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heckCompatibility="1" defaultThemeVersion="124226"/>
  <bookViews>
    <workbookView minimized="1" xWindow="4110" yWindow="585" windowWidth="15090" windowHeight="11985" activeTab="15"/>
  </bookViews>
  <sheets>
    <sheet name="Metric" sheetId="1" r:id="rId1"/>
    <sheet name="English" sheetId="4" r:id="rId2"/>
    <sheet name="Pipe and tube" sheetId="5" r:id="rId3"/>
    <sheet name="Fastener grades" sheetId="7" r:id="rId4"/>
    <sheet name="Bolt margins" sheetId="9" r:id="rId5"/>
    <sheet name="Threads3" sheetId="11" state="hidden" r:id="rId6"/>
    <sheet name="Threads4" sheetId="12" state="hidden" r:id="rId7"/>
    <sheet name="Threads4 (2)" sheetId="13" state="hidden" r:id="rId8"/>
    <sheet name="Threads4 (3)" sheetId="14" state="hidden" r:id="rId9"/>
    <sheet name="Threads4 (4)" sheetId="15" state="hidden" r:id="rId10"/>
    <sheet name="Threads4 (5)" sheetId="16" state="hidden" r:id="rId11"/>
    <sheet name="Threads4 (6)" sheetId="17" state="hidden" r:id="rId12"/>
    <sheet name="MetricThreads" sheetId="19" state="hidden" r:id="rId13"/>
    <sheet name="Sheet1" sheetId="21" r:id="rId14"/>
    <sheet name="BasicThdDims" sheetId="22" r:id="rId15"/>
    <sheet name="Threads" sheetId="18" r:id="rId16"/>
    <sheet name="MetricThreads (2)" sheetId="20" r:id="rId17"/>
  </sheets>
  <externalReferences>
    <externalReference r:id="rId18"/>
  </externalReferences>
  <definedNames>
    <definedName name="_xlnm._FilterDatabase" localSheetId="5" hidden="1">Threads3!#REF!</definedName>
    <definedName name="conv_x_degC_eq_degF">[1]Conversions!$F$23</definedName>
    <definedName name="conv_x_in_eq_mm">[1]Conversions!$C$14</definedName>
    <definedName name="conv_x_Ksi_eq_MPa">[1]Conversions!$C$9</definedName>
    <definedName name="conv_x_lbin3_eq_kgm3">[1]Conversions!$C$19</definedName>
    <definedName name="conv_x_Msi_eq_GPa">[1]Conversions!$C$10</definedName>
    <definedName name="element_Types">[1]Conversions!$U$4:$U$6</definedName>
    <definedName name="holeClass">[1]Threads!$BM$2:$BO$2</definedName>
    <definedName name="insert_InternalThread">[1]Inserts!$B$31:$B$64</definedName>
    <definedName name="insert_RootPN">[1]Inserts!$D$3:$D$21</definedName>
    <definedName name="insert_Tables">[1]Inserts!$A$31:$S$64</definedName>
    <definedName name="insert_TypeCol">[1]Inserts!$E$3:$E$21</definedName>
    <definedName name="material_name">[1]Materials!$B$12:$B$67</definedName>
    <definedName name="material_table">[1]Materials!$C$12:$U$67</definedName>
    <definedName name="preload_Method">[1]Inserts!$W$76:$W$92</definedName>
    <definedName name="preload_NutFactors">[1]Inserts!$Y$76:$Y$92</definedName>
    <definedName name="preload_Uncertainty">[1]Inserts!$X$76:$X$92</definedName>
    <definedName name="thread_Class">[1]Threads!$M$3:$M$9</definedName>
    <definedName name="thread_ClassCol">[1]Threads!$N$3:$N$9</definedName>
    <definedName name="thread_Size">[1]Threads!$B$18:$B$55</definedName>
    <definedName name="thread_Tables">[1]Threads!$A$18:$BK$55</definedName>
    <definedName name="unit_system">[1]Materials!$C$3:$C$4</definedName>
    <definedName name="unit_table">[1]Materials!$D$3:$L$4</definedName>
  </definedNames>
  <calcPr calcId="145621"/>
  <fileRecoveryPr repairLoad="1"/>
</workbook>
</file>

<file path=xl/calcChain.xml><?xml version="1.0" encoding="utf-8"?>
<calcChain xmlns="http://schemas.openxmlformats.org/spreadsheetml/2006/main">
  <c r="D3" i="22" l="1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AP369" i="17" l="1"/>
  <c r="AO369" i="17"/>
  <c r="AN369" i="17"/>
  <c r="AM369" i="17"/>
  <c r="AL369" i="17"/>
  <c r="AK369" i="17"/>
  <c r="AI369" i="17"/>
  <c r="AJ369" i="17"/>
  <c r="AH369" i="17"/>
  <c r="AG369" i="17"/>
  <c r="AF369" i="17"/>
  <c r="AE369" i="17"/>
  <c r="AD369" i="17"/>
  <c r="AA4" i="17"/>
  <c r="AA5" i="17"/>
  <c r="AA6" i="17"/>
  <c r="AA7" i="17"/>
  <c r="AA8" i="17"/>
  <c r="AA9" i="17"/>
  <c r="AA10" i="17"/>
  <c r="AA11" i="17"/>
  <c r="AA12" i="17"/>
  <c r="AA13" i="17"/>
  <c r="AA14" i="17"/>
  <c r="AA15" i="17"/>
  <c r="AA16" i="17"/>
  <c r="AA17" i="17"/>
  <c r="AA18" i="17"/>
  <c r="AA19" i="17"/>
  <c r="AA20" i="17"/>
  <c r="AA21" i="17"/>
  <c r="AA22" i="17"/>
  <c r="AA23" i="17"/>
  <c r="AA24" i="17"/>
  <c r="AA25" i="17"/>
  <c r="AA26" i="17"/>
  <c r="AA27" i="17"/>
  <c r="AA28" i="17"/>
  <c r="AA29" i="17"/>
  <c r="AA30" i="17"/>
  <c r="AA31" i="17"/>
  <c r="AA32" i="17"/>
  <c r="AA33" i="17"/>
  <c r="AA34" i="17"/>
  <c r="AA35" i="17"/>
  <c r="AA36" i="17"/>
  <c r="AA37" i="17"/>
  <c r="AA38" i="17"/>
  <c r="AA39" i="17"/>
  <c r="AA40" i="17"/>
  <c r="AA41" i="17"/>
  <c r="AA42" i="17"/>
  <c r="AA43" i="17"/>
  <c r="AA44" i="17"/>
  <c r="AA45" i="17"/>
  <c r="AA46" i="17"/>
  <c r="AA47" i="17"/>
  <c r="AA48" i="17"/>
  <c r="AA49" i="17"/>
  <c r="AA50" i="17"/>
  <c r="AA51" i="17"/>
  <c r="AA52" i="17"/>
  <c r="AA53" i="17"/>
  <c r="AA54" i="17"/>
  <c r="AA55" i="17"/>
  <c r="AA56" i="17"/>
  <c r="AA57" i="17"/>
  <c r="AA58" i="17"/>
  <c r="AA59" i="17"/>
  <c r="AA60" i="17"/>
  <c r="AA61" i="17"/>
  <c r="AA62" i="17"/>
  <c r="AA63" i="17"/>
  <c r="AA64" i="17"/>
  <c r="AA65" i="17"/>
  <c r="AA66" i="17"/>
  <c r="AA67" i="17"/>
  <c r="AA68" i="17"/>
  <c r="AA69" i="17"/>
  <c r="AA70" i="17"/>
  <c r="AA71" i="17"/>
  <c r="AA72" i="17"/>
  <c r="AA73" i="17"/>
  <c r="AA74" i="17"/>
  <c r="AA75" i="17"/>
  <c r="AA76" i="17"/>
  <c r="AA77" i="17"/>
  <c r="AA78" i="17"/>
  <c r="AA79" i="17"/>
  <c r="AA80" i="17"/>
  <c r="AA81" i="17"/>
  <c r="AA82" i="17"/>
  <c r="AA83" i="17"/>
  <c r="AA84" i="17"/>
  <c r="AA85" i="17"/>
  <c r="AA86" i="17"/>
  <c r="AA87" i="17"/>
  <c r="AA88" i="17"/>
  <c r="AA89" i="17"/>
  <c r="AA90" i="17"/>
  <c r="AA91" i="17"/>
  <c r="AA92" i="17"/>
  <c r="AA93" i="17"/>
  <c r="AA94" i="17"/>
  <c r="AA95" i="17"/>
  <c r="AA96" i="17"/>
  <c r="AA97" i="17"/>
  <c r="AA98" i="17"/>
  <c r="AA99" i="17"/>
  <c r="AA100" i="17"/>
  <c r="AA101" i="17"/>
  <c r="AA102" i="17"/>
  <c r="AA103" i="17"/>
  <c r="AA104" i="17"/>
  <c r="AA105" i="17"/>
  <c r="AA106" i="17"/>
  <c r="AA107" i="17"/>
  <c r="AA108" i="17"/>
  <c r="AA109" i="17"/>
  <c r="AA110" i="17"/>
  <c r="AA111" i="17"/>
  <c r="AA112" i="17"/>
  <c r="AA113" i="17"/>
  <c r="AA114" i="17"/>
  <c r="AA115" i="17"/>
  <c r="AA116" i="17"/>
  <c r="AA117" i="17"/>
  <c r="AA118" i="17"/>
  <c r="AA119" i="17"/>
  <c r="AA120" i="17"/>
  <c r="AA121" i="17"/>
  <c r="AA122" i="17"/>
  <c r="AA123" i="17"/>
  <c r="AA124" i="17"/>
  <c r="AA125" i="17"/>
  <c r="AA126" i="17"/>
  <c r="AA127" i="17"/>
  <c r="AA128" i="17"/>
  <c r="AA129" i="17"/>
  <c r="AA130" i="17"/>
  <c r="AA131" i="17"/>
  <c r="AA132" i="17"/>
  <c r="AA133" i="17"/>
  <c r="AA134" i="17"/>
  <c r="AA135" i="17"/>
  <c r="AA136" i="17"/>
  <c r="AA137" i="17"/>
  <c r="AA138" i="17"/>
  <c r="AA139" i="17"/>
  <c r="AA140" i="17"/>
  <c r="AA141" i="17"/>
  <c r="AA142" i="17"/>
  <c r="AA143" i="17"/>
  <c r="AA144" i="17"/>
  <c r="AA145" i="17"/>
  <c r="AA146" i="17"/>
  <c r="AA147" i="17"/>
  <c r="AA148" i="17"/>
  <c r="AA149" i="17"/>
  <c r="AA150" i="17"/>
  <c r="AA151" i="17"/>
  <c r="AA152" i="17"/>
  <c r="AA153" i="17"/>
  <c r="AA154" i="17"/>
  <c r="AA155" i="17"/>
  <c r="AA156" i="17"/>
  <c r="AA157" i="17"/>
  <c r="AA158" i="17"/>
  <c r="AA159" i="17"/>
  <c r="AA160" i="17"/>
  <c r="AA161" i="17"/>
  <c r="AA162" i="17"/>
  <c r="AA163" i="17"/>
  <c r="AA164" i="17"/>
  <c r="AA165" i="17"/>
  <c r="AA166" i="17"/>
  <c r="AA167" i="17"/>
  <c r="AA168" i="17"/>
  <c r="AA169" i="17"/>
  <c r="AA170" i="17"/>
  <c r="AA171" i="17"/>
  <c r="AA172" i="17"/>
  <c r="AA173" i="17"/>
  <c r="AA174" i="17"/>
  <c r="AA175" i="17"/>
  <c r="AA176" i="17"/>
  <c r="AA177" i="17"/>
  <c r="AA178" i="17"/>
  <c r="AA179" i="17"/>
  <c r="AA180" i="17"/>
  <c r="AA181" i="17"/>
  <c r="AA182" i="17"/>
  <c r="AA183" i="17"/>
  <c r="AA184" i="17"/>
  <c r="AA185" i="17"/>
  <c r="AA186" i="17"/>
  <c r="AA187" i="17"/>
  <c r="AA188" i="17"/>
  <c r="AA189" i="17"/>
  <c r="AA190" i="17"/>
  <c r="AA191" i="17"/>
  <c r="AA192" i="17"/>
  <c r="AA193" i="17"/>
  <c r="AA194" i="17"/>
  <c r="AA195" i="17"/>
  <c r="AA196" i="17"/>
  <c r="AA197" i="17"/>
  <c r="AA198" i="17"/>
  <c r="AA199" i="17"/>
  <c r="AA200" i="17"/>
  <c r="AA201" i="17"/>
  <c r="AA202" i="17"/>
  <c r="AA203" i="17"/>
  <c r="AA204" i="17"/>
  <c r="AA205" i="17"/>
  <c r="AA206" i="17"/>
  <c r="AA207" i="17"/>
  <c r="AA208" i="17"/>
  <c r="AA209" i="17"/>
  <c r="AA210" i="17"/>
  <c r="AA211" i="17"/>
  <c r="AA212" i="17"/>
  <c r="AA213" i="17"/>
  <c r="AA214" i="17"/>
  <c r="AA215" i="17"/>
  <c r="AA216" i="17"/>
  <c r="AA217" i="17"/>
  <c r="AA218" i="17"/>
  <c r="AA219" i="17"/>
  <c r="AA220" i="17"/>
  <c r="AA221" i="17"/>
  <c r="AA222" i="17"/>
  <c r="AA223" i="17"/>
  <c r="AA224" i="17"/>
  <c r="AA225" i="17"/>
  <c r="AA226" i="17"/>
  <c r="AA227" i="17"/>
  <c r="AA228" i="17"/>
  <c r="AA229" i="17"/>
  <c r="AA230" i="17"/>
  <c r="AA231" i="17"/>
  <c r="AA232" i="17"/>
  <c r="AA233" i="17"/>
  <c r="AA234" i="17"/>
  <c r="AA235" i="17"/>
  <c r="AA236" i="17"/>
  <c r="AA237" i="17"/>
  <c r="AA238" i="17"/>
  <c r="AA239" i="17"/>
  <c r="AA240" i="17"/>
  <c r="AA241" i="17"/>
  <c r="AA242" i="17"/>
  <c r="AA243" i="17"/>
  <c r="AA244" i="17"/>
  <c r="AA245" i="17"/>
  <c r="AA246" i="17"/>
  <c r="AA247" i="17"/>
  <c r="AA248" i="17"/>
  <c r="AA249" i="17"/>
  <c r="AA250" i="17"/>
  <c r="AA251" i="17"/>
  <c r="AA252" i="17"/>
  <c r="AA253" i="17"/>
  <c r="AA254" i="17"/>
  <c r="AA255" i="17"/>
  <c r="AA256" i="17"/>
  <c r="AA257" i="17"/>
  <c r="AA258" i="17"/>
  <c r="AA259" i="17"/>
  <c r="AA260" i="17"/>
  <c r="AA261" i="17"/>
  <c r="AA262" i="17"/>
  <c r="AA263" i="17"/>
  <c r="AA264" i="17"/>
  <c r="AA265" i="17"/>
  <c r="AA266" i="17"/>
  <c r="AA267" i="17"/>
  <c r="AA268" i="17"/>
  <c r="AA269" i="17"/>
  <c r="AA270" i="17"/>
  <c r="AA271" i="17"/>
  <c r="AA272" i="17"/>
  <c r="AA273" i="17"/>
  <c r="AA274" i="17"/>
  <c r="AA275" i="17"/>
  <c r="AA276" i="17"/>
  <c r="AA277" i="17"/>
  <c r="AA278" i="17"/>
  <c r="AA279" i="17"/>
  <c r="AA280" i="17"/>
  <c r="AA281" i="17"/>
  <c r="AA282" i="17"/>
  <c r="AA283" i="17"/>
  <c r="AA284" i="17"/>
  <c r="AA285" i="17"/>
  <c r="AA286" i="17"/>
  <c r="AA287" i="17"/>
  <c r="AA288" i="17"/>
  <c r="AA289" i="17"/>
  <c r="AA290" i="17"/>
  <c r="AA291" i="17"/>
  <c r="AA292" i="17"/>
  <c r="AA293" i="17"/>
  <c r="AA294" i="17"/>
  <c r="AA295" i="17"/>
  <c r="AA296" i="17"/>
  <c r="AA297" i="17"/>
  <c r="AA298" i="17"/>
  <c r="AA299" i="17"/>
  <c r="AA300" i="17"/>
  <c r="AA301" i="17"/>
  <c r="AA302" i="17"/>
  <c r="AA303" i="17"/>
  <c r="AA304" i="17"/>
  <c r="AA305" i="17"/>
  <c r="AA306" i="17"/>
  <c r="AA307" i="17"/>
  <c r="AA308" i="17"/>
  <c r="AA309" i="17"/>
  <c r="AA310" i="17"/>
  <c r="AA311" i="17"/>
  <c r="AA312" i="17"/>
  <c r="AA313" i="17"/>
  <c r="AA314" i="17"/>
  <c r="AA315" i="17"/>
  <c r="AA316" i="17"/>
  <c r="AA317" i="17"/>
  <c r="AA318" i="17"/>
  <c r="AA319" i="17"/>
  <c r="AA320" i="17"/>
  <c r="AA321" i="17"/>
  <c r="AA322" i="17"/>
  <c r="AA323" i="17"/>
  <c r="AA324" i="17"/>
  <c r="AA325" i="17"/>
  <c r="AA326" i="17"/>
  <c r="AA327" i="17"/>
  <c r="AA328" i="17"/>
  <c r="AA329" i="17"/>
  <c r="AA330" i="17"/>
  <c r="AA331" i="17"/>
  <c r="AA332" i="17"/>
  <c r="AA333" i="17"/>
  <c r="AA334" i="17"/>
  <c r="AA335" i="17"/>
  <c r="AA336" i="17"/>
  <c r="AA337" i="17"/>
  <c r="AA338" i="17"/>
  <c r="AA339" i="17"/>
  <c r="AA340" i="17"/>
  <c r="AA341" i="17"/>
  <c r="AA342" i="17"/>
  <c r="AA343" i="17"/>
  <c r="AA344" i="17"/>
  <c r="AA345" i="17"/>
  <c r="AA346" i="17"/>
  <c r="AA347" i="17"/>
  <c r="AA348" i="17"/>
  <c r="AA349" i="17"/>
  <c r="AA350" i="17"/>
  <c r="AA351" i="17"/>
  <c r="AA352" i="17"/>
  <c r="AA353" i="17"/>
  <c r="AA354" i="17"/>
  <c r="AA355" i="17"/>
  <c r="AA356" i="17"/>
  <c r="AA357" i="17"/>
  <c r="AA358" i="17"/>
  <c r="AA359" i="17"/>
  <c r="AA360" i="17"/>
  <c r="AA361" i="17"/>
  <c r="AA362" i="17"/>
  <c r="AA363" i="17"/>
  <c r="AA364" i="17"/>
  <c r="AA365" i="17"/>
  <c r="AA366" i="17"/>
  <c r="AA367" i="17"/>
  <c r="AA368" i="17"/>
  <c r="AA369" i="17"/>
  <c r="AA370" i="17"/>
  <c r="AA371" i="17"/>
  <c r="AA372" i="17"/>
  <c r="AA373" i="17"/>
  <c r="AA374" i="17"/>
  <c r="AA375" i="17"/>
  <c r="AA376" i="17"/>
  <c r="AA377" i="17"/>
  <c r="AA378" i="17"/>
  <c r="AA379" i="17"/>
  <c r="AA380" i="17"/>
  <c r="AA381" i="17"/>
  <c r="AA382" i="17"/>
  <c r="AA383" i="17"/>
  <c r="AA384" i="17"/>
  <c r="AA385" i="17"/>
  <c r="AA386" i="17"/>
  <c r="AA387" i="17"/>
  <c r="AA388" i="17"/>
  <c r="AA389" i="17"/>
  <c r="AA390" i="17"/>
  <c r="AA391" i="17"/>
  <c r="AA392" i="17"/>
  <c r="AA393" i="17"/>
  <c r="AA394" i="17"/>
  <c r="AA395" i="17"/>
  <c r="AA396" i="17"/>
  <c r="AA397" i="17"/>
  <c r="AA398" i="17"/>
  <c r="AA399" i="17"/>
  <c r="AA400" i="17"/>
  <c r="AA401" i="17"/>
  <c r="AA402" i="17"/>
  <c r="AA403" i="17"/>
  <c r="AA404" i="17"/>
  <c r="AA405" i="17"/>
  <c r="AA406" i="17"/>
  <c r="AA407" i="17"/>
  <c r="AA408" i="17"/>
  <c r="AA409" i="17"/>
  <c r="AA410" i="17"/>
  <c r="AA411" i="17"/>
  <c r="AA412" i="17"/>
  <c r="AA413" i="17"/>
  <c r="AA414" i="17"/>
  <c r="AA415" i="17"/>
  <c r="AA416" i="17"/>
  <c r="AA417" i="17"/>
  <c r="AA418" i="17"/>
  <c r="AA419" i="17"/>
  <c r="AA420" i="17"/>
  <c r="AA421" i="17"/>
  <c r="AA422" i="17"/>
  <c r="AA423" i="17"/>
  <c r="AA424" i="17"/>
  <c r="AA425" i="17"/>
  <c r="AA426" i="17"/>
  <c r="AA427" i="17"/>
  <c r="AA428" i="17"/>
  <c r="AA429" i="17"/>
  <c r="AA430" i="17"/>
  <c r="AA431" i="17"/>
  <c r="AA432" i="17"/>
  <c r="AA433" i="17"/>
  <c r="AA434" i="17"/>
  <c r="AA435" i="17"/>
  <c r="AA436" i="17"/>
  <c r="AA437" i="17"/>
  <c r="AA438" i="17"/>
  <c r="AA439" i="17"/>
  <c r="AA440" i="17"/>
  <c r="AA441" i="17"/>
  <c r="AA442" i="17"/>
  <c r="AA443" i="17"/>
  <c r="AA444" i="17"/>
  <c r="AA445" i="17"/>
  <c r="AA446" i="17"/>
  <c r="AA447" i="17"/>
  <c r="AA448" i="17"/>
  <c r="AA449" i="17"/>
  <c r="AA450" i="17"/>
  <c r="AA451" i="17"/>
  <c r="AA452" i="17"/>
  <c r="AA453" i="17"/>
  <c r="AA454" i="17"/>
  <c r="AA455" i="17"/>
  <c r="AA456" i="17"/>
  <c r="AA457" i="17"/>
  <c r="AA458" i="17"/>
  <c r="AA459" i="17"/>
  <c r="AA460" i="17"/>
  <c r="AA461" i="17"/>
  <c r="AA462" i="17"/>
  <c r="AA463" i="17"/>
  <c r="AA464" i="17"/>
  <c r="AA465" i="17"/>
  <c r="AA466" i="17"/>
  <c r="AA467" i="17"/>
  <c r="AA468" i="17"/>
  <c r="AA469" i="17"/>
  <c r="AA470" i="17"/>
  <c r="AA471" i="17"/>
  <c r="AA472" i="17"/>
  <c r="AA473" i="17"/>
  <c r="AA474" i="17"/>
  <c r="AA475" i="17"/>
  <c r="AA476" i="17"/>
  <c r="AA477" i="17"/>
  <c r="AA478" i="17"/>
  <c r="AA479" i="17"/>
  <c r="AA480" i="17"/>
  <c r="AA481" i="17"/>
  <c r="AA482" i="17"/>
  <c r="AA483" i="17"/>
  <c r="AA484" i="17"/>
  <c r="AA485" i="17"/>
  <c r="AA486" i="17"/>
  <c r="AA487" i="17"/>
  <c r="AA488" i="17"/>
  <c r="AA489" i="17"/>
  <c r="AA490" i="17"/>
  <c r="AA491" i="17"/>
  <c r="AA492" i="17"/>
  <c r="AA493" i="17"/>
  <c r="AA494" i="17"/>
  <c r="AA495" i="17"/>
  <c r="AA496" i="17"/>
  <c r="AA497" i="17"/>
  <c r="AA498" i="17"/>
  <c r="AA499" i="17"/>
  <c r="AA500" i="17"/>
  <c r="AA501" i="17"/>
  <c r="AA502" i="17"/>
  <c r="AA503" i="17"/>
  <c r="AA504" i="17"/>
  <c r="AA505" i="17"/>
  <c r="AA506" i="17"/>
  <c r="AA507" i="17"/>
  <c r="AA508" i="17"/>
  <c r="AA509" i="17"/>
  <c r="AA510" i="17"/>
  <c r="AA511" i="17"/>
  <c r="AA512" i="17"/>
  <c r="AA513" i="17"/>
  <c r="AA514" i="17"/>
  <c r="AA515" i="17"/>
  <c r="AA516" i="17"/>
  <c r="AA517" i="17"/>
  <c r="AA518" i="17"/>
  <c r="AA519" i="17"/>
  <c r="AA520" i="17"/>
  <c r="AA521" i="17"/>
  <c r="AA522" i="17"/>
  <c r="AA523" i="17"/>
  <c r="AA524" i="17"/>
  <c r="AA525" i="17"/>
  <c r="AA526" i="17"/>
  <c r="AA527" i="17"/>
  <c r="AA528" i="17"/>
  <c r="AA529" i="17"/>
  <c r="AA530" i="17"/>
  <c r="AA531" i="17"/>
  <c r="AA532" i="17"/>
  <c r="AA533" i="17"/>
  <c r="AA534" i="17"/>
  <c r="AA535" i="17"/>
  <c r="AA536" i="17"/>
  <c r="AA537" i="17"/>
  <c r="AA538" i="17"/>
  <c r="AA539" i="17"/>
  <c r="AA540" i="17"/>
  <c r="AA541" i="17"/>
  <c r="AA542" i="17"/>
  <c r="AA543" i="17"/>
  <c r="AA544" i="17"/>
  <c r="AA545" i="17"/>
  <c r="AA546" i="17"/>
  <c r="AA547" i="17"/>
  <c r="AA548" i="17"/>
  <c r="AA549" i="17"/>
  <c r="AA550" i="17"/>
  <c r="AA551" i="17"/>
  <c r="AA552" i="17"/>
  <c r="AA553" i="17"/>
  <c r="AA554" i="17"/>
  <c r="AA555" i="17"/>
  <c r="AA556" i="17"/>
  <c r="AA557" i="17"/>
  <c r="AA558" i="17"/>
  <c r="AA559" i="17"/>
  <c r="AA560" i="17"/>
  <c r="AA561" i="17"/>
  <c r="AA562" i="17"/>
  <c r="AA563" i="17"/>
  <c r="AA564" i="17"/>
  <c r="AA565" i="17"/>
  <c r="AA566" i="17"/>
  <c r="AA567" i="17"/>
  <c r="AA568" i="17"/>
  <c r="AA569" i="17"/>
  <c r="AA570" i="17"/>
  <c r="AA571" i="17"/>
  <c r="AA572" i="17"/>
  <c r="AA573" i="17"/>
  <c r="AA574" i="17"/>
  <c r="AA575" i="17"/>
  <c r="AA576" i="17"/>
  <c r="AA577" i="17"/>
  <c r="AA578" i="17"/>
  <c r="AA579" i="17"/>
  <c r="AA580" i="17"/>
  <c r="AA581" i="17"/>
  <c r="AA582" i="17"/>
  <c r="AA583" i="17"/>
  <c r="AA584" i="17"/>
  <c r="AA585" i="17"/>
  <c r="AA586" i="17"/>
  <c r="AA587" i="17"/>
  <c r="AA588" i="17"/>
  <c r="AA589" i="17"/>
  <c r="AA590" i="17"/>
  <c r="AA591" i="17"/>
  <c r="AA592" i="17"/>
  <c r="AA593" i="17"/>
  <c r="AA594" i="17"/>
  <c r="AA595" i="17"/>
  <c r="AA596" i="17"/>
  <c r="AA597" i="17"/>
  <c r="AA598" i="17"/>
  <c r="AA599" i="17"/>
  <c r="AA600" i="17"/>
  <c r="AA601" i="17"/>
  <c r="AA602" i="17"/>
  <c r="AA603" i="17"/>
  <c r="AA604" i="17"/>
  <c r="AA605" i="17"/>
  <c r="AA606" i="17"/>
  <c r="AA607" i="17"/>
  <c r="AA608" i="17"/>
  <c r="AA609" i="17"/>
  <c r="AA610" i="17"/>
  <c r="AA611" i="17"/>
  <c r="AA612" i="17"/>
  <c r="AA613" i="17"/>
  <c r="AA614" i="17"/>
  <c r="AA615" i="17"/>
  <c r="AA616" i="17"/>
  <c r="AA617" i="17"/>
  <c r="AA618" i="17"/>
  <c r="AA619" i="17"/>
  <c r="AA620" i="17"/>
  <c r="AA621" i="17"/>
  <c r="AA622" i="17"/>
  <c r="AA623" i="17"/>
  <c r="AA624" i="17"/>
  <c r="AA625" i="17"/>
  <c r="AA626" i="17"/>
  <c r="AA627" i="17"/>
  <c r="AA628" i="17"/>
  <c r="AA629" i="17"/>
  <c r="AA630" i="17"/>
  <c r="AA631" i="17"/>
  <c r="AA632" i="17"/>
  <c r="AA633" i="17"/>
  <c r="AA634" i="17"/>
  <c r="AA635" i="17"/>
  <c r="AA636" i="17"/>
  <c r="AA637" i="17"/>
  <c r="AA638" i="17"/>
  <c r="AA639" i="17"/>
  <c r="AA640" i="17"/>
  <c r="AA641" i="17"/>
  <c r="AA642" i="17"/>
  <c r="AA643" i="17"/>
  <c r="AA644" i="17"/>
  <c r="AA645" i="17"/>
  <c r="AA646" i="17"/>
  <c r="AA647" i="17"/>
  <c r="AA648" i="17"/>
  <c r="AA649" i="17"/>
  <c r="AA650" i="17"/>
  <c r="AA651" i="17"/>
  <c r="AA652" i="17"/>
  <c r="AA653" i="17"/>
  <c r="AA654" i="17"/>
  <c r="AA655" i="17"/>
  <c r="AA656" i="17"/>
  <c r="AA657" i="17"/>
  <c r="AA658" i="17"/>
  <c r="AA659" i="17"/>
  <c r="AA660" i="17"/>
  <c r="AA661" i="17"/>
  <c r="AA662" i="17"/>
  <c r="AA663" i="17"/>
  <c r="AA664" i="17"/>
  <c r="AA665" i="17"/>
  <c r="AA666" i="17"/>
  <c r="AA667" i="17"/>
  <c r="AA668" i="17"/>
  <c r="AA669" i="17"/>
  <c r="AA670" i="17"/>
  <c r="AA671" i="17"/>
  <c r="AA672" i="17"/>
  <c r="AA673" i="17"/>
  <c r="AA674" i="17"/>
  <c r="AA675" i="17"/>
  <c r="AA676" i="17"/>
  <c r="AA677" i="17"/>
  <c r="AA678" i="17"/>
  <c r="AA679" i="17"/>
  <c r="AA680" i="17"/>
  <c r="AA681" i="17"/>
  <c r="AA682" i="17"/>
  <c r="AA683" i="17"/>
  <c r="AA684" i="17"/>
  <c r="AA685" i="17"/>
  <c r="AA686" i="17"/>
  <c r="AA687" i="17"/>
  <c r="AA688" i="17"/>
  <c r="AA689" i="17"/>
  <c r="AA690" i="17"/>
  <c r="AA691" i="17"/>
  <c r="AA692" i="17"/>
  <c r="AA693" i="17"/>
  <c r="AA694" i="17"/>
  <c r="AA695" i="17"/>
  <c r="AA696" i="17"/>
  <c r="AA697" i="17"/>
  <c r="AA698" i="17"/>
  <c r="AA699" i="17"/>
  <c r="AA700" i="17"/>
  <c r="AA701" i="17"/>
  <c r="AA702" i="17"/>
  <c r="AA703" i="17"/>
  <c r="AA704" i="17"/>
  <c r="AA705" i="17"/>
  <c r="AA706" i="17"/>
  <c r="AA707" i="17"/>
  <c r="AA708" i="17"/>
  <c r="AA709" i="17"/>
  <c r="AA710" i="17"/>
  <c r="AA711" i="17"/>
  <c r="AA712" i="17"/>
  <c r="AA713" i="17"/>
  <c r="AA714" i="17"/>
  <c r="AA715" i="17"/>
  <c r="AA716" i="17"/>
  <c r="AA717" i="17"/>
  <c r="AA718" i="17"/>
  <c r="AA719" i="17"/>
  <c r="AA720" i="17"/>
  <c r="AA721" i="17"/>
  <c r="AA722" i="17"/>
  <c r="AA723" i="17"/>
  <c r="AA724" i="17"/>
  <c r="AA725" i="17"/>
  <c r="AA726" i="17"/>
  <c r="AA727" i="17"/>
  <c r="AA728" i="17"/>
  <c r="AA729" i="17"/>
  <c r="AA730" i="17"/>
  <c r="AA731" i="17"/>
  <c r="AA732" i="17"/>
  <c r="AA733" i="17"/>
  <c r="AA734" i="17"/>
  <c r="AA735" i="17"/>
  <c r="AA736" i="17"/>
  <c r="AA737" i="17"/>
  <c r="AA738" i="17"/>
  <c r="AD4" i="17"/>
  <c r="AD5" i="17"/>
  <c r="AD6" i="17"/>
  <c r="AD7" i="17"/>
  <c r="AD8" i="17"/>
  <c r="AD9" i="17"/>
  <c r="AD10" i="17"/>
  <c r="AD11" i="17"/>
  <c r="AD12" i="17"/>
  <c r="AD13" i="17"/>
  <c r="AD14" i="17"/>
  <c r="AD15" i="17"/>
  <c r="AD16" i="17"/>
  <c r="AD17" i="17"/>
  <c r="AD18" i="17"/>
  <c r="AD19" i="17"/>
  <c r="AD20" i="17"/>
  <c r="AD21" i="17"/>
  <c r="AD22" i="17"/>
  <c r="AD23" i="17"/>
  <c r="AD24" i="17"/>
  <c r="AD25" i="17"/>
  <c r="AD26" i="17"/>
  <c r="AD27" i="17"/>
  <c r="AD28" i="17"/>
  <c r="AD29" i="17"/>
  <c r="AD30" i="17"/>
  <c r="AD31" i="17"/>
  <c r="AD32" i="17"/>
  <c r="AD33" i="17"/>
  <c r="AD34" i="17"/>
  <c r="AD35" i="17"/>
  <c r="AD36" i="17"/>
  <c r="AD37" i="17"/>
  <c r="AD38" i="17"/>
  <c r="AD39" i="17"/>
  <c r="AD40" i="17"/>
  <c r="AD41" i="17"/>
  <c r="AD42" i="17"/>
  <c r="AD43" i="17"/>
  <c r="AD44" i="17"/>
  <c r="AD45" i="17"/>
  <c r="AD46" i="17"/>
  <c r="AD47" i="17"/>
  <c r="AD48" i="17"/>
  <c r="AD49" i="17"/>
  <c r="AD50" i="17"/>
  <c r="AD51" i="17"/>
  <c r="AD52" i="17"/>
  <c r="AD53" i="17"/>
  <c r="AD54" i="17"/>
  <c r="AD55" i="17"/>
  <c r="AD56" i="17"/>
  <c r="AD57" i="17"/>
  <c r="AD58" i="17"/>
  <c r="AD59" i="17"/>
  <c r="AD60" i="17"/>
  <c r="AD61" i="17"/>
  <c r="AD62" i="17"/>
  <c r="AD63" i="17"/>
  <c r="AD64" i="17"/>
  <c r="AD65" i="17"/>
  <c r="AD66" i="17"/>
  <c r="AD67" i="17"/>
  <c r="AD68" i="17"/>
  <c r="AD69" i="17"/>
  <c r="AD70" i="17"/>
  <c r="AD71" i="17"/>
  <c r="AD72" i="17"/>
  <c r="AD73" i="17"/>
  <c r="AD74" i="17"/>
  <c r="AD75" i="17"/>
  <c r="AD76" i="17"/>
  <c r="AD77" i="17"/>
  <c r="AD78" i="17"/>
  <c r="AD79" i="17"/>
  <c r="AD80" i="17"/>
  <c r="AD81" i="17"/>
  <c r="AD82" i="17"/>
  <c r="AD83" i="17"/>
  <c r="AD84" i="17"/>
  <c r="AD85" i="17"/>
  <c r="AD86" i="17"/>
  <c r="AD87" i="17"/>
  <c r="AD88" i="17"/>
  <c r="AD89" i="17"/>
  <c r="AD90" i="17"/>
  <c r="AD91" i="17"/>
  <c r="AD92" i="17"/>
  <c r="AD93" i="17"/>
  <c r="AD94" i="17"/>
  <c r="AD95" i="17"/>
  <c r="AD96" i="17"/>
  <c r="AD97" i="17"/>
  <c r="AD98" i="17"/>
  <c r="AD99" i="17"/>
  <c r="AD100" i="17"/>
  <c r="AD101" i="17"/>
  <c r="AD102" i="17"/>
  <c r="AD103" i="17"/>
  <c r="AD104" i="17"/>
  <c r="AD105" i="17"/>
  <c r="AD106" i="17"/>
  <c r="AD107" i="17"/>
  <c r="AD108" i="17"/>
  <c r="AD109" i="17"/>
  <c r="AD110" i="17"/>
  <c r="AD111" i="17"/>
  <c r="AD112" i="17"/>
  <c r="AD113" i="17"/>
  <c r="AD114" i="17"/>
  <c r="AD115" i="17"/>
  <c r="AD116" i="17"/>
  <c r="AD117" i="17"/>
  <c r="AD118" i="17"/>
  <c r="AD119" i="17"/>
  <c r="AD120" i="17"/>
  <c r="AD121" i="17"/>
  <c r="AD122" i="17"/>
  <c r="AD123" i="17"/>
  <c r="AD124" i="17"/>
  <c r="AD125" i="17"/>
  <c r="AD126" i="17"/>
  <c r="AD127" i="17"/>
  <c r="AD128" i="17"/>
  <c r="AD129" i="17"/>
  <c r="AD130" i="17"/>
  <c r="AD131" i="17"/>
  <c r="AD132" i="17"/>
  <c r="AD133" i="17"/>
  <c r="AD134" i="17"/>
  <c r="AD135" i="17"/>
  <c r="AD136" i="17"/>
  <c r="AD137" i="17"/>
  <c r="AD138" i="17"/>
  <c r="AD139" i="17"/>
  <c r="AD140" i="17"/>
  <c r="AD141" i="17"/>
  <c r="AD142" i="17"/>
  <c r="AD143" i="17"/>
  <c r="AD144" i="17"/>
  <c r="AD145" i="17"/>
  <c r="AD146" i="17"/>
  <c r="AD147" i="17"/>
  <c r="AD148" i="17"/>
  <c r="AD149" i="17"/>
  <c r="AD150" i="17"/>
  <c r="AD151" i="17"/>
  <c r="AD152" i="17"/>
  <c r="AD153" i="17"/>
  <c r="AD154" i="17"/>
  <c r="AD155" i="17"/>
  <c r="AD156" i="17"/>
  <c r="AD157" i="17"/>
  <c r="AD158" i="17"/>
  <c r="AD159" i="17"/>
  <c r="AD160" i="17"/>
  <c r="AD161" i="17"/>
  <c r="AD162" i="17"/>
  <c r="AD163" i="17"/>
  <c r="AD164" i="17"/>
  <c r="AD165" i="17"/>
  <c r="AD166" i="17"/>
  <c r="AD167" i="17"/>
  <c r="AD168" i="17"/>
  <c r="AD169" i="17"/>
  <c r="AD170" i="17"/>
  <c r="AD171" i="17"/>
  <c r="AD172" i="17"/>
  <c r="AD173" i="17"/>
  <c r="AD174" i="17"/>
  <c r="AD175" i="17"/>
  <c r="AD176" i="17"/>
  <c r="AD177" i="17"/>
  <c r="AD178" i="17"/>
  <c r="AD179" i="17"/>
  <c r="AD180" i="17"/>
  <c r="AD181" i="17"/>
  <c r="AD182" i="17"/>
  <c r="AD183" i="17"/>
  <c r="AD184" i="17"/>
  <c r="AD185" i="17"/>
  <c r="AD186" i="17"/>
  <c r="AD187" i="17"/>
  <c r="AD188" i="17"/>
  <c r="AD189" i="17"/>
  <c r="AD190" i="17"/>
  <c r="AD191" i="17"/>
  <c r="AD192" i="17"/>
  <c r="AD193" i="17"/>
  <c r="AD194" i="17"/>
  <c r="AD195" i="17"/>
  <c r="AD196" i="17"/>
  <c r="AD197" i="17"/>
  <c r="AD198" i="17"/>
  <c r="AD199" i="17"/>
  <c r="AD200" i="17"/>
  <c r="AD201" i="17"/>
  <c r="AD202" i="17"/>
  <c r="AD203" i="17"/>
  <c r="AD204" i="17"/>
  <c r="AD205" i="17"/>
  <c r="AD206" i="17"/>
  <c r="AD207" i="17"/>
  <c r="AD208" i="17"/>
  <c r="AD209" i="17"/>
  <c r="AD210" i="17"/>
  <c r="AD211" i="17"/>
  <c r="AD212" i="17"/>
  <c r="AD213" i="17"/>
  <c r="AD214" i="17"/>
  <c r="AD215" i="17"/>
  <c r="AD216" i="17"/>
  <c r="AD217" i="17"/>
  <c r="AD218" i="17"/>
  <c r="AD219" i="17"/>
  <c r="AD220" i="17"/>
  <c r="AD221" i="17"/>
  <c r="AD222" i="17"/>
  <c r="AD223" i="17"/>
  <c r="AD224" i="17"/>
  <c r="AD225" i="17"/>
  <c r="AD226" i="17"/>
  <c r="AD227" i="17"/>
  <c r="AD228" i="17"/>
  <c r="AD229" i="17"/>
  <c r="AD230" i="17"/>
  <c r="AD231" i="17"/>
  <c r="AD232" i="17"/>
  <c r="AD233" i="17"/>
  <c r="AD234" i="17"/>
  <c r="AD235" i="17"/>
  <c r="AD236" i="17"/>
  <c r="AD237" i="17"/>
  <c r="AD238" i="17"/>
  <c r="AD239" i="17"/>
  <c r="AD240" i="17"/>
  <c r="AD241" i="17"/>
  <c r="AD242" i="17"/>
  <c r="AD243" i="17"/>
  <c r="AD244" i="17"/>
  <c r="AD245" i="17"/>
  <c r="AD246" i="17"/>
  <c r="AD247" i="17"/>
  <c r="AD248" i="17"/>
  <c r="AD249" i="17"/>
  <c r="AD250" i="17"/>
  <c r="AD251" i="17"/>
  <c r="AD252" i="17"/>
  <c r="AD253" i="17"/>
  <c r="AD254" i="17"/>
  <c r="AD255" i="17"/>
  <c r="AD256" i="17"/>
  <c r="AD257" i="17"/>
  <c r="AD258" i="17"/>
  <c r="AD259" i="17"/>
  <c r="AD260" i="17"/>
  <c r="AD261" i="17"/>
  <c r="AD262" i="17"/>
  <c r="AD263" i="17"/>
  <c r="AD264" i="17"/>
  <c r="AD265" i="17"/>
  <c r="AD266" i="17"/>
  <c r="AD267" i="17"/>
  <c r="AD268" i="17"/>
  <c r="AD269" i="17"/>
  <c r="AD270" i="17"/>
  <c r="AD271" i="17"/>
  <c r="AD272" i="17"/>
  <c r="AD273" i="17"/>
  <c r="AD274" i="17"/>
  <c r="AD275" i="17"/>
  <c r="AD276" i="17"/>
  <c r="AD277" i="17"/>
  <c r="AD278" i="17"/>
  <c r="AD279" i="17"/>
  <c r="AD280" i="17"/>
  <c r="AD281" i="17"/>
  <c r="AD282" i="17"/>
  <c r="AD283" i="17"/>
  <c r="AD284" i="17"/>
  <c r="AD285" i="17"/>
  <c r="AD286" i="17"/>
  <c r="AD287" i="17"/>
  <c r="AD288" i="17"/>
  <c r="AD289" i="17"/>
  <c r="AD290" i="17"/>
  <c r="AD291" i="17"/>
  <c r="AD292" i="17"/>
  <c r="AD293" i="17"/>
  <c r="AD294" i="17"/>
  <c r="AD295" i="17"/>
  <c r="AD296" i="17"/>
  <c r="AD297" i="17"/>
  <c r="AD298" i="17"/>
  <c r="AD299" i="17"/>
  <c r="AD300" i="17"/>
  <c r="AD301" i="17"/>
  <c r="AD302" i="17"/>
  <c r="AD303" i="17"/>
  <c r="AD304" i="17"/>
  <c r="AD305" i="17"/>
  <c r="AD306" i="17"/>
  <c r="AD307" i="17"/>
  <c r="AD308" i="17"/>
  <c r="AD309" i="17"/>
  <c r="AD310" i="17"/>
  <c r="AD311" i="17"/>
  <c r="AD312" i="17"/>
  <c r="AD313" i="17"/>
  <c r="AD314" i="17"/>
  <c r="AD315" i="17"/>
  <c r="AD316" i="17"/>
  <c r="AD317" i="17"/>
  <c r="AD318" i="17"/>
  <c r="AD319" i="17"/>
  <c r="AD320" i="17"/>
  <c r="AD321" i="17"/>
  <c r="AD322" i="17"/>
  <c r="AD323" i="17"/>
  <c r="AD324" i="17"/>
  <c r="AD325" i="17"/>
  <c r="AD326" i="17"/>
  <c r="AD327" i="17"/>
  <c r="AD328" i="17"/>
  <c r="AD329" i="17"/>
  <c r="AD330" i="17"/>
  <c r="AD331" i="17"/>
  <c r="AD332" i="17"/>
  <c r="AD333" i="17"/>
  <c r="AD334" i="17"/>
  <c r="AD335" i="17"/>
  <c r="AD336" i="17"/>
  <c r="AD337" i="17"/>
  <c r="AD338" i="17"/>
  <c r="AD339" i="17"/>
  <c r="AD340" i="17"/>
  <c r="AD341" i="17"/>
  <c r="AD342" i="17"/>
  <c r="AD343" i="17"/>
  <c r="AD344" i="17"/>
  <c r="AD345" i="17"/>
  <c r="AD346" i="17"/>
  <c r="AD347" i="17"/>
  <c r="AD348" i="17"/>
  <c r="AD349" i="17"/>
  <c r="AD350" i="17"/>
  <c r="AD351" i="17"/>
  <c r="AD352" i="17"/>
  <c r="AD353" i="17"/>
  <c r="AD354" i="17"/>
  <c r="AD355" i="17"/>
  <c r="AD356" i="17"/>
  <c r="AD357" i="17"/>
  <c r="AD358" i="17"/>
  <c r="AD359" i="17"/>
  <c r="AD360" i="17"/>
  <c r="AD361" i="17"/>
  <c r="AD362" i="17"/>
  <c r="AD363" i="17"/>
  <c r="AD364" i="17"/>
  <c r="AD365" i="17"/>
  <c r="AD366" i="17"/>
  <c r="AD367" i="17"/>
  <c r="AD368" i="17"/>
  <c r="AD370" i="17"/>
  <c r="AD371" i="17"/>
  <c r="AD372" i="17"/>
  <c r="AD373" i="17"/>
  <c r="AD374" i="17"/>
  <c r="AD375" i="17"/>
  <c r="AD376" i="17"/>
  <c r="AD377" i="17"/>
  <c r="AD378" i="17"/>
  <c r="AD379" i="17"/>
  <c r="AD380" i="17"/>
  <c r="AD381" i="17"/>
  <c r="AD382" i="17"/>
  <c r="AD383" i="17"/>
  <c r="AD384" i="17"/>
  <c r="AD385" i="17"/>
  <c r="AD386" i="17"/>
  <c r="AD387" i="17"/>
  <c r="AD388" i="17"/>
  <c r="AD389" i="17"/>
  <c r="AD390" i="17"/>
  <c r="AD391" i="17"/>
  <c r="AD392" i="17"/>
  <c r="AD393" i="17"/>
  <c r="AD394" i="17"/>
  <c r="AD395" i="17"/>
  <c r="AD396" i="17"/>
  <c r="AD397" i="17"/>
  <c r="AD398" i="17"/>
  <c r="AD399" i="17"/>
  <c r="AD400" i="17"/>
  <c r="AD401" i="17"/>
  <c r="AD402" i="17"/>
  <c r="AD403" i="17"/>
  <c r="AD404" i="17"/>
  <c r="AD405" i="17"/>
  <c r="AD406" i="17"/>
  <c r="AD407" i="17"/>
  <c r="AD408" i="17"/>
  <c r="AD409" i="17"/>
  <c r="AD410" i="17"/>
  <c r="AD411" i="17"/>
  <c r="AD412" i="17"/>
  <c r="AD413" i="17"/>
  <c r="AD414" i="17"/>
  <c r="AD415" i="17"/>
  <c r="AD416" i="17"/>
  <c r="AD417" i="17"/>
  <c r="AD418" i="17"/>
  <c r="AD419" i="17"/>
  <c r="AD420" i="17"/>
  <c r="AD421" i="17"/>
  <c r="AD422" i="17"/>
  <c r="AD423" i="17"/>
  <c r="AD424" i="17"/>
  <c r="AD425" i="17"/>
  <c r="AD426" i="17"/>
  <c r="AD427" i="17"/>
  <c r="AD428" i="17"/>
  <c r="AD429" i="17"/>
  <c r="AD430" i="17"/>
  <c r="AD431" i="17"/>
  <c r="AD432" i="17"/>
  <c r="AD433" i="17"/>
  <c r="AD434" i="17"/>
  <c r="AD435" i="17"/>
  <c r="AD436" i="17"/>
  <c r="AD437" i="17"/>
  <c r="AD438" i="17"/>
  <c r="AD439" i="17"/>
  <c r="AD440" i="17"/>
  <c r="AD441" i="17"/>
  <c r="AD442" i="17"/>
  <c r="AD443" i="17"/>
  <c r="AD444" i="17"/>
  <c r="AD445" i="17"/>
  <c r="AD446" i="17"/>
  <c r="AD447" i="17"/>
  <c r="AD448" i="17"/>
  <c r="AD449" i="17"/>
  <c r="AD450" i="17"/>
  <c r="AD451" i="17"/>
  <c r="AD452" i="17"/>
  <c r="AD453" i="17"/>
  <c r="AD454" i="17"/>
  <c r="AD455" i="17"/>
  <c r="AD456" i="17"/>
  <c r="AD457" i="17"/>
  <c r="AD458" i="17"/>
  <c r="AD459" i="17"/>
  <c r="AD460" i="17"/>
  <c r="AD461" i="17"/>
  <c r="AD462" i="17"/>
  <c r="AD463" i="17"/>
  <c r="AD464" i="17"/>
  <c r="AD465" i="17"/>
  <c r="AD466" i="17"/>
  <c r="AD467" i="17"/>
  <c r="AD468" i="17"/>
  <c r="AD469" i="17"/>
  <c r="AD470" i="17"/>
  <c r="AD471" i="17"/>
  <c r="AD472" i="17"/>
  <c r="AD473" i="17"/>
  <c r="AD474" i="17"/>
  <c r="AD475" i="17"/>
  <c r="AD476" i="17"/>
  <c r="AD477" i="17"/>
  <c r="AD478" i="17"/>
  <c r="AD479" i="17"/>
  <c r="AD480" i="17"/>
  <c r="AD481" i="17"/>
  <c r="AD482" i="17"/>
  <c r="AD483" i="17"/>
  <c r="AD484" i="17"/>
  <c r="AD485" i="17"/>
  <c r="AD486" i="17"/>
  <c r="AD487" i="17"/>
  <c r="AD488" i="17"/>
  <c r="AD489" i="17"/>
  <c r="AD490" i="17"/>
  <c r="AD491" i="17"/>
  <c r="AD492" i="17"/>
  <c r="AD493" i="17"/>
  <c r="AD494" i="17"/>
  <c r="AD495" i="17"/>
  <c r="AD496" i="17"/>
  <c r="AD497" i="17"/>
  <c r="AD498" i="17"/>
  <c r="AD499" i="17"/>
  <c r="AD500" i="17"/>
  <c r="AD501" i="17"/>
  <c r="AD502" i="17"/>
  <c r="AD503" i="17"/>
  <c r="AD504" i="17"/>
  <c r="AD505" i="17"/>
  <c r="AD506" i="17"/>
  <c r="AD507" i="17"/>
  <c r="AD508" i="17"/>
  <c r="AD509" i="17"/>
  <c r="AD510" i="17"/>
  <c r="AD511" i="17"/>
  <c r="AD512" i="17"/>
  <c r="AD513" i="17"/>
  <c r="AD514" i="17"/>
  <c r="AD515" i="17"/>
  <c r="AD516" i="17"/>
  <c r="AD517" i="17"/>
  <c r="AD518" i="17"/>
  <c r="AD519" i="17"/>
  <c r="AD520" i="17"/>
  <c r="AD521" i="17"/>
  <c r="AD522" i="17"/>
  <c r="AD523" i="17"/>
  <c r="AD524" i="17"/>
  <c r="AD525" i="17"/>
  <c r="AD526" i="17"/>
  <c r="AD527" i="17"/>
  <c r="AD528" i="17"/>
  <c r="AD529" i="17"/>
  <c r="AD530" i="17"/>
  <c r="AD531" i="17"/>
  <c r="AD532" i="17"/>
  <c r="AD533" i="17"/>
  <c r="AD534" i="17"/>
  <c r="AD535" i="17"/>
  <c r="AD536" i="17"/>
  <c r="AD537" i="17"/>
  <c r="AD538" i="17"/>
  <c r="AD539" i="17"/>
  <c r="AD540" i="17"/>
  <c r="AD541" i="17"/>
  <c r="AD542" i="17"/>
  <c r="AD543" i="17"/>
  <c r="AD544" i="17"/>
  <c r="AD545" i="17"/>
  <c r="AD546" i="17"/>
  <c r="AD547" i="17"/>
  <c r="AD548" i="17"/>
  <c r="AD549" i="17"/>
  <c r="AD550" i="17"/>
  <c r="AD551" i="17"/>
  <c r="AD552" i="17"/>
  <c r="AD553" i="17"/>
  <c r="AD554" i="17"/>
  <c r="AD555" i="17"/>
  <c r="AD556" i="17"/>
  <c r="AD557" i="17"/>
  <c r="AD558" i="17"/>
  <c r="AD559" i="17"/>
  <c r="AD560" i="17"/>
  <c r="AD561" i="17"/>
  <c r="AD562" i="17"/>
  <c r="AD563" i="17"/>
  <c r="AD564" i="17"/>
  <c r="AD565" i="17"/>
  <c r="AD566" i="17"/>
  <c r="AD567" i="17"/>
  <c r="AD568" i="17"/>
  <c r="AD569" i="17"/>
  <c r="AD570" i="17"/>
  <c r="AD571" i="17"/>
  <c r="AD572" i="17"/>
  <c r="AD573" i="17"/>
  <c r="AD574" i="17"/>
  <c r="AD575" i="17"/>
  <c r="AD576" i="17"/>
  <c r="AD577" i="17"/>
  <c r="AD578" i="17"/>
  <c r="AD579" i="17"/>
  <c r="AD580" i="17"/>
  <c r="AD581" i="17"/>
  <c r="AD582" i="17"/>
  <c r="AD583" i="17"/>
  <c r="AD584" i="17"/>
  <c r="AD585" i="17"/>
  <c r="AD586" i="17"/>
  <c r="AD587" i="17"/>
  <c r="AD588" i="17"/>
  <c r="AD589" i="17"/>
  <c r="AD590" i="17"/>
  <c r="AD591" i="17"/>
  <c r="AD592" i="17"/>
  <c r="AD593" i="17"/>
  <c r="AD594" i="17"/>
  <c r="AD595" i="17"/>
  <c r="AD596" i="17"/>
  <c r="AD597" i="17"/>
  <c r="AD598" i="17"/>
  <c r="AD599" i="17"/>
  <c r="AD600" i="17"/>
  <c r="AD601" i="17"/>
  <c r="AD602" i="17"/>
  <c r="AD603" i="17"/>
  <c r="AD604" i="17"/>
  <c r="AD605" i="17"/>
  <c r="AD606" i="17"/>
  <c r="AD607" i="17"/>
  <c r="AD608" i="17"/>
  <c r="AD609" i="17"/>
  <c r="AD610" i="17"/>
  <c r="AD611" i="17"/>
  <c r="AD612" i="17"/>
  <c r="AD613" i="17"/>
  <c r="AD614" i="17"/>
  <c r="AD615" i="17"/>
  <c r="AD616" i="17"/>
  <c r="AD617" i="17"/>
  <c r="AD618" i="17"/>
  <c r="AD619" i="17"/>
  <c r="AD620" i="17"/>
  <c r="AD621" i="17"/>
  <c r="AD622" i="17"/>
  <c r="AD623" i="17"/>
  <c r="AD624" i="17"/>
  <c r="AD625" i="17"/>
  <c r="AD626" i="17"/>
  <c r="AD627" i="17"/>
  <c r="AD628" i="17"/>
  <c r="AD629" i="17"/>
  <c r="AD630" i="17"/>
  <c r="AD631" i="17"/>
  <c r="AD632" i="17"/>
  <c r="AD633" i="17"/>
  <c r="AD634" i="17"/>
  <c r="AD635" i="17"/>
  <c r="AD636" i="17"/>
  <c r="AD637" i="17"/>
  <c r="AD638" i="17"/>
  <c r="AD639" i="17"/>
  <c r="AD640" i="17"/>
  <c r="AD641" i="17"/>
  <c r="AD642" i="17"/>
  <c r="AD643" i="17"/>
  <c r="AD644" i="17"/>
  <c r="AD645" i="17"/>
  <c r="AD646" i="17"/>
  <c r="AD647" i="17"/>
  <c r="AD648" i="17"/>
  <c r="AD649" i="17"/>
  <c r="AD650" i="17"/>
  <c r="AD651" i="17"/>
  <c r="AD652" i="17"/>
  <c r="AD653" i="17"/>
  <c r="AD654" i="17"/>
  <c r="AD655" i="17"/>
  <c r="AD656" i="17"/>
  <c r="AD657" i="17"/>
  <c r="AD658" i="17"/>
  <c r="AD659" i="17"/>
  <c r="AD660" i="17"/>
  <c r="AD661" i="17"/>
  <c r="AD662" i="17"/>
  <c r="AD663" i="17"/>
  <c r="AD664" i="17"/>
  <c r="AD665" i="17"/>
  <c r="AD666" i="17"/>
  <c r="AD667" i="17"/>
  <c r="AD668" i="17"/>
  <c r="AD669" i="17"/>
  <c r="AD670" i="17"/>
  <c r="AD671" i="17"/>
  <c r="AD672" i="17"/>
  <c r="AD673" i="17"/>
  <c r="AD674" i="17"/>
  <c r="AD675" i="17"/>
  <c r="AD676" i="17"/>
  <c r="AD677" i="17"/>
  <c r="AD678" i="17"/>
  <c r="AD679" i="17"/>
  <c r="AD680" i="17"/>
  <c r="AD681" i="17"/>
  <c r="AD682" i="17"/>
  <c r="AD683" i="17"/>
  <c r="AD684" i="17"/>
  <c r="AD685" i="17"/>
  <c r="AD686" i="17"/>
  <c r="AD687" i="17"/>
  <c r="AD688" i="17"/>
  <c r="AD689" i="17"/>
  <c r="AD690" i="17"/>
  <c r="AD691" i="17"/>
  <c r="AD692" i="17"/>
  <c r="AD693" i="17"/>
  <c r="AD694" i="17"/>
  <c r="AD695" i="17"/>
  <c r="AD696" i="17"/>
  <c r="AD697" i="17"/>
  <c r="AD698" i="17"/>
  <c r="AD699" i="17"/>
  <c r="AD700" i="17"/>
  <c r="AD701" i="17"/>
  <c r="AD702" i="17"/>
  <c r="AD703" i="17"/>
  <c r="AD704" i="17"/>
  <c r="AD705" i="17"/>
  <c r="AD706" i="17"/>
  <c r="AD707" i="17"/>
  <c r="AD708" i="17"/>
  <c r="AD709" i="17"/>
  <c r="AD710" i="17"/>
  <c r="AD711" i="17"/>
  <c r="AD712" i="17"/>
  <c r="AD713" i="17"/>
  <c r="AD714" i="17"/>
  <c r="AD715" i="17"/>
  <c r="AD716" i="17"/>
  <c r="AD717" i="17"/>
  <c r="AD718" i="17"/>
  <c r="AD719" i="17"/>
  <c r="AD720" i="17"/>
  <c r="AD721" i="17"/>
  <c r="AD722" i="17"/>
  <c r="AD723" i="17"/>
  <c r="AD724" i="17"/>
  <c r="AD725" i="17"/>
  <c r="AD726" i="17"/>
  <c r="AD727" i="17"/>
  <c r="AD728" i="17"/>
  <c r="AD729" i="17"/>
  <c r="AD730" i="17"/>
  <c r="AD731" i="17"/>
  <c r="AD732" i="17"/>
  <c r="AD733" i="17"/>
  <c r="AD734" i="17"/>
  <c r="AD735" i="17"/>
  <c r="AD736" i="17"/>
  <c r="AD737" i="17"/>
  <c r="AD738" i="17"/>
  <c r="AE4" i="17"/>
  <c r="AE5" i="17"/>
  <c r="AE6" i="17"/>
  <c r="AE7" i="17"/>
  <c r="AE8" i="17"/>
  <c r="AE9" i="17"/>
  <c r="AE10" i="17"/>
  <c r="AE11" i="17"/>
  <c r="AE12" i="17"/>
  <c r="AE13" i="17"/>
  <c r="AE14" i="17"/>
  <c r="AE15" i="17"/>
  <c r="AE16" i="17"/>
  <c r="AE17" i="17"/>
  <c r="AE18" i="17"/>
  <c r="AE19" i="17"/>
  <c r="AE20" i="17"/>
  <c r="AE21" i="17"/>
  <c r="AE22" i="17"/>
  <c r="AE23" i="17"/>
  <c r="AE24" i="17"/>
  <c r="AE25" i="17"/>
  <c r="AE26" i="17"/>
  <c r="AE27" i="17"/>
  <c r="AE28" i="17"/>
  <c r="AE29" i="17"/>
  <c r="AE30" i="17"/>
  <c r="AE31" i="17"/>
  <c r="AE32" i="17"/>
  <c r="AE33" i="17"/>
  <c r="AE34" i="17"/>
  <c r="AE35" i="17"/>
  <c r="AE36" i="17"/>
  <c r="AE37" i="17"/>
  <c r="AE38" i="17"/>
  <c r="AE39" i="17"/>
  <c r="AE40" i="17"/>
  <c r="AE41" i="17"/>
  <c r="AE42" i="17"/>
  <c r="AE43" i="17"/>
  <c r="AE44" i="17"/>
  <c r="AE45" i="17"/>
  <c r="AE46" i="17"/>
  <c r="AE47" i="17"/>
  <c r="AE48" i="17"/>
  <c r="AE49" i="17"/>
  <c r="AE50" i="17"/>
  <c r="AE51" i="17"/>
  <c r="AE52" i="17"/>
  <c r="AE53" i="17"/>
  <c r="AE54" i="17"/>
  <c r="AE55" i="17"/>
  <c r="AE56" i="17"/>
  <c r="AE57" i="17"/>
  <c r="AE58" i="17"/>
  <c r="AE59" i="17"/>
  <c r="AE60" i="17"/>
  <c r="AE61" i="17"/>
  <c r="AE62" i="17"/>
  <c r="AE63" i="17"/>
  <c r="AE64" i="17"/>
  <c r="AE65" i="17"/>
  <c r="AE66" i="17"/>
  <c r="AE67" i="17"/>
  <c r="AE68" i="17"/>
  <c r="AE69" i="17"/>
  <c r="AE70" i="17"/>
  <c r="AE71" i="17"/>
  <c r="AE72" i="17"/>
  <c r="AE73" i="17"/>
  <c r="AE74" i="17"/>
  <c r="AE75" i="17"/>
  <c r="AE76" i="17"/>
  <c r="AE77" i="17"/>
  <c r="AE78" i="17"/>
  <c r="AE79" i="17"/>
  <c r="AE80" i="17"/>
  <c r="AE81" i="17"/>
  <c r="AE82" i="17"/>
  <c r="AE83" i="17"/>
  <c r="AE84" i="17"/>
  <c r="AE85" i="17"/>
  <c r="AE86" i="17"/>
  <c r="AE87" i="17"/>
  <c r="AE88" i="17"/>
  <c r="AE89" i="17"/>
  <c r="AE90" i="17"/>
  <c r="AE91" i="17"/>
  <c r="AE92" i="17"/>
  <c r="AE93" i="17"/>
  <c r="AE94" i="17"/>
  <c r="AE95" i="17"/>
  <c r="AE96" i="17"/>
  <c r="AE97" i="17"/>
  <c r="AE98" i="17"/>
  <c r="AE99" i="17"/>
  <c r="AE100" i="17"/>
  <c r="AE101" i="17"/>
  <c r="AE102" i="17"/>
  <c r="AE103" i="17"/>
  <c r="AE104" i="17"/>
  <c r="AE105" i="17"/>
  <c r="AE106" i="17"/>
  <c r="AE107" i="17"/>
  <c r="AE108" i="17"/>
  <c r="AE109" i="17"/>
  <c r="AE110" i="17"/>
  <c r="AE111" i="17"/>
  <c r="AE112" i="17"/>
  <c r="AE113" i="17"/>
  <c r="AE114" i="17"/>
  <c r="AE115" i="17"/>
  <c r="AE116" i="17"/>
  <c r="AE117" i="17"/>
  <c r="AE118" i="17"/>
  <c r="AE119" i="17"/>
  <c r="AE120" i="17"/>
  <c r="AE121" i="17"/>
  <c r="AE122" i="17"/>
  <c r="AE123" i="17"/>
  <c r="AE124" i="17"/>
  <c r="AE125" i="17"/>
  <c r="AE126" i="17"/>
  <c r="AE127" i="17"/>
  <c r="AE128" i="17"/>
  <c r="AE129" i="17"/>
  <c r="AE130" i="17"/>
  <c r="AE131" i="17"/>
  <c r="AE132" i="17"/>
  <c r="AE133" i="17"/>
  <c r="AE134" i="17"/>
  <c r="AE135" i="17"/>
  <c r="AE136" i="17"/>
  <c r="AE137" i="17"/>
  <c r="AE138" i="17"/>
  <c r="AE139" i="17"/>
  <c r="AE140" i="17"/>
  <c r="AE141" i="17"/>
  <c r="AE142" i="17"/>
  <c r="AE143" i="17"/>
  <c r="AE144" i="17"/>
  <c r="AE145" i="17"/>
  <c r="AE146" i="17"/>
  <c r="AE147" i="17"/>
  <c r="AE148" i="17"/>
  <c r="AE149" i="17"/>
  <c r="AE150" i="17"/>
  <c r="AE151" i="17"/>
  <c r="AE152" i="17"/>
  <c r="AE153" i="17"/>
  <c r="AE154" i="17"/>
  <c r="AE155" i="17"/>
  <c r="AE156" i="17"/>
  <c r="AE157" i="17"/>
  <c r="AE158" i="17"/>
  <c r="AE159" i="17"/>
  <c r="AE160" i="17"/>
  <c r="AE161" i="17"/>
  <c r="AE162" i="17"/>
  <c r="AE163" i="17"/>
  <c r="AE164" i="17"/>
  <c r="AE165" i="17"/>
  <c r="AE166" i="17"/>
  <c r="AE167" i="17"/>
  <c r="AE168" i="17"/>
  <c r="AE169" i="17"/>
  <c r="AE170" i="17"/>
  <c r="AE171" i="17"/>
  <c r="AE172" i="17"/>
  <c r="AE173" i="17"/>
  <c r="AE174" i="17"/>
  <c r="AE175" i="17"/>
  <c r="AE176" i="17"/>
  <c r="AE177" i="17"/>
  <c r="AE178" i="17"/>
  <c r="AE179" i="17"/>
  <c r="AE180" i="17"/>
  <c r="AE181" i="17"/>
  <c r="AE182" i="17"/>
  <c r="AE183" i="17"/>
  <c r="AE184" i="17"/>
  <c r="AE185" i="17"/>
  <c r="AE186" i="17"/>
  <c r="AE187" i="17"/>
  <c r="AE188" i="17"/>
  <c r="AE189" i="17"/>
  <c r="AE190" i="17"/>
  <c r="AE191" i="17"/>
  <c r="AE192" i="17"/>
  <c r="AE193" i="17"/>
  <c r="AE194" i="17"/>
  <c r="AE195" i="17"/>
  <c r="AE196" i="17"/>
  <c r="AE197" i="17"/>
  <c r="AE198" i="17"/>
  <c r="AE199" i="17"/>
  <c r="AE200" i="17"/>
  <c r="AE201" i="17"/>
  <c r="AE202" i="17"/>
  <c r="AE203" i="17"/>
  <c r="AE204" i="17"/>
  <c r="AE205" i="17"/>
  <c r="AE206" i="17"/>
  <c r="AE207" i="17"/>
  <c r="AE208" i="17"/>
  <c r="AE209" i="17"/>
  <c r="AE210" i="17"/>
  <c r="AE211" i="17"/>
  <c r="AE212" i="17"/>
  <c r="AE213" i="17"/>
  <c r="AE214" i="17"/>
  <c r="AE215" i="17"/>
  <c r="AE216" i="17"/>
  <c r="AE217" i="17"/>
  <c r="AE218" i="17"/>
  <c r="AE219" i="17"/>
  <c r="AE220" i="17"/>
  <c r="AE221" i="17"/>
  <c r="AE222" i="17"/>
  <c r="AE223" i="17"/>
  <c r="AE224" i="17"/>
  <c r="AE225" i="17"/>
  <c r="AE226" i="17"/>
  <c r="AE227" i="17"/>
  <c r="AE228" i="17"/>
  <c r="AE229" i="17"/>
  <c r="AE230" i="17"/>
  <c r="AE231" i="17"/>
  <c r="AE232" i="17"/>
  <c r="AE233" i="17"/>
  <c r="AE234" i="17"/>
  <c r="AE235" i="17"/>
  <c r="AE236" i="17"/>
  <c r="AE237" i="17"/>
  <c r="AE238" i="17"/>
  <c r="AE239" i="17"/>
  <c r="AE240" i="17"/>
  <c r="AE241" i="17"/>
  <c r="AE242" i="17"/>
  <c r="AE243" i="17"/>
  <c r="AE244" i="17"/>
  <c r="AE245" i="17"/>
  <c r="AE246" i="17"/>
  <c r="AE247" i="17"/>
  <c r="AE248" i="17"/>
  <c r="AE249" i="17"/>
  <c r="AE250" i="17"/>
  <c r="AE251" i="17"/>
  <c r="AE252" i="17"/>
  <c r="AE253" i="17"/>
  <c r="AE254" i="17"/>
  <c r="AE255" i="17"/>
  <c r="AE256" i="17"/>
  <c r="AE257" i="17"/>
  <c r="AE258" i="17"/>
  <c r="AE259" i="17"/>
  <c r="AE260" i="17"/>
  <c r="AE261" i="17"/>
  <c r="AE262" i="17"/>
  <c r="AE263" i="17"/>
  <c r="AE264" i="17"/>
  <c r="AE265" i="17"/>
  <c r="AE266" i="17"/>
  <c r="AE267" i="17"/>
  <c r="AE268" i="17"/>
  <c r="AE269" i="17"/>
  <c r="AE270" i="17"/>
  <c r="AE271" i="17"/>
  <c r="AE272" i="17"/>
  <c r="AE273" i="17"/>
  <c r="AE274" i="17"/>
  <c r="AE275" i="17"/>
  <c r="AE276" i="17"/>
  <c r="AE277" i="17"/>
  <c r="AE278" i="17"/>
  <c r="AE279" i="17"/>
  <c r="AE280" i="17"/>
  <c r="AE281" i="17"/>
  <c r="AE282" i="17"/>
  <c r="AE283" i="17"/>
  <c r="AE284" i="17"/>
  <c r="AE285" i="17"/>
  <c r="AE286" i="17"/>
  <c r="AE287" i="17"/>
  <c r="AE288" i="17"/>
  <c r="AE289" i="17"/>
  <c r="AE290" i="17"/>
  <c r="AE291" i="17"/>
  <c r="AE292" i="17"/>
  <c r="AE293" i="17"/>
  <c r="AE294" i="17"/>
  <c r="AE295" i="17"/>
  <c r="AE296" i="17"/>
  <c r="AE297" i="17"/>
  <c r="AE298" i="17"/>
  <c r="AE299" i="17"/>
  <c r="AE300" i="17"/>
  <c r="AE301" i="17"/>
  <c r="AE302" i="17"/>
  <c r="AE303" i="17"/>
  <c r="AE304" i="17"/>
  <c r="AE305" i="17"/>
  <c r="AE306" i="17"/>
  <c r="AE307" i="17"/>
  <c r="AE308" i="17"/>
  <c r="AE309" i="17"/>
  <c r="AE310" i="17"/>
  <c r="AE311" i="17"/>
  <c r="AE312" i="17"/>
  <c r="AE313" i="17"/>
  <c r="AE314" i="17"/>
  <c r="AE315" i="17"/>
  <c r="AE316" i="17"/>
  <c r="AE317" i="17"/>
  <c r="AE318" i="17"/>
  <c r="AE319" i="17"/>
  <c r="AE320" i="17"/>
  <c r="AE321" i="17"/>
  <c r="AE322" i="17"/>
  <c r="AE323" i="17"/>
  <c r="AE324" i="17"/>
  <c r="AE325" i="17"/>
  <c r="AE326" i="17"/>
  <c r="AE327" i="17"/>
  <c r="AE328" i="17"/>
  <c r="AE329" i="17"/>
  <c r="AE330" i="17"/>
  <c r="AE331" i="17"/>
  <c r="AE332" i="17"/>
  <c r="AE333" i="17"/>
  <c r="AE334" i="17"/>
  <c r="AE335" i="17"/>
  <c r="AE336" i="17"/>
  <c r="AE337" i="17"/>
  <c r="AE338" i="17"/>
  <c r="AE339" i="17"/>
  <c r="AE340" i="17"/>
  <c r="AE341" i="17"/>
  <c r="AE342" i="17"/>
  <c r="AE343" i="17"/>
  <c r="AE344" i="17"/>
  <c r="AE345" i="17"/>
  <c r="AE346" i="17"/>
  <c r="AE347" i="17"/>
  <c r="AE348" i="17"/>
  <c r="AE349" i="17"/>
  <c r="AE350" i="17"/>
  <c r="AE351" i="17"/>
  <c r="AE352" i="17"/>
  <c r="AE353" i="17"/>
  <c r="AE354" i="17"/>
  <c r="AE355" i="17"/>
  <c r="AE356" i="17"/>
  <c r="AE357" i="17"/>
  <c r="AE358" i="17"/>
  <c r="AE359" i="17"/>
  <c r="AE360" i="17"/>
  <c r="AE361" i="17"/>
  <c r="AE362" i="17"/>
  <c r="AE363" i="17"/>
  <c r="AE364" i="17"/>
  <c r="AE365" i="17"/>
  <c r="AE366" i="17"/>
  <c r="AE367" i="17"/>
  <c r="AE368" i="17"/>
  <c r="AE370" i="17"/>
  <c r="AE371" i="17"/>
  <c r="AE372" i="17"/>
  <c r="AE373" i="17"/>
  <c r="AE374" i="17"/>
  <c r="AE375" i="17"/>
  <c r="AE376" i="17"/>
  <c r="AE377" i="17"/>
  <c r="AE378" i="17"/>
  <c r="AE379" i="17"/>
  <c r="AE380" i="17"/>
  <c r="AE381" i="17"/>
  <c r="AE382" i="17"/>
  <c r="AE383" i="17"/>
  <c r="AE384" i="17"/>
  <c r="AE385" i="17"/>
  <c r="AE386" i="17"/>
  <c r="AE387" i="17"/>
  <c r="AE388" i="17"/>
  <c r="AE389" i="17"/>
  <c r="AE390" i="17"/>
  <c r="AE391" i="17"/>
  <c r="AE392" i="17"/>
  <c r="AE393" i="17"/>
  <c r="AE394" i="17"/>
  <c r="AE395" i="17"/>
  <c r="AE396" i="17"/>
  <c r="AE397" i="17"/>
  <c r="AE398" i="17"/>
  <c r="AE399" i="17"/>
  <c r="AE400" i="17"/>
  <c r="AE401" i="17"/>
  <c r="AE402" i="17"/>
  <c r="AE403" i="17"/>
  <c r="AE404" i="17"/>
  <c r="AE405" i="17"/>
  <c r="AE406" i="17"/>
  <c r="AE407" i="17"/>
  <c r="AE408" i="17"/>
  <c r="AE409" i="17"/>
  <c r="AE410" i="17"/>
  <c r="AE411" i="17"/>
  <c r="AE412" i="17"/>
  <c r="AE413" i="17"/>
  <c r="AE414" i="17"/>
  <c r="AE415" i="17"/>
  <c r="AE416" i="17"/>
  <c r="AE417" i="17"/>
  <c r="AE418" i="17"/>
  <c r="AE419" i="17"/>
  <c r="AE420" i="17"/>
  <c r="AE421" i="17"/>
  <c r="AE422" i="17"/>
  <c r="AE423" i="17"/>
  <c r="AE424" i="17"/>
  <c r="AE425" i="17"/>
  <c r="AE426" i="17"/>
  <c r="AE427" i="17"/>
  <c r="AE428" i="17"/>
  <c r="AE429" i="17"/>
  <c r="AE430" i="17"/>
  <c r="AE431" i="17"/>
  <c r="AE432" i="17"/>
  <c r="AE433" i="17"/>
  <c r="AE434" i="17"/>
  <c r="AE435" i="17"/>
  <c r="AE436" i="17"/>
  <c r="AE437" i="17"/>
  <c r="AE438" i="17"/>
  <c r="AE439" i="17"/>
  <c r="AE440" i="17"/>
  <c r="AE441" i="17"/>
  <c r="AE442" i="17"/>
  <c r="AE443" i="17"/>
  <c r="AE444" i="17"/>
  <c r="AE445" i="17"/>
  <c r="AE446" i="17"/>
  <c r="AE447" i="17"/>
  <c r="AE448" i="17"/>
  <c r="AE449" i="17"/>
  <c r="AE450" i="17"/>
  <c r="AE451" i="17"/>
  <c r="AE452" i="17"/>
  <c r="AE453" i="17"/>
  <c r="AE454" i="17"/>
  <c r="AE455" i="17"/>
  <c r="AE456" i="17"/>
  <c r="AE457" i="17"/>
  <c r="AE458" i="17"/>
  <c r="AE459" i="17"/>
  <c r="AE460" i="17"/>
  <c r="AE461" i="17"/>
  <c r="AE462" i="17"/>
  <c r="AE463" i="17"/>
  <c r="AE464" i="17"/>
  <c r="AE465" i="17"/>
  <c r="AE466" i="17"/>
  <c r="AE467" i="17"/>
  <c r="AE468" i="17"/>
  <c r="AE469" i="17"/>
  <c r="AE470" i="17"/>
  <c r="AE471" i="17"/>
  <c r="AE472" i="17"/>
  <c r="AE473" i="17"/>
  <c r="AE474" i="17"/>
  <c r="AE475" i="17"/>
  <c r="AE476" i="17"/>
  <c r="AE477" i="17"/>
  <c r="AE478" i="17"/>
  <c r="AE479" i="17"/>
  <c r="AE480" i="17"/>
  <c r="AE481" i="17"/>
  <c r="AE482" i="17"/>
  <c r="AE483" i="17"/>
  <c r="AE484" i="17"/>
  <c r="AE485" i="17"/>
  <c r="AE486" i="17"/>
  <c r="AE487" i="17"/>
  <c r="AE488" i="17"/>
  <c r="AE489" i="17"/>
  <c r="AE490" i="17"/>
  <c r="AE491" i="17"/>
  <c r="AE492" i="17"/>
  <c r="AE493" i="17"/>
  <c r="AE494" i="17"/>
  <c r="AE495" i="17"/>
  <c r="AE496" i="17"/>
  <c r="AE497" i="17"/>
  <c r="AE498" i="17"/>
  <c r="AE499" i="17"/>
  <c r="AE500" i="17"/>
  <c r="AE501" i="17"/>
  <c r="AE502" i="17"/>
  <c r="AE503" i="17"/>
  <c r="AE504" i="17"/>
  <c r="AE505" i="17"/>
  <c r="AE506" i="17"/>
  <c r="AE507" i="17"/>
  <c r="AE508" i="17"/>
  <c r="AE509" i="17"/>
  <c r="AE510" i="17"/>
  <c r="AE511" i="17"/>
  <c r="AE512" i="17"/>
  <c r="AE513" i="17"/>
  <c r="AE514" i="17"/>
  <c r="AE515" i="17"/>
  <c r="AE516" i="17"/>
  <c r="AE517" i="17"/>
  <c r="AE518" i="17"/>
  <c r="AE519" i="17"/>
  <c r="AE520" i="17"/>
  <c r="AE521" i="17"/>
  <c r="AE522" i="17"/>
  <c r="AE523" i="17"/>
  <c r="AE524" i="17"/>
  <c r="AE525" i="17"/>
  <c r="AE526" i="17"/>
  <c r="AE527" i="17"/>
  <c r="AE528" i="17"/>
  <c r="AE529" i="17"/>
  <c r="AE530" i="17"/>
  <c r="AE531" i="17"/>
  <c r="AE532" i="17"/>
  <c r="AE533" i="17"/>
  <c r="AE534" i="17"/>
  <c r="AE535" i="17"/>
  <c r="AE536" i="17"/>
  <c r="AE537" i="17"/>
  <c r="AE538" i="17"/>
  <c r="AE539" i="17"/>
  <c r="AE540" i="17"/>
  <c r="AE541" i="17"/>
  <c r="AE542" i="17"/>
  <c r="AE543" i="17"/>
  <c r="AE544" i="17"/>
  <c r="AE545" i="17"/>
  <c r="AE546" i="17"/>
  <c r="AE547" i="17"/>
  <c r="AE548" i="17"/>
  <c r="AE549" i="17"/>
  <c r="AE550" i="17"/>
  <c r="AE551" i="17"/>
  <c r="AE552" i="17"/>
  <c r="AE553" i="17"/>
  <c r="AE554" i="17"/>
  <c r="AE555" i="17"/>
  <c r="AE556" i="17"/>
  <c r="AE557" i="17"/>
  <c r="AE558" i="17"/>
  <c r="AE559" i="17"/>
  <c r="AE560" i="17"/>
  <c r="AE561" i="17"/>
  <c r="AE562" i="17"/>
  <c r="AE563" i="17"/>
  <c r="AE564" i="17"/>
  <c r="AE565" i="17"/>
  <c r="AE566" i="17"/>
  <c r="AE567" i="17"/>
  <c r="AE568" i="17"/>
  <c r="AE569" i="17"/>
  <c r="AE570" i="17"/>
  <c r="AE571" i="17"/>
  <c r="AE572" i="17"/>
  <c r="AE573" i="17"/>
  <c r="AE574" i="17"/>
  <c r="AE575" i="17"/>
  <c r="AE576" i="17"/>
  <c r="AE577" i="17"/>
  <c r="AE578" i="17"/>
  <c r="AE579" i="17"/>
  <c r="AE580" i="17"/>
  <c r="AE581" i="17"/>
  <c r="AE582" i="17"/>
  <c r="AE583" i="17"/>
  <c r="AE584" i="17"/>
  <c r="AE585" i="17"/>
  <c r="AE586" i="17"/>
  <c r="AE587" i="17"/>
  <c r="AE588" i="17"/>
  <c r="AE589" i="17"/>
  <c r="AE590" i="17"/>
  <c r="AE591" i="17"/>
  <c r="AE592" i="17"/>
  <c r="AE593" i="17"/>
  <c r="AE594" i="17"/>
  <c r="AE595" i="17"/>
  <c r="AE596" i="17"/>
  <c r="AE597" i="17"/>
  <c r="AE598" i="17"/>
  <c r="AE599" i="17"/>
  <c r="AE600" i="17"/>
  <c r="AE601" i="17"/>
  <c r="AE602" i="17"/>
  <c r="AE603" i="17"/>
  <c r="AE604" i="17"/>
  <c r="AE605" i="17"/>
  <c r="AE606" i="17"/>
  <c r="AE607" i="17"/>
  <c r="AE608" i="17"/>
  <c r="AE609" i="17"/>
  <c r="AE610" i="17"/>
  <c r="AE611" i="17"/>
  <c r="AE612" i="17"/>
  <c r="AE613" i="17"/>
  <c r="AE614" i="17"/>
  <c r="AE615" i="17"/>
  <c r="AE616" i="17"/>
  <c r="AE617" i="17"/>
  <c r="AE618" i="17"/>
  <c r="AE619" i="17"/>
  <c r="AE620" i="17"/>
  <c r="AE621" i="17"/>
  <c r="AE622" i="17"/>
  <c r="AE623" i="17"/>
  <c r="AE624" i="17"/>
  <c r="AE625" i="17"/>
  <c r="AE626" i="17"/>
  <c r="AE627" i="17"/>
  <c r="AE628" i="17"/>
  <c r="AE629" i="17"/>
  <c r="AE630" i="17"/>
  <c r="AE631" i="17"/>
  <c r="AE632" i="17"/>
  <c r="AE633" i="17"/>
  <c r="AE634" i="17"/>
  <c r="AE635" i="17"/>
  <c r="AE636" i="17"/>
  <c r="AE637" i="17"/>
  <c r="AE638" i="17"/>
  <c r="AE639" i="17"/>
  <c r="AE640" i="17"/>
  <c r="AE641" i="17"/>
  <c r="AE642" i="17"/>
  <c r="AE643" i="17"/>
  <c r="AE644" i="17"/>
  <c r="AE645" i="17"/>
  <c r="AE646" i="17"/>
  <c r="AE647" i="17"/>
  <c r="AE648" i="17"/>
  <c r="AE649" i="17"/>
  <c r="AE650" i="17"/>
  <c r="AE651" i="17"/>
  <c r="AE652" i="17"/>
  <c r="AE653" i="17"/>
  <c r="AE654" i="17"/>
  <c r="AE655" i="17"/>
  <c r="AE656" i="17"/>
  <c r="AE657" i="17"/>
  <c r="AE658" i="17"/>
  <c r="AE659" i="17"/>
  <c r="AE660" i="17"/>
  <c r="AE661" i="17"/>
  <c r="AE662" i="17"/>
  <c r="AE663" i="17"/>
  <c r="AE664" i="17"/>
  <c r="AE665" i="17"/>
  <c r="AE666" i="17"/>
  <c r="AE667" i="17"/>
  <c r="AE668" i="17"/>
  <c r="AE669" i="17"/>
  <c r="AE670" i="17"/>
  <c r="AE671" i="17"/>
  <c r="AE672" i="17"/>
  <c r="AE673" i="17"/>
  <c r="AE674" i="17"/>
  <c r="AE675" i="17"/>
  <c r="AE676" i="17"/>
  <c r="AE677" i="17"/>
  <c r="AE678" i="17"/>
  <c r="AE679" i="17"/>
  <c r="AE680" i="17"/>
  <c r="AE681" i="17"/>
  <c r="AE682" i="17"/>
  <c r="AE683" i="17"/>
  <c r="AE684" i="17"/>
  <c r="AE685" i="17"/>
  <c r="AE686" i="17"/>
  <c r="AE687" i="17"/>
  <c r="AE688" i="17"/>
  <c r="AE689" i="17"/>
  <c r="AE690" i="17"/>
  <c r="AE691" i="17"/>
  <c r="AE692" i="17"/>
  <c r="AE693" i="17"/>
  <c r="AE694" i="17"/>
  <c r="AE695" i="17"/>
  <c r="AE696" i="17"/>
  <c r="AE697" i="17"/>
  <c r="AE698" i="17"/>
  <c r="AE699" i="17"/>
  <c r="AE700" i="17"/>
  <c r="AE701" i="17"/>
  <c r="AE702" i="17"/>
  <c r="AE703" i="17"/>
  <c r="AE704" i="17"/>
  <c r="AE705" i="17"/>
  <c r="AE706" i="17"/>
  <c r="AE707" i="17"/>
  <c r="AE708" i="17"/>
  <c r="AE709" i="17"/>
  <c r="AE710" i="17"/>
  <c r="AE711" i="17"/>
  <c r="AE712" i="17"/>
  <c r="AE713" i="17"/>
  <c r="AE714" i="17"/>
  <c r="AE715" i="17"/>
  <c r="AE716" i="17"/>
  <c r="AE717" i="17"/>
  <c r="AE718" i="17"/>
  <c r="AE719" i="17"/>
  <c r="AE720" i="17"/>
  <c r="AE721" i="17"/>
  <c r="AE722" i="17"/>
  <c r="AE723" i="17"/>
  <c r="AE724" i="17"/>
  <c r="AE725" i="17"/>
  <c r="AE726" i="17"/>
  <c r="AE727" i="17"/>
  <c r="AE728" i="17"/>
  <c r="AE729" i="17"/>
  <c r="AE730" i="17"/>
  <c r="AE731" i="17"/>
  <c r="AE732" i="17"/>
  <c r="AE733" i="17"/>
  <c r="AE734" i="17"/>
  <c r="AE735" i="17"/>
  <c r="AE736" i="17"/>
  <c r="AE737" i="17"/>
  <c r="AE738" i="17"/>
  <c r="AF4" i="17"/>
  <c r="AF5" i="17"/>
  <c r="AF6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90" i="17"/>
  <c r="AF91" i="17"/>
  <c r="AF92" i="17"/>
  <c r="AF93" i="17"/>
  <c r="AF94" i="17"/>
  <c r="AF95" i="17"/>
  <c r="AF96" i="17"/>
  <c r="AF97" i="17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121" i="17"/>
  <c r="AF122" i="17"/>
  <c r="AF123" i="17"/>
  <c r="AF124" i="17"/>
  <c r="AF125" i="17"/>
  <c r="AF126" i="17"/>
  <c r="AF127" i="17"/>
  <c r="AF128" i="17"/>
  <c r="AF129" i="17"/>
  <c r="AF130" i="17"/>
  <c r="AF131" i="17"/>
  <c r="AF132" i="17"/>
  <c r="AF133" i="17"/>
  <c r="AF134" i="17"/>
  <c r="AF135" i="17"/>
  <c r="AF136" i="17"/>
  <c r="AF137" i="17"/>
  <c r="AF138" i="17"/>
  <c r="AF139" i="17"/>
  <c r="AF140" i="17"/>
  <c r="AF141" i="17"/>
  <c r="AF142" i="17"/>
  <c r="AF143" i="17"/>
  <c r="AF144" i="17"/>
  <c r="AF145" i="17"/>
  <c r="AF146" i="17"/>
  <c r="AF147" i="17"/>
  <c r="AF148" i="17"/>
  <c r="AF149" i="17"/>
  <c r="AF150" i="17"/>
  <c r="AF151" i="17"/>
  <c r="AF152" i="17"/>
  <c r="AF153" i="17"/>
  <c r="AF154" i="17"/>
  <c r="AF155" i="17"/>
  <c r="AF156" i="17"/>
  <c r="AF157" i="17"/>
  <c r="AF158" i="17"/>
  <c r="AF159" i="17"/>
  <c r="AF160" i="17"/>
  <c r="AF161" i="17"/>
  <c r="AF162" i="17"/>
  <c r="AF163" i="17"/>
  <c r="AF164" i="17"/>
  <c r="AF165" i="17"/>
  <c r="AF166" i="17"/>
  <c r="AF167" i="17"/>
  <c r="AF168" i="17"/>
  <c r="AF169" i="17"/>
  <c r="AF170" i="17"/>
  <c r="AF171" i="17"/>
  <c r="AF172" i="17"/>
  <c r="AF173" i="17"/>
  <c r="AF174" i="17"/>
  <c r="AF175" i="17"/>
  <c r="AF176" i="17"/>
  <c r="AF177" i="17"/>
  <c r="AF178" i="17"/>
  <c r="AF179" i="17"/>
  <c r="AF180" i="17"/>
  <c r="AF181" i="17"/>
  <c r="AF182" i="17"/>
  <c r="AF183" i="17"/>
  <c r="AF184" i="17"/>
  <c r="AF185" i="17"/>
  <c r="AF186" i="17"/>
  <c r="AF187" i="17"/>
  <c r="AF188" i="17"/>
  <c r="AF189" i="17"/>
  <c r="AF190" i="17"/>
  <c r="AF191" i="17"/>
  <c r="AF192" i="17"/>
  <c r="AF193" i="17"/>
  <c r="AF194" i="17"/>
  <c r="AF195" i="17"/>
  <c r="AF196" i="17"/>
  <c r="AF197" i="17"/>
  <c r="AF198" i="17"/>
  <c r="AF199" i="17"/>
  <c r="AF200" i="17"/>
  <c r="AF201" i="17"/>
  <c r="AF202" i="17"/>
  <c r="AF203" i="17"/>
  <c r="AF204" i="17"/>
  <c r="AF205" i="17"/>
  <c r="AF206" i="17"/>
  <c r="AF207" i="17"/>
  <c r="AF208" i="17"/>
  <c r="AF209" i="17"/>
  <c r="AF210" i="17"/>
  <c r="AF211" i="17"/>
  <c r="AF212" i="17"/>
  <c r="AF213" i="17"/>
  <c r="AF214" i="17"/>
  <c r="AF215" i="17"/>
  <c r="AF216" i="17"/>
  <c r="AF217" i="17"/>
  <c r="AF218" i="17"/>
  <c r="AF219" i="17"/>
  <c r="AF220" i="17"/>
  <c r="AF221" i="17"/>
  <c r="AF222" i="17"/>
  <c r="AF223" i="17"/>
  <c r="AF224" i="17"/>
  <c r="AF225" i="17"/>
  <c r="AF226" i="17"/>
  <c r="AF227" i="17"/>
  <c r="AF228" i="17"/>
  <c r="AF229" i="17"/>
  <c r="AF230" i="17"/>
  <c r="AF231" i="17"/>
  <c r="AF232" i="17"/>
  <c r="AF233" i="17"/>
  <c r="AF234" i="17"/>
  <c r="AF235" i="17"/>
  <c r="AF236" i="17"/>
  <c r="AF237" i="17"/>
  <c r="AF238" i="17"/>
  <c r="AF239" i="17"/>
  <c r="AF240" i="17"/>
  <c r="AF241" i="17"/>
  <c r="AF242" i="17"/>
  <c r="AF243" i="17"/>
  <c r="AF244" i="17"/>
  <c r="AF245" i="17"/>
  <c r="AF246" i="17"/>
  <c r="AF247" i="17"/>
  <c r="AF248" i="17"/>
  <c r="AF249" i="17"/>
  <c r="AF250" i="17"/>
  <c r="AF251" i="17"/>
  <c r="AF252" i="17"/>
  <c r="AF253" i="17"/>
  <c r="AF254" i="17"/>
  <c r="AF255" i="17"/>
  <c r="AF256" i="17"/>
  <c r="AF257" i="17"/>
  <c r="AF258" i="17"/>
  <c r="AF259" i="17"/>
  <c r="AF260" i="17"/>
  <c r="AF261" i="17"/>
  <c r="AF262" i="17"/>
  <c r="AF263" i="17"/>
  <c r="AF264" i="17"/>
  <c r="AF265" i="17"/>
  <c r="AF266" i="17"/>
  <c r="AF267" i="17"/>
  <c r="AF268" i="17"/>
  <c r="AF269" i="17"/>
  <c r="AF270" i="17"/>
  <c r="AF271" i="17"/>
  <c r="AF272" i="17"/>
  <c r="AF273" i="17"/>
  <c r="AF274" i="17"/>
  <c r="AF275" i="17"/>
  <c r="AF276" i="17"/>
  <c r="AF277" i="17"/>
  <c r="AF278" i="17"/>
  <c r="AF279" i="17"/>
  <c r="AF280" i="17"/>
  <c r="AF281" i="17"/>
  <c r="AF282" i="17"/>
  <c r="AF283" i="17"/>
  <c r="AF284" i="17"/>
  <c r="AF285" i="17"/>
  <c r="AF286" i="17"/>
  <c r="AF287" i="17"/>
  <c r="AF288" i="17"/>
  <c r="AF289" i="17"/>
  <c r="AF290" i="17"/>
  <c r="AF291" i="17"/>
  <c r="AF292" i="17"/>
  <c r="AF293" i="17"/>
  <c r="AF294" i="17"/>
  <c r="AF295" i="17"/>
  <c r="AF296" i="17"/>
  <c r="AF297" i="17"/>
  <c r="AF298" i="17"/>
  <c r="AF299" i="17"/>
  <c r="AF300" i="17"/>
  <c r="AF301" i="17"/>
  <c r="AF302" i="17"/>
  <c r="AF303" i="17"/>
  <c r="AF304" i="17"/>
  <c r="AF305" i="17"/>
  <c r="AF306" i="17"/>
  <c r="AF307" i="17"/>
  <c r="AF308" i="17"/>
  <c r="AF309" i="17"/>
  <c r="AF310" i="17"/>
  <c r="AF311" i="17"/>
  <c r="AF312" i="17"/>
  <c r="AF313" i="17"/>
  <c r="AF314" i="17"/>
  <c r="AF315" i="17"/>
  <c r="AF316" i="17"/>
  <c r="AF317" i="17"/>
  <c r="AF318" i="17"/>
  <c r="AF319" i="17"/>
  <c r="AF320" i="17"/>
  <c r="AF321" i="17"/>
  <c r="AF322" i="17"/>
  <c r="AF323" i="17"/>
  <c r="AF324" i="17"/>
  <c r="AF325" i="17"/>
  <c r="AF326" i="17"/>
  <c r="AF327" i="17"/>
  <c r="AF328" i="17"/>
  <c r="AF329" i="17"/>
  <c r="AF330" i="17"/>
  <c r="AF331" i="17"/>
  <c r="AF332" i="17"/>
  <c r="AF333" i="17"/>
  <c r="AF334" i="17"/>
  <c r="AF335" i="17"/>
  <c r="AF336" i="17"/>
  <c r="AF337" i="17"/>
  <c r="AF338" i="17"/>
  <c r="AF339" i="17"/>
  <c r="AF340" i="17"/>
  <c r="AF341" i="17"/>
  <c r="AF342" i="17"/>
  <c r="AF343" i="17"/>
  <c r="AF344" i="17"/>
  <c r="AF345" i="17"/>
  <c r="AF346" i="17"/>
  <c r="AF347" i="17"/>
  <c r="AF348" i="17"/>
  <c r="AF349" i="17"/>
  <c r="AF350" i="17"/>
  <c r="AF351" i="17"/>
  <c r="AF352" i="17"/>
  <c r="AF353" i="17"/>
  <c r="AF354" i="17"/>
  <c r="AF355" i="17"/>
  <c r="AF356" i="17"/>
  <c r="AF357" i="17"/>
  <c r="AF358" i="17"/>
  <c r="AF359" i="17"/>
  <c r="AF360" i="17"/>
  <c r="AF361" i="17"/>
  <c r="AF362" i="17"/>
  <c r="AF363" i="17"/>
  <c r="AF364" i="17"/>
  <c r="AF365" i="17"/>
  <c r="AF366" i="17"/>
  <c r="AF367" i="17"/>
  <c r="AF368" i="17"/>
  <c r="AF370" i="17"/>
  <c r="AF371" i="17"/>
  <c r="AF372" i="17"/>
  <c r="AF373" i="17"/>
  <c r="AF374" i="17"/>
  <c r="AF375" i="17"/>
  <c r="AF376" i="17"/>
  <c r="AF377" i="17"/>
  <c r="AF378" i="17"/>
  <c r="AF379" i="17"/>
  <c r="AF380" i="17"/>
  <c r="AF381" i="17"/>
  <c r="AF382" i="17"/>
  <c r="AF383" i="17"/>
  <c r="AF384" i="17"/>
  <c r="AF385" i="17"/>
  <c r="AF386" i="17"/>
  <c r="AF387" i="17"/>
  <c r="AF388" i="17"/>
  <c r="AF389" i="17"/>
  <c r="AF390" i="17"/>
  <c r="AF391" i="17"/>
  <c r="AF392" i="17"/>
  <c r="AF393" i="17"/>
  <c r="AF394" i="17"/>
  <c r="AF395" i="17"/>
  <c r="AF396" i="17"/>
  <c r="AF397" i="17"/>
  <c r="AF398" i="17"/>
  <c r="AF399" i="17"/>
  <c r="AF400" i="17"/>
  <c r="AF401" i="17"/>
  <c r="AF402" i="17"/>
  <c r="AF403" i="17"/>
  <c r="AF404" i="17"/>
  <c r="AF405" i="17"/>
  <c r="AF406" i="17"/>
  <c r="AF407" i="17"/>
  <c r="AF408" i="17"/>
  <c r="AF409" i="17"/>
  <c r="AF410" i="17"/>
  <c r="AF411" i="17"/>
  <c r="AF412" i="17"/>
  <c r="AF413" i="17"/>
  <c r="AF414" i="17"/>
  <c r="AF415" i="17"/>
  <c r="AF416" i="17"/>
  <c r="AF417" i="17"/>
  <c r="AF418" i="17"/>
  <c r="AF419" i="17"/>
  <c r="AF420" i="17"/>
  <c r="AF421" i="17"/>
  <c r="AF422" i="17"/>
  <c r="AF423" i="17"/>
  <c r="AF424" i="17"/>
  <c r="AF425" i="17"/>
  <c r="AF426" i="17"/>
  <c r="AF427" i="17"/>
  <c r="AF428" i="17"/>
  <c r="AF429" i="17"/>
  <c r="AF430" i="17"/>
  <c r="AF431" i="17"/>
  <c r="AF432" i="17"/>
  <c r="AF433" i="17"/>
  <c r="AF434" i="17"/>
  <c r="AF435" i="17"/>
  <c r="AF436" i="17"/>
  <c r="AF437" i="17"/>
  <c r="AF438" i="17"/>
  <c r="AF439" i="17"/>
  <c r="AF440" i="17"/>
  <c r="AF441" i="17"/>
  <c r="AF442" i="17"/>
  <c r="AF443" i="17"/>
  <c r="AF444" i="17"/>
  <c r="AF445" i="17"/>
  <c r="AF446" i="17"/>
  <c r="AF447" i="17"/>
  <c r="AF448" i="17"/>
  <c r="AF449" i="17"/>
  <c r="AF450" i="17"/>
  <c r="AF451" i="17"/>
  <c r="AF452" i="17"/>
  <c r="AF453" i="17"/>
  <c r="AF454" i="17"/>
  <c r="AF455" i="17"/>
  <c r="AF456" i="17"/>
  <c r="AF457" i="17"/>
  <c r="AF458" i="17"/>
  <c r="AF459" i="17"/>
  <c r="AF460" i="17"/>
  <c r="AF461" i="17"/>
  <c r="AF462" i="17"/>
  <c r="AF463" i="17"/>
  <c r="AF464" i="17"/>
  <c r="AF465" i="17"/>
  <c r="AF466" i="17"/>
  <c r="AF467" i="17"/>
  <c r="AF468" i="17"/>
  <c r="AF469" i="17"/>
  <c r="AF470" i="17"/>
  <c r="AF471" i="17"/>
  <c r="AF472" i="17"/>
  <c r="AF473" i="17"/>
  <c r="AF474" i="17"/>
  <c r="AF475" i="17"/>
  <c r="AF476" i="17"/>
  <c r="AF477" i="17"/>
  <c r="AF478" i="17"/>
  <c r="AF479" i="17"/>
  <c r="AF480" i="17"/>
  <c r="AF481" i="17"/>
  <c r="AF482" i="17"/>
  <c r="AF483" i="17"/>
  <c r="AF484" i="17"/>
  <c r="AF485" i="17"/>
  <c r="AF486" i="17"/>
  <c r="AF487" i="17"/>
  <c r="AF488" i="17"/>
  <c r="AF489" i="17"/>
  <c r="AF490" i="17"/>
  <c r="AF491" i="17"/>
  <c r="AF492" i="17"/>
  <c r="AF493" i="17"/>
  <c r="AF494" i="17"/>
  <c r="AF495" i="17"/>
  <c r="AF496" i="17"/>
  <c r="AF497" i="17"/>
  <c r="AF498" i="17"/>
  <c r="AF499" i="17"/>
  <c r="AF500" i="17"/>
  <c r="AF501" i="17"/>
  <c r="AF502" i="17"/>
  <c r="AF503" i="17"/>
  <c r="AF504" i="17"/>
  <c r="AF505" i="17"/>
  <c r="AF506" i="17"/>
  <c r="AF507" i="17"/>
  <c r="AF508" i="17"/>
  <c r="AF509" i="17"/>
  <c r="AF510" i="17"/>
  <c r="AF511" i="17"/>
  <c r="AF512" i="17"/>
  <c r="AF513" i="17"/>
  <c r="AF514" i="17"/>
  <c r="AF515" i="17"/>
  <c r="AF516" i="17"/>
  <c r="AF517" i="17"/>
  <c r="AF518" i="17"/>
  <c r="AF519" i="17"/>
  <c r="AF520" i="17"/>
  <c r="AF521" i="17"/>
  <c r="AF522" i="17"/>
  <c r="AF523" i="17"/>
  <c r="AF524" i="17"/>
  <c r="AF525" i="17"/>
  <c r="AF526" i="17"/>
  <c r="AF527" i="17"/>
  <c r="AF528" i="17"/>
  <c r="AF529" i="17"/>
  <c r="AF530" i="17"/>
  <c r="AF531" i="17"/>
  <c r="AF532" i="17"/>
  <c r="AF533" i="17"/>
  <c r="AF534" i="17"/>
  <c r="AF535" i="17"/>
  <c r="AF536" i="17"/>
  <c r="AF537" i="17"/>
  <c r="AF538" i="17"/>
  <c r="AF539" i="17"/>
  <c r="AF540" i="17"/>
  <c r="AF541" i="17"/>
  <c r="AF542" i="17"/>
  <c r="AF543" i="17"/>
  <c r="AF544" i="17"/>
  <c r="AF545" i="17"/>
  <c r="AF546" i="17"/>
  <c r="AF547" i="17"/>
  <c r="AF548" i="17"/>
  <c r="AF549" i="17"/>
  <c r="AF550" i="17"/>
  <c r="AF551" i="17"/>
  <c r="AF552" i="17"/>
  <c r="AF553" i="17"/>
  <c r="AF554" i="17"/>
  <c r="AF555" i="17"/>
  <c r="AF556" i="17"/>
  <c r="AF557" i="17"/>
  <c r="AF558" i="17"/>
  <c r="AF559" i="17"/>
  <c r="AF560" i="17"/>
  <c r="AF561" i="17"/>
  <c r="AF562" i="17"/>
  <c r="AF563" i="17"/>
  <c r="AF564" i="17"/>
  <c r="AF565" i="17"/>
  <c r="AF566" i="17"/>
  <c r="AF567" i="17"/>
  <c r="AF568" i="17"/>
  <c r="AF569" i="17"/>
  <c r="AF570" i="17"/>
  <c r="AF571" i="17"/>
  <c r="AF572" i="17"/>
  <c r="AF573" i="17"/>
  <c r="AF574" i="17"/>
  <c r="AF575" i="17"/>
  <c r="AF576" i="17"/>
  <c r="AF577" i="17"/>
  <c r="AF578" i="17"/>
  <c r="AF579" i="17"/>
  <c r="AF580" i="17"/>
  <c r="AF581" i="17"/>
  <c r="AF582" i="17"/>
  <c r="AF583" i="17"/>
  <c r="AF584" i="17"/>
  <c r="AF585" i="17"/>
  <c r="AF586" i="17"/>
  <c r="AF587" i="17"/>
  <c r="AF588" i="17"/>
  <c r="AF589" i="17"/>
  <c r="AF590" i="17"/>
  <c r="AF591" i="17"/>
  <c r="AF592" i="17"/>
  <c r="AF593" i="17"/>
  <c r="AF594" i="17"/>
  <c r="AF595" i="17"/>
  <c r="AF596" i="17"/>
  <c r="AF597" i="17"/>
  <c r="AF598" i="17"/>
  <c r="AF599" i="17"/>
  <c r="AF600" i="17"/>
  <c r="AF601" i="17"/>
  <c r="AF602" i="17"/>
  <c r="AF603" i="17"/>
  <c r="AF604" i="17"/>
  <c r="AF605" i="17"/>
  <c r="AF606" i="17"/>
  <c r="AF607" i="17"/>
  <c r="AF608" i="17"/>
  <c r="AF609" i="17"/>
  <c r="AF610" i="17"/>
  <c r="AF611" i="17"/>
  <c r="AF612" i="17"/>
  <c r="AF613" i="17"/>
  <c r="AF614" i="17"/>
  <c r="AF615" i="17"/>
  <c r="AF616" i="17"/>
  <c r="AF617" i="17"/>
  <c r="AF618" i="17"/>
  <c r="AF619" i="17"/>
  <c r="AF620" i="17"/>
  <c r="AF621" i="17"/>
  <c r="AF622" i="17"/>
  <c r="AF623" i="17"/>
  <c r="AF624" i="17"/>
  <c r="AF625" i="17"/>
  <c r="AF626" i="17"/>
  <c r="AF627" i="17"/>
  <c r="AF628" i="17"/>
  <c r="AF629" i="17"/>
  <c r="AF630" i="17"/>
  <c r="AF631" i="17"/>
  <c r="AF632" i="17"/>
  <c r="AF633" i="17"/>
  <c r="AF634" i="17"/>
  <c r="AF635" i="17"/>
  <c r="AF636" i="17"/>
  <c r="AF637" i="17"/>
  <c r="AF638" i="17"/>
  <c r="AF639" i="17"/>
  <c r="AF640" i="17"/>
  <c r="AF641" i="17"/>
  <c r="AF642" i="17"/>
  <c r="AF643" i="17"/>
  <c r="AF644" i="17"/>
  <c r="AF645" i="17"/>
  <c r="AF646" i="17"/>
  <c r="AF647" i="17"/>
  <c r="AF648" i="17"/>
  <c r="AF649" i="17"/>
  <c r="AF650" i="17"/>
  <c r="AF651" i="17"/>
  <c r="AF652" i="17"/>
  <c r="AF653" i="17"/>
  <c r="AF654" i="17"/>
  <c r="AF655" i="17"/>
  <c r="AF656" i="17"/>
  <c r="AF657" i="17"/>
  <c r="AF658" i="17"/>
  <c r="AF659" i="17"/>
  <c r="AF660" i="17"/>
  <c r="AF661" i="17"/>
  <c r="AF662" i="17"/>
  <c r="AF663" i="17"/>
  <c r="AF664" i="17"/>
  <c r="AF665" i="17"/>
  <c r="AF666" i="17"/>
  <c r="AF667" i="17"/>
  <c r="AF668" i="17"/>
  <c r="AF669" i="17"/>
  <c r="AF670" i="17"/>
  <c r="AF671" i="17"/>
  <c r="AF672" i="17"/>
  <c r="AF673" i="17"/>
  <c r="AF674" i="17"/>
  <c r="AF675" i="17"/>
  <c r="AF676" i="17"/>
  <c r="AF677" i="17"/>
  <c r="AF678" i="17"/>
  <c r="AF679" i="17"/>
  <c r="AF680" i="17"/>
  <c r="AF681" i="17"/>
  <c r="AF682" i="17"/>
  <c r="AF683" i="17"/>
  <c r="AF684" i="17"/>
  <c r="AF685" i="17"/>
  <c r="AF686" i="17"/>
  <c r="AF687" i="17"/>
  <c r="AF688" i="17"/>
  <c r="AF689" i="17"/>
  <c r="AF690" i="17"/>
  <c r="AF691" i="17"/>
  <c r="AF692" i="17"/>
  <c r="AF693" i="17"/>
  <c r="AF694" i="17"/>
  <c r="AF695" i="17"/>
  <c r="AF696" i="17"/>
  <c r="AF697" i="17"/>
  <c r="AF698" i="17"/>
  <c r="AF699" i="17"/>
  <c r="AF700" i="17"/>
  <c r="AF701" i="17"/>
  <c r="AF702" i="17"/>
  <c r="AF703" i="17"/>
  <c r="AF704" i="17"/>
  <c r="AF705" i="17"/>
  <c r="AF706" i="17"/>
  <c r="AF707" i="17"/>
  <c r="AF708" i="17"/>
  <c r="AF709" i="17"/>
  <c r="AF710" i="17"/>
  <c r="AF711" i="17"/>
  <c r="AF712" i="17"/>
  <c r="AF713" i="17"/>
  <c r="AF714" i="17"/>
  <c r="AF715" i="17"/>
  <c r="AF716" i="17"/>
  <c r="AF717" i="17"/>
  <c r="AF718" i="17"/>
  <c r="AF719" i="17"/>
  <c r="AF720" i="17"/>
  <c r="AF721" i="17"/>
  <c r="AF722" i="17"/>
  <c r="AF723" i="17"/>
  <c r="AF724" i="17"/>
  <c r="AF725" i="17"/>
  <c r="AF726" i="17"/>
  <c r="AF727" i="17"/>
  <c r="AF728" i="17"/>
  <c r="AF729" i="17"/>
  <c r="AF730" i="17"/>
  <c r="AF731" i="17"/>
  <c r="AF732" i="17"/>
  <c r="AF733" i="17"/>
  <c r="AF734" i="17"/>
  <c r="AF735" i="17"/>
  <c r="AF736" i="17"/>
  <c r="AF737" i="17"/>
  <c r="AF738" i="17"/>
  <c r="AG4" i="17"/>
  <c r="AG5" i="17"/>
  <c r="AG6" i="17"/>
  <c r="AG7" i="17"/>
  <c r="AG8" i="17"/>
  <c r="AG9" i="17"/>
  <c r="AG10" i="17"/>
  <c r="AG11" i="17"/>
  <c r="AG12" i="17"/>
  <c r="AG13" i="17"/>
  <c r="AG14" i="17"/>
  <c r="AG15" i="17"/>
  <c r="AG16" i="17"/>
  <c r="AG17" i="17"/>
  <c r="AG18" i="17"/>
  <c r="AG19" i="17"/>
  <c r="AG20" i="17"/>
  <c r="AG21" i="17"/>
  <c r="AG22" i="17"/>
  <c r="AG23" i="17"/>
  <c r="AG24" i="17"/>
  <c r="AG25" i="17"/>
  <c r="AG26" i="17"/>
  <c r="AG27" i="17"/>
  <c r="AG28" i="17"/>
  <c r="AG29" i="17"/>
  <c r="AG30" i="17"/>
  <c r="AG31" i="17"/>
  <c r="AG32" i="17"/>
  <c r="AG33" i="17"/>
  <c r="AG34" i="17"/>
  <c r="AG35" i="17"/>
  <c r="AG36" i="17"/>
  <c r="AG37" i="17"/>
  <c r="AG38" i="17"/>
  <c r="AG39" i="17"/>
  <c r="AG40" i="17"/>
  <c r="AG41" i="17"/>
  <c r="AG42" i="17"/>
  <c r="AG43" i="17"/>
  <c r="AG44" i="17"/>
  <c r="AG45" i="17"/>
  <c r="AG46" i="17"/>
  <c r="AG47" i="17"/>
  <c r="AG48" i="17"/>
  <c r="AG49" i="17"/>
  <c r="AG50" i="17"/>
  <c r="AG51" i="17"/>
  <c r="AG52" i="17"/>
  <c r="AG53" i="17"/>
  <c r="AG54" i="17"/>
  <c r="AG55" i="17"/>
  <c r="AG56" i="17"/>
  <c r="AG57" i="17"/>
  <c r="AG58" i="17"/>
  <c r="AG59" i="17"/>
  <c r="AG60" i="17"/>
  <c r="AG61" i="17"/>
  <c r="AG62" i="17"/>
  <c r="AG63" i="17"/>
  <c r="AG64" i="17"/>
  <c r="AG65" i="17"/>
  <c r="AG66" i="17"/>
  <c r="AG67" i="17"/>
  <c r="AG68" i="17"/>
  <c r="AG69" i="17"/>
  <c r="AG70" i="17"/>
  <c r="AG71" i="17"/>
  <c r="AG72" i="17"/>
  <c r="AG73" i="17"/>
  <c r="AG74" i="17"/>
  <c r="AG75" i="17"/>
  <c r="AG76" i="17"/>
  <c r="AG77" i="17"/>
  <c r="AG78" i="17"/>
  <c r="AG79" i="17"/>
  <c r="AG80" i="17"/>
  <c r="AG81" i="17"/>
  <c r="AG82" i="17"/>
  <c r="AG83" i="17"/>
  <c r="AG84" i="17"/>
  <c r="AG85" i="17"/>
  <c r="AG86" i="17"/>
  <c r="AG87" i="17"/>
  <c r="AG88" i="17"/>
  <c r="AG89" i="17"/>
  <c r="AG90" i="17"/>
  <c r="AG91" i="17"/>
  <c r="AG92" i="17"/>
  <c r="AG93" i="17"/>
  <c r="AG94" i="17"/>
  <c r="AG95" i="17"/>
  <c r="AG96" i="17"/>
  <c r="AG97" i="17"/>
  <c r="AG98" i="17"/>
  <c r="AG99" i="17"/>
  <c r="AG100" i="17"/>
  <c r="AG101" i="17"/>
  <c r="AG102" i="17"/>
  <c r="AG103" i="17"/>
  <c r="AG104" i="17"/>
  <c r="AG105" i="17"/>
  <c r="AG106" i="17"/>
  <c r="AG107" i="17"/>
  <c r="AG108" i="17"/>
  <c r="AG109" i="17"/>
  <c r="AG110" i="17"/>
  <c r="AG111" i="17"/>
  <c r="AG112" i="17"/>
  <c r="AG113" i="17"/>
  <c r="AG114" i="17"/>
  <c r="AG115" i="17"/>
  <c r="AG116" i="17"/>
  <c r="AG117" i="17"/>
  <c r="AG118" i="17"/>
  <c r="AG119" i="17"/>
  <c r="AG120" i="17"/>
  <c r="AG121" i="17"/>
  <c r="AG122" i="17"/>
  <c r="AG123" i="17"/>
  <c r="AG124" i="17"/>
  <c r="AG125" i="17"/>
  <c r="AG126" i="17"/>
  <c r="AG127" i="17"/>
  <c r="AG128" i="17"/>
  <c r="AG129" i="17"/>
  <c r="AG130" i="17"/>
  <c r="AG131" i="17"/>
  <c r="AG132" i="17"/>
  <c r="AG133" i="17"/>
  <c r="AG134" i="17"/>
  <c r="AG135" i="17"/>
  <c r="AG136" i="17"/>
  <c r="AG137" i="17"/>
  <c r="AG138" i="17"/>
  <c r="AG139" i="17"/>
  <c r="AG140" i="17"/>
  <c r="AG141" i="17"/>
  <c r="AG142" i="17"/>
  <c r="AG143" i="17"/>
  <c r="AG144" i="17"/>
  <c r="AG145" i="17"/>
  <c r="AG146" i="17"/>
  <c r="AG147" i="17"/>
  <c r="AG148" i="17"/>
  <c r="AG149" i="17"/>
  <c r="AG150" i="17"/>
  <c r="AG151" i="17"/>
  <c r="AG152" i="17"/>
  <c r="AG153" i="17"/>
  <c r="AG154" i="17"/>
  <c r="AG155" i="17"/>
  <c r="AG156" i="17"/>
  <c r="AG157" i="17"/>
  <c r="AG158" i="17"/>
  <c r="AG159" i="17"/>
  <c r="AG160" i="17"/>
  <c r="AG161" i="17"/>
  <c r="AG162" i="17"/>
  <c r="AG163" i="17"/>
  <c r="AG164" i="17"/>
  <c r="AG165" i="17"/>
  <c r="AG166" i="17"/>
  <c r="AG167" i="17"/>
  <c r="AG168" i="17"/>
  <c r="AG169" i="17"/>
  <c r="AG170" i="17"/>
  <c r="AG171" i="17"/>
  <c r="AG172" i="17"/>
  <c r="AG173" i="17"/>
  <c r="AG174" i="17"/>
  <c r="AG175" i="17"/>
  <c r="AG176" i="17"/>
  <c r="AG177" i="17"/>
  <c r="AG178" i="17"/>
  <c r="AG179" i="17"/>
  <c r="AG180" i="17"/>
  <c r="AG181" i="17"/>
  <c r="AG182" i="17"/>
  <c r="AG183" i="17"/>
  <c r="AG184" i="17"/>
  <c r="AG185" i="17"/>
  <c r="AG186" i="17"/>
  <c r="AG187" i="17"/>
  <c r="AG188" i="17"/>
  <c r="AG189" i="17"/>
  <c r="AG190" i="17"/>
  <c r="AG191" i="17"/>
  <c r="AG192" i="17"/>
  <c r="AG193" i="17"/>
  <c r="AG194" i="17"/>
  <c r="AG195" i="17"/>
  <c r="AG196" i="17"/>
  <c r="AG197" i="17"/>
  <c r="AG198" i="17"/>
  <c r="AG199" i="17"/>
  <c r="AG200" i="17"/>
  <c r="AG201" i="17"/>
  <c r="AG202" i="17"/>
  <c r="AG203" i="17"/>
  <c r="AG204" i="17"/>
  <c r="AG205" i="17"/>
  <c r="AG206" i="17"/>
  <c r="AG207" i="17"/>
  <c r="AG208" i="17"/>
  <c r="AG209" i="17"/>
  <c r="AG210" i="17"/>
  <c r="AG211" i="17"/>
  <c r="AG212" i="17"/>
  <c r="AG213" i="17"/>
  <c r="AG214" i="17"/>
  <c r="AG215" i="17"/>
  <c r="AG216" i="17"/>
  <c r="AG217" i="17"/>
  <c r="AG218" i="17"/>
  <c r="AG219" i="17"/>
  <c r="AG220" i="17"/>
  <c r="AG221" i="17"/>
  <c r="AG222" i="17"/>
  <c r="AG223" i="17"/>
  <c r="AG224" i="17"/>
  <c r="AG225" i="17"/>
  <c r="AG226" i="17"/>
  <c r="AG227" i="17"/>
  <c r="AG228" i="17"/>
  <c r="AG229" i="17"/>
  <c r="AG230" i="17"/>
  <c r="AG231" i="17"/>
  <c r="AG232" i="17"/>
  <c r="AG233" i="17"/>
  <c r="AG234" i="17"/>
  <c r="AG235" i="17"/>
  <c r="AG236" i="17"/>
  <c r="AG237" i="17"/>
  <c r="AG238" i="17"/>
  <c r="AG239" i="17"/>
  <c r="AG240" i="17"/>
  <c r="AG241" i="17"/>
  <c r="AG242" i="17"/>
  <c r="AG243" i="17"/>
  <c r="AG244" i="17"/>
  <c r="AG245" i="17"/>
  <c r="AG246" i="17"/>
  <c r="AG247" i="17"/>
  <c r="AG248" i="17"/>
  <c r="AG249" i="17"/>
  <c r="AG250" i="17"/>
  <c r="AG251" i="17"/>
  <c r="AG252" i="17"/>
  <c r="AG253" i="17"/>
  <c r="AG254" i="17"/>
  <c r="AG255" i="17"/>
  <c r="AG256" i="17"/>
  <c r="AG257" i="17"/>
  <c r="AG258" i="17"/>
  <c r="AG259" i="17"/>
  <c r="AG260" i="17"/>
  <c r="AG261" i="17"/>
  <c r="AG262" i="17"/>
  <c r="AG263" i="17"/>
  <c r="AG264" i="17"/>
  <c r="AG265" i="17"/>
  <c r="AG266" i="17"/>
  <c r="AG267" i="17"/>
  <c r="AG268" i="17"/>
  <c r="AG269" i="17"/>
  <c r="AG270" i="17"/>
  <c r="AG271" i="17"/>
  <c r="AG272" i="17"/>
  <c r="AG273" i="17"/>
  <c r="AG274" i="17"/>
  <c r="AG275" i="17"/>
  <c r="AG276" i="17"/>
  <c r="AG277" i="17"/>
  <c r="AG278" i="17"/>
  <c r="AG279" i="17"/>
  <c r="AG280" i="17"/>
  <c r="AG281" i="17"/>
  <c r="AG282" i="17"/>
  <c r="AG283" i="17"/>
  <c r="AG284" i="17"/>
  <c r="AG285" i="17"/>
  <c r="AG286" i="17"/>
  <c r="AG287" i="17"/>
  <c r="AG288" i="17"/>
  <c r="AG289" i="17"/>
  <c r="AG290" i="17"/>
  <c r="AG291" i="17"/>
  <c r="AG292" i="17"/>
  <c r="AG293" i="17"/>
  <c r="AG294" i="17"/>
  <c r="AG295" i="17"/>
  <c r="AG296" i="17"/>
  <c r="AG297" i="17"/>
  <c r="AG298" i="17"/>
  <c r="AG299" i="17"/>
  <c r="AG300" i="17"/>
  <c r="AG301" i="17"/>
  <c r="AG302" i="17"/>
  <c r="AG303" i="17"/>
  <c r="AG304" i="17"/>
  <c r="AG305" i="17"/>
  <c r="AG306" i="17"/>
  <c r="AG307" i="17"/>
  <c r="AG308" i="17"/>
  <c r="AG309" i="17"/>
  <c r="AG310" i="17"/>
  <c r="AG311" i="17"/>
  <c r="AG312" i="17"/>
  <c r="AG313" i="17"/>
  <c r="AG314" i="17"/>
  <c r="AG315" i="17"/>
  <c r="AG316" i="17"/>
  <c r="AG317" i="17"/>
  <c r="AG318" i="17"/>
  <c r="AG319" i="17"/>
  <c r="AG320" i="17"/>
  <c r="AG321" i="17"/>
  <c r="AG322" i="17"/>
  <c r="AG323" i="17"/>
  <c r="AG324" i="17"/>
  <c r="AG325" i="17"/>
  <c r="AG326" i="17"/>
  <c r="AG327" i="17"/>
  <c r="AG328" i="17"/>
  <c r="AG329" i="17"/>
  <c r="AG330" i="17"/>
  <c r="AG331" i="17"/>
  <c r="AG332" i="17"/>
  <c r="AG333" i="17"/>
  <c r="AG334" i="17"/>
  <c r="AG335" i="17"/>
  <c r="AG336" i="17"/>
  <c r="AG337" i="17"/>
  <c r="AG338" i="17"/>
  <c r="AG339" i="17"/>
  <c r="AG340" i="17"/>
  <c r="AG341" i="17"/>
  <c r="AG342" i="17"/>
  <c r="AG343" i="17"/>
  <c r="AG344" i="17"/>
  <c r="AG345" i="17"/>
  <c r="AG346" i="17"/>
  <c r="AG347" i="17"/>
  <c r="AG348" i="17"/>
  <c r="AG349" i="17"/>
  <c r="AG350" i="17"/>
  <c r="AG351" i="17"/>
  <c r="AG352" i="17"/>
  <c r="AG353" i="17"/>
  <c r="AG354" i="17"/>
  <c r="AG355" i="17"/>
  <c r="AG356" i="17"/>
  <c r="AG357" i="17"/>
  <c r="AG358" i="17"/>
  <c r="AG359" i="17"/>
  <c r="AG360" i="17"/>
  <c r="AG361" i="17"/>
  <c r="AG362" i="17"/>
  <c r="AG363" i="17"/>
  <c r="AG364" i="17"/>
  <c r="AG365" i="17"/>
  <c r="AG366" i="17"/>
  <c r="AG367" i="17"/>
  <c r="AG368" i="17"/>
  <c r="AG370" i="17"/>
  <c r="AG371" i="17"/>
  <c r="AG372" i="17"/>
  <c r="AG373" i="17"/>
  <c r="AG374" i="17"/>
  <c r="AG375" i="17"/>
  <c r="AG376" i="17"/>
  <c r="AG377" i="17"/>
  <c r="AG378" i="17"/>
  <c r="AG379" i="17"/>
  <c r="AG380" i="17"/>
  <c r="AG381" i="17"/>
  <c r="AG382" i="17"/>
  <c r="AG383" i="17"/>
  <c r="AG384" i="17"/>
  <c r="AG385" i="17"/>
  <c r="AG386" i="17"/>
  <c r="AG387" i="17"/>
  <c r="AG388" i="17"/>
  <c r="AG389" i="17"/>
  <c r="AG390" i="17"/>
  <c r="AG391" i="17"/>
  <c r="AG392" i="17"/>
  <c r="AG393" i="17"/>
  <c r="AG394" i="17"/>
  <c r="AG395" i="17"/>
  <c r="AG396" i="17"/>
  <c r="AG397" i="17"/>
  <c r="AG398" i="17"/>
  <c r="AG399" i="17"/>
  <c r="AG400" i="17"/>
  <c r="AG401" i="17"/>
  <c r="AG402" i="17"/>
  <c r="AG403" i="17"/>
  <c r="AG404" i="17"/>
  <c r="AG405" i="17"/>
  <c r="AG406" i="17"/>
  <c r="AG407" i="17"/>
  <c r="AG408" i="17"/>
  <c r="AG409" i="17"/>
  <c r="AG410" i="17"/>
  <c r="AG411" i="17"/>
  <c r="AG412" i="17"/>
  <c r="AG413" i="17"/>
  <c r="AG414" i="17"/>
  <c r="AG415" i="17"/>
  <c r="AG416" i="17"/>
  <c r="AG417" i="17"/>
  <c r="AG418" i="17"/>
  <c r="AG419" i="17"/>
  <c r="AG420" i="17"/>
  <c r="AG421" i="17"/>
  <c r="AG422" i="17"/>
  <c r="AG423" i="17"/>
  <c r="AG424" i="17"/>
  <c r="AG425" i="17"/>
  <c r="AG426" i="17"/>
  <c r="AG427" i="17"/>
  <c r="AG428" i="17"/>
  <c r="AG429" i="17"/>
  <c r="AG430" i="17"/>
  <c r="AG431" i="17"/>
  <c r="AG432" i="17"/>
  <c r="AG433" i="17"/>
  <c r="AG434" i="17"/>
  <c r="AG435" i="17"/>
  <c r="AG436" i="17"/>
  <c r="AG437" i="17"/>
  <c r="AG438" i="17"/>
  <c r="AG439" i="17"/>
  <c r="AG440" i="17"/>
  <c r="AG441" i="17"/>
  <c r="AG442" i="17"/>
  <c r="AG443" i="17"/>
  <c r="AG444" i="17"/>
  <c r="AG445" i="17"/>
  <c r="AG446" i="17"/>
  <c r="AG447" i="17"/>
  <c r="AG448" i="17"/>
  <c r="AG449" i="17"/>
  <c r="AG450" i="17"/>
  <c r="AG451" i="17"/>
  <c r="AG452" i="17"/>
  <c r="AG453" i="17"/>
  <c r="AG454" i="17"/>
  <c r="AG455" i="17"/>
  <c r="AG456" i="17"/>
  <c r="AG457" i="17"/>
  <c r="AG458" i="17"/>
  <c r="AG459" i="17"/>
  <c r="AG460" i="17"/>
  <c r="AG461" i="17"/>
  <c r="AG462" i="17"/>
  <c r="AG463" i="17"/>
  <c r="AG464" i="17"/>
  <c r="AG465" i="17"/>
  <c r="AG466" i="17"/>
  <c r="AG467" i="17"/>
  <c r="AG468" i="17"/>
  <c r="AG469" i="17"/>
  <c r="AG470" i="17"/>
  <c r="AG471" i="17"/>
  <c r="AG472" i="17"/>
  <c r="AG473" i="17"/>
  <c r="AG474" i="17"/>
  <c r="AG475" i="17"/>
  <c r="AG476" i="17"/>
  <c r="AG477" i="17"/>
  <c r="AG478" i="17"/>
  <c r="AG479" i="17"/>
  <c r="AG480" i="17"/>
  <c r="AG481" i="17"/>
  <c r="AG482" i="17"/>
  <c r="AG483" i="17"/>
  <c r="AG484" i="17"/>
  <c r="AG485" i="17"/>
  <c r="AG486" i="17"/>
  <c r="AG487" i="17"/>
  <c r="AG488" i="17"/>
  <c r="AG489" i="17"/>
  <c r="AG490" i="17"/>
  <c r="AG491" i="17"/>
  <c r="AG492" i="17"/>
  <c r="AG493" i="17"/>
  <c r="AG494" i="17"/>
  <c r="AG495" i="17"/>
  <c r="AG496" i="17"/>
  <c r="AG497" i="17"/>
  <c r="AG498" i="17"/>
  <c r="AG499" i="17"/>
  <c r="AG500" i="17"/>
  <c r="AG501" i="17"/>
  <c r="AG502" i="17"/>
  <c r="AG503" i="17"/>
  <c r="AG504" i="17"/>
  <c r="AG505" i="17"/>
  <c r="AG506" i="17"/>
  <c r="AG507" i="17"/>
  <c r="AG508" i="17"/>
  <c r="AG509" i="17"/>
  <c r="AG510" i="17"/>
  <c r="AG511" i="17"/>
  <c r="AG512" i="17"/>
  <c r="AG513" i="17"/>
  <c r="AG514" i="17"/>
  <c r="AG515" i="17"/>
  <c r="AG516" i="17"/>
  <c r="AG517" i="17"/>
  <c r="AG518" i="17"/>
  <c r="AG519" i="17"/>
  <c r="AG520" i="17"/>
  <c r="AG521" i="17"/>
  <c r="AG522" i="17"/>
  <c r="AG523" i="17"/>
  <c r="AG524" i="17"/>
  <c r="AG525" i="17"/>
  <c r="AG526" i="17"/>
  <c r="AG527" i="17"/>
  <c r="AG528" i="17"/>
  <c r="AG529" i="17"/>
  <c r="AG530" i="17"/>
  <c r="AG531" i="17"/>
  <c r="AG532" i="17"/>
  <c r="AG533" i="17"/>
  <c r="AG534" i="17"/>
  <c r="AG535" i="17"/>
  <c r="AG536" i="17"/>
  <c r="AG537" i="17"/>
  <c r="AG538" i="17"/>
  <c r="AG539" i="17"/>
  <c r="AG540" i="17"/>
  <c r="AG541" i="17"/>
  <c r="AG542" i="17"/>
  <c r="AG543" i="17"/>
  <c r="AG544" i="17"/>
  <c r="AG545" i="17"/>
  <c r="AG546" i="17"/>
  <c r="AG547" i="17"/>
  <c r="AG548" i="17"/>
  <c r="AG549" i="17"/>
  <c r="AG550" i="17"/>
  <c r="AG551" i="17"/>
  <c r="AG552" i="17"/>
  <c r="AG553" i="17"/>
  <c r="AG554" i="17"/>
  <c r="AG555" i="17"/>
  <c r="AG556" i="17"/>
  <c r="AG557" i="17"/>
  <c r="AG558" i="17"/>
  <c r="AG559" i="17"/>
  <c r="AG560" i="17"/>
  <c r="AG561" i="17"/>
  <c r="AG562" i="17"/>
  <c r="AG563" i="17"/>
  <c r="AG564" i="17"/>
  <c r="AG565" i="17"/>
  <c r="AG566" i="17"/>
  <c r="AG567" i="17"/>
  <c r="AG568" i="17"/>
  <c r="AG569" i="17"/>
  <c r="AG570" i="17"/>
  <c r="AG571" i="17"/>
  <c r="AG572" i="17"/>
  <c r="AG573" i="17"/>
  <c r="AG574" i="17"/>
  <c r="AG575" i="17"/>
  <c r="AG576" i="17"/>
  <c r="AG577" i="17"/>
  <c r="AG578" i="17"/>
  <c r="AG579" i="17"/>
  <c r="AG580" i="17"/>
  <c r="AG581" i="17"/>
  <c r="AG582" i="17"/>
  <c r="AG583" i="17"/>
  <c r="AG584" i="17"/>
  <c r="AG585" i="17"/>
  <c r="AG586" i="17"/>
  <c r="AG587" i="17"/>
  <c r="AG588" i="17"/>
  <c r="AG589" i="17"/>
  <c r="AG590" i="17"/>
  <c r="AG591" i="17"/>
  <c r="AG592" i="17"/>
  <c r="AG593" i="17"/>
  <c r="AG594" i="17"/>
  <c r="AG595" i="17"/>
  <c r="AG596" i="17"/>
  <c r="AG597" i="17"/>
  <c r="AG598" i="17"/>
  <c r="AG599" i="17"/>
  <c r="AG600" i="17"/>
  <c r="AG601" i="17"/>
  <c r="AG602" i="17"/>
  <c r="AG603" i="17"/>
  <c r="AG604" i="17"/>
  <c r="AG605" i="17"/>
  <c r="AG606" i="17"/>
  <c r="AG607" i="17"/>
  <c r="AG608" i="17"/>
  <c r="AG609" i="17"/>
  <c r="AG610" i="17"/>
  <c r="AG611" i="17"/>
  <c r="AG612" i="17"/>
  <c r="AG613" i="17"/>
  <c r="AG614" i="17"/>
  <c r="AG615" i="17"/>
  <c r="AG616" i="17"/>
  <c r="AG617" i="17"/>
  <c r="AG618" i="17"/>
  <c r="AG619" i="17"/>
  <c r="AG620" i="17"/>
  <c r="AG621" i="17"/>
  <c r="AG622" i="17"/>
  <c r="AG623" i="17"/>
  <c r="AG624" i="17"/>
  <c r="AG625" i="17"/>
  <c r="AG626" i="17"/>
  <c r="AG627" i="17"/>
  <c r="AG628" i="17"/>
  <c r="AG629" i="17"/>
  <c r="AG630" i="17"/>
  <c r="AG631" i="17"/>
  <c r="AG632" i="17"/>
  <c r="AG633" i="17"/>
  <c r="AG634" i="17"/>
  <c r="AG635" i="17"/>
  <c r="AG636" i="17"/>
  <c r="AG637" i="17"/>
  <c r="AG638" i="17"/>
  <c r="AG639" i="17"/>
  <c r="AG640" i="17"/>
  <c r="AG641" i="17"/>
  <c r="AG642" i="17"/>
  <c r="AG643" i="17"/>
  <c r="AG644" i="17"/>
  <c r="AG645" i="17"/>
  <c r="AG646" i="17"/>
  <c r="AG647" i="17"/>
  <c r="AG648" i="17"/>
  <c r="AG649" i="17"/>
  <c r="AG650" i="17"/>
  <c r="AG651" i="17"/>
  <c r="AG652" i="17"/>
  <c r="AG653" i="17"/>
  <c r="AG654" i="17"/>
  <c r="AG655" i="17"/>
  <c r="AG656" i="17"/>
  <c r="AG657" i="17"/>
  <c r="AG658" i="17"/>
  <c r="AG659" i="17"/>
  <c r="AG660" i="17"/>
  <c r="AG661" i="17"/>
  <c r="AG662" i="17"/>
  <c r="AG663" i="17"/>
  <c r="AG664" i="17"/>
  <c r="AG665" i="17"/>
  <c r="AG666" i="17"/>
  <c r="AG667" i="17"/>
  <c r="AG668" i="17"/>
  <c r="AG669" i="17"/>
  <c r="AG670" i="17"/>
  <c r="AG671" i="17"/>
  <c r="AG672" i="17"/>
  <c r="AG673" i="17"/>
  <c r="AG674" i="17"/>
  <c r="AG675" i="17"/>
  <c r="AG676" i="17"/>
  <c r="AG677" i="17"/>
  <c r="AG678" i="17"/>
  <c r="AG679" i="17"/>
  <c r="AG680" i="17"/>
  <c r="AG681" i="17"/>
  <c r="AG682" i="17"/>
  <c r="AG683" i="17"/>
  <c r="AG684" i="17"/>
  <c r="AG685" i="17"/>
  <c r="AG686" i="17"/>
  <c r="AG687" i="17"/>
  <c r="AG688" i="17"/>
  <c r="AG689" i="17"/>
  <c r="AG690" i="17"/>
  <c r="AG691" i="17"/>
  <c r="AG692" i="17"/>
  <c r="AG693" i="17"/>
  <c r="AG694" i="17"/>
  <c r="AG695" i="17"/>
  <c r="AG696" i="17"/>
  <c r="AG697" i="17"/>
  <c r="AG698" i="17"/>
  <c r="AG699" i="17"/>
  <c r="AG700" i="17"/>
  <c r="AG701" i="17"/>
  <c r="AG702" i="17"/>
  <c r="AG703" i="17"/>
  <c r="AG704" i="17"/>
  <c r="AG705" i="17"/>
  <c r="AG706" i="17"/>
  <c r="AG707" i="17"/>
  <c r="AG708" i="17"/>
  <c r="AG709" i="17"/>
  <c r="AG710" i="17"/>
  <c r="AG711" i="17"/>
  <c r="AG712" i="17"/>
  <c r="AG713" i="17"/>
  <c r="AG714" i="17"/>
  <c r="AG715" i="17"/>
  <c r="AG716" i="17"/>
  <c r="AG717" i="17"/>
  <c r="AG718" i="17"/>
  <c r="AG719" i="17"/>
  <c r="AG720" i="17"/>
  <c r="AG721" i="17"/>
  <c r="AG722" i="17"/>
  <c r="AG723" i="17"/>
  <c r="AG724" i="17"/>
  <c r="AG725" i="17"/>
  <c r="AG726" i="17"/>
  <c r="AG727" i="17"/>
  <c r="AG728" i="17"/>
  <c r="AG729" i="17"/>
  <c r="AG730" i="17"/>
  <c r="AG731" i="17"/>
  <c r="AG732" i="17"/>
  <c r="AG733" i="17"/>
  <c r="AG734" i="17"/>
  <c r="AG735" i="17"/>
  <c r="AG736" i="17"/>
  <c r="AG737" i="17"/>
  <c r="AG738" i="17"/>
  <c r="AH4" i="17"/>
  <c r="AH5" i="17"/>
  <c r="AH6" i="17"/>
  <c r="AH7" i="17"/>
  <c r="AH8" i="17"/>
  <c r="AH9" i="17"/>
  <c r="AH10" i="17"/>
  <c r="AH11" i="17"/>
  <c r="AH12" i="17"/>
  <c r="AH13" i="17"/>
  <c r="AH14" i="17"/>
  <c r="AH15" i="17"/>
  <c r="AH16" i="17"/>
  <c r="AH17" i="17"/>
  <c r="AH18" i="17"/>
  <c r="AH19" i="17"/>
  <c r="AH20" i="17"/>
  <c r="AH21" i="17"/>
  <c r="AH22" i="17"/>
  <c r="AH23" i="17"/>
  <c r="AH24" i="17"/>
  <c r="AH25" i="17"/>
  <c r="AH26" i="17"/>
  <c r="AH27" i="17"/>
  <c r="AH28" i="17"/>
  <c r="AH29" i="17"/>
  <c r="AH30" i="17"/>
  <c r="AH31" i="17"/>
  <c r="AH32" i="17"/>
  <c r="AH33" i="17"/>
  <c r="AH34" i="17"/>
  <c r="AH35" i="17"/>
  <c r="AH36" i="17"/>
  <c r="AH37" i="17"/>
  <c r="AH38" i="17"/>
  <c r="AH39" i="17"/>
  <c r="AH40" i="17"/>
  <c r="AH41" i="17"/>
  <c r="AH42" i="17"/>
  <c r="AH43" i="17"/>
  <c r="AH44" i="17"/>
  <c r="AH45" i="17"/>
  <c r="AH46" i="17"/>
  <c r="AH47" i="17"/>
  <c r="AH48" i="17"/>
  <c r="AH49" i="17"/>
  <c r="AH50" i="17"/>
  <c r="AH51" i="17"/>
  <c r="AH52" i="17"/>
  <c r="AH53" i="17"/>
  <c r="AH54" i="17"/>
  <c r="AH55" i="17"/>
  <c r="AH56" i="17"/>
  <c r="AH57" i="17"/>
  <c r="AH58" i="17"/>
  <c r="AH59" i="17"/>
  <c r="AH60" i="17"/>
  <c r="AH61" i="17"/>
  <c r="AH62" i="17"/>
  <c r="AH63" i="17"/>
  <c r="AH64" i="17"/>
  <c r="AH65" i="17"/>
  <c r="AH66" i="17"/>
  <c r="AH67" i="17"/>
  <c r="AH68" i="17"/>
  <c r="AH69" i="17"/>
  <c r="AH70" i="17"/>
  <c r="AH71" i="17"/>
  <c r="AH72" i="17"/>
  <c r="AH73" i="17"/>
  <c r="AH74" i="17"/>
  <c r="AH75" i="17"/>
  <c r="AH76" i="17"/>
  <c r="AH77" i="17"/>
  <c r="AH78" i="17"/>
  <c r="AH79" i="17"/>
  <c r="AH80" i="17"/>
  <c r="AH81" i="17"/>
  <c r="AH82" i="17"/>
  <c r="AH83" i="17"/>
  <c r="AH84" i="17"/>
  <c r="AH85" i="17"/>
  <c r="AH86" i="17"/>
  <c r="AH87" i="17"/>
  <c r="AH88" i="17"/>
  <c r="AH89" i="17"/>
  <c r="AH90" i="17"/>
  <c r="AH91" i="17"/>
  <c r="AH92" i="17"/>
  <c r="AH93" i="17"/>
  <c r="AH94" i="17"/>
  <c r="AH95" i="17"/>
  <c r="AH96" i="17"/>
  <c r="AH97" i="17"/>
  <c r="AH98" i="17"/>
  <c r="AH99" i="17"/>
  <c r="AH100" i="17"/>
  <c r="AH101" i="17"/>
  <c r="AH102" i="17"/>
  <c r="AH103" i="17"/>
  <c r="AH104" i="17"/>
  <c r="AH105" i="17"/>
  <c r="AH106" i="17"/>
  <c r="AH107" i="17"/>
  <c r="AH108" i="17"/>
  <c r="AH109" i="17"/>
  <c r="AH110" i="17"/>
  <c r="AH111" i="17"/>
  <c r="AH112" i="17"/>
  <c r="AH113" i="17"/>
  <c r="AH114" i="17"/>
  <c r="AH115" i="17"/>
  <c r="AH116" i="17"/>
  <c r="AH117" i="17"/>
  <c r="AH118" i="17"/>
  <c r="AH119" i="17"/>
  <c r="AH120" i="17"/>
  <c r="AH121" i="17"/>
  <c r="AH122" i="17"/>
  <c r="AH123" i="17"/>
  <c r="AH124" i="17"/>
  <c r="AH125" i="17"/>
  <c r="AH126" i="17"/>
  <c r="AH127" i="17"/>
  <c r="AH128" i="17"/>
  <c r="AH129" i="17"/>
  <c r="AH130" i="17"/>
  <c r="AH131" i="17"/>
  <c r="AH132" i="17"/>
  <c r="AH133" i="17"/>
  <c r="AH134" i="17"/>
  <c r="AH135" i="17"/>
  <c r="AH136" i="17"/>
  <c r="AH137" i="17"/>
  <c r="AH138" i="17"/>
  <c r="AH139" i="17"/>
  <c r="AH140" i="17"/>
  <c r="AH141" i="17"/>
  <c r="AH142" i="17"/>
  <c r="AH143" i="17"/>
  <c r="AH144" i="17"/>
  <c r="AH145" i="17"/>
  <c r="AH146" i="17"/>
  <c r="AH147" i="17"/>
  <c r="AH148" i="17"/>
  <c r="AH149" i="17"/>
  <c r="AH150" i="17"/>
  <c r="AH151" i="17"/>
  <c r="AH152" i="17"/>
  <c r="AH153" i="17"/>
  <c r="AH154" i="17"/>
  <c r="AH155" i="17"/>
  <c r="AH156" i="17"/>
  <c r="AH157" i="17"/>
  <c r="AH158" i="17"/>
  <c r="AH159" i="17"/>
  <c r="AH160" i="17"/>
  <c r="AH161" i="17"/>
  <c r="AH162" i="17"/>
  <c r="AH163" i="17"/>
  <c r="AH164" i="17"/>
  <c r="AH165" i="17"/>
  <c r="AH166" i="17"/>
  <c r="AH167" i="17"/>
  <c r="AH168" i="17"/>
  <c r="AH169" i="17"/>
  <c r="AH170" i="17"/>
  <c r="AH171" i="17"/>
  <c r="AH172" i="17"/>
  <c r="AH173" i="17"/>
  <c r="AH174" i="17"/>
  <c r="AH175" i="17"/>
  <c r="AH176" i="17"/>
  <c r="AH177" i="17"/>
  <c r="AH178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258" i="17"/>
  <c r="AH259" i="17"/>
  <c r="AH260" i="17"/>
  <c r="AH261" i="17"/>
  <c r="AH262" i="17"/>
  <c r="AH263" i="17"/>
  <c r="AH264" i="17"/>
  <c r="AH265" i="17"/>
  <c r="AH266" i="17"/>
  <c r="AH267" i="17"/>
  <c r="AH268" i="17"/>
  <c r="AH269" i="17"/>
  <c r="AH270" i="17"/>
  <c r="AH271" i="17"/>
  <c r="AH272" i="17"/>
  <c r="AH273" i="17"/>
  <c r="AH274" i="17"/>
  <c r="AH275" i="17"/>
  <c r="AH276" i="17"/>
  <c r="AH277" i="17"/>
  <c r="AH278" i="17"/>
  <c r="AH279" i="17"/>
  <c r="AH280" i="17"/>
  <c r="AH281" i="17"/>
  <c r="AH282" i="17"/>
  <c r="AH283" i="17"/>
  <c r="AH284" i="17"/>
  <c r="AH285" i="17"/>
  <c r="AH286" i="17"/>
  <c r="AH287" i="17"/>
  <c r="AH288" i="17"/>
  <c r="AH289" i="17"/>
  <c r="AH290" i="17"/>
  <c r="AH291" i="17"/>
  <c r="AH292" i="17"/>
  <c r="AH293" i="17"/>
  <c r="AH294" i="17"/>
  <c r="AH295" i="17"/>
  <c r="AH296" i="17"/>
  <c r="AH297" i="17"/>
  <c r="AH298" i="17"/>
  <c r="AH299" i="17"/>
  <c r="AH300" i="17"/>
  <c r="AH301" i="17"/>
  <c r="AH302" i="17"/>
  <c r="AH303" i="17"/>
  <c r="AH304" i="17"/>
  <c r="AH305" i="17"/>
  <c r="AH306" i="17"/>
  <c r="AH307" i="17"/>
  <c r="AH308" i="17"/>
  <c r="AH309" i="17"/>
  <c r="AH310" i="17"/>
  <c r="AH311" i="17"/>
  <c r="AH312" i="17"/>
  <c r="AH313" i="17"/>
  <c r="AH314" i="17"/>
  <c r="AH315" i="17"/>
  <c r="AH316" i="17"/>
  <c r="AH317" i="17"/>
  <c r="AH318" i="17"/>
  <c r="AH319" i="17"/>
  <c r="AH320" i="17"/>
  <c r="AH321" i="17"/>
  <c r="AH322" i="17"/>
  <c r="AH323" i="17"/>
  <c r="AH324" i="17"/>
  <c r="AH325" i="17"/>
  <c r="AH326" i="17"/>
  <c r="AH327" i="17"/>
  <c r="AH328" i="17"/>
  <c r="AH329" i="17"/>
  <c r="AH330" i="17"/>
  <c r="AH331" i="17"/>
  <c r="AH332" i="17"/>
  <c r="AH333" i="17"/>
  <c r="AH334" i="17"/>
  <c r="AH335" i="17"/>
  <c r="AH336" i="17"/>
  <c r="AH337" i="17"/>
  <c r="AH338" i="17"/>
  <c r="AH339" i="17"/>
  <c r="AH340" i="17"/>
  <c r="AH341" i="17"/>
  <c r="AH342" i="17"/>
  <c r="AH343" i="17"/>
  <c r="AH344" i="17"/>
  <c r="AH345" i="17"/>
  <c r="AH346" i="17"/>
  <c r="AH347" i="17"/>
  <c r="AH348" i="17"/>
  <c r="AH349" i="17"/>
  <c r="AH350" i="17"/>
  <c r="AH351" i="17"/>
  <c r="AH352" i="17"/>
  <c r="AH353" i="17"/>
  <c r="AH354" i="17"/>
  <c r="AH355" i="17"/>
  <c r="AH356" i="17"/>
  <c r="AH357" i="17"/>
  <c r="AH358" i="17"/>
  <c r="AH359" i="17"/>
  <c r="AH360" i="17"/>
  <c r="AH361" i="17"/>
  <c r="AH362" i="17"/>
  <c r="AH363" i="17"/>
  <c r="AH364" i="17"/>
  <c r="AH365" i="17"/>
  <c r="AH366" i="17"/>
  <c r="AH367" i="17"/>
  <c r="AH368" i="17"/>
  <c r="AH370" i="17"/>
  <c r="AH371" i="17"/>
  <c r="AH372" i="17"/>
  <c r="AH373" i="17"/>
  <c r="AH374" i="17"/>
  <c r="AH375" i="17"/>
  <c r="AH376" i="17"/>
  <c r="AH377" i="17"/>
  <c r="AH378" i="17"/>
  <c r="AH379" i="17"/>
  <c r="AH380" i="17"/>
  <c r="AH381" i="17"/>
  <c r="AH382" i="17"/>
  <c r="AH383" i="17"/>
  <c r="AH384" i="17"/>
  <c r="AH385" i="17"/>
  <c r="AH386" i="17"/>
  <c r="AH387" i="17"/>
  <c r="AH388" i="17"/>
  <c r="AH389" i="17"/>
  <c r="AH390" i="17"/>
  <c r="AH391" i="17"/>
  <c r="AH392" i="17"/>
  <c r="AH393" i="17"/>
  <c r="AH394" i="17"/>
  <c r="AH395" i="17"/>
  <c r="AH396" i="17"/>
  <c r="AH397" i="17"/>
  <c r="AH398" i="17"/>
  <c r="AH399" i="17"/>
  <c r="AH400" i="17"/>
  <c r="AH401" i="17"/>
  <c r="AH402" i="17"/>
  <c r="AH403" i="17"/>
  <c r="AH404" i="17"/>
  <c r="AH405" i="17"/>
  <c r="AH406" i="17"/>
  <c r="AH407" i="17"/>
  <c r="AH408" i="17"/>
  <c r="AH409" i="17"/>
  <c r="AH410" i="17"/>
  <c r="AH411" i="17"/>
  <c r="AH412" i="17"/>
  <c r="AH413" i="17"/>
  <c r="AH414" i="17"/>
  <c r="AH415" i="17"/>
  <c r="AH416" i="17"/>
  <c r="AH417" i="17"/>
  <c r="AH418" i="17"/>
  <c r="AH419" i="17"/>
  <c r="AH420" i="17"/>
  <c r="AH421" i="17"/>
  <c r="AH422" i="17"/>
  <c r="AH423" i="17"/>
  <c r="AH424" i="17"/>
  <c r="AH425" i="17"/>
  <c r="AH426" i="17"/>
  <c r="AH427" i="17"/>
  <c r="AH428" i="17"/>
  <c r="AH429" i="17"/>
  <c r="AH430" i="17"/>
  <c r="AH431" i="17"/>
  <c r="AH432" i="17"/>
  <c r="AH433" i="17"/>
  <c r="AH434" i="17"/>
  <c r="AH435" i="17"/>
  <c r="AH436" i="17"/>
  <c r="AH437" i="17"/>
  <c r="AH438" i="17"/>
  <c r="AH439" i="17"/>
  <c r="AH440" i="17"/>
  <c r="AH441" i="17"/>
  <c r="AH442" i="17"/>
  <c r="AH443" i="17"/>
  <c r="AH444" i="17"/>
  <c r="AH445" i="17"/>
  <c r="AH446" i="17"/>
  <c r="AH447" i="17"/>
  <c r="AH448" i="17"/>
  <c r="AH449" i="17"/>
  <c r="AH450" i="17"/>
  <c r="AH451" i="17"/>
  <c r="AH452" i="17"/>
  <c r="AH453" i="17"/>
  <c r="AH454" i="17"/>
  <c r="AH455" i="17"/>
  <c r="AH456" i="17"/>
  <c r="AH457" i="17"/>
  <c r="AH458" i="17"/>
  <c r="AH459" i="17"/>
  <c r="AH460" i="17"/>
  <c r="AH461" i="17"/>
  <c r="AH462" i="17"/>
  <c r="AH463" i="17"/>
  <c r="AH464" i="17"/>
  <c r="AH465" i="17"/>
  <c r="AH466" i="17"/>
  <c r="AH467" i="17"/>
  <c r="AH468" i="17"/>
  <c r="AH469" i="17"/>
  <c r="AH470" i="17"/>
  <c r="AH471" i="17"/>
  <c r="AH472" i="17"/>
  <c r="AH473" i="17"/>
  <c r="AH474" i="17"/>
  <c r="AH475" i="17"/>
  <c r="AH476" i="17"/>
  <c r="AH477" i="17"/>
  <c r="AH478" i="17"/>
  <c r="AH479" i="17"/>
  <c r="AH480" i="17"/>
  <c r="AH481" i="17"/>
  <c r="AH482" i="17"/>
  <c r="AH483" i="17"/>
  <c r="AH484" i="17"/>
  <c r="AH485" i="17"/>
  <c r="AH486" i="17"/>
  <c r="AH487" i="17"/>
  <c r="AH488" i="17"/>
  <c r="AH489" i="17"/>
  <c r="AH490" i="17"/>
  <c r="AH491" i="17"/>
  <c r="AH492" i="17"/>
  <c r="AH493" i="17"/>
  <c r="AH494" i="17"/>
  <c r="AH495" i="17"/>
  <c r="AH496" i="17"/>
  <c r="AH497" i="17"/>
  <c r="AH498" i="17"/>
  <c r="AH499" i="17"/>
  <c r="AH500" i="17"/>
  <c r="AH501" i="17"/>
  <c r="AH502" i="17"/>
  <c r="AH503" i="17"/>
  <c r="AH504" i="17"/>
  <c r="AH505" i="17"/>
  <c r="AH506" i="17"/>
  <c r="AH507" i="17"/>
  <c r="AH508" i="17"/>
  <c r="AH509" i="17"/>
  <c r="AH510" i="17"/>
  <c r="AH511" i="17"/>
  <c r="AH512" i="17"/>
  <c r="AH513" i="17"/>
  <c r="AH514" i="17"/>
  <c r="AH515" i="17"/>
  <c r="AH516" i="17"/>
  <c r="AH517" i="17"/>
  <c r="AH518" i="17"/>
  <c r="AH519" i="17"/>
  <c r="AH520" i="17"/>
  <c r="AH521" i="17"/>
  <c r="AH522" i="17"/>
  <c r="AH523" i="17"/>
  <c r="AH524" i="17"/>
  <c r="AH525" i="17"/>
  <c r="AH526" i="17"/>
  <c r="AH527" i="17"/>
  <c r="AH528" i="17"/>
  <c r="AH529" i="17"/>
  <c r="AH530" i="17"/>
  <c r="AH531" i="17"/>
  <c r="AH532" i="17"/>
  <c r="AH533" i="17"/>
  <c r="AH534" i="17"/>
  <c r="AH535" i="17"/>
  <c r="AH536" i="17"/>
  <c r="AH537" i="17"/>
  <c r="AH538" i="17"/>
  <c r="AH539" i="17"/>
  <c r="AH540" i="17"/>
  <c r="AH541" i="17"/>
  <c r="AH542" i="17"/>
  <c r="AH543" i="17"/>
  <c r="AH544" i="17"/>
  <c r="AH545" i="17"/>
  <c r="AH546" i="17"/>
  <c r="AH547" i="17"/>
  <c r="AH548" i="17"/>
  <c r="AH549" i="17"/>
  <c r="AH550" i="17"/>
  <c r="AH551" i="17"/>
  <c r="AH552" i="17"/>
  <c r="AH553" i="17"/>
  <c r="AH554" i="17"/>
  <c r="AH555" i="17"/>
  <c r="AH556" i="17"/>
  <c r="AH557" i="17"/>
  <c r="AH558" i="17"/>
  <c r="AH559" i="17"/>
  <c r="AH560" i="17"/>
  <c r="AH561" i="17"/>
  <c r="AH562" i="17"/>
  <c r="AH563" i="17"/>
  <c r="AH564" i="17"/>
  <c r="AH565" i="17"/>
  <c r="AH566" i="17"/>
  <c r="AH567" i="17"/>
  <c r="AH568" i="17"/>
  <c r="AH569" i="17"/>
  <c r="AH570" i="17"/>
  <c r="AH571" i="17"/>
  <c r="AH572" i="17"/>
  <c r="AH573" i="17"/>
  <c r="AH574" i="17"/>
  <c r="AH575" i="17"/>
  <c r="AH576" i="17"/>
  <c r="AH577" i="17"/>
  <c r="AH578" i="17"/>
  <c r="AH579" i="17"/>
  <c r="AH580" i="17"/>
  <c r="AH581" i="17"/>
  <c r="AH582" i="17"/>
  <c r="AH583" i="17"/>
  <c r="AH584" i="17"/>
  <c r="AH585" i="17"/>
  <c r="AH586" i="17"/>
  <c r="AH587" i="17"/>
  <c r="AH588" i="17"/>
  <c r="AH589" i="17"/>
  <c r="AH590" i="17"/>
  <c r="AH591" i="17"/>
  <c r="AH592" i="17"/>
  <c r="AH593" i="17"/>
  <c r="AH594" i="17"/>
  <c r="AH595" i="17"/>
  <c r="AH596" i="17"/>
  <c r="AH597" i="17"/>
  <c r="AH598" i="17"/>
  <c r="AH599" i="17"/>
  <c r="AH600" i="17"/>
  <c r="AH601" i="17"/>
  <c r="AH602" i="17"/>
  <c r="AH603" i="17"/>
  <c r="AH604" i="17"/>
  <c r="AH605" i="17"/>
  <c r="AH606" i="17"/>
  <c r="AH607" i="17"/>
  <c r="AH608" i="17"/>
  <c r="AH609" i="17"/>
  <c r="AH610" i="17"/>
  <c r="AH611" i="17"/>
  <c r="AH612" i="17"/>
  <c r="AH613" i="17"/>
  <c r="AH614" i="17"/>
  <c r="AH615" i="17"/>
  <c r="AH616" i="17"/>
  <c r="AH617" i="17"/>
  <c r="AH618" i="17"/>
  <c r="AH619" i="17"/>
  <c r="AH620" i="17"/>
  <c r="AH621" i="17"/>
  <c r="AH622" i="17"/>
  <c r="AH623" i="17"/>
  <c r="AH624" i="17"/>
  <c r="AH625" i="17"/>
  <c r="AH626" i="17"/>
  <c r="AH627" i="17"/>
  <c r="AH628" i="17"/>
  <c r="AH629" i="17"/>
  <c r="AH630" i="17"/>
  <c r="AH631" i="17"/>
  <c r="AH632" i="17"/>
  <c r="AH633" i="17"/>
  <c r="AH634" i="17"/>
  <c r="AH635" i="17"/>
  <c r="AH636" i="17"/>
  <c r="AH637" i="17"/>
  <c r="AH638" i="17"/>
  <c r="AH639" i="17"/>
  <c r="AH640" i="17"/>
  <c r="AH641" i="17"/>
  <c r="AH642" i="17"/>
  <c r="AH643" i="17"/>
  <c r="AH644" i="17"/>
  <c r="AH645" i="17"/>
  <c r="AH646" i="17"/>
  <c r="AH647" i="17"/>
  <c r="AH648" i="17"/>
  <c r="AH649" i="17"/>
  <c r="AH650" i="17"/>
  <c r="AH651" i="17"/>
  <c r="AH652" i="17"/>
  <c r="AH653" i="17"/>
  <c r="AH654" i="17"/>
  <c r="AH655" i="17"/>
  <c r="AH656" i="17"/>
  <c r="AH657" i="17"/>
  <c r="AH658" i="17"/>
  <c r="AH659" i="17"/>
  <c r="AH660" i="17"/>
  <c r="AH661" i="17"/>
  <c r="AH662" i="17"/>
  <c r="AH663" i="17"/>
  <c r="AH664" i="17"/>
  <c r="AH665" i="17"/>
  <c r="AH666" i="17"/>
  <c r="AH667" i="17"/>
  <c r="AH668" i="17"/>
  <c r="AH669" i="17"/>
  <c r="AH670" i="17"/>
  <c r="AH671" i="17"/>
  <c r="AH672" i="17"/>
  <c r="AH673" i="17"/>
  <c r="AH674" i="17"/>
  <c r="AH675" i="17"/>
  <c r="AH676" i="17"/>
  <c r="AH677" i="17"/>
  <c r="AH678" i="17"/>
  <c r="AH679" i="17"/>
  <c r="AH680" i="17"/>
  <c r="AH681" i="17"/>
  <c r="AH682" i="17"/>
  <c r="AH683" i="17"/>
  <c r="AH684" i="17"/>
  <c r="AH685" i="17"/>
  <c r="AH686" i="17"/>
  <c r="AH687" i="17"/>
  <c r="AH688" i="17"/>
  <c r="AH689" i="17"/>
  <c r="AH690" i="17"/>
  <c r="AH691" i="17"/>
  <c r="AH692" i="17"/>
  <c r="AH693" i="17"/>
  <c r="AH694" i="17"/>
  <c r="AH695" i="17"/>
  <c r="AH696" i="17"/>
  <c r="AH697" i="17"/>
  <c r="AH698" i="17"/>
  <c r="AH699" i="17"/>
  <c r="AH700" i="17"/>
  <c r="AH701" i="17"/>
  <c r="AH702" i="17"/>
  <c r="AH703" i="17"/>
  <c r="AH704" i="17"/>
  <c r="AH705" i="17"/>
  <c r="AH706" i="17"/>
  <c r="AH707" i="17"/>
  <c r="AH708" i="17"/>
  <c r="AH709" i="17"/>
  <c r="AH710" i="17"/>
  <c r="AH711" i="17"/>
  <c r="AH712" i="17"/>
  <c r="AH713" i="17"/>
  <c r="AH714" i="17"/>
  <c r="AH715" i="17"/>
  <c r="AH716" i="17"/>
  <c r="AH717" i="17"/>
  <c r="AH718" i="17"/>
  <c r="AH719" i="17"/>
  <c r="AH720" i="17"/>
  <c r="AH721" i="17"/>
  <c r="AH722" i="17"/>
  <c r="AH723" i="17"/>
  <c r="AH724" i="17"/>
  <c r="AH725" i="17"/>
  <c r="AH726" i="17"/>
  <c r="AH727" i="17"/>
  <c r="AH728" i="17"/>
  <c r="AH729" i="17"/>
  <c r="AH730" i="17"/>
  <c r="AH731" i="17"/>
  <c r="AH732" i="17"/>
  <c r="AH733" i="17"/>
  <c r="AH734" i="17"/>
  <c r="AH735" i="17"/>
  <c r="AH736" i="17"/>
  <c r="AH737" i="17"/>
  <c r="AH738" i="17"/>
  <c r="AI4" i="17"/>
  <c r="AI5" i="17"/>
  <c r="AI6" i="17"/>
  <c r="AI7" i="17"/>
  <c r="AI8" i="17"/>
  <c r="AI9" i="17"/>
  <c r="AI10" i="17"/>
  <c r="AI11" i="17"/>
  <c r="AI12" i="17"/>
  <c r="AI13" i="17"/>
  <c r="AI14" i="17"/>
  <c r="AI15" i="17"/>
  <c r="AI16" i="17"/>
  <c r="AI17" i="17"/>
  <c r="AI18" i="17"/>
  <c r="AI19" i="17"/>
  <c r="AI20" i="17"/>
  <c r="AI21" i="17"/>
  <c r="AI22" i="17"/>
  <c r="AI23" i="17"/>
  <c r="AI24" i="17"/>
  <c r="AI25" i="17"/>
  <c r="AI26" i="17"/>
  <c r="AI27" i="17"/>
  <c r="AI28" i="17"/>
  <c r="AI29" i="17"/>
  <c r="AI30" i="17"/>
  <c r="AI31" i="17"/>
  <c r="AI32" i="17"/>
  <c r="AI33" i="17"/>
  <c r="AI34" i="17"/>
  <c r="AI35" i="17"/>
  <c r="AI36" i="17"/>
  <c r="AI37" i="17"/>
  <c r="AI38" i="17"/>
  <c r="AI39" i="17"/>
  <c r="AI40" i="17"/>
  <c r="AI41" i="17"/>
  <c r="AI42" i="17"/>
  <c r="AI43" i="17"/>
  <c r="AI44" i="17"/>
  <c r="AI45" i="17"/>
  <c r="AI46" i="17"/>
  <c r="AI47" i="17"/>
  <c r="AI48" i="17"/>
  <c r="AI49" i="17"/>
  <c r="AI50" i="17"/>
  <c r="AI51" i="17"/>
  <c r="AI52" i="17"/>
  <c r="AI53" i="17"/>
  <c r="AI54" i="17"/>
  <c r="AI55" i="17"/>
  <c r="AI56" i="17"/>
  <c r="AI57" i="17"/>
  <c r="AI58" i="17"/>
  <c r="AI59" i="17"/>
  <c r="AI60" i="17"/>
  <c r="AI61" i="17"/>
  <c r="AI62" i="17"/>
  <c r="AI63" i="17"/>
  <c r="AI64" i="17"/>
  <c r="AI65" i="17"/>
  <c r="AI66" i="17"/>
  <c r="AI67" i="17"/>
  <c r="AI68" i="17"/>
  <c r="AI69" i="17"/>
  <c r="AI70" i="17"/>
  <c r="AI71" i="17"/>
  <c r="AI72" i="17"/>
  <c r="AI73" i="17"/>
  <c r="AI74" i="17"/>
  <c r="AI75" i="17"/>
  <c r="AI76" i="17"/>
  <c r="AI77" i="17"/>
  <c r="AI78" i="17"/>
  <c r="AI79" i="17"/>
  <c r="AI80" i="17"/>
  <c r="AI81" i="17"/>
  <c r="AI82" i="17"/>
  <c r="AI83" i="17"/>
  <c r="AI84" i="17"/>
  <c r="AI85" i="17"/>
  <c r="AI86" i="17"/>
  <c r="AI87" i="17"/>
  <c r="AI88" i="17"/>
  <c r="AI89" i="17"/>
  <c r="AI90" i="17"/>
  <c r="AI91" i="17"/>
  <c r="AI92" i="17"/>
  <c r="AI93" i="17"/>
  <c r="AI94" i="17"/>
  <c r="AI95" i="17"/>
  <c r="AI96" i="17"/>
  <c r="AI97" i="17"/>
  <c r="AI98" i="17"/>
  <c r="AI99" i="17"/>
  <c r="AI100" i="17"/>
  <c r="AI101" i="17"/>
  <c r="AI102" i="17"/>
  <c r="AI103" i="17"/>
  <c r="AI104" i="17"/>
  <c r="AI105" i="17"/>
  <c r="AI106" i="17"/>
  <c r="AI107" i="17"/>
  <c r="AI108" i="17"/>
  <c r="AI109" i="17"/>
  <c r="AI110" i="17"/>
  <c r="AI111" i="17"/>
  <c r="AI112" i="17"/>
  <c r="AI113" i="17"/>
  <c r="AI114" i="17"/>
  <c r="AI115" i="17"/>
  <c r="AI116" i="17"/>
  <c r="AI117" i="17"/>
  <c r="AI118" i="17"/>
  <c r="AI119" i="17"/>
  <c r="AI120" i="17"/>
  <c r="AI121" i="17"/>
  <c r="AI122" i="17"/>
  <c r="AI123" i="17"/>
  <c r="AI124" i="17"/>
  <c r="AI125" i="17"/>
  <c r="AI126" i="17"/>
  <c r="AI127" i="17"/>
  <c r="AI128" i="17"/>
  <c r="AI129" i="17"/>
  <c r="AI130" i="17"/>
  <c r="AI131" i="17"/>
  <c r="AI132" i="17"/>
  <c r="AI133" i="17"/>
  <c r="AI134" i="17"/>
  <c r="AI135" i="17"/>
  <c r="AI136" i="17"/>
  <c r="AI137" i="17"/>
  <c r="AI138" i="17"/>
  <c r="AI139" i="17"/>
  <c r="AI140" i="17"/>
  <c r="AI141" i="17"/>
  <c r="AI142" i="17"/>
  <c r="AI143" i="17"/>
  <c r="AI144" i="17"/>
  <c r="AI145" i="17"/>
  <c r="AI146" i="17"/>
  <c r="AI147" i="17"/>
  <c r="AI148" i="17"/>
  <c r="AI149" i="17"/>
  <c r="AI150" i="17"/>
  <c r="AI151" i="17"/>
  <c r="AI152" i="17"/>
  <c r="AI153" i="17"/>
  <c r="AI154" i="17"/>
  <c r="AI155" i="17"/>
  <c r="AI156" i="17"/>
  <c r="AI157" i="17"/>
  <c r="AI158" i="17"/>
  <c r="AI159" i="17"/>
  <c r="AI160" i="17"/>
  <c r="AI161" i="17"/>
  <c r="AI162" i="17"/>
  <c r="AI163" i="17"/>
  <c r="AI164" i="17"/>
  <c r="AI165" i="17"/>
  <c r="AI166" i="17"/>
  <c r="AI167" i="17"/>
  <c r="AI168" i="17"/>
  <c r="AI169" i="17"/>
  <c r="AI170" i="17"/>
  <c r="AI171" i="17"/>
  <c r="AI172" i="17"/>
  <c r="AI173" i="17"/>
  <c r="AI174" i="17"/>
  <c r="AI175" i="17"/>
  <c r="AI176" i="17"/>
  <c r="AI177" i="17"/>
  <c r="AI178" i="17"/>
  <c r="AI179" i="17"/>
  <c r="AI180" i="17"/>
  <c r="AI181" i="17"/>
  <c r="AI182" i="17"/>
  <c r="AI183" i="17"/>
  <c r="AI184" i="17"/>
  <c r="AI185" i="17"/>
  <c r="AI186" i="17"/>
  <c r="AI187" i="17"/>
  <c r="AI188" i="17"/>
  <c r="AI189" i="17"/>
  <c r="AI190" i="17"/>
  <c r="AI191" i="17"/>
  <c r="AI192" i="17"/>
  <c r="AI193" i="17"/>
  <c r="AI194" i="17"/>
  <c r="AI195" i="17"/>
  <c r="AI196" i="17"/>
  <c r="AI197" i="17"/>
  <c r="AI198" i="17"/>
  <c r="AI199" i="17"/>
  <c r="AI200" i="17"/>
  <c r="AI201" i="17"/>
  <c r="AI202" i="17"/>
  <c r="AI203" i="17"/>
  <c r="AI204" i="17"/>
  <c r="AI205" i="17"/>
  <c r="AI206" i="17"/>
  <c r="AI207" i="17"/>
  <c r="AI208" i="17"/>
  <c r="AI209" i="17"/>
  <c r="AI210" i="17"/>
  <c r="AI211" i="17"/>
  <c r="AI212" i="17"/>
  <c r="AI213" i="17"/>
  <c r="AI214" i="17"/>
  <c r="AI215" i="17"/>
  <c r="AI216" i="17"/>
  <c r="AI217" i="17"/>
  <c r="AI218" i="17"/>
  <c r="AI219" i="17"/>
  <c r="AI220" i="17"/>
  <c r="AI221" i="17"/>
  <c r="AI222" i="17"/>
  <c r="AI223" i="17"/>
  <c r="AI224" i="17"/>
  <c r="AI225" i="17"/>
  <c r="AI226" i="17"/>
  <c r="AI227" i="17"/>
  <c r="AI228" i="17"/>
  <c r="AI229" i="17"/>
  <c r="AI230" i="17"/>
  <c r="AI231" i="17"/>
  <c r="AI232" i="17"/>
  <c r="AI233" i="17"/>
  <c r="AI234" i="17"/>
  <c r="AI235" i="17"/>
  <c r="AI236" i="17"/>
  <c r="AI237" i="17"/>
  <c r="AI238" i="17"/>
  <c r="AI239" i="17"/>
  <c r="AI240" i="17"/>
  <c r="AI241" i="17"/>
  <c r="AI242" i="17"/>
  <c r="AI243" i="17"/>
  <c r="AI244" i="17"/>
  <c r="AI245" i="17"/>
  <c r="AI246" i="17"/>
  <c r="AI247" i="17"/>
  <c r="AI248" i="17"/>
  <c r="AI249" i="17"/>
  <c r="AI250" i="17"/>
  <c r="AI251" i="17"/>
  <c r="AI252" i="17"/>
  <c r="AI253" i="17"/>
  <c r="AI254" i="17"/>
  <c r="AI255" i="17"/>
  <c r="AI256" i="17"/>
  <c r="AI257" i="17"/>
  <c r="AI258" i="17"/>
  <c r="AI259" i="17"/>
  <c r="AI260" i="17"/>
  <c r="AI261" i="17"/>
  <c r="AI262" i="17"/>
  <c r="AI263" i="17"/>
  <c r="AI264" i="17"/>
  <c r="AI265" i="17"/>
  <c r="AI266" i="17"/>
  <c r="AI267" i="17"/>
  <c r="AI268" i="17"/>
  <c r="AI269" i="17"/>
  <c r="AI270" i="17"/>
  <c r="AI271" i="17"/>
  <c r="AI272" i="17"/>
  <c r="AI273" i="17"/>
  <c r="AI274" i="17"/>
  <c r="AI275" i="17"/>
  <c r="AI276" i="17"/>
  <c r="AI277" i="17"/>
  <c r="AI278" i="17"/>
  <c r="AI279" i="17"/>
  <c r="AI280" i="17"/>
  <c r="AI281" i="17"/>
  <c r="AI282" i="17"/>
  <c r="AI283" i="17"/>
  <c r="AI284" i="17"/>
  <c r="AI285" i="17"/>
  <c r="AI286" i="17"/>
  <c r="AI287" i="17"/>
  <c r="AI288" i="17"/>
  <c r="AI289" i="17"/>
  <c r="AI290" i="17"/>
  <c r="AI291" i="17"/>
  <c r="AI292" i="17"/>
  <c r="AI293" i="17"/>
  <c r="AI294" i="17"/>
  <c r="AI295" i="17"/>
  <c r="AI296" i="17"/>
  <c r="AI297" i="17"/>
  <c r="AI298" i="17"/>
  <c r="AI299" i="17"/>
  <c r="AI300" i="17"/>
  <c r="AI301" i="17"/>
  <c r="AI302" i="17"/>
  <c r="AI303" i="17"/>
  <c r="AI304" i="17"/>
  <c r="AI305" i="17"/>
  <c r="AI306" i="17"/>
  <c r="AI307" i="17"/>
  <c r="AI308" i="17"/>
  <c r="AI309" i="17"/>
  <c r="AI310" i="17"/>
  <c r="AI311" i="17"/>
  <c r="AI312" i="17"/>
  <c r="AI313" i="17"/>
  <c r="AI314" i="17"/>
  <c r="AI315" i="17"/>
  <c r="AI316" i="17"/>
  <c r="AI317" i="17"/>
  <c r="AI318" i="17"/>
  <c r="AI319" i="17"/>
  <c r="AI320" i="17"/>
  <c r="AI321" i="17"/>
  <c r="AI322" i="17"/>
  <c r="AI323" i="17"/>
  <c r="AI324" i="17"/>
  <c r="AI325" i="17"/>
  <c r="AI326" i="17"/>
  <c r="AI327" i="17"/>
  <c r="AI328" i="17"/>
  <c r="AI329" i="17"/>
  <c r="AI330" i="17"/>
  <c r="AI331" i="17"/>
  <c r="AI332" i="17"/>
  <c r="AI333" i="17"/>
  <c r="AI334" i="17"/>
  <c r="AI335" i="17"/>
  <c r="AI336" i="17"/>
  <c r="AI337" i="17"/>
  <c r="AI338" i="17"/>
  <c r="AI339" i="17"/>
  <c r="AI340" i="17"/>
  <c r="AI341" i="17"/>
  <c r="AI342" i="17"/>
  <c r="AI343" i="17"/>
  <c r="AI344" i="17"/>
  <c r="AI345" i="17"/>
  <c r="AI346" i="17"/>
  <c r="AI347" i="17"/>
  <c r="AI348" i="17"/>
  <c r="AI349" i="17"/>
  <c r="AI350" i="17"/>
  <c r="AI351" i="17"/>
  <c r="AI352" i="17"/>
  <c r="AI353" i="17"/>
  <c r="AI354" i="17"/>
  <c r="AI355" i="17"/>
  <c r="AI356" i="17"/>
  <c r="AI357" i="17"/>
  <c r="AI358" i="17"/>
  <c r="AI359" i="17"/>
  <c r="AI360" i="17"/>
  <c r="AI361" i="17"/>
  <c r="AI362" i="17"/>
  <c r="AI363" i="17"/>
  <c r="AI364" i="17"/>
  <c r="AI365" i="17"/>
  <c r="AI366" i="17"/>
  <c r="AI367" i="17"/>
  <c r="AI368" i="17"/>
  <c r="AI370" i="17"/>
  <c r="AI371" i="17"/>
  <c r="AI372" i="17"/>
  <c r="AI373" i="17"/>
  <c r="AI374" i="17"/>
  <c r="AI375" i="17"/>
  <c r="AI376" i="17"/>
  <c r="AI377" i="17"/>
  <c r="AI378" i="17"/>
  <c r="AI379" i="17"/>
  <c r="AI380" i="17"/>
  <c r="AI381" i="17"/>
  <c r="AI382" i="17"/>
  <c r="AI383" i="17"/>
  <c r="AI384" i="17"/>
  <c r="AI385" i="17"/>
  <c r="AI386" i="17"/>
  <c r="AI387" i="17"/>
  <c r="AI388" i="17"/>
  <c r="AI389" i="17"/>
  <c r="AI390" i="17"/>
  <c r="AI391" i="17"/>
  <c r="AI392" i="17"/>
  <c r="AI393" i="17"/>
  <c r="AI394" i="17"/>
  <c r="AI395" i="17"/>
  <c r="AI396" i="17"/>
  <c r="AI397" i="17"/>
  <c r="AI398" i="17"/>
  <c r="AI399" i="17"/>
  <c r="AI400" i="17"/>
  <c r="AI401" i="17"/>
  <c r="AI402" i="17"/>
  <c r="AI403" i="17"/>
  <c r="AI404" i="17"/>
  <c r="AI405" i="17"/>
  <c r="AI406" i="17"/>
  <c r="AI407" i="17"/>
  <c r="AI408" i="17"/>
  <c r="AI409" i="17"/>
  <c r="AI410" i="17"/>
  <c r="AI411" i="17"/>
  <c r="AI412" i="17"/>
  <c r="AI413" i="17"/>
  <c r="AI414" i="17"/>
  <c r="AI415" i="17"/>
  <c r="AI416" i="17"/>
  <c r="AI417" i="17"/>
  <c r="AI418" i="17"/>
  <c r="AI419" i="17"/>
  <c r="AI420" i="17"/>
  <c r="AI421" i="17"/>
  <c r="AI422" i="17"/>
  <c r="AI423" i="17"/>
  <c r="AI424" i="17"/>
  <c r="AI425" i="17"/>
  <c r="AI426" i="17"/>
  <c r="AI427" i="17"/>
  <c r="AI428" i="17"/>
  <c r="AI429" i="17"/>
  <c r="AI430" i="17"/>
  <c r="AI431" i="17"/>
  <c r="AI432" i="17"/>
  <c r="AI433" i="17"/>
  <c r="AI434" i="17"/>
  <c r="AI435" i="17"/>
  <c r="AI436" i="17"/>
  <c r="AI437" i="17"/>
  <c r="AI438" i="17"/>
  <c r="AI439" i="17"/>
  <c r="AI440" i="17"/>
  <c r="AI441" i="17"/>
  <c r="AI442" i="17"/>
  <c r="AI443" i="17"/>
  <c r="AI444" i="17"/>
  <c r="AI445" i="17"/>
  <c r="AI446" i="17"/>
  <c r="AI447" i="17"/>
  <c r="AI448" i="17"/>
  <c r="AI449" i="17"/>
  <c r="AI450" i="17"/>
  <c r="AI451" i="17"/>
  <c r="AI452" i="17"/>
  <c r="AI453" i="17"/>
  <c r="AI454" i="17"/>
  <c r="AI455" i="17"/>
  <c r="AI456" i="17"/>
  <c r="AI457" i="17"/>
  <c r="AI458" i="17"/>
  <c r="AI459" i="17"/>
  <c r="AI460" i="17"/>
  <c r="AI461" i="17"/>
  <c r="AI462" i="17"/>
  <c r="AI463" i="17"/>
  <c r="AI464" i="17"/>
  <c r="AI465" i="17"/>
  <c r="AI466" i="17"/>
  <c r="AI467" i="17"/>
  <c r="AI468" i="17"/>
  <c r="AI469" i="17"/>
  <c r="AI470" i="17"/>
  <c r="AI471" i="17"/>
  <c r="AI472" i="17"/>
  <c r="AI473" i="17"/>
  <c r="AI474" i="17"/>
  <c r="AI475" i="17"/>
  <c r="AI476" i="17"/>
  <c r="AI477" i="17"/>
  <c r="AI478" i="17"/>
  <c r="AI479" i="17"/>
  <c r="AI480" i="17"/>
  <c r="AI481" i="17"/>
  <c r="AI482" i="17"/>
  <c r="AI483" i="17"/>
  <c r="AI484" i="17"/>
  <c r="AI485" i="17"/>
  <c r="AI486" i="17"/>
  <c r="AI487" i="17"/>
  <c r="AI488" i="17"/>
  <c r="AI489" i="17"/>
  <c r="AI490" i="17"/>
  <c r="AI491" i="17"/>
  <c r="AI492" i="17"/>
  <c r="AI493" i="17"/>
  <c r="AI494" i="17"/>
  <c r="AI495" i="17"/>
  <c r="AI496" i="17"/>
  <c r="AI497" i="17"/>
  <c r="AI498" i="17"/>
  <c r="AI499" i="17"/>
  <c r="AI500" i="17"/>
  <c r="AI501" i="17"/>
  <c r="AI502" i="17"/>
  <c r="AI503" i="17"/>
  <c r="AI504" i="17"/>
  <c r="AI505" i="17"/>
  <c r="AI506" i="17"/>
  <c r="AI507" i="17"/>
  <c r="AI508" i="17"/>
  <c r="AI509" i="17"/>
  <c r="AI510" i="17"/>
  <c r="AI511" i="17"/>
  <c r="AI512" i="17"/>
  <c r="AI513" i="17"/>
  <c r="AI514" i="17"/>
  <c r="AI515" i="17"/>
  <c r="AI516" i="17"/>
  <c r="AI517" i="17"/>
  <c r="AI518" i="17"/>
  <c r="AI519" i="17"/>
  <c r="AI520" i="17"/>
  <c r="AI521" i="17"/>
  <c r="AI522" i="17"/>
  <c r="AI523" i="17"/>
  <c r="AI524" i="17"/>
  <c r="AI525" i="17"/>
  <c r="AI526" i="17"/>
  <c r="AI527" i="17"/>
  <c r="AI528" i="17"/>
  <c r="AI529" i="17"/>
  <c r="AI530" i="17"/>
  <c r="AI531" i="17"/>
  <c r="AI532" i="17"/>
  <c r="AI533" i="17"/>
  <c r="AI534" i="17"/>
  <c r="AI535" i="17"/>
  <c r="AI536" i="17"/>
  <c r="AI537" i="17"/>
  <c r="AI538" i="17"/>
  <c r="AI539" i="17"/>
  <c r="AI540" i="17"/>
  <c r="AI541" i="17"/>
  <c r="AI542" i="17"/>
  <c r="AI543" i="17"/>
  <c r="AI544" i="17"/>
  <c r="AI545" i="17"/>
  <c r="AI546" i="17"/>
  <c r="AI547" i="17"/>
  <c r="AI548" i="17"/>
  <c r="AI549" i="17"/>
  <c r="AI550" i="17"/>
  <c r="AI551" i="17"/>
  <c r="AI552" i="17"/>
  <c r="AI553" i="17"/>
  <c r="AI554" i="17"/>
  <c r="AI555" i="17"/>
  <c r="AI556" i="17"/>
  <c r="AI557" i="17"/>
  <c r="AI558" i="17"/>
  <c r="AI559" i="17"/>
  <c r="AI560" i="17"/>
  <c r="AI561" i="17"/>
  <c r="AI562" i="17"/>
  <c r="AI563" i="17"/>
  <c r="AI564" i="17"/>
  <c r="AI565" i="17"/>
  <c r="AI566" i="17"/>
  <c r="AI567" i="17"/>
  <c r="AI568" i="17"/>
  <c r="AI569" i="17"/>
  <c r="AI570" i="17"/>
  <c r="AI571" i="17"/>
  <c r="AI572" i="17"/>
  <c r="AI573" i="17"/>
  <c r="AI574" i="17"/>
  <c r="AI575" i="17"/>
  <c r="AI576" i="17"/>
  <c r="AI577" i="17"/>
  <c r="AI578" i="17"/>
  <c r="AI579" i="17"/>
  <c r="AI580" i="17"/>
  <c r="AI581" i="17"/>
  <c r="AI582" i="17"/>
  <c r="AI583" i="17"/>
  <c r="AI584" i="17"/>
  <c r="AI585" i="17"/>
  <c r="AI586" i="17"/>
  <c r="AI587" i="17"/>
  <c r="AI588" i="17"/>
  <c r="AI589" i="17"/>
  <c r="AI590" i="17"/>
  <c r="AI591" i="17"/>
  <c r="AI592" i="17"/>
  <c r="AI593" i="17"/>
  <c r="AI594" i="17"/>
  <c r="AI595" i="17"/>
  <c r="AI596" i="17"/>
  <c r="AI597" i="17"/>
  <c r="AI598" i="17"/>
  <c r="AI599" i="17"/>
  <c r="AI600" i="17"/>
  <c r="AI601" i="17"/>
  <c r="AI602" i="17"/>
  <c r="AI603" i="17"/>
  <c r="AI604" i="17"/>
  <c r="AI605" i="17"/>
  <c r="AI606" i="17"/>
  <c r="AI607" i="17"/>
  <c r="AI608" i="17"/>
  <c r="AI609" i="17"/>
  <c r="AI610" i="17"/>
  <c r="AI611" i="17"/>
  <c r="AI612" i="17"/>
  <c r="AI613" i="17"/>
  <c r="AI614" i="17"/>
  <c r="AI615" i="17"/>
  <c r="AI616" i="17"/>
  <c r="AI617" i="17"/>
  <c r="AI618" i="17"/>
  <c r="AI619" i="17"/>
  <c r="AI620" i="17"/>
  <c r="AI621" i="17"/>
  <c r="AI622" i="17"/>
  <c r="AI623" i="17"/>
  <c r="AI624" i="17"/>
  <c r="AI625" i="17"/>
  <c r="AI626" i="17"/>
  <c r="AI627" i="17"/>
  <c r="AI628" i="17"/>
  <c r="AI629" i="17"/>
  <c r="AI630" i="17"/>
  <c r="AI631" i="17"/>
  <c r="AI632" i="17"/>
  <c r="AI633" i="17"/>
  <c r="AI634" i="17"/>
  <c r="AI635" i="17"/>
  <c r="AI636" i="17"/>
  <c r="AI637" i="17"/>
  <c r="AI638" i="17"/>
  <c r="AI639" i="17"/>
  <c r="AI640" i="17"/>
  <c r="AI641" i="17"/>
  <c r="AI642" i="17"/>
  <c r="AI643" i="17"/>
  <c r="AI644" i="17"/>
  <c r="AI645" i="17"/>
  <c r="AI646" i="17"/>
  <c r="AI647" i="17"/>
  <c r="AI648" i="17"/>
  <c r="AI649" i="17"/>
  <c r="AI650" i="17"/>
  <c r="AI651" i="17"/>
  <c r="AI652" i="17"/>
  <c r="AI653" i="17"/>
  <c r="AI654" i="17"/>
  <c r="AI655" i="17"/>
  <c r="AI656" i="17"/>
  <c r="AI657" i="17"/>
  <c r="AI658" i="17"/>
  <c r="AI659" i="17"/>
  <c r="AI660" i="17"/>
  <c r="AI661" i="17"/>
  <c r="AI662" i="17"/>
  <c r="AI663" i="17"/>
  <c r="AI664" i="17"/>
  <c r="AI665" i="17"/>
  <c r="AI666" i="17"/>
  <c r="AI667" i="17"/>
  <c r="AI668" i="17"/>
  <c r="AI669" i="17"/>
  <c r="AI670" i="17"/>
  <c r="AI671" i="17"/>
  <c r="AI672" i="17"/>
  <c r="AI673" i="17"/>
  <c r="AI674" i="17"/>
  <c r="AI675" i="17"/>
  <c r="AI676" i="17"/>
  <c r="AI677" i="17"/>
  <c r="AI678" i="17"/>
  <c r="AI679" i="17"/>
  <c r="AI680" i="17"/>
  <c r="AI681" i="17"/>
  <c r="AI682" i="17"/>
  <c r="AI683" i="17"/>
  <c r="AI684" i="17"/>
  <c r="AI685" i="17"/>
  <c r="AI686" i="17"/>
  <c r="AI687" i="17"/>
  <c r="AI688" i="17"/>
  <c r="AI689" i="17"/>
  <c r="AI690" i="17"/>
  <c r="AI691" i="17"/>
  <c r="AI692" i="17"/>
  <c r="AI693" i="17"/>
  <c r="AI694" i="17"/>
  <c r="AI695" i="17"/>
  <c r="AI696" i="17"/>
  <c r="AI697" i="17"/>
  <c r="AI698" i="17"/>
  <c r="AI699" i="17"/>
  <c r="AI700" i="17"/>
  <c r="AI701" i="17"/>
  <c r="AI702" i="17"/>
  <c r="AI703" i="17"/>
  <c r="AI704" i="17"/>
  <c r="AI705" i="17"/>
  <c r="AI706" i="17"/>
  <c r="AI707" i="17"/>
  <c r="AI708" i="17"/>
  <c r="AI709" i="17"/>
  <c r="AI710" i="17"/>
  <c r="AI711" i="17"/>
  <c r="AI712" i="17"/>
  <c r="AI713" i="17"/>
  <c r="AI714" i="17"/>
  <c r="AI715" i="17"/>
  <c r="AI716" i="17"/>
  <c r="AI717" i="17"/>
  <c r="AI718" i="17"/>
  <c r="AI719" i="17"/>
  <c r="AI720" i="17"/>
  <c r="AI721" i="17"/>
  <c r="AI722" i="17"/>
  <c r="AI723" i="17"/>
  <c r="AI724" i="17"/>
  <c r="AI725" i="17"/>
  <c r="AI726" i="17"/>
  <c r="AI727" i="17"/>
  <c r="AI728" i="17"/>
  <c r="AI729" i="17"/>
  <c r="AI730" i="17"/>
  <c r="AI731" i="17"/>
  <c r="AI732" i="17"/>
  <c r="AI733" i="17"/>
  <c r="AI734" i="17"/>
  <c r="AI735" i="17"/>
  <c r="AI736" i="17"/>
  <c r="AI737" i="17"/>
  <c r="AI738" i="17"/>
  <c r="AJ4" i="17"/>
  <c r="AJ5" i="17"/>
  <c r="AJ6" i="17"/>
  <c r="AJ7" i="17"/>
  <c r="AJ8" i="17"/>
  <c r="AJ9" i="17"/>
  <c r="AJ10" i="17"/>
  <c r="AJ11" i="17"/>
  <c r="AJ12" i="17"/>
  <c r="AJ13" i="17"/>
  <c r="AJ14" i="17"/>
  <c r="AJ15" i="17"/>
  <c r="AJ16" i="17"/>
  <c r="AJ17" i="17"/>
  <c r="AJ18" i="17"/>
  <c r="AJ19" i="17"/>
  <c r="AJ20" i="17"/>
  <c r="AJ21" i="17"/>
  <c r="AJ22" i="17"/>
  <c r="AJ23" i="17"/>
  <c r="AJ24" i="17"/>
  <c r="AJ25" i="17"/>
  <c r="AJ26" i="17"/>
  <c r="AJ27" i="17"/>
  <c r="AJ28" i="17"/>
  <c r="AJ29" i="17"/>
  <c r="AJ30" i="17"/>
  <c r="AJ31" i="17"/>
  <c r="AJ32" i="17"/>
  <c r="AJ33" i="17"/>
  <c r="AJ34" i="17"/>
  <c r="AJ35" i="17"/>
  <c r="AJ36" i="17"/>
  <c r="AJ37" i="17"/>
  <c r="AJ38" i="17"/>
  <c r="AJ39" i="17"/>
  <c r="AJ40" i="17"/>
  <c r="AJ41" i="17"/>
  <c r="AJ42" i="17"/>
  <c r="AJ43" i="17"/>
  <c r="AJ44" i="17"/>
  <c r="AJ45" i="17"/>
  <c r="AJ46" i="17"/>
  <c r="AJ47" i="17"/>
  <c r="AJ48" i="17"/>
  <c r="AJ49" i="17"/>
  <c r="AJ50" i="17"/>
  <c r="AJ51" i="17"/>
  <c r="AJ52" i="17"/>
  <c r="AJ53" i="17"/>
  <c r="AJ54" i="17"/>
  <c r="AJ55" i="17"/>
  <c r="AJ56" i="17"/>
  <c r="AJ57" i="17"/>
  <c r="AJ58" i="17"/>
  <c r="AJ59" i="17"/>
  <c r="AJ60" i="17"/>
  <c r="AJ61" i="17"/>
  <c r="AJ62" i="17"/>
  <c r="AJ63" i="17"/>
  <c r="AJ64" i="17"/>
  <c r="AJ65" i="17"/>
  <c r="AJ66" i="17"/>
  <c r="AJ67" i="17"/>
  <c r="AJ68" i="17"/>
  <c r="AJ69" i="17"/>
  <c r="AJ70" i="17"/>
  <c r="AJ71" i="17"/>
  <c r="AJ72" i="17"/>
  <c r="AJ73" i="17"/>
  <c r="AJ74" i="17"/>
  <c r="AJ75" i="17"/>
  <c r="AJ76" i="17"/>
  <c r="AJ77" i="17"/>
  <c r="AJ78" i="17"/>
  <c r="AJ79" i="17"/>
  <c r="AJ80" i="17"/>
  <c r="AJ81" i="17"/>
  <c r="AJ82" i="17"/>
  <c r="AJ83" i="17"/>
  <c r="AJ84" i="17"/>
  <c r="AJ85" i="17"/>
  <c r="AJ86" i="17"/>
  <c r="AJ87" i="17"/>
  <c r="AJ88" i="17"/>
  <c r="AJ89" i="17"/>
  <c r="AJ90" i="17"/>
  <c r="AJ91" i="17"/>
  <c r="AJ92" i="17"/>
  <c r="AJ93" i="17"/>
  <c r="AJ94" i="17"/>
  <c r="AJ95" i="17"/>
  <c r="AJ96" i="17"/>
  <c r="AJ97" i="17"/>
  <c r="AJ98" i="17"/>
  <c r="AJ99" i="17"/>
  <c r="AJ100" i="17"/>
  <c r="AJ101" i="17"/>
  <c r="AJ102" i="17"/>
  <c r="AJ103" i="17"/>
  <c r="AJ104" i="17"/>
  <c r="AJ105" i="17"/>
  <c r="AJ106" i="17"/>
  <c r="AJ107" i="17"/>
  <c r="AJ108" i="17"/>
  <c r="AJ109" i="17"/>
  <c r="AJ110" i="17"/>
  <c r="AJ111" i="17"/>
  <c r="AJ112" i="17"/>
  <c r="AJ113" i="17"/>
  <c r="AJ114" i="17"/>
  <c r="AJ115" i="17"/>
  <c r="AJ116" i="17"/>
  <c r="AJ117" i="17"/>
  <c r="AJ118" i="17"/>
  <c r="AJ119" i="17"/>
  <c r="AJ120" i="17"/>
  <c r="AJ121" i="17"/>
  <c r="AJ122" i="17"/>
  <c r="AJ123" i="17"/>
  <c r="AJ124" i="17"/>
  <c r="AJ125" i="17"/>
  <c r="AJ126" i="17"/>
  <c r="AJ127" i="17"/>
  <c r="AJ128" i="17"/>
  <c r="AJ129" i="17"/>
  <c r="AJ130" i="17"/>
  <c r="AJ131" i="17"/>
  <c r="AJ132" i="17"/>
  <c r="AJ133" i="17"/>
  <c r="AJ134" i="17"/>
  <c r="AJ135" i="17"/>
  <c r="AJ136" i="17"/>
  <c r="AJ137" i="17"/>
  <c r="AJ138" i="17"/>
  <c r="AJ139" i="17"/>
  <c r="AJ140" i="17"/>
  <c r="AJ141" i="17"/>
  <c r="AJ142" i="17"/>
  <c r="AJ143" i="17"/>
  <c r="AJ144" i="17"/>
  <c r="AJ145" i="17"/>
  <c r="AJ146" i="17"/>
  <c r="AJ147" i="17"/>
  <c r="AJ148" i="17"/>
  <c r="AJ149" i="17"/>
  <c r="AJ150" i="17"/>
  <c r="AJ151" i="17"/>
  <c r="AJ152" i="17"/>
  <c r="AJ153" i="17"/>
  <c r="AJ154" i="17"/>
  <c r="AJ155" i="17"/>
  <c r="AJ156" i="17"/>
  <c r="AJ157" i="17"/>
  <c r="AJ158" i="17"/>
  <c r="AJ159" i="17"/>
  <c r="AJ160" i="17"/>
  <c r="AJ161" i="17"/>
  <c r="AJ162" i="17"/>
  <c r="AJ163" i="17"/>
  <c r="AJ164" i="17"/>
  <c r="AJ165" i="17"/>
  <c r="AJ166" i="17"/>
  <c r="AJ167" i="17"/>
  <c r="AJ168" i="17"/>
  <c r="AJ169" i="17"/>
  <c r="AJ170" i="17"/>
  <c r="AJ171" i="17"/>
  <c r="AJ172" i="17"/>
  <c r="AJ173" i="17"/>
  <c r="AJ174" i="17"/>
  <c r="AJ175" i="17"/>
  <c r="AJ176" i="17"/>
  <c r="AJ177" i="17"/>
  <c r="AJ178" i="17"/>
  <c r="AJ179" i="17"/>
  <c r="AJ180" i="17"/>
  <c r="AJ181" i="17"/>
  <c r="AJ182" i="17"/>
  <c r="AJ183" i="17"/>
  <c r="AJ184" i="17"/>
  <c r="AJ185" i="17"/>
  <c r="AJ186" i="17"/>
  <c r="AJ187" i="17"/>
  <c r="AJ188" i="17"/>
  <c r="AJ189" i="17"/>
  <c r="AJ190" i="17"/>
  <c r="AJ191" i="17"/>
  <c r="AJ192" i="17"/>
  <c r="AJ193" i="17"/>
  <c r="AJ194" i="17"/>
  <c r="AJ195" i="17"/>
  <c r="AJ196" i="17"/>
  <c r="AJ197" i="17"/>
  <c r="AJ198" i="17"/>
  <c r="AJ199" i="17"/>
  <c r="AJ200" i="17"/>
  <c r="AJ201" i="17"/>
  <c r="AJ202" i="17"/>
  <c r="AJ203" i="17"/>
  <c r="AJ204" i="17"/>
  <c r="AJ205" i="17"/>
  <c r="AJ206" i="17"/>
  <c r="AJ207" i="17"/>
  <c r="AJ208" i="17"/>
  <c r="AJ209" i="17"/>
  <c r="AJ210" i="17"/>
  <c r="AJ211" i="17"/>
  <c r="AJ212" i="17"/>
  <c r="AJ213" i="17"/>
  <c r="AJ214" i="17"/>
  <c r="AJ215" i="17"/>
  <c r="AJ216" i="17"/>
  <c r="AJ217" i="17"/>
  <c r="AJ218" i="17"/>
  <c r="AJ219" i="17"/>
  <c r="AJ220" i="17"/>
  <c r="AJ221" i="17"/>
  <c r="AJ222" i="17"/>
  <c r="AJ223" i="17"/>
  <c r="AJ224" i="17"/>
  <c r="AJ225" i="17"/>
  <c r="AJ226" i="17"/>
  <c r="AJ227" i="17"/>
  <c r="AJ228" i="17"/>
  <c r="AJ229" i="17"/>
  <c r="AJ230" i="17"/>
  <c r="AJ231" i="17"/>
  <c r="AJ232" i="17"/>
  <c r="AJ233" i="17"/>
  <c r="AJ234" i="17"/>
  <c r="AJ235" i="17"/>
  <c r="AJ236" i="17"/>
  <c r="AJ237" i="17"/>
  <c r="AJ238" i="17"/>
  <c r="AJ239" i="17"/>
  <c r="AJ240" i="17"/>
  <c r="AJ241" i="17"/>
  <c r="AJ242" i="17"/>
  <c r="AJ243" i="17"/>
  <c r="AJ244" i="17"/>
  <c r="AJ245" i="17"/>
  <c r="AJ246" i="17"/>
  <c r="AJ247" i="17"/>
  <c r="AJ248" i="17"/>
  <c r="AJ249" i="17"/>
  <c r="AJ250" i="17"/>
  <c r="AJ251" i="17"/>
  <c r="AJ252" i="17"/>
  <c r="AJ253" i="17"/>
  <c r="AJ254" i="17"/>
  <c r="AJ255" i="17"/>
  <c r="AJ256" i="17"/>
  <c r="AJ257" i="17"/>
  <c r="AJ258" i="17"/>
  <c r="AJ259" i="17"/>
  <c r="AJ260" i="17"/>
  <c r="AJ261" i="17"/>
  <c r="AJ262" i="17"/>
  <c r="AJ263" i="17"/>
  <c r="AJ264" i="17"/>
  <c r="AJ265" i="17"/>
  <c r="AJ266" i="17"/>
  <c r="AJ267" i="17"/>
  <c r="AJ268" i="17"/>
  <c r="AJ269" i="17"/>
  <c r="AJ270" i="17"/>
  <c r="AJ271" i="17"/>
  <c r="AJ272" i="17"/>
  <c r="AJ273" i="17"/>
  <c r="AJ274" i="17"/>
  <c r="AJ275" i="17"/>
  <c r="AJ276" i="17"/>
  <c r="AJ277" i="17"/>
  <c r="AJ278" i="17"/>
  <c r="AJ279" i="17"/>
  <c r="AJ280" i="17"/>
  <c r="AJ281" i="17"/>
  <c r="AJ282" i="17"/>
  <c r="AJ283" i="17"/>
  <c r="AJ284" i="17"/>
  <c r="AJ285" i="17"/>
  <c r="AJ286" i="17"/>
  <c r="AJ287" i="17"/>
  <c r="AJ288" i="17"/>
  <c r="AJ289" i="17"/>
  <c r="AJ290" i="17"/>
  <c r="AJ291" i="17"/>
  <c r="AJ292" i="17"/>
  <c r="AJ293" i="17"/>
  <c r="AJ294" i="17"/>
  <c r="AJ295" i="17"/>
  <c r="AJ296" i="17"/>
  <c r="AJ297" i="17"/>
  <c r="AJ298" i="17"/>
  <c r="AJ299" i="17"/>
  <c r="AJ300" i="17"/>
  <c r="AJ301" i="17"/>
  <c r="AJ302" i="17"/>
  <c r="AJ303" i="17"/>
  <c r="AJ304" i="17"/>
  <c r="AJ305" i="17"/>
  <c r="AJ306" i="17"/>
  <c r="AJ307" i="17"/>
  <c r="AJ308" i="17"/>
  <c r="AJ309" i="17"/>
  <c r="AJ310" i="17"/>
  <c r="AJ311" i="17"/>
  <c r="AJ312" i="17"/>
  <c r="AJ313" i="17"/>
  <c r="AJ314" i="17"/>
  <c r="AJ315" i="17"/>
  <c r="AJ316" i="17"/>
  <c r="AJ317" i="17"/>
  <c r="AJ318" i="17"/>
  <c r="AJ319" i="17"/>
  <c r="AJ320" i="17"/>
  <c r="AJ321" i="17"/>
  <c r="AJ322" i="17"/>
  <c r="AJ323" i="17"/>
  <c r="AJ324" i="17"/>
  <c r="AJ325" i="17"/>
  <c r="AJ326" i="17"/>
  <c r="AJ327" i="17"/>
  <c r="AJ328" i="17"/>
  <c r="AJ329" i="17"/>
  <c r="AJ330" i="17"/>
  <c r="AJ331" i="17"/>
  <c r="AJ332" i="17"/>
  <c r="AJ333" i="17"/>
  <c r="AJ334" i="17"/>
  <c r="AJ335" i="17"/>
  <c r="AJ336" i="17"/>
  <c r="AJ337" i="17"/>
  <c r="AJ338" i="17"/>
  <c r="AJ339" i="17"/>
  <c r="AJ340" i="17"/>
  <c r="AJ341" i="17"/>
  <c r="AJ342" i="17"/>
  <c r="AJ343" i="17"/>
  <c r="AJ344" i="17"/>
  <c r="AJ345" i="17"/>
  <c r="AJ346" i="17"/>
  <c r="AJ347" i="17"/>
  <c r="AJ348" i="17"/>
  <c r="AJ349" i="17"/>
  <c r="AJ350" i="17"/>
  <c r="AJ351" i="17"/>
  <c r="AJ352" i="17"/>
  <c r="AJ353" i="17"/>
  <c r="AJ354" i="17"/>
  <c r="AJ355" i="17"/>
  <c r="AJ356" i="17"/>
  <c r="AJ357" i="17"/>
  <c r="AJ358" i="17"/>
  <c r="AJ359" i="17"/>
  <c r="AJ360" i="17"/>
  <c r="AJ361" i="17"/>
  <c r="AJ362" i="17"/>
  <c r="AJ363" i="17"/>
  <c r="AJ364" i="17"/>
  <c r="AJ365" i="17"/>
  <c r="AJ366" i="17"/>
  <c r="AJ367" i="17"/>
  <c r="AJ368" i="17"/>
  <c r="AJ370" i="17"/>
  <c r="AJ371" i="17"/>
  <c r="AJ372" i="17"/>
  <c r="AJ373" i="17"/>
  <c r="AJ374" i="17"/>
  <c r="AJ375" i="17"/>
  <c r="AJ376" i="17"/>
  <c r="AJ377" i="17"/>
  <c r="AJ378" i="17"/>
  <c r="AJ379" i="17"/>
  <c r="AJ380" i="17"/>
  <c r="AJ381" i="17"/>
  <c r="AJ382" i="17"/>
  <c r="AJ383" i="17"/>
  <c r="AJ384" i="17"/>
  <c r="AJ385" i="17"/>
  <c r="AJ386" i="17"/>
  <c r="AJ387" i="17"/>
  <c r="AJ388" i="17"/>
  <c r="AJ389" i="17"/>
  <c r="AJ390" i="17"/>
  <c r="AJ391" i="17"/>
  <c r="AJ392" i="17"/>
  <c r="AJ393" i="17"/>
  <c r="AJ394" i="17"/>
  <c r="AJ395" i="17"/>
  <c r="AJ396" i="17"/>
  <c r="AJ397" i="17"/>
  <c r="AJ398" i="17"/>
  <c r="AJ399" i="17"/>
  <c r="AJ400" i="17"/>
  <c r="AJ401" i="17"/>
  <c r="AJ402" i="17"/>
  <c r="AJ403" i="17"/>
  <c r="AJ404" i="17"/>
  <c r="AJ405" i="17"/>
  <c r="AJ406" i="17"/>
  <c r="AJ407" i="17"/>
  <c r="AJ408" i="17"/>
  <c r="AJ409" i="17"/>
  <c r="AJ410" i="17"/>
  <c r="AJ411" i="17"/>
  <c r="AJ412" i="17"/>
  <c r="AJ413" i="17"/>
  <c r="AJ414" i="17"/>
  <c r="AJ415" i="17"/>
  <c r="AJ416" i="17"/>
  <c r="AJ417" i="17"/>
  <c r="AJ418" i="17"/>
  <c r="AJ419" i="17"/>
  <c r="AJ420" i="17"/>
  <c r="AJ421" i="17"/>
  <c r="AJ422" i="17"/>
  <c r="AJ423" i="17"/>
  <c r="AJ424" i="17"/>
  <c r="AJ425" i="17"/>
  <c r="AJ426" i="17"/>
  <c r="AJ427" i="17"/>
  <c r="AJ428" i="17"/>
  <c r="AJ429" i="17"/>
  <c r="AJ430" i="17"/>
  <c r="AJ431" i="17"/>
  <c r="AJ432" i="17"/>
  <c r="AJ433" i="17"/>
  <c r="AJ434" i="17"/>
  <c r="AJ435" i="17"/>
  <c r="AJ436" i="17"/>
  <c r="AJ437" i="17"/>
  <c r="AJ438" i="17"/>
  <c r="AJ439" i="17"/>
  <c r="AJ440" i="17"/>
  <c r="AJ441" i="17"/>
  <c r="AJ442" i="17"/>
  <c r="AJ443" i="17"/>
  <c r="AJ444" i="17"/>
  <c r="AJ445" i="17"/>
  <c r="AJ446" i="17"/>
  <c r="AJ447" i="17"/>
  <c r="AJ448" i="17"/>
  <c r="AJ449" i="17"/>
  <c r="AJ450" i="17"/>
  <c r="AJ451" i="17"/>
  <c r="AJ452" i="17"/>
  <c r="AJ453" i="17"/>
  <c r="AJ454" i="17"/>
  <c r="AJ455" i="17"/>
  <c r="AJ456" i="17"/>
  <c r="AJ457" i="17"/>
  <c r="AJ458" i="17"/>
  <c r="AJ459" i="17"/>
  <c r="AJ460" i="17"/>
  <c r="AJ461" i="17"/>
  <c r="AJ462" i="17"/>
  <c r="AJ463" i="17"/>
  <c r="AJ464" i="17"/>
  <c r="AJ465" i="17"/>
  <c r="AJ466" i="17"/>
  <c r="AJ467" i="17"/>
  <c r="AJ468" i="17"/>
  <c r="AJ469" i="17"/>
  <c r="AJ470" i="17"/>
  <c r="AJ471" i="17"/>
  <c r="AJ472" i="17"/>
  <c r="AJ473" i="17"/>
  <c r="AJ474" i="17"/>
  <c r="AJ475" i="17"/>
  <c r="AJ476" i="17"/>
  <c r="AJ477" i="17"/>
  <c r="AJ478" i="17"/>
  <c r="AJ479" i="17"/>
  <c r="AJ480" i="17"/>
  <c r="AJ481" i="17"/>
  <c r="AJ482" i="17"/>
  <c r="AJ483" i="17"/>
  <c r="AJ484" i="17"/>
  <c r="AJ485" i="17"/>
  <c r="AJ486" i="17"/>
  <c r="AJ487" i="17"/>
  <c r="AJ488" i="17"/>
  <c r="AJ489" i="17"/>
  <c r="AJ490" i="17"/>
  <c r="AJ491" i="17"/>
  <c r="AJ492" i="17"/>
  <c r="AJ493" i="17"/>
  <c r="AJ494" i="17"/>
  <c r="AJ495" i="17"/>
  <c r="AJ496" i="17"/>
  <c r="AJ497" i="17"/>
  <c r="AJ498" i="17"/>
  <c r="AJ499" i="17"/>
  <c r="AJ500" i="17"/>
  <c r="AJ501" i="17"/>
  <c r="AJ502" i="17"/>
  <c r="AJ503" i="17"/>
  <c r="AJ504" i="17"/>
  <c r="AJ505" i="17"/>
  <c r="AJ506" i="17"/>
  <c r="AJ507" i="17"/>
  <c r="AJ508" i="17"/>
  <c r="AJ509" i="17"/>
  <c r="AJ510" i="17"/>
  <c r="AJ511" i="17"/>
  <c r="AJ512" i="17"/>
  <c r="AJ513" i="17"/>
  <c r="AJ514" i="17"/>
  <c r="AJ515" i="17"/>
  <c r="AJ516" i="17"/>
  <c r="AJ517" i="17"/>
  <c r="AJ518" i="17"/>
  <c r="AJ519" i="17"/>
  <c r="AJ520" i="17"/>
  <c r="AJ521" i="17"/>
  <c r="AJ522" i="17"/>
  <c r="AJ523" i="17"/>
  <c r="AJ524" i="17"/>
  <c r="AJ525" i="17"/>
  <c r="AJ526" i="17"/>
  <c r="AJ527" i="17"/>
  <c r="AJ528" i="17"/>
  <c r="AJ529" i="17"/>
  <c r="AJ530" i="17"/>
  <c r="AJ531" i="17"/>
  <c r="AJ532" i="17"/>
  <c r="AJ533" i="17"/>
  <c r="AJ534" i="17"/>
  <c r="AJ535" i="17"/>
  <c r="AJ536" i="17"/>
  <c r="AJ537" i="17"/>
  <c r="AJ538" i="17"/>
  <c r="AJ539" i="17"/>
  <c r="AJ540" i="17"/>
  <c r="AJ541" i="17"/>
  <c r="AJ542" i="17"/>
  <c r="AJ543" i="17"/>
  <c r="AJ544" i="17"/>
  <c r="AJ545" i="17"/>
  <c r="AJ546" i="17"/>
  <c r="AJ547" i="17"/>
  <c r="AJ548" i="17"/>
  <c r="AJ549" i="17"/>
  <c r="AJ550" i="17"/>
  <c r="AJ551" i="17"/>
  <c r="AJ552" i="17"/>
  <c r="AJ553" i="17"/>
  <c r="AJ554" i="17"/>
  <c r="AJ555" i="17"/>
  <c r="AJ556" i="17"/>
  <c r="AJ557" i="17"/>
  <c r="AJ558" i="17"/>
  <c r="AJ559" i="17"/>
  <c r="AJ560" i="17"/>
  <c r="AJ561" i="17"/>
  <c r="AJ562" i="17"/>
  <c r="AJ563" i="17"/>
  <c r="AJ564" i="17"/>
  <c r="AJ565" i="17"/>
  <c r="AJ566" i="17"/>
  <c r="AJ567" i="17"/>
  <c r="AJ568" i="17"/>
  <c r="AJ569" i="17"/>
  <c r="AJ570" i="17"/>
  <c r="AJ571" i="17"/>
  <c r="AJ572" i="17"/>
  <c r="AJ573" i="17"/>
  <c r="AJ574" i="17"/>
  <c r="AJ575" i="17"/>
  <c r="AJ576" i="17"/>
  <c r="AJ577" i="17"/>
  <c r="AJ578" i="17"/>
  <c r="AJ579" i="17"/>
  <c r="AJ580" i="17"/>
  <c r="AJ581" i="17"/>
  <c r="AJ582" i="17"/>
  <c r="AJ583" i="17"/>
  <c r="AJ584" i="17"/>
  <c r="AJ585" i="17"/>
  <c r="AJ586" i="17"/>
  <c r="AJ587" i="17"/>
  <c r="AJ588" i="17"/>
  <c r="AJ589" i="17"/>
  <c r="AJ590" i="17"/>
  <c r="AJ591" i="17"/>
  <c r="AJ592" i="17"/>
  <c r="AJ593" i="17"/>
  <c r="AJ594" i="17"/>
  <c r="AJ595" i="17"/>
  <c r="AJ596" i="17"/>
  <c r="AJ597" i="17"/>
  <c r="AJ598" i="17"/>
  <c r="AJ599" i="17"/>
  <c r="AJ600" i="17"/>
  <c r="AJ601" i="17"/>
  <c r="AJ602" i="17"/>
  <c r="AJ603" i="17"/>
  <c r="AJ604" i="17"/>
  <c r="AJ605" i="17"/>
  <c r="AJ606" i="17"/>
  <c r="AJ607" i="17"/>
  <c r="AJ608" i="17"/>
  <c r="AJ609" i="17"/>
  <c r="AJ610" i="17"/>
  <c r="AJ611" i="17"/>
  <c r="AJ612" i="17"/>
  <c r="AJ613" i="17"/>
  <c r="AJ614" i="17"/>
  <c r="AJ615" i="17"/>
  <c r="AJ616" i="17"/>
  <c r="AJ617" i="17"/>
  <c r="AJ618" i="17"/>
  <c r="AJ619" i="17"/>
  <c r="AJ620" i="17"/>
  <c r="AJ621" i="17"/>
  <c r="AJ622" i="17"/>
  <c r="AJ623" i="17"/>
  <c r="AJ624" i="17"/>
  <c r="AJ625" i="17"/>
  <c r="AJ626" i="17"/>
  <c r="AJ627" i="17"/>
  <c r="AJ628" i="17"/>
  <c r="AJ629" i="17"/>
  <c r="AJ630" i="17"/>
  <c r="AJ631" i="17"/>
  <c r="AJ632" i="17"/>
  <c r="AJ633" i="17"/>
  <c r="AJ634" i="17"/>
  <c r="AJ635" i="17"/>
  <c r="AJ636" i="17"/>
  <c r="AJ637" i="17"/>
  <c r="AJ638" i="17"/>
  <c r="AJ639" i="17"/>
  <c r="AJ640" i="17"/>
  <c r="AJ641" i="17"/>
  <c r="AJ642" i="17"/>
  <c r="AJ643" i="17"/>
  <c r="AJ644" i="17"/>
  <c r="AJ645" i="17"/>
  <c r="AJ646" i="17"/>
  <c r="AJ647" i="17"/>
  <c r="AJ648" i="17"/>
  <c r="AJ649" i="17"/>
  <c r="AJ650" i="17"/>
  <c r="AJ651" i="17"/>
  <c r="AJ652" i="17"/>
  <c r="AJ653" i="17"/>
  <c r="AJ654" i="17"/>
  <c r="AJ655" i="17"/>
  <c r="AJ656" i="17"/>
  <c r="AJ657" i="17"/>
  <c r="AJ658" i="17"/>
  <c r="AJ659" i="17"/>
  <c r="AJ660" i="17"/>
  <c r="AJ661" i="17"/>
  <c r="AJ662" i="17"/>
  <c r="AJ663" i="17"/>
  <c r="AJ664" i="17"/>
  <c r="AJ665" i="17"/>
  <c r="AJ666" i="17"/>
  <c r="AJ667" i="17"/>
  <c r="AJ668" i="17"/>
  <c r="AJ669" i="17"/>
  <c r="AJ670" i="17"/>
  <c r="AJ671" i="17"/>
  <c r="AJ672" i="17"/>
  <c r="AJ673" i="17"/>
  <c r="AJ674" i="17"/>
  <c r="AJ675" i="17"/>
  <c r="AJ676" i="17"/>
  <c r="AJ677" i="17"/>
  <c r="AJ678" i="17"/>
  <c r="AJ679" i="17"/>
  <c r="AJ680" i="17"/>
  <c r="AJ681" i="17"/>
  <c r="AJ682" i="17"/>
  <c r="AJ683" i="17"/>
  <c r="AJ684" i="17"/>
  <c r="AJ685" i="17"/>
  <c r="AJ686" i="17"/>
  <c r="AJ687" i="17"/>
  <c r="AJ688" i="17"/>
  <c r="AJ689" i="17"/>
  <c r="AJ690" i="17"/>
  <c r="AJ691" i="17"/>
  <c r="AJ692" i="17"/>
  <c r="AJ693" i="17"/>
  <c r="AJ694" i="17"/>
  <c r="AJ695" i="17"/>
  <c r="AJ696" i="17"/>
  <c r="AJ697" i="17"/>
  <c r="AJ698" i="17"/>
  <c r="AJ699" i="17"/>
  <c r="AJ700" i="17"/>
  <c r="AJ701" i="17"/>
  <c r="AJ702" i="17"/>
  <c r="AJ703" i="17"/>
  <c r="AJ704" i="17"/>
  <c r="AJ705" i="17"/>
  <c r="AJ706" i="17"/>
  <c r="AJ707" i="17"/>
  <c r="AJ708" i="17"/>
  <c r="AJ709" i="17"/>
  <c r="AJ710" i="17"/>
  <c r="AJ711" i="17"/>
  <c r="AJ712" i="17"/>
  <c r="AJ713" i="17"/>
  <c r="AJ714" i="17"/>
  <c r="AJ715" i="17"/>
  <c r="AJ716" i="17"/>
  <c r="AJ717" i="17"/>
  <c r="AJ718" i="17"/>
  <c r="AJ719" i="17"/>
  <c r="AJ720" i="17"/>
  <c r="AJ721" i="17"/>
  <c r="AJ722" i="17"/>
  <c r="AJ723" i="17"/>
  <c r="AJ724" i="17"/>
  <c r="AJ725" i="17"/>
  <c r="AJ726" i="17"/>
  <c r="AJ727" i="17"/>
  <c r="AJ728" i="17"/>
  <c r="AJ729" i="17"/>
  <c r="AJ730" i="17"/>
  <c r="AJ731" i="17"/>
  <c r="AJ732" i="17"/>
  <c r="AJ733" i="17"/>
  <c r="AJ734" i="17"/>
  <c r="AJ735" i="17"/>
  <c r="AJ736" i="17"/>
  <c r="AJ737" i="17"/>
  <c r="AJ738" i="17"/>
  <c r="AK4" i="17"/>
  <c r="AK5" i="17"/>
  <c r="AK6" i="17"/>
  <c r="AK7" i="17"/>
  <c r="AK8" i="17"/>
  <c r="AK9" i="17"/>
  <c r="AK10" i="17"/>
  <c r="AK11" i="17"/>
  <c r="AK12" i="17"/>
  <c r="AK13" i="17"/>
  <c r="AK14" i="17"/>
  <c r="AK15" i="17"/>
  <c r="AK16" i="17"/>
  <c r="AK17" i="17"/>
  <c r="AK18" i="17"/>
  <c r="AK19" i="17"/>
  <c r="AK20" i="17"/>
  <c r="AK21" i="17"/>
  <c r="AK22" i="17"/>
  <c r="AK23" i="17"/>
  <c r="AK24" i="17"/>
  <c r="AK25" i="17"/>
  <c r="AK26" i="17"/>
  <c r="AK27" i="17"/>
  <c r="AK28" i="17"/>
  <c r="AK29" i="17"/>
  <c r="AK30" i="17"/>
  <c r="AK31" i="17"/>
  <c r="AK32" i="17"/>
  <c r="AK33" i="17"/>
  <c r="AK34" i="17"/>
  <c r="AK35" i="17"/>
  <c r="AK36" i="17"/>
  <c r="AK37" i="17"/>
  <c r="AK38" i="17"/>
  <c r="AK39" i="17"/>
  <c r="AK40" i="17"/>
  <c r="AK41" i="17"/>
  <c r="AK42" i="17"/>
  <c r="AK43" i="17"/>
  <c r="AK44" i="17"/>
  <c r="AK45" i="17"/>
  <c r="AK46" i="17"/>
  <c r="AK47" i="17"/>
  <c r="AK48" i="17"/>
  <c r="AK49" i="17"/>
  <c r="AK50" i="17"/>
  <c r="AK51" i="17"/>
  <c r="AK52" i="17"/>
  <c r="AK53" i="17"/>
  <c r="AK54" i="17"/>
  <c r="AK55" i="17"/>
  <c r="AK56" i="17"/>
  <c r="AK57" i="17"/>
  <c r="AK58" i="17"/>
  <c r="AK59" i="17"/>
  <c r="AK60" i="17"/>
  <c r="AK61" i="17"/>
  <c r="AK62" i="17"/>
  <c r="AK63" i="17"/>
  <c r="AK64" i="17"/>
  <c r="AK65" i="17"/>
  <c r="AK66" i="17"/>
  <c r="AK67" i="17"/>
  <c r="AK68" i="17"/>
  <c r="AK69" i="17"/>
  <c r="AK70" i="17"/>
  <c r="AK71" i="17"/>
  <c r="AK72" i="17"/>
  <c r="AK73" i="17"/>
  <c r="AK74" i="17"/>
  <c r="AK75" i="17"/>
  <c r="AK76" i="17"/>
  <c r="AK77" i="17"/>
  <c r="AK78" i="17"/>
  <c r="AK79" i="17"/>
  <c r="AK80" i="17"/>
  <c r="AK81" i="17"/>
  <c r="AK82" i="17"/>
  <c r="AK83" i="17"/>
  <c r="AK84" i="17"/>
  <c r="AK85" i="17"/>
  <c r="AK86" i="17"/>
  <c r="AK87" i="17"/>
  <c r="AK88" i="17"/>
  <c r="AK89" i="17"/>
  <c r="AK90" i="17"/>
  <c r="AK91" i="17"/>
  <c r="AK92" i="17"/>
  <c r="AK93" i="17"/>
  <c r="AK94" i="17"/>
  <c r="AK95" i="17"/>
  <c r="AK96" i="17"/>
  <c r="AK97" i="17"/>
  <c r="AK98" i="17"/>
  <c r="AK99" i="17"/>
  <c r="AK100" i="17"/>
  <c r="AK101" i="17"/>
  <c r="AK102" i="17"/>
  <c r="AK103" i="17"/>
  <c r="AK104" i="17"/>
  <c r="AK105" i="17"/>
  <c r="AK106" i="17"/>
  <c r="AK107" i="17"/>
  <c r="AK108" i="17"/>
  <c r="AK109" i="17"/>
  <c r="AK110" i="17"/>
  <c r="AK111" i="17"/>
  <c r="AK112" i="17"/>
  <c r="AK113" i="17"/>
  <c r="AK114" i="17"/>
  <c r="AK115" i="17"/>
  <c r="AK116" i="17"/>
  <c r="AK117" i="17"/>
  <c r="AK118" i="17"/>
  <c r="AK119" i="17"/>
  <c r="AK120" i="17"/>
  <c r="AK121" i="17"/>
  <c r="AK122" i="17"/>
  <c r="AK123" i="17"/>
  <c r="AK124" i="17"/>
  <c r="AK125" i="17"/>
  <c r="AK126" i="17"/>
  <c r="AK127" i="17"/>
  <c r="AK128" i="17"/>
  <c r="AK129" i="17"/>
  <c r="AK130" i="17"/>
  <c r="AK131" i="17"/>
  <c r="AK132" i="17"/>
  <c r="AK133" i="17"/>
  <c r="AK134" i="17"/>
  <c r="AK135" i="17"/>
  <c r="AK136" i="17"/>
  <c r="AK137" i="17"/>
  <c r="AK138" i="17"/>
  <c r="AK139" i="17"/>
  <c r="AK140" i="17"/>
  <c r="AK141" i="17"/>
  <c r="AK142" i="17"/>
  <c r="AK143" i="17"/>
  <c r="AK144" i="17"/>
  <c r="AK145" i="17"/>
  <c r="AK146" i="17"/>
  <c r="AK147" i="17"/>
  <c r="AK148" i="17"/>
  <c r="AK149" i="17"/>
  <c r="AK150" i="17"/>
  <c r="AK151" i="17"/>
  <c r="AK152" i="17"/>
  <c r="AK153" i="17"/>
  <c r="AK154" i="17"/>
  <c r="AK155" i="17"/>
  <c r="AK156" i="17"/>
  <c r="AK157" i="17"/>
  <c r="AK158" i="17"/>
  <c r="AK159" i="17"/>
  <c r="AK160" i="17"/>
  <c r="AK161" i="17"/>
  <c r="AK162" i="17"/>
  <c r="AK163" i="17"/>
  <c r="AK164" i="17"/>
  <c r="AK165" i="17"/>
  <c r="AK166" i="17"/>
  <c r="AK167" i="17"/>
  <c r="AK168" i="17"/>
  <c r="AK169" i="17"/>
  <c r="AK170" i="17"/>
  <c r="AK171" i="17"/>
  <c r="AK172" i="17"/>
  <c r="AK173" i="17"/>
  <c r="AK174" i="17"/>
  <c r="AK175" i="17"/>
  <c r="AK176" i="17"/>
  <c r="AK177" i="17"/>
  <c r="AK178" i="17"/>
  <c r="AK179" i="17"/>
  <c r="AK180" i="17"/>
  <c r="AK181" i="17"/>
  <c r="AK182" i="17"/>
  <c r="AK183" i="17"/>
  <c r="AK184" i="17"/>
  <c r="AK185" i="17"/>
  <c r="AK186" i="17"/>
  <c r="AK187" i="17"/>
  <c r="AK188" i="17"/>
  <c r="AK189" i="17"/>
  <c r="AK190" i="17"/>
  <c r="AK191" i="17"/>
  <c r="AK192" i="17"/>
  <c r="AK193" i="17"/>
  <c r="AK194" i="17"/>
  <c r="AK195" i="17"/>
  <c r="AK196" i="17"/>
  <c r="AK197" i="17"/>
  <c r="AK198" i="17"/>
  <c r="AK199" i="17"/>
  <c r="AK200" i="17"/>
  <c r="AK201" i="17"/>
  <c r="AK202" i="17"/>
  <c r="AK203" i="17"/>
  <c r="AK204" i="17"/>
  <c r="AK205" i="17"/>
  <c r="AK206" i="17"/>
  <c r="AK207" i="17"/>
  <c r="AK208" i="17"/>
  <c r="AK209" i="17"/>
  <c r="AK210" i="17"/>
  <c r="AK211" i="17"/>
  <c r="AK212" i="17"/>
  <c r="AK213" i="17"/>
  <c r="AK214" i="17"/>
  <c r="AK215" i="17"/>
  <c r="AK216" i="17"/>
  <c r="AK217" i="17"/>
  <c r="AK218" i="17"/>
  <c r="AK219" i="17"/>
  <c r="AK220" i="17"/>
  <c r="AK221" i="17"/>
  <c r="AK222" i="17"/>
  <c r="AK223" i="17"/>
  <c r="AK224" i="17"/>
  <c r="AK225" i="17"/>
  <c r="AK226" i="17"/>
  <c r="AK227" i="17"/>
  <c r="AK228" i="17"/>
  <c r="AK229" i="17"/>
  <c r="AK230" i="17"/>
  <c r="AK231" i="17"/>
  <c r="AK232" i="17"/>
  <c r="AK233" i="17"/>
  <c r="AK234" i="17"/>
  <c r="AK235" i="17"/>
  <c r="AK236" i="17"/>
  <c r="AK237" i="17"/>
  <c r="AK238" i="17"/>
  <c r="AK239" i="17"/>
  <c r="AK240" i="17"/>
  <c r="AK241" i="17"/>
  <c r="AK242" i="17"/>
  <c r="AK243" i="17"/>
  <c r="AK244" i="17"/>
  <c r="AK245" i="17"/>
  <c r="AK246" i="17"/>
  <c r="AK247" i="17"/>
  <c r="AK248" i="17"/>
  <c r="AK249" i="17"/>
  <c r="AK250" i="17"/>
  <c r="AK251" i="17"/>
  <c r="AK252" i="17"/>
  <c r="AK253" i="17"/>
  <c r="AK254" i="17"/>
  <c r="AK255" i="17"/>
  <c r="AK256" i="17"/>
  <c r="AK257" i="17"/>
  <c r="AK258" i="17"/>
  <c r="AK259" i="17"/>
  <c r="AK260" i="17"/>
  <c r="AK261" i="17"/>
  <c r="AK262" i="17"/>
  <c r="AK263" i="17"/>
  <c r="AK264" i="17"/>
  <c r="AK265" i="17"/>
  <c r="AK266" i="17"/>
  <c r="AK267" i="17"/>
  <c r="AK268" i="17"/>
  <c r="AK269" i="17"/>
  <c r="AK270" i="17"/>
  <c r="AK271" i="17"/>
  <c r="AK272" i="17"/>
  <c r="AK273" i="17"/>
  <c r="AK274" i="17"/>
  <c r="AK275" i="17"/>
  <c r="AK276" i="17"/>
  <c r="AK277" i="17"/>
  <c r="AK278" i="17"/>
  <c r="AK279" i="17"/>
  <c r="AK280" i="17"/>
  <c r="AK281" i="17"/>
  <c r="AK282" i="17"/>
  <c r="AK283" i="17"/>
  <c r="AK284" i="17"/>
  <c r="AK285" i="17"/>
  <c r="AK286" i="17"/>
  <c r="AK287" i="17"/>
  <c r="AK288" i="17"/>
  <c r="AK289" i="17"/>
  <c r="AK290" i="17"/>
  <c r="AK291" i="17"/>
  <c r="AK292" i="17"/>
  <c r="AK293" i="17"/>
  <c r="AK294" i="17"/>
  <c r="AK295" i="17"/>
  <c r="AK296" i="17"/>
  <c r="AK297" i="17"/>
  <c r="AK298" i="17"/>
  <c r="AK299" i="17"/>
  <c r="AK300" i="17"/>
  <c r="AK301" i="17"/>
  <c r="AK302" i="17"/>
  <c r="AK303" i="17"/>
  <c r="AK304" i="17"/>
  <c r="AK305" i="17"/>
  <c r="AK306" i="17"/>
  <c r="AK307" i="17"/>
  <c r="AK308" i="17"/>
  <c r="AK309" i="17"/>
  <c r="AK310" i="17"/>
  <c r="AK311" i="17"/>
  <c r="AK312" i="17"/>
  <c r="AK313" i="17"/>
  <c r="AK314" i="17"/>
  <c r="AK315" i="17"/>
  <c r="AK316" i="17"/>
  <c r="AK317" i="17"/>
  <c r="AK318" i="17"/>
  <c r="AK319" i="17"/>
  <c r="AK320" i="17"/>
  <c r="AK321" i="17"/>
  <c r="AK322" i="17"/>
  <c r="AK323" i="17"/>
  <c r="AK324" i="17"/>
  <c r="AK325" i="17"/>
  <c r="AK326" i="17"/>
  <c r="AK327" i="17"/>
  <c r="AK328" i="17"/>
  <c r="AK329" i="17"/>
  <c r="AK330" i="17"/>
  <c r="AK331" i="17"/>
  <c r="AK332" i="17"/>
  <c r="AK333" i="17"/>
  <c r="AK334" i="17"/>
  <c r="AK335" i="17"/>
  <c r="AK336" i="17"/>
  <c r="AK337" i="17"/>
  <c r="AK338" i="17"/>
  <c r="AK339" i="17"/>
  <c r="AK340" i="17"/>
  <c r="AK341" i="17"/>
  <c r="AK342" i="17"/>
  <c r="AK343" i="17"/>
  <c r="AK344" i="17"/>
  <c r="AK345" i="17"/>
  <c r="AK346" i="17"/>
  <c r="AK347" i="17"/>
  <c r="AK348" i="17"/>
  <c r="AK349" i="17"/>
  <c r="AK350" i="17"/>
  <c r="AK351" i="17"/>
  <c r="AK352" i="17"/>
  <c r="AK353" i="17"/>
  <c r="AK354" i="17"/>
  <c r="AK355" i="17"/>
  <c r="AK356" i="17"/>
  <c r="AK357" i="17"/>
  <c r="AK358" i="17"/>
  <c r="AK359" i="17"/>
  <c r="AK360" i="17"/>
  <c r="AK361" i="17"/>
  <c r="AK362" i="17"/>
  <c r="AK363" i="17"/>
  <c r="AK364" i="17"/>
  <c r="AK365" i="17"/>
  <c r="AK366" i="17"/>
  <c r="AK367" i="17"/>
  <c r="AK368" i="17"/>
  <c r="AK370" i="17"/>
  <c r="AK371" i="17"/>
  <c r="AK372" i="17"/>
  <c r="AK373" i="17"/>
  <c r="AK374" i="17"/>
  <c r="AK375" i="17"/>
  <c r="AK376" i="17"/>
  <c r="AK377" i="17"/>
  <c r="AK378" i="17"/>
  <c r="AK379" i="17"/>
  <c r="AK380" i="17"/>
  <c r="AK381" i="17"/>
  <c r="AK382" i="17"/>
  <c r="AK383" i="17"/>
  <c r="AK384" i="17"/>
  <c r="AK385" i="17"/>
  <c r="AK386" i="17"/>
  <c r="AK387" i="17"/>
  <c r="AK388" i="17"/>
  <c r="AK389" i="17"/>
  <c r="AK390" i="17"/>
  <c r="AK391" i="17"/>
  <c r="AK392" i="17"/>
  <c r="AK393" i="17"/>
  <c r="AK394" i="17"/>
  <c r="AK395" i="17"/>
  <c r="AK396" i="17"/>
  <c r="AK397" i="17"/>
  <c r="AK398" i="17"/>
  <c r="AK399" i="17"/>
  <c r="AK400" i="17"/>
  <c r="AK401" i="17"/>
  <c r="AK402" i="17"/>
  <c r="AK403" i="17"/>
  <c r="AK404" i="17"/>
  <c r="AK405" i="17"/>
  <c r="AK406" i="17"/>
  <c r="AK407" i="17"/>
  <c r="AK408" i="17"/>
  <c r="AK409" i="17"/>
  <c r="AK410" i="17"/>
  <c r="AK411" i="17"/>
  <c r="AK412" i="17"/>
  <c r="AK413" i="17"/>
  <c r="AK414" i="17"/>
  <c r="AK415" i="17"/>
  <c r="AK416" i="17"/>
  <c r="AK417" i="17"/>
  <c r="AK418" i="17"/>
  <c r="AK419" i="17"/>
  <c r="AK420" i="17"/>
  <c r="AK421" i="17"/>
  <c r="AK422" i="17"/>
  <c r="AK423" i="17"/>
  <c r="AK424" i="17"/>
  <c r="AK425" i="17"/>
  <c r="AK426" i="17"/>
  <c r="AK427" i="17"/>
  <c r="AK428" i="17"/>
  <c r="AK429" i="17"/>
  <c r="AK430" i="17"/>
  <c r="AK431" i="17"/>
  <c r="AK432" i="17"/>
  <c r="AK433" i="17"/>
  <c r="AK434" i="17"/>
  <c r="AK435" i="17"/>
  <c r="AK436" i="17"/>
  <c r="AK437" i="17"/>
  <c r="AK438" i="17"/>
  <c r="AK439" i="17"/>
  <c r="AK440" i="17"/>
  <c r="AK441" i="17"/>
  <c r="AK442" i="17"/>
  <c r="AK443" i="17"/>
  <c r="AK444" i="17"/>
  <c r="AK445" i="17"/>
  <c r="AK446" i="17"/>
  <c r="AK447" i="17"/>
  <c r="AK448" i="17"/>
  <c r="AK449" i="17"/>
  <c r="AK450" i="17"/>
  <c r="AK451" i="17"/>
  <c r="AK452" i="17"/>
  <c r="AK453" i="17"/>
  <c r="AK454" i="17"/>
  <c r="AK455" i="17"/>
  <c r="AK456" i="17"/>
  <c r="AK457" i="17"/>
  <c r="AK458" i="17"/>
  <c r="AK459" i="17"/>
  <c r="AK460" i="17"/>
  <c r="AK461" i="17"/>
  <c r="AK462" i="17"/>
  <c r="AK463" i="17"/>
  <c r="AK464" i="17"/>
  <c r="AK465" i="17"/>
  <c r="AK466" i="17"/>
  <c r="AK467" i="17"/>
  <c r="AK468" i="17"/>
  <c r="AK469" i="17"/>
  <c r="AK470" i="17"/>
  <c r="AK471" i="17"/>
  <c r="AK472" i="17"/>
  <c r="AK473" i="17"/>
  <c r="AK474" i="17"/>
  <c r="AK475" i="17"/>
  <c r="AK476" i="17"/>
  <c r="AK477" i="17"/>
  <c r="AK478" i="17"/>
  <c r="AK479" i="17"/>
  <c r="AK480" i="17"/>
  <c r="AK481" i="17"/>
  <c r="AK482" i="17"/>
  <c r="AK483" i="17"/>
  <c r="AK484" i="17"/>
  <c r="AK485" i="17"/>
  <c r="AK486" i="17"/>
  <c r="AK487" i="17"/>
  <c r="AK488" i="17"/>
  <c r="AK489" i="17"/>
  <c r="AK490" i="17"/>
  <c r="AK491" i="17"/>
  <c r="AK492" i="17"/>
  <c r="AK493" i="17"/>
  <c r="AK494" i="17"/>
  <c r="AK495" i="17"/>
  <c r="AK496" i="17"/>
  <c r="AK497" i="17"/>
  <c r="AK498" i="17"/>
  <c r="AK499" i="17"/>
  <c r="AK500" i="17"/>
  <c r="AK501" i="17"/>
  <c r="AK502" i="17"/>
  <c r="AK503" i="17"/>
  <c r="AK504" i="17"/>
  <c r="AK505" i="17"/>
  <c r="AK506" i="17"/>
  <c r="AK507" i="17"/>
  <c r="AK508" i="17"/>
  <c r="AK509" i="17"/>
  <c r="AK510" i="17"/>
  <c r="AK511" i="17"/>
  <c r="AK512" i="17"/>
  <c r="AK513" i="17"/>
  <c r="AK514" i="17"/>
  <c r="AK515" i="17"/>
  <c r="AK516" i="17"/>
  <c r="AK517" i="17"/>
  <c r="AK518" i="17"/>
  <c r="AK519" i="17"/>
  <c r="AK520" i="17"/>
  <c r="AK521" i="17"/>
  <c r="AK522" i="17"/>
  <c r="AK523" i="17"/>
  <c r="AK524" i="17"/>
  <c r="AK525" i="17"/>
  <c r="AK526" i="17"/>
  <c r="AK527" i="17"/>
  <c r="AK528" i="17"/>
  <c r="AK529" i="17"/>
  <c r="AK530" i="17"/>
  <c r="AK531" i="17"/>
  <c r="AK532" i="17"/>
  <c r="AK533" i="17"/>
  <c r="AK534" i="17"/>
  <c r="AK535" i="17"/>
  <c r="AK536" i="17"/>
  <c r="AK537" i="17"/>
  <c r="AK538" i="17"/>
  <c r="AK539" i="17"/>
  <c r="AK540" i="17"/>
  <c r="AK541" i="17"/>
  <c r="AK542" i="17"/>
  <c r="AK543" i="17"/>
  <c r="AK544" i="17"/>
  <c r="AK545" i="17"/>
  <c r="AK546" i="17"/>
  <c r="AK547" i="17"/>
  <c r="AK548" i="17"/>
  <c r="AK549" i="17"/>
  <c r="AK550" i="17"/>
  <c r="AK551" i="17"/>
  <c r="AK552" i="17"/>
  <c r="AK553" i="17"/>
  <c r="AK554" i="17"/>
  <c r="AK555" i="17"/>
  <c r="AK556" i="17"/>
  <c r="AK557" i="17"/>
  <c r="AK558" i="17"/>
  <c r="AK559" i="17"/>
  <c r="AK560" i="17"/>
  <c r="AK561" i="17"/>
  <c r="AK562" i="17"/>
  <c r="AK563" i="17"/>
  <c r="AK564" i="17"/>
  <c r="AK565" i="17"/>
  <c r="AK566" i="17"/>
  <c r="AK567" i="17"/>
  <c r="AK568" i="17"/>
  <c r="AK569" i="17"/>
  <c r="AK570" i="17"/>
  <c r="AK571" i="17"/>
  <c r="AK572" i="17"/>
  <c r="AK573" i="17"/>
  <c r="AK574" i="17"/>
  <c r="AK575" i="17"/>
  <c r="AK576" i="17"/>
  <c r="AK577" i="17"/>
  <c r="AK578" i="17"/>
  <c r="AK579" i="17"/>
  <c r="AK580" i="17"/>
  <c r="AK581" i="17"/>
  <c r="AK582" i="17"/>
  <c r="AK583" i="17"/>
  <c r="AK584" i="17"/>
  <c r="AK585" i="17"/>
  <c r="AK586" i="17"/>
  <c r="AK587" i="17"/>
  <c r="AK588" i="17"/>
  <c r="AK589" i="17"/>
  <c r="AK590" i="17"/>
  <c r="AK591" i="17"/>
  <c r="AK592" i="17"/>
  <c r="AK593" i="17"/>
  <c r="AK594" i="17"/>
  <c r="AK595" i="17"/>
  <c r="AK596" i="17"/>
  <c r="AK597" i="17"/>
  <c r="AK598" i="17"/>
  <c r="AK599" i="17"/>
  <c r="AK600" i="17"/>
  <c r="AK601" i="17"/>
  <c r="AK602" i="17"/>
  <c r="AK603" i="17"/>
  <c r="AK604" i="17"/>
  <c r="AK605" i="17"/>
  <c r="AK606" i="17"/>
  <c r="AK607" i="17"/>
  <c r="AK608" i="17"/>
  <c r="AK609" i="17"/>
  <c r="AK610" i="17"/>
  <c r="AK611" i="17"/>
  <c r="AK612" i="17"/>
  <c r="AK613" i="17"/>
  <c r="AK614" i="17"/>
  <c r="AK615" i="17"/>
  <c r="AK616" i="17"/>
  <c r="AK617" i="17"/>
  <c r="AK618" i="17"/>
  <c r="AK619" i="17"/>
  <c r="AK620" i="17"/>
  <c r="AK621" i="17"/>
  <c r="AK622" i="17"/>
  <c r="AK623" i="17"/>
  <c r="AK624" i="17"/>
  <c r="AK625" i="17"/>
  <c r="AK626" i="17"/>
  <c r="AK627" i="17"/>
  <c r="AK628" i="17"/>
  <c r="AK629" i="17"/>
  <c r="AK630" i="17"/>
  <c r="AK631" i="17"/>
  <c r="AK632" i="17"/>
  <c r="AK633" i="17"/>
  <c r="AK634" i="17"/>
  <c r="AK635" i="17"/>
  <c r="AK636" i="17"/>
  <c r="AK637" i="17"/>
  <c r="AK638" i="17"/>
  <c r="AK639" i="17"/>
  <c r="AK640" i="17"/>
  <c r="AK641" i="17"/>
  <c r="AK642" i="17"/>
  <c r="AK643" i="17"/>
  <c r="AK644" i="17"/>
  <c r="AK645" i="17"/>
  <c r="AK646" i="17"/>
  <c r="AK647" i="17"/>
  <c r="AK648" i="17"/>
  <c r="AK649" i="17"/>
  <c r="AK650" i="17"/>
  <c r="AK651" i="17"/>
  <c r="AK652" i="17"/>
  <c r="AK653" i="17"/>
  <c r="AK654" i="17"/>
  <c r="AK655" i="17"/>
  <c r="AK656" i="17"/>
  <c r="AK657" i="17"/>
  <c r="AK658" i="17"/>
  <c r="AK659" i="17"/>
  <c r="AK660" i="17"/>
  <c r="AK661" i="17"/>
  <c r="AK662" i="17"/>
  <c r="AK663" i="17"/>
  <c r="AK664" i="17"/>
  <c r="AK665" i="17"/>
  <c r="AK666" i="17"/>
  <c r="AK667" i="17"/>
  <c r="AK668" i="17"/>
  <c r="AK669" i="17"/>
  <c r="AK670" i="17"/>
  <c r="AK671" i="17"/>
  <c r="AK672" i="17"/>
  <c r="AK673" i="17"/>
  <c r="AK674" i="17"/>
  <c r="AK675" i="17"/>
  <c r="AK676" i="17"/>
  <c r="AK677" i="17"/>
  <c r="AK678" i="17"/>
  <c r="AK679" i="17"/>
  <c r="AK680" i="17"/>
  <c r="AK681" i="17"/>
  <c r="AK682" i="17"/>
  <c r="AK683" i="17"/>
  <c r="AK684" i="17"/>
  <c r="AK685" i="17"/>
  <c r="AK686" i="17"/>
  <c r="AK687" i="17"/>
  <c r="AK688" i="17"/>
  <c r="AK689" i="17"/>
  <c r="AK690" i="17"/>
  <c r="AK691" i="17"/>
  <c r="AK692" i="17"/>
  <c r="AK693" i="17"/>
  <c r="AK694" i="17"/>
  <c r="AK695" i="17"/>
  <c r="AK696" i="17"/>
  <c r="AK697" i="17"/>
  <c r="AK698" i="17"/>
  <c r="AK699" i="17"/>
  <c r="AK700" i="17"/>
  <c r="AK701" i="17"/>
  <c r="AK702" i="17"/>
  <c r="AK703" i="17"/>
  <c r="AK704" i="17"/>
  <c r="AK705" i="17"/>
  <c r="AK706" i="17"/>
  <c r="AK707" i="17"/>
  <c r="AK708" i="17"/>
  <c r="AK709" i="17"/>
  <c r="AK710" i="17"/>
  <c r="AK711" i="17"/>
  <c r="AK712" i="17"/>
  <c r="AK713" i="17"/>
  <c r="AK714" i="17"/>
  <c r="AK715" i="17"/>
  <c r="AK716" i="17"/>
  <c r="AK717" i="17"/>
  <c r="AK718" i="17"/>
  <c r="AK719" i="17"/>
  <c r="AK720" i="17"/>
  <c r="AK721" i="17"/>
  <c r="AK722" i="17"/>
  <c r="AK723" i="17"/>
  <c r="AK724" i="17"/>
  <c r="AK725" i="17"/>
  <c r="AK726" i="17"/>
  <c r="AK727" i="17"/>
  <c r="AK728" i="17"/>
  <c r="AK729" i="17"/>
  <c r="AK730" i="17"/>
  <c r="AK731" i="17"/>
  <c r="AK732" i="17"/>
  <c r="AK733" i="17"/>
  <c r="AK734" i="17"/>
  <c r="AK735" i="17"/>
  <c r="AK736" i="17"/>
  <c r="AK737" i="17"/>
  <c r="AK738" i="17"/>
  <c r="AL4" i="17"/>
  <c r="AL5" i="17"/>
  <c r="AL6" i="17"/>
  <c r="AL7" i="17"/>
  <c r="AL8" i="17"/>
  <c r="AL9" i="17"/>
  <c r="AL10" i="17"/>
  <c r="AL11" i="17"/>
  <c r="AL12" i="17"/>
  <c r="AL13" i="17"/>
  <c r="AL14" i="17"/>
  <c r="AL15" i="17"/>
  <c r="AL16" i="17"/>
  <c r="AL17" i="17"/>
  <c r="AL18" i="17"/>
  <c r="AL19" i="17"/>
  <c r="AL20" i="17"/>
  <c r="AL21" i="17"/>
  <c r="AL22" i="17"/>
  <c r="AL23" i="17"/>
  <c r="AL24" i="17"/>
  <c r="AL25" i="17"/>
  <c r="AL26" i="17"/>
  <c r="AL27" i="17"/>
  <c r="AL28" i="17"/>
  <c r="AL29" i="17"/>
  <c r="AL30" i="17"/>
  <c r="AL31" i="17"/>
  <c r="AL32" i="17"/>
  <c r="AL33" i="17"/>
  <c r="AL34" i="17"/>
  <c r="AL35" i="17"/>
  <c r="AL36" i="17"/>
  <c r="AL37" i="17"/>
  <c r="AL38" i="17"/>
  <c r="AL39" i="17"/>
  <c r="AL40" i="17"/>
  <c r="AL41" i="17"/>
  <c r="AL42" i="17"/>
  <c r="AL43" i="17"/>
  <c r="AL44" i="17"/>
  <c r="AL45" i="17"/>
  <c r="AL46" i="17"/>
  <c r="AL47" i="17"/>
  <c r="AL48" i="17"/>
  <c r="AL49" i="17"/>
  <c r="AL50" i="17"/>
  <c r="AL51" i="17"/>
  <c r="AL52" i="17"/>
  <c r="AL53" i="17"/>
  <c r="AL54" i="17"/>
  <c r="AL55" i="17"/>
  <c r="AL56" i="17"/>
  <c r="AL57" i="17"/>
  <c r="AL58" i="17"/>
  <c r="AL59" i="17"/>
  <c r="AL60" i="17"/>
  <c r="AL61" i="17"/>
  <c r="AL62" i="17"/>
  <c r="AL63" i="17"/>
  <c r="AL64" i="17"/>
  <c r="AL65" i="17"/>
  <c r="AL66" i="17"/>
  <c r="AL67" i="17"/>
  <c r="AL68" i="17"/>
  <c r="AL69" i="17"/>
  <c r="AL70" i="17"/>
  <c r="AL71" i="17"/>
  <c r="AL72" i="17"/>
  <c r="AL73" i="17"/>
  <c r="AL74" i="17"/>
  <c r="AL75" i="17"/>
  <c r="AL76" i="17"/>
  <c r="AL77" i="17"/>
  <c r="AL78" i="17"/>
  <c r="AL79" i="17"/>
  <c r="AL80" i="17"/>
  <c r="AL81" i="17"/>
  <c r="AL82" i="17"/>
  <c r="AL83" i="17"/>
  <c r="AL84" i="17"/>
  <c r="AL85" i="17"/>
  <c r="AL86" i="17"/>
  <c r="AL87" i="17"/>
  <c r="AL88" i="17"/>
  <c r="AL89" i="17"/>
  <c r="AL90" i="17"/>
  <c r="AL91" i="17"/>
  <c r="AL92" i="17"/>
  <c r="AL93" i="17"/>
  <c r="AL94" i="17"/>
  <c r="AL95" i="17"/>
  <c r="AL96" i="17"/>
  <c r="AL97" i="17"/>
  <c r="AL98" i="17"/>
  <c r="AL99" i="17"/>
  <c r="AL100" i="17"/>
  <c r="AL101" i="17"/>
  <c r="AL102" i="17"/>
  <c r="AL103" i="17"/>
  <c r="AL104" i="17"/>
  <c r="AL105" i="17"/>
  <c r="AL106" i="17"/>
  <c r="AL107" i="17"/>
  <c r="AL108" i="17"/>
  <c r="AL109" i="17"/>
  <c r="AL110" i="17"/>
  <c r="AL111" i="17"/>
  <c r="AL112" i="17"/>
  <c r="AL113" i="17"/>
  <c r="AL114" i="17"/>
  <c r="AL115" i="17"/>
  <c r="AL116" i="17"/>
  <c r="AL117" i="17"/>
  <c r="AL118" i="17"/>
  <c r="AL119" i="17"/>
  <c r="AL120" i="17"/>
  <c r="AL121" i="17"/>
  <c r="AL122" i="17"/>
  <c r="AL123" i="17"/>
  <c r="AL124" i="17"/>
  <c r="AL125" i="17"/>
  <c r="AL126" i="17"/>
  <c r="AL127" i="17"/>
  <c r="AL128" i="17"/>
  <c r="AL129" i="17"/>
  <c r="AL130" i="17"/>
  <c r="AL131" i="17"/>
  <c r="AL132" i="17"/>
  <c r="AL133" i="17"/>
  <c r="AL134" i="17"/>
  <c r="AL135" i="17"/>
  <c r="AL136" i="17"/>
  <c r="AL137" i="17"/>
  <c r="AL138" i="17"/>
  <c r="AL139" i="17"/>
  <c r="AL140" i="17"/>
  <c r="AL141" i="17"/>
  <c r="AL142" i="17"/>
  <c r="AL143" i="17"/>
  <c r="AL144" i="17"/>
  <c r="AL145" i="17"/>
  <c r="AL146" i="17"/>
  <c r="AL147" i="17"/>
  <c r="AL148" i="17"/>
  <c r="AL149" i="17"/>
  <c r="AL150" i="17"/>
  <c r="AL151" i="17"/>
  <c r="AL152" i="17"/>
  <c r="AL153" i="17"/>
  <c r="AL154" i="17"/>
  <c r="AL155" i="17"/>
  <c r="AL156" i="17"/>
  <c r="AL157" i="17"/>
  <c r="AL158" i="17"/>
  <c r="AL159" i="17"/>
  <c r="AL160" i="17"/>
  <c r="AL161" i="17"/>
  <c r="AL162" i="17"/>
  <c r="AL163" i="17"/>
  <c r="AL164" i="17"/>
  <c r="AL165" i="17"/>
  <c r="AL166" i="17"/>
  <c r="AL167" i="17"/>
  <c r="AL168" i="17"/>
  <c r="AL169" i="17"/>
  <c r="AL170" i="17"/>
  <c r="AL171" i="17"/>
  <c r="AL172" i="17"/>
  <c r="AL173" i="17"/>
  <c r="AL174" i="17"/>
  <c r="AL175" i="17"/>
  <c r="AL176" i="17"/>
  <c r="AL177" i="17"/>
  <c r="AL178" i="17"/>
  <c r="AL179" i="17"/>
  <c r="AL180" i="17"/>
  <c r="AL181" i="17"/>
  <c r="AL182" i="17"/>
  <c r="AL183" i="17"/>
  <c r="AL184" i="17"/>
  <c r="AL185" i="17"/>
  <c r="AL186" i="17"/>
  <c r="AL187" i="17"/>
  <c r="AL188" i="17"/>
  <c r="AL189" i="17"/>
  <c r="AL190" i="17"/>
  <c r="AL191" i="17"/>
  <c r="AL192" i="17"/>
  <c r="AL193" i="17"/>
  <c r="AL194" i="17"/>
  <c r="AL195" i="17"/>
  <c r="AL196" i="17"/>
  <c r="AL197" i="17"/>
  <c r="AL198" i="17"/>
  <c r="AL199" i="17"/>
  <c r="AL200" i="17"/>
  <c r="AL201" i="17"/>
  <c r="AL202" i="17"/>
  <c r="AL203" i="17"/>
  <c r="AL204" i="17"/>
  <c r="AL205" i="17"/>
  <c r="AL206" i="17"/>
  <c r="AL207" i="17"/>
  <c r="AL208" i="17"/>
  <c r="AL209" i="17"/>
  <c r="AL210" i="17"/>
  <c r="AL211" i="17"/>
  <c r="AL212" i="17"/>
  <c r="AL213" i="17"/>
  <c r="AL214" i="17"/>
  <c r="AL215" i="17"/>
  <c r="AL216" i="17"/>
  <c r="AL217" i="17"/>
  <c r="AL218" i="17"/>
  <c r="AL219" i="17"/>
  <c r="AL220" i="17"/>
  <c r="AL221" i="17"/>
  <c r="AL222" i="17"/>
  <c r="AL223" i="17"/>
  <c r="AL224" i="17"/>
  <c r="AL225" i="17"/>
  <c r="AL226" i="17"/>
  <c r="AL227" i="17"/>
  <c r="AL228" i="17"/>
  <c r="AL229" i="17"/>
  <c r="AL230" i="17"/>
  <c r="AL231" i="17"/>
  <c r="AL232" i="17"/>
  <c r="AL233" i="17"/>
  <c r="AL234" i="17"/>
  <c r="AL235" i="17"/>
  <c r="AL236" i="17"/>
  <c r="AL237" i="17"/>
  <c r="AL238" i="17"/>
  <c r="AL239" i="17"/>
  <c r="AL240" i="17"/>
  <c r="AL241" i="17"/>
  <c r="AL242" i="17"/>
  <c r="AL243" i="17"/>
  <c r="AL244" i="17"/>
  <c r="AL245" i="17"/>
  <c r="AL246" i="17"/>
  <c r="AL247" i="17"/>
  <c r="AL248" i="17"/>
  <c r="AL249" i="17"/>
  <c r="AL250" i="17"/>
  <c r="AL251" i="17"/>
  <c r="AL252" i="17"/>
  <c r="AL253" i="17"/>
  <c r="AL254" i="17"/>
  <c r="AL255" i="17"/>
  <c r="AL256" i="17"/>
  <c r="AL257" i="17"/>
  <c r="AL258" i="17"/>
  <c r="AL259" i="17"/>
  <c r="AL260" i="17"/>
  <c r="AL261" i="17"/>
  <c r="AL262" i="17"/>
  <c r="AL263" i="17"/>
  <c r="AL264" i="17"/>
  <c r="AL265" i="17"/>
  <c r="AL266" i="17"/>
  <c r="AL267" i="17"/>
  <c r="AL268" i="17"/>
  <c r="AL269" i="17"/>
  <c r="AL270" i="17"/>
  <c r="AL271" i="17"/>
  <c r="AL272" i="17"/>
  <c r="AL273" i="17"/>
  <c r="AL274" i="17"/>
  <c r="AL275" i="17"/>
  <c r="AL276" i="17"/>
  <c r="AL277" i="17"/>
  <c r="AL278" i="17"/>
  <c r="AL279" i="17"/>
  <c r="AL280" i="17"/>
  <c r="AL281" i="17"/>
  <c r="AL282" i="17"/>
  <c r="AL283" i="17"/>
  <c r="AL284" i="17"/>
  <c r="AL285" i="17"/>
  <c r="AL286" i="17"/>
  <c r="AL287" i="17"/>
  <c r="AL288" i="17"/>
  <c r="AL289" i="17"/>
  <c r="AL290" i="17"/>
  <c r="AL291" i="17"/>
  <c r="AL292" i="17"/>
  <c r="AL293" i="17"/>
  <c r="AL294" i="17"/>
  <c r="AL295" i="17"/>
  <c r="AL296" i="17"/>
  <c r="AL297" i="17"/>
  <c r="AL298" i="17"/>
  <c r="AL299" i="17"/>
  <c r="AL300" i="17"/>
  <c r="AL301" i="17"/>
  <c r="AL302" i="17"/>
  <c r="AL303" i="17"/>
  <c r="AL304" i="17"/>
  <c r="AL305" i="17"/>
  <c r="AL306" i="17"/>
  <c r="AL307" i="17"/>
  <c r="AL308" i="17"/>
  <c r="AL309" i="17"/>
  <c r="AL310" i="17"/>
  <c r="AL311" i="17"/>
  <c r="AL312" i="17"/>
  <c r="AL313" i="17"/>
  <c r="AL314" i="17"/>
  <c r="AL315" i="17"/>
  <c r="AL316" i="17"/>
  <c r="AL317" i="17"/>
  <c r="AL318" i="17"/>
  <c r="AL319" i="17"/>
  <c r="AL320" i="17"/>
  <c r="AL321" i="17"/>
  <c r="AL322" i="17"/>
  <c r="AL323" i="17"/>
  <c r="AL324" i="17"/>
  <c r="AL325" i="17"/>
  <c r="AL326" i="17"/>
  <c r="AL327" i="17"/>
  <c r="AL328" i="17"/>
  <c r="AL329" i="17"/>
  <c r="AL330" i="17"/>
  <c r="AL331" i="17"/>
  <c r="AL332" i="17"/>
  <c r="AL333" i="17"/>
  <c r="AL334" i="17"/>
  <c r="AL335" i="17"/>
  <c r="AL336" i="17"/>
  <c r="AL337" i="17"/>
  <c r="AL338" i="17"/>
  <c r="AL339" i="17"/>
  <c r="AL340" i="17"/>
  <c r="AL341" i="17"/>
  <c r="AL342" i="17"/>
  <c r="AL343" i="17"/>
  <c r="AL344" i="17"/>
  <c r="AL345" i="17"/>
  <c r="AL346" i="17"/>
  <c r="AL347" i="17"/>
  <c r="AL348" i="17"/>
  <c r="AL349" i="17"/>
  <c r="AL350" i="17"/>
  <c r="AL351" i="17"/>
  <c r="AL352" i="17"/>
  <c r="AL353" i="17"/>
  <c r="AL354" i="17"/>
  <c r="AL355" i="17"/>
  <c r="AL356" i="17"/>
  <c r="AL357" i="17"/>
  <c r="AL358" i="17"/>
  <c r="AL359" i="17"/>
  <c r="AL360" i="17"/>
  <c r="AL361" i="17"/>
  <c r="AL362" i="17"/>
  <c r="AL363" i="17"/>
  <c r="AL364" i="17"/>
  <c r="AL365" i="17"/>
  <c r="AL366" i="17"/>
  <c r="AL367" i="17"/>
  <c r="AL368" i="17"/>
  <c r="AL370" i="17"/>
  <c r="AL371" i="17"/>
  <c r="AL372" i="17"/>
  <c r="AL373" i="17"/>
  <c r="AL374" i="17"/>
  <c r="AL375" i="17"/>
  <c r="AL376" i="17"/>
  <c r="AL377" i="17"/>
  <c r="AL378" i="17"/>
  <c r="AL379" i="17"/>
  <c r="AL380" i="17"/>
  <c r="AL381" i="17"/>
  <c r="AL382" i="17"/>
  <c r="AL383" i="17"/>
  <c r="AL384" i="17"/>
  <c r="AL385" i="17"/>
  <c r="AL386" i="17"/>
  <c r="AL387" i="17"/>
  <c r="AL388" i="17"/>
  <c r="AL389" i="17"/>
  <c r="AL390" i="17"/>
  <c r="AL391" i="17"/>
  <c r="AL392" i="17"/>
  <c r="AL393" i="17"/>
  <c r="AL394" i="17"/>
  <c r="AL395" i="17"/>
  <c r="AL396" i="17"/>
  <c r="AL397" i="17"/>
  <c r="AL398" i="17"/>
  <c r="AL399" i="17"/>
  <c r="AL400" i="17"/>
  <c r="AL401" i="17"/>
  <c r="AL402" i="17"/>
  <c r="AL403" i="17"/>
  <c r="AL404" i="17"/>
  <c r="AL405" i="17"/>
  <c r="AL406" i="17"/>
  <c r="AL407" i="17"/>
  <c r="AL408" i="17"/>
  <c r="AL409" i="17"/>
  <c r="AL410" i="17"/>
  <c r="AL411" i="17"/>
  <c r="AL412" i="17"/>
  <c r="AL413" i="17"/>
  <c r="AL414" i="17"/>
  <c r="AL415" i="17"/>
  <c r="AL416" i="17"/>
  <c r="AL417" i="17"/>
  <c r="AL418" i="17"/>
  <c r="AL419" i="17"/>
  <c r="AL420" i="17"/>
  <c r="AL421" i="17"/>
  <c r="AL422" i="17"/>
  <c r="AL423" i="17"/>
  <c r="AL424" i="17"/>
  <c r="AL425" i="17"/>
  <c r="AL426" i="17"/>
  <c r="AL427" i="17"/>
  <c r="AL428" i="17"/>
  <c r="AL429" i="17"/>
  <c r="AL430" i="17"/>
  <c r="AL431" i="17"/>
  <c r="AL432" i="17"/>
  <c r="AL433" i="17"/>
  <c r="AL434" i="17"/>
  <c r="AL435" i="17"/>
  <c r="AL436" i="17"/>
  <c r="AL437" i="17"/>
  <c r="AL438" i="17"/>
  <c r="AL439" i="17"/>
  <c r="AL440" i="17"/>
  <c r="AL441" i="17"/>
  <c r="AL442" i="17"/>
  <c r="AL443" i="17"/>
  <c r="AL444" i="17"/>
  <c r="AL445" i="17"/>
  <c r="AL446" i="17"/>
  <c r="AL447" i="17"/>
  <c r="AL448" i="17"/>
  <c r="AL449" i="17"/>
  <c r="AL450" i="17"/>
  <c r="AL451" i="17"/>
  <c r="AL452" i="17"/>
  <c r="AL453" i="17"/>
  <c r="AL454" i="17"/>
  <c r="AL455" i="17"/>
  <c r="AL456" i="17"/>
  <c r="AL457" i="17"/>
  <c r="AL458" i="17"/>
  <c r="AL459" i="17"/>
  <c r="AL460" i="17"/>
  <c r="AL461" i="17"/>
  <c r="AL462" i="17"/>
  <c r="AL463" i="17"/>
  <c r="AL464" i="17"/>
  <c r="AL465" i="17"/>
  <c r="AL466" i="17"/>
  <c r="AL467" i="17"/>
  <c r="AL468" i="17"/>
  <c r="AL469" i="17"/>
  <c r="AL470" i="17"/>
  <c r="AL471" i="17"/>
  <c r="AL472" i="17"/>
  <c r="AL473" i="17"/>
  <c r="AL474" i="17"/>
  <c r="AL475" i="17"/>
  <c r="AL476" i="17"/>
  <c r="AL477" i="17"/>
  <c r="AL478" i="17"/>
  <c r="AL479" i="17"/>
  <c r="AL480" i="17"/>
  <c r="AL481" i="17"/>
  <c r="AL482" i="17"/>
  <c r="AL483" i="17"/>
  <c r="AL484" i="17"/>
  <c r="AL485" i="17"/>
  <c r="AL486" i="17"/>
  <c r="AL487" i="17"/>
  <c r="AL488" i="17"/>
  <c r="AL489" i="17"/>
  <c r="AL490" i="17"/>
  <c r="AL491" i="17"/>
  <c r="AL492" i="17"/>
  <c r="AL493" i="17"/>
  <c r="AL494" i="17"/>
  <c r="AL495" i="17"/>
  <c r="AL496" i="17"/>
  <c r="AL497" i="17"/>
  <c r="AL498" i="17"/>
  <c r="AL499" i="17"/>
  <c r="AL500" i="17"/>
  <c r="AL501" i="17"/>
  <c r="AL502" i="17"/>
  <c r="AL503" i="17"/>
  <c r="AL504" i="17"/>
  <c r="AL505" i="17"/>
  <c r="AL506" i="17"/>
  <c r="AL507" i="17"/>
  <c r="AL508" i="17"/>
  <c r="AL509" i="17"/>
  <c r="AL510" i="17"/>
  <c r="AL511" i="17"/>
  <c r="AL512" i="17"/>
  <c r="AL513" i="17"/>
  <c r="AL514" i="17"/>
  <c r="AL515" i="17"/>
  <c r="AL516" i="17"/>
  <c r="AL517" i="17"/>
  <c r="AL518" i="17"/>
  <c r="AL519" i="17"/>
  <c r="AL520" i="17"/>
  <c r="AL521" i="17"/>
  <c r="AL522" i="17"/>
  <c r="AL523" i="17"/>
  <c r="AL524" i="17"/>
  <c r="AL525" i="17"/>
  <c r="AL526" i="17"/>
  <c r="AL527" i="17"/>
  <c r="AL528" i="17"/>
  <c r="AL529" i="17"/>
  <c r="AL530" i="17"/>
  <c r="AL531" i="17"/>
  <c r="AL532" i="17"/>
  <c r="AL533" i="17"/>
  <c r="AL534" i="17"/>
  <c r="AL535" i="17"/>
  <c r="AL536" i="17"/>
  <c r="AL537" i="17"/>
  <c r="AL538" i="17"/>
  <c r="AL539" i="17"/>
  <c r="AL540" i="17"/>
  <c r="AL541" i="17"/>
  <c r="AL542" i="17"/>
  <c r="AL543" i="17"/>
  <c r="AL544" i="17"/>
  <c r="AL545" i="17"/>
  <c r="AL546" i="17"/>
  <c r="AL547" i="17"/>
  <c r="AL548" i="17"/>
  <c r="AL549" i="17"/>
  <c r="AL550" i="17"/>
  <c r="AL551" i="17"/>
  <c r="AL552" i="17"/>
  <c r="AL553" i="17"/>
  <c r="AL554" i="17"/>
  <c r="AL555" i="17"/>
  <c r="AL556" i="17"/>
  <c r="AL557" i="17"/>
  <c r="AL558" i="17"/>
  <c r="AL559" i="17"/>
  <c r="AL560" i="17"/>
  <c r="AL561" i="17"/>
  <c r="AL562" i="17"/>
  <c r="AL563" i="17"/>
  <c r="AL564" i="17"/>
  <c r="AL565" i="17"/>
  <c r="AL566" i="17"/>
  <c r="AL567" i="17"/>
  <c r="AL568" i="17"/>
  <c r="AL569" i="17"/>
  <c r="AL570" i="17"/>
  <c r="AL571" i="17"/>
  <c r="AL572" i="17"/>
  <c r="AL573" i="17"/>
  <c r="AL574" i="17"/>
  <c r="AL575" i="17"/>
  <c r="AL576" i="17"/>
  <c r="AL577" i="17"/>
  <c r="AL578" i="17"/>
  <c r="AL579" i="17"/>
  <c r="AL580" i="17"/>
  <c r="AL581" i="17"/>
  <c r="AL582" i="17"/>
  <c r="AL583" i="17"/>
  <c r="AL584" i="17"/>
  <c r="AL585" i="17"/>
  <c r="AL586" i="17"/>
  <c r="AL587" i="17"/>
  <c r="AL588" i="17"/>
  <c r="AL589" i="17"/>
  <c r="AL590" i="17"/>
  <c r="AL591" i="17"/>
  <c r="AL592" i="17"/>
  <c r="AL593" i="17"/>
  <c r="AL594" i="17"/>
  <c r="AL595" i="17"/>
  <c r="AL596" i="17"/>
  <c r="AL597" i="17"/>
  <c r="AL598" i="17"/>
  <c r="AL599" i="17"/>
  <c r="AL600" i="17"/>
  <c r="AL601" i="17"/>
  <c r="AL602" i="17"/>
  <c r="AL603" i="17"/>
  <c r="AL604" i="17"/>
  <c r="AL605" i="17"/>
  <c r="AL606" i="17"/>
  <c r="AL607" i="17"/>
  <c r="AL608" i="17"/>
  <c r="AL609" i="17"/>
  <c r="AL610" i="17"/>
  <c r="AL611" i="17"/>
  <c r="AL612" i="17"/>
  <c r="AL613" i="17"/>
  <c r="AL614" i="17"/>
  <c r="AL615" i="17"/>
  <c r="AL616" i="17"/>
  <c r="AL617" i="17"/>
  <c r="AL618" i="17"/>
  <c r="AL619" i="17"/>
  <c r="AL620" i="17"/>
  <c r="AL621" i="17"/>
  <c r="AL622" i="17"/>
  <c r="AL623" i="17"/>
  <c r="AL624" i="17"/>
  <c r="AL625" i="17"/>
  <c r="AL626" i="17"/>
  <c r="AL627" i="17"/>
  <c r="AL628" i="17"/>
  <c r="AL629" i="17"/>
  <c r="AL630" i="17"/>
  <c r="AL631" i="17"/>
  <c r="AL632" i="17"/>
  <c r="AL633" i="17"/>
  <c r="AL634" i="17"/>
  <c r="AL635" i="17"/>
  <c r="AL636" i="17"/>
  <c r="AL637" i="17"/>
  <c r="AL638" i="17"/>
  <c r="AL639" i="17"/>
  <c r="AL640" i="17"/>
  <c r="AL641" i="17"/>
  <c r="AL642" i="17"/>
  <c r="AL643" i="17"/>
  <c r="AL644" i="17"/>
  <c r="AL645" i="17"/>
  <c r="AL646" i="17"/>
  <c r="AL647" i="17"/>
  <c r="AL648" i="17"/>
  <c r="AL649" i="17"/>
  <c r="AL650" i="17"/>
  <c r="AL651" i="17"/>
  <c r="AL652" i="17"/>
  <c r="AL653" i="17"/>
  <c r="AL654" i="17"/>
  <c r="AL655" i="17"/>
  <c r="AL656" i="17"/>
  <c r="AL657" i="17"/>
  <c r="AL658" i="17"/>
  <c r="AL659" i="17"/>
  <c r="AL660" i="17"/>
  <c r="AL661" i="17"/>
  <c r="AL662" i="17"/>
  <c r="AL663" i="17"/>
  <c r="AL664" i="17"/>
  <c r="AL665" i="17"/>
  <c r="AL666" i="17"/>
  <c r="AL667" i="17"/>
  <c r="AL668" i="17"/>
  <c r="AL669" i="17"/>
  <c r="AL670" i="17"/>
  <c r="AL671" i="17"/>
  <c r="AL672" i="17"/>
  <c r="AL673" i="17"/>
  <c r="AL674" i="17"/>
  <c r="AL675" i="17"/>
  <c r="AL676" i="17"/>
  <c r="AL677" i="17"/>
  <c r="AL678" i="17"/>
  <c r="AL679" i="17"/>
  <c r="AL680" i="17"/>
  <c r="AL681" i="17"/>
  <c r="AL682" i="17"/>
  <c r="AL683" i="17"/>
  <c r="AL684" i="17"/>
  <c r="AL685" i="17"/>
  <c r="AL686" i="17"/>
  <c r="AL687" i="17"/>
  <c r="AL688" i="17"/>
  <c r="AL689" i="17"/>
  <c r="AL690" i="17"/>
  <c r="AL691" i="17"/>
  <c r="AL692" i="17"/>
  <c r="AL693" i="17"/>
  <c r="AL694" i="17"/>
  <c r="AL695" i="17"/>
  <c r="AL696" i="17"/>
  <c r="AL697" i="17"/>
  <c r="AL698" i="17"/>
  <c r="AL699" i="17"/>
  <c r="AL700" i="17"/>
  <c r="AL701" i="17"/>
  <c r="AL702" i="17"/>
  <c r="AL703" i="17"/>
  <c r="AL704" i="17"/>
  <c r="AL705" i="17"/>
  <c r="AL706" i="17"/>
  <c r="AL707" i="17"/>
  <c r="AL708" i="17"/>
  <c r="AL709" i="17"/>
  <c r="AL710" i="17"/>
  <c r="AL711" i="17"/>
  <c r="AL712" i="17"/>
  <c r="AL713" i="17"/>
  <c r="AL714" i="17"/>
  <c r="AL715" i="17"/>
  <c r="AL716" i="17"/>
  <c r="AL717" i="17"/>
  <c r="AL718" i="17"/>
  <c r="AL719" i="17"/>
  <c r="AL720" i="17"/>
  <c r="AL721" i="17"/>
  <c r="AL722" i="17"/>
  <c r="AL723" i="17"/>
  <c r="AL724" i="17"/>
  <c r="AL725" i="17"/>
  <c r="AL726" i="17"/>
  <c r="AL727" i="17"/>
  <c r="AL728" i="17"/>
  <c r="AL729" i="17"/>
  <c r="AL730" i="17"/>
  <c r="AL731" i="17"/>
  <c r="AL732" i="17"/>
  <c r="AL733" i="17"/>
  <c r="AL734" i="17"/>
  <c r="AL735" i="17"/>
  <c r="AL736" i="17"/>
  <c r="AL737" i="17"/>
  <c r="AL738" i="17"/>
  <c r="AM4" i="17"/>
  <c r="AM5" i="17"/>
  <c r="AM6" i="17"/>
  <c r="AM7" i="17"/>
  <c r="AM8" i="17"/>
  <c r="AM9" i="17"/>
  <c r="AM10" i="17"/>
  <c r="AM11" i="17"/>
  <c r="AM12" i="17"/>
  <c r="AM13" i="17"/>
  <c r="AM14" i="17"/>
  <c r="AM15" i="17"/>
  <c r="AM16" i="17"/>
  <c r="AM17" i="17"/>
  <c r="AM18" i="17"/>
  <c r="AM19" i="17"/>
  <c r="AM20" i="17"/>
  <c r="AM21" i="17"/>
  <c r="AM22" i="17"/>
  <c r="AM23" i="17"/>
  <c r="AM24" i="17"/>
  <c r="AM25" i="17"/>
  <c r="AM26" i="17"/>
  <c r="AM27" i="17"/>
  <c r="AM28" i="17"/>
  <c r="AM29" i="17"/>
  <c r="AM30" i="17"/>
  <c r="AM31" i="17"/>
  <c r="AM32" i="17"/>
  <c r="AM33" i="17"/>
  <c r="AM34" i="17"/>
  <c r="AM35" i="17"/>
  <c r="AM36" i="17"/>
  <c r="AM37" i="17"/>
  <c r="AM38" i="17"/>
  <c r="AM39" i="17"/>
  <c r="AM40" i="17"/>
  <c r="AM41" i="17"/>
  <c r="AM42" i="17"/>
  <c r="AM43" i="17"/>
  <c r="AM44" i="17"/>
  <c r="AM45" i="17"/>
  <c r="AM46" i="17"/>
  <c r="AM47" i="17"/>
  <c r="AM48" i="17"/>
  <c r="AM49" i="17"/>
  <c r="AM50" i="17"/>
  <c r="AM51" i="17"/>
  <c r="AM52" i="17"/>
  <c r="AM53" i="17"/>
  <c r="AM54" i="17"/>
  <c r="AM55" i="17"/>
  <c r="AM56" i="17"/>
  <c r="AM57" i="17"/>
  <c r="AM58" i="17"/>
  <c r="AM59" i="17"/>
  <c r="AM60" i="17"/>
  <c r="AM61" i="17"/>
  <c r="AM62" i="17"/>
  <c r="AM63" i="17"/>
  <c r="AM64" i="17"/>
  <c r="AM65" i="17"/>
  <c r="AM66" i="17"/>
  <c r="AM67" i="17"/>
  <c r="AM68" i="17"/>
  <c r="AM69" i="17"/>
  <c r="AM70" i="17"/>
  <c r="AM71" i="17"/>
  <c r="AM72" i="17"/>
  <c r="AM73" i="17"/>
  <c r="AM74" i="17"/>
  <c r="AM75" i="17"/>
  <c r="AM76" i="17"/>
  <c r="AM77" i="17"/>
  <c r="AM78" i="17"/>
  <c r="AM79" i="17"/>
  <c r="AM80" i="17"/>
  <c r="AM81" i="17"/>
  <c r="AM82" i="17"/>
  <c r="AM83" i="17"/>
  <c r="AM84" i="17"/>
  <c r="AM85" i="17"/>
  <c r="AM86" i="17"/>
  <c r="AM87" i="17"/>
  <c r="AM88" i="17"/>
  <c r="AM89" i="17"/>
  <c r="AM90" i="17"/>
  <c r="AM91" i="17"/>
  <c r="AM92" i="17"/>
  <c r="AM93" i="17"/>
  <c r="AM94" i="17"/>
  <c r="AM95" i="17"/>
  <c r="AM96" i="17"/>
  <c r="AM97" i="17"/>
  <c r="AM98" i="17"/>
  <c r="AM99" i="17"/>
  <c r="AM100" i="17"/>
  <c r="AM101" i="17"/>
  <c r="AM102" i="17"/>
  <c r="AM103" i="17"/>
  <c r="AM104" i="17"/>
  <c r="AM105" i="17"/>
  <c r="AM106" i="17"/>
  <c r="AM107" i="17"/>
  <c r="AM108" i="17"/>
  <c r="AM109" i="17"/>
  <c r="AM110" i="17"/>
  <c r="AM111" i="17"/>
  <c r="AM112" i="17"/>
  <c r="AM113" i="17"/>
  <c r="AM114" i="17"/>
  <c r="AM115" i="17"/>
  <c r="AM116" i="17"/>
  <c r="AM117" i="17"/>
  <c r="AM118" i="17"/>
  <c r="AM119" i="17"/>
  <c r="AM120" i="17"/>
  <c r="AM121" i="17"/>
  <c r="AM122" i="17"/>
  <c r="AM123" i="17"/>
  <c r="AM124" i="17"/>
  <c r="AM125" i="17"/>
  <c r="AM126" i="17"/>
  <c r="AM127" i="17"/>
  <c r="AM128" i="17"/>
  <c r="AM129" i="17"/>
  <c r="AM130" i="17"/>
  <c r="AM131" i="17"/>
  <c r="AM132" i="17"/>
  <c r="AM133" i="17"/>
  <c r="AM134" i="17"/>
  <c r="AM135" i="17"/>
  <c r="AM136" i="17"/>
  <c r="AM137" i="17"/>
  <c r="AM138" i="17"/>
  <c r="AM139" i="17"/>
  <c r="AM140" i="17"/>
  <c r="AM141" i="17"/>
  <c r="AM142" i="17"/>
  <c r="AM143" i="17"/>
  <c r="AM144" i="17"/>
  <c r="AM145" i="17"/>
  <c r="AM146" i="17"/>
  <c r="AM147" i="17"/>
  <c r="AM148" i="17"/>
  <c r="AM149" i="17"/>
  <c r="AM150" i="17"/>
  <c r="AM151" i="17"/>
  <c r="AM152" i="17"/>
  <c r="AM153" i="17"/>
  <c r="AM154" i="17"/>
  <c r="AM155" i="17"/>
  <c r="AM156" i="17"/>
  <c r="AM157" i="17"/>
  <c r="AM158" i="17"/>
  <c r="AM159" i="17"/>
  <c r="AM160" i="17"/>
  <c r="AM161" i="17"/>
  <c r="AM162" i="17"/>
  <c r="AM163" i="17"/>
  <c r="AM164" i="17"/>
  <c r="AM165" i="17"/>
  <c r="AM166" i="17"/>
  <c r="AM167" i="17"/>
  <c r="AM168" i="17"/>
  <c r="AM169" i="17"/>
  <c r="AM170" i="17"/>
  <c r="AM171" i="17"/>
  <c r="AM172" i="17"/>
  <c r="AM173" i="17"/>
  <c r="AM174" i="17"/>
  <c r="AM175" i="17"/>
  <c r="AM176" i="17"/>
  <c r="AM177" i="17"/>
  <c r="AM178" i="17"/>
  <c r="AM179" i="17"/>
  <c r="AM180" i="17"/>
  <c r="AM181" i="17"/>
  <c r="AM182" i="17"/>
  <c r="AM183" i="17"/>
  <c r="AM184" i="17"/>
  <c r="AM185" i="17"/>
  <c r="AM186" i="17"/>
  <c r="AM187" i="17"/>
  <c r="AM188" i="17"/>
  <c r="AM189" i="17"/>
  <c r="AM190" i="17"/>
  <c r="AM191" i="17"/>
  <c r="AM192" i="17"/>
  <c r="AM193" i="17"/>
  <c r="AM194" i="17"/>
  <c r="AM195" i="17"/>
  <c r="AM196" i="17"/>
  <c r="AM197" i="17"/>
  <c r="AM198" i="17"/>
  <c r="AM199" i="17"/>
  <c r="AM200" i="17"/>
  <c r="AM201" i="17"/>
  <c r="AM202" i="17"/>
  <c r="AM203" i="17"/>
  <c r="AM204" i="17"/>
  <c r="AM205" i="17"/>
  <c r="AM206" i="17"/>
  <c r="AM207" i="17"/>
  <c r="AM208" i="17"/>
  <c r="AM209" i="17"/>
  <c r="AM210" i="17"/>
  <c r="AM211" i="17"/>
  <c r="AM212" i="17"/>
  <c r="AM213" i="17"/>
  <c r="AM214" i="17"/>
  <c r="AM215" i="17"/>
  <c r="AM216" i="17"/>
  <c r="AM217" i="17"/>
  <c r="AM218" i="17"/>
  <c r="AM219" i="17"/>
  <c r="AM220" i="17"/>
  <c r="AM221" i="17"/>
  <c r="AM222" i="17"/>
  <c r="AM223" i="17"/>
  <c r="AM224" i="17"/>
  <c r="AM225" i="17"/>
  <c r="AM226" i="17"/>
  <c r="AM227" i="17"/>
  <c r="AM228" i="17"/>
  <c r="AM229" i="17"/>
  <c r="AM230" i="17"/>
  <c r="AM231" i="17"/>
  <c r="AM232" i="17"/>
  <c r="AM233" i="17"/>
  <c r="AM234" i="17"/>
  <c r="AM235" i="17"/>
  <c r="AM236" i="17"/>
  <c r="AM237" i="17"/>
  <c r="AM238" i="17"/>
  <c r="AM239" i="17"/>
  <c r="AM240" i="17"/>
  <c r="AM241" i="17"/>
  <c r="AM242" i="17"/>
  <c r="AM243" i="17"/>
  <c r="AM244" i="17"/>
  <c r="AM245" i="17"/>
  <c r="AM246" i="17"/>
  <c r="AM247" i="17"/>
  <c r="AM248" i="17"/>
  <c r="AM249" i="17"/>
  <c r="AM250" i="17"/>
  <c r="AM251" i="17"/>
  <c r="AM252" i="17"/>
  <c r="AM253" i="17"/>
  <c r="AM254" i="17"/>
  <c r="AM255" i="17"/>
  <c r="AM256" i="17"/>
  <c r="AM257" i="17"/>
  <c r="AM258" i="17"/>
  <c r="AM259" i="17"/>
  <c r="AM260" i="17"/>
  <c r="AM261" i="17"/>
  <c r="AM262" i="17"/>
  <c r="AM263" i="17"/>
  <c r="AM264" i="17"/>
  <c r="AM265" i="17"/>
  <c r="AM266" i="17"/>
  <c r="AM267" i="17"/>
  <c r="AM268" i="17"/>
  <c r="AM269" i="17"/>
  <c r="AM270" i="17"/>
  <c r="AM271" i="17"/>
  <c r="AM272" i="17"/>
  <c r="AM273" i="17"/>
  <c r="AM274" i="17"/>
  <c r="AM275" i="17"/>
  <c r="AM276" i="17"/>
  <c r="AM277" i="17"/>
  <c r="AM278" i="17"/>
  <c r="AM279" i="17"/>
  <c r="AM280" i="17"/>
  <c r="AM281" i="17"/>
  <c r="AM282" i="17"/>
  <c r="AM283" i="17"/>
  <c r="AM284" i="17"/>
  <c r="AM285" i="17"/>
  <c r="AM286" i="17"/>
  <c r="AM287" i="17"/>
  <c r="AM288" i="17"/>
  <c r="AM289" i="17"/>
  <c r="AM290" i="17"/>
  <c r="AM291" i="17"/>
  <c r="AM292" i="17"/>
  <c r="AM293" i="17"/>
  <c r="AM294" i="17"/>
  <c r="AM295" i="17"/>
  <c r="AM296" i="17"/>
  <c r="AM297" i="17"/>
  <c r="AM298" i="17"/>
  <c r="AM299" i="17"/>
  <c r="AM300" i="17"/>
  <c r="AM301" i="17"/>
  <c r="AM302" i="17"/>
  <c r="AM303" i="17"/>
  <c r="AM304" i="17"/>
  <c r="AM305" i="17"/>
  <c r="AM306" i="17"/>
  <c r="AM307" i="17"/>
  <c r="AM308" i="17"/>
  <c r="AM309" i="17"/>
  <c r="AM310" i="17"/>
  <c r="AM311" i="17"/>
  <c r="AM312" i="17"/>
  <c r="AM313" i="17"/>
  <c r="AM314" i="17"/>
  <c r="AM315" i="17"/>
  <c r="AM316" i="17"/>
  <c r="AM317" i="17"/>
  <c r="AM318" i="17"/>
  <c r="AM319" i="17"/>
  <c r="AM320" i="17"/>
  <c r="AM321" i="17"/>
  <c r="AM322" i="17"/>
  <c r="AM323" i="17"/>
  <c r="AM324" i="17"/>
  <c r="AM325" i="17"/>
  <c r="AM326" i="17"/>
  <c r="AM327" i="17"/>
  <c r="AM328" i="17"/>
  <c r="AM329" i="17"/>
  <c r="AM330" i="17"/>
  <c r="AM331" i="17"/>
  <c r="AM332" i="17"/>
  <c r="AM333" i="17"/>
  <c r="AM334" i="17"/>
  <c r="AM335" i="17"/>
  <c r="AM336" i="17"/>
  <c r="AM337" i="17"/>
  <c r="AM338" i="17"/>
  <c r="AM339" i="17"/>
  <c r="AM340" i="17"/>
  <c r="AM341" i="17"/>
  <c r="AM342" i="17"/>
  <c r="AM343" i="17"/>
  <c r="AM344" i="17"/>
  <c r="AM345" i="17"/>
  <c r="AM346" i="17"/>
  <c r="AM347" i="17"/>
  <c r="AM348" i="17"/>
  <c r="AM349" i="17"/>
  <c r="AM350" i="17"/>
  <c r="AM351" i="17"/>
  <c r="AM352" i="17"/>
  <c r="AM353" i="17"/>
  <c r="AM354" i="17"/>
  <c r="AM355" i="17"/>
  <c r="AM356" i="17"/>
  <c r="AM357" i="17"/>
  <c r="AM358" i="17"/>
  <c r="AM359" i="17"/>
  <c r="AM360" i="17"/>
  <c r="AM361" i="17"/>
  <c r="AM362" i="17"/>
  <c r="AM363" i="17"/>
  <c r="AM364" i="17"/>
  <c r="AM365" i="17"/>
  <c r="AM366" i="17"/>
  <c r="AM367" i="17"/>
  <c r="AM368" i="17"/>
  <c r="AM370" i="17"/>
  <c r="AM371" i="17"/>
  <c r="AM372" i="17"/>
  <c r="AM373" i="17"/>
  <c r="AM374" i="17"/>
  <c r="AM375" i="17"/>
  <c r="AM376" i="17"/>
  <c r="AM377" i="17"/>
  <c r="AM378" i="17"/>
  <c r="AM379" i="17"/>
  <c r="AM380" i="17"/>
  <c r="AM381" i="17"/>
  <c r="AM382" i="17"/>
  <c r="AM383" i="17"/>
  <c r="AM384" i="17"/>
  <c r="AM385" i="17"/>
  <c r="AM386" i="17"/>
  <c r="AM387" i="17"/>
  <c r="AM388" i="17"/>
  <c r="AM389" i="17"/>
  <c r="AM390" i="17"/>
  <c r="AM391" i="17"/>
  <c r="AM392" i="17"/>
  <c r="AM393" i="17"/>
  <c r="AM394" i="17"/>
  <c r="AM395" i="17"/>
  <c r="AM396" i="17"/>
  <c r="AM397" i="17"/>
  <c r="AM398" i="17"/>
  <c r="AM399" i="17"/>
  <c r="AM400" i="17"/>
  <c r="AM401" i="17"/>
  <c r="AM402" i="17"/>
  <c r="AM403" i="17"/>
  <c r="AM404" i="17"/>
  <c r="AM405" i="17"/>
  <c r="AM406" i="17"/>
  <c r="AM407" i="17"/>
  <c r="AM408" i="17"/>
  <c r="AM409" i="17"/>
  <c r="AM410" i="17"/>
  <c r="AM411" i="17"/>
  <c r="AM412" i="17"/>
  <c r="AM413" i="17"/>
  <c r="AM414" i="17"/>
  <c r="AM415" i="17"/>
  <c r="AM416" i="17"/>
  <c r="AM417" i="17"/>
  <c r="AM418" i="17"/>
  <c r="AM419" i="17"/>
  <c r="AM420" i="17"/>
  <c r="AM421" i="17"/>
  <c r="AM422" i="17"/>
  <c r="AM423" i="17"/>
  <c r="AM424" i="17"/>
  <c r="AM425" i="17"/>
  <c r="AM426" i="17"/>
  <c r="AM427" i="17"/>
  <c r="AM428" i="17"/>
  <c r="AM429" i="17"/>
  <c r="AM430" i="17"/>
  <c r="AM431" i="17"/>
  <c r="AM432" i="17"/>
  <c r="AM433" i="17"/>
  <c r="AM434" i="17"/>
  <c r="AM435" i="17"/>
  <c r="AM436" i="17"/>
  <c r="AM437" i="17"/>
  <c r="AM438" i="17"/>
  <c r="AM439" i="17"/>
  <c r="AM440" i="17"/>
  <c r="AM441" i="17"/>
  <c r="AM442" i="17"/>
  <c r="AM443" i="17"/>
  <c r="AM444" i="17"/>
  <c r="AM445" i="17"/>
  <c r="AM446" i="17"/>
  <c r="AM447" i="17"/>
  <c r="AM448" i="17"/>
  <c r="AM449" i="17"/>
  <c r="AM450" i="17"/>
  <c r="AM451" i="17"/>
  <c r="AM452" i="17"/>
  <c r="AM453" i="17"/>
  <c r="AM454" i="17"/>
  <c r="AM455" i="17"/>
  <c r="AM456" i="17"/>
  <c r="AM457" i="17"/>
  <c r="AM458" i="17"/>
  <c r="AM459" i="17"/>
  <c r="AM460" i="17"/>
  <c r="AM461" i="17"/>
  <c r="AM462" i="17"/>
  <c r="AM463" i="17"/>
  <c r="AM464" i="17"/>
  <c r="AM465" i="17"/>
  <c r="AM466" i="17"/>
  <c r="AM467" i="17"/>
  <c r="AM468" i="17"/>
  <c r="AM469" i="17"/>
  <c r="AM470" i="17"/>
  <c r="AM471" i="17"/>
  <c r="AM472" i="17"/>
  <c r="AM473" i="17"/>
  <c r="AM474" i="17"/>
  <c r="AM475" i="17"/>
  <c r="AM476" i="17"/>
  <c r="AM477" i="17"/>
  <c r="AM478" i="17"/>
  <c r="AM479" i="17"/>
  <c r="AM480" i="17"/>
  <c r="AM481" i="17"/>
  <c r="AM482" i="17"/>
  <c r="AM483" i="17"/>
  <c r="AM484" i="17"/>
  <c r="AM485" i="17"/>
  <c r="AM486" i="17"/>
  <c r="AM487" i="17"/>
  <c r="AM488" i="17"/>
  <c r="AM489" i="17"/>
  <c r="AM490" i="17"/>
  <c r="AM491" i="17"/>
  <c r="AM492" i="17"/>
  <c r="AM493" i="17"/>
  <c r="AM494" i="17"/>
  <c r="AM495" i="17"/>
  <c r="AM496" i="17"/>
  <c r="AM497" i="17"/>
  <c r="AM498" i="17"/>
  <c r="AM499" i="17"/>
  <c r="AM500" i="17"/>
  <c r="AM501" i="17"/>
  <c r="AM502" i="17"/>
  <c r="AM503" i="17"/>
  <c r="AM504" i="17"/>
  <c r="AM505" i="17"/>
  <c r="AM506" i="17"/>
  <c r="AM507" i="17"/>
  <c r="AM508" i="17"/>
  <c r="AM509" i="17"/>
  <c r="AM510" i="17"/>
  <c r="AM511" i="17"/>
  <c r="AM512" i="17"/>
  <c r="AM513" i="17"/>
  <c r="AM514" i="17"/>
  <c r="AM515" i="17"/>
  <c r="AM516" i="17"/>
  <c r="AM517" i="17"/>
  <c r="AM518" i="17"/>
  <c r="AM519" i="17"/>
  <c r="AM520" i="17"/>
  <c r="AM521" i="17"/>
  <c r="AM522" i="17"/>
  <c r="AM523" i="17"/>
  <c r="AM524" i="17"/>
  <c r="AM525" i="17"/>
  <c r="AM526" i="17"/>
  <c r="AM527" i="17"/>
  <c r="AM528" i="17"/>
  <c r="AM529" i="17"/>
  <c r="AM530" i="17"/>
  <c r="AM531" i="17"/>
  <c r="AM532" i="17"/>
  <c r="AM533" i="17"/>
  <c r="AM534" i="17"/>
  <c r="AM535" i="17"/>
  <c r="AM536" i="17"/>
  <c r="AM537" i="17"/>
  <c r="AM538" i="17"/>
  <c r="AM539" i="17"/>
  <c r="AM540" i="17"/>
  <c r="AM541" i="17"/>
  <c r="AM542" i="17"/>
  <c r="AM543" i="17"/>
  <c r="AM544" i="17"/>
  <c r="AM545" i="17"/>
  <c r="AM546" i="17"/>
  <c r="AM547" i="17"/>
  <c r="AM548" i="17"/>
  <c r="AM549" i="17"/>
  <c r="AM550" i="17"/>
  <c r="AM551" i="17"/>
  <c r="AM552" i="17"/>
  <c r="AM553" i="17"/>
  <c r="AM554" i="17"/>
  <c r="AM555" i="17"/>
  <c r="AM556" i="17"/>
  <c r="AM557" i="17"/>
  <c r="AM558" i="17"/>
  <c r="AM559" i="17"/>
  <c r="AM560" i="17"/>
  <c r="AM561" i="17"/>
  <c r="AM562" i="17"/>
  <c r="AM563" i="17"/>
  <c r="AM564" i="17"/>
  <c r="AM565" i="17"/>
  <c r="AM566" i="17"/>
  <c r="AM567" i="17"/>
  <c r="AM568" i="17"/>
  <c r="AM569" i="17"/>
  <c r="AM570" i="17"/>
  <c r="AM571" i="17"/>
  <c r="AM572" i="17"/>
  <c r="AM573" i="17"/>
  <c r="AM574" i="17"/>
  <c r="AM575" i="17"/>
  <c r="AM576" i="17"/>
  <c r="AM577" i="17"/>
  <c r="AM578" i="17"/>
  <c r="AM579" i="17"/>
  <c r="AM580" i="17"/>
  <c r="AM581" i="17"/>
  <c r="AM582" i="17"/>
  <c r="AM583" i="17"/>
  <c r="AM584" i="17"/>
  <c r="AM585" i="17"/>
  <c r="AM586" i="17"/>
  <c r="AM587" i="17"/>
  <c r="AM588" i="17"/>
  <c r="AM589" i="17"/>
  <c r="AM590" i="17"/>
  <c r="AM591" i="17"/>
  <c r="AM592" i="17"/>
  <c r="AM593" i="17"/>
  <c r="AM594" i="17"/>
  <c r="AM595" i="17"/>
  <c r="AM596" i="17"/>
  <c r="AM597" i="17"/>
  <c r="AM598" i="17"/>
  <c r="AM599" i="17"/>
  <c r="AM600" i="17"/>
  <c r="AM601" i="17"/>
  <c r="AM602" i="17"/>
  <c r="AM603" i="17"/>
  <c r="AM604" i="17"/>
  <c r="AM605" i="17"/>
  <c r="AM606" i="17"/>
  <c r="AM607" i="17"/>
  <c r="AM608" i="17"/>
  <c r="AM609" i="17"/>
  <c r="AM610" i="17"/>
  <c r="AM611" i="17"/>
  <c r="AM612" i="17"/>
  <c r="AM613" i="17"/>
  <c r="AM614" i="17"/>
  <c r="AM615" i="17"/>
  <c r="AM616" i="17"/>
  <c r="AM617" i="17"/>
  <c r="AM618" i="17"/>
  <c r="AM619" i="17"/>
  <c r="AM620" i="17"/>
  <c r="AM621" i="17"/>
  <c r="AM622" i="17"/>
  <c r="AM623" i="17"/>
  <c r="AM624" i="17"/>
  <c r="AM625" i="17"/>
  <c r="AM626" i="17"/>
  <c r="AM627" i="17"/>
  <c r="AM628" i="17"/>
  <c r="AM629" i="17"/>
  <c r="AM630" i="17"/>
  <c r="AM631" i="17"/>
  <c r="AM632" i="17"/>
  <c r="AM633" i="17"/>
  <c r="AM634" i="17"/>
  <c r="AM635" i="17"/>
  <c r="AM636" i="17"/>
  <c r="AM637" i="17"/>
  <c r="AM638" i="17"/>
  <c r="AM639" i="17"/>
  <c r="AM640" i="17"/>
  <c r="AM641" i="17"/>
  <c r="AM642" i="17"/>
  <c r="AM643" i="17"/>
  <c r="AM644" i="17"/>
  <c r="AM645" i="17"/>
  <c r="AM646" i="17"/>
  <c r="AM647" i="17"/>
  <c r="AM648" i="17"/>
  <c r="AM649" i="17"/>
  <c r="AM650" i="17"/>
  <c r="AM651" i="17"/>
  <c r="AM652" i="17"/>
  <c r="AM653" i="17"/>
  <c r="AM654" i="17"/>
  <c r="AM655" i="17"/>
  <c r="AM656" i="17"/>
  <c r="AM657" i="17"/>
  <c r="AM658" i="17"/>
  <c r="AM659" i="17"/>
  <c r="AM660" i="17"/>
  <c r="AM661" i="17"/>
  <c r="AM662" i="17"/>
  <c r="AM663" i="17"/>
  <c r="AM664" i="17"/>
  <c r="AM665" i="17"/>
  <c r="AM666" i="17"/>
  <c r="AM667" i="17"/>
  <c r="AM668" i="17"/>
  <c r="AM669" i="17"/>
  <c r="AM670" i="17"/>
  <c r="AM671" i="17"/>
  <c r="AM672" i="17"/>
  <c r="AM673" i="17"/>
  <c r="AM674" i="17"/>
  <c r="AM675" i="17"/>
  <c r="AM676" i="17"/>
  <c r="AM677" i="17"/>
  <c r="AM678" i="17"/>
  <c r="AM679" i="17"/>
  <c r="AM680" i="17"/>
  <c r="AM681" i="17"/>
  <c r="AM682" i="17"/>
  <c r="AM683" i="17"/>
  <c r="AM684" i="17"/>
  <c r="AM685" i="17"/>
  <c r="AM686" i="17"/>
  <c r="AM687" i="17"/>
  <c r="AM688" i="17"/>
  <c r="AM689" i="17"/>
  <c r="AM690" i="17"/>
  <c r="AM691" i="17"/>
  <c r="AM692" i="17"/>
  <c r="AM693" i="17"/>
  <c r="AM694" i="17"/>
  <c r="AM695" i="17"/>
  <c r="AM696" i="17"/>
  <c r="AM697" i="17"/>
  <c r="AM698" i="17"/>
  <c r="AM699" i="17"/>
  <c r="AM700" i="17"/>
  <c r="AM701" i="17"/>
  <c r="AM702" i="17"/>
  <c r="AM703" i="17"/>
  <c r="AM704" i="17"/>
  <c r="AM705" i="17"/>
  <c r="AM706" i="17"/>
  <c r="AM707" i="17"/>
  <c r="AM708" i="17"/>
  <c r="AM709" i="17"/>
  <c r="AM710" i="17"/>
  <c r="AM711" i="17"/>
  <c r="AM712" i="17"/>
  <c r="AM713" i="17"/>
  <c r="AM714" i="17"/>
  <c r="AM715" i="17"/>
  <c r="AM716" i="17"/>
  <c r="AM717" i="17"/>
  <c r="AM718" i="17"/>
  <c r="AM719" i="17"/>
  <c r="AM720" i="17"/>
  <c r="AM721" i="17"/>
  <c r="AM722" i="17"/>
  <c r="AM723" i="17"/>
  <c r="AM724" i="17"/>
  <c r="AM725" i="17"/>
  <c r="AM726" i="17"/>
  <c r="AM727" i="17"/>
  <c r="AM728" i="17"/>
  <c r="AM729" i="17"/>
  <c r="AM730" i="17"/>
  <c r="AM731" i="17"/>
  <c r="AM732" i="17"/>
  <c r="AM733" i="17"/>
  <c r="AM734" i="17"/>
  <c r="AM735" i="17"/>
  <c r="AM736" i="17"/>
  <c r="AM737" i="17"/>
  <c r="AM738" i="17"/>
  <c r="AN4" i="17"/>
  <c r="AN5" i="17"/>
  <c r="AN6" i="17"/>
  <c r="AN7" i="17"/>
  <c r="AN8" i="17"/>
  <c r="AN9" i="17"/>
  <c r="AN10" i="17"/>
  <c r="AN11" i="17"/>
  <c r="AN12" i="17"/>
  <c r="AN13" i="17"/>
  <c r="AN14" i="17"/>
  <c r="AN15" i="17"/>
  <c r="AN16" i="17"/>
  <c r="AN17" i="17"/>
  <c r="AN18" i="17"/>
  <c r="AN19" i="17"/>
  <c r="AN20" i="17"/>
  <c r="AN21" i="17"/>
  <c r="AN22" i="17"/>
  <c r="AN23" i="17"/>
  <c r="AN24" i="17"/>
  <c r="AN25" i="17"/>
  <c r="AN26" i="17"/>
  <c r="AN27" i="17"/>
  <c r="AN28" i="17"/>
  <c r="AN29" i="17"/>
  <c r="AN30" i="17"/>
  <c r="AN31" i="17"/>
  <c r="AN32" i="17"/>
  <c r="AN33" i="17"/>
  <c r="AN34" i="17"/>
  <c r="AN35" i="17"/>
  <c r="AN36" i="17"/>
  <c r="AN37" i="17"/>
  <c r="AN38" i="17"/>
  <c r="AN39" i="17"/>
  <c r="AN40" i="17"/>
  <c r="AN41" i="17"/>
  <c r="AN42" i="17"/>
  <c r="AN43" i="17"/>
  <c r="AN44" i="17"/>
  <c r="AN45" i="17"/>
  <c r="AN46" i="17"/>
  <c r="AN47" i="17"/>
  <c r="AN48" i="17"/>
  <c r="AN49" i="17"/>
  <c r="AN50" i="17"/>
  <c r="AN51" i="17"/>
  <c r="AN52" i="17"/>
  <c r="AN53" i="17"/>
  <c r="AN54" i="17"/>
  <c r="AN55" i="17"/>
  <c r="AN56" i="17"/>
  <c r="AN57" i="17"/>
  <c r="AN58" i="17"/>
  <c r="AN59" i="17"/>
  <c r="AN60" i="17"/>
  <c r="AN61" i="17"/>
  <c r="AN62" i="17"/>
  <c r="AN63" i="17"/>
  <c r="AN64" i="17"/>
  <c r="AN65" i="17"/>
  <c r="AN66" i="17"/>
  <c r="AN67" i="17"/>
  <c r="AN68" i="17"/>
  <c r="AN69" i="17"/>
  <c r="AN70" i="17"/>
  <c r="AN71" i="17"/>
  <c r="AN72" i="17"/>
  <c r="AN73" i="17"/>
  <c r="AN74" i="17"/>
  <c r="AN75" i="17"/>
  <c r="AN76" i="17"/>
  <c r="AN77" i="17"/>
  <c r="AN78" i="17"/>
  <c r="AN79" i="17"/>
  <c r="AN80" i="17"/>
  <c r="AN81" i="17"/>
  <c r="AN82" i="17"/>
  <c r="AN83" i="17"/>
  <c r="AN84" i="17"/>
  <c r="AN85" i="17"/>
  <c r="AN86" i="17"/>
  <c r="AN87" i="17"/>
  <c r="AN88" i="17"/>
  <c r="AN89" i="17"/>
  <c r="AN90" i="17"/>
  <c r="AN91" i="17"/>
  <c r="AN92" i="17"/>
  <c r="AN93" i="17"/>
  <c r="AN94" i="17"/>
  <c r="AN95" i="17"/>
  <c r="AN96" i="17"/>
  <c r="AN97" i="17"/>
  <c r="AN98" i="17"/>
  <c r="AN99" i="17"/>
  <c r="AN100" i="17"/>
  <c r="AN101" i="17"/>
  <c r="AN102" i="17"/>
  <c r="AN103" i="17"/>
  <c r="AN104" i="17"/>
  <c r="AN105" i="17"/>
  <c r="AN106" i="17"/>
  <c r="AN107" i="17"/>
  <c r="AN108" i="17"/>
  <c r="AN109" i="17"/>
  <c r="AN110" i="17"/>
  <c r="AN111" i="17"/>
  <c r="AN112" i="17"/>
  <c r="AN113" i="17"/>
  <c r="AN114" i="17"/>
  <c r="AN115" i="17"/>
  <c r="AN116" i="17"/>
  <c r="AN117" i="17"/>
  <c r="AN118" i="17"/>
  <c r="AN119" i="17"/>
  <c r="AN120" i="17"/>
  <c r="AN121" i="17"/>
  <c r="AN122" i="17"/>
  <c r="AN123" i="17"/>
  <c r="AN124" i="17"/>
  <c r="AN125" i="17"/>
  <c r="AN126" i="17"/>
  <c r="AN127" i="17"/>
  <c r="AN128" i="17"/>
  <c r="AN129" i="17"/>
  <c r="AN130" i="17"/>
  <c r="AN131" i="17"/>
  <c r="AN132" i="17"/>
  <c r="AN133" i="17"/>
  <c r="AN134" i="17"/>
  <c r="AN135" i="17"/>
  <c r="AN136" i="17"/>
  <c r="AN137" i="17"/>
  <c r="AN138" i="17"/>
  <c r="AN139" i="17"/>
  <c r="AN140" i="17"/>
  <c r="AN141" i="17"/>
  <c r="AN142" i="17"/>
  <c r="AN143" i="17"/>
  <c r="AN144" i="17"/>
  <c r="AN145" i="17"/>
  <c r="AN146" i="17"/>
  <c r="AN147" i="17"/>
  <c r="AN148" i="17"/>
  <c r="AN149" i="17"/>
  <c r="AN150" i="17"/>
  <c r="AN151" i="17"/>
  <c r="AN152" i="17"/>
  <c r="AN153" i="17"/>
  <c r="AN154" i="17"/>
  <c r="AN155" i="17"/>
  <c r="AN156" i="17"/>
  <c r="AN157" i="17"/>
  <c r="AN158" i="17"/>
  <c r="AN159" i="17"/>
  <c r="AN160" i="17"/>
  <c r="AN161" i="17"/>
  <c r="AN162" i="17"/>
  <c r="AN163" i="17"/>
  <c r="AN164" i="17"/>
  <c r="AN165" i="17"/>
  <c r="AN166" i="17"/>
  <c r="AN167" i="17"/>
  <c r="AN168" i="17"/>
  <c r="AN169" i="17"/>
  <c r="AN170" i="17"/>
  <c r="AN171" i="17"/>
  <c r="AN172" i="17"/>
  <c r="AN173" i="17"/>
  <c r="AN174" i="17"/>
  <c r="AN175" i="17"/>
  <c r="AN176" i="17"/>
  <c r="AN177" i="17"/>
  <c r="AN178" i="17"/>
  <c r="AN179" i="17"/>
  <c r="AN180" i="17"/>
  <c r="AN181" i="17"/>
  <c r="AN182" i="17"/>
  <c r="AN183" i="17"/>
  <c r="AN184" i="17"/>
  <c r="AN185" i="17"/>
  <c r="AN186" i="17"/>
  <c r="AN187" i="17"/>
  <c r="AN188" i="17"/>
  <c r="AN189" i="17"/>
  <c r="AN190" i="17"/>
  <c r="AN191" i="17"/>
  <c r="AN192" i="17"/>
  <c r="AN193" i="17"/>
  <c r="AN194" i="17"/>
  <c r="AN195" i="17"/>
  <c r="AN196" i="17"/>
  <c r="AN197" i="17"/>
  <c r="AN198" i="17"/>
  <c r="AN199" i="17"/>
  <c r="AN200" i="17"/>
  <c r="AN201" i="17"/>
  <c r="AN202" i="17"/>
  <c r="AN203" i="17"/>
  <c r="AN204" i="17"/>
  <c r="AN205" i="17"/>
  <c r="AN206" i="17"/>
  <c r="AN207" i="17"/>
  <c r="AN208" i="17"/>
  <c r="AN209" i="17"/>
  <c r="AN210" i="17"/>
  <c r="AN211" i="17"/>
  <c r="AN212" i="17"/>
  <c r="AN213" i="17"/>
  <c r="AN214" i="17"/>
  <c r="AN215" i="17"/>
  <c r="AN216" i="17"/>
  <c r="AN217" i="17"/>
  <c r="AN218" i="17"/>
  <c r="AN219" i="17"/>
  <c r="AN220" i="17"/>
  <c r="AN221" i="17"/>
  <c r="AN222" i="17"/>
  <c r="AN223" i="17"/>
  <c r="AN224" i="17"/>
  <c r="AN225" i="17"/>
  <c r="AN226" i="17"/>
  <c r="AN227" i="17"/>
  <c r="AN228" i="17"/>
  <c r="AN229" i="17"/>
  <c r="AN230" i="17"/>
  <c r="AN231" i="17"/>
  <c r="AN232" i="17"/>
  <c r="AN233" i="17"/>
  <c r="AN234" i="17"/>
  <c r="AN235" i="17"/>
  <c r="AN236" i="17"/>
  <c r="AN237" i="17"/>
  <c r="AN238" i="17"/>
  <c r="AN239" i="17"/>
  <c r="AN240" i="17"/>
  <c r="AN241" i="17"/>
  <c r="AN242" i="17"/>
  <c r="AN243" i="17"/>
  <c r="AN244" i="17"/>
  <c r="AN245" i="17"/>
  <c r="AN246" i="17"/>
  <c r="AN247" i="17"/>
  <c r="AN248" i="17"/>
  <c r="AN249" i="17"/>
  <c r="AN250" i="17"/>
  <c r="AN251" i="17"/>
  <c r="AN252" i="17"/>
  <c r="AN253" i="17"/>
  <c r="AN254" i="17"/>
  <c r="AN255" i="17"/>
  <c r="AN256" i="17"/>
  <c r="AN257" i="17"/>
  <c r="AN258" i="17"/>
  <c r="AN259" i="17"/>
  <c r="AN260" i="17"/>
  <c r="AN261" i="17"/>
  <c r="AN262" i="17"/>
  <c r="AN263" i="17"/>
  <c r="AN264" i="17"/>
  <c r="AN265" i="17"/>
  <c r="AN266" i="17"/>
  <c r="AN267" i="17"/>
  <c r="AN268" i="17"/>
  <c r="AN269" i="17"/>
  <c r="AN270" i="17"/>
  <c r="AN271" i="17"/>
  <c r="AN272" i="17"/>
  <c r="AN273" i="17"/>
  <c r="AN274" i="17"/>
  <c r="AN275" i="17"/>
  <c r="AN276" i="17"/>
  <c r="AN277" i="17"/>
  <c r="AN278" i="17"/>
  <c r="AN279" i="17"/>
  <c r="AN280" i="17"/>
  <c r="AN281" i="17"/>
  <c r="AN282" i="17"/>
  <c r="AN283" i="17"/>
  <c r="AN284" i="17"/>
  <c r="AN285" i="17"/>
  <c r="AN286" i="17"/>
  <c r="AN287" i="17"/>
  <c r="AN288" i="17"/>
  <c r="AN289" i="17"/>
  <c r="AN290" i="17"/>
  <c r="AN291" i="17"/>
  <c r="AN292" i="17"/>
  <c r="AN293" i="17"/>
  <c r="AN294" i="17"/>
  <c r="AN295" i="17"/>
  <c r="AN296" i="17"/>
  <c r="AN297" i="17"/>
  <c r="AN298" i="17"/>
  <c r="AN299" i="17"/>
  <c r="AN300" i="17"/>
  <c r="AN301" i="17"/>
  <c r="AN302" i="17"/>
  <c r="AN303" i="17"/>
  <c r="AN304" i="17"/>
  <c r="AN305" i="17"/>
  <c r="AN306" i="17"/>
  <c r="AN307" i="17"/>
  <c r="AN308" i="17"/>
  <c r="AN309" i="17"/>
  <c r="AN310" i="17"/>
  <c r="AN311" i="17"/>
  <c r="AN312" i="17"/>
  <c r="AN313" i="17"/>
  <c r="AN314" i="17"/>
  <c r="AN315" i="17"/>
  <c r="AN316" i="17"/>
  <c r="AN317" i="17"/>
  <c r="AN318" i="17"/>
  <c r="AN319" i="17"/>
  <c r="AN320" i="17"/>
  <c r="AN321" i="17"/>
  <c r="AN322" i="17"/>
  <c r="AN323" i="17"/>
  <c r="AN324" i="17"/>
  <c r="AN325" i="17"/>
  <c r="AN326" i="17"/>
  <c r="AN327" i="17"/>
  <c r="AN328" i="17"/>
  <c r="AN329" i="17"/>
  <c r="AN330" i="17"/>
  <c r="AN331" i="17"/>
  <c r="AN332" i="17"/>
  <c r="AN333" i="17"/>
  <c r="AN334" i="17"/>
  <c r="AN335" i="17"/>
  <c r="AN336" i="17"/>
  <c r="AN337" i="17"/>
  <c r="AN338" i="17"/>
  <c r="AN339" i="17"/>
  <c r="AN340" i="17"/>
  <c r="AN341" i="17"/>
  <c r="AN342" i="17"/>
  <c r="AN343" i="17"/>
  <c r="AN344" i="17"/>
  <c r="AN345" i="17"/>
  <c r="AN346" i="17"/>
  <c r="AN347" i="17"/>
  <c r="AN348" i="17"/>
  <c r="AN349" i="17"/>
  <c r="AN350" i="17"/>
  <c r="AN351" i="17"/>
  <c r="AN352" i="17"/>
  <c r="AN353" i="17"/>
  <c r="AN354" i="17"/>
  <c r="AN355" i="17"/>
  <c r="AN356" i="17"/>
  <c r="AN357" i="17"/>
  <c r="AN358" i="17"/>
  <c r="AN359" i="17"/>
  <c r="AN360" i="17"/>
  <c r="AN361" i="17"/>
  <c r="AN362" i="17"/>
  <c r="AN363" i="17"/>
  <c r="AN364" i="17"/>
  <c r="AN365" i="17"/>
  <c r="AN366" i="17"/>
  <c r="AN367" i="17"/>
  <c r="AN368" i="17"/>
  <c r="AN370" i="17"/>
  <c r="AN371" i="17"/>
  <c r="AN372" i="17"/>
  <c r="AN373" i="17"/>
  <c r="AN374" i="17"/>
  <c r="AN375" i="17"/>
  <c r="AN376" i="17"/>
  <c r="AN377" i="17"/>
  <c r="AN378" i="17"/>
  <c r="AN379" i="17"/>
  <c r="AN380" i="17"/>
  <c r="AN381" i="17"/>
  <c r="AN382" i="17"/>
  <c r="AN383" i="17"/>
  <c r="AN384" i="17"/>
  <c r="AN385" i="17"/>
  <c r="AN386" i="17"/>
  <c r="AN387" i="17"/>
  <c r="AN388" i="17"/>
  <c r="AN389" i="17"/>
  <c r="AN390" i="17"/>
  <c r="AN391" i="17"/>
  <c r="AN392" i="17"/>
  <c r="AN393" i="17"/>
  <c r="AN394" i="17"/>
  <c r="AN395" i="17"/>
  <c r="AN396" i="17"/>
  <c r="AN397" i="17"/>
  <c r="AN398" i="17"/>
  <c r="AN399" i="17"/>
  <c r="AN400" i="17"/>
  <c r="AN401" i="17"/>
  <c r="AN402" i="17"/>
  <c r="AN403" i="17"/>
  <c r="AN404" i="17"/>
  <c r="AN405" i="17"/>
  <c r="AN406" i="17"/>
  <c r="AN407" i="17"/>
  <c r="AN408" i="17"/>
  <c r="AN409" i="17"/>
  <c r="AN410" i="17"/>
  <c r="AN411" i="17"/>
  <c r="AN412" i="17"/>
  <c r="AN413" i="17"/>
  <c r="AN414" i="17"/>
  <c r="AN415" i="17"/>
  <c r="AN416" i="17"/>
  <c r="AN417" i="17"/>
  <c r="AN418" i="17"/>
  <c r="AN419" i="17"/>
  <c r="AN420" i="17"/>
  <c r="AN421" i="17"/>
  <c r="AN422" i="17"/>
  <c r="AN423" i="17"/>
  <c r="AN424" i="17"/>
  <c r="AN425" i="17"/>
  <c r="AN426" i="17"/>
  <c r="AN427" i="17"/>
  <c r="AN428" i="17"/>
  <c r="AN429" i="17"/>
  <c r="AN430" i="17"/>
  <c r="AN431" i="17"/>
  <c r="AN432" i="17"/>
  <c r="AN433" i="17"/>
  <c r="AN434" i="17"/>
  <c r="AN435" i="17"/>
  <c r="AN436" i="17"/>
  <c r="AN437" i="17"/>
  <c r="AN438" i="17"/>
  <c r="AN439" i="17"/>
  <c r="AN440" i="17"/>
  <c r="AN441" i="17"/>
  <c r="AN442" i="17"/>
  <c r="AN443" i="17"/>
  <c r="AN444" i="17"/>
  <c r="AN445" i="17"/>
  <c r="AN446" i="17"/>
  <c r="AN447" i="17"/>
  <c r="AN448" i="17"/>
  <c r="AN449" i="17"/>
  <c r="AN450" i="17"/>
  <c r="AN451" i="17"/>
  <c r="AN452" i="17"/>
  <c r="AN453" i="17"/>
  <c r="AN454" i="17"/>
  <c r="AN455" i="17"/>
  <c r="AN456" i="17"/>
  <c r="AN457" i="17"/>
  <c r="AN458" i="17"/>
  <c r="AN459" i="17"/>
  <c r="AN460" i="17"/>
  <c r="AN461" i="17"/>
  <c r="AN462" i="17"/>
  <c r="AN463" i="17"/>
  <c r="AN464" i="17"/>
  <c r="AN465" i="17"/>
  <c r="AN466" i="17"/>
  <c r="AN467" i="17"/>
  <c r="AN468" i="17"/>
  <c r="AN469" i="17"/>
  <c r="AN470" i="17"/>
  <c r="AN471" i="17"/>
  <c r="AN472" i="17"/>
  <c r="AN473" i="17"/>
  <c r="AN474" i="17"/>
  <c r="AN475" i="17"/>
  <c r="AN476" i="17"/>
  <c r="AN477" i="17"/>
  <c r="AN478" i="17"/>
  <c r="AN479" i="17"/>
  <c r="AN480" i="17"/>
  <c r="AN481" i="17"/>
  <c r="AN482" i="17"/>
  <c r="AN483" i="17"/>
  <c r="AN484" i="17"/>
  <c r="AN485" i="17"/>
  <c r="AN486" i="17"/>
  <c r="AN487" i="17"/>
  <c r="AN488" i="17"/>
  <c r="AN489" i="17"/>
  <c r="AN490" i="17"/>
  <c r="AN491" i="17"/>
  <c r="AN492" i="17"/>
  <c r="AN493" i="17"/>
  <c r="AN494" i="17"/>
  <c r="AN495" i="17"/>
  <c r="AN496" i="17"/>
  <c r="AN497" i="17"/>
  <c r="AN498" i="17"/>
  <c r="AN499" i="17"/>
  <c r="AN500" i="17"/>
  <c r="AN501" i="17"/>
  <c r="AN502" i="17"/>
  <c r="AN503" i="17"/>
  <c r="AN504" i="17"/>
  <c r="AN505" i="17"/>
  <c r="AN506" i="17"/>
  <c r="AN507" i="17"/>
  <c r="AN508" i="17"/>
  <c r="AN509" i="17"/>
  <c r="AN510" i="17"/>
  <c r="AN511" i="17"/>
  <c r="AN512" i="17"/>
  <c r="AN513" i="17"/>
  <c r="AN514" i="17"/>
  <c r="AN515" i="17"/>
  <c r="AN516" i="17"/>
  <c r="AN517" i="17"/>
  <c r="AN518" i="17"/>
  <c r="AN519" i="17"/>
  <c r="AN520" i="17"/>
  <c r="AN521" i="17"/>
  <c r="AN522" i="17"/>
  <c r="AN523" i="17"/>
  <c r="AN524" i="17"/>
  <c r="AN525" i="17"/>
  <c r="AN526" i="17"/>
  <c r="AN527" i="17"/>
  <c r="AN528" i="17"/>
  <c r="AN529" i="17"/>
  <c r="AN530" i="17"/>
  <c r="AN531" i="17"/>
  <c r="AN532" i="17"/>
  <c r="AN533" i="17"/>
  <c r="AN534" i="17"/>
  <c r="AN535" i="17"/>
  <c r="AN536" i="17"/>
  <c r="AN537" i="17"/>
  <c r="AN538" i="17"/>
  <c r="AN539" i="17"/>
  <c r="AN540" i="17"/>
  <c r="AN541" i="17"/>
  <c r="AN542" i="17"/>
  <c r="AN543" i="17"/>
  <c r="AN544" i="17"/>
  <c r="AN545" i="17"/>
  <c r="AN546" i="17"/>
  <c r="AN547" i="17"/>
  <c r="AN548" i="17"/>
  <c r="AN549" i="17"/>
  <c r="AN550" i="17"/>
  <c r="AN551" i="17"/>
  <c r="AN552" i="17"/>
  <c r="AN553" i="17"/>
  <c r="AN554" i="17"/>
  <c r="AN555" i="17"/>
  <c r="AN556" i="17"/>
  <c r="AN557" i="17"/>
  <c r="AN558" i="17"/>
  <c r="AN559" i="17"/>
  <c r="AN560" i="17"/>
  <c r="AN561" i="17"/>
  <c r="AN562" i="17"/>
  <c r="AN563" i="17"/>
  <c r="AN564" i="17"/>
  <c r="AN565" i="17"/>
  <c r="AN566" i="17"/>
  <c r="AN567" i="17"/>
  <c r="AN568" i="17"/>
  <c r="AN569" i="17"/>
  <c r="AN570" i="17"/>
  <c r="AN571" i="17"/>
  <c r="AN572" i="17"/>
  <c r="AN573" i="17"/>
  <c r="AN574" i="17"/>
  <c r="AN575" i="17"/>
  <c r="AN576" i="17"/>
  <c r="AN577" i="17"/>
  <c r="AN578" i="17"/>
  <c r="AN579" i="17"/>
  <c r="AN580" i="17"/>
  <c r="AN581" i="17"/>
  <c r="AN582" i="17"/>
  <c r="AN583" i="17"/>
  <c r="AN584" i="17"/>
  <c r="AN585" i="17"/>
  <c r="AN586" i="17"/>
  <c r="AN587" i="17"/>
  <c r="AN588" i="17"/>
  <c r="AN589" i="17"/>
  <c r="AN590" i="17"/>
  <c r="AN591" i="17"/>
  <c r="AN592" i="17"/>
  <c r="AN593" i="17"/>
  <c r="AN594" i="17"/>
  <c r="AN595" i="17"/>
  <c r="AN596" i="17"/>
  <c r="AN597" i="17"/>
  <c r="AN598" i="17"/>
  <c r="AN599" i="17"/>
  <c r="AN600" i="17"/>
  <c r="AN601" i="17"/>
  <c r="AN602" i="17"/>
  <c r="AN603" i="17"/>
  <c r="AN604" i="17"/>
  <c r="AN605" i="17"/>
  <c r="AN606" i="17"/>
  <c r="AN607" i="17"/>
  <c r="AN608" i="17"/>
  <c r="AN609" i="17"/>
  <c r="AN610" i="17"/>
  <c r="AN611" i="17"/>
  <c r="AN612" i="17"/>
  <c r="AN613" i="17"/>
  <c r="AN614" i="17"/>
  <c r="AN615" i="17"/>
  <c r="AN616" i="17"/>
  <c r="AN617" i="17"/>
  <c r="AN618" i="17"/>
  <c r="AN619" i="17"/>
  <c r="AN620" i="17"/>
  <c r="AN621" i="17"/>
  <c r="AN622" i="17"/>
  <c r="AN623" i="17"/>
  <c r="AN624" i="17"/>
  <c r="AN625" i="17"/>
  <c r="AN626" i="17"/>
  <c r="AN627" i="17"/>
  <c r="AN628" i="17"/>
  <c r="AN629" i="17"/>
  <c r="AN630" i="17"/>
  <c r="AN631" i="17"/>
  <c r="AN632" i="17"/>
  <c r="AN633" i="17"/>
  <c r="AN634" i="17"/>
  <c r="AN635" i="17"/>
  <c r="AN636" i="17"/>
  <c r="AN637" i="17"/>
  <c r="AN638" i="17"/>
  <c r="AN639" i="17"/>
  <c r="AN640" i="17"/>
  <c r="AN641" i="17"/>
  <c r="AN642" i="17"/>
  <c r="AN643" i="17"/>
  <c r="AN644" i="17"/>
  <c r="AN645" i="17"/>
  <c r="AN646" i="17"/>
  <c r="AN647" i="17"/>
  <c r="AN648" i="17"/>
  <c r="AN649" i="17"/>
  <c r="AN650" i="17"/>
  <c r="AN651" i="17"/>
  <c r="AN652" i="17"/>
  <c r="AN653" i="17"/>
  <c r="AN654" i="17"/>
  <c r="AN655" i="17"/>
  <c r="AN656" i="17"/>
  <c r="AN657" i="17"/>
  <c r="AN658" i="17"/>
  <c r="AN659" i="17"/>
  <c r="AN660" i="17"/>
  <c r="AN661" i="17"/>
  <c r="AN662" i="17"/>
  <c r="AN663" i="17"/>
  <c r="AN664" i="17"/>
  <c r="AN665" i="17"/>
  <c r="AN666" i="17"/>
  <c r="AN667" i="17"/>
  <c r="AN668" i="17"/>
  <c r="AN669" i="17"/>
  <c r="AN670" i="17"/>
  <c r="AN671" i="17"/>
  <c r="AN672" i="17"/>
  <c r="AN673" i="17"/>
  <c r="AN674" i="17"/>
  <c r="AN675" i="17"/>
  <c r="AN676" i="17"/>
  <c r="AN677" i="17"/>
  <c r="AN678" i="17"/>
  <c r="AN679" i="17"/>
  <c r="AN680" i="17"/>
  <c r="AN681" i="17"/>
  <c r="AN682" i="17"/>
  <c r="AN683" i="17"/>
  <c r="AN684" i="17"/>
  <c r="AN685" i="17"/>
  <c r="AN686" i="17"/>
  <c r="AN687" i="17"/>
  <c r="AN688" i="17"/>
  <c r="AN689" i="17"/>
  <c r="AN690" i="17"/>
  <c r="AN691" i="17"/>
  <c r="AN692" i="17"/>
  <c r="AN693" i="17"/>
  <c r="AN694" i="17"/>
  <c r="AN695" i="17"/>
  <c r="AN696" i="17"/>
  <c r="AN697" i="17"/>
  <c r="AN698" i="17"/>
  <c r="AN699" i="17"/>
  <c r="AN700" i="17"/>
  <c r="AN701" i="17"/>
  <c r="AN702" i="17"/>
  <c r="AN703" i="17"/>
  <c r="AN704" i="17"/>
  <c r="AN705" i="17"/>
  <c r="AN706" i="17"/>
  <c r="AN707" i="17"/>
  <c r="AN708" i="17"/>
  <c r="AN709" i="17"/>
  <c r="AN710" i="17"/>
  <c r="AN711" i="17"/>
  <c r="AN712" i="17"/>
  <c r="AN713" i="17"/>
  <c r="AN714" i="17"/>
  <c r="AN715" i="17"/>
  <c r="AN716" i="17"/>
  <c r="AN717" i="17"/>
  <c r="AN718" i="17"/>
  <c r="AN719" i="17"/>
  <c r="AN720" i="17"/>
  <c r="AN721" i="17"/>
  <c r="AN722" i="17"/>
  <c r="AN723" i="17"/>
  <c r="AN724" i="17"/>
  <c r="AN725" i="17"/>
  <c r="AN726" i="17"/>
  <c r="AN727" i="17"/>
  <c r="AN728" i="17"/>
  <c r="AN729" i="17"/>
  <c r="AN730" i="17"/>
  <c r="AN731" i="17"/>
  <c r="AN732" i="17"/>
  <c r="AN733" i="17"/>
  <c r="AN734" i="17"/>
  <c r="AN735" i="17"/>
  <c r="AN736" i="17"/>
  <c r="AN737" i="17"/>
  <c r="AN738" i="17"/>
  <c r="AO4" i="17"/>
  <c r="AO5" i="17"/>
  <c r="AO6" i="17"/>
  <c r="AO7" i="17"/>
  <c r="AO8" i="17"/>
  <c r="AO9" i="17"/>
  <c r="AO10" i="17"/>
  <c r="AO11" i="17"/>
  <c r="AO12" i="17"/>
  <c r="AO13" i="17"/>
  <c r="AO14" i="17"/>
  <c r="AO15" i="17"/>
  <c r="AO16" i="17"/>
  <c r="AO17" i="17"/>
  <c r="AO18" i="17"/>
  <c r="AO19" i="17"/>
  <c r="AO20" i="17"/>
  <c r="AO21" i="17"/>
  <c r="AO22" i="17"/>
  <c r="AO23" i="17"/>
  <c r="AO24" i="17"/>
  <c r="AO25" i="17"/>
  <c r="AO26" i="17"/>
  <c r="AO27" i="17"/>
  <c r="AO28" i="17"/>
  <c r="AO29" i="17"/>
  <c r="AO30" i="17"/>
  <c r="AO31" i="17"/>
  <c r="AO32" i="17"/>
  <c r="AO33" i="17"/>
  <c r="AO34" i="17"/>
  <c r="AO35" i="17"/>
  <c r="AO36" i="17"/>
  <c r="AO37" i="17"/>
  <c r="AO38" i="17"/>
  <c r="AO39" i="17"/>
  <c r="AO40" i="17"/>
  <c r="AO41" i="17"/>
  <c r="AO42" i="17"/>
  <c r="AO43" i="17"/>
  <c r="AO44" i="17"/>
  <c r="AO45" i="17"/>
  <c r="AO46" i="17"/>
  <c r="AO47" i="17"/>
  <c r="AO48" i="17"/>
  <c r="AO49" i="17"/>
  <c r="AO50" i="17"/>
  <c r="AO51" i="17"/>
  <c r="AO52" i="17"/>
  <c r="AO53" i="17"/>
  <c r="AO54" i="17"/>
  <c r="AO55" i="17"/>
  <c r="AO56" i="17"/>
  <c r="AO57" i="17"/>
  <c r="AO58" i="17"/>
  <c r="AO59" i="17"/>
  <c r="AO60" i="17"/>
  <c r="AO61" i="17"/>
  <c r="AO62" i="17"/>
  <c r="AO63" i="17"/>
  <c r="AO64" i="17"/>
  <c r="AO65" i="17"/>
  <c r="AO66" i="17"/>
  <c r="AO67" i="17"/>
  <c r="AO68" i="17"/>
  <c r="AO69" i="17"/>
  <c r="AO70" i="17"/>
  <c r="AO71" i="17"/>
  <c r="AO72" i="17"/>
  <c r="AO73" i="17"/>
  <c r="AO74" i="17"/>
  <c r="AO75" i="17"/>
  <c r="AO76" i="17"/>
  <c r="AO77" i="17"/>
  <c r="AO78" i="17"/>
  <c r="AO79" i="17"/>
  <c r="AO80" i="17"/>
  <c r="AO81" i="17"/>
  <c r="AO82" i="17"/>
  <c r="AO83" i="17"/>
  <c r="AO84" i="17"/>
  <c r="AO85" i="17"/>
  <c r="AO86" i="17"/>
  <c r="AO87" i="17"/>
  <c r="AO88" i="17"/>
  <c r="AO89" i="17"/>
  <c r="AO90" i="17"/>
  <c r="AO91" i="17"/>
  <c r="AO92" i="17"/>
  <c r="AO93" i="17"/>
  <c r="AO94" i="17"/>
  <c r="AO95" i="17"/>
  <c r="AO96" i="17"/>
  <c r="AO97" i="17"/>
  <c r="AO98" i="17"/>
  <c r="AO99" i="17"/>
  <c r="AO100" i="17"/>
  <c r="AO101" i="17"/>
  <c r="AO102" i="17"/>
  <c r="AO103" i="17"/>
  <c r="AO104" i="17"/>
  <c r="AO105" i="17"/>
  <c r="AO106" i="17"/>
  <c r="AO107" i="17"/>
  <c r="AO108" i="17"/>
  <c r="AO109" i="17"/>
  <c r="AO110" i="17"/>
  <c r="AO111" i="17"/>
  <c r="AO112" i="17"/>
  <c r="AO113" i="17"/>
  <c r="AO114" i="17"/>
  <c r="AO115" i="17"/>
  <c r="AO116" i="17"/>
  <c r="AO117" i="17"/>
  <c r="AO118" i="17"/>
  <c r="AO119" i="17"/>
  <c r="AO120" i="17"/>
  <c r="AO121" i="17"/>
  <c r="AO122" i="17"/>
  <c r="AO123" i="17"/>
  <c r="AO124" i="17"/>
  <c r="AO125" i="17"/>
  <c r="AO126" i="17"/>
  <c r="AO127" i="17"/>
  <c r="AO128" i="17"/>
  <c r="AO129" i="17"/>
  <c r="AO130" i="17"/>
  <c r="AO131" i="17"/>
  <c r="AO132" i="17"/>
  <c r="AO133" i="17"/>
  <c r="AO134" i="17"/>
  <c r="AO135" i="17"/>
  <c r="AO136" i="17"/>
  <c r="AO137" i="17"/>
  <c r="AO138" i="17"/>
  <c r="AO139" i="17"/>
  <c r="AO140" i="17"/>
  <c r="AO141" i="17"/>
  <c r="AO142" i="17"/>
  <c r="AO143" i="17"/>
  <c r="AO144" i="17"/>
  <c r="AO145" i="17"/>
  <c r="AO146" i="17"/>
  <c r="AO147" i="17"/>
  <c r="AO148" i="17"/>
  <c r="AO149" i="17"/>
  <c r="AO150" i="17"/>
  <c r="AO151" i="17"/>
  <c r="AO152" i="17"/>
  <c r="AO153" i="17"/>
  <c r="AO154" i="17"/>
  <c r="AO155" i="17"/>
  <c r="AO156" i="17"/>
  <c r="AO157" i="17"/>
  <c r="AO158" i="17"/>
  <c r="AO159" i="17"/>
  <c r="AO160" i="17"/>
  <c r="AO161" i="17"/>
  <c r="AO162" i="17"/>
  <c r="AO163" i="17"/>
  <c r="AO164" i="17"/>
  <c r="AO165" i="17"/>
  <c r="AO166" i="17"/>
  <c r="AO167" i="17"/>
  <c r="AO168" i="17"/>
  <c r="AO169" i="17"/>
  <c r="AO170" i="17"/>
  <c r="AO171" i="17"/>
  <c r="AO172" i="17"/>
  <c r="AO173" i="17"/>
  <c r="AO174" i="17"/>
  <c r="AO175" i="17"/>
  <c r="AO176" i="17"/>
  <c r="AO177" i="17"/>
  <c r="AO178" i="17"/>
  <c r="AO179" i="17"/>
  <c r="AO180" i="17"/>
  <c r="AO181" i="17"/>
  <c r="AO182" i="17"/>
  <c r="AO183" i="17"/>
  <c r="AO184" i="17"/>
  <c r="AO185" i="17"/>
  <c r="AO186" i="17"/>
  <c r="AO187" i="17"/>
  <c r="AO188" i="17"/>
  <c r="AO189" i="17"/>
  <c r="AO190" i="17"/>
  <c r="AO191" i="17"/>
  <c r="AO192" i="17"/>
  <c r="AO193" i="17"/>
  <c r="AO194" i="17"/>
  <c r="AO195" i="17"/>
  <c r="AO196" i="17"/>
  <c r="AO197" i="17"/>
  <c r="AO198" i="17"/>
  <c r="AO199" i="17"/>
  <c r="AO200" i="17"/>
  <c r="AO201" i="17"/>
  <c r="AO202" i="17"/>
  <c r="AO203" i="17"/>
  <c r="AO204" i="17"/>
  <c r="AO205" i="17"/>
  <c r="AO206" i="17"/>
  <c r="AO207" i="17"/>
  <c r="AO208" i="17"/>
  <c r="AO209" i="17"/>
  <c r="AO210" i="17"/>
  <c r="AO211" i="17"/>
  <c r="AO212" i="17"/>
  <c r="AO213" i="17"/>
  <c r="AO214" i="17"/>
  <c r="AO215" i="17"/>
  <c r="AO216" i="17"/>
  <c r="AO217" i="17"/>
  <c r="AO218" i="17"/>
  <c r="AO219" i="17"/>
  <c r="AO220" i="17"/>
  <c r="AO221" i="17"/>
  <c r="AO222" i="17"/>
  <c r="AO223" i="17"/>
  <c r="AO224" i="17"/>
  <c r="AO225" i="17"/>
  <c r="AO226" i="17"/>
  <c r="AO227" i="17"/>
  <c r="AO228" i="17"/>
  <c r="AO229" i="17"/>
  <c r="AO230" i="17"/>
  <c r="AO231" i="17"/>
  <c r="AO232" i="17"/>
  <c r="AO233" i="17"/>
  <c r="AO234" i="17"/>
  <c r="AO235" i="17"/>
  <c r="AO236" i="17"/>
  <c r="AO237" i="17"/>
  <c r="AO238" i="17"/>
  <c r="AO239" i="17"/>
  <c r="AO240" i="17"/>
  <c r="AO241" i="17"/>
  <c r="AO242" i="17"/>
  <c r="AO243" i="17"/>
  <c r="AO244" i="17"/>
  <c r="AO245" i="17"/>
  <c r="AO246" i="17"/>
  <c r="AO247" i="17"/>
  <c r="AO248" i="17"/>
  <c r="AO249" i="17"/>
  <c r="AO250" i="17"/>
  <c r="AO251" i="17"/>
  <c r="AO252" i="17"/>
  <c r="AO253" i="17"/>
  <c r="AO254" i="17"/>
  <c r="AO255" i="17"/>
  <c r="AO256" i="17"/>
  <c r="AO257" i="17"/>
  <c r="AO258" i="17"/>
  <c r="AO259" i="17"/>
  <c r="AO260" i="17"/>
  <c r="AO261" i="17"/>
  <c r="AO262" i="17"/>
  <c r="AO263" i="17"/>
  <c r="AO264" i="17"/>
  <c r="AO265" i="17"/>
  <c r="AO266" i="17"/>
  <c r="AO267" i="17"/>
  <c r="AO268" i="17"/>
  <c r="AO269" i="17"/>
  <c r="AO270" i="17"/>
  <c r="AO271" i="17"/>
  <c r="AO272" i="17"/>
  <c r="AO273" i="17"/>
  <c r="AO274" i="17"/>
  <c r="AO275" i="17"/>
  <c r="AO276" i="17"/>
  <c r="AO277" i="17"/>
  <c r="AO278" i="17"/>
  <c r="AO279" i="17"/>
  <c r="AO280" i="17"/>
  <c r="AO281" i="17"/>
  <c r="AO282" i="17"/>
  <c r="AO283" i="17"/>
  <c r="AO284" i="17"/>
  <c r="AO285" i="17"/>
  <c r="AO286" i="17"/>
  <c r="AO287" i="17"/>
  <c r="AO288" i="17"/>
  <c r="AO289" i="17"/>
  <c r="AO290" i="17"/>
  <c r="AO291" i="17"/>
  <c r="AO292" i="17"/>
  <c r="AO293" i="17"/>
  <c r="AO294" i="17"/>
  <c r="AO295" i="17"/>
  <c r="AO296" i="17"/>
  <c r="AO297" i="17"/>
  <c r="AO298" i="17"/>
  <c r="AO299" i="17"/>
  <c r="AO300" i="17"/>
  <c r="AO301" i="17"/>
  <c r="AO302" i="17"/>
  <c r="AO303" i="17"/>
  <c r="AO304" i="17"/>
  <c r="AO305" i="17"/>
  <c r="AO306" i="17"/>
  <c r="AO307" i="17"/>
  <c r="AO308" i="17"/>
  <c r="AO309" i="17"/>
  <c r="AO310" i="17"/>
  <c r="AO311" i="17"/>
  <c r="AO312" i="17"/>
  <c r="AO313" i="17"/>
  <c r="AO314" i="17"/>
  <c r="AO315" i="17"/>
  <c r="AO316" i="17"/>
  <c r="AO317" i="17"/>
  <c r="AO318" i="17"/>
  <c r="AO319" i="17"/>
  <c r="AO320" i="17"/>
  <c r="AO321" i="17"/>
  <c r="AO322" i="17"/>
  <c r="AO323" i="17"/>
  <c r="AO324" i="17"/>
  <c r="AO325" i="17"/>
  <c r="AO326" i="17"/>
  <c r="AO327" i="17"/>
  <c r="AO328" i="17"/>
  <c r="AO329" i="17"/>
  <c r="AO330" i="17"/>
  <c r="AO331" i="17"/>
  <c r="AO332" i="17"/>
  <c r="AO333" i="17"/>
  <c r="AO334" i="17"/>
  <c r="AO335" i="17"/>
  <c r="AO336" i="17"/>
  <c r="AO337" i="17"/>
  <c r="AO338" i="17"/>
  <c r="AO339" i="17"/>
  <c r="AO340" i="17"/>
  <c r="AO341" i="17"/>
  <c r="AO342" i="17"/>
  <c r="AO343" i="17"/>
  <c r="AO344" i="17"/>
  <c r="AO345" i="17"/>
  <c r="AO346" i="17"/>
  <c r="AO347" i="17"/>
  <c r="AO348" i="17"/>
  <c r="AO349" i="17"/>
  <c r="AO350" i="17"/>
  <c r="AO351" i="17"/>
  <c r="AO352" i="17"/>
  <c r="AO353" i="17"/>
  <c r="AO354" i="17"/>
  <c r="AO355" i="17"/>
  <c r="AO356" i="17"/>
  <c r="AO357" i="17"/>
  <c r="AO358" i="17"/>
  <c r="AO359" i="17"/>
  <c r="AO360" i="17"/>
  <c r="AO361" i="17"/>
  <c r="AO362" i="17"/>
  <c r="AO363" i="17"/>
  <c r="AO364" i="17"/>
  <c r="AO365" i="17"/>
  <c r="AO366" i="17"/>
  <c r="AO367" i="17"/>
  <c r="AO368" i="17"/>
  <c r="AO370" i="17"/>
  <c r="AO371" i="17"/>
  <c r="AO372" i="17"/>
  <c r="AO373" i="17"/>
  <c r="AO374" i="17"/>
  <c r="AO375" i="17"/>
  <c r="AO376" i="17"/>
  <c r="AO377" i="17"/>
  <c r="AO378" i="17"/>
  <c r="AO379" i="17"/>
  <c r="AO380" i="17"/>
  <c r="AO381" i="17"/>
  <c r="AO382" i="17"/>
  <c r="AO383" i="17"/>
  <c r="AO384" i="17"/>
  <c r="AO385" i="17"/>
  <c r="AO386" i="17"/>
  <c r="AO387" i="17"/>
  <c r="AO388" i="17"/>
  <c r="AO389" i="17"/>
  <c r="AO390" i="17"/>
  <c r="AO391" i="17"/>
  <c r="AO392" i="17"/>
  <c r="AO393" i="17"/>
  <c r="AO394" i="17"/>
  <c r="AO395" i="17"/>
  <c r="AO396" i="17"/>
  <c r="AO397" i="17"/>
  <c r="AO398" i="17"/>
  <c r="AO399" i="17"/>
  <c r="AO400" i="17"/>
  <c r="AO401" i="17"/>
  <c r="AO402" i="17"/>
  <c r="AO403" i="17"/>
  <c r="AO404" i="17"/>
  <c r="AO405" i="17"/>
  <c r="AO406" i="17"/>
  <c r="AO407" i="17"/>
  <c r="AO408" i="17"/>
  <c r="AO409" i="17"/>
  <c r="AO410" i="17"/>
  <c r="AO411" i="17"/>
  <c r="AO412" i="17"/>
  <c r="AO413" i="17"/>
  <c r="AO414" i="17"/>
  <c r="AO415" i="17"/>
  <c r="AO416" i="17"/>
  <c r="AO417" i="17"/>
  <c r="AO418" i="17"/>
  <c r="AO419" i="17"/>
  <c r="AO420" i="17"/>
  <c r="AO421" i="17"/>
  <c r="AO422" i="17"/>
  <c r="AO423" i="17"/>
  <c r="AO424" i="17"/>
  <c r="AO425" i="17"/>
  <c r="AO426" i="17"/>
  <c r="AO427" i="17"/>
  <c r="AO428" i="17"/>
  <c r="AO429" i="17"/>
  <c r="AO430" i="17"/>
  <c r="AO431" i="17"/>
  <c r="AO432" i="17"/>
  <c r="AO433" i="17"/>
  <c r="AO434" i="17"/>
  <c r="AO435" i="17"/>
  <c r="AO436" i="17"/>
  <c r="AO437" i="17"/>
  <c r="AO438" i="17"/>
  <c r="AO439" i="17"/>
  <c r="AO440" i="17"/>
  <c r="AO441" i="17"/>
  <c r="AO442" i="17"/>
  <c r="AO443" i="17"/>
  <c r="AO444" i="17"/>
  <c r="AO445" i="17"/>
  <c r="AO446" i="17"/>
  <c r="AO447" i="17"/>
  <c r="AO448" i="17"/>
  <c r="AO449" i="17"/>
  <c r="AO450" i="17"/>
  <c r="AO451" i="17"/>
  <c r="AO452" i="17"/>
  <c r="AO453" i="17"/>
  <c r="AO454" i="17"/>
  <c r="AO455" i="17"/>
  <c r="AO456" i="17"/>
  <c r="AO457" i="17"/>
  <c r="AO458" i="17"/>
  <c r="AO459" i="17"/>
  <c r="AO460" i="17"/>
  <c r="AO461" i="17"/>
  <c r="AO462" i="17"/>
  <c r="AO463" i="17"/>
  <c r="AO464" i="17"/>
  <c r="AO465" i="17"/>
  <c r="AO466" i="17"/>
  <c r="AO467" i="17"/>
  <c r="AO468" i="17"/>
  <c r="AO469" i="17"/>
  <c r="AO470" i="17"/>
  <c r="AO471" i="17"/>
  <c r="AO472" i="17"/>
  <c r="AO473" i="17"/>
  <c r="AO474" i="17"/>
  <c r="AO475" i="17"/>
  <c r="AO476" i="17"/>
  <c r="AO477" i="17"/>
  <c r="AO478" i="17"/>
  <c r="AO479" i="17"/>
  <c r="AO480" i="17"/>
  <c r="AO481" i="17"/>
  <c r="AO482" i="17"/>
  <c r="AO483" i="17"/>
  <c r="AO484" i="17"/>
  <c r="AO485" i="17"/>
  <c r="AO486" i="17"/>
  <c r="AO487" i="17"/>
  <c r="AO488" i="17"/>
  <c r="AO489" i="17"/>
  <c r="AO490" i="17"/>
  <c r="AO491" i="17"/>
  <c r="AO492" i="17"/>
  <c r="AO493" i="17"/>
  <c r="AO494" i="17"/>
  <c r="AO495" i="17"/>
  <c r="AO496" i="17"/>
  <c r="AO497" i="17"/>
  <c r="AO498" i="17"/>
  <c r="AO499" i="17"/>
  <c r="AO500" i="17"/>
  <c r="AO501" i="17"/>
  <c r="AO502" i="17"/>
  <c r="AO503" i="17"/>
  <c r="AO504" i="17"/>
  <c r="AO505" i="17"/>
  <c r="AO506" i="17"/>
  <c r="AO507" i="17"/>
  <c r="AO508" i="17"/>
  <c r="AO509" i="17"/>
  <c r="AO510" i="17"/>
  <c r="AO511" i="17"/>
  <c r="AO512" i="17"/>
  <c r="AO513" i="17"/>
  <c r="AO514" i="17"/>
  <c r="AO515" i="17"/>
  <c r="AO516" i="17"/>
  <c r="AO517" i="17"/>
  <c r="AO518" i="17"/>
  <c r="AO519" i="17"/>
  <c r="AO520" i="17"/>
  <c r="AO521" i="17"/>
  <c r="AO522" i="17"/>
  <c r="AO523" i="17"/>
  <c r="AO524" i="17"/>
  <c r="AO525" i="17"/>
  <c r="AO526" i="17"/>
  <c r="AO527" i="17"/>
  <c r="AO528" i="17"/>
  <c r="AO529" i="17"/>
  <c r="AO530" i="17"/>
  <c r="AO531" i="17"/>
  <c r="AO532" i="17"/>
  <c r="AO533" i="17"/>
  <c r="AO534" i="17"/>
  <c r="AO535" i="17"/>
  <c r="AO536" i="17"/>
  <c r="AO537" i="17"/>
  <c r="AO538" i="17"/>
  <c r="AO539" i="17"/>
  <c r="AO540" i="17"/>
  <c r="AO541" i="17"/>
  <c r="AO542" i="17"/>
  <c r="AO543" i="17"/>
  <c r="AO544" i="17"/>
  <c r="AO545" i="17"/>
  <c r="AO546" i="17"/>
  <c r="AO547" i="17"/>
  <c r="AO548" i="17"/>
  <c r="AO549" i="17"/>
  <c r="AO550" i="17"/>
  <c r="AO551" i="17"/>
  <c r="AO552" i="17"/>
  <c r="AO553" i="17"/>
  <c r="AO554" i="17"/>
  <c r="AO555" i="17"/>
  <c r="AO556" i="17"/>
  <c r="AO557" i="17"/>
  <c r="AO558" i="17"/>
  <c r="AO559" i="17"/>
  <c r="AO560" i="17"/>
  <c r="AO561" i="17"/>
  <c r="AO562" i="17"/>
  <c r="AO563" i="17"/>
  <c r="AO564" i="17"/>
  <c r="AO565" i="17"/>
  <c r="AO566" i="17"/>
  <c r="AO567" i="17"/>
  <c r="AO568" i="17"/>
  <c r="AO569" i="17"/>
  <c r="AO570" i="17"/>
  <c r="AO571" i="17"/>
  <c r="AO572" i="17"/>
  <c r="AO573" i="17"/>
  <c r="AO574" i="17"/>
  <c r="AO575" i="17"/>
  <c r="AO576" i="17"/>
  <c r="AO577" i="17"/>
  <c r="AO578" i="17"/>
  <c r="AO579" i="17"/>
  <c r="AO580" i="17"/>
  <c r="AO581" i="17"/>
  <c r="AO582" i="17"/>
  <c r="AO583" i="17"/>
  <c r="AO584" i="17"/>
  <c r="AO585" i="17"/>
  <c r="AO586" i="17"/>
  <c r="AO587" i="17"/>
  <c r="AO588" i="17"/>
  <c r="AO589" i="17"/>
  <c r="AO590" i="17"/>
  <c r="AO591" i="17"/>
  <c r="AO592" i="17"/>
  <c r="AO593" i="17"/>
  <c r="AO594" i="17"/>
  <c r="AO595" i="17"/>
  <c r="AO596" i="17"/>
  <c r="AO597" i="17"/>
  <c r="AO598" i="17"/>
  <c r="AO599" i="17"/>
  <c r="AO600" i="17"/>
  <c r="AO601" i="17"/>
  <c r="AO602" i="17"/>
  <c r="AO603" i="17"/>
  <c r="AO604" i="17"/>
  <c r="AO605" i="17"/>
  <c r="AO606" i="17"/>
  <c r="AO607" i="17"/>
  <c r="AO608" i="17"/>
  <c r="AO609" i="17"/>
  <c r="AO610" i="17"/>
  <c r="AO611" i="17"/>
  <c r="AO612" i="17"/>
  <c r="AO613" i="17"/>
  <c r="AO614" i="17"/>
  <c r="AO615" i="17"/>
  <c r="AO616" i="17"/>
  <c r="AO617" i="17"/>
  <c r="AO618" i="17"/>
  <c r="AO619" i="17"/>
  <c r="AO620" i="17"/>
  <c r="AO621" i="17"/>
  <c r="AO622" i="17"/>
  <c r="AO623" i="17"/>
  <c r="AO624" i="17"/>
  <c r="AO625" i="17"/>
  <c r="AO626" i="17"/>
  <c r="AO627" i="17"/>
  <c r="AO628" i="17"/>
  <c r="AO629" i="17"/>
  <c r="AO630" i="17"/>
  <c r="AO631" i="17"/>
  <c r="AO632" i="17"/>
  <c r="AO633" i="17"/>
  <c r="AO634" i="17"/>
  <c r="AO635" i="17"/>
  <c r="AO636" i="17"/>
  <c r="AO637" i="17"/>
  <c r="AO638" i="17"/>
  <c r="AO639" i="17"/>
  <c r="AO640" i="17"/>
  <c r="AO641" i="17"/>
  <c r="AO642" i="17"/>
  <c r="AO643" i="17"/>
  <c r="AO644" i="17"/>
  <c r="AO645" i="17"/>
  <c r="AO646" i="17"/>
  <c r="AO647" i="17"/>
  <c r="AO648" i="17"/>
  <c r="AO649" i="17"/>
  <c r="AO650" i="17"/>
  <c r="AO651" i="17"/>
  <c r="AO652" i="17"/>
  <c r="AO653" i="17"/>
  <c r="AO654" i="17"/>
  <c r="AO655" i="17"/>
  <c r="AO656" i="17"/>
  <c r="AO657" i="17"/>
  <c r="AO658" i="17"/>
  <c r="AO659" i="17"/>
  <c r="AO660" i="17"/>
  <c r="AO661" i="17"/>
  <c r="AO662" i="17"/>
  <c r="AO663" i="17"/>
  <c r="AO664" i="17"/>
  <c r="AO665" i="17"/>
  <c r="AO666" i="17"/>
  <c r="AO667" i="17"/>
  <c r="AO668" i="17"/>
  <c r="AO669" i="17"/>
  <c r="AO670" i="17"/>
  <c r="AO671" i="17"/>
  <c r="AO672" i="17"/>
  <c r="AO673" i="17"/>
  <c r="AO674" i="17"/>
  <c r="AO675" i="17"/>
  <c r="AO676" i="17"/>
  <c r="AO677" i="17"/>
  <c r="AO678" i="17"/>
  <c r="AO679" i="17"/>
  <c r="AO680" i="17"/>
  <c r="AO681" i="17"/>
  <c r="AO682" i="17"/>
  <c r="AO683" i="17"/>
  <c r="AO684" i="17"/>
  <c r="AO685" i="17"/>
  <c r="AO686" i="17"/>
  <c r="AO687" i="17"/>
  <c r="AO688" i="17"/>
  <c r="AO689" i="17"/>
  <c r="AO690" i="17"/>
  <c r="AO691" i="17"/>
  <c r="AO692" i="17"/>
  <c r="AO693" i="17"/>
  <c r="AO694" i="17"/>
  <c r="AO695" i="17"/>
  <c r="AO696" i="17"/>
  <c r="AO697" i="17"/>
  <c r="AO698" i="17"/>
  <c r="AO699" i="17"/>
  <c r="AO700" i="17"/>
  <c r="AO701" i="17"/>
  <c r="AO702" i="17"/>
  <c r="AO703" i="17"/>
  <c r="AO704" i="17"/>
  <c r="AO705" i="17"/>
  <c r="AO706" i="17"/>
  <c r="AO707" i="17"/>
  <c r="AO708" i="17"/>
  <c r="AO709" i="17"/>
  <c r="AO710" i="17"/>
  <c r="AO711" i="17"/>
  <c r="AO712" i="17"/>
  <c r="AO713" i="17"/>
  <c r="AO714" i="17"/>
  <c r="AO715" i="17"/>
  <c r="AO716" i="17"/>
  <c r="AO717" i="17"/>
  <c r="AO718" i="17"/>
  <c r="AO719" i="17"/>
  <c r="AO720" i="17"/>
  <c r="AO721" i="17"/>
  <c r="AO722" i="17"/>
  <c r="AO723" i="17"/>
  <c r="AO724" i="17"/>
  <c r="AO725" i="17"/>
  <c r="AO726" i="17"/>
  <c r="AO727" i="17"/>
  <c r="AO728" i="17"/>
  <c r="AO729" i="17"/>
  <c r="AO730" i="17"/>
  <c r="AO731" i="17"/>
  <c r="AO732" i="17"/>
  <c r="AO733" i="17"/>
  <c r="AO734" i="17"/>
  <c r="AO735" i="17"/>
  <c r="AO736" i="17"/>
  <c r="AO737" i="17"/>
  <c r="AO738" i="17"/>
  <c r="AP4" i="17"/>
  <c r="AP5" i="17"/>
  <c r="AP6" i="17"/>
  <c r="AP7" i="17"/>
  <c r="AP8" i="17"/>
  <c r="AP9" i="17"/>
  <c r="AP10" i="17"/>
  <c r="AP11" i="17"/>
  <c r="AP12" i="17"/>
  <c r="AP13" i="17"/>
  <c r="AP14" i="17"/>
  <c r="AP15" i="17"/>
  <c r="AP16" i="17"/>
  <c r="AP17" i="17"/>
  <c r="AP18" i="17"/>
  <c r="AP19" i="17"/>
  <c r="AP20" i="17"/>
  <c r="AP21" i="17"/>
  <c r="AP22" i="17"/>
  <c r="AP23" i="17"/>
  <c r="AP24" i="17"/>
  <c r="AP25" i="17"/>
  <c r="AP26" i="17"/>
  <c r="AP27" i="17"/>
  <c r="AP28" i="17"/>
  <c r="AP29" i="17"/>
  <c r="AP30" i="17"/>
  <c r="AP31" i="17"/>
  <c r="AP32" i="17"/>
  <c r="AP33" i="17"/>
  <c r="AP34" i="17"/>
  <c r="AP35" i="17"/>
  <c r="AP36" i="17"/>
  <c r="AP37" i="17"/>
  <c r="AP38" i="17"/>
  <c r="AP39" i="17"/>
  <c r="AP40" i="17"/>
  <c r="AP41" i="17"/>
  <c r="AP42" i="17"/>
  <c r="AP43" i="17"/>
  <c r="AP44" i="17"/>
  <c r="AP45" i="17"/>
  <c r="AP46" i="17"/>
  <c r="AP47" i="17"/>
  <c r="AP48" i="17"/>
  <c r="AP49" i="17"/>
  <c r="AP50" i="17"/>
  <c r="AP51" i="17"/>
  <c r="AP52" i="17"/>
  <c r="AP53" i="17"/>
  <c r="AP54" i="17"/>
  <c r="AP55" i="17"/>
  <c r="AP56" i="17"/>
  <c r="AP57" i="17"/>
  <c r="AP58" i="17"/>
  <c r="AP59" i="17"/>
  <c r="AP60" i="17"/>
  <c r="AP61" i="17"/>
  <c r="AP62" i="17"/>
  <c r="AP63" i="17"/>
  <c r="AP64" i="17"/>
  <c r="AP65" i="17"/>
  <c r="AP66" i="17"/>
  <c r="AP67" i="17"/>
  <c r="AP68" i="17"/>
  <c r="AP69" i="17"/>
  <c r="AP70" i="17"/>
  <c r="AP71" i="17"/>
  <c r="AP72" i="17"/>
  <c r="AP73" i="17"/>
  <c r="AP74" i="17"/>
  <c r="AP75" i="17"/>
  <c r="AP76" i="17"/>
  <c r="AP77" i="17"/>
  <c r="AP78" i="17"/>
  <c r="AP79" i="17"/>
  <c r="AP80" i="17"/>
  <c r="AP81" i="17"/>
  <c r="AP82" i="17"/>
  <c r="AP83" i="17"/>
  <c r="AP84" i="17"/>
  <c r="AP85" i="17"/>
  <c r="AP86" i="17"/>
  <c r="AP87" i="17"/>
  <c r="AP88" i="17"/>
  <c r="AP89" i="17"/>
  <c r="AP90" i="17"/>
  <c r="AP91" i="17"/>
  <c r="AP92" i="17"/>
  <c r="AP93" i="17"/>
  <c r="AP94" i="17"/>
  <c r="AP95" i="17"/>
  <c r="AP96" i="17"/>
  <c r="AP97" i="17"/>
  <c r="AP98" i="17"/>
  <c r="AP99" i="17"/>
  <c r="AP100" i="17"/>
  <c r="AP101" i="17"/>
  <c r="AP102" i="17"/>
  <c r="AP103" i="17"/>
  <c r="AP104" i="17"/>
  <c r="AP105" i="17"/>
  <c r="AP106" i="17"/>
  <c r="AP107" i="17"/>
  <c r="AP108" i="17"/>
  <c r="AP109" i="17"/>
  <c r="AP110" i="17"/>
  <c r="AP111" i="17"/>
  <c r="AP112" i="17"/>
  <c r="AP113" i="17"/>
  <c r="AP114" i="17"/>
  <c r="AP115" i="17"/>
  <c r="AP116" i="17"/>
  <c r="AP117" i="17"/>
  <c r="AP118" i="17"/>
  <c r="AP119" i="17"/>
  <c r="AP120" i="17"/>
  <c r="AP121" i="17"/>
  <c r="AP122" i="17"/>
  <c r="AP123" i="17"/>
  <c r="AP124" i="17"/>
  <c r="AP125" i="17"/>
  <c r="AP126" i="17"/>
  <c r="AP127" i="17"/>
  <c r="AP128" i="17"/>
  <c r="AP129" i="17"/>
  <c r="AP130" i="17"/>
  <c r="AP131" i="17"/>
  <c r="AP132" i="17"/>
  <c r="AP133" i="17"/>
  <c r="AP134" i="17"/>
  <c r="AP135" i="17"/>
  <c r="AP136" i="17"/>
  <c r="AP137" i="17"/>
  <c r="AP138" i="17"/>
  <c r="AP139" i="17"/>
  <c r="AP140" i="17"/>
  <c r="AP141" i="17"/>
  <c r="AP142" i="17"/>
  <c r="AP143" i="17"/>
  <c r="AP144" i="17"/>
  <c r="AP145" i="17"/>
  <c r="AP146" i="17"/>
  <c r="AP147" i="17"/>
  <c r="AP148" i="17"/>
  <c r="AP149" i="17"/>
  <c r="AP150" i="17"/>
  <c r="AP151" i="17"/>
  <c r="AP152" i="17"/>
  <c r="AP153" i="17"/>
  <c r="AP154" i="17"/>
  <c r="AP155" i="17"/>
  <c r="AP156" i="17"/>
  <c r="AP157" i="17"/>
  <c r="AP158" i="17"/>
  <c r="AP159" i="17"/>
  <c r="AP160" i="17"/>
  <c r="AP161" i="17"/>
  <c r="AP162" i="17"/>
  <c r="AP163" i="17"/>
  <c r="AP164" i="17"/>
  <c r="AP165" i="17"/>
  <c r="AP166" i="17"/>
  <c r="AP167" i="17"/>
  <c r="AP168" i="17"/>
  <c r="AP169" i="17"/>
  <c r="AP170" i="17"/>
  <c r="AP171" i="17"/>
  <c r="AP172" i="17"/>
  <c r="AP173" i="17"/>
  <c r="AP174" i="17"/>
  <c r="AP175" i="17"/>
  <c r="AP176" i="17"/>
  <c r="AP177" i="17"/>
  <c r="AP178" i="17"/>
  <c r="AP179" i="17"/>
  <c r="AP180" i="17"/>
  <c r="AP181" i="17"/>
  <c r="AP182" i="17"/>
  <c r="AP183" i="17"/>
  <c r="AP184" i="17"/>
  <c r="AP185" i="17"/>
  <c r="AP186" i="17"/>
  <c r="AP187" i="17"/>
  <c r="AP188" i="17"/>
  <c r="AP189" i="17"/>
  <c r="AP190" i="17"/>
  <c r="AP191" i="17"/>
  <c r="AP192" i="17"/>
  <c r="AP193" i="17"/>
  <c r="AP194" i="17"/>
  <c r="AP195" i="17"/>
  <c r="AP196" i="17"/>
  <c r="AP197" i="17"/>
  <c r="AP198" i="17"/>
  <c r="AP199" i="17"/>
  <c r="AP200" i="17"/>
  <c r="AP201" i="17"/>
  <c r="AP202" i="17"/>
  <c r="AP203" i="17"/>
  <c r="AP204" i="17"/>
  <c r="AP205" i="17"/>
  <c r="AP206" i="17"/>
  <c r="AP207" i="17"/>
  <c r="AP208" i="17"/>
  <c r="AP209" i="17"/>
  <c r="AP210" i="17"/>
  <c r="AP211" i="17"/>
  <c r="AP212" i="17"/>
  <c r="AP213" i="17"/>
  <c r="AP214" i="17"/>
  <c r="AP215" i="17"/>
  <c r="AP216" i="17"/>
  <c r="AP217" i="17"/>
  <c r="AP218" i="17"/>
  <c r="AP219" i="17"/>
  <c r="AP220" i="17"/>
  <c r="AP221" i="17"/>
  <c r="AP222" i="17"/>
  <c r="AP223" i="17"/>
  <c r="AP224" i="17"/>
  <c r="AP225" i="17"/>
  <c r="AP226" i="17"/>
  <c r="AP227" i="17"/>
  <c r="AP228" i="17"/>
  <c r="AP229" i="17"/>
  <c r="AP230" i="17"/>
  <c r="AP231" i="17"/>
  <c r="AP232" i="17"/>
  <c r="AP233" i="17"/>
  <c r="AP234" i="17"/>
  <c r="AP235" i="17"/>
  <c r="AP236" i="17"/>
  <c r="AP237" i="17"/>
  <c r="AP238" i="17"/>
  <c r="AP239" i="17"/>
  <c r="AP240" i="17"/>
  <c r="AP241" i="17"/>
  <c r="AP242" i="17"/>
  <c r="AP243" i="17"/>
  <c r="AP244" i="17"/>
  <c r="AP245" i="17"/>
  <c r="AP246" i="17"/>
  <c r="AP247" i="17"/>
  <c r="AP248" i="17"/>
  <c r="AP249" i="17"/>
  <c r="AP250" i="17"/>
  <c r="AP251" i="17"/>
  <c r="AP252" i="17"/>
  <c r="AP253" i="17"/>
  <c r="AP254" i="17"/>
  <c r="AP255" i="17"/>
  <c r="AP256" i="17"/>
  <c r="AP257" i="17"/>
  <c r="AP258" i="17"/>
  <c r="AP259" i="17"/>
  <c r="AP260" i="17"/>
  <c r="AP261" i="17"/>
  <c r="AP262" i="17"/>
  <c r="AP263" i="17"/>
  <c r="AP264" i="17"/>
  <c r="AP265" i="17"/>
  <c r="AP266" i="17"/>
  <c r="AP267" i="17"/>
  <c r="AP268" i="17"/>
  <c r="AP269" i="17"/>
  <c r="AP270" i="17"/>
  <c r="AP271" i="17"/>
  <c r="AP272" i="17"/>
  <c r="AP273" i="17"/>
  <c r="AP274" i="17"/>
  <c r="AP275" i="17"/>
  <c r="AP276" i="17"/>
  <c r="AP277" i="17"/>
  <c r="AP278" i="17"/>
  <c r="AP279" i="17"/>
  <c r="AP280" i="17"/>
  <c r="AP281" i="17"/>
  <c r="AP282" i="17"/>
  <c r="AP283" i="17"/>
  <c r="AP284" i="17"/>
  <c r="AP285" i="17"/>
  <c r="AP286" i="17"/>
  <c r="AP287" i="17"/>
  <c r="AP288" i="17"/>
  <c r="AC288" i="17" s="1"/>
  <c r="AP289" i="17"/>
  <c r="AP290" i="17"/>
  <c r="AP291" i="17"/>
  <c r="AP292" i="17"/>
  <c r="AP293" i="17"/>
  <c r="AP294" i="17"/>
  <c r="AP295" i="17"/>
  <c r="AP296" i="17"/>
  <c r="AP297" i="17"/>
  <c r="AP298" i="17"/>
  <c r="AP299" i="17"/>
  <c r="AP300" i="17"/>
  <c r="AP301" i="17"/>
  <c r="AP302" i="17"/>
  <c r="AP303" i="17"/>
  <c r="AP304" i="17"/>
  <c r="AP305" i="17"/>
  <c r="AP306" i="17"/>
  <c r="AP307" i="17"/>
  <c r="AP308" i="17"/>
  <c r="AP309" i="17"/>
  <c r="AP310" i="17"/>
  <c r="AP311" i="17"/>
  <c r="AP312" i="17"/>
  <c r="AP313" i="17"/>
  <c r="AP314" i="17"/>
  <c r="AP315" i="17"/>
  <c r="AP316" i="17"/>
  <c r="AP317" i="17"/>
  <c r="AP318" i="17"/>
  <c r="AP319" i="17"/>
  <c r="AP320" i="17"/>
  <c r="AP321" i="17"/>
  <c r="AP322" i="17"/>
  <c r="AP323" i="17"/>
  <c r="AP324" i="17"/>
  <c r="AP325" i="17"/>
  <c r="AP326" i="17"/>
  <c r="AP327" i="17"/>
  <c r="AP328" i="17"/>
  <c r="AP329" i="17"/>
  <c r="AP330" i="17"/>
  <c r="AP331" i="17"/>
  <c r="AP332" i="17"/>
  <c r="AP333" i="17"/>
  <c r="AP334" i="17"/>
  <c r="AP335" i="17"/>
  <c r="AP336" i="17"/>
  <c r="AP337" i="17"/>
  <c r="AP338" i="17"/>
  <c r="AP339" i="17"/>
  <c r="AP340" i="17"/>
  <c r="AP341" i="17"/>
  <c r="AP342" i="17"/>
  <c r="AP343" i="17"/>
  <c r="AP344" i="17"/>
  <c r="AP345" i="17"/>
  <c r="AP346" i="17"/>
  <c r="AP347" i="17"/>
  <c r="AP348" i="17"/>
  <c r="AP349" i="17"/>
  <c r="AP350" i="17"/>
  <c r="AP351" i="17"/>
  <c r="AP352" i="17"/>
  <c r="AP353" i="17"/>
  <c r="AP354" i="17"/>
  <c r="AP355" i="17"/>
  <c r="AP356" i="17"/>
  <c r="AP357" i="17"/>
  <c r="AP358" i="17"/>
  <c r="AP359" i="17"/>
  <c r="AP360" i="17"/>
  <c r="AP361" i="17"/>
  <c r="AP362" i="17"/>
  <c r="AP363" i="17"/>
  <c r="AP364" i="17"/>
  <c r="AP365" i="17"/>
  <c r="AP366" i="17"/>
  <c r="AP367" i="17"/>
  <c r="AP368" i="17"/>
  <c r="AP370" i="17"/>
  <c r="AP371" i="17"/>
  <c r="AP372" i="17"/>
  <c r="AP373" i="17"/>
  <c r="AP374" i="17"/>
  <c r="AP375" i="17"/>
  <c r="AP376" i="17"/>
  <c r="AP377" i="17"/>
  <c r="AP378" i="17"/>
  <c r="AP379" i="17"/>
  <c r="AP380" i="17"/>
  <c r="AP381" i="17"/>
  <c r="AP382" i="17"/>
  <c r="AP383" i="17"/>
  <c r="AP384" i="17"/>
  <c r="AP385" i="17"/>
  <c r="AP386" i="17"/>
  <c r="AP387" i="17"/>
  <c r="AP388" i="17"/>
  <c r="AP389" i="17"/>
  <c r="AP390" i="17"/>
  <c r="AP391" i="17"/>
  <c r="AP392" i="17"/>
  <c r="AP393" i="17"/>
  <c r="AP394" i="17"/>
  <c r="AP395" i="17"/>
  <c r="AP396" i="17"/>
  <c r="AP397" i="17"/>
  <c r="AP398" i="17"/>
  <c r="AP399" i="17"/>
  <c r="AP400" i="17"/>
  <c r="AP401" i="17"/>
  <c r="AP402" i="17"/>
  <c r="AP403" i="17"/>
  <c r="AP404" i="17"/>
  <c r="AP405" i="17"/>
  <c r="AP406" i="17"/>
  <c r="AP407" i="17"/>
  <c r="AP408" i="17"/>
  <c r="AP409" i="17"/>
  <c r="AP410" i="17"/>
  <c r="AP411" i="17"/>
  <c r="AP412" i="17"/>
  <c r="AP413" i="17"/>
  <c r="AP414" i="17"/>
  <c r="AP415" i="17"/>
  <c r="AP416" i="17"/>
  <c r="AP417" i="17"/>
  <c r="AP418" i="17"/>
  <c r="AP419" i="17"/>
  <c r="AP420" i="17"/>
  <c r="AP421" i="17"/>
  <c r="AP422" i="17"/>
  <c r="AP423" i="17"/>
  <c r="AP424" i="17"/>
  <c r="AP425" i="17"/>
  <c r="AP426" i="17"/>
  <c r="AP427" i="17"/>
  <c r="AP428" i="17"/>
  <c r="AP429" i="17"/>
  <c r="AP430" i="17"/>
  <c r="AP431" i="17"/>
  <c r="AP432" i="17"/>
  <c r="AP433" i="17"/>
  <c r="AP434" i="17"/>
  <c r="AC434" i="17" s="1"/>
  <c r="AP435" i="17"/>
  <c r="AP436" i="17"/>
  <c r="AP437" i="17"/>
  <c r="AP438" i="17"/>
  <c r="AP439" i="17"/>
  <c r="AP440" i="17"/>
  <c r="AP441" i="17"/>
  <c r="AP442" i="17"/>
  <c r="AP443" i="17"/>
  <c r="AP444" i="17"/>
  <c r="AP445" i="17"/>
  <c r="AP446" i="17"/>
  <c r="AP447" i="17"/>
  <c r="AP448" i="17"/>
  <c r="AP449" i="17"/>
  <c r="AP450" i="17"/>
  <c r="AP451" i="17"/>
  <c r="AP452" i="17"/>
  <c r="AP453" i="17"/>
  <c r="AP454" i="17"/>
  <c r="AP455" i="17"/>
  <c r="AP456" i="17"/>
  <c r="AP457" i="17"/>
  <c r="AP458" i="17"/>
  <c r="AP459" i="17"/>
  <c r="AP460" i="17"/>
  <c r="AP461" i="17"/>
  <c r="AP462" i="17"/>
  <c r="AP463" i="17"/>
  <c r="AP464" i="17"/>
  <c r="AP465" i="17"/>
  <c r="AP466" i="17"/>
  <c r="AP467" i="17"/>
  <c r="AP468" i="17"/>
  <c r="AP469" i="17"/>
  <c r="AP470" i="17"/>
  <c r="AP471" i="17"/>
  <c r="AP472" i="17"/>
  <c r="AP473" i="17"/>
  <c r="AP474" i="17"/>
  <c r="AP475" i="17"/>
  <c r="AP476" i="17"/>
  <c r="AP477" i="17"/>
  <c r="AP478" i="17"/>
  <c r="AP479" i="17"/>
  <c r="AP480" i="17"/>
  <c r="AP481" i="17"/>
  <c r="AP482" i="17"/>
  <c r="AP483" i="17"/>
  <c r="AP484" i="17"/>
  <c r="AP485" i="17"/>
  <c r="AP486" i="17"/>
  <c r="AP487" i="17"/>
  <c r="AP488" i="17"/>
  <c r="AP489" i="17"/>
  <c r="AP490" i="17"/>
  <c r="AP491" i="17"/>
  <c r="AP492" i="17"/>
  <c r="AP493" i="17"/>
  <c r="AP494" i="17"/>
  <c r="AP495" i="17"/>
  <c r="AP496" i="17"/>
  <c r="AP497" i="17"/>
  <c r="AP498" i="17"/>
  <c r="AP499" i="17"/>
  <c r="AP500" i="17"/>
  <c r="AP501" i="17"/>
  <c r="AP502" i="17"/>
  <c r="AP503" i="17"/>
  <c r="AP504" i="17"/>
  <c r="AP505" i="17"/>
  <c r="AP506" i="17"/>
  <c r="AP507" i="17"/>
  <c r="AP508" i="17"/>
  <c r="AP509" i="17"/>
  <c r="AP510" i="17"/>
  <c r="AP511" i="17"/>
  <c r="AP512" i="17"/>
  <c r="AP513" i="17"/>
  <c r="AP514" i="17"/>
  <c r="AP515" i="17"/>
  <c r="AP516" i="17"/>
  <c r="AP517" i="17"/>
  <c r="AP518" i="17"/>
  <c r="AP519" i="17"/>
  <c r="AP520" i="17"/>
  <c r="AP521" i="17"/>
  <c r="AP522" i="17"/>
  <c r="AP523" i="17"/>
  <c r="AP524" i="17"/>
  <c r="AP525" i="17"/>
  <c r="AP526" i="17"/>
  <c r="AP527" i="17"/>
  <c r="AP528" i="17"/>
  <c r="AP529" i="17"/>
  <c r="AP530" i="17"/>
  <c r="AP531" i="17"/>
  <c r="AP532" i="17"/>
  <c r="AP533" i="17"/>
  <c r="AP534" i="17"/>
  <c r="AP535" i="17"/>
  <c r="AP536" i="17"/>
  <c r="AP537" i="17"/>
  <c r="AP538" i="17"/>
  <c r="AP539" i="17"/>
  <c r="AP540" i="17"/>
  <c r="AP541" i="17"/>
  <c r="AP542" i="17"/>
  <c r="AP543" i="17"/>
  <c r="AP544" i="17"/>
  <c r="AP545" i="17"/>
  <c r="AP546" i="17"/>
  <c r="AP547" i="17"/>
  <c r="AP548" i="17"/>
  <c r="AP549" i="17"/>
  <c r="AP550" i="17"/>
  <c r="AP551" i="17"/>
  <c r="AP552" i="17"/>
  <c r="AP553" i="17"/>
  <c r="AP554" i="17"/>
  <c r="AP555" i="17"/>
  <c r="AP556" i="17"/>
  <c r="AP557" i="17"/>
  <c r="AP558" i="17"/>
  <c r="AP559" i="17"/>
  <c r="AP560" i="17"/>
  <c r="AP561" i="17"/>
  <c r="AP562" i="17"/>
  <c r="AP563" i="17"/>
  <c r="AP564" i="17"/>
  <c r="AP565" i="17"/>
  <c r="AP566" i="17"/>
  <c r="AP567" i="17"/>
  <c r="AP568" i="17"/>
  <c r="AP569" i="17"/>
  <c r="AP570" i="17"/>
  <c r="AP571" i="17"/>
  <c r="AP572" i="17"/>
  <c r="AP573" i="17"/>
  <c r="AP574" i="17"/>
  <c r="AP575" i="17"/>
  <c r="AP576" i="17"/>
  <c r="AP577" i="17"/>
  <c r="AP578" i="17"/>
  <c r="AP579" i="17"/>
  <c r="AP580" i="17"/>
  <c r="AP581" i="17"/>
  <c r="AP582" i="17"/>
  <c r="AP583" i="17"/>
  <c r="AP584" i="17"/>
  <c r="AP585" i="17"/>
  <c r="AP586" i="17"/>
  <c r="AP587" i="17"/>
  <c r="AP588" i="17"/>
  <c r="AP589" i="17"/>
  <c r="AP590" i="17"/>
  <c r="AP591" i="17"/>
  <c r="AP592" i="17"/>
  <c r="AP593" i="17"/>
  <c r="AP594" i="17"/>
  <c r="AP595" i="17"/>
  <c r="AP596" i="17"/>
  <c r="AP597" i="17"/>
  <c r="AP598" i="17"/>
  <c r="AP599" i="17"/>
  <c r="AP600" i="17"/>
  <c r="AP601" i="17"/>
  <c r="AP602" i="17"/>
  <c r="AP603" i="17"/>
  <c r="AP604" i="17"/>
  <c r="AP605" i="17"/>
  <c r="AP606" i="17"/>
  <c r="AP607" i="17"/>
  <c r="AP608" i="17"/>
  <c r="AP609" i="17"/>
  <c r="AP610" i="17"/>
  <c r="AP611" i="17"/>
  <c r="AP612" i="17"/>
  <c r="AP613" i="17"/>
  <c r="AP614" i="17"/>
  <c r="AP615" i="17"/>
  <c r="AP616" i="17"/>
  <c r="AP617" i="17"/>
  <c r="AP618" i="17"/>
  <c r="AP619" i="17"/>
  <c r="AP620" i="17"/>
  <c r="AP621" i="17"/>
  <c r="AP622" i="17"/>
  <c r="AP623" i="17"/>
  <c r="AP624" i="17"/>
  <c r="AP625" i="17"/>
  <c r="AP626" i="17"/>
  <c r="AP627" i="17"/>
  <c r="AP628" i="17"/>
  <c r="AP629" i="17"/>
  <c r="AP630" i="17"/>
  <c r="AP631" i="17"/>
  <c r="AP632" i="17"/>
  <c r="AP633" i="17"/>
  <c r="AP634" i="17"/>
  <c r="AP635" i="17"/>
  <c r="AP636" i="17"/>
  <c r="AP637" i="17"/>
  <c r="AP638" i="17"/>
  <c r="AP639" i="17"/>
  <c r="AP640" i="17"/>
  <c r="AP641" i="17"/>
  <c r="AP642" i="17"/>
  <c r="AP643" i="17"/>
  <c r="AP644" i="17"/>
  <c r="AP645" i="17"/>
  <c r="AP646" i="17"/>
  <c r="AP647" i="17"/>
  <c r="AP648" i="17"/>
  <c r="AP649" i="17"/>
  <c r="AP650" i="17"/>
  <c r="AP651" i="17"/>
  <c r="AP652" i="17"/>
  <c r="AP653" i="17"/>
  <c r="AP654" i="17"/>
  <c r="AP655" i="17"/>
  <c r="AP656" i="17"/>
  <c r="AC656" i="17" s="1"/>
  <c r="AP657" i="17"/>
  <c r="AP658" i="17"/>
  <c r="AP659" i="17"/>
  <c r="AP660" i="17"/>
  <c r="AP661" i="17"/>
  <c r="AP662" i="17"/>
  <c r="AP663" i="17"/>
  <c r="AP664" i="17"/>
  <c r="AP665" i="17"/>
  <c r="AP666" i="17"/>
  <c r="AP667" i="17"/>
  <c r="AP668" i="17"/>
  <c r="AP669" i="17"/>
  <c r="AP670" i="17"/>
  <c r="AP671" i="17"/>
  <c r="AP672" i="17"/>
  <c r="AP673" i="17"/>
  <c r="AP674" i="17"/>
  <c r="AP675" i="17"/>
  <c r="AP676" i="17"/>
  <c r="AP677" i="17"/>
  <c r="AP678" i="17"/>
  <c r="AP679" i="17"/>
  <c r="AP680" i="17"/>
  <c r="AP681" i="17"/>
  <c r="AP682" i="17"/>
  <c r="AP683" i="17"/>
  <c r="AP684" i="17"/>
  <c r="AP685" i="17"/>
  <c r="AP686" i="17"/>
  <c r="AP687" i="17"/>
  <c r="AP688" i="17"/>
  <c r="AP689" i="17"/>
  <c r="AP690" i="17"/>
  <c r="AP691" i="17"/>
  <c r="AP692" i="17"/>
  <c r="AP693" i="17"/>
  <c r="AP694" i="17"/>
  <c r="AP695" i="17"/>
  <c r="AP696" i="17"/>
  <c r="AP697" i="17"/>
  <c r="AP698" i="17"/>
  <c r="AP699" i="17"/>
  <c r="AP700" i="17"/>
  <c r="AP701" i="17"/>
  <c r="AP702" i="17"/>
  <c r="AP703" i="17"/>
  <c r="AP704" i="17"/>
  <c r="AP705" i="17"/>
  <c r="AP706" i="17"/>
  <c r="AP707" i="17"/>
  <c r="AP708" i="17"/>
  <c r="AP709" i="17"/>
  <c r="AP710" i="17"/>
  <c r="AP711" i="17"/>
  <c r="AP712" i="17"/>
  <c r="AP713" i="17"/>
  <c r="AP714" i="17"/>
  <c r="AP715" i="17"/>
  <c r="AP716" i="17"/>
  <c r="AP717" i="17"/>
  <c r="AP718" i="17"/>
  <c r="AP719" i="17"/>
  <c r="AP720" i="17"/>
  <c r="AP721" i="17"/>
  <c r="AP722" i="17"/>
  <c r="AP723" i="17"/>
  <c r="AP724" i="17"/>
  <c r="AP725" i="17"/>
  <c r="AP726" i="17"/>
  <c r="AP727" i="17"/>
  <c r="AP728" i="17"/>
  <c r="AP729" i="17"/>
  <c r="AP730" i="17"/>
  <c r="AP731" i="17"/>
  <c r="AP732" i="17"/>
  <c r="AP733" i="17"/>
  <c r="AP734" i="17"/>
  <c r="AP735" i="17"/>
  <c r="AP736" i="17"/>
  <c r="AP737" i="17"/>
  <c r="AP738" i="17"/>
  <c r="U738" i="17"/>
  <c r="T738" i="17"/>
  <c r="U737" i="17"/>
  <c r="Z737" i="17" s="1"/>
  <c r="T737" i="17"/>
  <c r="W737" i="17" s="1"/>
  <c r="Y737" i="17" s="1"/>
  <c r="U736" i="17"/>
  <c r="T736" i="17"/>
  <c r="U735" i="17"/>
  <c r="Z735" i="17" s="1"/>
  <c r="T735" i="17"/>
  <c r="U734" i="17"/>
  <c r="Z734" i="17" s="1"/>
  <c r="T734" i="17"/>
  <c r="W734" i="17" s="1"/>
  <c r="U733" i="17"/>
  <c r="Z733" i="17" s="1"/>
  <c r="T733" i="17"/>
  <c r="W733" i="17" s="1"/>
  <c r="U732" i="17"/>
  <c r="T732" i="17"/>
  <c r="U731" i="17"/>
  <c r="Z731" i="17" s="1"/>
  <c r="T731" i="17"/>
  <c r="W731" i="17" s="1"/>
  <c r="X731" i="17" s="1"/>
  <c r="U730" i="17"/>
  <c r="T730" i="17"/>
  <c r="U729" i="17"/>
  <c r="Z729" i="17" s="1"/>
  <c r="T729" i="17"/>
  <c r="W729" i="17" s="1"/>
  <c r="X729" i="17" s="1"/>
  <c r="U728" i="17"/>
  <c r="Z728" i="17" s="1"/>
  <c r="T728" i="17"/>
  <c r="W728" i="17" s="1"/>
  <c r="Y728" i="17" s="1"/>
  <c r="U727" i="17"/>
  <c r="Z727" i="17" s="1"/>
  <c r="T727" i="17"/>
  <c r="W727" i="17" s="1"/>
  <c r="U726" i="17"/>
  <c r="T726" i="17"/>
  <c r="U725" i="17"/>
  <c r="Z725" i="17" s="1"/>
  <c r="T725" i="17"/>
  <c r="W725" i="17" s="1"/>
  <c r="Y725" i="17" s="1"/>
  <c r="U724" i="17"/>
  <c r="T724" i="17"/>
  <c r="U723" i="17"/>
  <c r="Z723" i="17" s="1"/>
  <c r="T723" i="17"/>
  <c r="W723" i="17" s="1"/>
  <c r="U722" i="17"/>
  <c r="Z722" i="17" s="1"/>
  <c r="T722" i="17"/>
  <c r="W722" i="17" s="1"/>
  <c r="U721" i="17"/>
  <c r="Z721" i="17" s="1"/>
  <c r="T721" i="17"/>
  <c r="W721" i="17" s="1"/>
  <c r="U720" i="17"/>
  <c r="T720" i="17"/>
  <c r="U719" i="17"/>
  <c r="Z719" i="17" s="1"/>
  <c r="T719" i="17"/>
  <c r="U718" i="17"/>
  <c r="T718" i="17"/>
  <c r="U717" i="17"/>
  <c r="T717" i="17"/>
  <c r="W717" i="17" s="1"/>
  <c r="X717" i="17" s="1"/>
  <c r="U716" i="17"/>
  <c r="Z716" i="17" s="1"/>
  <c r="T716" i="17"/>
  <c r="W716" i="17" s="1"/>
  <c r="U715" i="17"/>
  <c r="Z715" i="17" s="1"/>
  <c r="T715" i="17"/>
  <c r="W715" i="17" s="1"/>
  <c r="U714" i="17"/>
  <c r="T714" i="17"/>
  <c r="U713" i="17"/>
  <c r="Z713" i="17" s="1"/>
  <c r="T713" i="17"/>
  <c r="W713" i="17" s="1"/>
  <c r="X713" i="17" s="1"/>
  <c r="U712" i="17"/>
  <c r="T712" i="17"/>
  <c r="U711" i="17"/>
  <c r="Z711" i="17" s="1"/>
  <c r="T711" i="17"/>
  <c r="W711" i="17" s="1"/>
  <c r="U710" i="17"/>
  <c r="Z710" i="17" s="1"/>
  <c r="T710" i="17"/>
  <c r="W710" i="17" s="1"/>
  <c r="U709" i="17"/>
  <c r="Z709" i="17" s="1"/>
  <c r="T709" i="17"/>
  <c r="W709" i="17" s="1"/>
  <c r="U708" i="17"/>
  <c r="T708" i="17"/>
  <c r="U707" i="17"/>
  <c r="Z707" i="17" s="1"/>
  <c r="T707" i="17"/>
  <c r="W707" i="17" s="1"/>
  <c r="Y707" i="17" s="1"/>
  <c r="U706" i="17"/>
  <c r="T706" i="17"/>
  <c r="U705" i="17"/>
  <c r="Z705" i="17" s="1"/>
  <c r="T705" i="17"/>
  <c r="W705" i="17" s="1"/>
  <c r="X705" i="17" s="1"/>
  <c r="U704" i="17"/>
  <c r="Z704" i="17" s="1"/>
  <c r="T704" i="17"/>
  <c r="W704" i="17" s="1"/>
  <c r="U703" i="17"/>
  <c r="Z703" i="17" s="1"/>
  <c r="T703" i="17"/>
  <c r="W703" i="17" s="1"/>
  <c r="U702" i="17"/>
  <c r="T702" i="17"/>
  <c r="U701" i="17"/>
  <c r="Z701" i="17" s="1"/>
  <c r="T701" i="17"/>
  <c r="U700" i="17"/>
  <c r="T700" i="17"/>
  <c r="U699" i="17"/>
  <c r="Z699" i="17" s="1"/>
  <c r="T699" i="17"/>
  <c r="W699" i="17" s="1"/>
  <c r="U698" i="17"/>
  <c r="Z698" i="17" s="1"/>
  <c r="T698" i="17"/>
  <c r="W698" i="17" s="1"/>
  <c r="U697" i="17"/>
  <c r="Z697" i="17" s="1"/>
  <c r="T697" i="17"/>
  <c r="W697" i="17" s="1"/>
  <c r="U696" i="17"/>
  <c r="T696" i="17"/>
  <c r="U695" i="17"/>
  <c r="Z695" i="17" s="1"/>
  <c r="T695" i="17"/>
  <c r="W695" i="17" s="1"/>
  <c r="U694" i="17"/>
  <c r="T694" i="17"/>
  <c r="U693" i="17"/>
  <c r="Z693" i="17" s="1"/>
  <c r="T693" i="17"/>
  <c r="W693" i="17" s="1"/>
  <c r="U692" i="17"/>
  <c r="Z692" i="17" s="1"/>
  <c r="T692" i="17"/>
  <c r="W692" i="17" s="1"/>
  <c r="U691" i="17"/>
  <c r="Z691" i="17" s="1"/>
  <c r="T691" i="17"/>
  <c r="W691" i="17" s="1"/>
  <c r="Y691" i="17" s="1"/>
  <c r="U690" i="17"/>
  <c r="T690" i="17"/>
  <c r="U689" i="17"/>
  <c r="Z689" i="17" s="1"/>
  <c r="T689" i="17"/>
  <c r="W689" i="17" s="1"/>
  <c r="U688" i="17"/>
  <c r="Z688" i="17" s="1"/>
  <c r="T688" i="17"/>
  <c r="W688" i="17" s="1"/>
  <c r="U687" i="17"/>
  <c r="T687" i="17"/>
  <c r="U686" i="17"/>
  <c r="Z686" i="17" s="1"/>
  <c r="T686" i="17"/>
  <c r="U685" i="17"/>
  <c r="Z685" i="17" s="1"/>
  <c r="T685" i="17"/>
  <c r="W685" i="17" s="1"/>
  <c r="U684" i="17"/>
  <c r="T684" i="17"/>
  <c r="U683" i="17"/>
  <c r="Z683" i="17" s="1"/>
  <c r="T683" i="17"/>
  <c r="W683" i="17" s="1"/>
  <c r="U682" i="17"/>
  <c r="T682" i="17"/>
  <c r="U681" i="17"/>
  <c r="Z681" i="17" s="1"/>
  <c r="T681" i="17"/>
  <c r="W681" i="17" s="1"/>
  <c r="U680" i="17"/>
  <c r="T680" i="17"/>
  <c r="U679" i="17"/>
  <c r="T679" i="17"/>
  <c r="U678" i="17"/>
  <c r="Z678" i="17" s="1"/>
  <c r="T678" i="17"/>
  <c r="W678" i="17" s="1"/>
  <c r="U677" i="17"/>
  <c r="T677" i="17"/>
  <c r="U676" i="17"/>
  <c r="Z676" i="17" s="1"/>
  <c r="T676" i="17"/>
  <c r="W676" i="17" s="1"/>
  <c r="U675" i="17"/>
  <c r="T675" i="17"/>
  <c r="U674" i="17"/>
  <c r="Z674" i="17" s="1"/>
  <c r="T674" i="17"/>
  <c r="U673" i="17"/>
  <c r="T673" i="17"/>
  <c r="U672" i="17"/>
  <c r="Z672" i="17" s="1"/>
  <c r="T672" i="17"/>
  <c r="W672" i="17" s="1"/>
  <c r="Y672" i="17" s="1"/>
  <c r="U671" i="17"/>
  <c r="T671" i="17"/>
  <c r="U670" i="17"/>
  <c r="Z670" i="17" s="1"/>
  <c r="T670" i="17"/>
  <c r="W670" i="17" s="1"/>
  <c r="X670" i="17" s="1"/>
  <c r="U669" i="17"/>
  <c r="Z669" i="17" s="1"/>
  <c r="T669" i="17"/>
  <c r="W669" i="17" s="1"/>
  <c r="Y669" i="17" s="1"/>
  <c r="U668" i="17"/>
  <c r="T668" i="17"/>
  <c r="U667" i="17"/>
  <c r="Z667" i="17" s="1"/>
  <c r="T667" i="17"/>
  <c r="W667" i="17" s="1"/>
  <c r="Y667" i="17" s="1"/>
  <c r="U666" i="17"/>
  <c r="Z666" i="17" s="1"/>
  <c r="T666" i="17"/>
  <c r="W666" i="17" s="1"/>
  <c r="U665" i="17"/>
  <c r="T665" i="17"/>
  <c r="U664" i="17"/>
  <c r="Z664" i="17" s="1"/>
  <c r="T664" i="17"/>
  <c r="W664" i="17" s="1"/>
  <c r="X664" i="17" s="1"/>
  <c r="U663" i="17"/>
  <c r="Z663" i="17" s="1"/>
  <c r="T663" i="17"/>
  <c r="W663" i="17" s="1"/>
  <c r="U662" i="17"/>
  <c r="T662" i="17"/>
  <c r="U661" i="17"/>
  <c r="Z661" i="17" s="1"/>
  <c r="T661" i="17"/>
  <c r="W661" i="17" s="1"/>
  <c r="U660" i="17"/>
  <c r="T660" i="17"/>
  <c r="U659" i="17"/>
  <c r="Z659" i="17" s="1"/>
  <c r="T659" i="17"/>
  <c r="U658" i="17"/>
  <c r="T658" i="17"/>
  <c r="U657" i="17"/>
  <c r="T657" i="17"/>
  <c r="U656" i="17"/>
  <c r="Z656" i="17" s="1"/>
  <c r="T656" i="17"/>
  <c r="W656" i="17" s="1"/>
  <c r="Y656" i="17" s="1"/>
  <c r="U655" i="17"/>
  <c r="T655" i="17"/>
  <c r="U654" i="17"/>
  <c r="Z654" i="17" s="1"/>
  <c r="T654" i="17"/>
  <c r="W654" i="17" s="1"/>
  <c r="U653" i="17"/>
  <c r="T653" i="17"/>
  <c r="U652" i="17"/>
  <c r="Z652" i="17" s="1"/>
  <c r="T652" i="17"/>
  <c r="W652" i="17" s="1"/>
  <c r="X652" i="17" s="1"/>
  <c r="U651" i="17"/>
  <c r="T651" i="17"/>
  <c r="U650" i="17"/>
  <c r="Z650" i="17" s="1"/>
  <c r="T650" i="17"/>
  <c r="U649" i="17"/>
  <c r="T649" i="17"/>
  <c r="U648" i="17"/>
  <c r="Z648" i="17" s="1"/>
  <c r="T648" i="17"/>
  <c r="W648" i="17" s="1"/>
  <c r="Y648" i="17" s="1"/>
  <c r="U647" i="17"/>
  <c r="Z647" i="17" s="1"/>
  <c r="T647" i="17"/>
  <c r="W647" i="17" s="1"/>
  <c r="U646" i="17"/>
  <c r="T646" i="17"/>
  <c r="U645" i="17"/>
  <c r="Z645" i="17" s="1"/>
  <c r="T645" i="17"/>
  <c r="W645" i="17" s="1"/>
  <c r="Y645" i="17" s="1"/>
  <c r="U644" i="17"/>
  <c r="Z644" i="17" s="1"/>
  <c r="T644" i="17"/>
  <c r="W644" i="17" s="1"/>
  <c r="Y644" i="17" s="1"/>
  <c r="U643" i="17"/>
  <c r="T643" i="17"/>
  <c r="U642" i="17"/>
  <c r="Z642" i="17" s="1"/>
  <c r="T642" i="17"/>
  <c r="W642" i="17" s="1"/>
  <c r="U641" i="17"/>
  <c r="Z641" i="17" s="1"/>
  <c r="T641" i="17"/>
  <c r="W641" i="17" s="1"/>
  <c r="Y641" i="17" s="1"/>
  <c r="U640" i="17"/>
  <c r="T640" i="17"/>
  <c r="U639" i="17"/>
  <c r="Z639" i="17" s="1"/>
  <c r="T639" i="17"/>
  <c r="U638" i="17"/>
  <c r="T638" i="17"/>
  <c r="U637" i="17"/>
  <c r="Z637" i="17" s="1"/>
  <c r="T637" i="17"/>
  <c r="W637" i="17" s="1"/>
  <c r="U636" i="17"/>
  <c r="T636" i="17"/>
  <c r="U635" i="17"/>
  <c r="T635" i="17"/>
  <c r="U634" i="17"/>
  <c r="Z634" i="17" s="1"/>
  <c r="T634" i="17"/>
  <c r="W634" i="17" s="1"/>
  <c r="Y634" i="17" s="1"/>
  <c r="U633" i="17"/>
  <c r="T633" i="17"/>
  <c r="U632" i="17"/>
  <c r="Z632" i="17" s="1"/>
  <c r="T632" i="17"/>
  <c r="U631" i="17"/>
  <c r="T631" i="17"/>
  <c r="U630" i="17"/>
  <c r="Z630" i="17" s="1"/>
  <c r="T630" i="17"/>
  <c r="W630" i="17" s="1"/>
  <c r="X630" i="17" s="1"/>
  <c r="U629" i="17"/>
  <c r="T629" i="17"/>
  <c r="U628" i="17"/>
  <c r="Z628" i="17" s="1"/>
  <c r="T628" i="17"/>
  <c r="W628" i="17" s="1"/>
  <c r="X628" i="17" s="1"/>
  <c r="U627" i="17"/>
  <c r="T627" i="17"/>
  <c r="U626" i="17"/>
  <c r="Z626" i="17" s="1"/>
  <c r="T626" i="17"/>
  <c r="U625" i="17"/>
  <c r="Z625" i="17" s="1"/>
  <c r="T625" i="17"/>
  <c r="W625" i="17" s="1"/>
  <c r="U624" i="17"/>
  <c r="T624" i="17"/>
  <c r="U623" i="17"/>
  <c r="Z623" i="17" s="1"/>
  <c r="T623" i="17"/>
  <c r="W623" i="17" s="1"/>
  <c r="Y623" i="17" s="1"/>
  <c r="U622" i="17"/>
  <c r="Z622" i="17" s="1"/>
  <c r="T622" i="17"/>
  <c r="W622" i="17" s="1"/>
  <c r="X622" i="17" s="1"/>
  <c r="U621" i="17"/>
  <c r="T621" i="17"/>
  <c r="U620" i="17"/>
  <c r="Z620" i="17" s="1"/>
  <c r="T620" i="17"/>
  <c r="U619" i="17"/>
  <c r="Z619" i="17" s="1"/>
  <c r="T619" i="17"/>
  <c r="W619" i="17" s="1"/>
  <c r="U618" i="17"/>
  <c r="T618" i="17"/>
  <c r="U617" i="17"/>
  <c r="Z617" i="17" s="1"/>
  <c r="AC617" i="17" s="1"/>
  <c r="T617" i="17"/>
  <c r="W617" i="17" s="1"/>
  <c r="Y617" i="17" s="1"/>
  <c r="U616" i="17"/>
  <c r="T616" i="17"/>
  <c r="U615" i="17"/>
  <c r="Z615" i="17" s="1"/>
  <c r="T615" i="17"/>
  <c r="W615" i="17" s="1"/>
  <c r="U614" i="17"/>
  <c r="T614" i="17"/>
  <c r="U613" i="17"/>
  <c r="T613" i="17"/>
  <c r="U612" i="17"/>
  <c r="Z612" i="17" s="1"/>
  <c r="T612" i="17"/>
  <c r="U611" i="17"/>
  <c r="T611" i="17"/>
  <c r="U610" i="17"/>
  <c r="Z610" i="17" s="1"/>
  <c r="T610" i="17"/>
  <c r="W610" i="17" s="1"/>
  <c r="U609" i="17"/>
  <c r="T609" i="17"/>
  <c r="U608" i="17"/>
  <c r="Z608" i="17" s="1"/>
  <c r="T608" i="17"/>
  <c r="W608" i="17" s="1"/>
  <c r="U607" i="17"/>
  <c r="T607" i="17"/>
  <c r="U606" i="17"/>
  <c r="Z606" i="17" s="1"/>
  <c r="T606" i="17"/>
  <c r="U605" i="17"/>
  <c r="T605" i="17"/>
  <c r="U604" i="17"/>
  <c r="Z604" i="17" s="1"/>
  <c r="T604" i="17"/>
  <c r="W604" i="17" s="1"/>
  <c r="X604" i="17" s="1"/>
  <c r="U603" i="17"/>
  <c r="T603" i="17"/>
  <c r="U602" i="17"/>
  <c r="Z602" i="17" s="1"/>
  <c r="T602" i="17"/>
  <c r="W602" i="17" s="1"/>
  <c r="U601" i="17"/>
  <c r="Z601" i="17" s="1"/>
  <c r="T601" i="17"/>
  <c r="W601" i="17" s="1"/>
  <c r="U600" i="17"/>
  <c r="T600" i="17"/>
  <c r="U599" i="17"/>
  <c r="Z599" i="17" s="1"/>
  <c r="T599" i="17"/>
  <c r="W599" i="17" s="1"/>
  <c r="U598" i="17"/>
  <c r="Z598" i="17" s="1"/>
  <c r="T598" i="17"/>
  <c r="W598" i="17" s="1"/>
  <c r="X598" i="17" s="1"/>
  <c r="U597" i="17"/>
  <c r="T597" i="17"/>
  <c r="U596" i="17"/>
  <c r="Z596" i="17" s="1"/>
  <c r="T596" i="17"/>
  <c r="U595" i="17"/>
  <c r="Z595" i="17" s="1"/>
  <c r="T595" i="17"/>
  <c r="W595" i="17" s="1"/>
  <c r="U594" i="17"/>
  <c r="T594" i="17"/>
  <c r="U593" i="17"/>
  <c r="Z593" i="17" s="1"/>
  <c r="T593" i="17"/>
  <c r="W593" i="17" s="1"/>
  <c r="U592" i="17"/>
  <c r="T592" i="17"/>
  <c r="U591" i="17"/>
  <c r="Z591" i="17" s="1"/>
  <c r="T591" i="17"/>
  <c r="W591" i="17" s="1"/>
  <c r="U590" i="17"/>
  <c r="T590" i="17"/>
  <c r="U589" i="17"/>
  <c r="T589" i="17"/>
  <c r="U588" i="17"/>
  <c r="Z588" i="17" s="1"/>
  <c r="T588" i="17"/>
  <c r="U587" i="17"/>
  <c r="T587" i="17"/>
  <c r="U586" i="17"/>
  <c r="Z586" i="17" s="1"/>
  <c r="T586" i="17"/>
  <c r="W586" i="17" s="1"/>
  <c r="U585" i="17"/>
  <c r="T585" i="17"/>
  <c r="U584" i="17"/>
  <c r="Z584" i="17" s="1"/>
  <c r="T584" i="17"/>
  <c r="W584" i="17" s="1"/>
  <c r="U583" i="17"/>
  <c r="T583" i="17"/>
  <c r="U582" i="17"/>
  <c r="Z582" i="17" s="1"/>
  <c r="T582" i="17"/>
  <c r="W582" i="17" s="1"/>
  <c r="Y582" i="17" s="1"/>
  <c r="U581" i="17"/>
  <c r="T581" i="17"/>
  <c r="U580" i="17"/>
  <c r="Z580" i="17" s="1"/>
  <c r="T580" i="17"/>
  <c r="W580" i="17" s="1"/>
  <c r="Y580" i="17" s="1"/>
  <c r="U579" i="17"/>
  <c r="T579" i="17"/>
  <c r="U578" i="17"/>
  <c r="Z578" i="17" s="1"/>
  <c r="T578" i="17"/>
  <c r="U577" i="17"/>
  <c r="T577" i="17"/>
  <c r="U576" i="17"/>
  <c r="Z576" i="17" s="1"/>
  <c r="T576" i="17"/>
  <c r="U575" i="17"/>
  <c r="Z575" i="17" s="1"/>
  <c r="T575" i="17"/>
  <c r="W575" i="17" s="1"/>
  <c r="Y575" i="17" s="1"/>
  <c r="U574" i="17"/>
  <c r="T574" i="17"/>
  <c r="U573" i="17"/>
  <c r="Z573" i="17" s="1"/>
  <c r="T573" i="17"/>
  <c r="W573" i="17" s="1"/>
  <c r="U572" i="17"/>
  <c r="Z572" i="17" s="1"/>
  <c r="T572" i="17"/>
  <c r="W572" i="17" s="1"/>
  <c r="U571" i="17"/>
  <c r="T571" i="17"/>
  <c r="U570" i="17"/>
  <c r="Z570" i="17" s="1"/>
  <c r="T570" i="17"/>
  <c r="W570" i="17" s="1"/>
  <c r="Y570" i="17" s="1"/>
  <c r="U569" i="17"/>
  <c r="Z569" i="17" s="1"/>
  <c r="T569" i="17"/>
  <c r="W569" i="17" s="1"/>
  <c r="X569" i="17" s="1"/>
  <c r="U568" i="17"/>
  <c r="T568" i="17"/>
  <c r="U567" i="17"/>
  <c r="Z567" i="17" s="1"/>
  <c r="T567" i="17"/>
  <c r="W567" i="17" s="1"/>
  <c r="U566" i="17"/>
  <c r="T566" i="17"/>
  <c r="U565" i="17"/>
  <c r="Z565" i="17" s="1"/>
  <c r="T565" i="17"/>
  <c r="W565" i="17" s="1"/>
  <c r="U564" i="17"/>
  <c r="T564" i="17"/>
  <c r="U563" i="17"/>
  <c r="T563" i="17"/>
  <c r="U562" i="17"/>
  <c r="Z562" i="17" s="1"/>
  <c r="T562" i="17"/>
  <c r="W562" i="17" s="1"/>
  <c r="U561" i="17"/>
  <c r="T561" i="17"/>
  <c r="U560" i="17"/>
  <c r="Z560" i="17" s="1"/>
  <c r="T560" i="17"/>
  <c r="U559" i="17"/>
  <c r="T559" i="17"/>
  <c r="U558" i="17"/>
  <c r="Z558" i="17" s="1"/>
  <c r="T558" i="17"/>
  <c r="W558" i="17" s="1"/>
  <c r="U557" i="17"/>
  <c r="T557" i="17"/>
  <c r="U556" i="17"/>
  <c r="Z556" i="17" s="1"/>
  <c r="T556" i="17"/>
  <c r="W556" i="17" s="1"/>
  <c r="Y556" i="17" s="1"/>
  <c r="U555" i="17"/>
  <c r="T555" i="17"/>
  <c r="U554" i="17"/>
  <c r="Z554" i="17" s="1"/>
  <c r="T554" i="17"/>
  <c r="U553" i="17"/>
  <c r="T553" i="17"/>
  <c r="U552" i="17"/>
  <c r="Z552" i="17" s="1"/>
  <c r="T552" i="17"/>
  <c r="W552" i="17" s="1"/>
  <c r="U551" i="17"/>
  <c r="T551" i="17"/>
  <c r="U550" i="17"/>
  <c r="Z550" i="17" s="1"/>
  <c r="T550" i="17"/>
  <c r="W550" i="17" s="1"/>
  <c r="U549" i="17"/>
  <c r="Z549" i="17" s="1"/>
  <c r="T549" i="17"/>
  <c r="W549" i="17" s="1"/>
  <c r="U548" i="17"/>
  <c r="T548" i="17"/>
  <c r="U547" i="17"/>
  <c r="Z547" i="17" s="1"/>
  <c r="T547" i="17"/>
  <c r="W547" i="17" s="1"/>
  <c r="Y547" i="17" s="1"/>
  <c r="U546" i="17"/>
  <c r="Z546" i="17" s="1"/>
  <c r="T546" i="17"/>
  <c r="W546" i="17" s="1"/>
  <c r="U545" i="17"/>
  <c r="T545" i="17"/>
  <c r="U544" i="17"/>
  <c r="Z544" i="17" s="1"/>
  <c r="T544" i="17"/>
  <c r="W544" i="17" s="1"/>
  <c r="U543" i="17"/>
  <c r="Z543" i="17" s="1"/>
  <c r="T543" i="17"/>
  <c r="W543" i="17" s="1"/>
  <c r="U542" i="17"/>
  <c r="T542" i="17"/>
  <c r="U541" i="17"/>
  <c r="Z541" i="17" s="1"/>
  <c r="T541" i="17"/>
  <c r="W541" i="17" s="1"/>
  <c r="X541" i="17" s="1"/>
  <c r="U540" i="17"/>
  <c r="T540" i="17"/>
  <c r="U539" i="17"/>
  <c r="Z539" i="17" s="1"/>
  <c r="T539" i="17"/>
  <c r="W539" i="17" s="1"/>
  <c r="X539" i="17" s="1"/>
  <c r="U538" i="17"/>
  <c r="T538" i="17"/>
  <c r="U537" i="17"/>
  <c r="T537" i="17"/>
  <c r="U536" i="17"/>
  <c r="Z536" i="17" s="1"/>
  <c r="T536" i="17"/>
  <c r="W536" i="17" s="1"/>
  <c r="X536" i="17" s="1"/>
  <c r="U535" i="17"/>
  <c r="T535" i="17"/>
  <c r="U534" i="17"/>
  <c r="Z534" i="17" s="1"/>
  <c r="T534" i="17"/>
  <c r="U533" i="17"/>
  <c r="T533" i="17"/>
  <c r="U532" i="17"/>
  <c r="Z532" i="17" s="1"/>
  <c r="T532" i="17"/>
  <c r="W532" i="17" s="1"/>
  <c r="U531" i="17"/>
  <c r="T531" i="17"/>
  <c r="U530" i="17"/>
  <c r="Z530" i="17" s="1"/>
  <c r="T530" i="17"/>
  <c r="U529" i="17"/>
  <c r="T529" i="17"/>
  <c r="U528" i="17"/>
  <c r="Z528" i="17" s="1"/>
  <c r="T528" i="17"/>
  <c r="W528" i="17" s="1"/>
  <c r="U527" i="17"/>
  <c r="T527" i="17"/>
  <c r="U526" i="17"/>
  <c r="Z526" i="17" s="1"/>
  <c r="T526" i="17"/>
  <c r="W526" i="17" s="1"/>
  <c r="U525" i="17"/>
  <c r="T525" i="17"/>
  <c r="U524" i="17"/>
  <c r="Z524" i="17" s="1"/>
  <c r="T524" i="17"/>
  <c r="W524" i="17" s="1"/>
  <c r="Y524" i="17" s="1"/>
  <c r="U523" i="17"/>
  <c r="T523" i="17"/>
  <c r="U522" i="17"/>
  <c r="Z522" i="17" s="1"/>
  <c r="T522" i="17"/>
  <c r="W522" i="17" s="1"/>
  <c r="U521" i="17"/>
  <c r="T521" i="17"/>
  <c r="U520" i="17"/>
  <c r="Z520" i="17" s="1"/>
  <c r="T520" i="17"/>
  <c r="W520" i="17" s="1"/>
  <c r="X520" i="17" s="1"/>
  <c r="U519" i="17"/>
  <c r="Z519" i="17" s="1"/>
  <c r="T519" i="17"/>
  <c r="W519" i="17" s="1"/>
  <c r="U518" i="17"/>
  <c r="T518" i="17"/>
  <c r="U517" i="17"/>
  <c r="Z517" i="17" s="1"/>
  <c r="T517" i="17"/>
  <c r="W517" i="17" s="1"/>
  <c r="Y517" i="17" s="1"/>
  <c r="U516" i="17"/>
  <c r="Z516" i="17" s="1"/>
  <c r="T516" i="17"/>
  <c r="W516" i="17" s="1"/>
  <c r="U515" i="17"/>
  <c r="T515" i="17"/>
  <c r="U514" i="17"/>
  <c r="Z514" i="17" s="1"/>
  <c r="T514" i="17"/>
  <c r="W514" i="17" s="1"/>
  <c r="X514" i="17" s="1"/>
  <c r="U513" i="17"/>
  <c r="Z513" i="17" s="1"/>
  <c r="T513" i="17"/>
  <c r="W513" i="17" s="1"/>
  <c r="U512" i="17"/>
  <c r="T512" i="17"/>
  <c r="U511" i="17"/>
  <c r="Z511" i="17" s="1"/>
  <c r="T511" i="17"/>
  <c r="U510" i="17"/>
  <c r="T510" i="17"/>
  <c r="U509" i="17"/>
  <c r="Z509" i="17" s="1"/>
  <c r="AC509" i="17" s="1"/>
  <c r="T509" i="17"/>
  <c r="W509" i="17" s="1"/>
  <c r="Y509" i="17" s="1"/>
  <c r="U508" i="17"/>
  <c r="T508" i="17"/>
  <c r="U507" i="17"/>
  <c r="T507" i="17"/>
  <c r="U506" i="17"/>
  <c r="Z506" i="17" s="1"/>
  <c r="T506" i="17"/>
  <c r="W506" i="17" s="1"/>
  <c r="U505" i="17"/>
  <c r="T505" i="17"/>
  <c r="U504" i="17"/>
  <c r="Z504" i="17" s="1"/>
  <c r="T504" i="17"/>
  <c r="W504" i="17" s="1"/>
  <c r="U503" i="17"/>
  <c r="T503" i="17"/>
  <c r="U502" i="17"/>
  <c r="Z502" i="17" s="1"/>
  <c r="T502" i="17"/>
  <c r="W502" i="17" s="1"/>
  <c r="X502" i="17" s="1"/>
  <c r="U501" i="17"/>
  <c r="T501" i="17"/>
  <c r="U500" i="17"/>
  <c r="Z500" i="17" s="1"/>
  <c r="T500" i="17"/>
  <c r="W500" i="17" s="1"/>
  <c r="Y500" i="17" s="1"/>
  <c r="U499" i="17"/>
  <c r="T499" i="17"/>
  <c r="U498" i="17"/>
  <c r="Z498" i="17" s="1"/>
  <c r="T498" i="17"/>
  <c r="W498" i="17" s="1"/>
  <c r="U497" i="17"/>
  <c r="T497" i="17"/>
  <c r="U496" i="17"/>
  <c r="Z496" i="17" s="1"/>
  <c r="T496" i="17"/>
  <c r="W496" i="17" s="1"/>
  <c r="U495" i="17"/>
  <c r="T495" i="17"/>
  <c r="U494" i="17"/>
  <c r="Z494" i="17" s="1"/>
  <c r="T494" i="17"/>
  <c r="W494" i="17" s="1"/>
  <c r="U493" i="17"/>
  <c r="T493" i="17"/>
  <c r="U492" i="17"/>
  <c r="Z492" i="17" s="1"/>
  <c r="T492" i="17"/>
  <c r="U491" i="17"/>
  <c r="T491" i="17"/>
  <c r="U490" i="17"/>
  <c r="Z490" i="17" s="1"/>
  <c r="T490" i="17"/>
  <c r="U489" i="17"/>
  <c r="Z489" i="17" s="1"/>
  <c r="T489" i="17"/>
  <c r="W489" i="17" s="1"/>
  <c r="X489" i="17" s="1"/>
  <c r="U488" i="17"/>
  <c r="T488" i="17"/>
  <c r="U487" i="17"/>
  <c r="Z487" i="17" s="1"/>
  <c r="T487" i="17"/>
  <c r="U486" i="17"/>
  <c r="Z486" i="17" s="1"/>
  <c r="T486" i="17"/>
  <c r="W486" i="17" s="1"/>
  <c r="U485" i="17"/>
  <c r="T485" i="17"/>
  <c r="U484" i="17"/>
  <c r="Z484" i="17" s="1"/>
  <c r="T484" i="17"/>
  <c r="U483" i="17"/>
  <c r="Z483" i="17" s="1"/>
  <c r="T483" i="17"/>
  <c r="W483" i="17" s="1"/>
  <c r="U482" i="17"/>
  <c r="T482" i="17"/>
  <c r="U481" i="17"/>
  <c r="Z481" i="17" s="1"/>
  <c r="T481" i="17"/>
  <c r="W481" i="17" s="1"/>
  <c r="U480" i="17"/>
  <c r="T480" i="17"/>
  <c r="U479" i="17"/>
  <c r="Z479" i="17" s="1"/>
  <c r="T479" i="17"/>
  <c r="W479" i="17" s="1"/>
  <c r="X479" i="17" s="1"/>
  <c r="U478" i="17"/>
  <c r="T478" i="17"/>
  <c r="U477" i="17"/>
  <c r="T477" i="17"/>
  <c r="U476" i="17"/>
  <c r="Z476" i="17" s="1"/>
  <c r="T476" i="17"/>
  <c r="U475" i="17"/>
  <c r="T475" i="17"/>
  <c r="U474" i="17"/>
  <c r="Z474" i="17" s="1"/>
  <c r="T474" i="17"/>
  <c r="W474" i="17" s="1"/>
  <c r="X474" i="17" s="1"/>
  <c r="U473" i="17"/>
  <c r="T473" i="17"/>
  <c r="U472" i="17"/>
  <c r="Z472" i="17" s="1"/>
  <c r="T472" i="17"/>
  <c r="U471" i="17"/>
  <c r="T471" i="17"/>
  <c r="U470" i="17"/>
  <c r="Z470" i="17" s="1"/>
  <c r="T470" i="17"/>
  <c r="W470" i="17" s="1"/>
  <c r="Y470" i="17" s="1"/>
  <c r="U469" i="17"/>
  <c r="T469" i="17"/>
  <c r="U468" i="17"/>
  <c r="Z468" i="17" s="1"/>
  <c r="T468" i="17"/>
  <c r="U467" i="17"/>
  <c r="T467" i="17"/>
  <c r="U466" i="17"/>
  <c r="Z466" i="17" s="1"/>
  <c r="T466" i="17"/>
  <c r="U465" i="17"/>
  <c r="T465" i="17"/>
  <c r="U464" i="17"/>
  <c r="Z464" i="17" s="1"/>
  <c r="T464" i="17"/>
  <c r="W464" i="17" s="1"/>
  <c r="U463" i="17"/>
  <c r="Z463" i="17" s="1"/>
  <c r="T463" i="17"/>
  <c r="W463" i="17" s="1"/>
  <c r="Y463" i="17" s="1"/>
  <c r="U462" i="17"/>
  <c r="T462" i="17"/>
  <c r="U461" i="17"/>
  <c r="Z461" i="17" s="1"/>
  <c r="T461" i="17"/>
  <c r="W461" i="17" s="1"/>
  <c r="Y461" i="17" s="1"/>
  <c r="U460" i="17"/>
  <c r="Z460" i="17" s="1"/>
  <c r="T460" i="17"/>
  <c r="W460" i="17" s="1"/>
  <c r="U459" i="17"/>
  <c r="T459" i="17"/>
  <c r="U458" i="17"/>
  <c r="Z458" i="17" s="1"/>
  <c r="T458" i="17"/>
  <c r="W458" i="17" s="1"/>
  <c r="U457" i="17"/>
  <c r="Z457" i="17" s="1"/>
  <c r="T457" i="17"/>
  <c r="W457" i="17" s="1"/>
  <c r="U456" i="17"/>
  <c r="T456" i="17"/>
  <c r="U455" i="17"/>
  <c r="Z455" i="17" s="1"/>
  <c r="T455" i="17"/>
  <c r="U454" i="17"/>
  <c r="T454" i="17"/>
  <c r="U453" i="17"/>
  <c r="Z453" i="17" s="1"/>
  <c r="T453" i="17"/>
  <c r="U452" i="17"/>
  <c r="T452" i="17"/>
  <c r="U451" i="17"/>
  <c r="Z451" i="17" s="1"/>
  <c r="T451" i="17"/>
  <c r="U450" i="17"/>
  <c r="T450" i="17"/>
  <c r="U449" i="17"/>
  <c r="Z449" i="17" s="1"/>
  <c r="T449" i="17"/>
  <c r="W449" i="17" s="1"/>
  <c r="X449" i="17" s="1"/>
  <c r="U448" i="17"/>
  <c r="T448" i="17"/>
  <c r="U447" i="17"/>
  <c r="Z447" i="17" s="1"/>
  <c r="T447" i="17"/>
  <c r="U446" i="17"/>
  <c r="T446" i="17"/>
  <c r="U445" i="17"/>
  <c r="Z445" i="17" s="1"/>
  <c r="T445" i="17"/>
  <c r="W445" i="17" s="1"/>
  <c r="Y445" i="17" s="1"/>
  <c r="U444" i="17"/>
  <c r="T444" i="17"/>
  <c r="U443" i="17"/>
  <c r="Z443" i="17" s="1"/>
  <c r="T443" i="17"/>
  <c r="U442" i="17"/>
  <c r="T442" i="17"/>
  <c r="U441" i="17"/>
  <c r="Z441" i="17" s="1"/>
  <c r="T441" i="17"/>
  <c r="W441" i="17" s="1"/>
  <c r="U440" i="17"/>
  <c r="Z440" i="17" s="1"/>
  <c r="T440" i="17"/>
  <c r="W440" i="17" s="1"/>
  <c r="U439" i="17"/>
  <c r="T439" i="17"/>
  <c r="U438" i="17"/>
  <c r="Z438" i="17" s="1"/>
  <c r="T438" i="17"/>
  <c r="W438" i="17" s="1"/>
  <c r="X438" i="17" s="1"/>
  <c r="U437" i="17"/>
  <c r="Z437" i="17" s="1"/>
  <c r="T437" i="17"/>
  <c r="W437" i="17" s="1"/>
  <c r="Y437" i="17" s="1"/>
  <c r="U436" i="17"/>
  <c r="T436" i="17"/>
  <c r="U435" i="17"/>
  <c r="Z435" i="17" s="1"/>
  <c r="T435" i="17"/>
  <c r="W435" i="17" s="1"/>
  <c r="U434" i="17"/>
  <c r="Z434" i="17" s="1"/>
  <c r="T434" i="17"/>
  <c r="W434" i="17" s="1"/>
  <c r="Y434" i="17" s="1"/>
  <c r="U433" i="17"/>
  <c r="T433" i="17"/>
  <c r="U432" i="17"/>
  <c r="Z432" i="17" s="1"/>
  <c r="T432" i="17"/>
  <c r="W432" i="17" s="1"/>
  <c r="U431" i="17"/>
  <c r="T431" i="17"/>
  <c r="U430" i="17"/>
  <c r="Z430" i="17" s="1"/>
  <c r="T430" i="17"/>
  <c r="W430" i="17" s="1"/>
  <c r="U429" i="17"/>
  <c r="T429" i="17"/>
  <c r="U428" i="17"/>
  <c r="T428" i="17"/>
  <c r="U427" i="17"/>
  <c r="Z427" i="17" s="1"/>
  <c r="T427" i="17"/>
  <c r="W427" i="17" s="1"/>
  <c r="U426" i="17"/>
  <c r="T426" i="17"/>
  <c r="U425" i="17"/>
  <c r="Z425" i="17" s="1"/>
  <c r="T425" i="17"/>
  <c r="U424" i="17"/>
  <c r="T424" i="17"/>
  <c r="U423" i="17"/>
  <c r="Z423" i="17" s="1"/>
  <c r="T423" i="17"/>
  <c r="W423" i="17" s="1"/>
  <c r="U422" i="17"/>
  <c r="T422" i="17"/>
  <c r="U421" i="17"/>
  <c r="Z421" i="17" s="1"/>
  <c r="T421" i="17"/>
  <c r="U420" i="17"/>
  <c r="T420" i="17"/>
  <c r="U419" i="17"/>
  <c r="Z419" i="17" s="1"/>
  <c r="T419" i="17"/>
  <c r="W419" i="17" s="1"/>
  <c r="U418" i="17"/>
  <c r="T418" i="17"/>
  <c r="U417" i="17"/>
  <c r="Z417" i="17" s="1"/>
  <c r="T417" i="17"/>
  <c r="W417" i="17" s="1"/>
  <c r="U416" i="17"/>
  <c r="T416" i="17"/>
  <c r="U415" i="17"/>
  <c r="Z415" i="17" s="1"/>
  <c r="T415" i="17"/>
  <c r="W415" i="17" s="1"/>
  <c r="X415" i="17" s="1"/>
  <c r="U414" i="17"/>
  <c r="Z414" i="17" s="1"/>
  <c r="T414" i="17"/>
  <c r="W414" i="17" s="1"/>
  <c r="U413" i="17"/>
  <c r="T413" i="17"/>
  <c r="U412" i="17"/>
  <c r="Z412" i="17" s="1"/>
  <c r="T412" i="17"/>
  <c r="W412" i="17" s="1"/>
  <c r="U411" i="17"/>
  <c r="T411" i="17"/>
  <c r="U410" i="17"/>
  <c r="Z410" i="17" s="1"/>
  <c r="T410" i="17"/>
  <c r="W410" i="17" s="1"/>
  <c r="U409" i="17"/>
  <c r="T409" i="17"/>
  <c r="U408" i="17"/>
  <c r="Z408" i="17" s="1"/>
  <c r="T408" i="17"/>
  <c r="W408" i="17" s="1"/>
  <c r="U407" i="17"/>
  <c r="Z407" i="17" s="1"/>
  <c r="T407" i="17"/>
  <c r="W407" i="17" s="1"/>
  <c r="U406" i="17"/>
  <c r="T406" i="17"/>
  <c r="U405" i="17"/>
  <c r="Z405" i="17" s="1"/>
  <c r="T405" i="17"/>
  <c r="W405" i="17" s="1"/>
  <c r="U404" i="17"/>
  <c r="Z404" i="17" s="1"/>
  <c r="T404" i="17"/>
  <c r="W404" i="17" s="1"/>
  <c r="U403" i="17"/>
  <c r="T403" i="17"/>
  <c r="U402" i="17"/>
  <c r="Z402" i="17" s="1"/>
  <c r="T402" i="17"/>
  <c r="W402" i="17" s="1"/>
  <c r="U401" i="17"/>
  <c r="T401" i="17"/>
  <c r="U400" i="17"/>
  <c r="Z400" i="17" s="1"/>
  <c r="T400" i="17"/>
  <c r="W400" i="17" s="1"/>
  <c r="X400" i="17" s="1"/>
  <c r="U399" i="17"/>
  <c r="T399" i="17"/>
  <c r="U398" i="17"/>
  <c r="Z398" i="17" s="1"/>
  <c r="T398" i="17"/>
  <c r="W398" i="17" s="1"/>
  <c r="Y398" i="17" s="1"/>
  <c r="U397" i="17"/>
  <c r="T397" i="17"/>
  <c r="U396" i="17"/>
  <c r="Z396" i="17" s="1"/>
  <c r="T396" i="17"/>
  <c r="W396" i="17" s="1"/>
  <c r="X396" i="17" s="1"/>
  <c r="U395" i="17"/>
  <c r="T395" i="17"/>
  <c r="U394" i="17"/>
  <c r="Z394" i="17" s="1"/>
  <c r="T394" i="17"/>
  <c r="W394" i="17" s="1"/>
  <c r="Y394" i="17" s="1"/>
  <c r="U393" i="17"/>
  <c r="T393" i="17"/>
  <c r="U392" i="17"/>
  <c r="Z392" i="17" s="1"/>
  <c r="T392" i="17"/>
  <c r="W392" i="17" s="1"/>
  <c r="U391" i="17"/>
  <c r="T391" i="17"/>
  <c r="U390" i="17"/>
  <c r="Z390" i="17" s="1"/>
  <c r="T390" i="17"/>
  <c r="U389" i="17"/>
  <c r="T389" i="17"/>
  <c r="U388" i="17"/>
  <c r="Z388" i="17" s="1"/>
  <c r="T388" i="17"/>
  <c r="W388" i="17" s="1"/>
  <c r="U387" i="17"/>
  <c r="T387" i="17"/>
  <c r="U386" i="17"/>
  <c r="Z386" i="17" s="1"/>
  <c r="T386" i="17"/>
  <c r="U385" i="17"/>
  <c r="Z385" i="17" s="1"/>
  <c r="T385" i="17"/>
  <c r="W385" i="17" s="1"/>
  <c r="U384" i="17"/>
  <c r="T384" i="17"/>
  <c r="U383" i="17"/>
  <c r="Z383" i="17" s="1"/>
  <c r="T383" i="17"/>
  <c r="W383" i="17" s="1"/>
  <c r="U382" i="17"/>
  <c r="T382" i="17"/>
  <c r="U381" i="17"/>
  <c r="Z381" i="17" s="1"/>
  <c r="T381" i="17"/>
  <c r="W381" i="17" s="1"/>
  <c r="U380" i="17"/>
  <c r="T380" i="17"/>
  <c r="U379" i="17"/>
  <c r="Z379" i="17" s="1"/>
  <c r="T379" i="17"/>
  <c r="W379" i="17" s="1"/>
  <c r="U378" i="17"/>
  <c r="Z378" i="17" s="1"/>
  <c r="T378" i="17"/>
  <c r="W378" i="17" s="1"/>
  <c r="U377" i="17"/>
  <c r="T377" i="17"/>
  <c r="U376" i="17"/>
  <c r="T376" i="17"/>
  <c r="U375" i="17"/>
  <c r="Z375" i="17" s="1"/>
  <c r="T375" i="17"/>
  <c r="W375" i="17" s="1"/>
  <c r="U374" i="17"/>
  <c r="Z374" i="17" s="1"/>
  <c r="T374" i="17"/>
  <c r="W374" i="17" s="1"/>
  <c r="U373" i="17"/>
  <c r="T373" i="17"/>
  <c r="U372" i="17"/>
  <c r="Z372" i="17" s="1"/>
  <c r="T372" i="17"/>
  <c r="W372" i="17" s="1"/>
  <c r="Y372" i="17" s="1"/>
  <c r="U371" i="17"/>
  <c r="T371" i="17"/>
  <c r="U370" i="17"/>
  <c r="T370" i="17"/>
  <c r="U369" i="17"/>
  <c r="Z369" i="17" s="1"/>
  <c r="T369" i="17"/>
  <c r="U368" i="17"/>
  <c r="T368" i="17"/>
  <c r="U367" i="17"/>
  <c r="Z367" i="17" s="1"/>
  <c r="T367" i="17"/>
  <c r="U366" i="17"/>
  <c r="T366" i="17"/>
  <c r="U365" i="17"/>
  <c r="Z365" i="17" s="1"/>
  <c r="T365" i="17"/>
  <c r="W365" i="17" s="1"/>
  <c r="U364" i="17"/>
  <c r="T364" i="17"/>
  <c r="U363" i="17"/>
  <c r="Z363" i="17" s="1"/>
  <c r="T363" i="17"/>
  <c r="W363" i="17" s="1"/>
  <c r="U362" i="17"/>
  <c r="T362" i="17"/>
  <c r="U361" i="17"/>
  <c r="Z361" i="17" s="1"/>
  <c r="T361" i="17"/>
  <c r="W361" i="17" s="1"/>
  <c r="U360" i="17"/>
  <c r="T360" i="17"/>
  <c r="U359" i="17"/>
  <c r="Z359" i="17" s="1"/>
  <c r="T359" i="17"/>
  <c r="U358" i="17"/>
  <c r="T358" i="17"/>
  <c r="U357" i="17"/>
  <c r="Z357" i="17" s="1"/>
  <c r="T357" i="17"/>
  <c r="W357" i="17" s="1"/>
  <c r="Y357" i="17" s="1"/>
  <c r="U356" i="17"/>
  <c r="T356" i="17"/>
  <c r="U355" i="17"/>
  <c r="Z355" i="17" s="1"/>
  <c r="T355" i="17"/>
  <c r="W355" i="17" s="1"/>
  <c r="U354" i="17"/>
  <c r="T354" i="17"/>
  <c r="U353" i="17"/>
  <c r="Z353" i="17" s="1"/>
  <c r="T353" i="17"/>
  <c r="W353" i="17" s="1"/>
  <c r="U352" i="17"/>
  <c r="Z352" i="17" s="1"/>
  <c r="T352" i="17"/>
  <c r="W352" i="17" s="1"/>
  <c r="U351" i="17"/>
  <c r="T351" i="17"/>
  <c r="U350" i="17"/>
  <c r="Z350" i="17" s="1"/>
  <c r="T350" i="17"/>
  <c r="W350" i="17" s="1"/>
  <c r="X350" i="17" s="1"/>
  <c r="U349" i="17"/>
  <c r="T349" i="17"/>
  <c r="U348" i="17"/>
  <c r="Z348" i="17" s="1"/>
  <c r="T348" i="17"/>
  <c r="W348" i="17" s="1"/>
  <c r="U347" i="17"/>
  <c r="T347" i="17"/>
  <c r="U346" i="17"/>
  <c r="Z346" i="17" s="1"/>
  <c r="T346" i="17"/>
  <c r="W346" i="17" s="1"/>
  <c r="U345" i="17"/>
  <c r="Z345" i="17" s="1"/>
  <c r="T345" i="17"/>
  <c r="W345" i="17" s="1"/>
  <c r="X345" i="17" s="1"/>
  <c r="U344" i="17"/>
  <c r="T344" i="17"/>
  <c r="U343" i="17"/>
  <c r="T343" i="17"/>
  <c r="U342" i="17"/>
  <c r="Z342" i="17" s="1"/>
  <c r="T342" i="17"/>
  <c r="W342" i="17" s="1"/>
  <c r="U341" i="17"/>
  <c r="Z341" i="17" s="1"/>
  <c r="T341" i="17"/>
  <c r="W341" i="17" s="1"/>
  <c r="U340" i="17"/>
  <c r="T340" i="17"/>
  <c r="U339" i="17"/>
  <c r="Z339" i="17" s="1"/>
  <c r="T339" i="17"/>
  <c r="W339" i="17" s="1"/>
  <c r="U338" i="17"/>
  <c r="T338" i="17"/>
  <c r="U337" i="17"/>
  <c r="T337" i="17"/>
  <c r="U336" i="17"/>
  <c r="Z336" i="17" s="1"/>
  <c r="T336" i="17"/>
  <c r="W336" i="17" s="1"/>
  <c r="U335" i="17"/>
  <c r="T335" i="17"/>
  <c r="U334" i="17"/>
  <c r="Z334" i="17" s="1"/>
  <c r="T334" i="17"/>
  <c r="W334" i="17" s="1"/>
  <c r="X334" i="17" s="1"/>
  <c r="U333" i="17"/>
  <c r="T333" i="17"/>
  <c r="U332" i="17"/>
  <c r="Z332" i="17" s="1"/>
  <c r="T332" i="17"/>
  <c r="W332" i="17" s="1"/>
  <c r="U331" i="17"/>
  <c r="T331" i="17"/>
  <c r="U330" i="17"/>
  <c r="T330" i="17"/>
  <c r="W330" i="17" s="1"/>
  <c r="U329" i="17"/>
  <c r="T329" i="17"/>
  <c r="U328" i="17"/>
  <c r="Z328" i="17" s="1"/>
  <c r="T328" i="17"/>
  <c r="W328" i="17" s="1"/>
  <c r="U327" i="17"/>
  <c r="T327" i="17"/>
  <c r="U326" i="17"/>
  <c r="Z326" i="17" s="1"/>
  <c r="T326" i="17"/>
  <c r="W326" i="17" s="1"/>
  <c r="Y326" i="17" s="1"/>
  <c r="U325" i="17"/>
  <c r="T325" i="17"/>
  <c r="U324" i="17"/>
  <c r="Z324" i="17" s="1"/>
  <c r="T324" i="17"/>
  <c r="W324" i="17" s="1"/>
  <c r="U323" i="17"/>
  <c r="T323" i="17"/>
  <c r="U322" i="17"/>
  <c r="Z322" i="17" s="1"/>
  <c r="T322" i="17"/>
  <c r="U321" i="17"/>
  <c r="Z321" i="17" s="1"/>
  <c r="T321" i="17"/>
  <c r="W321" i="17" s="1"/>
  <c r="X321" i="17" s="1"/>
  <c r="U320" i="17"/>
  <c r="T320" i="17"/>
  <c r="U319" i="17"/>
  <c r="Z319" i="17" s="1"/>
  <c r="T319" i="17"/>
  <c r="W319" i="17" s="1"/>
  <c r="Y319" i="17" s="1"/>
  <c r="U318" i="17"/>
  <c r="T318" i="17"/>
  <c r="U317" i="17"/>
  <c r="Z317" i="17" s="1"/>
  <c r="T317" i="17"/>
  <c r="W317" i="17" s="1"/>
  <c r="U316" i="17"/>
  <c r="T316" i="17"/>
  <c r="U315" i="17"/>
  <c r="Z315" i="17" s="1"/>
  <c r="T315" i="17"/>
  <c r="W315" i="17" s="1"/>
  <c r="U314" i="17"/>
  <c r="Z314" i="17" s="1"/>
  <c r="T314" i="17"/>
  <c r="W314" i="17" s="1"/>
  <c r="Y314" i="17" s="1"/>
  <c r="U313" i="17"/>
  <c r="T313" i="17"/>
  <c r="U312" i="17"/>
  <c r="T312" i="17"/>
  <c r="U311" i="17"/>
  <c r="Z311" i="17" s="1"/>
  <c r="T311" i="17"/>
  <c r="W311" i="17" s="1"/>
  <c r="U310" i="17"/>
  <c r="Z310" i="17" s="1"/>
  <c r="T310" i="17"/>
  <c r="W310" i="17" s="1"/>
  <c r="U309" i="17"/>
  <c r="T309" i="17"/>
  <c r="U308" i="17"/>
  <c r="Z308" i="17" s="1"/>
  <c r="T308" i="17"/>
  <c r="W308" i="17" s="1"/>
  <c r="Y308" i="17" s="1"/>
  <c r="U307" i="17"/>
  <c r="T307" i="17"/>
  <c r="U306" i="17"/>
  <c r="T306" i="17"/>
  <c r="U305" i="17"/>
  <c r="Z305" i="17" s="1"/>
  <c r="T305" i="17"/>
  <c r="W305" i="17" s="1"/>
  <c r="U304" i="17"/>
  <c r="T304" i="17"/>
  <c r="U303" i="17"/>
  <c r="Z303" i="17" s="1"/>
  <c r="T303" i="17"/>
  <c r="W303" i="17" s="1"/>
  <c r="U302" i="17"/>
  <c r="T302" i="17"/>
  <c r="U301" i="17"/>
  <c r="Z301" i="17" s="1"/>
  <c r="T301" i="17"/>
  <c r="W301" i="17" s="1"/>
  <c r="U300" i="17"/>
  <c r="T300" i="17"/>
  <c r="U299" i="17"/>
  <c r="Z299" i="17" s="1"/>
  <c r="T299" i="17"/>
  <c r="W299" i="17" s="1"/>
  <c r="Y299" i="17" s="1"/>
  <c r="U298" i="17"/>
  <c r="T298" i="17"/>
  <c r="U297" i="17"/>
  <c r="Z297" i="17" s="1"/>
  <c r="T297" i="17"/>
  <c r="W297" i="17" s="1"/>
  <c r="U296" i="17"/>
  <c r="T296" i="17"/>
  <c r="U295" i="17"/>
  <c r="Z295" i="17" s="1"/>
  <c r="T295" i="17"/>
  <c r="W295" i="17" s="1"/>
  <c r="X295" i="17" s="1"/>
  <c r="U294" i="17"/>
  <c r="T294" i="17"/>
  <c r="U293" i="17"/>
  <c r="Z293" i="17" s="1"/>
  <c r="T293" i="17"/>
  <c r="U292" i="17"/>
  <c r="T292" i="17"/>
  <c r="U291" i="17"/>
  <c r="Z291" i="17" s="1"/>
  <c r="T291" i="17"/>
  <c r="W291" i="17" s="1"/>
  <c r="U290" i="17"/>
  <c r="Z290" i="17" s="1"/>
  <c r="T290" i="17"/>
  <c r="W290" i="17" s="1"/>
  <c r="U289" i="17"/>
  <c r="T289" i="17"/>
  <c r="U288" i="17"/>
  <c r="Z288" i="17" s="1"/>
  <c r="T288" i="17"/>
  <c r="W288" i="17" s="1"/>
  <c r="Y288" i="17" s="1"/>
  <c r="U287" i="17"/>
  <c r="T287" i="17"/>
  <c r="U286" i="17"/>
  <c r="Z286" i="17" s="1"/>
  <c r="T286" i="17"/>
  <c r="W286" i="17" s="1"/>
  <c r="U285" i="17"/>
  <c r="T285" i="17"/>
  <c r="U284" i="17"/>
  <c r="Z284" i="17" s="1"/>
  <c r="T284" i="17"/>
  <c r="W284" i="17" s="1"/>
  <c r="U283" i="17"/>
  <c r="Z283" i="17" s="1"/>
  <c r="T283" i="17"/>
  <c r="W283" i="17" s="1"/>
  <c r="U282" i="17"/>
  <c r="T282" i="17"/>
  <c r="U281" i="17"/>
  <c r="T281" i="17"/>
  <c r="U280" i="17"/>
  <c r="Z280" i="17" s="1"/>
  <c r="T280" i="17"/>
  <c r="W280" i="17" s="1"/>
  <c r="X280" i="17" s="1"/>
  <c r="U279" i="17"/>
  <c r="Z279" i="17" s="1"/>
  <c r="T279" i="17"/>
  <c r="W279" i="17" s="1"/>
  <c r="U278" i="17"/>
  <c r="T278" i="17"/>
  <c r="U277" i="17"/>
  <c r="Z277" i="17" s="1"/>
  <c r="T277" i="17"/>
  <c r="W277" i="17" s="1"/>
  <c r="Y277" i="17" s="1"/>
  <c r="U276" i="17"/>
  <c r="T276" i="17"/>
  <c r="U275" i="17"/>
  <c r="T275" i="17"/>
  <c r="U274" i="17"/>
  <c r="Z274" i="17" s="1"/>
  <c r="T274" i="17"/>
  <c r="W274" i="17" s="1"/>
  <c r="U273" i="17"/>
  <c r="T273" i="17"/>
  <c r="U272" i="17"/>
  <c r="Z272" i="17" s="1"/>
  <c r="T272" i="17"/>
  <c r="W272" i="17" s="1"/>
  <c r="U271" i="17"/>
  <c r="T271" i="17"/>
  <c r="U270" i="17"/>
  <c r="Z270" i="17" s="1"/>
  <c r="T270" i="17"/>
  <c r="U269" i="17"/>
  <c r="T269" i="17"/>
  <c r="U268" i="17"/>
  <c r="Z268" i="17" s="1"/>
  <c r="T268" i="17"/>
  <c r="W268" i="17" s="1"/>
  <c r="X268" i="17" s="1"/>
  <c r="U267" i="17"/>
  <c r="T267" i="17"/>
  <c r="U266" i="17"/>
  <c r="Z266" i="17" s="1"/>
  <c r="T266" i="17"/>
  <c r="U265" i="17"/>
  <c r="T265" i="17"/>
  <c r="U264" i="17"/>
  <c r="Z264" i="17" s="1"/>
  <c r="T264" i="17"/>
  <c r="W264" i="17" s="1"/>
  <c r="U263" i="17"/>
  <c r="T263" i="17"/>
  <c r="U262" i="17"/>
  <c r="Z262" i="17" s="1"/>
  <c r="T262" i="17"/>
  <c r="W262" i="17" s="1"/>
  <c r="U261" i="17"/>
  <c r="T261" i="17"/>
  <c r="U260" i="17"/>
  <c r="Z260" i="17" s="1"/>
  <c r="T260" i="17"/>
  <c r="W260" i="17" s="1"/>
  <c r="U259" i="17"/>
  <c r="T259" i="17"/>
  <c r="U258" i="17"/>
  <c r="Z258" i="17" s="1"/>
  <c r="T258" i="17"/>
  <c r="W258" i="17" s="1"/>
  <c r="U257" i="17"/>
  <c r="Z257" i="17" s="1"/>
  <c r="T257" i="17"/>
  <c r="W257" i="17" s="1"/>
  <c r="U256" i="17"/>
  <c r="Z256" i="17" s="1"/>
  <c r="T256" i="17"/>
  <c r="W256" i="17" s="1"/>
  <c r="U255" i="17"/>
  <c r="T255" i="17"/>
  <c r="U254" i="17"/>
  <c r="Z254" i="17" s="1"/>
  <c r="T254" i="17"/>
  <c r="W254" i="17" s="1"/>
  <c r="U253" i="17"/>
  <c r="Z253" i="17" s="1"/>
  <c r="T253" i="17"/>
  <c r="W253" i="17" s="1"/>
  <c r="U252" i="17"/>
  <c r="T252" i="17"/>
  <c r="U251" i="17"/>
  <c r="Z251" i="17" s="1"/>
  <c r="T251" i="17"/>
  <c r="W251" i="17" s="1"/>
  <c r="U250" i="17"/>
  <c r="T250" i="17"/>
  <c r="U249" i="17"/>
  <c r="T249" i="17"/>
  <c r="U248" i="17"/>
  <c r="Z248" i="17" s="1"/>
  <c r="T248" i="17"/>
  <c r="W248" i="17" s="1"/>
  <c r="X248" i="17" s="1"/>
  <c r="U247" i="17"/>
  <c r="T247" i="17"/>
  <c r="U246" i="17"/>
  <c r="T246" i="17"/>
  <c r="U245" i="17"/>
  <c r="Z245" i="17" s="1"/>
  <c r="T245" i="17"/>
  <c r="W245" i="17" s="1"/>
  <c r="U244" i="17"/>
  <c r="Z244" i="17" s="1"/>
  <c r="T244" i="17"/>
  <c r="W244" i="17" s="1"/>
  <c r="U243" i="17"/>
  <c r="T243" i="17"/>
  <c r="U242" i="17"/>
  <c r="T242" i="17"/>
  <c r="U241" i="17"/>
  <c r="Z241" i="17" s="1"/>
  <c r="T241" i="17"/>
  <c r="W241" i="17" s="1"/>
  <c r="X241" i="17" s="1"/>
  <c r="U240" i="17"/>
  <c r="T240" i="17"/>
  <c r="U239" i="17"/>
  <c r="Z239" i="17" s="1"/>
  <c r="T239" i="17"/>
  <c r="W239" i="17" s="1"/>
  <c r="Y239" i="17" s="1"/>
  <c r="U238" i="17"/>
  <c r="T238" i="17"/>
  <c r="U237" i="17"/>
  <c r="Z237" i="17" s="1"/>
  <c r="T237" i="17"/>
  <c r="W237" i="17" s="1"/>
  <c r="U236" i="17"/>
  <c r="T236" i="17"/>
  <c r="U235" i="17"/>
  <c r="Z235" i="17" s="1"/>
  <c r="T235" i="17"/>
  <c r="W235" i="17" s="1"/>
  <c r="Y235" i="17" s="1"/>
  <c r="U234" i="17"/>
  <c r="T234" i="17"/>
  <c r="U233" i="17"/>
  <c r="Z233" i="17" s="1"/>
  <c r="T233" i="17"/>
  <c r="W233" i="17" s="1"/>
  <c r="U232" i="17"/>
  <c r="T232" i="17"/>
  <c r="U231" i="17"/>
  <c r="Z231" i="17" s="1"/>
  <c r="T231" i="17"/>
  <c r="W231" i="17" s="1"/>
  <c r="U230" i="17"/>
  <c r="T230" i="17"/>
  <c r="U229" i="17"/>
  <c r="Z229" i="17" s="1"/>
  <c r="T229" i="17"/>
  <c r="W229" i="17" s="1"/>
  <c r="U228" i="17"/>
  <c r="T228" i="17"/>
  <c r="U227" i="17"/>
  <c r="Z227" i="17" s="1"/>
  <c r="T227" i="17"/>
  <c r="U226" i="17"/>
  <c r="Z226" i="17" s="1"/>
  <c r="T226" i="17"/>
  <c r="W226" i="17" s="1"/>
  <c r="U225" i="17"/>
  <c r="Z225" i="17" s="1"/>
  <c r="T225" i="17"/>
  <c r="W225" i="17" s="1"/>
  <c r="U224" i="17"/>
  <c r="T224" i="17"/>
  <c r="U223" i="17"/>
  <c r="Z223" i="17" s="1"/>
  <c r="T223" i="17"/>
  <c r="W223" i="17" s="1"/>
  <c r="U222" i="17"/>
  <c r="Z222" i="17" s="1"/>
  <c r="T222" i="17"/>
  <c r="W222" i="17" s="1"/>
  <c r="Y222" i="17" s="1"/>
  <c r="U221" i="17"/>
  <c r="T221" i="17"/>
  <c r="U220" i="17"/>
  <c r="Z220" i="17" s="1"/>
  <c r="T220" i="17"/>
  <c r="W220" i="17" s="1"/>
  <c r="U219" i="17"/>
  <c r="T219" i="17"/>
  <c r="U218" i="17"/>
  <c r="T218" i="17"/>
  <c r="U217" i="17"/>
  <c r="Z217" i="17" s="1"/>
  <c r="T217" i="17"/>
  <c r="W217" i="17" s="1"/>
  <c r="U216" i="17"/>
  <c r="T216" i="17"/>
  <c r="U215" i="17"/>
  <c r="Z215" i="17" s="1"/>
  <c r="T215" i="17"/>
  <c r="U214" i="17"/>
  <c r="Z214" i="17" s="1"/>
  <c r="T214" i="17"/>
  <c r="W214" i="17" s="1"/>
  <c r="U213" i="17"/>
  <c r="T213" i="17"/>
  <c r="U212" i="17"/>
  <c r="T212" i="17"/>
  <c r="U211" i="17"/>
  <c r="Z211" i="17" s="1"/>
  <c r="T211" i="17"/>
  <c r="W211" i="17" s="1"/>
  <c r="Y211" i="17" s="1"/>
  <c r="U210" i="17"/>
  <c r="T210" i="17"/>
  <c r="U209" i="17"/>
  <c r="Z209" i="17" s="1"/>
  <c r="T209" i="17"/>
  <c r="W209" i="17" s="1"/>
  <c r="Y209" i="17" s="1"/>
  <c r="U208" i="17"/>
  <c r="T208" i="17"/>
  <c r="U207" i="17"/>
  <c r="Z207" i="17" s="1"/>
  <c r="T207" i="17"/>
  <c r="W207" i="17" s="1"/>
  <c r="U206" i="17"/>
  <c r="T206" i="17"/>
  <c r="U205" i="17"/>
  <c r="Z205" i="17" s="1"/>
  <c r="T205" i="17"/>
  <c r="W205" i="17" s="1"/>
  <c r="U204" i="17"/>
  <c r="T204" i="17"/>
  <c r="U203" i="17"/>
  <c r="Z203" i="17" s="1"/>
  <c r="T203" i="17"/>
  <c r="W203" i="17" s="1"/>
  <c r="X203" i="17" s="1"/>
  <c r="U202" i="17"/>
  <c r="T202" i="17"/>
  <c r="U201" i="17"/>
  <c r="Z201" i="17" s="1"/>
  <c r="T201" i="17"/>
  <c r="W201" i="17" s="1"/>
  <c r="U200" i="17"/>
  <c r="T200" i="17"/>
  <c r="U199" i="17"/>
  <c r="Z199" i="17" s="1"/>
  <c r="T199" i="17"/>
  <c r="W199" i="17" s="1"/>
  <c r="Y199" i="17" s="1"/>
  <c r="U198" i="17"/>
  <c r="T198" i="17"/>
  <c r="U197" i="17"/>
  <c r="Z197" i="17" s="1"/>
  <c r="T197" i="17"/>
  <c r="W197" i="17" s="1"/>
  <c r="U196" i="17"/>
  <c r="Z196" i="17" s="1"/>
  <c r="T196" i="17"/>
  <c r="W196" i="17" s="1"/>
  <c r="Y196" i="17" s="1"/>
  <c r="U195" i="17"/>
  <c r="Z195" i="17" s="1"/>
  <c r="T195" i="17"/>
  <c r="W195" i="17" s="1"/>
  <c r="X195" i="17" s="1"/>
  <c r="U194" i="17"/>
  <c r="T194" i="17"/>
  <c r="U193" i="17"/>
  <c r="Z193" i="17" s="1"/>
  <c r="T193" i="17"/>
  <c r="W193" i="17" s="1"/>
  <c r="U192" i="17"/>
  <c r="Z192" i="17" s="1"/>
  <c r="T192" i="17"/>
  <c r="W192" i="17" s="1"/>
  <c r="Y192" i="17" s="1"/>
  <c r="U191" i="17"/>
  <c r="T191" i="17"/>
  <c r="U190" i="17"/>
  <c r="T190" i="17"/>
  <c r="U189" i="17"/>
  <c r="Z189" i="17" s="1"/>
  <c r="T189" i="17"/>
  <c r="W189" i="17" s="1"/>
  <c r="U188" i="17"/>
  <c r="Z188" i="17" s="1"/>
  <c r="T188" i="17"/>
  <c r="W188" i="17" s="1"/>
  <c r="X188" i="17" s="1"/>
  <c r="U187" i="17"/>
  <c r="T187" i="17"/>
  <c r="U186" i="17"/>
  <c r="Z186" i="17" s="1"/>
  <c r="T186" i="17"/>
  <c r="W186" i="17" s="1"/>
  <c r="Y186" i="17" s="1"/>
  <c r="U185" i="17"/>
  <c r="T185" i="17"/>
  <c r="U184" i="17"/>
  <c r="T184" i="17"/>
  <c r="U183" i="17"/>
  <c r="Z183" i="17" s="1"/>
  <c r="T183" i="17"/>
  <c r="W183" i="17" s="1"/>
  <c r="U182" i="17"/>
  <c r="T182" i="17"/>
  <c r="U181" i="17"/>
  <c r="Z181" i="17" s="1"/>
  <c r="T181" i="17"/>
  <c r="W181" i="17" s="1"/>
  <c r="U180" i="17"/>
  <c r="T180" i="17"/>
  <c r="U179" i="17"/>
  <c r="Z179" i="17" s="1"/>
  <c r="T179" i="17"/>
  <c r="U178" i="17"/>
  <c r="T178" i="17"/>
  <c r="U177" i="17"/>
  <c r="Z177" i="17" s="1"/>
  <c r="T177" i="17"/>
  <c r="W177" i="17" s="1"/>
  <c r="X177" i="17" s="1"/>
  <c r="U176" i="17"/>
  <c r="T176" i="17"/>
  <c r="U175" i="17"/>
  <c r="Z175" i="17" s="1"/>
  <c r="T175" i="17"/>
  <c r="U174" i="17"/>
  <c r="T174" i="17"/>
  <c r="U173" i="17"/>
  <c r="Z173" i="17" s="1"/>
  <c r="T173" i="17"/>
  <c r="W173" i="17" s="1"/>
  <c r="Y173" i="17" s="1"/>
  <c r="U172" i="17"/>
  <c r="T172" i="17"/>
  <c r="U171" i="17"/>
  <c r="Z171" i="17" s="1"/>
  <c r="T171" i="17"/>
  <c r="W171" i="17" s="1"/>
  <c r="Y171" i="17" s="1"/>
  <c r="U170" i="17"/>
  <c r="T170" i="17"/>
  <c r="U169" i="17"/>
  <c r="Z169" i="17" s="1"/>
  <c r="T169" i="17"/>
  <c r="W169" i="17" s="1"/>
  <c r="X169" i="17" s="1"/>
  <c r="U168" i="17"/>
  <c r="T168" i="17"/>
  <c r="U167" i="17"/>
  <c r="Z167" i="17" s="1"/>
  <c r="T167" i="17"/>
  <c r="W167" i="17" s="1"/>
  <c r="U166" i="17"/>
  <c r="Z166" i="17" s="1"/>
  <c r="T166" i="17"/>
  <c r="W166" i="17" s="1"/>
  <c r="U165" i="17"/>
  <c r="T165" i="17"/>
  <c r="U164" i="17"/>
  <c r="Z164" i="17" s="1"/>
  <c r="T164" i="17"/>
  <c r="W164" i="17" s="1"/>
  <c r="U163" i="17"/>
  <c r="T163" i="17"/>
  <c r="U162" i="17"/>
  <c r="Z162" i="17" s="1"/>
  <c r="T162" i="17"/>
  <c r="W162" i="17" s="1"/>
  <c r="U161" i="17"/>
  <c r="T161" i="17"/>
  <c r="U160" i="17"/>
  <c r="T160" i="17"/>
  <c r="U159" i="17"/>
  <c r="Z159" i="17" s="1"/>
  <c r="T159" i="17"/>
  <c r="U158" i="17"/>
  <c r="T158" i="17"/>
  <c r="U157" i="17"/>
  <c r="Z157" i="17" s="1"/>
  <c r="T157" i="17"/>
  <c r="W157" i="17" s="1"/>
  <c r="U156" i="17"/>
  <c r="Z156" i="17" s="1"/>
  <c r="T156" i="17"/>
  <c r="W156" i="17" s="1"/>
  <c r="U155" i="17"/>
  <c r="T155" i="17"/>
  <c r="U154" i="17"/>
  <c r="Z154" i="17" s="1"/>
  <c r="T154" i="17"/>
  <c r="W154" i="17" s="1"/>
  <c r="U153" i="17"/>
  <c r="T153" i="17"/>
  <c r="U152" i="17"/>
  <c r="T152" i="17"/>
  <c r="U151" i="17"/>
  <c r="Z151" i="17" s="1"/>
  <c r="T151" i="17"/>
  <c r="W151" i="17" s="1"/>
  <c r="U150" i="17"/>
  <c r="T150" i="17"/>
  <c r="U149" i="17"/>
  <c r="Z149" i="17" s="1"/>
  <c r="T149" i="17"/>
  <c r="U148" i="17"/>
  <c r="T148" i="17"/>
  <c r="U147" i="17"/>
  <c r="Z147" i="17" s="1"/>
  <c r="T147" i="17"/>
  <c r="U146" i="17"/>
  <c r="Z146" i="17" s="1"/>
  <c r="T146" i="17"/>
  <c r="W146" i="17" s="1"/>
  <c r="Y146" i="17" s="1"/>
  <c r="U145" i="17"/>
  <c r="T145" i="17"/>
  <c r="U144" i="17"/>
  <c r="Z144" i="17" s="1"/>
  <c r="T144" i="17"/>
  <c r="W144" i="17" s="1"/>
  <c r="X144" i="17" s="1"/>
  <c r="U143" i="17"/>
  <c r="T143" i="17"/>
  <c r="U142" i="17"/>
  <c r="Z142" i="17" s="1"/>
  <c r="T142" i="17"/>
  <c r="W142" i="17" s="1"/>
  <c r="U141" i="17"/>
  <c r="T141" i="17"/>
  <c r="U140" i="17"/>
  <c r="T140" i="17"/>
  <c r="U139" i="17"/>
  <c r="Z139" i="17" s="1"/>
  <c r="T139" i="17"/>
  <c r="W139" i="17" s="1"/>
  <c r="Y139" i="17" s="1"/>
  <c r="U138" i="17"/>
  <c r="T138" i="17"/>
  <c r="U137" i="17"/>
  <c r="Z137" i="17" s="1"/>
  <c r="T137" i="17"/>
  <c r="W137" i="17" s="1"/>
  <c r="X137" i="17" s="1"/>
  <c r="U136" i="17"/>
  <c r="Z136" i="17" s="1"/>
  <c r="T136" i="17"/>
  <c r="W136" i="17" s="1"/>
  <c r="U135" i="17"/>
  <c r="T135" i="17"/>
  <c r="U134" i="17"/>
  <c r="T134" i="17"/>
  <c r="U133" i="17"/>
  <c r="Z133" i="17" s="1"/>
  <c r="T133" i="17"/>
  <c r="U132" i="17"/>
  <c r="T132" i="17"/>
  <c r="U131" i="17"/>
  <c r="Z131" i="17" s="1"/>
  <c r="T131" i="17"/>
  <c r="W131" i="17" s="1"/>
  <c r="X131" i="17" s="1"/>
  <c r="U130" i="17"/>
  <c r="T130" i="17"/>
  <c r="U129" i="17"/>
  <c r="Z129" i="17" s="1"/>
  <c r="T129" i="17"/>
  <c r="W129" i="17" s="1"/>
  <c r="U128" i="17"/>
  <c r="Z128" i="17" s="1"/>
  <c r="T128" i="17"/>
  <c r="W128" i="17" s="1"/>
  <c r="U127" i="17"/>
  <c r="Z127" i="17" s="1"/>
  <c r="T127" i="17"/>
  <c r="W127" i="17" s="1"/>
  <c r="U126" i="17"/>
  <c r="T126" i="17"/>
  <c r="U125" i="17"/>
  <c r="T125" i="17"/>
  <c r="U124" i="17"/>
  <c r="Z124" i="17" s="1"/>
  <c r="T124" i="17"/>
  <c r="U123" i="17"/>
  <c r="Z123" i="17" s="1"/>
  <c r="T123" i="17"/>
  <c r="W123" i="17" s="1"/>
  <c r="U122" i="17"/>
  <c r="T122" i="17"/>
  <c r="U121" i="17"/>
  <c r="Z121" i="17" s="1"/>
  <c r="T121" i="17"/>
  <c r="W121" i="17" s="1"/>
  <c r="U120" i="17"/>
  <c r="Z120" i="17" s="1"/>
  <c r="T120" i="17"/>
  <c r="W120" i="17" s="1"/>
  <c r="U119" i="17"/>
  <c r="T119" i="17"/>
  <c r="U118" i="17"/>
  <c r="T118" i="17"/>
  <c r="U117" i="17"/>
  <c r="Z117" i="17" s="1"/>
  <c r="T117" i="17"/>
  <c r="W117" i="17" s="1"/>
  <c r="U116" i="17"/>
  <c r="T116" i="17"/>
  <c r="U115" i="17"/>
  <c r="Z115" i="17" s="1"/>
  <c r="T115" i="17"/>
  <c r="W115" i="17" s="1"/>
  <c r="U114" i="17"/>
  <c r="T114" i="17"/>
  <c r="U113" i="17"/>
  <c r="Z113" i="17" s="1"/>
  <c r="T113" i="17"/>
  <c r="W113" i="17" s="1"/>
  <c r="Y113" i="17" s="1"/>
  <c r="U112" i="17"/>
  <c r="T112" i="17"/>
  <c r="U111" i="17"/>
  <c r="Z111" i="17" s="1"/>
  <c r="T111" i="17"/>
  <c r="W111" i="17" s="1"/>
  <c r="U110" i="17"/>
  <c r="Z110" i="17" s="1"/>
  <c r="T110" i="17"/>
  <c r="W110" i="17" s="1"/>
  <c r="U109" i="17"/>
  <c r="Z109" i="17" s="1"/>
  <c r="T109" i="17"/>
  <c r="W109" i="17" s="1"/>
  <c r="U108" i="17"/>
  <c r="T108" i="17"/>
  <c r="U107" i="17"/>
  <c r="T107" i="17"/>
  <c r="U106" i="17"/>
  <c r="Z106" i="17" s="1"/>
  <c r="T106" i="17"/>
  <c r="U105" i="17"/>
  <c r="Z105" i="17" s="1"/>
  <c r="T105" i="17"/>
  <c r="W105" i="17" s="1"/>
  <c r="X105" i="17" s="1"/>
  <c r="U104" i="17"/>
  <c r="T104" i="17"/>
  <c r="U103" i="17"/>
  <c r="Z103" i="17" s="1"/>
  <c r="T103" i="17"/>
  <c r="W103" i="17" s="1"/>
  <c r="X103" i="17" s="1"/>
  <c r="U102" i="17"/>
  <c r="T102" i="17"/>
  <c r="U101" i="17"/>
  <c r="T101" i="17"/>
  <c r="U100" i="17"/>
  <c r="Z100" i="17" s="1"/>
  <c r="T100" i="17"/>
  <c r="W100" i="17" s="1"/>
  <c r="U99" i="17"/>
  <c r="Z99" i="17" s="1"/>
  <c r="T99" i="17"/>
  <c r="W99" i="17" s="1"/>
  <c r="U98" i="17"/>
  <c r="Z98" i="17" s="1"/>
  <c r="T98" i="17"/>
  <c r="W98" i="17" s="1"/>
  <c r="U97" i="17"/>
  <c r="Z97" i="17" s="1"/>
  <c r="T97" i="17"/>
  <c r="W97" i="17" s="1"/>
  <c r="X97" i="17" s="1"/>
  <c r="U96" i="17"/>
  <c r="T96" i="17"/>
  <c r="U95" i="17"/>
  <c r="Z95" i="17" s="1"/>
  <c r="T95" i="17"/>
  <c r="W95" i="17" s="1"/>
  <c r="U94" i="17"/>
  <c r="T94" i="17"/>
  <c r="U93" i="17"/>
  <c r="Z93" i="17" s="1"/>
  <c r="T93" i="17"/>
  <c r="W93" i="17" s="1"/>
  <c r="X93" i="17" s="1"/>
  <c r="U92" i="17"/>
  <c r="Z92" i="17" s="1"/>
  <c r="T92" i="17"/>
  <c r="W92" i="17" s="1"/>
  <c r="U91" i="17"/>
  <c r="Z91" i="17" s="1"/>
  <c r="T91" i="17"/>
  <c r="W91" i="17" s="1"/>
  <c r="U90" i="17"/>
  <c r="T90" i="17"/>
  <c r="U89" i="17"/>
  <c r="Z89" i="17" s="1"/>
  <c r="T89" i="17"/>
  <c r="W89" i="17" s="1"/>
  <c r="U88" i="17"/>
  <c r="T88" i="17"/>
  <c r="U87" i="17"/>
  <c r="Z87" i="17" s="1"/>
  <c r="T87" i="17"/>
  <c r="W87" i="17" s="1"/>
  <c r="U86" i="17"/>
  <c r="Z86" i="17" s="1"/>
  <c r="T86" i="17"/>
  <c r="W86" i="17" s="1"/>
  <c r="U85" i="17"/>
  <c r="T85" i="17"/>
  <c r="U84" i="17"/>
  <c r="T84" i="17"/>
  <c r="U83" i="17"/>
  <c r="Z83" i="17" s="1"/>
  <c r="T83" i="17"/>
  <c r="W83" i="17" s="1"/>
  <c r="U82" i="17"/>
  <c r="Z82" i="17" s="1"/>
  <c r="T82" i="17"/>
  <c r="W82" i="17" s="1"/>
  <c r="U81" i="17"/>
  <c r="Z81" i="17" s="1"/>
  <c r="T81" i="17"/>
  <c r="W81" i="17" s="1"/>
  <c r="X81" i="17" s="1"/>
  <c r="U80" i="17"/>
  <c r="Z80" i="17" s="1"/>
  <c r="T80" i="17"/>
  <c r="W80" i="17" s="1"/>
  <c r="U79" i="17"/>
  <c r="T79" i="17"/>
  <c r="U78" i="17"/>
  <c r="Z78" i="17" s="1"/>
  <c r="T78" i="17"/>
  <c r="W78" i="17" s="1"/>
  <c r="U77" i="17"/>
  <c r="T77" i="17"/>
  <c r="U76" i="17"/>
  <c r="Z76" i="17" s="1"/>
  <c r="T76" i="17"/>
  <c r="W76" i="17" s="1"/>
  <c r="U75" i="17"/>
  <c r="Z75" i="17" s="1"/>
  <c r="T75" i="17"/>
  <c r="W75" i="17" s="1"/>
  <c r="U74" i="17"/>
  <c r="T74" i="17"/>
  <c r="U73" i="17"/>
  <c r="T73" i="17"/>
  <c r="AV72" i="17"/>
  <c r="U72" i="17"/>
  <c r="Z72" i="17" s="1"/>
  <c r="T72" i="17"/>
  <c r="W72" i="17" s="1"/>
  <c r="AV71" i="17"/>
  <c r="U71" i="17"/>
  <c r="T71" i="17"/>
  <c r="AV70" i="17"/>
  <c r="U70" i="17"/>
  <c r="Z70" i="17" s="1"/>
  <c r="T70" i="17"/>
  <c r="W70" i="17" s="1"/>
  <c r="AV69" i="17"/>
  <c r="U69" i="17"/>
  <c r="T69" i="17"/>
  <c r="AV68" i="17"/>
  <c r="U68" i="17"/>
  <c r="T68" i="17"/>
  <c r="AV67" i="17"/>
  <c r="U67" i="17"/>
  <c r="Z67" i="17" s="1"/>
  <c r="T67" i="17"/>
  <c r="W67" i="17" s="1"/>
  <c r="AV66" i="17"/>
  <c r="U66" i="17"/>
  <c r="Z66" i="17" s="1"/>
  <c r="T66" i="17"/>
  <c r="W66" i="17" s="1"/>
  <c r="AV65" i="17"/>
  <c r="U65" i="17"/>
  <c r="Z65" i="17" s="1"/>
  <c r="T65" i="17"/>
  <c r="W65" i="17" s="1"/>
  <c r="AV64" i="17"/>
  <c r="U64" i="17"/>
  <c r="Z64" i="17" s="1"/>
  <c r="T64" i="17"/>
  <c r="W64" i="17" s="1"/>
  <c r="X64" i="17" s="1"/>
  <c r="AV63" i="17"/>
  <c r="U63" i="17"/>
  <c r="Z63" i="17" s="1"/>
  <c r="T63" i="17"/>
  <c r="W63" i="17" s="1"/>
  <c r="X63" i="17" s="1"/>
  <c r="AV62" i="17"/>
  <c r="U62" i="17"/>
  <c r="T62" i="17"/>
  <c r="AV61" i="17"/>
  <c r="U61" i="17"/>
  <c r="Z61" i="17" s="1"/>
  <c r="T61" i="17"/>
  <c r="W61" i="17" s="1"/>
  <c r="AV60" i="17"/>
  <c r="U60" i="17"/>
  <c r="T60" i="17"/>
  <c r="AV59" i="17"/>
  <c r="U59" i="17"/>
  <c r="T59" i="17"/>
  <c r="AV58" i="17"/>
  <c r="U58" i="17"/>
  <c r="Z58" i="17" s="1"/>
  <c r="T58" i="17"/>
  <c r="W58" i="17" s="1"/>
  <c r="X58" i="17" s="1"/>
  <c r="AV57" i="17"/>
  <c r="U57" i="17"/>
  <c r="Z57" i="17" s="1"/>
  <c r="T57" i="17"/>
  <c r="W57" i="17" s="1"/>
  <c r="Y57" i="17" s="1"/>
  <c r="AV56" i="17"/>
  <c r="U56" i="17"/>
  <c r="Z56" i="17" s="1"/>
  <c r="T56" i="17"/>
  <c r="W56" i="17" s="1"/>
  <c r="AV55" i="17"/>
  <c r="U55" i="17"/>
  <c r="T55" i="17"/>
  <c r="AV54" i="17"/>
  <c r="U54" i="17"/>
  <c r="T54" i="17"/>
  <c r="AV53" i="17"/>
  <c r="U53" i="17"/>
  <c r="Z53" i="17" s="1"/>
  <c r="T53" i="17"/>
  <c r="W53" i="17" s="1"/>
  <c r="AV52" i="17"/>
  <c r="U52" i="17"/>
  <c r="Z52" i="17" s="1"/>
  <c r="T52" i="17"/>
  <c r="W52" i="17" s="1"/>
  <c r="X52" i="17" s="1"/>
  <c r="AV51" i="17"/>
  <c r="U51" i="17"/>
  <c r="Z51" i="17" s="1"/>
  <c r="T51" i="17"/>
  <c r="W51" i="17" s="1"/>
  <c r="X51" i="17" s="1"/>
  <c r="AV50" i="17"/>
  <c r="U50" i="17"/>
  <c r="Z50" i="17" s="1"/>
  <c r="T50" i="17"/>
  <c r="W50" i="17" s="1"/>
  <c r="AV49" i="17"/>
  <c r="U49" i="17"/>
  <c r="Z49" i="17" s="1"/>
  <c r="T49" i="17"/>
  <c r="W49" i="17" s="1"/>
  <c r="AV48" i="17"/>
  <c r="U48" i="17"/>
  <c r="T48" i="17"/>
  <c r="AV47" i="17"/>
  <c r="U47" i="17"/>
  <c r="Z47" i="17" s="1"/>
  <c r="T47" i="17"/>
  <c r="W47" i="17" s="1"/>
  <c r="AV46" i="17"/>
  <c r="U46" i="17"/>
  <c r="T46" i="17"/>
  <c r="AV45" i="17"/>
  <c r="U45" i="17"/>
  <c r="Z45" i="17" s="1"/>
  <c r="T45" i="17"/>
  <c r="AV44" i="17"/>
  <c r="U44" i="17"/>
  <c r="T44" i="17"/>
  <c r="AV43" i="17"/>
  <c r="U43" i="17"/>
  <c r="Z43" i="17" s="1"/>
  <c r="T43" i="17"/>
  <c r="W43" i="17" s="1"/>
  <c r="AV42" i="17"/>
  <c r="U42" i="17"/>
  <c r="Z42" i="17" s="1"/>
  <c r="T42" i="17"/>
  <c r="W42" i="17" s="1"/>
  <c r="AV41" i="17"/>
  <c r="U41" i="17"/>
  <c r="Z41" i="17" s="1"/>
  <c r="T41" i="17"/>
  <c r="W41" i="17" s="1"/>
  <c r="AV40" i="17"/>
  <c r="U40" i="17"/>
  <c r="Z40" i="17" s="1"/>
  <c r="T40" i="17"/>
  <c r="W40" i="17" s="1"/>
  <c r="X40" i="17" s="1"/>
  <c r="AV39" i="17"/>
  <c r="U39" i="17"/>
  <c r="Z39" i="17" s="1"/>
  <c r="T39" i="17"/>
  <c r="W39" i="17" s="1"/>
  <c r="X39" i="17" s="1"/>
  <c r="AV38" i="17"/>
  <c r="U38" i="17"/>
  <c r="T38" i="17"/>
  <c r="AV37" i="17"/>
  <c r="U37" i="17"/>
  <c r="Z37" i="17" s="1"/>
  <c r="T37" i="17"/>
  <c r="W37" i="17" s="1"/>
  <c r="AV36" i="17"/>
  <c r="U36" i="17"/>
  <c r="Z36" i="17" s="1"/>
  <c r="T36" i="17"/>
  <c r="W36" i="17" s="1"/>
  <c r="AV35" i="17"/>
  <c r="U35" i="17"/>
  <c r="T35" i="17"/>
  <c r="AV34" i="17"/>
  <c r="U34" i="17"/>
  <c r="Z34" i="17" s="1"/>
  <c r="T34" i="17"/>
  <c r="W34" i="17" s="1"/>
  <c r="AV33" i="17"/>
  <c r="U33" i="17"/>
  <c r="T33" i="17"/>
  <c r="AV32" i="17"/>
  <c r="U32" i="17"/>
  <c r="Z32" i="17" s="1"/>
  <c r="T32" i="17"/>
  <c r="W32" i="17" s="1"/>
  <c r="AV31" i="17"/>
  <c r="U31" i="17"/>
  <c r="T31" i="17"/>
  <c r="AV30" i="17"/>
  <c r="U30" i="17"/>
  <c r="Z30" i="17" s="1"/>
  <c r="T30" i="17"/>
  <c r="W30" i="17" s="1"/>
  <c r="AV29" i="17"/>
  <c r="U29" i="17"/>
  <c r="T29" i="17"/>
  <c r="AV28" i="17"/>
  <c r="U28" i="17"/>
  <c r="Z28" i="17" s="1"/>
  <c r="T28" i="17"/>
  <c r="W28" i="17" s="1"/>
  <c r="AV27" i="17"/>
  <c r="U27" i="17"/>
  <c r="T27" i="17"/>
  <c r="AV26" i="17"/>
  <c r="U26" i="17"/>
  <c r="Z26" i="17" s="1"/>
  <c r="T26" i="17"/>
  <c r="W26" i="17" s="1"/>
  <c r="AV25" i="17"/>
  <c r="U25" i="17"/>
  <c r="T25" i="17"/>
  <c r="AV24" i="17"/>
  <c r="U24" i="17"/>
  <c r="Z24" i="17" s="1"/>
  <c r="T24" i="17"/>
  <c r="W24" i="17" s="1"/>
  <c r="AV23" i="17"/>
  <c r="U23" i="17"/>
  <c r="T23" i="17"/>
  <c r="AV22" i="17"/>
  <c r="U22" i="17"/>
  <c r="Z22" i="17" s="1"/>
  <c r="T22" i="17"/>
  <c r="W22" i="17" s="1"/>
  <c r="AV21" i="17"/>
  <c r="U21" i="17"/>
  <c r="T21" i="17"/>
  <c r="AV20" i="17"/>
  <c r="U20" i="17"/>
  <c r="Z20" i="17" s="1"/>
  <c r="T20" i="17"/>
  <c r="W20" i="17" s="1"/>
  <c r="AV19" i="17"/>
  <c r="U19" i="17"/>
  <c r="T19" i="17"/>
  <c r="AV18" i="17"/>
  <c r="U18" i="17"/>
  <c r="Z18" i="17" s="1"/>
  <c r="T18" i="17"/>
  <c r="W18" i="17" s="1"/>
  <c r="AV17" i="17"/>
  <c r="U17" i="17"/>
  <c r="T17" i="17"/>
  <c r="AV16" i="17"/>
  <c r="U16" i="17"/>
  <c r="Z16" i="17" s="1"/>
  <c r="T16" i="17"/>
  <c r="W16" i="17" s="1"/>
  <c r="AV15" i="17"/>
  <c r="U15" i="17"/>
  <c r="T15" i="17"/>
  <c r="U14" i="17"/>
  <c r="Z14" i="17" s="1"/>
  <c r="T14" i="17"/>
  <c r="W14" i="17" s="1"/>
  <c r="U13" i="17"/>
  <c r="T13" i="17"/>
  <c r="U12" i="17"/>
  <c r="Z12" i="17" s="1"/>
  <c r="T12" i="17"/>
  <c r="U11" i="17"/>
  <c r="T11" i="17"/>
  <c r="U10" i="17"/>
  <c r="Z10" i="17" s="1"/>
  <c r="T10" i="17"/>
  <c r="W10" i="17" s="1"/>
  <c r="U9" i="17"/>
  <c r="T9" i="17"/>
  <c r="U8" i="17"/>
  <c r="Z8" i="17" s="1"/>
  <c r="T8" i="17"/>
  <c r="W8" i="17" s="1"/>
  <c r="U7" i="17"/>
  <c r="T7" i="17"/>
  <c r="U6" i="17"/>
  <c r="Z6" i="17" s="1"/>
  <c r="T6" i="17"/>
  <c r="W6" i="17" s="1"/>
  <c r="U5" i="17"/>
  <c r="T5" i="17"/>
  <c r="U4" i="17"/>
  <c r="Z4" i="17" s="1"/>
  <c r="T4" i="17"/>
  <c r="W4" i="17" s="1"/>
  <c r="AC461" i="17" l="1"/>
  <c r="AC113" i="17"/>
  <c r="AC580" i="17"/>
  <c r="AC556" i="17"/>
  <c r="AC544" i="17"/>
  <c r="AC303" i="17"/>
  <c r="AC291" i="17"/>
  <c r="AC171" i="17"/>
  <c r="AC317" i="17"/>
  <c r="AC257" i="17"/>
  <c r="AC733" i="17"/>
  <c r="AC697" i="17"/>
  <c r="AC553" i="17"/>
  <c r="AC445" i="17"/>
  <c r="AC193" i="17"/>
  <c r="AC169" i="17"/>
  <c r="AC623" i="17"/>
  <c r="AC334" i="17"/>
  <c r="AC214" i="17"/>
  <c r="AC524" i="17"/>
  <c r="AC235" i="17"/>
  <c r="AC438" i="17"/>
  <c r="AC458" i="17"/>
  <c r="AC277" i="17"/>
  <c r="AC707" i="17"/>
  <c r="AC575" i="17"/>
  <c r="AC479" i="17"/>
  <c r="AC310" i="17"/>
  <c r="AC394" i="17"/>
  <c r="AC570" i="17"/>
  <c r="AC173" i="17"/>
  <c r="AC398" i="17"/>
  <c r="AC729" i="17"/>
  <c r="AC717" i="17"/>
  <c r="AC693" i="17"/>
  <c r="AC669" i="17"/>
  <c r="AC645" i="17"/>
  <c r="AC308" i="17"/>
  <c r="AC260" i="17"/>
  <c r="AC248" i="17"/>
  <c r="AC582" i="17"/>
  <c r="AC414" i="17"/>
  <c r="AC29" i="17"/>
  <c r="AC470" i="17"/>
  <c r="AC728" i="17"/>
  <c r="AC644" i="17"/>
  <c r="AC500" i="17"/>
  <c r="AC319" i="17"/>
  <c r="AC211" i="17"/>
  <c r="AC199" i="17"/>
  <c r="AC139" i="17"/>
  <c r="AC127" i="17"/>
  <c r="AC67" i="17"/>
  <c r="AC43" i="17"/>
  <c r="AC209" i="17"/>
  <c r="AC186" i="17"/>
  <c r="AC667" i="17"/>
  <c r="AC641" i="17"/>
  <c r="AC156" i="17"/>
  <c r="AC732" i="17"/>
  <c r="AC377" i="17"/>
  <c r="AC691" i="17"/>
  <c r="AC547" i="17"/>
  <c r="AC326" i="17"/>
  <c r="AC314" i="17"/>
  <c r="AC146" i="17"/>
  <c r="AC689" i="17"/>
  <c r="AC663" i="17"/>
  <c r="AC637" i="17"/>
  <c r="AC427" i="17"/>
  <c r="AC372" i="17"/>
  <c r="AC222" i="17"/>
  <c r="AC196" i="17"/>
  <c r="AC144" i="17"/>
  <c r="AC72" i="17"/>
  <c r="AC648" i="17"/>
  <c r="AC543" i="17"/>
  <c r="AC517" i="17"/>
  <c r="AC299" i="17"/>
  <c r="AC239" i="17"/>
  <c r="AC215" i="17"/>
  <c r="AC95" i="17"/>
  <c r="AC725" i="17"/>
  <c r="AC634" i="17"/>
  <c r="AC463" i="17"/>
  <c r="AC437" i="17"/>
  <c r="AC737" i="17"/>
  <c r="AC672" i="17"/>
  <c r="AC567" i="17"/>
  <c r="AC192" i="17"/>
  <c r="AC357" i="17"/>
  <c r="AC297" i="17"/>
  <c r="AC225" i="17"/>
  <c r="AC177" i="17"/>
  <c r="AC57" i="17"/>
  <c r="Z5" i="17"/>
  <c r="Z11" i="17"/>
  <c r="Z84" i="17"/>
  <c r="Z90" i="17"/>
  <c r="Z96" i="17"/>
  <c r="Z114" i="17"/>
  <c r="Z132" i="17"/>
  <c r="Z138" i="17"/>
  <c r="Z150" i="17"/>
  <c r="Z168" i="17"/>
  <c r="Z174" i="17"/>
  <c r="Z180" i="17"/>
  <c r="Z198" i="17"/>
  <c r="Z204" i="17"/>
  <c r="Z210" i="17"/>
  <c r="Z216" i="17"/>
  <c r="Z228" i="17"/>
  <c r="Z234" i="17"/>
  <c r="Z240" i="17"/>
  <c r="AC240" i="17" s="1"/>
  <c r="Z246" i="17"/>
  <c r="Z252" i="17"/>
  <c r="Z282" i="17"/>
  <c r="Z294" i="17"/>
  <c r="Z300" i="17"/>
  <c r="Z306" i="17"/>
  <c r="Z312" i="17"/>
  <c r="Z318" i="17"/>
  <c r="Z354" i="17"/>
  <c r="Z360" i="17"/>
  <c r="Z366" i="17"/>
  <c r="Z384" i="17"/>
  <c r="Z420" i="17"/>
  <c r="Z426" i="17"/>
  <c r="Z444" i="17"/>
  <c r="Z450" i="17"/>
  <c r="Z456" i="17"/>
  <c r="Z462" i="17"/>
  <c r="Z480" i="17"/>
  <c r="Z510" i="17"/>
  <c r="Z540" i="17"/>
  <c r="Z594" i="17"/>
  <c r="Z600" i="17"/>
  <c r="Z618" i="17"/>
  <c r="Z624" i="17"/>
  <c r="Z660" i="17"/>
  <c r="Z684" i="17"/>
  <c r="Z690" i="17"/>
  <c r="Z696" i="17"/>
  <c r="Z702" i="17"/>
  <c r="Z708" i="17"/>
  <c r="Z714" i="17"/>
  <c r="Z720" i="17"/>
  <c r="Z726" i="17"/>
  <c r="Z732" i="17"/>
  <c r="Z738" i="17"/>
  <c r="Z7" i="17"/>
  <c r="Z116" i="17"/>
  <c r="Z176" i="17"/>
  <c r="Z194" i="17"/>
  <c r="Z212" i="17"/>
  <c r="Z224" i="17"/>
  <c r="Z236" i="17"/>
  <c r="Z278" i="17"/>
  <c r="Z296" i="17"/>
  <c r="Z302" i="17"/>
  <c r="Z482" i="17"/>
  <c r="Z488" i="17"/>
  <c r="Z512" i="17"/>
  <c r="Z542" i="17"/>
  <c r="Z548" i="17"/>
  <c r="Z668" i="17"/>
  <c r="Z165" i="17"/>
  <c r="Z213" i="17"/>
  <c r="Z261" i="17"/>
  <c r="Z273" i="17"/>
  <c r="Z309" i="17"/>
  <c r="Z429" i="17"/>
  <c r="Z459" i="17"/>
  <c r="Z465" i="17"/>
  <c r="Z471" i="17"/>
  <c r="Z477" i="17"/>
  <c r="Z495" i="17"/>
  <c r="Z501" i="17"/>
  <c r="Z507" i="17"/>
  <c r="Z525" i="17"/>
  <c r="Z531" i="17"/>
  <c r="Z537" i="17"/>
  <c r="Z555" i="17"/>
  <c r="Z561" i="17"/>
  <c r="Z579" i="17"/>
  <c r="Z585" i="17"/>
  <c r="Z597" i="17"/>
  <c r="Z603" i="17"/>
  <c r="Z609" i="17"/>
  <c r="Z621" i="17"/>
  <c r="Z627" i="17"/>
  <c r="Z633" i="17"/>
  <c r="Z651" i="17"/>
  <c r="Z657" i="17"/>
  <c r="Z675" i="17"/>
  <c r="Z687" i="17"/>
  <c r="Z122" i="17"/>
  <c r="Z134" i="17"/>
  <c r="Z152" i="17"/>
  <c r="Z170" i="17"/>
  <c r="AC170" i="17" s="1"/>
  <c r="Z182" i="17"/>
  <c r="Z200" i="17"/>
  <c r="Z218" i="17"/>
  <c r="Z320" i="17"/>
  <c r="Z362" i="17"/>
  <c r="Z452" i="17"/>
  <c r="Z662" i="17"/>
  <c r="Z13" i="17"/>
  <c r="AC13" i="17" s="1"/>
  <c r="Z104" i="17"/>
  <c r="Z140" i="17"/>
  <c r="Z158" i="17"/>
  <c r="Z206" i="17"/>
  <c r="Z230" i="17"/>
  <c r="Z242" i="17"/>
  <c r="Z356" i="17"/>
  <c r="Z368" i="17"/>
  <c r="Z380" i="17"/>
  <c r="Z422" i="17"/>
  <c r="Z428" i="17"/>
  <c r="Z446" i="17"/>
  <c r="Z518" i="17"/>
  <c r="Z566" i="17"/>
  <c r="Z638" i="17"/>
  <c r="Z19" i="17"/>
  <c r="Z23" i="17"/>
  <c r="Z27" i="17"/>
  <c r="Z31" i="17"/>
  <c r="Z35" i="17"/>
  <c r="Z55" i="17"/>
  <c r="Z59" i="17"/>
  <c r="Z71" i="17"/>
  <c r="Z94" i="17"/>
  <c r="Z184" i="17"/>
  <c r="Z431" i="17"/>
  <c r="Z467" i="17"/>
  <c r="Z473" i="17"/>
  <c r="Z485" i="17"/>
  <c r="Z491" i="17"/>
  <c r="Z497" i="17"/>
  <c r="Z503" i="17"/>
  <c r="Z515" i="17"/>
  <c r="Z521" i="17"/>
  <c r="Z527" i="17"/>
  <c r="Z533" i="17"/>
  <c r="Z545" i="17"/>
  <c r="Z551" i="17"/>
  <c r="Z557" i="17"/>
  <c r="Z563" i="17"/>
  <c r="Z581" i="17"/>
  <c r="Z587" i="17"/>
  <c r="Z605" i="17"/>
  <c r="Z611" i="17"/>
  <c r="Z629" i="17"/>
  <c r="Z635" i="17"/>
  <c r="Z653" i="17"/>
  <c r="Z665" i="17"/>
  <c r="Z671" i="17"/>
  <c r="Z677" i="17"/>
  <c r="Z9" i="17"/>
  <c r="Z172" i="17"/>
  <c r="Z208" i="17"/>
  <c r="Z304" i="17"/>
  <c r="Z316" i="17"/>
  <c r="Z340" i="17"/>
  <c r="Z376" i="17"/>
  <c r="Z406" i="17"/>
  <c r="Z298" i="17"/>
  <c r="Z21" i="17"/>
  <c r="Z33" i="17"/>
  <c r="Z69" i="17"/>
  <c r="Z163" i="17"/>
  <c r="Z187" i="17"/>
  <c r="Z259" i="17"/>
  <c r="Z307" i="17"/>
  <c r="Z523" i="17"/>
  <c r="Z118" i="17"/>
  <c r="Z148" i="17"/>
  <c r="Z190" i="17"/>
  <c r="Z250" i="17"/>
  <c r="Z358" i="17"/>
  <c r="Z382" i="17"/>
  <c r="Z564" i="17"/>
  <c r="Z15" i="17"/>
  <c r="Z88" i="17"/>
  <c r="Z112" i="17"/>
  <c r="Z130" i="17"/>
  <c r="Z160" i="17"/>
  <c r="Z178" i="17"/>
  <c r="Z202" i="17"/>
  <c r="Z238" i="17"/>
  <c r="Z364" i="17"/>
  <c r="Z232" i="17"/>
  <c r="Z292" i="17"/>
  <c r="Z636" i="17"/>
  <c r="Z102" i="17"/>
  <c r="Z108" i="17"/>
  <c r="Z126" i="17"/>
  <c r="Z276" i="17"/>
  <c r="Z330" i="17"/>
  <c r="Z331" i="17"/>
  <c r="Z718" i="17"/>
  <c r="Z717" i="17"/>
  <c r="Z454" i="17"/>
  <c r="Z478" i="17"/>
  <c r="Z574" i="17"/>
  <c r="Z646" i="17"/>
  <c r="Z694" i="17"/>
  <c r="Z571" i="17"/>
  <c r="Z424" i="17"/>
  <c r="Z436" i="17"/>
  <c r="Z448" i="17"/>
  <c r="Z508" i="17"/>
  <c r="Z568" i="17"/>
  <c r="Z592" i="17"/>
  <c r="Z616" i="17"/>
  <c r="Z640" i="17"/>
  <c r="Z658" i="17"/>
  <c r="Z682" i="17"/>
  <c r="Z706" i="17"/>
  <c r="Z736" i="17"/>
  <c r="Z475" i="17"/>
  <c r="Z418" i="17"/>
  <c r="Z442" i="17"/>
  <c r="Z538" i="17"/>
  <c r="Z700" i="17"/>
  <c r="Z712" i="17"/>
  <c r="Z724" i="17"/>
  <c r="Z730" i="17"/>
  <c r="Z77" i="17"/>
  <c r="Z101" i="17"/>
  <c r="AC101" i="17" s="1"/>
  <c r="Z107" i="17"/>
  <c r="Z119" i="17"/>
  <c r="Z125" i="17"/>
  <c r="Z143" i="17"/>
  <c r="Z155" i="17"/>
  <c r="Z161" i="17"/>
  <c r="Z185" i="17"/>
  <c r="Z191" i="17"/>
  <c r="Z221" i="17"/>
  <c r="Z263" i="17"/>
  <c r="Z269" i="17"/>
  <c r="Z275" i="17"/>
  <c r="Z281" i="17"/>
  <c r="Z287" i="17"/>
  <c r="Z323" i="17"/>
  <c r="Z329" i="17"/>
  <c r="Z335" i="17"/>
  <c r="Z347" i="17"/>
  <c r="Z377" i="17"/>
  <c r="Z389" i="17"/>
  <c r="Z395" i="17"/>
  <c r="Z401" i="17"/>
  <c r="Z413" i="17"/>
  <c r="Z44" i="17"/>
  <c r="Z48" i="17"/>
  <c r="Z60" i="17"/>
  <c r="Z68" i="17"/>
  <c r="Z17" i="17"/>
  <c r="Z25" i="17"/>
  <c r="Z29" i="17"/>
  <c r="Z73" i="17"/>
  <c r="Z79" i="17"/>
  <c r="Z85" i="17"/>
  <c r="Z145" i="17"/>
  <c r="Z247" i="17"/>
  <c r="Z265" i="17"/>
  <c r="Z271" i="17"/>
  <c r="Z289" i="17"/>
  <c r="Z313" i="17"/>
  <c r="Z325" i="17"/>
  <c r="Z337" i="17"/>
  <c r="Z343" i="17"/>
  <c r="Z349" i="17"/>
  <c r="Z373" i="17"/>
  <c r="Z391" i="17"/>
  <c r="Z397" i="17"/>
  <c r="Z403" i="17"/>
  <c r="Z409" i="17"/>
  <c r="Y415" i="17"/>
  <c r="Z433" i="17"/>
  <c r="Z439" i="17"/>
  <c r="Z469" i="17"/>
  <c r="Z493" i="17"/>
  <c r="Z499" i="17"/>
  <c r="Z505" i="17"/>
  <c r="Z529" i="17"/>
  <c r="Z535" i="17"/>
  <c r="Z553" i="17"/>
  <c r="Z559" i="17"/>
  <c r="Z577" i="17"/>
  <c r="Z583" i="17"/>
  <c r="Z589" i="17"/>
  <c r="Z607" i="17"/>
  <c r="AC607" i="17" s="1"/>
  <c r="Z613" i="17"/>
  <c r="Z631" i="17"/>
  <c r="Z643" i="17"/>
  <c r="Z649" i="17"/>
  <c r="Z655" i="17"/>
  <c r="Z673" i="17"/>
  <c r="Z679" i="17"/>
  <c r="Z74" i="17"/>
  <c r="Z338" i="17"/>
  <c r="Z344" i="17"/>
  <c r="Z38" i="17"/>
  <c r="Z46" i="17"/>
  <c r="Z416" i="17"/>
  <c r="Z590" i="17"/>
  <c r="Z614" i="17"/>
  <c r="Z680" i="17"/>
  <c r="Z54" i="17"/>
  <c r="Z62" i="17"/>
  <c r="Z135" i="17"/>
  <c r="Z141" i="17"/>
  <c r="Z153" i="17"/>
  <c r="Z219" i="17"/>
  <c r="Z243" i="17"/>
  <c r="Z249" i="17"/>
  <c r="Z255" i="17"/>
  <c r="Z267" i="17"/>
  <c r="Z285" i="17"/>
  <c r="Z327" i="17"/>
  <c r="Z333" i="17"/>
  <c r="Z351" i="17"/>
  <c r="Z387" i="17"/>
  <c r="Z393" i="17"/>
  <c r="Z399" i="17"/>
  <c r="Z411" i="17"/>
  <c r="Z371" i="17"/>
  <c r="Z370" i="17"/>
  <c r="W114" i="17"/>
  <c r="X114" i="17" s="1"/>
  <c r="W165" i="17"/>
  <c r="W204" i="17"/>
  <c r="Y204" i="17" s="1"/>
  <c r="AC204" i="17" s="1"/>
  <c r="W240" i="17"/>
  <c r="Y240" i="17" s="1"/>
  <c r="W252" i="17"/>
  <c r="X252" i="17" s="1"/>
  <c r="W640" i="17"/>
  <c r="W399" i="17"/>
  <c r="W736" i="17"/>
  <c r="W574" i="17"/>
  <c r="W413" i="17"/>
  <c r="Y413" i="17" s="1"/>
  <c r="AC413" i="17" s="1"/>
  <c r="X737" i="17"/>
  <c r="AB737" i="17" s="1"/>
  <c r="Y396" i="17"/>
  <c r="AB396" i="17" s="1"/>
  <c r="W465" i="17"/>
  <c r="X465" i="17" s="1"/>
  <c r="W298" i="17"/>
  <c r="Y298" i="17" s="1"/>
  <c r="W94" i="17"/>
  <c r="Y94" i="17" s="1"/>
  <c r="W46" i="17"/>
  <c r="W387" i="17"/>
  <c r="Y387" i="17" s="1"/>
  <c r="Y713" i="17"/>
  <c r="AB713" i="17" s="1"/>
  <c r="W660" i="17"/>
  <c r="X660" i="17" s="1"/>
  <c r="W54" i="17"/>
  <c r="X725" i="17"/>
  <c r="AB725" i="17" s="1"/>
  <c r="W480" i="17"/>
  <c r="Y480" i="17" s="1"/>
  <c r="AC480" i="17" s="1"/>
  <c r="W208" i="17"/>
  <c r="X208" i="17" s="1"/>
  <c r="W347" i="17"/>
  <c r="Y347" i="17" s="1"/>
  <c r="AC347" i="17" s="1"/>
  <c r="W356" i="17"/>
  <c r="W104" i="17"/>
  <c r="Y104" i="17" s="1"/>
  <c r="AC104" i="17" s="1"/>
  <c r="W579" i="17"/>
  <c r="W309" i="17"/>
  <c r="W587" i="17"/>
  <c r="X587" i="17" s="1"/>
  <c r="X235" i="17"/>
  <c r="AB235" i="17" s="1"/>
  <c r="W726" i="17"/>
  <c r="Y726" i="17" s="1"/>
  <c r="AC726" i="17" s="1"/>
  <c r="W643" i="17"/>
  <c r="X643" i="17" s="1"/>
  <c r="Y280" i="17"/>
  <c r="AB280" i="17" s="1"/>
  <c r="W649" i="17"/>
  <c r="W428" i="17"/>
  <c r="W446" i="17"/>
  <c r="Y446" i="17" s="1"/>
  <c r="W690" i="17"/>
  <c r="Y690" i="17" s="1"/>
  <c r="AC690" i="17" s="1"/>
  <c r="W529" i="17"/>
  <c r="X575" i="17"/>
  <c r="AB575" i="17" s="1"/>
  <c r="W119" i="17"/>
  <c r="W122" i="17"/>
  <c r="X122" i="17" s="1"/>
  <c r="Y350" i="17"/>
  <c r="AB350" i="17" s="1"/>
  <c r="W521" i="17"/>
  <c r="Y521" i="17" s="1"/>
  <c r="AC521" i="17" s="1"/>
  <c r="W659" i="17"/>
  <c r="W657" i="17"/>
  <c r="W395" i="17"/>
  <c r="Y395" i="17" s="1"/>
  <c r="AC395" i="17" s="1"/>
  <c r="Y536" i="17"/>
  <c r="AB536" i="17" s="1"/>
  <c r="W571" i="17"/>
  <c r="Y571" i="17" s="1"/>
  <c r="AC571" i="17" s="1"/>
  <c r="X617" i="17"/>
  <c r="AB617" i="17" s="1"/>
  <c r="Y105" i="17"/>
  <c r="W163" i="17"/>
  <c r="W13" i="17"/>
  <c r="Y13" i="17" s="1"/>
  <c r="W176" i="17"/>
  <c r="X176" i="17" s="1"/>
  <c r="W178" i="17"/>
  <c r="X178" i="17" s="1"/>
  <c r="W184" i="17"/>
  <c r="Y184" i="17" s="1"/>
  <c r="AC184" i="17" s="1"/>
  <c r="W325" i="17"/>
  <c r="X325" i="17" s="1"/>
  <c r="W331" i="17"/>
  <c r="W477" i="17"/>
  <c r="X477" i="17" s="1"/>
  <c r="W535" i="17"/>
  <c r="Y535" i="17" s="1"/>
  <c r="AC535" i="17" s="1"/>
  <c r="Y539" i="17"/>
  <c r="W542" i="17"/>
  <c r="X542" i="17" s="1"/>
  <c r="X556" i="17"/>
  <c r="AB556" i="17" s="1"/>
  <c r="W633" i="17"/>
  <c r="Y633" i="17" s="1"/>
  <c r="AC633" i="17" s="1"/>
  <c r="W720" i="17"/>
  <c r="W19" i="17"/>
  <c r="X19" i="17" s="1"/>
  <c r="W668" i="17"/>
  <c r="W499" i="17"/>
  <c r="W107" i="17"/>
  <c r="X107" i="17" s="1"/>
  <c r="W213" i="17"/>
  <c r="X213" i="17" s="1"/>
  <c r="Y268" i="17"/>
  <c r="AB268" i="17" s="1"/>
  <c r="W337" i="17"/>
  <c r="Y337" i="17" s="1"/>
  <c r="AC337" i="17" s="1"/>
  <c r="W614" i="17"/>
  <c r="X614" i="17" s="1"/>
  <c r="W638" i="17"/>
  <c r="Y638" i="17" s="1"/>
  <c r="W706" i="17"/>
  <c r="W31" i="17"/>
  <c r="X31" i="17" s="1"/>
  <c r="W553" i="17"/>
  <c r="Y553" i="17" s="1"/>
  <c r="W724" i="17"/>
  <c r="X724" i="17" s="1"/>
  <c r="W320" i="17"/>
  <c r="Y320" i="17" s="1"/>
  <c r="AC320" i="17" s="1"/>
  <c r="W476" i="17"/>
  <c r="X476" i="17" s="1"/>
  <c r="W534" i="17"/>
  <c r="Y534" i="17" s="1"/>
  <c r="AC534" i="17" s="1"/>
  <c r="W590" i="17"/>
  <c r="Y590" i="17" s="1"/>
  <c r="AC590" i="17" s="1"/>
  <c r="W592" i="17"/>
  <c r="W618" i="17"/>
  <c r="X618" i="17" s="1"/>
  <c r="W316" i="17"/>
  <c r="W68" i="17"/>
  <c r="X68" i="17" s="1"/>
  <c r="W585" i="17"/>
  <c r="X585" i="17" s="1"/>
  <c r="W302" i="17"/>
  <c r="X302" i="17" s="1"/>
  <c r="W594" i="17"/>
  <c r="X594" i="17" s="1"/>
  <c r="W7" i="17"/>
  <c r="Y7" i="17" s="1"/>
  <c r="W101" i="17"/>
  <c r="Y101" i="17" s="1"/>
  <c r="W263" i="17"/>
  <c r="Y263" i="17" s="1"/>
  <c r="AC263" i="17" s="1"/>
  <c r="W439" i="17"/>
  <c r="X439" i="17" s="1"/>
  <c r="W557" i="17"/>
  <c r="Y557" i="17" s="1"/>
  <c r="X70" i="17"/>
  <c r="Y70" i="17"/>
  <c r="AC70" i="17" s="1"/>
  <c r="Y283" i="17"/>
  <c r="AC283" i="17" s="1"/>
  <c r="X283" i="17"/>
  <c r="Y438" i="17"/>
  <c r="AB438" i="17" s="1"/>
  <c r="W9" i="17"/>
  <c r="X9" i="17" s="1"/>
  <c r="W17" i="17"/>
  <c r="W29" i="17"/>
  <c r="Y29" i="17" s="1"/>
  <c r="W170" i="17"/>
  <c r="Y170" i="17" s="1"/>
  <c r="W187" i="17"/>
  <c r="Y187" i="17" s="1"/>
  <c r="W358" i="17"/>
  <c r="W397" i="17"/>
  <c r="X397" i="17" s="1"/>
  <c r="W416" i="17"/>
  <c r="Y416" i="17" s="1"/>
  <c r="AC416" i="17" s="1"/>
  <c r="Y630" i="17"/>
  <c r="AB630" i="17" s="1"/>
  <c r="W677" i="17"/>
  <c r="X677" i="17" s="1"/>
  <c r="Y729" i="17"/>
  <c r="AB729" i="17" s="1"/>
  <c r="X139" i="17"/>
  <c r="AB139" i="17" s="1"/>
  <c r="W505" i="17"/>
  <c r="Y505" i="17" s="1"/>
  <c r="AC505" i="17" s="1"/>
  <c r="W376" i="17"/>
  <c r="W393" i="17"/>
  <c r="X393" i="17" s="1"/>
  <c r="W84" i="17"/>
  <c r="W132" i="17"/>
  <c r="X132" i="17" s="1"/>
  <c r="W206" i="17"/>
  <c r="Y206" i="17" s="1"/>
  <c r="W281" i="17"/>
  <c r="W493" i="17"/>
  <c r="Y493" i="17" s="1"/>
  <c r="AC493" i="17" s="1"/>
  <c r="W730" i="17"/>
  <c r="W48" i="17"/>
  <c r="X48" i="17" s="1"/>
  <c r="Y137" i="17"/>
  <c r="AB137" i="17" s="1"/>
  <c r="W318" i="17"/>
  <c r="X318" i="17" s="1"/>
  <c r="W5" i="17"/>
  <c r="Y81" i="17"/>
  <c r="AB81" i="17" s="1"/>
  <c r="W140" i="17"/>
  <c r="W174" i="17"/>
  <c r="Y174" i="17" s="1"/>
  <c r="AC174" i="17" s="1"/>
  <c r="Y188" i="17"/>
  <c r="AB188" i="17" s="1"/>
  <c r="W198" i="17"/>
  <c r="X198" i="17" s="1"/>
  <c r="W329" i="17"/>
  <c r="X329" i="17" s="1"/>
  <c r="X398" i="17"/>
  <c r="AB398" i="17" s="1"/>
  <c r="W409" i="17"/>
  <c r="Y409" i="17" s="1"/>
  <c r="AC409" i="17" s="1"/>
  <c r="W510" i="17"/>
  <c r="X510" i="17" s="1"/>
  <c r="X580" i="17"/>
  <c r="AB580" i="17" s="1"/>
  <c r="X634" i="17"/>
  <c r="AB634" i="17" s="1"/>
  <c r="X288" i="17"/>
  <c r="AB288" i="17" s="1"/>
  <c r="X463" i="17"/>
  <c r="AB463" i="17" s="1"/>
  <c r="Y569" i="17"/>
  <c r="AB569" i="17" s="1"/>
  <c r="W639" i="17"/>
  <c r="W35" i="17"/>
  <c r="W62" i="17"/>
  <c r="W130" i="17"/>
  <c r="W138" i="17"/>
  <c r="Y138" i="17" s="1"/>
  <c r="AC138" i="17" s="1"/>
  <c r="W276" i="17"/>
  <c r="W289" i="17"/>
  <c r="Y289" i="17" s="1"/>
  <c r="AC289" i="17" s="1"/>
  <c r="W401" i="17"/>
  <c r="W406" i="17"/>
  <c r="W459" i="17"/>
  <c r="W559" i="17"/>
  <c r="Y559" i="17" s="1"/>
  <c r="W616" i="17"/>
  <c r="W673" i="17"/>
  <c r="X192" i="17"/>
  <c r="AB192" i="17" s="1"/>
  <c r="W230" i="17"/>
  <c r="W612" i="17"/>
  <c r="X612" i="17" s="1"/>
  <c r="W655" i="17"/>
  <c r="Y655" i="17" s="1"/>
  <c r="AC655" i="17" s="1"/>
  <c r="W55" i="17"/>
  <c r="X55" i="17" s="1"/>
  <c r="W11" i="17"/>
  <c r="X11" i="17" s="1"/>
  <c r="W33" i="17"/>
  <c r="W60" i="17"/>
  <c r="W158" i="17"/>
  <c r="Y158" i="17" s="1"/>
  <c r="W161" i="17"/>
  <c r="X161" i="17" s="1"/>
  <c r="W212" i="17"/>
  <c r="W300" i="17"/>
  <c r="W377" i="17"/>
  <c r="Y377" i="17" s="1"/>
  <c r="W418" i="17"/>
  <c r="W478" i="17"/>
  <c r="W501" i="17"/>
  <c r="W600" i="17"/>
  <c r="X600" i="17" s="1"/>
  <c r="Y705" i="17"/>
  <c r="AB705" i="17" s="1"/>
  <c r="Y717" i="17"/>
  <c r="W712" i="17"/>
  <c r="X712" i="17" s="1"/>
  <c r="W172" i="17"/>
  <c r="Y172" i="17" s="1"/>
  <c r="W327" i="17"/>
  <c r="W364" i="17"/>
  <c r="X364" i="17" s="1"/>
  <c r="W462" i="17"/>
  <c r="Y462" i="17" s="1"/>
  <c r="AC462" i="17" s="1"/>
  <c r="W578" i="17"/>
  <c r="Y578" i="17" s="1"/>
  <c r="AC578" i="17" s="1"/>
  <c r="W632" i="17"/>
  <c r="Y632" i="17" s="1"/>
  <c r="AC632" i="17" s="1"/>
  <c r="W708" i="17"/>
  <c r="X708" i="17" s="1"/>
  <c r="W266" i="17"/>
  <c r="W267" i="17"/>
  <c r="X267" i="17" s="1"/>
  <c r="W508" i="17"/>
  <c r="W507" i="17"/>
  <c r="W126" i="17"/>
  <c r="W124" i="17"/>
  <c r="Y127" i="17"/>
  <c r="X127" i="17"/>
  <c r="Y203" i="17"/>
  <c r="AB203" i="17" s="1"/>
  <c r="W468" i="17"/>
  <c r="W469" i="17"/>
  <c r="Y544" i="17"/>
  <c r="X544" i="17"/>
  <c r="X8" i="17"/>
  <c r="Y8" i="17"/>
  <c r="AC8" i="17" s="1"/>
  <c r="W85" i="17"/>
  <c r="X85" i="17" s="1"/>
  <c r="X336" i="17"/>
  <c r="Y336" i="17"/>
  <c r="AC336" i="17" s="1"/>
  <c r="X372" i="17"/>
  <c r="AB372" i="17" s="1"/>
  <c r="X430" i="17"/>
  <c r="Y430" i="17"/>
  <c r="AB430" i="17" s="1"/>
  <c r="W45" i="17"/>
  <c r="X509" i="17"/>
  <c r="AB509" i="17" s="1"/>
  <c r="Y115" i="17"/>
  <c r="AC115" i="17" s="1"/>
  <c r="X115" i="17"/>
  <c r="W149" i="17"/>
  <c r="W150" i="17"/>
  <c r="X291" i="17"/>
  <c r="Y291" i="17"/>
  <c r="X414" i="17"/>
  <c r="Y414" i="17"/>
  <c r="X494" i="17"/>
  <c r="Y494" i="17"/>
  <c r="AC494" i="17" s="1"/>
  <c r="W180" i="17"/>
  <c r="X180" i="17" s="1"/>
  <c r="W179" i="17"/>
  <c r="W426" i="17"/>
  <c r="W425" i="17"/>
  <c r="W44" i="17"/>
  <c r="X44" i="17" s="1"/>
  <c r="X567" i="17"/>
  <c r="AB567" i="17" s="1"/>
  <c r="Y567" i="17"/>
  <c r="W453" i="17"/>
  <c r="X453" i="17" s="1"/>
  <c r="W454" i="17"/>
  <c r="X34" i="17"/>
  <c r="Y34" i="17"/>
  <c r="AC34" i="17" s="1"/>
  <c r="Y58" i="17"/>
  <c r="AB58" i="17" s="1"/>
  <c r="Y151" i="17"/>
  <c r="AC151" i="17" s="1"/>
  <c r="X151" i="17"/>
  <c r="Y78" i="17"/>
  <c r="AC78" i="17" s="1"/>
  <c r="X78" i="17"/>
  <c r="Y220" i="17"/>
  <c r="AC220" i="17" s="1"/>
  <c r="X220" i="17"/>
  <c r="X423" i="17"/>
  <c r="Y423" i="17"/>
  <c r="AC423" i="17" s="1"/>
  <c r="X87" i="17"/>
  <c r="Y87" i="17"/>
  <c r="W147" i="17"/>
  <c r="Y147" i="17" s="1"/>
  <c r="AC147" i="17" s="1"/>
  <c r="W148" i="17"/>
  <c r="W159" i="17"/>
  <c r="W160" i="17"/>
  <c r="X160" i="17" s="1"/>
  <c r="X162" i="17"/>
  <c r="Y162" i="17"/>
  <c r="AC162" i="17" s="1"/>
  <c r="X181" i="17"/>
  <c r="Y181" i="17"/>
  <c r="AC181" i="17" s="1"/>
  <c r="W216" i="17"/>
  <c r="X216" i="17" s="1"/>
  <c r="W215" i="17"/>
  <c r="Y215" i="17" s="1"/>
  <c r="Y253" i="17"/>
  <c r="AC253" i="17" s="1"/>
  <c r="X357" i="17"/>
  <c r="AB357" i="17" s="1"/>
  <c r="X365" i="17"/>
  <c r="X461" i="17"/>
  <c r="AB461" i="17" s="1"/>
  <c r="W497" i="17"/>
  <c r="W719" i="17"/>
  <c r="W15" i="17"/>
  <c r="Y15" i="17" s="1"/>
  <c r="W27" i="17"/>
  <c r="W71" i="17"/>
  <c r="W74" i="17"/>
  <c r="Y74" i="17" s="1"/>
  <c r="X92" i="17"/>
  <c r="X113" i="17"/>
  <c r="AB113" i="17" s="1"/>
  <c r="W185" i="17"/>
  <c r="X185" i="17" s="1"/>
  <c r="W221" i="17"/>
  <c r="W282" i="17"/>
  <c r="Y282" i="17" s="1"/>
  <c r="Y365" i="17"/>
  <c r="AC365" i="17" s="1"/>
  <c r="W531" i="17"/>
  <c r="X531" i="17" s="1"/>
  <c r="W530" i="17"/>
  <c r="W537" i="17"/>
  <c r="X537" i="17" s="1"/>
  <c r="W555" i="17"/>
  <c r="W554" i="17"/>
  <c r="Y92" i="17"/>
  <c r="AC92" i="17" s="1"/>
  <c r="W143" i="17"/>
  <c r="Y143" i="17" s="1"/>
  <c r="AC143" i="17" s="1"/>
  <c r="W175" i="17"/>
  <c r="W492" i="17"/>
  <c r="W25" i="17"/>
  <c r="Y25" i="17" s="1"/>
  <c r="AC25" i="17" s="1"/>
  <c r="W125" i="17"/>
  <c r="W134" i="17"/>
  <c r="X134" i="17" s="1"/>
  <c r="W152" i="17"/>
  <c r="Y152" i="17" s="1"/>
  <c r="W228" i="17"/>
  <c r="Y228" i="17" s="1"/>
  <c r="W227" i="17"/>
  <c r="Y227" i="17" s="1"/>
  <c r="AC227" i="17" s="1"/>
  <c r="W265" i="17"/>
  <c r="W335" i="17"/>
  <c r="Y226" i="17"/>
  <c r="AC226" i="17" s="1"/>
  <c r="X226" i="17"/>
  <c r="W466" i="17"/>
  <c r="W467" i="17"/>
  <c r="X467" i="17" s="1"/>
  <c r="W108" i="17"/>
  <c r="Y108" i="17" s="1"/>
  <c r="W202" i="17"/>
  <c r="W59" i="17"/>
  <c r="X59" i="17" s="1"/>
  <c r="W386" i="17"/>
  <c r="W455" i="17"/>
  <c r="W456" i="17"/>
  <c r="X456" i="17" s="1"/>
  <c r="W471" i="17"/>
  <c r="W538" i="17"/>
  <c r="X538" i="17" s="1"/>
  <c r="W106" i="17"/>
  <c r="X199" i="17"/>
  <c r="AB199" i="17" s="1"/>
  <c r="W23" i="17"/>
  <c r="Y23" i="17" s="1"/>
  <c r="W38" i="17"/>
  <c r="W88" i="17"/>
  <c r="X88" i="17" s="1"/>
  <c r="W155" i="17"/>
  <c r="Y195" i="17"/>
  <c r="AB195" i="17" s="1"/>
  <c r="W200" i="17"/>
  <c r="X200" i="17" s="1"/>
  <c r="W232" i="17"/>
  <c r="X232" i="17" s="1"/>
  <c r="W275" i="17"/>
  <c r="Y275" i="17" s="1"/>
  <c r="AC275" i="17" s="1"/>
  <c r="Y506" i="17"/>
  <c r="AC506" i="17" s="1"/>
  <c r="X506" i="17"/>
  <c r="W322" i="17"/>
  <c r="W323" i="17"/>
  <c r="W79" i="17"/>
  <c r="Y79" i="17" s="1"/>
  <c r="AC79" i="17" s="1"/>
  <c r="W118" i="17"/>
  <c r="Y303" i="17"/>
  <c r="X303" i="17"/>
  <c r="Y435" i="17"/>
  <c r="AC435" i="17" s="1"/>
  <c r="X435" i="17"/>
  <c r="Y315" i="17"/>
  <c r="AC315" i="17" s="1"/>
  <c r="X315" i="17"/>
  <c r="AB315" i="17" s="1"/>
  <c r="W21" i="17"/>
  <c r="Y21" i="17" s="1"/>
  <c r="AC21" i="17" s="1"/>
  <c r="W112" i="17"/>
  <c r="W116" i="17"/>
  <c r="X116" i="17" s="1"/>
  <c r="W238" i="17"/>
  <c r="Y458" i="17"/>
  <c r="X458" i="17"/>
  <c r="W627" i="17"/>
  <c r="W626" i="17"/>
  <c r="X626" i="17" s="1"/>
  <c r="W210" i="17"/>
  <c r="W218" i="17"/>
  <c r="X218" i="17" s="1"/>
  <c r="W296" i="17"/>
  <c r="W344" i="17"/>
  <c r="X344" i="17" s="1"/>
  <c r="W380" i="17"/>
  <c r="W384" i="17"/>
  <c r="W442" i="17"/>
  <c r="W491" i="17"/>
  <c r="W563" i="17"/>
  <c r="W354" i="17"/>
  <c r="Y354" i="17" s="1"/>
  <c r="W518" i="17"/>
  <c r="W525" i="17"/>
  <c r="X695" i="17"/>
  <c r="Y695" i="17"/>
  <c r="AC695" i="17" s="1"/>
  <c r="W273" i="17"/>
  <c r="Y273" i="17" s="1"/>
  <c r="AC273" i="17" s="1"/>
  <c r="W373" i="17"/>
  <c r="W382" i="17"/>
  <c r="X394" i="17"/>
  <c r="AB394" i="17" s="1"/>
  <c r="W424" i="17"/>
  <c r="X424" i="17" s="1"/>
  <c r="W366" i="17"/>
  <c r="Y366" i="17" s="1"/>
  <c r="AC366" i="17" s="1"/>
  <c r="W495" i="17"/>
  <c r="Y495" i="17" s="1"/>
  <c r="W533" i="17"/>
  <c r="Y533" i="17" s="1"/>
  <c r="W545" i="17"/>
  <c r="X545" i="17" s="1"/>
  <c r="W577" i="17"/>
  <c r="W576" i="17"/>
  <c r="Y576" i="17" s="1"/>
  <c r="AC576" i="17" s="1"/>
  <c r="Y615" i="17"/>
  <c r="AC615" i="17" s="1"/>
  <c r="X615" i="17"/>
  <c r="Y693" i="17"/>
  <c r="X693" i="17"/>
  <c r="X326" i="17"/>
  <c r="AB326" i="17" s="1"/>
  <c r="W338" i="17"/>
  <c r="X375" i="17"/>
  <c r="W391" i="17"/>
  <c r="W403" i="17"/>
  <c r="W420" i="17"/>
  <c r="X420" i="17" s="1"/>
  <c r="W431" i="17"/>
  <c r="X445" i="17"/>
  <c r="AB445" i="17" s="1"/>
  <c r="W475" i="17"/>
  <c r="X500" i="17"/>
  <c r="AB500" i="17" s="1"/>
  <c r="X517" i="17"/>
  <c r="AB517" i="17" s="1"/>
  <c r="W523" i="17"/>
  <c r="X523" i="17" s="1"/>
  <c r="X524" i="17"/>
  <c r="AB524" i="17" s="1"/>
  <c r="W613" i="17"/>
  <c r="W194" i="17"/>
  <c r="W278" i="17"/>
  <c r="X299" i="17"/>
  <c r="AB299" i="17" s="1"/>
  <c r="W340" i="17"/>
  <c r="W349" i="17"/>
  <c r="W411" i="17"/>
  <c r="W450" i="17"/>
  <c r="Y670" i="17"/>
  <c r="W566" i="17"/>
  <c r="Y566" i="17" s="1"/>
  <c r="AC566" i="17" s="1"/>
  <c r="W581" i="17"/>
  <c r="W583" i="17"/>
  <c r="W646" i="17"/>
  <c r="W718" i="17"/>
  <c r="W738" i="17"/>
  <c r="X738" i="17" s="1"/>
  <c r="W589" i="17"/>
  <c r="X589" i="17" s="1"/>
  <c r="W607" i="17"/>
  <c r="Y607" i="17" s="1"/>
  <c r="W671" i="17"/>
  <c r="Y671" i="17" s="1"/>
  <c r="AC671" i="17" s="1"/>
  <c r="W700" i="17"/>
  <c r="Y700" i="17" s="1"/>
  <c r="AC700" i="17" s="1"/>
  <c r="W714" i="17"/>
  <c r="X714" i="17" s="1"/>
  <c r="W732" i="17"/>
  <c r="Y732" i="17" s="1"/>
  <c r="W568" i="17"/>
  <c r="W611" i="17"/>
  <c r="Y611" i="17" s="1"/>
  <c r="AC611" i="17" s="1"/>
  <c r="W624" i="17"/>
  <c r="X644" i="17"/>
  <c r="AB644" i="17" s="1"/>
  <c r="W682" i="17"/>
  <c r="X682" i="17" s="1"/>
  <c r="W588" i="17"/>
  <c r="W597" i="17"/>
  <c r="W606" i="17"/>
  <c r="X606" i="17" s="1"/>
  <c r="W631" i="17"/>
  <c r="W658" i="17"/>
  <c r="Y731" i="17"/>
  <c r="AB731" i="17" s="1"/>
  <c r="W609" i="17"/>
  <c r="W665" i="17"/>
  <c r="W694" i="17"/>
  <c r="W735" i="17"/>
  <c r="Y735" i="17" s="1"/>
  <c r="AC735" i="17" s="1"/>
  <c r="X681" i="17"/>
  <c r="Y681" i="17"/>
  <c r="AC681" i="17" s="1"/>
  <c r="Y689" i="17"/>
  <c r="X691" i="17"/>
  <c r="AB691" i="17" s="1"/>
  <c r="X689" i="17"/>
  <c r="Y599" i="17"/>
  <c r="AC599" i="17" s="1"/>
  <c r="X599" i="17"/>
  <c r="AB599" i="17" s="1"/>
  <c r="Y591" i="17"/>
  <c r="AC591" i="17" s="1"/>
  <c r="X591" i="17"/>
  <c r="W596" i="17"/>
  <c r="W603" i="17"/>
  <c r="Y481" i="17"/>
  <c r="AC481" i="17" s="1"/>
  <c r="X481" i="17"/>
  <c r="W490" i="17"/>
  <c r="Y490" i="17" s="1"/>
  <c r="AC490" i="17" s="1"/>
  <c r="W482" i="17"/>
  <c r="Y260" i="17"/>
  <c r="X260" i="17"/>
  <c r="X257" i="17"/>
  <c r="Y257" i="17"/>
  <c r="W255" i="17"/>
  <c r="Y255" i="17" s="1"/>
  <c r="AC255" i="17" s="1"/>
  <c r="X253" i="17"/>
  <c r="AB253" i="17" s="1"/>
  <c r="W250" i="17"/>
  <c r="Y250" i="17" s="1"/>
  <c r="AC250" i="17" s="1"/>
  <c r="W249" i="17"/>
  <c r="Y249" i="17" s="1"/>
  <c r="W247" i="17"/>
  <c r="W246" i="17"/>
  <c r="X246" i="17" s="1"/>
  <c r="Y244" i="17"/>
  <c r="AC244" i="17" s="1"/>
  <c r="X244" i="17"/>
  <c r="AB244" i="17" s="1"/>
  <c r="W243" i="17"/>
  <c r="X36" i="17"/>
  <c r="Y36" i="17"/>
  <c r="AC36" i="17" s="1"/>
  <c r="Y4" i="17"/>
  <c r="AC4" i="17" s="1"/>
  <c r="X4" i="17"/>
  <c r="Y10" i="17"/>
  <c r="AC10" i="17" s="1"/>
  <c r="X10" i="17"/>
  <c r="Y99" i="17"/>
  <c r="AC99" i="17" s="1"/>
  <c r="X136" i="17"/>
  <c r="Y136" i="17"/>
  <c r="AC136" i="17" s="1"/>
  <c r="X99" i="17"/>
  <c r="X207" i="17"/>
  <c r="Y207" i="17"/>
  <c r="AC207" i="17" s="1"/>
  <c r="X225" i="17"/>
  <c r="Y225" i="17"/>
  <c r="X231" i="17"/>
  <c r="Y231" i="17"/>
  <c r="AC231" i="17" s="1"/>
  <c r="Y24" i="17"/>
  <c r="AC24" i="17" s="1"/>
  <c r="X24" i="17"/>
  <c r="AB24" i="17" s="1"/>
  <c r="X42" i="17"/>
  <c r="Y42" i="17"/>
  <c r="AC42" i="17" s="1"/>
  <c r="X57" i="17"/>
  <c r="AB57" i="17" s="1"/>
  <c r="Y95" i="17"/>
  <c r="X95" i="17"/>
  <c r="Y214" i="17"/>
  <c r="X214" i="17"/>
  <c r="X47" i="17"/>
  <c r="Y47" i="17"/>
  <c r="AC47" i="17" s="1"/>
  <c r="X26" i="17"/>
  <c r="Y26" i="17"/>
  <c r="AC26" i="17" s="1"/>
  <c r="Y75" i="17"/>
  <c r="AC75" i="17" s="1"/>
  <c r="X75" i="17"/>
  <c r="AB75" i="17" s="1"/>
  <c r="X53" i="17"/>
  <c r="Y53" i="17"/>
  <c r="AC53" i="17" s="1"/>
  <c r="Y76" i="17"/>
  <c r="AC76" i="17" s="1"/>
  <c r="X76" i="17"/>
  <c r="X91" i="17"/>
  <c r="Y91" i="17"/>
  <c r="AC91" i="17" s="1"/>
  <c r="X89" i="17"/>
  <c r="Y89" i="17"/>
  <c r="AC89" i="17" s="1"/>
  <c r="Y98" i="17"/>
  <c r="AC98" i="17" s="1"/>
  <c r="X98" i="17"/>
  <c r="X109" i="17"/>
  <c r="Y109" i="17"/>
  <c r="AC109" i="17" s="1"/>
  <c r="Y167" i="17"/>
  <c r="AC167" i="17" s="1"/>
  <c r="X167" i="17"/>
  <c r="Y290" i="17"/>
  <c r="AC290" i="17" s="1"/>
  <c r="X290" i="17"/>
  <c r="AB290" i="17" s="1"/>
  <c r="Y489" i="17"/>
  <c r="AB489" i="17" s="1"/>
  <c r="Y86" i="17"/>
  <c r="AC86" i="17" s="1"/>
  <c r="X86" i="17"/>
  <c r="X262" i="17"/>
  <c r="Y262" i="17"/>
  <c r="AC262" i="17" s="1"/>
  <c r="X37" i="17"/>
  <c r="Y37" i="17"/>
  <c r="AC37" i="17" s="1"/>
  <c r="X43" i="17"/>
  <c r="Y43" i="17"/>
  <c r="X50" i="17"/>
  <c r="Y50" i="17"/>
  <c r="AC50" i="17" s="1"/>
  <c r="X61" i="17"/>
  <c r="Y61" i="17"/>
  <c r="AC61" i="17" s="1"/>
  <c r="X72" i="17"/>
  <c r="Y72" i="17"/>
  <c r="X6" i="17"/>
  <c r="Y6" i="17"/>
  <c r="AC6" i="17" s="1"/>
  <c r="X65" i="17"/>
  <c r="Y65" i="17"/>
  <c r="AC65" i="17" s="1"/>
  <c r="X49" i="17"/>
  <c r="Y49" i="17"/>
  <c r="AC49" i="17" s="1"/>
  <c r="Y22" i="17"/>
  <c r="AC22" i="17" s="1"/>
  <c r="X22" i="17"/>
  <c r="Y80" i="17"/>
  <c r="AC80" i="17" s="1"/>
  <c r="X80" i="17"/>
  <c r="Y100" i="17"/>
  <c r="AC100" i="17" s="1"/>
  <c r="X100" i="17"/>
  <c r="Y20" i="17"/>
  <c r="AC20" i="17" s="1"/>
  <c r="X20" i="17"/>
  <c r="X18" i="17"/>
  <c r="Y18" i="17"/>
  <c r="AC18" i="17" s="1"/>
  <c r="X30" i="17"/>
  <c r="Y30" i="17"/>
  <c r="AC30" i="17" s="1"/>
  <c r="X32" i="17"/>
  <c r="Y32" i="17"/>
  <c r="AC32" i="17" s="1"/>
  <c r="X193" i="17"/>
  <c r="AB193" i="17" s="1"/>
  <c r="Y193" i="17"/>
  <c r="Y131" i="17"/>
  <c r="X156" i="17"/>
  <c r="Y156" i="17"/>
  <c r="X41" i="17"/>
  <c r="Y41" i="17"/>
  <c r="AC41" i="17" s="1"/>
  <c r="X54" i="17"/>
  <c r="X56" i="17"/>
  <c r="Y56" i="17"/>
  <c r="AC56" i="17" s="1"/>
  <c r="X67" i="17"/>
  <c r="Y67" i="17"/>
  <c r="Y83" i="17"/>
  <c r="AC83" i="17" s="1"/>
  <c r="W135" i="17"/>
  <c r="W133" i="17"/>
  <c r="X157" i="17"/>
  <c r="Y157" i="17"/>
  <c r="AC157" i="17" s="1"/>
  <c r="X408" i="17"/>
  <c r="Y408" i="17"/>
  <c r="AC408" i="17" s="1"/>
  <c r="W270" i="17"/>
  <c r="W271" i="17"/>
  <c r="X66" i="17"/>
  <c r="Y66" i="17"/>
  <c r="AC66" i="17" s="1"/>
  <c r="Y16" i="17"/>
  <c r="AC16" i="17" s="1"/>
  <c r="X16" i="17"/>
  <c r="X28" i="17"/>
  <c r="Y28" i="17"/>
  <c r="AC28" i="17" s="1"/>
  <c r="W69" i="17"/>
  <c r="W77" i="17"/>
  <c r="X83" i="17"/>
  <c r="Y103" i="17"/>
  <c r="AB103" i="17" s="1"/>
  <c r="Y110" i="17"/>
  <c r="AC110" i="17" s="1"/>
  <c r="X110" i="17"/>
  <c r="X121" i="17"/>
  <c r="Y121" i="17"/>
  <c r="AC121" i="17" s="1"/>
  <c r="Y154" i="17"/>
  <c r="AC154" i="17" s="1"/>
  <c r="X154" i="17"/>
  <c r="Y272" i="17"/>
  <c r="AC272" i="17" s="1"/>
  <c r="X272" i="17"/>
  <c r="W369" i="17"/>
  <c r="W371" i="17"/>
  <c r="Y254" i="17"/>
  <c r="AC254" i="17" s="1"/>
  <c r="X254" i="17"/>
  <c r="Y82" i="17"/>
  <c r="AC82" i="17" s="1"/>
  <c r="X82" i="17"/>
  <c r="W90" i="17"/>
  <c r="W102" i="17"/>
  <c r="Y142" i="17"/>
  <c r="AC142" i="17" s="1"/>
  <c r="X142" i="17"/>
  <c r="Y189" i="17"/>
  <c r="AC189" i="17" s="1"/>
  <c r="X189" i="17"/>
  <c r="Y197" i="17"/>
  <c r="AC197" i="17" s="1"/>
  <c r="X197" i="17"/>
  <c r="Y233" i="17"/>
  <c r="AC233" i="17" s="1"/>
  <c r="X233" i="17"/>
  <c r="Y311" i="17"/>
  <c r="AC311" i="17" s="1"/>
  <c r="X311" i="17"/>
  <c r="Y321" i="17"/>
  <c r="AB321" i="17" s="1"/>
  <c r="Y332" i="17"/>
  <c r="AC332" i="17" s="1"/>
  <c r="X332" i="17"/>
  <c r="W153" i="17"/>
  <c r="X186" i="17"/>
  <c r="AB186" i="17" s="1"/>
  <c r="Y205" i="17"/>
  <c r="AC205" i="17" s="1"/>
  <c r="X205" i="17"/>
  <c r="AB205" i="17" s="1"/>
  <c r="W259" i="17"/>
  <c r="Y363" i="17"/>
  <c r="AC363" i="17" s="1"/>
  <c r="X363" i="17"/>
  <c r="X378" i="17"/>
  <c r="Y378" i="17"/>
  <c r="AC378" i="17" s="1"/>
  <c r="Y601" i="17"/>
  <c r="AC601" i="17" s="1"/>
  <c r="X601" i="17"/>
  <c r="Y264" i="17"/>
  <c r="AC264" i="17" s="1"/>
  <c r="X264" i="17"/>
  <c r="Y361" i="17"/>
  <c r="AC361" i="17" s="1"/>
  <c r="X14" i="17"/>
  <c r="Y52" i="17"/>
  <c r="Y297" i="17"/>
  <c r="X297" i="17"/>
  <c r="Y39" i="17"/>
  <c r="AB39" i="17" s="1"/>
  <c r="Y51" i="17"/>
  <c r="AB51" i="17" s="1"/>
  <c r="Y63" i="17"/>
  <c r="AB63" i="17" s="1"/>
  <c r="Y97" i="17"/>
  <c r="AB97" i="17" s="1"/>
  <c r="X111" i="17"/>
  <c r="W141" i="17"/>
  <c r="X146" i="17"/>
  <c r="AB146" i="17" s="1"/>
  <c r="Y169" i="17"/>
  <c r="AB169" i="17" s="1"/>
  <c r="Y177" i="17"/>
  <c r="AB177" i="17" s="1"/>
  <c r="X339" i="17"/>
  <c r="Y339" i="17"/>
  <c r="AC339" i="17" s="1"/>
  <c r="X346" i="17"/>
  <c r="Y346" i="17"/>
  <c r="AC346" i="17" s="1"/>
  <c r="X361" i="17"/>
  <c r="W421" i="17"/>
  <c r="W422" i="17"/>
  <c r="Y305" i="17"/>
  <c r="AC305" i="17" s="1"/>
  <c r="X305" i="17"/>
  <c r="Y164" i="17"/>
  <c r="AC164" i="17" s="1"/>
  <c r="X164" i="17"/>
  <c r="Y251" i="17"/>
  <c r="AC251" i="17" s="1"/>
  <c r="X251" i="17"/>
  <c r="W293" i="17"/>
  <c r="W294" i="17"/>
  <c r="X324" i="17"/>
  <c r="Y324" i="17"/>
  <c r="AC324" i="17" s="1"/>
  <c r="Y550" i="17"/>
  <c r="AC550" i="17" s="1"/>
  <c r="X550" i="17"/>
  <c r="AB550" i="17" s="1"/>
  <c r="Y14" i="17"/>
  <c r="AC14" i="17" s="1"/>
  <c r="W73" i="17"/>
  <c r="Y111" i="17"/>
  <c r="AC111" i="17" s="1"/>
  <c r="X201" i="17"/>
  <c r="Y217" i="17"/>
  <c r="AC217" i="17" s="1"/>
  <c r="X217" i="17"/>
  <c r="W219" i="17"/>
  <c r="Y237" i="17"/>
  <c r="AC237" i="17" s="1"/>
  <c r="X237" i="17"/>
  <c r="Y328" i="17"/>
  <c r="AC328" i="17" s="1"/>
  <c r="X328" i="17"/>
  <c r="W333" i="17"/>
  <c r="W359" i="17"/>
  <c r="W360" i="17"/>
  <c r="X412" i="17"/>
  <c r="Y412" i="17"/>
  <c r="AC412" i="17" s="1"/>
  <c r="X274" i="17"/>
  <c r="Y274" i="17"/>
  <c r="AC274" i="17" s="1"/>
  <c r="Y284" i="17"/>
  <c r="AC284" i="17" s="1"/>
  <c r="X284" i="17"/>
  <c r="AB284" i="17" s="1"/>
  <c r="W367" i="17"/>
  <c r="W368" i="17"/>
  <c r="X183" i="17"/>
  <c r="Y183" i="17"/>
  <c r="AC183" i="17" s="1"/>
  <c r="Y93" i="17"/>
  <c r="AB93" i="17" s="1"/>
  <c r="W96" i="17"/>
  <c r="X104" i="17"/>
  <c r="Y117" i="17"/>
  <c r="AC117" i="17" s="1"/>
  <c r="X117" i="17"/>
  <c r="X120" i="17"/>
  <c r="X123" i="17"/>
  <c r="Y129" i="17"/>
  <c r="AC129" i="17" s="1"/>
  <c r="X129" i="17"/>
  <c r="Y166" i="17"/>
  <c r="AC166" i="17" s="1"/>
  <c r="X166" i="17"/>
  <c r="Y201" i="17"/>
  <c r="AC201" i="17" s="1"/>
  <c r="W234" i="17"/>
  <c r="Y355" i="17"/>
  <c r="AC355" i="17" s="1"/>
  <c r="X355" i="17"/>
  <c r="W560" i="17"/>
  <c r="W561" i="17"/>
  <c r="Y128" i="17"/>
  <c r="AC128" i="17" s="1"/>
  <c r="X128" i="17"/>
  <c r="Y385" i="17"/>
  <c r="AC385" i="17" s="1"/>
  <c r="X385" i="17"/>
  <c r="X593" i="17"/>
  <c r="Y593" i="17"/>
  <c r="AC593" i="17" s="1"/>
  <c r="Y40" i="17"/>
  <c r="AB40" i="17" s="1"/>
  <c r="Y64" i="17"/>
  <c r="AB64" i="17" s="1"/>
  <c r="Y144" i="17"/>
  <c r="AB144" i="17" s="1"/>
  <c r="W191" i="17"/>
  <c r="W12" i="17"/>
  <c r="Y120" i="17"/>
  <c r="AC120" i="17" s="1"/>
  <c r="Y123" i="17"/>
  <c r="AC123" i="17" s="1"/>
  <c r="W168" i="17"/>
  <c r="X171" i="17"/>
  <c r="AB171" i="17" s="1"/>
  <c r="X209" i="17"/>
  <c r="AB209" i="17" s="1"/>
  <c r="X258" i="17"/>
  <c r="Y258" i="17"/>
  <c r="AC258" i="17" s="1"/>
  <c r="Y223" i="17"/>
  <c r="AC223" i="17" s="1"/>
  <c r="X223" i="17"/>
  <c r="W307" i="17"/>
  <c r="W145" i="17"/>
  <c r="W190" i="17"/>
  <c r="Y229" i="17"/>
  <c r="AC229" i="17" s="1"/>
  <c r="X229" i="17"/>
  <c r="Y241" i="17"/>
  <c r="AB241" i="17" s="1"/>
  <c r="Y245" i="17"/>
  <c r="AC245" i="17" s="1"/>
  <c r="X245" i="17"/>
  <c r="X410" i="17"/>
  <c r="Y410" i="17"/>
  <c r="AC410" i="17" s="1"/>
  <c r="W224" i="17"/>
  <c r="Y295" i="17"/>
  <c r="AB295" i="17" s="1"/>
  <c r="Y400" i="17"/>
  <c r="AB400" i="17" s="1"/>
  <c r="Y427" i="17"/>
  <c r="X427" i="17"/>
  <c r="Y697" i="17"/>
  <c r="X697" i="17"/>
  <c r="X707" i="17"/>
  <c r="AB707" i="17" s="1"/>
  <c r="W182" i="17"/>
  <c r="W242" i="17"/>
  <c r="Y248" i="17"/>
  <c r="AB248" i="17" s="1"/>
  <c r="Y279" i="17"/>
  <c r="AC279" i="17" s="1"/>
  <c r="X279" i="17"/>
  <c r="W287" i="17"/>
  <c r="W306" i="17"/>
  <c r="W362" i="17"/>
  <c r="Y522" i="17"/>
  <c r="AC522" i="17" s="1"/>
  <c r="X522" i="17"/>
  <c r="W236" i="17"/>
  <c r="X239" i="17"/>
  <c r="AB239" i="17" s="1"/>
  <c r="Y256" i="17"/>
  <c r="AC256" i="17" s="1"/>
  <c r="X256" i="17"/>
  <c r="W370" i="17"/>
  <c r="W312" i="17"/>
  <c r="W313" i="17"/>
  <c r="Y352" i="17"/>
  <c r="AC352" i="17" s="1"/>
  <c r="X352" i="17"/>
  <c r="Y379" i="17"/>
  <c r="AC379" i="17" s="1"/>
  <c r="X379" i="17"/>
  <c r="AB379" i="17" s="1"/>
  <c r="Y407" i="17"/>
  <c r="AC407" i="17" s="1"/>
  <c r="X407" i="17"/>
  <c r="W472" i="17"/>
  <c r="W473" i="17"/>
  <c r="Y529" i="17"/>
  <c r="AC529" i="17" s="1"/>
  <c r="X529" i="17"/>
  <c r="X204" i="17"/>
  <c r="AB204" i="17" s="1"/>
  <c r="X211" i="17"/>
  <c r="AB211" i="17" s="1"/>
  <c r="X222" i="17"/>
  <c r="AB222" i="17" s="1"/>
  <c r="X310" i="17"/>
  <c r="Y310" i="17"/>
  <c r="Y317" i="17"/>
  <c r="X317" i="17"/>
  <c r="X173" i="17"/>
  <c r="AB173" i="17" s="1"/>
  <c r="X196" i="17"/>
  <c r="AB196" i="17" s="1"/>
  <c r="X286" i="17"/>
  <c r="Y286" i="17"/>
  <c r="AC286" i="17" s="1"/>
  <c r="Y301" i="17"/>
  <c r="AC301" i="17" s="1"/>
  <c r="X301" i="17"/>
  <c r="AB301" i="17" s="1"/>
  <c r="X314" i="17"/>
  <c r="AB314" i="17" s="1"/>
  <c r="Y348" i="17"/>
  <c r="AC348" i="17" s="1"/>
  <c r="X348" i="17"/>
  <c r="Y374" i="17"/>
  <c r="AC374" i="17" s="1"/>
  <c r="X374" i="17"/>
  <c r="W443" i="17"/>
  <c r="W444" i="17"/>
  <c r="X516" i="17"/>
  <c r="Y516" i="17"/>
  <c r="AC516" i="17" s="1"/>
  <c r="Y330" i="17"/>
  <c r="AC330" i="17" s="1"/>
  <c r="X330" i="17"/>
  <c r="Y341" i="17"/>
  <c r="AC341" i="17" s="1"/>
  <c r="X341" i="17"/>
  <c r="Y405" i="17"/>
  <c r="AC405" i="17" s="1"/>
  <c r="X405" i="17"/>
  <c r="Y483" i="17"/>
  <c r="AC483" i="17" s="1"/>
  <c r="X483" i="17"/>
  <c r="Y514" i="17"/>
  <c r="AB514" i="17" s="1"/>
  <c r="X546" i="17"/>
  <c r="Y546" i="17"/>
  <c r="AC546" i="17" s="1"/>
  <c r="W343" i="17"/>
  <c r="W436" i="17"/>
  <c r="X460" i="17"/>
  <c r="Y460" i="17"/>
  <c r="AC460" i="17" s="1"/>
  <c r="Y565" i="17"/>
  <c r="AC565" i="17" s="1"/>
  <c r="X565" i="17"/>
  <c r="AB565" i="17" s="1"/>
  <c r="Y703" i="17"/>
  <c r="AC703" i="17" s="1"/>
  <c r="X703" i="17"/>
  <c r="W285" i="17"/>
  <c r="Y353" i="17"/>
  <c r="AC353" i="17" s="1"/>
  <c r="X353" i="17"/>
  <c r="Y381" i="17"/>
  <c r="AC381" i="17" s="1"/>
  <c r="X381" i="17"/>
  <c r="Y388" i="17"/>
  <c r="AC388" i="17" s="1"/>
  <c r="X388" i="17"/>
  <c r="X402" i="17"/>
  <c r="Y402" i="17"/>
  <c r="AC402" i="17" s="1"/>
  <c r="Y419" i="17"/>
  <c r="AC419" i="17" s="1"/>
  <c r="W447" i="17"/>
  <c r="W448" i="17"/>
  <c r="W680" i="17"/>
  <c r="W679" i="17"/>
  <c r="W269" i="17"/>
  <c r="W292" i="17"/>
  <c r="Y340" i="17"/>
  <c r="AC340" i="17" s="1"/>
  <c r="X340" i="17"/>
  <c r="Y392" i="17"/>
  <c r="AC392" i="17" s="1"/>
  <c r="X392" i="17"/>
  <c r="W484" i="17"/>
  <c r="W485" i="17"/>
  <c r="Y663" i="17"/>
  <c r="X663" i="17"/>
  <c r="W674" i="17"/>
  <c r="W675" i="17"/>
  <c r="W261" i="17"/>
  <c r="X277" i="17"/>
  <c r="AB277" i="17" s="1"/>
  <c r="W304" i="17"/>
  <c r="X308" i="17"/>
  <c r="AB308" i="17" s="1"/>
  <c r="X319" i="17"/>
  <c r="AB319" i="17" s="1"/>
  <c r="Y334" i="17"/>
  <c r="AB334" i="17" s="1"/>
  <c r="Y345" i="17"/>
  <c r="AB345" i="17" s="1"/>
  <c r="W390" i="17"/>
  <c r="X404" i="17"/>
  <c r="X419" i="17"/>
  <c r="Y449" i="17"/>
  <c r="AB449" i="17" s="1"/>
  <c r="W451" i="17"/>
  <c r="W452" i="17"/>
  <c r="X457" i="17"/>
  <c r="Y342" i="17"/>
  <c r="AC342" i="17" s="1"/>
  <c r="X342" i="17"/>
  <c r="Y383" i="17"/>
  <c r="AC383" i="17" s="1"/>
  <c r="X383" i="17"/>
  <c r="Y404" i="17"/>
  <c r="AC404" i="17" s="1"/>
  <c r="W429" i="17"/>
  <c r="Y457" i="17"/>
  <c r="AC457" i="17" s="1"/>
  <c r="Y622" i="17"/>
  <c r="AB622" i="17" s="1"/>
  <c r="W389" i="17"/>
  <c r="W433" i="17"/>
  <c r="X464" i="17"/>
  <c r="Y464" i="17"/>
  <c r="AC464" i="17" s="1"/>
  <c r="Y520" i="17"/>
  <c r="AB520" i="17" s="1"/>
  <c r="W621" i="17"/>
  <c r="W620" i="17"/>
  <c r="Y661" i="17"/>
  <c r="AC661" i="17" s="1"/>
  <c r="X661" i="17"/>
  <c r="Y441" i="17"/>
  <c r="AC441" i="17" s="1"/>
  <c r="X441" i="17"/>
  <c r="Y479" i="17"/>
  <c r="AB479" i="17" s="1"/>
  <c r="Y486" i="17"/>
  <c r="AC486" i="17" s="1"/>
  <c r="X486" i="17"/>
  <c r="Y432" i="17"/>
  <c r="AC432" i="17" s="1"/>
  <c r="X432" i="17"/>
  <c r="Y498" i="17"/>
  <c r="AC498" i="17" s="1"/>
  <c r="X498" i="17"/>
  <c r="Y715" i="17"/>
  <c r="AC715" i="17" s="1"/>
  <c r="X715" i="17"/>
  <c r="W351" i="17"/>
  <c r="Y375" i="17"/>
  <c r="AC375" i="17" s="1"/>
  <c r="X437" i="17"/>
  <c r="AB437" i="17" s="1"/>
  <c r="X543" i="17"/>
  <c r="X434" i="17"/>
  <c r="AB434" i="17" s="1"/>
  <c r="X440" i="17"/>
  <c r="Y440" i="17"/>
  <c r="AC440" i="17" s="1"/>
  <c r="W511" i="17"/>
  <c r="W512" i="17"/>
  <c r="Y543" i="17"/>
  <c r="Y417" i="17"/>
  <c r="AC417" i="17" s="1"/>
  <c r="X417" i="17"/>
  <c r="W487" i="17"/>
  <c r="W488" i="17"/>
  <c r="Y496" i="17"/>
  <c r="AC496" i="17" s="1"/>
  <c r="X496" i="17"/>
  <c r="Y502" i="17"/>
  <c r="AC502" i="17" s="1"/>
  <c r="Y513" i="17"/>
  <c r="AC513" i="17" s="1"/>
  <c r="X513" i="17"/>
  <c r="Y699" i="17"/>
  <c r="AC699" i="17" s="1"/>
  <c r="X699" i="17"/>
  <c r="Y519" i="17"/>
  <c r="AC519" i="17" s="1"/>
  <c r="X519" i="17"/>
  <c r="X552" i="17"/>
  <c r="Y552" i="17"/>
  <c r="AC552" i="17" s="1"/>
  <c r="Y584" i="17"/>
  <c r="AC584" i="17" s="1"/>
  <c r="X584" i="17"/>
  <c r="Y628" i="17"/>
  <c r="AB628" i="17" s="1"/>
  <c r="X647" i="17"/>
  <c r="Y647" i="17"/>
  <c r="AC647" i="17" s="1"/>
  <c r="Y532" i="17"/>
  <c r="AC532" i="17" s="1"/>
  <c r="X532" i="17"/>
  <c r="W564" i="17"/>
  <c r="Y704" i="17"/>
  <c r="AC704" i="17" s="1"/>
  <c r="X704" i="17"/>
  <c r="X504" i="17"/>
  <c r="Y504" i="17"/>
  <c r="AC504" i="17" s="1"/>
  <c r="X623" i="17"/>
  <c r="AB623" i="17" s="1"/>
  <c r="X642" i="17"/>
  <c r="Y642" i="17"/>
  <c r="AC642" i="17" s="1"/>
  <c r="X654" i="17"/>
  <c r="Y654" i="17"/>
  <c r="AC654" i="17" s="1"/>
  <c r="X470" i="17"/>
  <c r="AB470" i="17" s="1"/>
  <c r="W515" i="17"/>
  <c r="Y526" i="17"/>
  <c r="AC526" i="17" s="1"/>
  <c r="X526" i="17"/>
  <c r="X547" i="17"/>
  <c r="AB547" i="17" s="1"/>
  <c r="Y562" i="17"/>
  <c r="AC562" i="17" s="1"/>
  <c r="X562" i="17"/>
  <c r="Y598" i="17"/>
  <c r="AB598" i="17" s="1"/>
  <c r="Y619" i="17"/>
  <c r="AC619" i="17" s="1"/>
  <c r="X619" i="17"/>
  <c r="W650" i="17"/>
  <c r="W651" i="17"/>
  <c r="Y474" i="17"/>
  <c r="AB474" i="17" s="1"/>
  <c r="X608" i="17"/>
  <c r="Y608" i="17"/>
  <c r="AC608" i="17" s="1"/>
  <c r="X669" i="17"/>
  <c r="AB669" i="17" s="1"/>
  <c r="Y688" i="17"/>
  <c r="AC688" i="17" s="1"/>
  <c r="X688" i="17"/>
  <c r="X528" i="17"/>
  <c r="Y528" i="17"/>
  <c r="AC528" i="17" s="1"/>
  <c r="Y541" i="17"/>
  <c r="AB541" i="17" s="1"/>
  <c r="Y604" i="17"/>
  <c r="W686" i="17"/>
  <c r="W687" i="17"/>
  <c r="W527" i="17"/>
  <c r="Y625" i="17"/>
  <c r="AC625" i="17" s="1"/>
  <c r="X625" i="17"/>
  <c r="Y652" i="17"/>
  <c r="AB652" i="17" s="1"/>
  <c r="Y709" i="17"/>
  <c r="AC709" i="17" s="1"/>
  <c r="X709" i="17"/>
  <c r="X728" i="17"/>
  <c r="AB728" i="17" s="1"/>
  <c r="Y549" i="17"/>
  <c r="AC549" i="17" s="1"/>
  <c r="X549" i="17"/>
  <c r="Y573" i="17"/>
  <c r="AC573" i="17" s="1"/>
  <c r="X573" i="17"/>
  <c r="Y595" i="17"/>
  <c r="AC595" i="17" s="1"/>
  <c r="X595" i="17"/>
  <c r="AB595" i="17" s="1"/>
  <c r="W605" i="17"/>
  <c r="W503" i="17"/>
  <c r="Y721" i="17"/>
  <c r="AC721" i="17" s="1"/>
  <c r="X721" i="17"/>
  <c r="W540" i="17"/>
  <c r="W548" i="17"/>
  <c r="Y586" i="17"/>
  <c r="AC586" i="17" s="1"/>
  <c r="Y610" i="17"/>
  <c r="AC610" i="17" s="1"/>
  <c r="X610" i="17"/>
  <c r="X666" i="17"/>
  <c r="X683" i="17"/>
  <c r="Y683" i="17"/>
  <c r="AC683" i="17" s="1"/>
  <c r="Y710" i="17"/>
  <c r="AC710" i="17" s="1"/>
  <c r="X710" i="17"/>
  <c r="Y734" i="17"/>
  <c r="AC734" i="17" s="1"/>
  <c r="X734" i="17"/>
  <c r="W551" i="17"/>
  <c r="X586" i="17"/>
  <c r="Y602" i="17"/>
  <c r="AC602" i="17" s="1"/>
  <c r="X602" i="17"/>
  <c r="X641" i="17"/>
  <c r="AB641" i="17" s="1"/>
  <c r="Y664" i="17"/>
  <c r="Y666" i="17"/>
  <c r="AC666" i="17" s="1"/>
  <c r="X678" i="17"/>
  <c r="Y678" i="17"/>
  <c r="AC678" i="17" s="1"/>
  <c r="Y685" i="17"/>
  <c r="AC685" i="17" s="1"/>
  <c r="X685" i="17"/>
  <c r="Y714" i="17"/>
  <c r="AC714" i="17" s="1"/>
  <c r="Y727" i="17"/>
  <c r="AC727" i="17" s="1"/>
  <c r="X727" i="17"/>
  <c r="Y558" i="17"/>
  <c r="AC558" i="17" s="1"/>
  <c r="X558" i="17"/>
  <c r="Y572" i="17"/>
  <c r="AC572" i="17" s="1"/>
  <c r="X572" i="17"/>
  <c r="Y676" i="17"/>
  <c r="AC676" i="17" s="1"/>
  <c r="X676" i="17"/>
  <c r="W701" i="17"/>
  <c r="W702" i="17"/>
  <c r="Y723" i="17"/>
  <c r="AC723" i="17" s="1"/>
  <c r="X723" i="17"/>
  <c r="Y698" i="17"/>
  <c r="AC698" i="17" s="1"/>
  <c r="X698" i="17"/>
  <c r="W629" i="17"/>
  <c r="Y722" i="17"/>
  <c r="AC722" i="17" s="1"/>
  <c r="X722" i="17"/>
  <c r="Y733" i="17"/>
  <c r="X733" i="17"/>
  <c r="W662" i="17"/>
  <c r="X692" i="17"/>
  <c r="Y711" i="17"/>
  <c r="AC711" i="17" s="1"/>
  <c r="X711" i="17"/>
  <c r="AB711" i="17" s="1"/>
  <c r="X716" i="17"/>
  <c r="AB716" i="17" s="1"/>
  <c r="X570" i="17"/>
  <c r="AB570" i="17" s="1"/>
  <c r="X582" i="17"/>
  <c r="AB582" i="17" s="1"/>
  <c r="X645" i="17"/>
  <c r="AB645" i="17" s="1"/>
  <c r="W653" i="17"/>
  <c r="X656" i="17"/>
  <c r="AB656" i="17" s="1"/>
  <c r="X667" i="17"/>
  <c r="AB667" i="17" s="1"/>
  <c r="Y692" i="17"/>
  <c r="AC692" i="17" s="1"/>
  <c r="Y716" i="17"/>
  <c r="AC716" i="17" s="1"/>
  <c r="Y637" i="17"/>
  <c r="X637" i="17"/>
  <c r="W636" i="17"/>
  <c r="W684" i="17"/>
  <c r="W696" i="17"/>
  <c r="W635" i="17"/>
  <c r="X648" i="17"/>
  <c r="AB648" i="17" s="1"/>
  <c r="X672" i="17"/>
  <c r="AB672" i="17" s="1"/>
  <c r="AC15" i="17" l="1"/>
  <c r="AC557" i="17"/>
  <c r="AC321" i="17"/>
  <c r="AC713" i="17"/>
  <c r="AB237" i="17"/>
  <c r="AB254" i="17"/>
  <c r="AC228" i="17"/>
  <c r="AC206" i="17"/>
  <c r="AC74" i="17"/>
  <c r="AC652" i="17"/>
  <c r="AC282" i="17"/>
  <c r="AC7" i="17"/>
  <c r="AC387" i="17"/>
  <c r="AC489" i="17"/>
  <c r="AC249" i="17"/>
  <c r="AB619" i="17"/>
  <c r="AB522" i="17"/>
  <c r="AB117" i="17"/>
  <c r="AB189" i="17"/>
  <c r="AC108" i="17"/>
  <c r="AC64" i="17"/>
  <c r="AC474" i="17"/>
  <c r="AB42" i="17"/>
  <c r="X521" i="17"/>
  <c r="AB521" i="17" s="1"/>
  <c r="AC354" i="17"/>
  <c r="AC172" i="17"/>
  <c r="AC94" i="17"/>
  <c r="AC705" i="17"/>
  <c r="AC152" i="17"/>
  <c r="AC495" i="17"/>
  <c r="AC23" i="17"/>
  <c r="AC298" i="17"/>
  <c r="AC93" i="17"/>
  <c r="AC396" i="17"/>
  <c r="AB121" i="17"/>
  <c r="AB70" i="17"/>
  <c r="AC187" i="17"/>
  <c r="AB562" i="17"/>
  <c r="AB441" i="17"/>
  <c r="AB348" i="17"/>
  <c r="AC638" i="17"/>
  <c r="AC81" i="17"/>
  <c r="AC268" i="17"/>
  <c r="Y523" i="17"/>
  <c r="AC523" i="17" s="1"/>
  <c r="AB6" i="17"/>
  <c r="AC514" i="17"/>
  <c r="AB526" i="17"/>
  <c r="AB519" i="17"/>
  <c r="AB703" i="17"/>
  <c r="X7" i="17"/>
  <c r="AB7" i="17" s="1"/>
  <c r="AB214" i="17"/>
  <c r="AB36" i="17"/>
  <c r="AB260" i="17"/>
  <c r="AB87" i="17"/>
  <c r="AC559" i="17"/>
  <c r="AC569" i="17"/>
  <c r="AC63" i="17"/>
  <c r="X566" i="17"/>
  <c r="AB566" i="17" s="1"/>
  <c r="AC541" i="17"/>
  <c r="AC39" i="17"/>
  <c r="AB131" i="17"/>
  <c r="AC131" i="17"/>
  <c r="AC188" i="17"/>
  <c r="AC598" i="17"/>
  <c r="AC51" i="17"/>
  <c r="AB61" i="17"/>
  <c r="AB207" i="17"/>
  <c r="AC533" i="17"/>
  <c r="AC158" i="17"/>
  <c r="AC430" i="17"/>
  <c r="AC97" i="17"/>
  <c r="AB415" i="17"/>
  <c r="AC415" i="17"/>
  <c r="AB670" i="17"/>
  <c r="AC670" i="17"/>
  <c r="AB52" i="17"/>
  <c r="AC52" i="17"/>
  <c r="AB105" i="17"/>
  <c r="AC105" i="17"/>
  <c r="AC622" i="17"/>
  <c r="AC103" i="17"/>
  <c r="AC400" i="17"/>
  <c r="AB604" i="17"/>
  <c r="AC604" i="17"/>
  <c r="AB109" i="17"/>
  <c r="AC280" i="17"/>
  <c r="AB47" i="17"/>
  <c r="AC350" i="17"/>
  <c r="AB664" i="17"/>
  <c r="AC664" i="17"/>
  <c r="X726" i="17"/>
  <c r="AB726" i="17" s="1"/>
  <c r="AB498" i="17"/>
  <c r="AB383" i="17"/>
  <c r="Y397" i="17"/>
  <c r="AC397" i="17" s="1"/>
  <c r="AB67" i="17"/>
  <c r="AB22" i="17"/>
  <c r="AB283" i="17"/>
  <c r="AC345" i="17"/>
  <c r="AC137" i="17"/>
  <c r="AC630" i="17"/>
  <c r="AC241" i="17"/>
  <c r="AB365" i="17"/>
  <c r="AB539" i="17"/>
  <c r="AC539" i="17"/>
  <c r="AC446" i="17"/>
  <c r="AC58" i="17"/>
  <c r="AC628" i="17"/>
  <c r="AC731" i="17"/>
  <c r="AB558" i="17"/>
  <c r="AB410" i="17"/>
  <c r="AB166" i="17"/>
  <c r="AB311" i="17"/>
  <c r="AB30" i="17"/>
  <c r="AC449" i="17"/>
  <c r="AC203" i="17"/>
  <c r="AC40" i="17"/>
  <c r="AC295" i="17"/>
  <c r="AC536" i="17"/>
  <c r="AC87" i="17"/>
  <c r="AC195" i="17"/>
  <c r="AC520" i="17"/>
  <c r="AB727" i="17"/>
  <c r="X358" i="17"/>
  <c r="AB328" i="17"/>
  <c r="AB601" i="17"/>
  <c r="AB229" i="17"/>
  <c r="AB363" i="17"/>
  <c r="AB272" i="17"/>
  <c r="AB709" i="17"/>
  <c r="AB183" i="17"/>
  <c r="AB99" i="17"/>
  <c r="AB723" i="17"/>
  <c r="X579" i="17"/>
  <c r="AB419" i="17"/>
  <c r="AB381" i="17"/>
  <c r="X240" i="17"/>
  <c r="AB240" i="17" s="1"/>
  <c r="AB123" i="17"/>
  <c r="AB231" i="17"/>
  <c r="AB225" i="17"/>
  <c r="AB637" i="17"/>
  <c r="Y736" i="17"/>
  <c r="AC736" i="17" s="1"/>
  <c r="AB710" i="17"/>
  <c r="AB310" i="17"/>
  <c r="AB37" i="17"/>
  <c r="AB506" i="17"/>
  <c r="AB494" i="17"/>
  <c r="AB414" i="17"/>
  <c r="AB549" i="17"/>
  <c r="X165" i="17"/>
  <c r="AB336" i="17"/>
  <c r="AB423" i="17"/>
  <c r="X658" i="17"/>
  <c r="AB286" i="17"/>
  <c r="Y165" i="17"/>
  <c r="AC165" i="17" s="1"/>
  <c r="AB136" i="17"/>
  <c r="AB375" i="17"/>
  <c r="X592" i="17"/>
  <c r="AB457" i="17"/>
  <c r="X574" i="17"/>
  <c r="AB78" i="17"/>
  <c r="Y358" i="17"/>
  <c r="AC358" i="17" s="1"/>
  <c r="AB647" i="17"/>
  <c r="X631" i="17"/>
  <c r="AB412" i="17"/>
  <c r="AB361" i="17"/>
  <c r="AB111" i="17"/>
  <c r="Y216" i="17"/>
  <c r="AB83" i="17"/>
  <c r="Y54" i="17"/>
  <c r="AC54" i="17" s="1"/>
  <c r="AB98" i="17"/>
  <c r="AB154" i="17"/>
  <c r="AB586" i="17"/>
  <c r="X700" i="17"/>
  <c r="AB700" i="17" s="1"/>
  <c r="AB532" i="17"/>
  <c r="AB496" i="17"/>
  <c r="AB251" i="17"/>
  <c r="AB332" i="17"/>
  <c r="AB197" i="17"/>
  <c r="AB10" i="17"/>
  <c r="AB693" i="17"/>
  <c r="AB43" i="17"/>
  <c r="Y631" i="17"/>
  <c r="AC631" i="17" s="1"/>
  <c r="Y592" i="17"/>
  <c r="AC592" i="17" s="1"/>
  <c r="Y406" i="17"/>
  <c r="AC406" i="17" s="1"/>
  <c r="AB201" i="17"/>
  <c r="AB346" i="17"/>
  <c r="AB297" i="17"/>
  <c r="AB678" i="17"/>
  <c r="AB513" i="17"/>
  <c r="AB402" i="17"/>
  <c r="X406" i="17"/>
  <c r="AB722" i="17"/>
  <c r="AB688" i="17"/>
  <c r="AB352" i="17"/>
  <c r="AB128" i="17"/>
  <c r="AB120" i="17"/>
  <c r="AB164" i="17"/>
  <c r="AB264" i="17"/>
  <c r="AB82" i="17"/>
  <c r="AB20" i="17"/>
  <c r="AB95" i="17"/>
  <c r="AB56" i="17"/>
  <c r="AB615" i="17"/>
  <c r="AB392" i="17"/>
  <c r="AB483" i="17"/>
  <c r="AB697" i="17"/>
  <c r="AB305" i="17"/>
  <c r="AB28" i="17"/>
  <c r="AB167" i="17"/>
  <c r="AB26" i="17"/>
  <c r="AB226" i="17"/>
  <c r="AB92" i="17"/>
  <c r="Y114" i="17"/>
  <c r="AB14" i="17"/>
  <c r="AB49" i="17"/>
  <c r="AB89" i="17"/>
  <c r="AB504" i="17"/>
  <c r="AB692" i="17"/>
  <c r="AB698" i="17"/>
  <c r="AB685" i="17"/>
  <c r="AB654" i="17"/>
  <c r="AB704" i="17"/>
  <c r="AB699" i="17"/>
  <c r="AB417" i="17"/>
  <c r="AB342" i="17"/>
  <c r="AB405" i="17"/>
  <c r="AB407" i="17"/>
  <c r="AB593" i="17"/>
  <c r="AB274" i="17"/>
  <c r="AB110" i="17"/>
  <c r="AB262" i="17"/>
  <c r="AB717" i="17"/>
  <c r="Y281" i="17"/>
  <c r="AC281" i="17" s="1"/>
  <c r="AB572" i="17"/>
  <c r="AB663" i="17"/>
  <c r="AB233" i="17"/>
  <c r="AB142" i="17"/>
  <c r="AB80" i="17"/>
  <c r="AB591" i="17"/>
  <c r="AB458" i="17"/>
  <c r="AB303" i="17"/>
  <c r="AB220" i="17"/>
  <c r="Y660" i="17"/>
  <c r="AB528" i="17"/>
  <c r="AB543" i="17"/>
  <c r="AB408" i="17"/>
  <c r="AB156" i="17"/>
  <c r="AB65" i="17"/>
  <c r="AB695" i="17"/>
  <c r="AB34" i="17"/>
  <c r="AB666" i="17"/>
  <c r="AB642" i="17"/>
  <c r="AB661" i="17"/>
  <c r="AB374" i="17"/>
  <c r="AB256" i="17"/>
  <c r="AB279" i="17"/>
  <c r="AB427" i="17"/>
  <c r="AB385" i="17"/>
  <c r="AB355" i="17"/>
  <c r="AB378" i="17"/>
  <c r="AB50" i="17"/>
  <c r="AB435" i="17"/>
  <c r="X428" i="17"/>
  <c r="AB683" i="17"/>
  <c r="AB608" i="17"/>
  <c r="AB733" i="17"/>
  <c r="AB734" i="17"/>
  <c r="AB610" i="17"/>
  <c r="AB432" i="17"/>
  <c r="Y329" i="17"/>
  <c r="AC329" i="17" s="1"/>
  <c r="AB341" i="17"/>
  <c r="AB129" i="17"/>
  <c r="AB217" i="17"/>
  <c r="AB86" i="17"/>
  <c r="Y230" i="17"/>
  <c r="AC230" i="17" s="1"/>
  <c r="X230" i="17"/>
  <c r="AB257" i="17"/>
  <c r="AB291" i="17"/>
  <c r="Y62" i="17"/>
  <c r="AC62" i="17" s="1"/>
  <c r="X62" i="17"/>
  <c r="AB258" i="17"/>
  <c r="X13" i="17"/>
  <c r="AB13" i="17" s="1"/>
  <c r="AB714" i="17"/>
  <c r="AB546" i="17"/>
  <c r="AB72" i="17"/>
  <c r="Y492" i="17"/>
  <c r="AC492" i="17" s="1"/>
  <c r="AB18" i="17"/>
  <c r="AB573" i="17"/>
  <c r="AB552" i="17"/>
  <c r="AB715" i="17"/>
  <c r="AB181" i="17"/>
  <c r="AB339" i="17"/>
  <c r="AB502" i="17"/>
  <c r="AB523" i="17"/>
  <c r="AB157" i="17"/>
  <c r="AB676" i="17"/>
  <c r="AB602" i="17"/>
  <c r="AB721" i="17"/>
  <c r="AB625" i="17"/>
  <c r="AB440" i="17"/>
  <c r="AB91" i="17"/>
  <c r="AB486" i="17"/>
  <c r="AB388" i="17"/>
  <c r="AB330" i="17"/>
  <c r="AB245" i="17"/>
  <c r="AB16" i="17"/>
  <c r="AB76" i="17"/>
  <c r="AB681" i="17"/>
  <c r="AB127" i="17"/>
  <c r="AB529" i="17"/>
  <c r="AB464" i="17"/>
  <c r="AB404" i="17"/>
  <c r="AB516" i="17"/>
  <c r="AB317" i="17"/>
  <c r="AB104" i="17"/>
  <c r="AB66" i="17"/>
  <c r="AB53" i="17"/>
  <c r="AB162" i="17"/>
  <c r="AB324" i="17"/>
  <c r="AB151" i="17"/>
  <c r="AB115" i="17"/>
  <c r="AB8" i="17"/>
  <c r="AB584" i="17"/>
  <c r="AB340" i="17"/>
  <c r="AB353" i="17"/>
  <c r="AB460" i="17"/>
  <c r="AB41" i="17"/>
  <c r="AB32" i="17"/>
  <c r="AB100" i="17"/>
  <c r="AB689" i="17"/>
  <c r="AB544" i="17"/>
  <c r="AB223" i="17"/>
  <c r="AB4" i="17"/>
  <c r="AB481" i="17"/>
  <c r="X399" i="17"/>
  <c r="X611" i="17"/>
  <c r="AB611" i="17" s="1"/>
  <c r="X382" i="17"/>
  <c r="Y382" i="17"/>
  <c r="AC382" i="17" s="1"/>
  <c r="Y386" i="17"/>
  <c r="AC386" i="17" s="1"/>
  <c r="X386" i="17"/>
  <c r="AB386" i="17" s="1"/>
  <c r="Y574" i="17"/>
  <c r="AC574" i="17" s="1"/>
  <c r="X354" i="17"/>
  <c r="AB354" i="17" s="1"/>
  <c r="Y252" i="17"/>
  <c r="Y428" i="17"/>
  <c r="AC428" i="17" s="1"/>
  <c r="X418" i="17"/>
  <c r="Y418" i="17"/>
  <c r="AC418" i="17" s="1"/>
  <c r="X377" i="17"/>
  <c r="AB377" i="17" s="1"/>
  <c r="X163" i="17"/>
  <c r="X46" i="17"/>
  <c r="Y163" i="17"/>
  <c r="AC163" i="17" s="1"/>
  <c r="X266" i="17"/>
  <c r="X215" i="17"/>
  <c r="AB215" i="17" s="1"/>
  <c r="Y649" i="17"/>
  <c r="AC649" i="17" s="1"/>
  <c r="Y399" i="17"/>
  <c r="AC399" i="17" s="1"/>
  <c r="Y531" i="17"/>
  <c r="X33" i="17"/>
  <c r="X736" i="17"/>
  <c r="Y122" i="17"/>
  <c r="Y33" i="17"/>
  <c r="AC33" i="17" s="1"/>
  <c r="Y276" i="17"/>
  <c r="AC276" i="17" s="1"/>
  <c r="Y439" i="17"/>
  <c r="Y424" i="17"/>
  <c r="X480" i="17"/>
  <c r="AB480" i="17" s="1"/>
  <c r="X149" i="17"/>
  <c r="X29" i="17"/>
  <c r="AB29" i="17" s="1"/>
  <c r="X413" i="17"/>
  <c r="AB413" i="17" s="1"/>
  <c r="Y724" i="17"/>
  <c r="X732" i="17"/>
  <c r="AB732" i="17" s="1"/>
  <c r="Y658" i="17"/>
  <c r="AC658" i="17" s="1"/>
  <c r="X356" i="17"/>
  <c r="Y19" i="17"/>
  <c r="X730" i="17"/>
  <c r="Y585" i="17"/>
  <c r="Y640" i="17"/>
  <c r="AC640" i="17" s="1"/>
  <c r="Y356" i="17"/>
  <c r="AC356" i="17" s="1"/>
  <c r="X15" i="17"/>
  <c r="AB15" i="17" s="1"/>
  <c r="Y587" i="17"/>
  <c r="X640" i="17"/>
  <c r="Y677" i="17"/>
  <c r="X395" i="17"/>
  <c r="AB395" i="17" s="1"/>
  <c r="Y46" i="17"/>
  <c r="AC46" i="17" s="1"/>
  <c r="Y579" i="17"/>
  <c r="AC579" i="17" s="1"/>
  <c r="Y465" i="17"/>
  <c r="X553" i="17"/>
  <c r="AB553" i="17" s="1"/>
  <c r="X275" i="17"/>
  <c r="AB275" i="17" s="1"/>
  <c r="Y327" i="17"/>
  <c r="AC327" i="17" s="1"/>
  <c r="X720" i="17"/>
  <c r="Y542" i="17"/>
  <c r="Y318" i="17"/>
  <c r="Y720" i="17"/>
  <c r="AC720" i="17" s="1"/>
  <c r="X184" i="17"/>
  <c r="AB184" i="17" s="1"/>
  <c r="X17" i="17"/>
  <c r="Y618" i="17"/>
  <c r="Y643" i="17"/>
  <c r="X706" i="17"/>
  <c r="Y60" i="17"/>
  <c r="AC60" i="17" s="1"/>
  <c r="Y55" i="17"/>
  <c r="X376" i="17"/>
  <c r="X525" i="17"/>
  <c r="Y706" i="17"/>
  <c r="AC706" i="17" s="1"/>
  <c r="Y459" i="17"/>
  <c r="AC459" i="17" s="1"/>
  <c r="X281" i="17"/>
  <c r="X60" i="17"/>
  <c r="X571" i="17"/>
  <c r="AB571" i="17" s="1"/>
  <c r="Y267" i="17"/>
  <c r="Y31" i="17"/>
  <c r="X74" i="17"/>
  <c r="AB74" i="17" s="1"/>
  <c r="Y176" i="17"/>
  <c r="X320" i="17"/>
  <c r="AB320" i="17" s="1"/>
  <c r="X331" i="17"/>
  <c r="Y11" i="17"/>
  <c r="Y673" i="17"/>
  <c r="AC673" i="17" s="1"/>
  <c r="X649" i="17"/>
  <c r="Y331" i="17"/>
  <c r="AC331" i="17" s="1"/>
  <c r="X347" i="17"/>
  <c r="AB347" i="17" s="1"/>
  <c r="X387" i="17"/>
  <c r="AB387" i="17" s="1"/>
  <c r="Y208" i="17"/>
  <c r="X227" i="17"/>
  <c r="AB227" i="17" s="1"/>
  <c r="X94" i="17"/>
  <c r="AB94" i="17" s="1"/>
  <c r="Y175" i="17"/>
  <c r="AC175" i="17" s="1"/>
  <c r="Y85" i="17"/>
  <c r="Y213" i="17"/>
  <c r="Y116" i="17"/>
  <c r="X119" i="17"/>
  <c r="X140" i="17"/>
  <c r="X557" i="17"/>
  <c r="AB557" i="17" s="1"/>
  <c r="Y597" i="17"/>
  <c r="AC597" i="17" s="1"/>
  <c r="X250" i="17"/>
  <c r="AB250" i="17" s="1"/>
  <c r="X633" i="17"/>
  <c r="AB633" i="17" s="1"/>
  <c r="Y510" i="17"/>
  <c r="Y119" i="17"/>
  <c r="AC119" i="17" s="1"/>
  <c r="Y140" i="17"/>
  <c r="AC140" i="17" s="1"/>
  <c r="X690" i="17"/>
  <c r="AB690" i="17" s="1"/>
  <c r="Y525" i="17"/>
  <c r="AC525" i="17" s="1"/>
  <c r="X597" i="17"/>
  <c r="X446" i="17"/>
  <c r="AB446" i="17" s="1"/>
  <c r="X263" i="17"/>
  <c r="AB263" i="17" s="1"/>
  <c r="X309" i="17"/>
  <c r="Y393" i="17"/>
  <c r="Y17" i="17"/>
  <c r="AC17" i="17" s="1"/>
  <c r="X657" i="17"/>
  <c r="Y309" i="17"/>
  <c r="AC309" i="17" s="1"/>
  <c r="Y178" i="17"/>
  <c r="Y657" i="17"/>
  <c r="AC657" i="17" s="1"/>
  <c r="Y364" i="17"/>
  <c r="AC364" i="17" s="1"/>
  <c r="X298" i="17"/>
  <c r="AB298" i="17" s="1"/>
  <c r="Y344" i="17"/>
  <c r="X143" i="17"/>
  <c r="AB143" i="17" s="1"/>
  <c r="X282" i="17"/>
  <c r="AB282" i="17" s="1"/>
  <c r="X327" i="17"/>
  <c r="X459" i="17"/>
  <c r="X147" i="17"/>
  <c r="AB147" i="17" s="1"/>
  <c r="X454" i="17"/>
  <c r="X735" i="17"/>
  <c r="AB735" i="17" s="1"/>
  <c r="Y712" i="17"/>
  <c r="Y107" i="17"/>
  <c r="X175" i="17"/>
  <c r="X138" i="17"/>
  <c r="AB138" i="17" s="1"/>
  <c r="X583" i="17"/>
  <c r="Y455" i="17"/>
  <c r="AC455" i="17" s="1"/>
  <c r="X632" i="17"/>
  <c r="AB632" i="17" s="1"/>
  <c r="X101" i="17"/>
  <c r="AB101" i="17" s="1"/>
  <c r="X108" i="17"/>
  <c r="AB108" i="17" s="1"/>
  <c r="Y35" i="17"/>
  <c r="AC35" i="17" s="1"/>
  <c r="Y266" i="17"/>
  <c r="AC266" i="17" s="1"/>
  <c r="X535" i="17"/>
  <c r="AB535" i="17" s="1"/>
  <c r="X276" i="17"/>
  <c r="Y606" i="17"/>
  <c r="Y589" i="17"/>
  <c r="X499" i="17"/>
  <c r="X228" i="17"/>
  <c r="AB228" i="17" s="1"/>
  <c r="X35" i="17"/>
  <c r="X187" i="17"/>
  <c r="AB187" i="17" s="1"/>
  <c r="Y594" i="17"/>
  <c r="X590" i="17"/>
  <c r="AB590" i="17" s="1"/>
  <c r="Y302" i="17"/>
  <c r="X668" i="17"/>
  <c r="Y456" i="17"/>
  <c r="Y212" i="17"/>
  <c r="AC212" i="17" s="1"/>
  <c r="X316" i="17"/>
  <c r="Y316" i="17"/>
  <c r="AC316" i="17" s="1"/>
  <c r="X671" i="17"/>
  <c r="AB671" i="17" s="1"/>
  <c r="Y537" i="17"/>
  <c r="Y476" i="17"/>
  <c r="Y401" i="17"/>
  <c r="AC401" i="17" s="1"/>
  <c r="Y373" i="17"/>
  <c r="AC373" i="17" s="1"/>
  <c r="X289" i="17"/>
  <c r="AB289" i="17" s="1"/>
  <c r="Y198" i="17"/>
  <c r="X337" i="17"/>
  <c r="AB337" i="17" s="1"/>
  <c r="Y659" i="17"/>
  <c r="AC659" i="17" s="1"/>
  <c r="Y499" i="17"/>
  <c r="AC499" i="17" s="1"/>
  <c r="X577" i="17"/>
  <c r="X401" i="17"/>
  <c r="X426" i="17"/>
  <c r="X300" i="17"/>
  <c r="AB300" i="17" s="1"/>
  <c r="Y538" i="17"/>
  <c r="X172" i="17"/>
  <c r="AB172" i="17" s="1"/>
  <c r="Y48" i="17"/>
  <c r="X659" i="17"/>
  <c r="X373" i="17"/>
  <c r="Y708" i="17"/>
  <c r="Y577" i="17"/>
  <c r="AC577" i="17" s="1"/>
  <c r="Y453" i="17"/>
  <c r="Y426" i="17"/>
  <c r="AC426" i="17" s="1"/>
  <c r="Y300" i="17"/>
  <c r="AC300" i="17" s="1"/>
  <c r="X118" i="17"/>
  <c r="X249" i="17"/>
  <c r="AB249" i="17" s="1"/>
  <c r="X112" i="17"/>
  <c r="Y88" i="17"/>
  <c r="Y185" i="17"/>
  <c r="X158" i="17"/>
  <c r="AB158" i="17" s="1"/>
  <c r="Y614" i="17"/>
  <c r="X455" i="17"/>
  <c r="AB455" i="17" s="1"/>
  <c r="Y668" i="17"/>
  <c r="AC668" i="17" s="1"/>
  <c r="X534" i="17"/>
  <c r="AB534" i="17" s="1"/>
  <c r="X638" i="17"/>
  <c r="AB638" i="17" s="1"/>
  <c r="X462" i="17"/>
  <c r="AB462" i="17" s="1"/>
  <c r="X206" i="17"/>
  <c r="AB206" i="17" s="1"/>
  <c r="Y180" i="17"/>
  <c r="Y118" i="17"/>
  <c r="AC118" i="17" s="1"/>
  <c r="Y112" i="17"/>
  <c r="AC112" i="17" s="1"/>
  <c r="Y68" i="17"/>
  <c r="Y44" i="17"/>
  <c r="Y325" i="17"/>
  <c r="Y132" i="17"/>
  <c r="Y477" i="17"/>
  <c r="Y161" i="17"/>
  <c r="Y376" i="17"/>
  <c r="AC376" i="17" s="1"/>
  <c r="X409" i="17"/>
  <c r="AB409" i="17" s="1"/>
  <c r="Y454" i="17"/>
  <c r="AC454" i="17" s="1"/>
  <c r="Y420" i="17"/>
  <c r="X84" i="17"/>
  <c r="X170" i="17"/>
  <c r="AB170" i="17" s="1"/>
  <c r="X493" i="17"/>
  <c r="AB493" i="17" s="1"/>
  <c r="X673" i="17"/>
  <c r="X475" i="17"/>
  <c r="X533" i="17"/>
  <c r="AB533" i="17" s="1"/>
  <c r="X174" i="17"/>
  <c r="AB174" i="17" s="1"/>
  <c r="X255" i="17"/>
  <c r="AB255" i="17" s="1"/>
  <c r="X212" i="17"/>
  <c r="AB212" i="17" s="1"/>
  <c r="X578" i="17"/>
  <c r="AB578" i="17" s="1"/>
  <c r="X491" i="17"/>
  <c r="X278" i="17"/>
  <c r="Y491" i="17"/>
  <c r="AC491" i="17" s="1"/>
  <c r="Y616" i="17"/>
  <c r="AC616" i="17" s="1"/>
  <c r="Y278" i="17"/>
  <c r="AC278" i="17" s="1"/>
  <c r="X501" i="17"/>
  <c r="Y84" i="17"/>
  <c r="AC84" i="17" s="1"/>
  <c r="X416" i="17"/>
  <c r="AB416" i="17" s="1"/>
  <c r="Y59" i="17"/>
  <c r="X21" i="17"/>
  <c r="AB21" i="17" s="1"/>
  <c r="Y600" i="17"/>
  <c r="X616" i="17"/>
  <c r="Y475" i="17"/>
  <c r="AC475" i="17" s="1"/>
  <c r="Y501" i="17"/>
  <c r="AC501" i="17" s="1"/>
  <c r="Y71" i="17"/>
  <c r="AC71" i="17" s="1"/>
  <c r="X155" i="17"/>
  <c r="Y612" i="17"/>
  <c r="X366" i="17"/>
  <c r="AB366" i="17" s="1"/>
  <c r="X603" i="17"/>
  <c r="Y507" i="17"/>
  <c r="AC507" i="17" s="1"/>
  <c r="X624" i="17"/>
  <c r="X505" i="17"/>
  <c r="AB505" i="17" s="1"/>
  <c r="X576" i="17"/>
  <c r="AB576" i="17" s="1"/>
  <c r="X478" i="17"/>
  <c r="X273" i="17"/>
  <c r="AB273" i="17" s="1"/>
  <c r="X639" i="17"/>
  <c r="X130" i="17"/>
  <c r="Y160" i="17"/>
  <c r="X71" i="17"/>
  <c r="Y155" i="17"/>
  <c r="AC155" i="17" s="1"/>
  <c r="X5" i="17"/>
  <c r="X655" i="17"/>
  <c r="AB655" i="17" s="1"/>
  <c r="Y730" i="17"/>
  <c r="AC730" i="17" s="1"/>
  <c r="Y9" i="17"/>
  <c r="Y624" i="17"/>
  <c r="AC624" i="17" s="1"/>
  <c r="X492" i="17"/>
  <c r="X559" i="17"/>
  <c r="AB559" i="17" s="1"/>
  <c r="Y478" i="17"/>
  <c r="AC478" i="17" s="1"/>
  <c r="Y639" i="17"/>
  <c r="AC639" i="17" s="1"/>
  <c r="Y243" i="17"/>
  <c r="AC243" i="17" s="1"/>
  <c r="Y130" i="17"/>
  <c r="AC130" i="17" s="1"/>
  <c r="X152" i="17"/>
  <c r="AB152" i="17" s="1"/>
  <c r="Y5" i="17"/>
  <c r="AC5" i="17" s="1"/>
  <c r="X243" i="17"/>
  <c r="X323" i="17"/>
  <c r="Y323" i="17"/>
  <c r="AC323" i="17" s="1"/>
  <c r="Y194" i="17"/>
  <c r="AC194" i="17" s="1"/>
  <c r="X431" i="17"/>
  <c r="X563" i="17"/>
  <c r="Y563" i="17"/>
  <c r="AC563" i="17" s="1"/>
  <c r="Y210" i="17"/>
  <c r="AC210" i="17" s="1"/>
  <c r="X210" i="17"/>
  <c r="AB210" i="17" s="1"/>
  <c r="X322" i="17"/>
  <c r="Y322" i="17"/>
  <c r="AC322" i="17" s="1"/>
  <c r="Y232" i="17"/>
  <c r="Y134" i="17"/>
  <c r="Y545" i="17"/>
  <c r="Y125" i="17"/>
  <c r="AC125" i="17" s="1"/>
  <c r="X125" i="17"/>
  <c r="AB125" i="17" s="1"/>
  <c r="Y45" i="17"/>
  <c r="AC45" i="17" s="1"/>
  <c r="X45" i="17"/>
  <c r="Y221" i="17"/>
  <c r="AC221" i="17" s="1"/>
  <c r="X221" i="17"/>
  <c r="Y218" i="17"/>
  <c r="Y555" i="17"/>
  <c r="AC555" i="17" s="1"/>
  <c r="X555" i="17"/>
  <c r="Y646" i="17"/>
  <c r="AC646" i="17" s="1"/>
  <c r="X646" i="17"/>
  <c r="Y202" i="17"/>
  <c r="AC202" i="17" s="1"/>
  <c r="X202" i="17"/>
  <c r="Y431" i="17"/>
  <c r="AC431" i="17" s="1"/>
  <c r="X194" i="17"/>
  <c r="Y411" i="17"/>
  <c r="AC411" i="17" s="1"/>
  <c r="X411" i="17"/>
  <c r="Y518" i="17"/>
  <c r="AC518" i="17" s="1"/>
  <c r="X518" i="17"/>
  <c r="AB518" i="17" s="1"/>
  <c r="Y384" i="17"/>
  <c r="AC384" i="17" s="1"/>
  <c r="X384" i="17"/>
  <c r="Y124" i="17"/>
  <c r="AC124" i="17" s="1"/>
  <c r="X124" i="17"/>
  <c r="X25" i="17"/>
  <c r="AB25" i="17" s="1"/>
  <c r="Y247" i="17"/>
  <c r="AC247" i="17" s="1"/>
  <c r="X247" i="17"/>
  <c r="X126" i="17"/>
  <c r="Y126" i="17"/>
  <c r="AC126" i="17" s="1"/>
  <c r="Y694" i="17"/>
  <c r="AC694" i="17" s="1"/>
  <c r="X694" i="17"/>
  <c r="Y238" i="17"/>
  <c r="AC238" i="17" s="1"/>
  <c r="X613" i="17"/>
  <c r="Y613" i="17"/>
  <c r="AC613" i="17" s="1"/>
  <c r="Y391" i="17"/>
  <c r="AC391" i="17" s="1"/>
  <c r="X391" i="17"/>
  <c r="Y497" i="17"/>
  <c r="AC497" i="17" s="1"/>
  <c r="X665" i="17"/>
  <c r="X106" i="17"/>
  <c r="Y467" i="17"/>
  <c r="Y335" i="17"/>
  <c r="AC335" i="17" s="1"/>
  <c r="X335" i="17"/>
  <c r="X150" i="17"/>
  <c r="Y150" i="17"/>
  <c r="AC150" i="17" s="1"/>
  <c r="X554" i="17"/>
  <c r="Y554" i="17"/>
  <c r="AC554" i="17" s="1"/>
  <c r="X23" i="17"/>
  <c r="AB23" i="17" s="1"/>
  <c r="Y403" i="17"/>
  <c r="AC403" i="17" s="1"/>
  <c r="X403" i="17"/>
  <c r="AB403" i="17" s="1"/>
  <c r="X627" i="17"/>
  <c r="Y627" i="17"/>
  <c r="AC627" i="17" s="1"/>
  <c r="X568" i="17"/>
  <c r="Y568" i="17"/>
  <c r="AC568" i="17" s="1"/>
  <c r="Y665" i="17"/>
  <c r="AC665" i="17" s="1"/>
  <c r="Y106" i="17"/>
  <c r="AC106" i="17" s="1"/>
  <c r="Y466" i="17"/>
  <c r="AC466" i="17" s="1"/>
  <c r="X466" i="17"/>
  <c r="X27" i="17"/>
  <c r="Y27" i="17"/>
  <c r="AC27" i="17" s="1"/>
  <c r="Y682" i="17"/>
  <c r="X238" i="17"/>
  <c r="Y471" i="17"/>
  <c r="AC471" i="17" s="1"/>
  <c r="X471" i="17"/>
  <c r="X607" i="17"/>
  <c r="AB607" i="17" s="1"/>
  <c r="X179" i="17"/>
  <c r="Y179" i="17"/>
  <c r="AC179" i="17" s="1"/>
  <c r="Y442" i="17"/>
  <c r="AC442" i="17" s="1"/>
  <c r="X442" i="17"/>
  <c r="X497" i="17"/>
  <c r="Y626" i="17"/>
  <c r="X79" i="17"/>
  <c r="AB79" i="17" s="1"/>
  <c r="X38" i="17"/>
  <c r="Y38" i="17"/>
  <c r="AC38" i="17" s="1"/>
  <c r="Y200" i="17"/>
  <c r="Y718" i="17"/>
  <c r="AC718" i="17" s="1"/>
  <c r="X718" i="17"/>
  <c r="Y450" i="17"/>
  <c r="AC450" i="17" s="1"/>
  <c r="X450" i="17"/>
  <c r="X719" i="17"/>
  <c r="Y719" i="17"/>
  <c r="AC719" i="17" s="1"/>
  <c r="Y380" i="17"/>
  <c r="AC380" i="17" s="1"/>
  <c r="X380" i="17"/>
  <c r="Y469" i="17"/>
  <c r="AC469" i="17" s="1"/>
  <c r="X469" i="17"/>
  <c r="AB469" i="17" s="1"/>
  <c r="X609" i="17"/>
  <c r="X581" i="17"/>
  <c r="Y581" i="17"/>
  <c r="AC581" i="17" s="1"/>
  <c r="Y349" i="17"/>
  <c r="AC349" i="17" s="1"/>
  <c r="X349" i="17"/>
  <c r="Y338" i="17"/>
  <c r="AC338" i="17" s="1"/>
  <c r="X338" i="17"/>
  <c r="Y468" i="17"/>
  <c r="AC468" i="17" s="1"/>
  <c r="X468" i="17"/>
  <c r="Y508" i="17"/>
  <c r="AC508" i="17" s="1"/>
  <c r="X508" i="17"/>
  <c r="Y265" i="17"/>
  <c r="AC265" i="17" s="1"/>
  <c r="X265" i="17"/>
  <c r="Y583" i="17"/>
  <c r="AC583" i="17" s="1"/>
  <c r="X596" i="17"/>
  <c r="Y609" i="17"/>
  <c r="AC609" i="17" s="1"/>
  <c r="Y738" i="17"/>
  <c r="X495" i="17"/>
  <c r="AB495" i="17" s="1"/>
  <c r="Y530" i="17"/>
  <c r="AC530" i="17" s="1"/>
  <c r="X530" i="17"/>
  <c r="Y159" i="17"/>
  <c r="AC159" i="17" s="1"/>
  <c r="X159" i="17"/>
  <c r="Y425" i="17"/>
  <c r="AC425" i="17" s="1"/>
  <c r="X425" i="17"/>
  <c r="X507" i="17"/>
  <c r="Y246" i="17"/>
  <c r="Y149" i="17"/>
  <c r="AC149" i="17" s="1"/>
  <c r="Y148" i="17"/>
  <c r="AC148" i="17" s="1"/>
  <c r="X148" i="17"/>
  <c r="X588" i="17"/>
  <c r="Y588" i="17"/>
  <c r="AC588" i="17" s="1"/>
  <c r="Y296" i="17"/>
  <c r="AC296" i="17" s="1"/>
  <c r="X296" i="17"/>
  <c r="Y596" i="17"/>
  <c r="AC596" i="17" s="1"/>
  <c r="Y603" i="17"/>
  <c r="AC603" i="17" s="1"/>
  <c r="X490" i="17"/>
  <c r="AB490" i="17" s="1"/>
  <c r="X482" i="17"/>
  <c r="Y482" i="17"/>
  <c r="AC482" i="17" s="1"/>
  <c r="Y269" i="17"/>
  <c r="AC269" i="17" s="1"/>
  <c r="X269" i="17"/>
  <c r="X620" i="17"/>
  <c r="Y620" i="17"/>
  <c r="AC620" i="17" s="1"/>
  <c r="Y487" i="17"/>
  <c r="AC487" i="17" s="1"/>
  <c r="X487" i="17"/>
  <c r="AB487" i="17" s="1"/>
  <c r="Y484" i="17"/>
  <c r="AC484" i="17" s="1"/>
  <c r="X484" i="17"/>
  <c r="X236" i="17"/>
  <c r="Y236" i="17"/>
  <c r="AC236" i="17" s="1"/>
  <c r="X362" i="17"/>
  <c r="Y362" i="17"/>
  <c r="AC362" i="17" s="1"/>
  <c r="Y359" i="17"/>
  <c r="AC359" i="17" s="1"/>
  <c r="X359" i="17"/>
  <c r="Y259" i="17"/>
  <c r="AC259" i="17" s="1"/>
  <c r="X259" i="17"/>
  <c r="Y371" i="17"/>
  <c r="AC371" i="17" s="1"/>
  <c r="X371" i="17"/>
  <c r="AB371" i="17" s="1"/>
  <c r="X304" i="17"/>
  <c r="Y304" i="17"/>
  <c r="AC304" i="17" s="1"/>
  <c r="Y448" i="17"/>
  <c r="AC448" i="17" s="1"/>
  <c r="X448" i="17"/>
  <c r="AB448" i="17" s="1"/>
  <c r="X145" i="17"/>
  <c r="Y145" i="17"/>
  <c r="AC145" i="17" s="1"/>
  <c r="X307" i="17"/>
  <c r="Y307" i="17"/>
  <c r="AC307" i="17" s="1"/>
  <c r="Y12" i="17"/>
  <c r="AC12" i="17" s="1"/>
  <c r="X12" i="17"/>
  <c r="X234" i="17"/>
  <c r="Y234" i="17"/>
  <c r="AC234" i="17" s="1"/>
  <c r="X369" i="17"/>
  <c r="Y369" i="17"/>
  <c r="AC369" i="17" s="1"/>
  <c r="Y77" i="17"/>
  <c r="AC77" i="17" s="1"/>
  <c r="X77" i="17"/>
  <c r="Y368" i="17"/>
  <c r="AC368" i="17" s="1"/>
  <c r="X368" i="17"/>
  <c r="Y651" i="17"/>
  <c r="AC651" i="17" s="1"/>
  <c r="X651" i="17"/>
  <c r="Y679" i="17"/>
  <c r="AC679" i="17" s="1"/>
  <c r="X679" i="17"/>
  <c r="X422" i="17"/>
  <c r="Y422" i="17"/>
  <c r="AC422" i="17" s="1"/>
  <c r="Y650" i="17"/>
  <c r="AC650" i="17" s="1"/>
  <c r="X650" i="17"/>
  <c r="Y621" i="17"/>
  <c r="AC621" i="17" s="1"/>
  <c r="X621" i="17"/>
  <c r="AB621" i="17" s="1"/>
  <c r="Y293" i="17"/>
  <c r="AC293" i="17" s="1"/>
  <c r="X293" i="17"/>
  <c r="Y421" i="17"/>
  <c r="AC421" i="17" s="1"/>
  <c r="X421" i="17"/>
  <c r="Y447" i="17"/>
  <c r="AC447" i="17" s="1"/>
  <c r="X447" i="17"/>
  <c r="Y191" i="17"/>
  <c r="AC191" i="17" s="1"/>
  <c r="X191" i="17"/>
  <c r="AB191" i="17" s="1"/>
  <c r="Y512" i="17"/>
  <c r="AC512" i="17" s="1"/>
  <c r="X512" i="17"/>
  <c r="Y370" i="17"/>
  <c r="AC370" i="17" s="1"/>
  <c r="X370" i="17"/>
  <c r="Y242" i="17"/>
  <c r="AC242" i="17" s="1"/>
  <c r="X242" i="17"/>
  <c r="Y90" i="17"/>
  <c r="AC90" i="17" s="1"/>
  <c r="X90" i="17"/>
  <c r="Y662" i="17"/>
  <c r="AC662" i="17" s="1"/>
  <c r="X662" i="17"/>
  <c r="X540" i="17"/>
  <c r="Y540" i="17"/>
  <c r="AC540" i="17" s="1"/>
  <c r="Y511" i="17"/>
  <c r="AC511" i="17" s="1"/>
  <c r="X511" i="17"/>
  <c r="Y429" i="17"/>
  <c r="AC429" i="17" s="1"/>
  <c r="X429" i="17"/>
  <c r="Y451" i="17"/>
  <c r="AC451" i="17" s="1"/>
  <c r="X451" i="17"/>
  <c r="Y675" i="17"/>
  <c r="AC675" i="17" s="1"/>
  <c r="X675" i="17"/>
  <c r="Y343" i="17"/>
  <c r="AC343" i="17" s="1"/>
  <c r="X343" i="17"/>
  <c r="Y333" i="17"/>
  <c r="AC333" i="17" s="1"/>
  <c r="X333" i="17"/>
  <c r="AB333" i="17" s="1"/>
  <c r="Y270" i="17"/>
  <c r="AC270" i="17" s="1"/>
  <c r="X270" i="17"/>
  <c r="X605" i="17"/>
  <c r="Y605" i="17"/>
  <c r="AC605" i="17" s="1"/>
  <c r="Y389" i="17"/>
  <c r="AC389" i="17" s="1"/>
  <c r="X389" i="17"/>
  <c r="X390" i="17"/>
  <c r="Y390" i="17"/>
  <c r="AC390" i="17" s="1"/>
  <c r="Y168" i="17"/>
  <c r="AC168" i="17" s="1"/>
  <c r="X168" i="17"/>
  <c r="X488" i="17"/>
  <c r="Y488" i="17"/>
  <c r="AC488" i="17" s="1"/>
  <c r="Y680" i="17"/>
  <c r="AC680" i="17" s="1"/>
  <c r="X680" i="17"/>
  <c r="Y153" i="17"/>
  <c r="AC153" i="17" s="1"/>
  <c r="X153" i="17"/>
  <c r="AB153" i="17" s="1"/>
  <c r="Y261" i="17"/>
  <c r="AC261" i="17" s="1"/>
  <c r="X261" i="17"/>
  <c r="X219" i="17"/>
  <c r="Y219" i="17"/>
  <c r="AC219" i="17" s="1"/>
  <c r="Y271" i="17"/>
  <c r="AC271" i="17" s="1"/>
  <c r="X271" i="17"/>
  <c r="X635" i="17"/>
  <c r="Y635" i="17"/>
  <c r="AC635" i="17" s="1"/>
  <c r="X702" i="17"/>
  <c r="Y702" i="17"/>
  <c r="AC702" i="17" s="1"/>
  <c r="Y515" i="17"/>
  <c r="AC515" i="17" s="1"/>
  <c r="X515" i="17"/>
  <c r="Y674" i="17"/>
  <c r="AC674" i="17" s="1"/>
  <c r="X674" i="17"/>
  <c r="Y473" i="17"/>
  <c r="AC473" i="17" s="1"/>
  <c r="X473" i="17"/>
  <c r="Y182" i="17"/>
  <c r="AC182" i="17" s="1"/>
  <c r="X182" i="17"/>
  <c r="Y561" i="17"/>
  <c r="AC561" i="17" s="1"/>
  <c r="X561" i="17"/>
  <c r="X73" i="17"/>
  <c r="Y73" i="17"/>
  <c r="AC73" i="17" s="1"/>
  <c r="X133" i="17"/>
  <c r="Y133" i="17"/>
  <c r="AC133" i="17" s="1"/>
  <c r="Y444" i="17"/>
  <c r="AC444" i="17" s="1"/>
  <c r="X444" i="17"/>
  <c r="Y485" i="17"/>
  <c r="AC485" i="17" s="1"/>
  <c r="X485" i="17"/>
  <c r="Y351" i="17"/>
  <c r="AC351" i="17" s="1"/>
  <c r="X351" i="17"/>
  <c r="X102" i="17"/>
  <c r="Y102" i="17"/>
  <c r="AC102" i="17" s="1"/>
  <c r="X452" i="17"/>
  <c r="Y452" i="17"/>
  <c r="AC452" i="17" s="1"/>
  <c r="Y696" i="17"/>
  <c r="AC696" i="17" s="1"/>
  <c r="X696" i="17"/>
  <c r="X701" i="17"/>
  <c r="Y701" i="17"/>
  <c r="AC701" i="17" s="1"/>
  <c r="X503" i="17"/>
  <c r="Y503" i="17"/>
  <c r="AC503" i="17" s="1"/>
  <c r="Y436" i="17"/>
  <c r="AC436" i="17" s="1"/>
  <c r="X436" i="17"/>
  <c r="X472" i="17"/>
  <c r="Y472" i="17"/>
  <c r="AC472" i="17" s="1"/>
  <c r="X313" i="17"/>
  <c r="Y313" i="17"/>
  <c r="AC313" i="17" s="1"/>
  <c r="X560" i="17"/>
  <c r="Y560" i="17"/>
  <c r="AC560" i="17" s="1"/>
  <c r="X135" i="17"/>
  <c r="Y135" i="17"/>
  <c r="AC135" i="17" s="1"/>
  <c r="Y629" i="17"/>
  <c r="AC629" i="17" s="1"/>
  <c r="X629" i="17"/>
  <c r="Y294" i="17"/>
  <c r="AC294" i="17" s="1"/>
  <c r="X294" i="17"/>
  <c r="Y141" i="17"/>
  <c r="AC141" i="17" s="1"/>
  <c r="X141" i="17"/>
  <c r="AB141" i="17" s="1"/>
  <c r="Y653" i="17"/>
  <c r="AC653" i="17" s="1"/>
  <c r="X653" i="17"/>
  <c r="X96" i="17"/>
  <c r="Y96" i="17"/>
  <c r="AC96" i="17" s="1"/>
  <c r="Y684" i="17"/>
  <c r="AC684" i="17" s="1"/>
  <c r="X684" i="17"/>
  <c r="Y687" i="17"/>
  <c r="AC687" i="17" s="1"/>
  <c r="X687" i="17"/>
  <c r="Y312" i="17"/>
  <c r="AC312" i="17" s="1"/>
  <c r="X312" i="17"/>
  <c r="Y306" i="17"/>
  <c r="AC306" i="17" s="1"/>
  <c r="X306" i="17"/>
  <c r="AB306" i="17" s="1"/>
  <c r="Y190" i="17"/>
  <c r="AC190" i="17" s="1"/>
  <c r="X190" i="17"/>
  <c r="X551" i="17"/>
  <c r="Y551" i="17"/>
  <c r="AC551" i="17" s="1"/>
  <c r="Y443" i="17"/>
  <c r="AC443" i="17" s="1"/>
  <c r="X443" i="17"/>
  <c r="Y367" i="17"/>
  <c r="AC367" i="17" s="1"/>
  <c r="X367" i="17"/>
  <c r="Y285" i="17"/>
  <c r="AC285" i="17" s="1"/>
  <c r="X285" i="17"/>
  <c r="Y360" i="17"/>
  <c r="AC360" i="17" s="1"/>
  <c r="X360" i="17"/>
  <c r="AB360" i="17" s="1"/>
  <c r="Y224" i="17"/>
  <c r="AC224" i="17" s="1"/>
  <c r="X224" i="17"/>
  <c r="X69" i="17"/>
  <c r="Y69" i="17"/>
  <c r="AC69" i="17" s="1"/>
  <c r="X548" i="17"/>
  <c r="Y548" i="17"/>
  <c r="AC548" i="17" s="1"/>
  <c r="Y527" i="17"/>
  <c r="AC527" i="17" s="1"/>
  <c r="X527" i="17"/>
  <c r="Y636" i="17"/>
  <c r="AC636" i="17" s="1"/>
  <c r="X636" i="17"/>
  <c r="Y686" i="17"/>
  <c r="AC686" i="17" s="1"/>
  <c r="X686" i="17"/>
  <c r="AB686" i="17" s="1"/>
  <c r="X564" i="17"/>
  <c r="Y564" i="17"/>
  <c r="AC564" i="17" s="1"/>
  <c r="Y433" i="17"/>
  <c r="AC433" i="17" s="1"/>
  <c r="X433" i="17"/>
  <c r="AB433" i="17" s="1"/>
  <c r="Y292" i="17"/>
  <c r="AC292" i="17" s="1"/>
  <c r="X292" i="17"/>
  <c r="Y287" i="17"/>
  <c r="AC287" i="17" s="1"/>
  <c r="X287" i="17"/>
  <c r="AB165" i="17" l="1"/>
  <c r="AB397" i="17"/>
  <c r="AB682" i="17"/>
  <c r="AC682" i="17"/>
  <c r="AB232" i="17"/>
  <c r="AC232" i="17"/>
  <c r="AB325" i="17"/>
  <c r="AC325" i="17"/>
  <c r="AB614" i="17"/>
  <c r="AC614" i="17"/>
  <c r="AB198" i="17"/>
  <c r="AC198" i="17"/>
  <c r="AB302" i="17"/>
  <c r="AC302" i="17"/>
  <c r="AB224" i="17"/>
  <c r="AB190" i="17"/>
  <c r="AB653" i="17"/>
  <c r="AB270" i="17"/>
  <c r="AB626" i="17"/>
  <c r="AC626" i="17"/>
  <c r="AB555" i="17"/>
  <c r="AB44" i="17"/>
  <c r="AC44" i="17"/>
  <c r="AB393" i="17"/>
  <c r="AC393" i="17"/>
  <c r="AB677" i="17"/>
  <c r="AC677" i="17"/>
  <c r="AB724" i="17"/>
  <c r="AC724" i="17"/>
  <c r="AB531" i="17"/>
  <c r="AC531" i="17"/>
  <c r="AB252" i="17"/>
  <c r="AC252" i="17"/>
  <c r="AB122" i="17"/>
  <c r="AC122" i="17"/>
  <c r="AB132" i="17"/>
  <c r="AC132" i="17"/>
  <c r="AB612" i="17"/>
  <c r="AC612" i="17"/>
  <c r="AB68" i="17"/>
  <c r="AC68" i="17"/>
  <c r="AB160" i="17"/>
  <c r="AC160" i="17"/>
  <c r="AB542" i="17"/>
  <c r="AC542" i="17"/>
  <c r="AB312" i="17"/>
  <c r="AB294" i="17"/>
  <c r="AB436" i="17"/>
  <c r="AB182" i="17"/>
  <c r="AB168" i="17"/>
  <c r="AB662" i="17"/>
  <c r="AB450" i="17"/>
  <c r="AB420" i="17"/>
  <c r="AC420" i="17"/>
  <c r="AB180" i="17"/>
  <c r="AC180" i="17"/>
  <c r="AB537" i="17"/>
  <c r="AC537" i="17"/>
  <c r="AB344" i="17"/>
  <c r="AC344" i="17"/>
  <c r="AB116" i="17"/>
  <c r="AC116" i="17"/>
  <c r="AB11" i="17"/>
  <c r="AC11" i="17"/>
  <c r="AB592" i="17"/>
  <c r="AB545" i="17"/>
  <c r="AC545" i="17"/>
  <c r="AB59" i="17"/>
  <c r="AC59" i="17"/>
  <c r="AB477" i="17"/>
  <c r="AC477" i="17"/>
  <c r="AB31" i="17"/>
  <c r="AC31" i="17"/>
  <c r="AB48" i="17"/>
  <c r="AC48" i="17"/>
  <c r="AB587" i="17"/>
  <c r="AC587" i="17"/>
  <c r="AB738" i="17"/>
  <c r="AC738" i="17"/>
  <c r="AB213" i="17"/>
  <c r="AC213" i="17"/>
  <c r="AB424" i="17"/>
  <c r="AC424" i="17"/>
  <c r="AB134" i="17"/>
  <c r="AC134" i="17"/>
  <c r="AB208" i="17"/>
  <c r="AC208" i="17"/>
  <c r="AB618" i="17"/>
  <c r="AC618" i="17"/>
  <c r="AB594" i="17"/>
  <c r="AC594" i="17"/>
  <c r="AB218" i="17"/>
  <c r="AC218" i="17"/>
  <c r="AB216" i="17"/>
  <c r="AC216" i="17"/>
  <c r="AB476" i="17"/>
  <c r="AC476" i="17"/>
  <c r="AB287" i="17"/>
  <c r="AB527" i="17"/>
  <c r="AB367" i="17"/>
  <c r="AB687" i="17"/>
  <c r="AB629" i="17"/>
  <c r="AB485" i="17"/>
  <c r="AB675" i="17"/>
  <c r="AB90" i="17"/>
  <c r="AB421" i="17"/>
  <c r="AB651" i="17"/>
  <c r="AB359" i="17"/>
  <c r="AB718" i="17"/>
  <c r="AB467" i="17"/>
  <c r="AC467" i="17"/>
  <c r="AB589" i="17"/>
  <c r="AC589" i="17"/>
  <c r="AB85" i="17"/>
  <c r="AC85" i="17"/>
  <c r="AB55" i="17"/>
  <c r="AC55" i="17"/>
  <c r="AB585" i="17"/>
  <c r="AC585" i="17"/>
  <c r="AB439" i="17"/>
  <c r="AC439" i="17"/>
  <c r="AB708" i="17"/>
  <c r="AC708" i="17"/>
  <c r="AB267" i="17"/>
  <c r="AC267" i="17"/>
  <c r="AB318" i="17"/>
  <c r="AC318" i="17"/>
  <c r="AB538" i="17"/>
  <c r="AC538" i="17"/>
  <c r="AB600" i="17"/>
  <c r="AC600" i="17"/>
  <c r="AB606" i="17"/>
  <c r="AC606" i="17"/>
  <c r="AB107" i="17"/>
  <c r="AC107" i="17"/>
  <c r="AB176" i="17"/>
  <c r="AC176" i="17"/>
  <c r="AB358" i="17"/>
  <c r="AB456" i="17"/>
  <c r="AC456" i="17"/>
  <c r="AB510" i="17"/>
  <c r="AC510" i="17"/>
  <c r="AB643" i="17"/>
  <c r="AC643" i="17"/>
  <c r="AB185" i="17"/>
  <c r="AC185" i="17"/>
  <c r="AB88" i="17"/>
  <c r="AC88" i="17"/>
  <c r="AB114" i="17"/>
  <c r="AC114" i="17"/>
  <c r="AB261" i="17"/>
  <c r="AB451" i="17"/>
  <c r="AB246" i="17"/>
  <c r="AC246" i="17"/>
  <c r="AB200" i="17"/>
  <c r="AC200" i="17"/>
  <c r="AB9" i="17"/>
  <c r="AC9" i="17"/>
  <c r="AB161" i="17"/>
  <c r="AC161" i="17"/>
  <c r="AB453" i="17"/>
  <c r="AC453" i="17"/>
  <c r="AB712" i="17"/>
  <c r="AC712" i="17"/>
  <c r="AB178" i="17"/>
  <c r="AC178" i="17"/>
  <c r="AB465" i="17"/>
  <c r="AC465" i="17"/>
  <c r="AB19" i="17"/>
  <c r="AC19" i="17"/>
  <c r="AB660" i="17"/>
  <c r="AC660" i="17"/>
  <c r="AB140" i="17"/>
  <c r="AB54" i="17"/>
  <c r="AB219" i="17"/>
  <c r="AB148" i="17"/>
  <c r="AB497" i="17"/>
  <c r="AB507" i="17"/>
  <c r="AB442" i="17"/>
  <c r="AB411" i="17"/>
  <c r="AB649" i="17"/>
  <c r="AB155" i="17"/>
  <c r="AB351" i="17"/>
  <c r="AB296" i="17"/>
  <c r="AB624" i="17"/>
  <c r="AB265" i="17"/>
  <c r="AB736" i="17"/>
  <c r="AB473" i="17"/>
  <c r="AB429" i="17"/>
  <c r="AB694" i="17"/>
  <c r="AB285" i="17"/>
  <c r="AB684" i="17"/>
  <c r="AB313" i="17"/>
  <c r="AB266" i="17"/>
  <c r="AB530" i="17"/>
  <c r="AB466" i="17"/>
  <c r="AB77" i="17"/>
  <c r="AB238" i="17"/>
  <c r="AB175" i="17"/>
  <c r="AB35" i="17"/>
  <c r="AB696" i="17"/>
  <c r="AB561" i="17"/>
  <c r="AB515" i="17"/>
  <c r="AB370" i="17"/>
  <c r="AB269" i="17"/>
  <c r="AB609" i="17"/>
  <c r="AB364" i="17"/>
  <c r="AB627" i="17"/>
  <c r="AB597" i="17"/>
  <c r="AB588" i="17"/>
  <c r="AB478" i="17"/>
  <c r="AB657" i="17"/>
  <c r="AB119" i="17"/>
  <c r="AB369" i="17"/>
  <c r="AB349" i="17"/>
  <c r="AB335" i="17"/>
  <c r="AB391" i="17"/>
  <c r="AB112" i="17"/>
  <c r="AB281" i="17"/>
  <c r="AB702" i="17"/>
  <c r="AB145" i="17"/>
  <c r="AB659" i="17"/>
  <c r="AB401" i="17"/>
  <c r="AB631" i="17"/>
  <c r="AB579" i="17"/>
  <c r="AB452" i="17"/>
  <c r="AB459" i="17"/>
  <c r="AB613" i="17"/>
  <c r="AB194" i="17"/>
  <c r="AB62" i="17"/>
  <c r="AB674" i="17"/>
  <c r="AB271" i="17"/>
  <c r="AB680" i="17"/>
  <c r="AB389" i="17"/>
  <c r="AB343" i="17"/>
  <c r="AB511" i="17"/>
  <c r="AB242" i="17"/>
  <c r="AB447" i="17"/>
  <c r="AB650" i="17"/>
  <c r="AB368" i="17"/>
  <c r="AB12" i="17"/>
  <c r="AB425" i="17"/>
  <c r="AB508" i="17"/>
  <c r="AB247" i="17"/>
  <c r="AB124" i="17"/>
  <c r="AB71" i="17"/>
  <c r="AB309" i="17"/>
  <c r="AB376" i="17"/>
  <c r="AB406" i="17"/>
  <c r="AB640" i="17"/>
  <c r="AB327" i="17"/>
  <c r="AB482" i="17"/>
  <c r="AB568" i="17"/>
  <c r="AB159" i="17"/>
  <c r="AB468" i="17"/>
  <c r="AB501" i="17"/>
  <c r="AB668" i="17"/>
  <c r="AB150" i="17"/>
  <c r="AB551" i="17"/>
  <c r="AB560" i="17"/>
  <c r="AB27" i="17"/>
  <c r="AB322" i="17"/>
  <c r="AB639" i="17"/>
  <c r="AB499" i="17"/>
  <c r="AB418" i="17"/>
  <c r="AB577" i="17"/>
  <c r="AB503" i="17"/>
  <c r="AB102" i="17"/>
  <c r="AB133" i="17"/>
  <c r="AB635" i="17"/>
  <c r="AB390" i="17"/>
  <c r="AB234" i="17"/>
  <c r="AB581" i="17"/>
  <c r="AB719" i="17"/>
  <c r="AB471" i="17"/>
  <c r="AB45" i="17"/>
  <c r="AB243" i="17"/>
  <c r="AB616" i="17"/>
  <c r="AB673" i="17"/>
  <c r="AB706" i="17"/>
  <c r="AB583" i="17"/>
  <c r="AB126" i="17"/>
  <c r="AB38" i="17"/>
  <c r="AB373" i="17"/>
  <c r="AB60" i="17"/>
  <c r="AB329" i="17"/>
  <c r="AB179" i="17"/>
  <c r="AB106" i="17"/>
  <c r="AB492" i="17"/>
  <c r="AB5" i="17"/>
  <c r="AB426" i="17"/>
  <c r="AB331" i="17"/>
  <c r="AB720" i="17"/>
  <c r="AB149" i="17"/>
  <c r="AB33" i="17"/>
  <c r="AB46" i="17"/>
  <c r="AB701" i="17"/>
  <c r="AB304" i="17"/>
  <c r="AB96" i="17"/>
  <c r="AB422" i="17"/>
  <c r="AB307" i="17"/>
  <c r="AB554" i="17"/>
  <c r="AB563" i="17"/>
  <c r="AB316" i="17"/>
  <c r="AB276" i="17"/>
  <c r="AB17" i="17"/>
  <c r="AB382" i="17"/>
  <c r="AB362" i="17"/>
  <c r="AB69" i="17"/>
  <c r="AB472" i="17"/>
  <c r="AB488" i="17"/>
  <c r="AB605" i="17"/>
  <c r="AB540" i="17"/>
  <c r="AB236" i="17"/>
  <c r="AB596" i="17"/>
  <c r="AB665" i="17"/>
  <c r="AB202" i="17"/>
  <c r="AB323" i="17"/>
  <c r="AB278" i="17"/>
  <c r="AB84" i="17"/>
  <c r="AB118" i="17"/>
  <c r="AB730" i="17"/>
  <c r="AB130" i="17"/>
  <c r="AB548" i="17"/>
  <c r="AB620" i="17"/>
  <c r="AB73" i="17"/>
  <c r="AB443" i="17"/>
  <c r="AB444" i="17"/>
  <c r="AB512" i="17"/>
  <c r="AB293" i="17"/>
  <c r="AB679" i="17"/>
  <c r="AB484" i="17"/>
  <c r="AB338" i="17"/>
  <c r="AB380" i="17"/>
  <c r="AB431" i="17"/>
  <c r="AB491" i="17"/>
  <c r="AB454" i="17"/>
  <c r="AB163" i="17"/>
  <c r="AB230" i="17"/>
  <c r="AB428" i="17"/>
  <c r="AB564" i="17"/>
  <c r="AB292" i="17"/>
  <c r="AB636" i="17"/>
  <c r="AB135" i="17"/>
  <c r="AB259" i="17"/>
  <c r="AB384" i="17"/>
  <c r="AB646" i="17"/>
  <c r="AB221" i="17"/>
  <c r="AB603" i="17"/>
  <c r="AB475" i="17"/>
  <c r="AB525" i="17"/>
  <c r="AB356" i="17"/>
  <c r="AB574" i="17"/>
  <c r="AB399" i="17"/>
  <c r="AB658" i="17"/>
  <c r="AX15" i="16" l="1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Y39" i="16"/>
  <c r="AQ738" i="16"/>
  <c r="AP738" i="16"/>
  <c r="AO738" i="16"/>
  <c r="AN738" i="16"/>
  <c r="AM738" i="16"/>
  <c r="AL738" i="16"/>
  <c r="AK738" i="16"/>
  <c r="AJ738" i="16"/>
  <c r="AI738" i="16"/>
  <c r="AH738" i="16"/>
  <c r="AG738" i="16"/>
  <c r="AF738" i="16"/>
  <c r="AE738" i="16"/>
  <c r="AB738" i="16"/>
  <c r="U738" i="16"/>
  <c r="T738" i="16"/>
  <c r="AQ737" i="16"/>
  <c r="AP737" i="16"/>
  <c r="AO737" i="16"/>
  <c r="AN737" i="16"/>
  <c r="AM737" i="16"/>
  <c r="AL737" i="16"/>
  <c r="AK737" i="16"/>
  <c r="AJ737" i="16"/>
  <c r="AI737" i="16"/>
  <c r="AH737" i="16"/>
  <c r="AG737" i="16"/>
  <c r="AF737" i="16"/>
  <c r="AE737" i="16"/>
  <c r="AB737" i="16"/>
  <c r="W737" i="16"/>
  <c r="Y737" i="16" s="1"/>
  <c r="U737" i="16"/>
  <c r="AA737" i="16" s="1"/>
  <c r="T737" i="16"/>
  <c r="AQ736" i="16"/>
  <c r="AP736" i="16"/>
  <c r="AO736" i="16"/>
  <c r="AN736" i="16"/>
  <c r="AM736" i="16"/>
  <c r="AL736" i="16"/>
  <c r="AK736" i="16"/>
  <c r="AJ736" i="16"/>
  <c r="AI736" i="16"/>
  <c r="AH736" i="16"/>
  <c r="AG736" i="16"/>
  <c r="AF736" i="16"/>
  <c r="AE736" i="16"/>
  <c r="AB736" i="16"/>
  <c r="U736" i="16"/>
  <c r="T736" i="16"/>
  <c r="AQ735" i="16"/>
  <c r="AP735" i="16"/>
  <c r="AO735" i="16"/>
  <c r="AN735" i="16"/>
  <c r="AM735" i="16"/>
  <c r="AL735" i="16"/>
  <c r="AK735" i="16"/>
  <c r="AJ735" i="16"/>
  <c r="AI735" i="16"/>
  <c r="AH735" i="16"/>
  <c r="AG735" i="16"/>
  <c r="AF735" i="16"/>
  <c r="AE735" i="16"/>
  <c r="AB735" i="16"/>
  <c r="U735" i="16"/>
  <c r="AA735" i="16" s="1"/>
  <c r="T735" i="16"/>
  <c r="W735" i="16" s="1"/>
  <c r="Z735" i="16" s="1"/>
  <c r="AQ734" i="16"/>
  <c r="AP734" i="16"/>
  <c r="AO734" i="16"/>
  <c r="AN734" i="16"/>
  <c r="AM734" i="16"/>
  <c r="AL734" i="16"/>
  <c r="AK734" i="16"/>
  <c r="AJ734" i="16"/>
  <c r="AI734" i="16"/>
  <c r="AH734" i="16"/>
  <c r="AG734" i="16"/>
  <c r="AF734" i="16"/>
  <c r="AE734" i="16"/>
  <c r="AB734" i="16"/>
  <c r="U734" i="16"/>
  <c r="AA734" i="16" s="1"/>
  <c r="T734" i="16"/>
  <c r="W734" i="16" s="1"/>
  <c r="Y734" i="16" s="1"/>
  <c r="AQ733" i="16"/>
  <c r="AP733" i="16"/>
  <c r="AO733" i="16"/>
  <c r="AN733" i="16"/>
  <c r="AM733" i="16"/>
  <c r="AL733" i="16"/>
  <c r="AK733" i="16"/>
  <c r="AJ733" i="16"/>
  <c r="AI733" i="16"/>
  <c r="AH733" i="16"/>
  <c r="AG733" i="16"/>
  <c r="AF733" i="16"/>
  <c r="AE733" i="16"/>
  <c r="AB733" i="16"/>
  <c r="U733" i="16"/>
  <c r="AA733" i="16" s="1"/>
  <c r="T733" i="16"/>
  <c r="W733" i="16" s="1"/>
  <c r="Z733" i="16" s="1"/>
  <c r="AQ732" i="16"/>
  <c r="AP732" i="16"/>
  <c r="AO732" i="16"/>
  <c r="AN732" i="16"/>
  <c r="AM732" i="16"/>
  <c r="AL732" i="16"/>
  <c r="AK732" i="16"/>
  <c r="AJ732" i="16"/>
  <c r="AI732" i="16"/>
  <c r="AH732" i="16"/>
  <c r="AG732" i="16"/>
  <c r="AF732" i="16"/>
  <c r="AE732" i="16"/>
  <c r="AB732" i="16"/>
  <c r="U732" i="16"/>
  <c r="T732" i="16"/>
  <c r="AQ731" i="16"/>
  <c r="AP731" i="16"/>
  <c r="AO731" i="16"/>
  <c r="AN731" i="16"/>
  <c r="AM731" i="16"/>
  <c r="AL731" i="16"/>
  <c r="AK731" i="16"/>
  <c r="AJ731" i="16"/>
  <c r="AI731" i="16"/>
  <c r="AH731" i="16"/>
  <c r="AG731" i="16"/>
  <c r="AF731" i="16"/>
  <c r="AE731" i="16"/>
  <c r="AB731" i="16"/>
  <c r="U731" i="16"/>
  <c r="AA731" i="16" s="1"/>
  <c r="T731" i="16"/>
  <c r="W731" i="16" s="1"/>
  <c r="X731" i="16" s="1"/>
  <c r="AQ730" i="16"/>
  <c r="AP730" i="16"/>
  <c r="AO730" i="16"/>
  <c r="AN730" i="16"/>
  <c r="AM730" i="16"/>
  <c r="AL730" i="16"/>
  <c r="AK730" i="16"/>
  <c r="AJ730" i="16"/>
  <c r="AI730" i="16"/>
  <c r="AH730" i="16"/>
  <c r="AG730" i="16"/>
  <c r="AF730" i="16"/>
  <c r="AE730" i="16"/>
  <c r="AB730" i="16"/>
  <c r="U730" i="16"/>
  <c r="T730" i="16"/>
  <c r="AQ729" i="16"/>
  <c r="AP729" i="16"/>
  <c r="AO729" i="16"/>
  <c r="AN729" i="16"/>
  <c r="AM729" i="16"/>
  <c r="AL729" i="16"/>
  <c r="AK729" i="16"/>
  <c r="AJ729" i="16"/>
  <c r="AI729" i="16"/>
  <c r="AH729" i="16"/>
  <c r="AG729" i="16"/>
  <c r="AF729" i="16"/>
  <c r="AE729" i="16"/>
  <c r="AB729" i="16"/>
  <c r="U729" i="16"/>
  <c r="T729" i="16"/>
  <c r="W729" i="16" s="1"/>
  <c r="Y729" i="16" s="1"/>
  <c r="AQ728" i="16"/>
  <c r="AP728" i="16"/>
  <c r="AO728" i="16"/>
  <c r="AN728" i="16"/>
  <c r="AM728" i="16"/>
  <c r="AL728" i="16"/>
  <c r="AK728" i="16"/>
  <c r="AJ728" i="16"/>
  <c r="AI728" i="16"/>
  <c r="AH728" i="16"/>
  <c r="AG728" i="16"/>
  <c r="AF728" i="16"/>
  <c r="AE728" i="16"/>
  <c r="AB728" i="16"/>
  <c r="U728" i="16"/>
  <c r="AA728" i="16" s="1"/>
  <c r="T728" i="16"/>
  <c r="W728" i="16" s="1"/>
  <c r="AQ727" i="16"/>
  <c r="AP727" i="16"/>
  <c r="AO727" i="16"/>
  <c r="AN727" i="16"/>
  <c r="AM727" i="16"/>
  <c r="AL727" i="16"/>
  <c r="AK727" i="16"/>
  <c r="AJ727" i="16"/>
  <c r="AI727" i="16"/>
  <c r="AH727" i="16"/>
  <c r="AG727" i="16"/>
  <c r="AF727" i="16"/>
  <c r="AE727" i="16"/>
  <c r="AB727" i="16"/>
  <c r="U727" i="16"/>
  <c r="AA727" i="16" s="1"/>
  <c r="T727" i="16"/>
  <c r="W727" i="16" s="1"/>
  <c r="Y727" i="16" s="1"/>
  <c r="AQ726" i="16"/>
  <c r="AP726" i="16"/>
  <c r="AO726" i="16"/>
  <c r="AN726" i="16"/>
  <c r="AM726" i="16"/>
  <c r="AL726" i="16"/>
  <c r="AK726" i="16"/>
  <c r="AJ726" i="16"/>
  <c r="AI726" i="16"/>
  <c r="AH726" i="16"/>
  <c r="AG726" i="16"/>
  <c r="AF726" i="16"/>
  <c r="AE726" i="16"/>
  <c r="AB726" i="16"/>
  <c r="U726" i="16"/>
  <c r="T726" i="16"/>
  <c r="AQ725" i="16"/>
  <c r="AP725" i="16"/>
  <c r="AO725" i="16"/>
  <c r="AN725" i="16"/>
  <c r="AM725" i="16"/>
  <c r="AL725" i="16"/>
  <c r="AK725" i="16"/>
  <c r="AJ725" i="16"/>
  <c r="AI725" i="16"/>
  <c r="AH725" i="16"/>
  <c r="AG725" i="16"/>
  <c r="AF725" i="16"/>
  <c r="AE725" i="16"/>
  <c r="AB725" i="16"/>
  <c r="U725" i="16"/>
  <c r="AA725" i="16" s="1"/>
  <c r="T725" i="16"/>
  <c r="AQ724" i="16"/>
  <c r="AP724" i="16"/>
  <c r="AO724" i="16"/>
  <c r="AN724" i="16"/>
  <c r="AM724" i="16"/>
  <c r="AL724" i="16"/>
  <c r="AK724" i="16"/>
  <c r="AJ724" i="16"/>
  <c r="AI724" i="16"/>
  <c r="AH724" i="16"/>
  <c r="AG724" i="16"/>
  <c r="AF724" i="16"/>
  <c r="AE724" i="16"/>
  <c r="AB724" i="16"/>
  <c r="U724" i="16"/>
  <c r="T724" i="16"/>
  <c r="AQ723" i="16"/>
  <c r="AP723" i="16"/>
  <c r="AO723" i="16"/>
  <c r="AN723" i="16"/>
  <c r="AM723" i="16"/>
  <c r="AL723" i="16"/>
  <c r="AK723" i="16"/>
  <c r="AJ723" i="16"/>
  <c r="AI723" i="16"/>
  <c r="AH723" i="16"/>
  <c r="AG723" i="16"/>
  <c r="AF723" i="16"/>
  <c r="AE723" i="16"/>
  <c r="AB723" i="16"/>
  <c r="U723" i="16"/>
  <c r="T723" i="16"/>
  <c r="W723" i="16" s="1"/>
  <c r="Y723" i="16" s="1"/>
  <c r="AQ722" i="16"/>
  <c r="AP722" i="16"/>
  <c r="AO722" i="16"/>
  <c r="AN722" i="16"/>
  <c r="AM722" i="16"/>
  <c r="AL722" i="16"/>
  <c r="AK722" i="16"/>
  <c r="AJ722" i="16"/>
  <c r="AI722" i="16"/>
  <c r="AH722" i="16"/>
  <c r="AG722" i="16"/>
  <c r="AF722" i="16"/>
  <c r="AE722" i="16"/>
  <c r="AB722" i="16"/>
  <c r="U722" i="16"/>
  <c r="AA722" i="16" s="1"/>
  <c r="T722" i="16"/>
  <c r="W722" i="16" s="1"/>
  <c r="AQ721" i="16"/>
  <c r="AP721" i="16"/>
  <c r="AO721" i="16"/>
  <c r="AN721" i="16"/>
  <c r="AM721" i="16"/>
  <c r="AL721" i="16"/>
  <c r="AK721" i="16"/>
  <c r="AJ721" i="16"/>
  <c r="AI721" i="16"/>
  <c r="AH721" i="16"/>
  <c r="AG721" i="16"/>
  <c r="AF721" i="16"/>
  <c r="AE721" i="16"/>
  <c r="AB721" i="16"/>
  <c r="U721" i="16"/>
  <c r="AA721" i="16" s="1"/>
  <c r="T721" i="16"/>
  <c r="W721" i="16" s="1"/>
  <c r="X721" i="16" s="1"/>
  <c r="AQ720" i="16"/>
  <c r="AP720" i="16"/>
  <c r="AO720" i="16"/>
  <c r="AN720" i="16"/>
  <c r="AM720" i="16"/>
  <c r="AL720" i="16"/>
  <c r="AK720" i="16"/>
  <c r="AJ720" i="16"/>
  <c r="AI720" i="16"/>
  <c r="AH720" i="16"/>
  <c r="AG720" i="16"/>
  <c r="AF720" i="16"/>
  <c r="AE720" i="16"/>
  <c r="AB720" i="16"/>
  <c r="U720" i="16"/>
  <c r="T720" i="16"/>
  <c r="AQ719" i="16"/>
  <c r="AP719" i="16"/>
  <c r="AO719" i="16"/>
  <c r="AN719" i="16"/>
  <c r="AM719" i="16"/>
  <c r="AL719" i="16"/>
  <c r="AK719" i="16"/>
  <c r="AJ719" i="16"/>
  <c r="AI719" i="16"/>
  <c r="AH719" i="16"/>
  <c r="AG719" i="16"/>
  <c r="AF719" i="16"/>
  <c r="AE719" i="16"/>
  <c r="AB719" i="16"/>
  <c r="U719" i="16"/>
  <c r="AA719" i="16" s="1"/>
  <c r="T719" i="16"/>
  <c r="AQ718" i="16"/>
  <c r="AP718" i="16"/>
  <c r="AO718" i="16"/>
  <c r="AN718" i="16"/>
  <c r="AM718" i="16"/>
  <c r="AL718" i="16"/>
  <c r="AK718" i="16"/>
  <c r="AJ718" i="16"/>
  <c r="AI718" i="16"/>
  <c r="AH718" i="16"/>
  <c r="AG718" i="16"/>
  <c r="AF718" i="16"/>
  <c r="AE718" i="16"/>
  <c r="AB718" i="16"/>
  <c r="U718" i="16"/>
  <c r="T718" i="16"/>
  <c r="AQ717" i="16"/>
  <c r="AP717" i="16"/>
  <c r="AO717" i="16"/>
  <c r="AN717" i="16"/>
  <c r="AM717" i="16"/>
  <c r="AL717" i="16"/>
  <c r="AK717" i="16"/>
  <c r="AJ717" i="16"/>
  <c r="AI717" i="16"/>
  <c r="AH717" i="16"/>
  <c r="AG717" i="16"/>
  <c r="AF717" i="16"/>
  <c r="AE717" i="16"/>
  <c r="AB717" i="16"/>
  <c r="U717" i="16"/>
  <c r="AA717" i="16" s="1"/>
  <c r="T717" i="16"/>
  <c r="W717" i="16" s="1"/>
  <c r="Y717" i="16" s="1"/>
  <c r="AQ716" i="16"/>
  <c r="AP716" i="16"/>
  <c r="AO716" i="16"/>
  <c r="AN716" i="16"/>
  <c r="AM716" i="16"/>
  <c r="AL716" i="16"/>
  <c r="AK716" i="16"/>
  <c r="AJ716" i="16"/>
  <c r="AI716" i="16"/>
  <c r="AH716" i="16"/>
  <c r="AG716" i="16"/>
  <c r="AF716" i="16"/>
  <c r="AE716" i="16"/>
  <c r="AB716" i="16"/>
  <c r="U716" i="16"/>
  <c r="AA716" i="16" s="1"/>
  <c r="T716" i="16"/>
  <c r="W716" i="16" s="1"/>
  <c r="Y716" i="16" s="1"/>
  <c r="AQ715" i="16"/>
  <c r="AP715" i="16"/>
  <c r="AO715" i="16"/>
  <c r="AN715" i="16"/>
  <c r="AM715" i="16"/>
  <c r="AL715" i="16"/>
  <c r="AK715" i="16"/>
  <c r="AJ715" i="16"/>
  <c r="AI715" i="16"/>
  <c r="AH715" i="16"/>
  <c r="AG715" i="16"/>
  <c r="AF715" i="16"/>
  <c r="AE715" i="16"/>
  <c r="AB715" i="16"/>
  <c r="U715" i="16"/>
  <c r="AA715" i="16" s="1"/>
  <c r="T715" i="16"/>
  <c r="W715" i="16" s="1"/>
  <c r="AQ714" i="16"/>
  <c r="AP714" i="16"/>
  <c r="AO714" i="16"/>
  <c r="AN714" i="16"/>
  <c r="AM714" i="16"/>
  <c r="AL714" i="16"/>
  <c r="AK714" i="16"/>
  <c r="AJ714" i="16"/>
  <c r="AI714" i="16"/>
  <c r="AH714" i="16"/>
  <c r="AG714" i="16"/>
  <c r="AF714" i="16"/>
  <c r="AE714" i="16"/>
  <c r="AB714" i="16"/>
  <c r="U714" i="16"/>
  <c r="T714" i="16"/>
  <c r="AQ713" i="16"/>
  <c r="AP713" i="16"/>
  <c r="AO713" i="16"/>
  <c r="AN713" i="16"/>
  <c r="AM713" i="16"/>
  <c r="AL713" i="16"/>
  <c r="AK713" i="16"/>
  <c r="AJ713" i="16"/>
  <c r="AI713" i="16"/>
  <c r="AH713" i="16"/>
  <c r="AG713" i="16"/>
  <c r="AF713" i="16"/>
  <c r="AE713" i="16"/>
  <c r="AB713" i="16"/>
  <c r="U713" i="16"/>
  <c r="AA713" i="16" s="1"/>
  <c r="T713" i="16"/>
  <c r="W713" i="16" s="1"/>
  <c r="Y713" i="16" s="1"/>
  <c r="AQ712" i="16"/>
  <c r="AP712" i="16"/>
  <c r="AO712" i="16"/>
  <c r="AN712" i="16"/>
  <c r="AM712" i="16"/>
  <c r="AL712" i="16"/>
  <c r="AK712" i="16"/>
  <c r="AJ712" i="16"/>
  <c r="AI712" i="16"/>
  <c r="AH712" i="16"/>
  <c r="AG712" i="16"/>
  <c r="AF712" i="16"/>
  <c r="AE712" i="16"/>
  <c r="AB712" i="16"/>
  <c r="U712" i="16"/>
  <c r="T712" i="16"/>
  <c r="AQ711" i="16"/>
  <c r="AP711" i="16"/>
  <c r="AO711" i="16"/>
  <c r="AN711" i="16"/>
  <c r="AM711" i="16"/>
  <c r="AL711" i="16"/>
  <c r="AK711" i="16"/>
  <c r="AJ711" i="16"/>
  <c r="AI711" i="16"/>
  <c r="AH711" i="16"/>
  <c r="AG711" i="16"/>
  <c r="AF711" i="16"/>
  <c r="AE711" i="16"/>
  <c r="AB711" i="16"/>
  <c r="U711" i="16"/>
  <c r="AA711" i="16" s="1"/>
  <c r="T711" i="16"/>
  <c r="W711" i="16" s="1"/>
  <c r="Y711" i="16" s="1"/>
  <c r="AQ710" i="16"/>
  <c r="AP710" i="16"/>
  <c r="AO710" i="16"/>
  <c r="AN710" i="16"/>
  <c r="AM710" i="16"/>
  <c r="AL710" i="16"/>
  <c r="AK710" i="16"/>
  <c r="AJ710" i="16"/>
  <c r="AI710" i="16"/>
  <c r="AH710" i="16"/>
  <c r="AG710" i="16"/>
  <c r="AF710" i="16"/>
  <c r="AE710" i="16"/>
  <c r="AB710" i="16"/>
  <c r="U710" i="16"/>
  <c r="AA710" i="16" s="1"/>
  <c r="T710" i="16"/>
  <c r="W710" i="16" s="1"/>
  <c r="X710" i="16" s="1"/>
  <c r="AQ709" i="16"/>
  <c r="AP709" i="16"/>
  <c r="AO709" i="16"/>
  <c r="AN709" i="16"/>
  <c r="AM709" i="16"/>
  <c r="AL709" i="16"/>
  <c r="AK709" i="16"/>
  <c r="AJ709" i="16"/>
  <c r="AI709" i="16"/>
  <c r="AH709" i="16"/>
  <c r="AG709" i="16"/>
  <c r="AF709" i="16"/>
  <c r="AE709" i="16"/>
  <c r="AB709" i="16"/>
  <c r="U709" i="16"/>
  <c r="AA709" i="16" s="1"/>
  <c r="T709" i="16"/>
  <c r="W709" i="16" s="1"/>
  <c r="X709" i="16" s="1"/>
  <c r="AQ708" i="16"/>
  <c r="AP708" i="16"/>
  <c r="AO708" i="16"/>
  <c r="AN708" i="16"/>
  <c r="AM708" i="16"/>
  <c r="AL708" i="16"/>
  <c r="AK708" i="16"/>
  <c r="AJ708" i="16"/>
  <c r="AI708" i="16"/>
  <c r="AH708" i="16"/>
  <c r="AG708" i="16"/>
  <c r="AF708" i="16"/>
  <c r="AE708" i="16"/>
  <c r="AB708" i="16"/>
  <c r="U708" i="16"/>
  <c r="T708" i="16"/>
  <c r="AQ707" i="16"/>
  <c r="AP707" i="16"/>
  <c r="AO707" i="16"/>
  <c r="AN707" i="16"/>
  <c r="AM707" i="16"/>
  <c r="AL707" i="16"/>
  <c r="AK707" i="16"/>
  <c r="AJ707" i="16"/>
  <c r="AI707" i="16"/>
  <c r="AH707" i="16"/>
  <c r="AG707" i="16"/>
  <c r="AF707" i="16"/>
  <c r="AE707" i="16"/>
  <c r="AB707" i="16"/>
  <c r="U707" i="16"/>
  <c r="AA707" i="16" s="1"/>
  <c r="T707" i="16"/>
  <c r="W707" i="16" s="1"/>
  <c r="Y707" i="16" s="1"/>
  <c r="AQ706" i="16"/>
  <c r="AP706" i="16"/>
  <c r="AO706" i="16"/>
  <c r="AN706" i="16"/>
  <c r="AM706" i="16"/>
  <c r="AL706" i="16"/>
  <c r="AK706" i="16"/>
  <c r="AJ706" i="16"/>
  <c r="AI706" i="16"/>
  <c r="AH706" i="16"/>
  <c r="AG706" i="16"/>
  <c r="AF706" i="16"/>
  <c r="AE706" i="16"/>
  <c r="AB706" i="16"/>
  <c r="U706" i="16"/>
  <c r="T706" i="16"/>
  <c r="AQ705" i="16"/>
  <c r="AP705" i="16"/>
  <c r="AO705" i="16"/>
  <c r="AN705" i="16"/>
  <c r="AM705" i="16"/>
  <c r="AL705" i="16"/>
  <c r="AK705" i="16"/>
  <c r="AJ705" i="16"/>
  <c r="AI705" i="16"/>
  <c r="AH705" i="16"/>
  <c r="AG705" i="16"/>
  <c r="AF705" i="16"/>
  <c r="AE705" i="16"/>
  <c r="AB705" i="16"/>
  <c r="U705" i="16"/>
  <c r="AA705" i="16" s="1"/>
  <c r="T705" i="16"/>
  <c r="W705" i="16" s="1"/>
  <c r="Y705" i="16" s="1"/>
  <c r="AQ704" i="16"/>
  <c r="AP704" i="16"/>
  <c r="AO704" i="16"/>
  <c r="AN704" i="16"/>
  <c r="AM704" i="16"/>
  <c r="AL704" i="16"/>
  <c r="AK704" i="16"/>
  <c r="AJ704" i="16"/>
  <c r="AI704" i="16"/>
  <c r="AH704" i="16"/>
  <c r="AG704" i="16"/>
  <c r="AF704" i="16"/>
  <c r="AE704" i="16"/>
  <c r="AB704" i="16"/>
  <c r="U704" i="16"/>
  <c r="AA704" i="16" s="1"/>
  <c r="T704" i="16"/>
  <c r="W704" i="16" s="1"/>
  <c r="Y704" i="16" s="1"/>
  <c r="AQ703" i="16"/>
  <c r="AP703" i="16"/>
  <c r="AO703" i="16"/>
  <c r="AN703" i="16"/>
  <c r="AM703" i="16"/>
  <c r="AL703" i="16"/>
  <c r="AK703" i="16"/>
  <c r="AJ703" i="16"/>
  <c r="AI703" i="16"/>
  <c r="AH703" i="16"/>
  <c r="AG703" i="16"/>
  <c r="AF703" i="16"/>
  <c r="AE703" i="16"/>
  <c r="AB703" i="16"/>
  <c r="U703" i="16"/>
  <c r="AA703" i="16" s="1"/>
  <c r="T703" i="16"/>
  <c r="W703" i="16" s="1"/>
  <c r="X703" i="16" s="1"/>
  <c r="AQ702" i="16"/>
  <c r="AP702" i="16"/>
  <c r="AO702" i="16"/>
  <c r="AN702" i="16"/>
  <c r="AM702" i="16"/>
  <c r="AL702" i="16"/>
  <c r="AK702" i="16"/>
  <c r="AJ702" i="16"/>
  <c r="AI702" i="16"/>
  <c r="AH702" i="16"/>
  <c r="AG702" i="16"/>
  <c r="AF702" i="16"/>
  <c r="AE702" i="16"/>
  <c r="AB702" i="16"/>
  <c r="U702" i="16"/>
  <c r="T702" i="16"/>
  <c r="AQ701" i="16"/>
  <c r="AP701" i="16"/>
  <c r="AO701" i="16"/>
  <c r="AN701" i="16"/>
  <c r="AM701" i="16"/>
  <c r="AL701" i="16"/>
  <c r="AK701" i="16"/>
  <c r="AJ701" i="16"/>
  <c r="AI701" i="16"/>
  <c r="AH701" i="16"/>
  <c r="AG701" i="16"/>
  <c r="AF701" i="16"/>
  <c r="AE701" i="16"/>
  <c r="AB701" i="16"/>
  <c r="U701" i="16"/>
  <c r="AA701" i="16" s="1"/>
  <c r="T701" i="16"/>
  <c r="AQ700" i="16"/>
  <c r="AP700" i="16"/>
  <c r="AO700" i="16"/>
  <c r="AN700" i="16"/>
  <c r="AM700" i="16"/>
  <c r="AL700" i="16"/>
  <c r="AK700" i="16"/>
  <c r="AJ700" i="16"/>
  <c r="AI700" i="16"/>
  <c r="AH700" i="16"/>
  <c r="AG700" i="16"/>
  <c r="AF700" i="16"/>
  <c r="AE700" i="16"/>
  <c r="AB700" i="16"/>
  <c r="U700" i="16"/>
  <c r="T700" i="16"/>
  <c r="AQ699" i="16"/>
  <c r="AP699" i="16"/>
  <c r="AO699" i="16"/>
  <c r="AN699" i="16"/>
  <c r="AM699" i="16"/>
  <c r="AL699" i="16"/>
  <c r="AK699" i="16"/>
  <c r="AJ699" i="16"/>
  <c r="AI699" i="16"/>
  <c r="AH699" i="16"/>
  <c r="AG699" i="16"/>
  <c r="AF699" i="16"/>
  <c r="AE699" i="16"/>
  <c r="AB699" i="16"/>
  <c r="U699" i="16"/>
  <c r="AA699" i="16" s="1"/>
  <c r="T699" i="16"/>
  <c r="W699" i="16" s="1"/>
  <c r="Y699" i="16" s="1"/>
  <c r="AQ698" i="16"/>
  <c r="AP698" i="16"/>
  <c r="AO698" i="16"/>
  <c r="AN698" i="16"/>
  <c r="AM698" i="16"/>
  <c r="AL698" i="16"/>
  <c r="AK698" i="16"/>
  <c r="AJ698" i="16"/>
  <c r="AI698" i="16"/>
  <c r="AH698" i="16"/>
  <c r="AG698" i="16"/>
  <c r="AF698" i="16"/>
  <c r="AE698" i="16"/>
  <c r="AB698" i="16"/>
  <c r="W698" i="16"/>
  <c r="Y698" i="16" s="1"/>
  <c r="U698" i="16"/>
  <c r="AA698" i="16" s="1"/>
  <c r="T698" i="16"/>
  <c r="AQ697" i="16"/>
  <c r="AP697" i="16"/>
  <c r="AO697" i="16"/>
  <c r="AN697" i="16"/>
  <c r="AM697" i="16"/>
  <c r="AL697" i="16"/>
  <c r="AK697" i="16"/>
  <c r="AJ697" i="16"/>
  <c r="AI697" i="16"/>
  <c r="AH697" i="16"/>
  <c r="AG697" i="16"/>
  <c r="AF697" i="16"/>
  <c r="AE697" i="16"/>
  <c r="AB697" i="16"/>
  <c r="U697" i="16"/>
  <c r="AA697" i="16" s="1"/>
  <c r="T697" i="16"/>
  <c r="W697" i="16" s="1"/>
  <c r="Y697" i="16" s="1"/>
  <c r="AQ696" i="16"/>
  <c r="AP696" i="16"/>
  <c r="AO696" i="16"/>
  <c r="AN696" i="16"/>
  <c r="AM696" i="16"/>
  <c r="AL696" i="16"/>
  <c r="AK696" i="16"/>
  <c r="AJ696" i="16"/>
  <c r="AI696" i="16"/>
  <c r="AH696" i="16"/>
  <c r="AG696" i="16"/>
  <c r="AF696" i="16"/>
  <c r="AE696" i="16"/>
  <c r="AB696" i="16"/>
  <c r="U696" i="16"/>
  <c r="T696" i="16"/>
  <c r="AQ695" i="16"/>
  <c r="AP695" i="16"/>
  <c r="AO695" i="16"/>
  <c r="AN695" i="16"/>
  <c r="AM695" i="16"/>
  <c r="AL695" i="16"/>
  <c r="AK695" i="16"/>
  <c r="AJ695" i="16"/>
  <c r="AI695" i="16"/>
  <c r="AH695" i="16"/>
  <c r="AG695" i="16"/>
  <c r="AF695" i="16"/>
  <c r="AE695" i="16"/>
  <c r="AB695" i="16"/>
  <c r="U695" i="16"/>
  <c r="AA695" i="16" s="1"/>
  <c r="T695" i="16"/>
  <c r="W695" i="16" s="1"/>
  <c r="Z695" i="16" s="1"/>
  <c r="AQ694" i="16"/>
  <c r="AP694" i="16"/>
  <c r="AO694" i="16"/>
  <c r="AN694" i="16"/>
  <c r="AM694" i="16"/>
  <c r="AL694" i="16"/>
  <c r="AK694" i="16"/>
  <c r="AJ694" i="16"/>
  <c r="AI694" i="16"/>
  <c r="AH694" i="16"/>
  <c r="AG694" i="16"/>
  <c r="AF694" i="16"/>
  <c r="AE694" i="16"/>
  <c r="AB694" i="16"/>
  <c r="U694" i="16"/>
  <c r="T694" i="16"/>
  <c r="AQ693" i="16"/>
  <c r="AP693" i="16"/>
  <c r="AO693" i="16"/>
  <c r="AN693" i="16"/>
  <c r="AM693" i="16"/>
  <c r="AL693" i="16"/>
  <c r="AK693" i="16"/>
  <c r="AJ693" i="16"/>
  <c r="AI693" i="16"/>
  <c r="AH693" i="16"/>
  <c r="AG693" i="16"/>
  <c r="AF693" i="16"/>
  <c r="AE693" i="16"/>
  <c r="AB693" i="16"/>
  <c r="U693" i="16"/>
  <c r="AA693" i="16" s="1"/>
  <c r="T693" i="16"/>
  <c r="AQ692" i="16"/>
  <c r="AP692" i="16"/>
  <c r="AO692" i="16"/>
  <c r="AN692" i="16"/>
  <c r="AM692" i="16"/>
  <c r="AL692" i="16"/>
  <c r="AK692" i="16"/>
  <c r="AJ692" i="16"/>
  <c r="AI692" i="16"/>
  <c r="AH692" i="16"/>
  <c r="AG692" i="16"/>
  <c r="AF692" i="16"/>
  <c r="AE692" i="16"/>
  <c r="AB692" i="16"/>
  <c r="U692" i="16"/>
  <c r="AA692" i="16" s="1"/>
  <c r="T692" i="16"/>
  <c r="W692" i="16" s="1"/>
  <c r="X692" i="16" s="1"/>
  <c r="AQ691" i="16"/>
  <c r="AP691" i="16"/>
  <c r="AO691" i="16"/>
  <c r="AN691" i="16"/>
  <c r="AM691" i="16"/>
  <c r="AL691" i="16"/>
  <c r="AK691" i="16"/>
  <c r="AJ691" i="16"/>
  <c r="AI691" i="16"/>
  <c r="AH691" i="16"/>
  <c r="AG691" i="16"/>
  <c r="AF691" i="16"/>
  <c r="AE691" i="16"/>
  <c r="AB691" i="16"/>
  <c r="U691" i="16"/>
  <c r="AA691" i="16" s="1"/>
  <c r="T691" i="16"/>
  <c r="W691" i="16" s="1"/>
  <c r="Y691" i="16" s="1"/>
  <c r="AQ690" i="16"/>
  <c r="AP690" i="16"/>
  <c r="AO690" i="16"/>
  <c r="AN690" i="16"/>
  <c r="AM690" i="16"/>
  <c r="AL690" i="16"/>
  <c r="AK690" i="16"/>
  <c r="AJ690" i="16"/>
  <c r="AI690" i="16"/>
  <c r="AH690" i="16"/>
  <c r="AG690" i="16"/>
  <c r="AF690" i="16"/>
  <c r="AE690" i="16"/>
  <c r="AB690" i="16"/>
  <c r="U690" i="16"/>
  <c r="T690" i="16"/>
  <c r="AQ689" i="16"/>
  <c r="AP689" i="16"/>
  <c r="AO689" i="16"/>
  <c r="AN689" i="16"/>
  <c r="AM689" i="16"/>
  <c r="AL689" i="16"/>
  <c r="AK689" i="16"/>
  <c r="AJ689" i="16"/>
  <c r="AI689" i="16"/>
  <c r="AH689" i="16"/>
  <c r="AG689" i="16"/>
  <c r="AF689" i="16"/>
  <c r="AE689" i="16"/>
  <c r="AB689" i="16"/>
  <c r="U689" i="16"/>
  <c r="AA689" i="16" s="1"/>
  <c r="T689" i="16"/>
  <c r="AQ688" i="16"/>
  <c r="AP688" i="16"/>
  <c r="AO688" i="16"/>
  <c r="AN688" i="16"/>
  <c r="AM688" i="16"/>
  <c r="AL688" i="16"/>
  <c r="AK688" i="16"/>
  <c r="AJ688" i="16"/>
  <c r="AI688" i="16"/>
  <c r="AH688" i="16"/>
  <c r="AG688" i="16"/>
  <c r="AF688" i="16"/>
  <c r="AE688" i="16"/>
  <c r="AB688" i="16"/>
  <c r="U688" i="16"/>
  <c r="AA688" i="16" s="1"/>
  <c r="T688" i="16"/>
  <c r="W688" i="16" s="1"/>
  <c r="AQ687" i="16"/>
  <c r="AP687" i="16"/>
  <c r="AO687" i="16"/>
  <c r="AN687" i="16"/>
  <c r="AM687" i="16"/>
  <c r="AL687" i="16"/>
  <c r="AK687" i="16"/>
  <c r="AJ687" i="16"/>
  <c r="AI687" i="16"/>
  <c r="AH687" i="16"/>
  <c r="AG687" i="16"/>
  <c r="AF687" i="16"/>
  <c r="AE687" i="16"/>
  <c r="AB687" i="16"/>
  <c r="U687" i="16"/>
  <c r="T687" i="16"/>
  <c r="AQ686" i="16"/>
  <c r="AP686" i="16"/>
  <c r="AO686" i="16"/>
  <c r="AN686" i="16"/>
  <c r="AM686" i="16"/>
  <c r="AL686" i="16"/>
  <c r="AK686" i="16"/>
  <c r="AJ686" i="16"/>
  <c r="AI686" i="16"/>
  <c r="AH686" i="16"/>
  <c r="AG686" i="16"/>
  <c r="AF686" i="16"/>
  <c r="AE686" i="16"/>
  <c r="AB686" i="16"/>
  <c r="U686" i="16"/>
  <c r="T686" i="16"/>
  <c r="AQ685" i="16"/>
  <c r="AP685" i="16"/>
  <c r="AO685" i="16"/>
  <c r="AN685" i="16"/>
  <c r="AM685" i="16"/>
  <c r="AL685" i="16"/>
  <c r="AK685" i="16"/>
  <c r="AJ685" i="16"/>
  <c r="AI685" i="16"/>
  <c r="AH685" i="16"/>
  <c r="AG685" i="16"/>
  <c r="AF685" i="16"/>
  <c r="AE685" i="16"/>
  <c r="AB685" i="16"/>
  <c r="U685" i="16"/>
  <c r="AA685" i="16" s="1"/>
  <c r="T685" i="16"/>
  <c r="W685" i="16" s="1"/>
  <c r="AQ684" i="16"/>
  <c r="AP684" i="16"/>
  <c r="AO684" i="16"/>
  <c r="AN684" i="16"/>
  <c r="AM684" i="16"/>
  <c r="AL684" i="16"/>
  <c r="AK684" i="16"/>
  <c r="AJ684" i="16"/>
  <c r="AI684" i="16"/>
  <c r="AH684" i="16"/>
  <c r="AG684" i="16"/>
  <c r="AF684" i="16"/>
  <c r="AE684" i="16"/>
  <c r="AB684" i="16"/>
  <c r="U684" i="16"/>
  <c r="AA684" i="16" s="1"/>
  <c r="T684" i="16"/>
  <c r="AQ683" i="16"/>
  <c r="AP683" i="16"/>
  <c r="AO683" i="16"/>
  <c r="AN683" i="16"/>
  <c r="AM683" i="16"/>
  <c r="AL683" i="16"/>
  <c r="AK683" i="16"/>
  <c r="AJ683" i="16"/>
  <c r="AI683" i="16"/>
  <c r="AH683" i="16"/>
  <c r="AG683" i="16"/>
  <c r="AF683" i="16"/>
  <c r="AE683" i="16"/>
  <c r="AB683" i="16"/>
  <c r="U683" i="16"/>
  <c r="AA683" i="16" s="1"/>
  <c r="T683" i="16"/>
  <c r="W683" i="16" s="1"/>
  <c r="Y683" i="16" s="1"/>
  <c r="AQ682" i="16"/>
  <c r="AP682" i="16"/>
  <c r="AO682" i="16"/>
  <c r="AN682" i="16"/>
  <c r="AM682" i="16"/>
  <c r="AL682" i="16"/>
  <c r="AK682" i="16"/>
  <c r="AJ682" i="16"/>
  <c r="AI682" i="16"/>
  <c r="AH682" i="16"/>
  <c r="AG682" i="16"/>
  <c r="AF682" i="16"/>
  <c r="AE682" i="16"/>
  <c r="AB682" i="16"/>
  <c r="U682" i="16"/>
  <c r="T682" i="16"/>
  <c r="AQ681" i="16"/>
  <c r="AP681" i="16"/>
  <c r="AO681" i="16"/>
  <c r="AN681" i="16"/>
  <c r="AM681" i="16"/>
  <c r="AL681" i="16"/>
  <c r="AK681" i="16"/>
  <c r="AJ681" i="16"/>
  <c r="AI681" i="16"/>
  <c r="AH681" i="16"/>
  <c r="AG681" i="16"/>
  <c r="AF681" i="16"/>
  <c r="AE681" i="16"/>
  <c r="AB681" i="16"/>
  <c r="U681" i="16"/>
  <c r="AA681" i="16" s="1"/>
  <c r="T681" i="16"/>
  <c r="W681" i="16" s="1"/>
  <c r="Y681" i="16" s="1"/>
  <c r="AQ680" i="16"/>
  <c r="AP680" i="16"/>
  <c r="AO680" i="16"/>
  <c r="AN680" i="16"/>
  <c r="AM680" i="16"/>
  <c r="AL680" i="16"/>
  <c r="AK680" i="16"/>
  <c r="AJ680" i="16"/>
  <c r="AI680" i="16"/>
  <c r="AH680" i="16"/>
  <c r="AG680" i="16"/>
  <c r="AF680" i="16"/>
  <c r="AE680" i="16"/>
  <c r="AB680" i="16"/>
  <c r="U680" i="16"/>
  <c r="T680" i="16"/>
  <c r="AQ679" i="16"/>
  <c r="AP679" i="16"/>
  <c r="AO679" i="16"/>
  <c r="AN679" i="16"/>
  <c r="AM679" i="16"/>
  <c r="AL679" i="16"/>
  <c r="AK679" i="16"/>
  <c r="AJ679" i="16"/>
  <c r="AI679" i="16"/>
  <c r="AH679" i="16"/>
  <c r="AG679" i="16"/>
  <c r="AF679" i="16"/>
  <c r="AE679" i="16"/>
  <c r="AB679" i="16"/>
  <c r="U679" i="16"/>
  <c r="T679" i="16"/>
  <c r="AQ678" i="16"/>
  <c r="AP678" i="16"/>
  <c r="AO678" i="16"/>
  <c r="AN678" i="16"/>
  <c r="AM678" i="16"/>
  <c r="AL678" i="16"/>
  <c r="AK678" i="16"/>
  <c r="AJ678" i="16"/>
  <c r="AI678" i="16"/>
  <c r="AH678" i="16"/>
  <c r="AG678" i="16"/>
  <c r="AF678" i="16"/>
  <c r="AE678" i="16"/>
  <c r="AB678" i="16"/>
  <c r="U678" i="16"/>
  <c r="AA678" i="16" s="1"/>
  <c r="T678" i="16"/>
  <c r="W678" i="16" s="1"/>
  <c r="Y678" i="16" s="1"/>
  <c r="AQ677" i="16"/>
  <c r="AP677" i="16"/>
  <c r="AO677" i="16"/>
  <c r="AN677" i="16"/>
  <c r="AM677" i="16"/>
  <c r="AL677" i="16"/>
  <c r="AK677" i="16"/>
  <c r="AJ677" i="16"/>
  <c r="AI677" i="16"/>
  <c r="AH677" i="16"/>
  <c r="AG677" i="16"/>
  <c r="AF677" i="16"/>
  <c r="AE677" i="16"/>
  <c r="AB677" i="16"/>
  <c r="U677" i="16"/>
  <c r="T677" i="16"/>
  <c r="AQ676" i="16"/>
  <c r="AP676" i="16"/>
  <c r="AO676" i="16"/>
  <c r="AN676" i="16"/>
  <c r="AM676" i="16"/>
  <c r="AL676" i="16"/>
  <c r="AK676" i="16"/>
  <c r="AJ676" i="16"/>
  <c r="AI676" i="16"/>
  <c r="AH676" i="16"/>
  <c r="AG676" i="16"/>
  <c r="AF676" i="16"/>
  <c r="AE676" i="16"/>
  <c r="AB676" i="16"/>
  <c r="U676" i="16"/>
  <c r="T676" i="16"/>
  <c r="AQ675" i="16"/>
  <c r="AP675" i="16"/>
  <c r="AO675" i="16"/>
  <c r="AN675" i="16"/>
  <c r="AM675" i="16"/>
  <c r="AL675" i="16"/>
  <c r="AK675" i="16"/>
  <c r="AJ675" i="16"/>
  <c r="AI675" i="16"/>
  <c r="AH675" i="16"/>
  <c r="AG675" i="16"/>
  <c r="AF675" i="16"/>
  <c r="AE675" i="16"/>
  <c r="AB675" i="16"/>
  <c r="U675" i="16"/>
  <c r="T675" i="16"/>
  <c r="AQ674" i="16"/>
  <c r="AP674" i="16"/>
  <c r="AO674" i="16"/>
  <c r="AN674" i="16"/>
  <c r="AM674" i="16"/>
  <c r="AL674" i="16"/>
  <c r="AK674" i="16"/>
  <c r="AJ674" i="16"/>
  <c r="AI674" i="16"/>
  <c r="AH674" i="16"/>
  <c r="AG674" i="16"/>
  <c r="AF674" i="16"/>
  <c r="AE674" i="16"/>
  <c r="AB674" i="16"/>
  <c r="U674" i="16"/>
  <c r="T674" i="16"/>
  <c r="AQ673" i="16"/>
  <c r="AP673" i="16"/>
  <c r="AO673" i="16"/>
  <c r="AN673" i="16"/>
  <c r="AM673" i="16"/>
  <c r="AL673" i="16"/>
  <c r="AK673" i="16"/>
  <c r="AJ673" i="16"/>
  <c r="AI673" i="16"/>
  <c r="AH673" i="16"/>
  <c r="AG673" i="16"/>
  <c r="AF673" i="16"/>
  <c r="AE673" i="16"/>
  <c r="AB673" i="16"/>
  <c r="U673" i="16"/>
  <c r="T673" i="16"/>
  <c r="AQ672" i="16"/>
  <c r="AP672" i="16"/>
  <c r="AO672" i="16"/>
  <c r="AN672" i="16"/>
  <c r="AM672" i="16"/>
  <c r="AL672" i="16"/>
  <c r="AK672" i="16"/>
  <c r="AJ672" i="16"/>
  <c r="AI672" i="16"/>
  <c r="AH672" i="16"/>
  <c r="AG672" i="16"/>
  <c r="AF672" i="16"/>
  <c r="AE672" i="16"/>
  <c r="AB672" i="16"/>
  <c r="W672" i="16"/>
  <c r="Y672" i="16" s="1"/>
  <c r="U672" i="16"/>
  <c r="AA672" i="16" s="1"/>
  <c r="T672" i="16"/>
  <c r="AQ671" i="16"/>
  <c r="AP671" i="16"/>
  <c r="AO671" i="16"/>
  <c r="AN671" i="16"/>
  <c r="AM671" i="16"/>
  <c r="AL671" i="16"/>
  <c r="AK671" i="16"/>
  <c r="AJ671" i="16"/>
  <c r="AI671" i="16"/>
  <c r="AH671" i="16"/>
  <c r="AG671" i="16"/>
  <c r="AF671" i="16"/>
  <c r="AE671" i="16"/>
  <c r="AB671" i="16"/>
  <c r="U671" i="16"/>
  <c r="T671" i="16"/>
  <c r="AQ670" i="16"/>
  <c r="AP670" i="16"/>
  <c r="AO670" i="16"/>
  <c r="AN670" i="16"/>
  <c r="AM670" i="16"/>
  <c r="AL670" i="16"/>
  <c r="AK670" i="16"/>
  <c r="AJ670" i="16"/>
  <c r="AI670" i="16"/>
  <c r="AH670" i="16"/>
  <c r="AG670" i="16"/>
  <c r="AF670" i="16"/>
  <c r="AE670" i="16"/>
  <c r="AB670" i="16"/>
  <c r="U670" i="16"/>
  <c r="T670" i="16"/>
  <c r="W670" i="16" s="1"/>
  <c r="X670" i="16" s="1"/>
  <c r="AQ669" i="16"/>
  <c r="AP669" i="16"/>
  <c r="AO669" i="16"/>
  <c r="AN669" i="16"/>
  <c r="AM669" i="16"/>
  <c r="AL669" i="16"/>
  <c r="AK669" i="16"/>
  <c r="AJ669" i="16"/>
  <c r="AI669" i="16"/>
  <c r="AH669" i="16"/>
  <c r="AG669" i="16"/>
  <c r="AF669" i="16"/>
  <c r="AE669" i="16"/>
  <c r="AB669" i="16"/>
  <c r="U669" i="16"/>
  <c r="AA669" i="16" s="1"/>
  <c r="T669" i="16"/>
  <c r="W669" i="16" s="1"/>
  <c r="AQ668" i="16"/>
  <c r="AP668" i="16"/>
  <c r="AO668" i="16"/>
  <c r="AN668" i="16"/>
  <c r="AM668" i="16"/>
  <c r="AL668" i="16"/>
  <c r="AK668" i="16"/>
  <c r="AJ668" i="16"/>
  <c r="AI668" i="16"/>
  <c r="AH668" i="16"/>
  <c r="AG668" i="16"/>
  <c r="AF668" i="16"/>
  <c r="AE668" i="16"/>
  <c r="AB668" i="16"/>
  <c r="U668" i="16"/>
  <c r="T668" i="16"/>
  <c r="AQ667" i="16"/>
  <c r="AP667" i="16"/>
  <c r="AO667" i="16"/>
  <c r="AN667" i="16"/>
  <c r="AM667" i="16"/>
  <c r="AL667" i="16"/>
  <c r="AK667" i="16"/>
  <c r="AJ667" i="16"/>
  <c r="AI667" i="16"/>
  <c r="AH667" i="16"/>
  <c r="AG667" i="16"/>
  <c r="AF667" i="16"/>
  <c r="AE667" i="16"/>
  <c r="AB667" i="16"/>
  <c r="U667" i="16"/>
  <c r="AA667" i="16" s="1"/>
  <c r="T667" i="16"/>
  <c r="W667" i="16" s="1"/>
  <c r="AQ666" i="16"/>
  <c r="AP666" i="16"/>
  <c r="AO666" i="16"/>
  <c r="AN666" i="16"/>
  <c r="AM666" i="16"/>
  <c r="AL666" i="16"/>
  <c r="AK666" i="16"/>
  <c r="AJ666" i="16"/>
  <c r="AI666" i="16"/>
  <c r="AH666" i="16"/>
  <c r="AG666" i="16"/>
  <c r="AF666" i="16"/>
  <c r="AE666" i="16"/>
  <c r="AB666" i="16"/>
  <c r="U666" i="16"/>
  <c r="AA666" i="16" s="1"/>
  <c r="T666" i="16"/>
  <c r="W666" i="16" s="1"/>
  <c r="AQ665" i="16"/>
  <c r="AP665" i="16"/>
  <c r="AO665" i="16"/>
  <c r="AN665" i="16"/>
  <c r="AM665" i="16"/>
  <c r="AL665" i="16"/>
  <c r="AK665" i="16"/>
  <c r="AJ665" i="16"/>
  <c r="AI665" i="16"/>
  <c r="AH665" i="16"/>
  <c r="AG665" i="16"/>
  <c r="AF665" i="16"/>
  <c r="AE665" i="16"/>
  <c r="AB665" i="16"/>
  <c r="U665" i="16"/>
  <c r="T665" i="16"/>
  <c r="AQ664" i="16"/>
  <c r="AP664" i="16"/>
  <c r="AO664" i="16"/>
  <c r="AN664" i="16"/>
  <c r="AM664" i="16"/>
  <c r="AL664" i="16"/>
  <c r="AK664" i="16"/>
  <c r="AJ664" i="16"/>
  <c r="AI664" i="16"/>
  <c r="AH664" i="16"/>
  <c r="AG664" i="16"/>
  <c r="AF664" i="16"/>
  <c r="AE664" i="16"/>
  <c r="AB664" i="16"/>
  <c r="U664" i="16"/>
  <c r="AA664" i="16" s="1"/>
  <c r="T664" i="16"/>
  <c r="W664" i="16" s="1"/>
  <c r="AQ663" i="16"/>
  <c r="AP663" i="16"/>
  <c r="AO663" i="16"/>
  <c r="AN663" i="16"/>
  <c r="AM663" i="16"/>
  <c r="AL663" i="16"/>
  <c r="AK663" i="16"/>
  <c r="AJ663" i="16"/>
  <c r="AI663" i="16"/>
  <c r="AH663" i="16"/>
  <c r="AG663" i="16"/>
  <c r="AF663" i="16"/>
  <c r="AE663" i="16"/>
  <c r="AB663" i="16"/>
  <c r="W663" i="16"/>
  <c r="U663" i="16"/>
  <c r="AA663" i="16" s="1"/>
  <c r="T663" i="16"/>
  <c r="AQ662" i="16"/>
  <c r="AP662" i="16"/>
  <c r="AO662" i="16"/>
  <c r="AN662" i="16"/>
  <c r="AM662" i="16"/>
  <c r="AL662" i="16"/>
  <c r="AK662" i="16"/>
  <c r="AJ662" i="16"/>
  <c r="AI662" i="16"/>
  <c r="AH662" i="16"/>
  <c r="AG662" i="16"/>
  <c r="AF662" i="16"/>
  <c r="AE662" i="16"/>
  <c r="AB662" i="16"/>
  <c r="U662" i="16"/>
  <c r="T662" i="16"/>
  <c r="AQ661" i="16"/>
  <c r="AP661" i="16"/>
  <c r="AO661" i="16"/>
  <c r="AN661" i="16"/>
  <c r="AM661" i="16"/>
  <c r="AL661" i="16"/>
  <c r="AK661" i="16"/>
  <c r="AJ661" i="16"/>
  <c r="AI661" i="16"/>
  <c r="AH661" i="16"/>
  <c r="AG661" i="16"/>
  <c r="AF661" i="16"/>
  <c r="AE661" i="16"/>
  <c r="AB661" i="16"/>
  <c r="U661" i="16"/>
  <c r="AA661" i="16" s="1"/>
  <c r="T661" i="16"/>
  <c r="W661" i="16" s="1"/>
  <c r="Y661" i="16" s="1"/>
  <c r="AQ660" i="16"/>
  <c r="AP660" i="16"/>
  <c r="AO660" i="16"/>
  <c r="AN660" i="16"/>
  <c r="AM660" i="16"/>
  <c r="AL660" i="16"/>
  <c r="AK660" i="16"/>
  <c r="AJ660" i="16"/>
  <c r="AI660" i="16"/>
  <c r="AH660" i="16"/>
  <c r="AG660" i="16"/>
  <c r="AF660" i="16"/>
  <c r="AE660" i="16"/>
  <c r="AB660" i="16"/>
  <c r="U660" i="16"/>
  <c r="T660" i="16"/>
  <c r="AQ659" i="16"/>
  <c r="AP659" i="16"/>
  <c r="AO659" i="16"/>
  <c r="AN659" i="16"/>
  <c r="AM659" i="16"/>
  <c r="AL659" i="16"/>
  <c r="AK659" i="16"/>
  <c r="AJ659" i="16"/>
  <c r="AI659" i="16"/>
  <c r="AH659" i="16"/>
  <c r="AG659" i="16"/>
  <c r="AF659" i="16"/>
  <c r="AE659" i="16"/>
  <c r="AB659" i="16"/>
  <c r="U659" i="16"/>
  <c r="AA659" i="16" s="1"/>
  <c r="T659" i="16"/>
  <c r="AQ658" i="16"/>
  <c r="AP658" i="16"/>
  <c r="AO658" i="16"/>
  <c r="AN658" i="16"/>
  <c r="AM658" i="16"/>
  <c r="AL658" i="16"/>
  <c r="AK658" i="16"/>
  <c r="AJ658" i="16"/>
  <c r="AI658" i="16"/>
  <c r="AH658" i="16"/>
  <c r="AG658" i="16"/>
  <c r="AF658" i="16"/>
  <c r="AE658" i="16"/>
  <c r="AB658" i="16"/>
  <c r="U658" i="16"/>
  <c r="T658" i="16"/>
  <c r="AQ657" i="16"/>
  <c r="AP657" i="16"/>
  <c r="AO657" i="16"/>
  <c r="AN657" i="16"/>
  <c r="AM657" i="16"/>
  <c r="AL657" i="16"/>
  <c r="AK657" i="16"/>
  <c r="AJ657" i="16"/>
  <c r="AI657" i="16"/>
  <c r="AH657" i="16"/>
  <c r="AG657" i="16"/>
  <c r="AF657" i="16"/>
  <c r="AE657" i="16"/>
  <c r="AB657" i="16"/>
  <c r="U657" i="16"/>
  <c r="T657" i="16"/>
  <c r="AQ656" i="16"/>
  <c r="AP656" i="16"/>
  <c r="AO656" i="16"/>
  <c r="AN656" i="16"/>
  <c r="AM656" i="16"/>
  <c r="AL656" i="16"/>
  <c r="AK656" i="16"/>
  <c r="AJ656" i="16"/>
  <c r="AI656" i="16"/>
  <c r="AH656" i="16"/>
  <c r="AG656" i="16"/>
  <c r="AF656" i="16"/>
  <c r="AE656" i="16"/>
  <c r="AB656" i="16"/>
  <c r="U656" i="16"/>
  <c r="AA656" i="16" s="1"/>
  <c r="T656" i="16"/>
  <c r="W656" i="16" s="1"/>
  <c r="Y656" i="16" s="1"/>
  <c r="AQ655" i="16"/>
  <c r="AP655" i="16"/>
  <c r="AO655" i="16"/>
  <c r="AN655" i="16"/>
  <c r="AM655" i="16"/>
  <c r="AL655" i="16"/>
  <c r="AK655" i="16"/>
  <c r="AJ655" i="16"/>
  <c r="AI655" i="16"/>
  <c r="AH655" i="16"/>
  <c r="AG655" i="16"/>
  <c r="AF655" i="16"/>
  <c r="AE655" i="16"/>
  <c r="AB655" i="16"/>
  <c r="U655" i="16"/>
  <c r="T655" i="16"/>
  <c r="W655" i="16" s="1"/>
  <c r="Y655" i="16" s="1"/>
  <c r="AQ654" i="16"/>
  <c r="AP654" i="16"/>
  <c r="AO654" i="16"/>
  <c r="AN654" i="16"/>
  <c r="AM654" i="16"/>
  <c r="AL654" i="16"/>
  <c r="AK654" i="16"/>
  <c r="AJ654" i="16"/>
  <c r="AI654" i="16"/>
  <c r="AH654" i="16"/>
  <c r="AG654" i="16"/>
  <c r="AF654" i="16"/>
  <c r="AE654" i="16"/>
  <c r="AB654" i="16"/>
  <c r="U654" i="16"/>
  <c r="AA654" i="16" s="1"/>
  <c r="T654" i="16"/>
  <c r="W654" i="16" s="1"/>
  <c r="AQ653" i="16"/>
  <c r="AP653" i="16"/>
  <c r="AO653" i="16"/>
  <c r="AN653" i="16"/>
  <c r="AM653" i="16"/>
  <c r="AL653" i="16"/>
  <c r="AK653" i="16"/>
  <c r="AJ653" i="16"/>
  <c r="AI653" i="16"/>
  <c r="AH653" i="16"/>
  <c r="AG653" i="16"/>
  <c r="AF653" i="16"/>
  <c r="AE653" i="16"/>
  <c r="AB653" i="16"/>
  <c r="U653" i="16"/>
  <c r="T653" i="16"/>
  <c r="AQ652" i="16"/>
  <c r="AP652" i="16"/>
  <c r="AO652" i="16"/>
  <c r="AN652" i="16"/>
  <c r="AM652" i="16"/>
  <c r="AL652" i="16"/>
  <c r="AK652" i="16"/>
  <c r="AJ652" i="16"/>
  <c r="AI652" i="16"/>
  <c r="AH652" i="16"/>
  <c r="AG652" i="16"/>
  <c r="AF652" i="16"/>
  <c r="AE652" i="16"/>
  <c r="AB652" i="16"/>
  <c r="U652" i="16"/>
  <c r="AA652" i="16" s="1"/>
  <c r="T652" i="16"/>
  <c r="W652" i="16" s="1"/>
  <c r="AQ651" i="16"/>
  <c r="AP651" i="16"/>
  <c r="AO651" i="16"/>
  <c r="AN651" i="16"/>
  <c r="AM651" i="16"/>
  <c r="AL651" i="16"/>
  <c r="AK651" i="16"/>
  <c r="AJ651" i="16"/>
  <c r="AI651" i="16"/>
  <c r="AH651" i="16"/>
  <c r="AG651" i="16"/>
  <c r="AF651" i="16"/>
  <c r="AE651" i="16"/>
  <c r="AB651" i="16"/>
  <c r="U651" i="16"/>
  <c r="T651" i="16"/>
  <c r="AQ650" i="16"/>
  <c r="AP650" i="16"/>
  <c r="AO650" i="16"/>
  <c r="AN650" i="16"/>
  <c r="AM650" i="16"/>
  <c r="AL650" i="16"/>
  <c r="AK650" i="16"/>
  <c r="AJ650" i="16"/>
  <c r="AI650" i="16"/>
  <c r="AH650" i="16"/>
  <c r="AG650" i="16"/>
  <c r="AF650" i="16"/>
  <c r="AE650" i="16"/>
  <c r="AB650" i="16"/>
  <c r="U650" i="16"/>
  <c r="T650" i="16"/>
  <c r="W650" i="16" s="1"/>
  <c r="Y650" i="16" s="1"/>
  <c r="AQ649" i="16"/>
  <c r="AP649" i="16"/>
  <c r="AO649" i="16"/>
  <c r="AN649" i="16"/>
  <c r="AM649" i="16"/>
  <c r="AL649" i="16"/>
  <c r="AK649" i="16"/>
  <c r="AJ649" i="16"/>
  <c r="AI649" i="16"/>
  <c r="AH649" i="16"/>
  <c r="AG649" i="16"/>
  <c r="AF649" i="16"/>
  <c r="AE649" i="16"/>
  <c r="AB649" i="16"/>
  <c r="U649" i="16"/>
  <c r="T649" i="16"/>
  <c r="AQ648" i="16"/>
  <c r="AP648" i="16"/>
  <c r="AO648" i="16"/>
  <c r="AN648" i="16"/>
  <c r="AM648" i="16"/>
  <c r="AL648" i="16"/>
  <c r="AK648" i="16"/>
  <c r="AJ648" i="16"/>
  <c r="AI648" i="16"/>
  <c r="AH648" i="16"/>
  <c r="AG648" i="16"/>
  <c r="AF648" i="16"/>
  <c r="AE648" i="16"/>
  <c r="AB648" i="16"/>
  <c r="U648" i="16"/>
  <c r="AA648" i="16" s="1"/>
  <c r="T648" i="16"/>
  <c r="W648" i="16" s="1"/>
  <c r="Y648" i="16" s="1"/>
  <c r="AQ647" i="16"/>
  <c r="AP647" i="16"/>
  <c r="AO647" i="16"/>
  <c r="AN647" i="16"/>
  <c r="AM647" i="16"/>
  <c r="AL647" i="16"/>
  <c r="AK647" i="16"/>
  <c r="AJ647" i="16"/>
  <c r="AI647" i="16"/>
  <c r="AH647" i="16"/>
  <c r="AG647" i="16"/>
  <c r="AF647" i="16"/>
  <c r="AE647" i="16"/>
  <c r="AB647" i="16"/>
  <c r="U647" i="16"/>
  <c r="AA647" i="16" s="1"/>
  <c r="T647" i="16"/>
  <c r="W647" i="16" s="1"/>
  <c r="AQ646" i="16"/>
  <c r="AP646" i="16"/>
  <c r="AO646" i="16"/>
  <c r="AN646" i="16"/>
  <c r="AM646" i="16"/>
  <c r="AL646" i="16"/>
  <c r="AK646" i="16"/>
  <c r="AJ646" i="16"/>
  <c r="AI646" i="16"/>
  <c r="AH646" i="16"/>
  <c r="AG646" i="16"/>
  <c r="AF646" i="16"/>
  <c r="AE646" i="16"/>
  <c r="AB646" i="16"/>
  <c r="U646" i="16"/>
  <c r="T646" i="16"/>
  <c r="AQ645" i="16"/>
  <c r="AP645" i="16"/>
  <c r="AO645" i="16"/>
  <c r="AN645" i="16"/>
  <c r="AM645" i="16"/>
  <c r="AL645" i="16"/>
  <c r="AK645" i="16"/>
  <c r="AJ645" i="16"/>
  <c r="AI645" i="16"/>
  <c r="AH645" i="16"/>
  <c r="AG645" i="16"/>
  <c r="AF645" i="16"/>
  <c r="AE645" i="16"/>
  <c r="AB645" i="16"/>
  <c r="U645" i="16"/>
  <c r="AA645" i="16" s="1"/>
  <c r="T645" i="16"/>
  <c r="AQ644" i="16"/>
  <c r="AP644" i="16"/>
  <c r="AO644" i="16"/>
  <c r="AN644" i="16"/>
  <c r="AM644" i="16"/>
  <c r="AL644" i="16"/>
  <c r="AK644" i="16"/>
  <c r="AJ644" i="16"/>
  <c r="AI644" i="16"/>
  <c r="AH644" i="16"/>
  <c r="AG644" i="16"/>
  <c r="AF644" i="16"/>
  <c r="AE644" i="16"/>
  <c r="AB644" i="16"/>
  <c r="U644" i="16"/>
  <c r="AA644" i="16" s="1"/>
  <c r="T644" i="16"/>
  <c r="W644" i="16" s="1"/>
  <c r="Y644" i="16" s="1"/>
  <c r="AQ643" i="16"/>
  <c r="AP643" i="16"/>
  <c r="AO643" i="16"/>
  <c r="AN643" i="16"/>
  <c r="AM643" i="16"/>
  <c r="AL643" i="16"/>
  <c r="AK643" i="16"/>
  <c r="AJ643" i="16"/>
  <c r="AI643" i="16"/>
  <c r="AH643" i="16"/>
  <c r="AG643" i="16"/>
  <c r="AF643" i="16"/>
  <c r="AE643" i="16"/>
  <c r="AB643" i="16"/>
  <c r="U643" i="16"/>
  <c r="T643" i="16"/>
  <c r="AQ642" i="16"/>
  <c r="AP642" i="16"/>
  <c r="AO642" i="16"/>
  <c r="AN642" i="16"/>
  <c r="AM642" i="16"/>
  <c r="AL642" i="16"/>
  <c r="AK642" i="16"/>
  <c r="AJ642" i="16"/>
  <c r="AI642" i="16"/>
  <c r="AH642" i="16"/>
  <c r="AG642" i="16"/>
  <c r="AF642" i="16"/>
  <c r="AE642" i="16"/>
  <c r="AB642" i="16"/>
  <c r="U642" i="16"/>
  <c r="AA642" i="16" s="1"/>
  <c r="T642" i="16"/>
  <c r="W642" i="16" s="1"/>
  <c r="AQ641" i="16"/>
  <c r="AP641" i="16"/>
  <c r="AO641" i="16"/>
  <c r="AN641" i="16"/>
  <c r="AM641" i="16"/>
  <c r="AL641" i="16"/>
  <c r="AK641" i="16"/>
  <c r="AJ641" i="16"/>
  <c r="AI641" i="16"/>
  <c r="AH641" i="16"/>
  <c r="AG641" i="16"/>
  <c r="AF641" i="16"/>
  <c r="AE641" i="16"/>
  <c r="AB641" i="16"/>
  <c r="U641" i="16"/>
  <c r="AA641" i="16" s="1"/>
  <c r="T641" i="16"/>
  <c r="W641" i="16" s="1"/>
  <c r="Y641" i="16" s="1"/>
  <c r="AQ640" i="16"/>
  <c r="AP640" i="16"/>
  <c r="AO640" i="16"/>
  <c r="AN640" i="16"/>
  <c r="AM640" i="16"/>
  <c r="AL640" i="16"/>
  <c r="AK640" i="16"/>
  <c r="AJ640" i="16"/>
  <c r="AI640" i="16"/>
  <c r="AH640" i="16"/>
  <c r="AG640" i="16"/>
  <c r="AF640" i="16"/>
  <c r="AE640" i="16"/>
  <c r="AB640" i="16"/>
  <c r="U640" i="16"/>
  <c r="T640" i="16"/>
  <c r="AQ639" i="16"/>
  <c r="AP639" i="16"/>
  <c r="AO639" i="16"/>
  <c r="AN639" i="16"/>
  <c r="AM639" i="16"/>
  <c r="AL639" i="16"/>
  <c r="AK639" i="16"/>
  <c r="AJ639" i="16"/>
  <c r="AI639" i="16"/>
  <c r="AH639" i="16"/>
  <c r="AG639" i="16"/>
  <c r="AF639" i="16"/>
  <c r="AE639" i="16"/>
  <c r="AB639" i="16"/>
  <c r="U639" i="16"/>
  <c r="AA639" i="16" s="1"/>
  <c r="T639" i="16"/>
  <c r="W639" i="16" s="1"/>
  <c r="Y639" i="16" s="1"/>
  <c r="AQ638" i="16"/>
  <c r="AP638" i="16"/>
  <c r="AO638" i="16"/>
  <c r="AN638" i="16"/>
  <c r="AM638" i="16"/>
  <c r="AL638" i="16"/>
  <c r="AK638" i="16"/>
  <c r="AJ638" i="16"/>
  <c r="AI638" i="16"/>
  <c r="AH638" i="16"/>
  <c r="AG638" i="16"/>
  <c r="AF638" i="16"/>
  <c r="AE638" i="16"/>
  <c r="AB638" i="16"/>
  <c r="U638" i="16"/>
  <c r="T638" i="16"/>
  <c r="AQ637" i="16"/>
  <c r="AP637" i="16"/>
  <c r="AO637" i="16"/>
  <c r="AN637" i="16"/>
  <c r="AM637" i="16"/>
  <c r="AL637" i="16"/>
  <c r="AK637" i="16"/>
  <c r="AJ637" i="16"/>
  <c r="AI637" i="16"/>
  <c r="AH637" i="16"/>
  <c r="AG637" i="16"/>
  <c r="AF637" i="16"/>
  <c r="AE637" i="16"/>
  <c r="AB637" i="16"/>
  <c r="U637" i="16"/>
  <c r="AA637" i="16" s="1"/>
  <c r="T637" i="16"/>
  <c r="W637" i="16" s="1"/>
  <c r="AQ636" i="16"/>
  <c r="AP636" i="16"/>
  <c r="AO636" i="16"/>
  <c r="AN636" i="16"/>
  <c r="AM636" i="16"/>
  <c r="AL636" i="16"/>
  <c r="AK636" i="16"/>
  <c r="AJ636" i="16"/>
  <c r="AI636" i="16"/>
  <c r="AH636" i="16"/>
  <c r="AG636" i="16"/>
  <c r="AF636" i="16"/>
  <c r="AE636" i="16"/>
  <c r="AB636" i="16"/>
  <c r="U636" i="16"/>
  <c r="T636" i="16"/>
  <c r="AQ635" i="16"/>
  <c r="AP635" i="16"/>
  <c r="AO635" i="16"/>
  <c r="AN635" i="16"/>
  <c r="AM635" i="16"/>
  <c r="AL635" i="16"/>
  <c r="AK635" i="16"/>
  <c r="AJ635" i="16"/>
  <c r="AI635" i="16"/>
  <c r="AH635" i="16"/>
  <c r="AG635" i="16"/>
  <c r="AF635" i="16"/>
  <c r="AE635" i="16"/>
  <c r="AB635" i="16"/>
  <c r="U635" i="16"/>
  <c r="T635" i="16"/>
  <c r="AQ634" i="16"/>
  <c r="AP634" i="16"/>
  <c r="AO634" i="16"/>
  <c r="AN634" i="16"/>
  <c r="AM634" i="16"/>
  <c r="AL634" i="16"/>
  <c r="AK634" i="16"/>
  <c r="AJ634" i="16"/>
  <c r="AI634" i="16"/>
  <c r="AH634" i="16"/>
  <c r="AG634" i="16"/>
  <c r="AF634" i="16"/>
  <c r="AE634" i="16"/>
  <c r="AB634" i="16"/>
  <c r="U634" i="16"/>
  <c r="AA634" i="16" s="1"/>
  <c r="T634" i="16"/>
  <c r="W634" i="16" s="1"/>
  <c r="AQ633" i="16"/>
  <c r="AP633" i="16"/>
  <c r="AO633" i="16"/>
  <c r="AN633" i="16"/>
  <c r="AM633" i="16"/>
  <c r="AL633" i="16"/>
  <c r="AK633" i="16"/>
  <c r="AJ633" i="16"/>
  <c r="AI633" i="16"/>
  <c r="AH633" i="16"/>
  <c r="AG633" i="16"/>
  <c r="AF633" i="16"/>
  <c r="AE633" i="16"/>
  <c r="AB633" i="16"/>
  <c r="U633" i="16"/>
  <c r="T633" i="16"/>
  <c r="AQ632" i="16"/>
  <c r="AP632" i="16"/>
  <c r="AO632" i="16"/>
  <c r="AN632" i="16"/>
  <c r="AM632" i="16"/>
  <c r="AL632" i="16"/>
  <c r="AK632" i="16"/>
  <c r="AJ632" i="16"/>
  <c r="AI632" i="16"/>
  <c r="AH632" i="16"/>
  <c r="AG632" i="16"/>
  <c r="AF632" i="16"/>
  <c r="AE632" i="16"/>
  <c r="AB632" i="16"/>
  <c r="U632" i="16"/>
  <c r="AA632" i="16" s="1"/>
  <c r="T632" i="16"/>
  <c r="W632" i="16" s="1"/>
  <c r="AQ631" i="16"/>
  <c r="AP631" i="16"/>
  <c r="AO631" i="16"/>
  <c r="AN631" i="16"/>
  <c r="AM631" i="16"/>
  <c r="AL631" i="16"/>
  <c r="AK631" i="16"/>
  <c r="AJ631" i="16"/>
  <c r="AI631" i="16"/>
  <c r="AH631" i="16"/>
  <c r="AG631" i="16"/>
  <c r="AF631" i="16"/>
  <c r="AE631" i="16"/>
  <c r="AB631" i="16"/>
  <c r="U631" i="16"/>
  <c r="T631" i="16"/>
  <c r="AQ630" i="16"/>
  <c r="AP630" i="16"/>
  <c r="AO630" i="16"/>
  <c r="AN630" i="16"/>
  <c r="AM630" i="16"/>
  <c r="AL630" i="16"/>
  <c r="AK630" i="16"/>
  <c r="AJ630" i="16"/>
  <c r="AI630" i="16"/>
  <c r="AH630" i="16"/>
  <c r="AG630" i="16"/>
  <c r="AF630" i="16"/>
  <c r="AE630" i="16"/>
  <c r="AB630" i="16"/>
  <c r="U630" i="16"/>
  <c r="AA630" i="16" s="1"/>
  <c r="T630" i="16"/>
  <c r="W630" i="16" s="1"/>
  <c r="Y630" i="16" s="1"/>
  <c r="AQ629" i="16"/>
  <c r="AP629" i="16"/>
  <c r="AO629" i="16"/>
  <c r="AN629" i="16"/>
  <c r="AM629" i="16"/>
  <c r="AL629" i="16"/>
  <c r="AK629" i="16"/>
  <c r="AJ629" i="16"/>
  <c r="AI629" i="16"/>
  <c r="AH629" i="16"/>
  <c r="AG629" i="16"/>
  <c r="AF629" i="16"/>
  <c r="AE629" i="16"/>
  <c r="AB629" i="16"/>
  <c r="U629" i="16"/>
  <c r="T629" i="16"/>
  <c r="AQ628" i="16"/>
  <c r="AP628" i="16"/>
  <c r="AO628" i="16"/>
  <c r="AN628" i="16"/>
  <c r="AM628" i="16"/>
  <c r="AL628" i="16"/>
  <c r="AK628" i="16"/>
  <c r="AJ628" i="16"/>
  <c r="AI628" i="16"/>
  <c r="AH628" i="16"/>
  <c r="AG628" i="16"/>
  <c r="AF628" i="16"/>
  <c r="AE628" i="16"/>
  <c r="AB628" i="16"/>
  <c r="U628" i="16"/>
  <c r="T628" i="16"/>
  <c r="AQ627" i="16"/>
  <c r="AP627" i="16"/>
  <c r="AO627" i="16"/>
  <c r="AN627" i="16"/>
  <c r="AM627" i="16"/>
  <c r="AL627" i="16"/>
  <c r="AK627" i="16"/>
  <c r="AJ627" i="16"/>
  <c r="AI627" i="16"/>
  <c r="AH627" i="16"/>
  <c r="AG627" i="16"/>
  <c r="AF627" i="16"/>
  <c r="AE627" i="16"/>
  <c r="AB627" i="16"/>
  <c r="U627" i="16"/>
  <c r="T627" i="16"/>
  <c r="AQ626" i="16"/>
  <c r="AP626" i="16"/>
  <c r="AO626" i="16"/>
  <c r="AN626" i="16"/>
  <c r="AM626" i="16"/>
  <c r="AL626" i="16"/>
  <c r="AK626" i="16"/>
  <c r="AJ626" i="16"/>
  <c r="AI626" i="16"/>
  <c r="AH626" i="16"/>
  <c r="AG626" i="16"/>
  <c r="AF626" i="16"/>
  <c r="AE626" i="16"/>
  <c r="AB626" i="16"/>
  <c r="U626" i="16"/>
  <c r="T626" i="16"/>
  <c r="AQ625" i="16"/>
  <c r="AP625" i="16"/>
  <c r="AO625" i="16"/>
  <c r="AN625" i="16"/>
  <c r="AM625" i="16"/>
  <c r="AL625" i="16"/>
  <c r="AK625" i="16"/>
  <c r="AJ625" i="16"/>
  <c r="AI625" i="16"/>
  <c r="AH625" i="16"/>
  <c r="AG625" i="16"/>
  <c r="AF625" i="16"/>
  <c r="AE625" i="16"/>
  <c r="AB625" i="16"/>
  <c r="U625" i="16"/>
  <c r="AA625" i="16" s="1"/>
  <c r="T625" i="16"/>
  <c r="W625" i="16" s="1"/>
  <c r="X625" i="16" s="1"/>
  <c r="AQ624" i="16"/>
  <c r="AP624" i="16"/>
  <c r="AO624" i="16"/>
  <c r="AN624" i="16"/>
  <c r="AM624" i="16"/>
  <c r="AL624" i="16"/>
  <c r="AK624" i="16"/>
  <c r="AJ624" i="16"/>
  <c r="AI624" i="16"/>
  <c r="AH624" i="16"/>
  <c r="AG624" i="16"/>
  <c r="AF624" i="16"/>
  <c r="AE624" i="16"/>
  <c r="AB624" i="16"/>
  <c r="U624" i="16"/>
  <c r="T624" i="16"/>
  <c r="AQ623" i="16"/>
  <c r="AP623" i="16"/>
  <c r="AO623" i="16"/>
  <c r="AN623" i="16"/>
  <c r="AM623" i="16"/>
  <c r="AL623" i="16"/>
  <c r="AK623" i="16"/>
  <c r="AJ623" i="16"/>
  <c r="AI623" i="16"/>
  <c r="AH623" i="16"/>
  <c r="AG623" i="16"/>
  <c r="AF623" i="16"/>
  <c r="AE623" i="16"/>
  <c r="AB623" i="16"/>
  <c r="U623" i="16"/>
  <c r="AA623" i="16" s="1"/>
  <c r="T623" i="16"/>
  <c r="W623" i="16" s="1"/>
  <c r="Y623" i="16" s="1"/>
  <c r="AQ622" i="16"/>
  <c r="AP622" i="16"/>
  <c r="AO622" i="16"/>
  <c r="AN622" i="16"/>
  <c r="AM622" i="16"/>
  <c r="AL622" i="16"/>
  <c r="AK622" i="16"/>
  <c r="AJ622" i="16"/>
  <c r="AI622" i="16"/>
  <c r="AH622" i="16"/>
  <c r="AG622" i="16"/>
  <c r="AF622" i="16"/>
  <c r="AE622" i="16"/>
  <c r="AB622" i="16"/>
  <c r="U622" i="16"/>
  <c r="AA622" i="16" s="1"/>
  <c r="T622" i="16"/>
  <c r="W622" i="16" s="1"/>
  <c r="Y622" i="16" s="1"/>
  <c r="AQ621" i="16"/>
  <c r="AP621" i="16"/>
  <c r="AO621" i="16"/>
  <c r="AN621" i="16"/>
  <c r="AM621" i="16"/>
  <c r="AL621" i="16"/>
  <c r="AK621" i="16"/>
  <c r="AJ621" i="16"/>
  <c r="AI621" i="16"/>
  <c r="AH621" i="16"/>
  <c r="AG621" i="16"/>
  <c r="AF621" i="16"/>
  <c r="AE621" i="16"/>
  <c r="AB621" i="16"/>
  <c r="U621" i="16"/>
  <c r="T621" i="16"/>
  <c r="AQ620" i="16"/>
  <c r="AP620" i="16"/>
  <c r="AO620" i="16"/>
  <c r="AN620" i="16"/>
  <c r="AM620" i="16"/>
  <c r="AL620" i="16"/>
  <c r="AK620" i="16"/>
  <c r="AJ620" i="16"/>
  <c r="AI620" i="16"/>
  <c r="AH620" i="16"/>
  <c r="AG620" i="16"/>
  <c r="AF620" i="16"/>
  <c r="AE620" i="16"/>
  <c r="AB620" i="16"/>
  <c r="U620" i="16"/>
  <c r="AA620" i="16" s="1"/>
  <c r="T620" i="16"/>
  <c r="W620" i="16" s="1"/>
  <c r="Y620" i="16" s="1"/>
  <c r="AQ619" i="16"/>
  <c r="AP619" i="16"/>
  <c r="AO619" i="16"/>
  <c r="AN619" i="16"/>
  <c r="AM619" i="16"/>
  <c r="AL619" i="16"/>
  <c r="AK619" i="16"/>
  <c r="AJ619" i="16"/>
  <c r="AI619" i="16"/>
  <c r="AH619" i="16"/>
  <c r="AG619" i="16"/>
  <c r="AF619" i="16"/>
  <c r="AE619" i="16"/>
  <c r="AB619" i="16"/>
  <c r="U619" i="16"/>
  <c r="AA619" i="16" s="1"/>
  <c r="T619" i="16"/>
  <c r="W619" i="16" s="1"/>
  <c r="Y619" i="16" s="1"/>
  <c r="AQ618" i="16"/>
  <c r="AP618" i="16"/>
  <c r="AO618" i="16"/>
  <c r="AN618" i="16"/>
  <c r="AM618" i="16"/>
  <c r="AL618" i="16"/>
  <c r="AK618" i="16"/>
  <c r="AJ618" i="16"/>
  <c r="AI618" i="16"/>
  <c r="AH618" i="16"/>
  <c r="AG618" i="16"/>
  <c r="AF618" i="16"/>
  <c r="AE618" i="16"/>
  <c r="AB618" i="16"/>
  <c r="U618" i="16"/>
  <c r="T618" i="16"/>
  <c r="AQ617" i="16"/>
  <c r="AP617" i="16"/>
  <c r="AO617" i="16"/>
  <c r="AN617" i="16"/>
  <c r="AM617" i="16"/>
  <c r="AL617" i="16"/>
  <c r="AK617" i="16"/>
  <c r="AJ617" i="16"/>
  <c r="AI617" i="16"/>
  <c r="AH617" i="16"/>
  <c r="AG617" i="16"/>
  <c r="AF617" i="16"/>
  <c r="AE617" i="16"/>
  <c r="AB617" i="16"/>
  <c r="U617" i="16"/>
  <c r="AA617" i="16" s="1"/>
  <c r="T617" i="16"/>
  <c r="W617" i="16" s="1"/>
  <c r="Y617" i="16" s="1"/>
  <c r="AQ616" i="16"/>
  <c r="AP616" i="16"/>
  <c r="AO616" i="16"/>
  <c r="AN616" i="16"/>
  <c r="AM616" i="16"/>
  <c r="AL616" i="16"/>
  <c r="AK616" i="16"/>
  <c r="AJ616" i="16"/>
  <c r="AI616" i="16"/>
  <c r="AH616" i="16"/>
  <c r="AG616" i="16"/>
  <c r="AF616" i="16"/>
  <c r="AE616" i="16"/>
  <c r="AB616" i="16"/>
  <c r="U616" i="16"/>
  <c r="T616" i="16"/>
  <c r="AQ615" i="16"/>
  <c r="AP615" i="16"/>
  <c r="AO615" i="16"/>
  <c r="AN615" i="16"/>
  <c r="AM615" i="16"/>
  <c r="AL615" i="16"/>
  <c r="AK615" i="16"/>
  <c r="AJ615" i="16"/>
  <c r="AI615" i="16"/>
  <c r="AH615" i="16"/>
  <c r="AG615" i="16"/>
  <c r="AF615" i="16"/>
  <c r="AE615" i="16"/>
  <c r="AB615" i="16"/>
  <c r="AA615" i="16"/>
  <c r="U615" i="16"/>
  <c r="T615" i="16"/>
  <c r="W615" i="16" s="1"/>
  <c r="Y615" i="16" s="1"/>
  <c r="AQ614" i="16"/>
  <c r="AP614" i="16"/>
  <c r="AO614" i="16"/>
  <c r="AN614" i="16"/>
  <c r="AM614" i="16"/>
  <c r="AL614" i="16"/>
  <c r="AK614" i="16"/>
  <c r="AJ614" i="16"/>
  <c r="AI614" i="16"/>
  <c r="AH614" i="16"/>
  <c r="AG614" i="16"/>
  <c r="AF614" i="16"/>
  <c r="AE614" i="16"/>
  <c r="AB614" i="16"/>
  <c r="U614" i="16"/>
  <c r="T614" i="16"/>
  <c r="AQ613" i="16"/>
  <c r="AP613" i="16"/>
  <c r="AO613" i="16"/>
  <c r="AN613" i="16"/>
  <c r="AM613" i="16"/>
  <c r="AL613" i="16"/>
  <c r="AK613" i="16"/>
  <c r="AJ613" i="16"/>
  <c r="AI613" i="16"/>
  <c r="AH613" i="16"/>
  <c r="AG613" i="16"/>
  <c r="AF613" i="16"/>
  <c r="AE613" i="16"/>
  <c r="AB613" i="16"/>
  <c r="U613" i="16"/>
  <c r="T613" i="16"/>
  <c r="AQ612" i="16"/>
  <c r="AP612" i="16"/>
  <c r="AO612" i="16"/>
  <c r="AN612" i="16"/>
  <c r="AM612" i="16"/>
  <c r="AL612" i="16"/>
  <c r="AK612" i="16"/>
  <c r="AJ612" i="16"/>
  <c r="AI612" i="16"/>
  <c r="AH612" i="16"/>
  <c r="AG612" i="16"/>
  <c r="AF612" i="16"/>
  <c r="AE612" i="16"/>
  <c r="AB612" i="16"/>
  <c r="U612" i="16"/>
  <c r="AA612" i="16" s="1"/>
  <c r="T612" i="16"/>
  <c r="W612" i="16" s="1"/>
  <c r="AQ611" i="16"/>
  <c r="AP611" i="16"/>
  <c r="AO611" i="16"/>
  <c r="AN611" i="16"/>
  <c r="AM611" i="16"/>
  <c r="AL611" i="16"/>
  <c r="AK611" i="16"/>
  <c r="AJ611" i="16"/>
  <c r="AI611" i="16"/>
  <c r="AH611" i="16"/>
  <c r="AG611" i="16"/>
  <c r="AF611" i="16"/>
  <c r="AE611" i="16"/>
  <c r="AB611" i="16"/>
  <c r="U611" i="16"/>
  <c r="T611" i="16"/>
  <c r="AQ610" i="16"/>
  <c r="AP610" i="16"/>
  <c r="AO610" i="16"/>
  <c r="AN610" i="16"/>
  <c r="AM610" i="16"/>
  <c r="AL610" i="16"/>
  <c r="AK610" i="16"/>
  <c r="AJ610" i="16"/>
  <c r="AI610" i="16"/>
  <c r="AH610" i="16"/>
  <c r="AG610" i="16"/>
  <c r="AF610" i="16"/>
  <c r="AE610" i="16"/>
  <c r="AB610" i="16"/>
  <c r="U610" i="16"/>
  <c r="AA610" i="16" s="1"/>
  <c r="T610" i="16"/>
  <c r="W611" i="16" s="1"/>
  <c r="Y611" i="16" s="1"/>
  <c r="AQ609" i="16"/>
  <c r="AP609" i="16"/>
  <c r="AO609" i="16"/>
  <c r="AN609" i="16"/>
  <c r="AM609" i="16"/>
  <c r="AL609" i="16"/>
  <c r="AK609" i="16"/>
  <c r="AJ609" i="16"/>
  <c r="AI609" i="16"/>
  <c r="AH609" i="16"/>
  <c r="AG609" i="16"/>
  <c r="AF609" i="16"/>
  <c r="AE609" i="16"/>
  <c r="AB609" i="16"/>
  <c r="U609" i="16"/>
  <c r="T609" i="16"/>
  <c r="AQ608" i="16"/>
  <c r="AP608" i="16"/>
  <c r="AO608" i="16"/>
  <c r="AN608" i="16"/>
  <c r="AM608" i="16"/>
  <c r="AL608" i="16"/>
  <c r="AK608" i="16"/>
  <c r="AJ608" i="16"/>
  <c r="AI608" i="16"/>
  <c r="AH608" i="16"/>
  <c r="AG608" i="16"/>
  <c r="AF608" i="16"/>
  <c r="AE608" i="16"/>
  <c r="AB608" i="16"/>
  <c r="U608" i="16"/>
  <c r="AA608" i="16" s="1"/>
  <c r="T608" i="16"/>
  <c r="W608" i="16" s="1"/>
  <c r="Y608" i="16" s="1"/>
  <c r="AQ607" i="16"/>
  <c r="AP607" i="16"/>
  <c r="AO607" i="16"/>
  <c r="AN607" i="16"/>
  <c r="AM607" i="16"/>
  <c r="AL607" i="16"/>
  <c r="AK607" i="16"/>
  <c r="AJ607" i="16"/>
  <c r="AI607" i="16"/>
  <c r="AH607" i="16"/>
  <c r="AG607" i="16"/>
  <c r="AF607" i="16"/>
  <c r="AE607" i="16"/>
  <c r="AB607" i="16"/>
  <c r="U607" i="16"/>
  <c r="T607" i="16"/>
  <c r="AQ606" i="16"/>
  <c r="AP606" i="16"/>
  <c r="AO606" i="16"/>
  <c r="AN606" i="16"/>
  <c r="AM606" i="16"/>
  <c r="AL606" i="16"/>
  <c r="AK606" i="16"/>
  <c r="AJ606" i="16"/>
  <c r="AI606" i="16"/>
  <c r="AH606" i="16"/>
  <c r="AG606" i="16"/>
  <c r="AF606" i="16"/>
  <c r="AE606" i="16"/>
  <c r="AB606" i="16"/>
  <c r="U606" i="16"/>
  <c r="AA606" i="16" s="1"/>
  <c r="T606" i="16"/>
  <c r="W606" i="16" s="1"/>
  <c r="AQ605" i="16"/>
  <c r="AP605" i="16"/>
  <c r="AO605" i="16"/>
  <c r="AN605" i="16"/>
  <c r="AM605" i="16"/>
  <c r="AL605" i="16"/>
  <c r="AK605" i="16"/>
  <c r="AJ605" i="16"/>
  <c r="AI605" i="16"/>
  <c r="AH605" i="16"/>
  <c r="AG605" i="16"/>
  <c r="AF605" i="16"/>
  <c r="AE605" i="16"/>
  <c r="AB605" i="16"/>
  <c r="U605" i="16"/>
  <c r="T605" i="16"/>
  <c r="AQ604" i="16"/>
  <c r="AP604" i="16"/>
  <c r="AO604" i="16"/>
  <c r="AN604" i="16"/>
  <c r="AM604" i="16"/>
  <c r="AL604" i="16"/>
  <c r="AK604" i="16"/>
  <c r="AJ604" i="16"/>
  <c r="AI604" i="16"/>
  <c r="AH604" i="16"/>
  <c r="AG604" i="16"/>
  <c r="AF604" i="16"/>
  <c r="AE604" i="16"/>
  <c r="AB604" i="16"/>
  <c r="U604" i="16"/>
  <c r="AA604" i="16" s="1"/>
  <c r="T604" i="16"/>
  <c r="AQ603" i="16"/>
  <c r="AP603" i="16"/>
  <c r="AO603" i="16"/>
  <c r="AN603" i="16"/>
  <c r="AM603" i="16"/>
  <c r="AL603" i="16"/>
  <c r="AK603" i="16"/>
  <c r="AJ603" i="16"/>
  <c r="AI603" i="16"/>
  <c r="AH603" i="16"/>
  <c r="AG603" i="16"/>
  <c r="AF603" i="16"/>
  <c r="AE603" i="16"/>
  <c r="AB603" i="16"/>
  <c r="U603" i="16"/>
  <c r="T603" i="16"/>
  <c r="AQ602" i="16"/>
  <c r="AP602" i="16"/>
  <c r="AO602" i="16"/>
  <c r="AN602" i="16"/>
  <c r="AM602" i="16"/>
  <c r="AL602" i="16"/>
  <c r="AK602" i="16"/>
  <c r="AJ602" i="16"/>
  <c r="AI602" i="16"/>
  <c r="AH602" i="16"/>
  <c r="AG602" i="16"/>
  <c r="AF602" i="16"/>
  <c r="AE602" i="16"/>
  <c r="AB602" i="16"/>
  <c r="U602" i="16"/>
  <c r="AA602" i="16" s="1"/>
  <c r="T602" i="16"/>
  <c r="W602" i="16" s="1"/>
  <c r="Y602" i="16" s="1"/>
  <c r="AQ601" i="16"/>
  <c r="AP601" i="16"/>
  <c r="AO601" i="16"/>
  <c r="AN601" i="16"/>
  <c r="AM601" i="16"/>
  <c r="AL601" i="16"/>
  <c r="AK601" i="16"/>
  <c r="AJ601" i="16"/>
  <c r="AI601" i="16"/>
  <c r="AH601" i="16"/>
  <c r="AG601" i="16"/>
  <c r="AF601" i="16"/>
  <c r="AE601" i="16"/>
  <c r="AB601" i="16"/>
  <c r="U601" i="16"/>
  <c r="AA601" i="16" s="1"/>
  <c r="T601" i="16"/>
  <c r="W601" i="16" s="1"/>
  <c r="Y601" i="16" s="1"/>
  <c r="AQ600" i="16"/>
  <c r="AP600" i="16"/>
  <c r="AO600" i="16"/>
  <c r="AN600" i="16"/>
  <c r="AM600" i="16"/>
  <c r="AL600" i="16"/>
  <c r="AK600" i="16"/>
  <c r="AJ600" i="16"/>
  <c r="AI600" i="16"/>
  <c r="AH600" i="16"/>
  <c r="AG600" i="16"/>
  <c r="AF600" i="16"/>
  <c r="AE600" i="16"/>
  <c r="AB600" i="16"/>
  <c r="U600" i="16"/>
  <c r="T600" i="16"/>
  <c r="AQ599" i="16"/>
  <c r="AP599" i="16"/>
  <c r="AO599" i="16"/>
  <c r="AN599" i="16"/>
  <c r="AM599" i="16"/>
  <c r="AL599" i="16"/>
  <c r="AK599" i="16"/>
  <c r="AJ599" i="16"/>
  <c r="AI599" i="16"/>
  <c r="AH599" i="16"/>
  <c r="AG599" i="16"/>
  <c r="AF599" i="16"/>
  <c r="AE599" i="16"/>
  <c r="AB599" i="16"/>
  <c r="U599" i="16"/>
  <c r="AA599" i="16" s="1"/>
  <c r="T599" i="16"/>
  <c r="W599" i="16" s="1"/>
  <c r="Z599" i="16" s="1"/>
  <c r="AQ598" i="16"/>
  <c r="AP598" i="16"/>
  <c r="AO598" i="16"/>
  <c r="AN598" i="16"/>
  <c r="AM598" i="16"/>
  <c r="AL598" i="16"/>
  <c r="AK598" i="16"/>
  <c r="AJ598" i="16"/>
  <c r="AI598" i="16"/>
  <c r="AH598" i="16"/>
  <c r="AG598" i="16"/>
  <c r="AF598" i="16"/>
  <c r="AE598" i="16"/>
  <c r="AB598" i="16"/>
  <c r="U598" i="16"/>
  <c r="AA598" i="16" s="1"/>
  <c r="T598" i="16"/>
  <c r="W598" i="16" s="1"/>
  <c r="Y598" i="16" s="1"/>
  <c r="AQ597" i="16"/>
  <c r="AP597" i="16"/>
  <c r="AO597" i="16"/>
  <c r="AN597" i="16"/>
  <c r="AM597" i="16"/>
  <c r="AL597" i="16"/>
  <c r="AK597" i="16"/>
  <c r="AJ597" i="16"/>
  <c r="AI597" i="16"/>
  <c r="AH597" i="16"/>
  <c r="AG597" i="16"/>
  <c r="AF597" i="16"/>
  <c r="AE597" i="16"/>
  <c r="AB597" i="16"/>
  <c r="U597" i="16"/>
  <c r="T597" i="16"/>
  <c r="AQ596" i="16"/>
  <c r="AP596" i="16"/>
  <c r="AO596" i="16"/>
  <c r="AN596" i="16"/>
  <c r="AM596" i="16"/>
  <c r="AL596" i="16"/>
  <c r="AK596" i="16"/>
  <c r="AJ596" i="16"/>
  <c r="AI596" i="16"/>
  <c r="AH596" i="16"/>
  <c r="AG596" i="16"/>
  <c r="AF596" i="16"/>
  <c r="AE596" i="16"/>
  <c r="AB596" i="16"/>
  <c r="U596" i="16"/>
  <c r="AA596" i="16" s="1"/>
  <c r="T596" i="16"/>
  <c r="W596" i="16" s="1"/>
  <c r="AQ595" i="16"/>
  <c r="AP595" i="16"/>
  <c r="AO595" i="16"/>
  <c r="AN595" i="16"/>
  <c r="AM595" i="16"/>
  <c r="AL595" i="16"/>
  <c r="AK595" i="16"/>
  <c r="AJ595" i="16"/>
  <c r="AI595" i="16"/>
  <c r="AH595" i="16"/>
  <c r="AG595" i="16"/>
  <c r="AF595" i="16"/>
  <c r="AE595" i="16"/>
  <c r="AB595" i="16"/>
  <c r="U595" i="16"/>
  <c r="AA595" i="16" s="1"/>
  <c r="T595" i="16"/>
  <c r="W595" i="16" s="1"/>
  <c r="Y595" i="16" s="1"/>
  <c r="AQ594" i="16"/>
  <c r="AP594" i="16"/>
  <c r="AO594" i="16"/>
  <c r="AN594" i="16"/>
  <c r="AM594" i="16"/>
  <c r="AL594" i="16"/>
  <c r="AK594" i="16"/>
  <c r="AJ594" i="16"/>
  <c r="AI594" i="16"/>
  <c r="AH594" i="16"/>
  <c r="AG594" i="16"/>
  <c r="AF594" i="16"/>
  <c r="AE594" i="16"/>
  <c r="AB594" i="16"/>
  <c r="U594" i="16"/>
  <c r="T594" i="16"/>
  <c r="AQ593" i="16"/>
  <c r="AP593" i="16"/>
  <c r="AO593" i="16"/>
  <c r="AN593" i="16"/>
  <c r="AM593" i="16"/>
  <c r="AL593" i="16"/>
  <c r="AK593" i="16"/>
  <c r="AJ593" i="16"/>
  <c r="AI593" i="16"/>
  <c r="AH593" i="16"/>
  <c r="AG593" i="16"/>
  <c r="AF593" i="16"/>
  <c r="AE593" i="16"/>
  <c r="AB593" i="16"/>
  <c r="U593" i="16"/>
  <c r="AA593" i="16" s="1"/>
  <c r="T593" i="16"/>
  <c r="W593" i="16" s="1"/>
  <c r="Y593" i="16" s="1"/>
  <c r="AQ592" i="16"/>
  <c r="AP592" i="16"/>
  <c r="AO592" i="16"/>
  <c r="AN592" i="16"/>
  <c r="AM592" i="16"/>
  <c r="AL592" i="16"/>
  <c r="AK592" i="16"/>
  <c r="AJ592" i="16"/>
  <c r="AI592" i="16"/>
  <c r="AH592" i="16"/>
  <c r="AG592" i="16"/>
  <c r="AF592" i="16"/>
  <c r="AE592" i="16"/>
  <c r="AB592" i="16"/>
  <c r="U592" i="16"/>
  <c r="T592" i="16"/>
  <c r="AQ591" i="16"/>
  <c r="AP591" i="16"/>
  <c r="AO591" i="16"/>
  <c r="AN591" i="16"/>
  <c r="AM591" i="16"/>
  <c r="AL591" i="16"/>
  <c r="AK591" i="16"/>
  <c r="AJ591" i="16"/>
  <c r="AI591" i="16"/>
  <c r="AH591" i="16"/>
  <c r="AG591" i="16"/>
  <c r="AF591" i="16"/>
  <c r="AE591" i="16"/>
  <c r="AB591" i="16"/>
  <c r="U591" i="16"/>
  <c r="AA591" i="16" s="1"/>
  <c r="T591" i="16"/>
  <c r="W591" i="16" s="1"/>
  <c r="Y591" i="16" s="1"/>
  <c r="AQ590" i="16"/>
  <c r="AP590" i="16"/>
  <c r="AO590" i="16"/>
  <c r="AN590" i="16"/>
  <c r="AM590" i="16"/>
  <c r="AL590" i="16"/>
  <c r="AK590" i="16"/>
  <c r="AJ590" i="16"/>
  <c r="AI590" i="16"/>
  <c r="AH590" i="16"/>
  <c r="AG590" i="16"/>
  <c r="AF590" i="16"/>
  <c r="AE590" i="16"/>
  <c r="AB590" i="16"/>
  <c r="U590" i="16"/>
  <c r="T590" i="16"/>
  <c r="AQ589" i="16"/>
  <c r="AP589" i="16"/>
  <c r="AO589" i="16"/>
  <c r="AN589" i="16"/>
  <c r="AM589" i="16"/>
  <c r="AL589" i="16"/>
  <c r="AK589" i="16"/>
  <c r="AJ589" i="16"/>
  <c r="AI589" i="16"/>
  <c r="AH589" i="16"/>
  <c r="AG589" i="16"/>
  <c r="AF589" i="16"/>
  <c r="AE589" i="16"/>
  <c r="AB589" i="16"/>
  <c r="U589" i="16"/>
  <c r="T589" i="16"/>
  <c r="AQ588" i="16"/>
  <c r="AP588" i="16"/>
  <c r="AO588" i="16"/>
  <c r="AN588" i="16"/>
  <c r="AM588" i="16"/>
  <c r="AL588" i="16"/>
  <c r="AK588" i="16"/>
  <c r="AJ588" i="16"/>
  <c r="AI588" i="16"/>
  <c r="AH588" i="16"/>
  <c r="AG588" i="16"/>
  <c r="AF588" i="16"/>
  <c r="AE588" i="16"/>
  <c r="AB588" i="16"/>
  <c r="U588" i="16"/>
  <c r="AA588" i="16" s="1"/>
  <c r="T588" i="16"/>
  <c r="W588" i="16" s="1"/>
  <c r="Y588" i="16" s="1"/>
  <c r="AQ587" i="16"/>
  <c r="AP587" i="16"/>
  <c r="AO587" i="16"/>
  <c r="AN587" i="16"/>
  <c r="AM587" i="16"/>
  <c r="AL587" i="16"/>
  <c r="AK587" i="16"/>
  <c r="AJ587" i="16"/>
  <c r="AI587" i="16"/>
  <c r="AH587" i="16"/>
  <c r="AG587" i="16"/>
  <c r="AF587" i="16"/>
  <c r="AE587" i="16"/>
  <c r="AB587" i="16"/>
  <c r="U587" i="16"/>
  <c r="T587" i="16"/>
  <c r="AQ586" i="16"/>
  <c r="AP586" i="16"/>
  <c r="AO586" i="16"/>
  <c r="AN586" i="16"/>
  <c r="AM586" i="16"/>
  <c r="AL586" i="16"/>
  <c r="AK586" i="16"/>
  <c r="AJ586" i="16"/>
  <c r="AI586" i="16"/>
  <c r="AH586" i="16"/>
  <c r="AG586" i="16"/>
  <c r="AF586" i="16"/>
  <c r="AE586" i="16"/>
  <c r="AB586" i="16"/>
  <c r="U586" i="16"/>
  <c r="AA586" i="16" s="1"/>
  <c r="T586" i="16"/>
  <c r="W586" i="16" s="1"/>
  <c r="Y586" i="16" s="1"/>
  <c r="AQ585" i="16"/>
  <c r="AP585" i="16"/>
  <c r="AO585" i="16"/>
  <c r="AN585" i="16"/>
  <c r="AM585" i="16"/>
  <c r="AL585" i="16"/>
  <c r="AK585" i="16"/>
  <c r="AJ585" i="16"/>
  <c r="AI585" i="16"/>
  <c r="AH585" i="16"/>
  <c r="AG585" i="16"/>
  <c r="AF585" i="16"/>
  <c r="AE585" i="16"/>
  <c r="AB585" i="16"/>
  <c r="U585" i="16"/>
  <c r="T585" i="16"/>
  <c r="AQ584" i="16"/>
  <c r="AP584" i="16"/>
  <c r="AO584" i="16"/>
  <c r="AN584" i="16"/>
  <c r="AM584" i="16"/>
  <c r="AL584" i="16"/>
  <c r="AK584" i="16"/>
  <c r="AJ584" i="16"/>
  <c r="AI584" i="16"/>
  <c r="AH584" i="16"/>
  <c r="AG584" i="16"/>
  <c r="AF584" i="16"/>
  <c r="AE584" i="16"/>
  <c r="AB584" i="16"/>
  <c r="U584" i="16"/>
  <c r="AA584" i="16" s="1"/>
  <c r="T584" i="16"/>
  <c r="W584" i="16" s="1"/>
  <c r="Y584" i="16" s="1"/>
  <c r="AQ583" i="16"/>
  <c r="AP583" i="16"/>
  <c r="AO583" i="16"/>
  <c r="AN583" i="16"/>
  <c r="AM583" i="16"/>
  <c r="AL583" i="16"/>
  <c r="AK583" i="16"/>
  <c r="AJ583" i="16"/>
  <c r="AI583" i="16"/>
  <c r="AH583" i="16"/>
  <c r="AG583" i="16"/>
  <c r="AF583" i="16"/>
  <c r="AE583" i="16"/>
  <c r="AB583" i="16"/>
  <c r="U583" i="16"/>
  <c r="T583" i="16"/>
  <c r="AQ582" i="16"/>
  <c r="AP582" i="16"/>
  <c r="AO582" i="16"/>
  <c r="AN582" i="16"/>
  <c r="AM582" i="16"/>
  <c r="AL582" i="16"/>
  <c r="AK582" i="16"/>
  <c r="AJ582" i="16"/>
  <c r="AI582" i="16"/>
  <c r="AH582" i="16"/>
  <c r="AG582" i="16"/>
  <c r="AF582" i="16"/>
  <c r="AE582" i="16"/>
  <c r="AB582" i="16"/>
  <c r="U582" i="16"/>
  <c r="T582" i="16"/>
  <c r="W582" i="16" s="1"/>
  <c r="X582" i="16" s="1"/>
  <c r="AQ581" i="16"/>
  <c r="AP581" i="16"/>
  <c r="AO581" i="16"/>
  <c r="AN581" i="16"/>
  <c r="AM581" i="16"/>
  <c r="AL581" i="16"/>
  <c r="AK581" i="16"/>
  <c r="AJ581" i="16"/>
  <c r="AI581" i="16"/>
  <c r="AH581" i="16"/>
  <c r="AG581" i="16"/>
  <c r="AF581" i="16"/>
  <c r="AE581" i="16"/>
  <c r="AB581" i="16"/>
  <c r="U581" i="16"/>
  <c r="T581" i="16"/>
  <c r="AQ580" i="16"/>
  <c r="AP580" i="16"/>
  <c r="AO580" i="16"/>
  <c r="AN580" i="16"/>
  <c r="AM580" i="16"/>
  <c r="AL580" i="16"/>
  <c r="AK580" i="16"/>
  <c r="AJ580" i="16"/>
  <c r="AI580" i="16"/>
  <c r="AH580" i="16"/>
  <c r="AG580" i="16"/>
  <c r="AF580" i="16"/>
  <c r="AE580" i="16"/>
  <c r="AB580" i="16"/>
  <c r="U580" i="16"/>
  <c r="T580" i="16"/>
  <c r="AQ579" i="16"/>
  <c r="AP579" i="16"/>
  <c r="AO579" i="16"/>
  <c r="AN579" i="16"/>
  <c r="AM579" i="16"/>
  <c r="AL579" i="16"/>
  <c r="AK579" i="16"/>
  <c r="AJ579" i="16"/>
  <c r="AI579" i="16"/>
  <c r="AH579" i="16"/>
  <c r="AG579" i="16"/>
  <c r="AF579" i="16"/>
  <c r="AE579" i="16"/>
  <c r="AB579" i="16"/>
  <c r="U579" i="16"/>
  <c r="T579" i="16"/>
  <c r="AQ578" i="16"/>
  <c r="AP578" i="16"/>
  <c r="AO578" i="16"/>
  <c r="AN578" i="16"/>
  <c r="AM578" i="16"/>
  <c r="AL578" i="16"/>
  <c r="AK578" i="16"/>
  <c r="AJ578" i="16"/>
  <c r="AI578" i="16"/>
  <c r="AH578" i="16"/>
  <c r="AG578" i="16"/>
  <c r="AF578" i="16"/>
  <c r="AE578" i="16"/>
  <c r="AB578" i="16"/>
  <c r="U578" i="16"/>
  <c r="T578" i="16"/>
  <c r="W578" i="16" s="1"/>
  <c r="AQ577" i="16"/>
  <c r="AP577" i="16"/>
  <c r="AO577" i="16"/>
  <c r="AN577" i="16"/>
  <c r="AM577" i="16"/>
  <c r="AL577" i="16"/>
  <c r="AK577" i="16"/>
  <c r="AJ577" i="16"/>
  <c r="AI577" i="16"/>
  <c r="AH577" i="16"/>
  <c r="AG577" i="16"/>
  <c r="AF577" i="16"/>
  <c r="AE577" i="16"/>
  <c r="AB577" i="16"/>
  <c r="U577" i="16"/>
  <c r="AA577" i="16" s="1"/>
  <c r="T577" i="16"/>
  <c r="AQ576" i="16"/>
  <c r="AP576" i="16"/>
  <c r="AO576" i="16"/>
  <c r="AN576" i="16"/>
  <c r="AM576" i="16"/>
  <c r="AL576" i="16"/>
  <c r="AK576" i="16"/>
  <c r="AJ576" i="16"/>
  <c r="AI576" i="16"/>
  <c r="AH576" i="16"/>
  <c r="AG576" i="16"/>
  <c r="AF576" i="16"/>
  <c r="AE576" i="16"/>
  <c r="AB576" i="16"/>
  <c r="U576" i="16"/>
  <c r="AA576" i="16" s="1"/>
  <c r="T576" i="16"/>
  <c r="W576" i="16" s="1"/>
  <c r="AQ575" i="16"/>
  <c r="AP575" i="16"/>
  <c r="AO575" i="16"/>
  <c r="AN575" i="16"/>
  <c r="AM575" i="16"/>
  <c r="AL575" i="16"/>
  <c r="AK575" i="16"/>
  <c r="AJ575" i="16"/>
  <c r="AI575" i="16"/>
  <c r="AH575" i="16"/>
  <c r="AG575" i="16"/>
  <c r="AF575" i="16"/>
  <c r="AE575" i="16"/>
  <c r="AB575" i="16"/>
  <c r="U575" i="16"/>
  <c r="AA575" i="16" s="1"/>
  <c r="T575" i="16"/>
  <c r="W575" i="16" s="1"/>
  <c r="Y575" i="16" s="1"/>
  <c r="AQ574" i="16"/>
  <c r="AP574" i="16"/>
  <c r="AO574" i="16"/>
  <c r="AN574" i="16"/>
  <c r="AM574" i="16"/>
  <c r="AL574" i="16"/>
  <c r="AK574" i="16"/>
  <c r="AJ574" i="16"/>
  <c r="AI574" i="16"/>
  <c r="AH574" i="16"/>
  <c r="AG574" i="16"/>
  <c r="AF574" i="16"/>
  <c r="AE574" i="16"/>
  <c r="AB574" i="16"/>
  <c r="U574" i="16"/>
  <c r="T574" i="16"/>
  <c r="AQ573" i="16"/>
  <c r="AP573" i="16"/>
  <c r="AO573" i="16"/>
  <c r="AN573" i="16"/>
  <c r="AM573" i="16"/>
  <c r="AL573" i="16"/>
  <c r="AK573" i="16"/>
  <c r="AJ573" i="16"/>
  <c r="AI573" i="16"/>
  <c r="AH573" i="16"/>
  <c r="AG573" i="16"/>
  <c r="AF573" i="16"/>
  <c r="AE573" i="16"/>
  <c r="AB573" i="16"/>
  <c r="U573" i="16"/>
  <c r="T573" i="16"/>
  <c r="AQ572" i="16"/>
  <c r="AP572" i="16"/>
  <c r="AO572" i="16"/>
  <c r="AN572" i="16"/>
  <c r="AM572" i="16"/>
  <c r="AL572" i="16"/>
  <c r="AK572" i="16"/>
  <c r="AJ572" i="16"/>
  <c r="AI572" i="16"/>
  <c r="AH572" i="16"/>
  <c r="AG572" i="16"/>
  <c r="AF572" i="16"/>
  <c r="AE572" i="16"/>
  <c r="AB572" i="16"/>
  <c r="U572" i="16"/>
  <c r="AA572" i="16" s="1"/>
  <c r="T572" i="16"/>
  <c r="W572" i="16" s="1"/>
  <c r="Y572" i="16" s="1"/>
  <c r="AQ571" i="16"/>
  <c r="AP571" i="16"/>
  <c r="AO571" i="16"/>
  <c r="AN571" i="16"/>
  <c r="AM571" i="16"/>
  <c r="AL571" i="16"/>
  <c r="AK571" i="16"/>
  <c r="AJ571" i="16"/>
  <c r="AI571" i="16"/>
  <c r="AH571" i="16"/>
  <c r="AG571" i="16"/>
  <c r="AF571" i="16"/>
  <c r="AE571" i="16"/>
  <c r="AB571" i="16"/>
  <c r="U571" i="16"/>
  <c r="AA571" i="16" s="1"/>
  <c r="T571" i="16"/>
  <c r="AQ570" i="16"/>
  <c r="AP570" i="16"/>
  <c r="AO570" i="16"/>
  <c r="AN570" i="16"/>
  <c r="AM570" i="16"/>
  <c r="AL570" i="16"/>
  <c r="AK570" i="16"/>
  <c r="AJ570" i="16"/>
  <c r="AI570" i="16"/>
  <c r="AH570" i="16"/>
  <c r="AG570" i="16"/>
  <c r="AF570" i="16"/>
  <c r="AE570" i="16"/>
  <c r="AB570" i="16"/>
  <c r="U570" i="16"/>
  <c r="AA570" i="16" s="1"/>
  <c r="T570" i="16"/>
  <c r="W570" i="16" s="1"/>
  <c r="Y570" i="16" s="1"/>
  <c r="AQ569" i="16"/>
  <c r="AP569" i="16"/>
  <c r="AO569" i="16"/>
  <c r="AN569" i="16"/>
  <c r="AM569" i="16"/>
  <c r="AL569" i="16"/>
  <c r="AK569" i="16"/>
  <c r="AJ569" i="16"/>
  <c r="AI569" i="16"/>
  <c r="AH569" i="16"/>
  <c r="AG569" i="16"/>
  <c r="AF569" i="16"/>
  <c r="AE569" i="16"/>
  <c r="AB569" i="16"/>
  <c r="U569" i="16"/>
  <c r="AA569" i="16" s="1"/>
  <c r="T569" i="16"/>
  <c r="W569" i="16" s="1"/>
  <c r="Y569" i="16" s="1"/>
  <c r="AQ568" i="16"/>
  <c r="AP568" i="16"/>
  <c r="AO568" i="16"/>
  <c r="AN568" i="16"/>
  <c r="AM568" i="16"/>
  <c r="AL568" i="16"/>
  <c r="AK568" i="16"/>
  <c r="AJ568" i="16"/>
  <c r="AI568" i="16"/>
  <c r="AH568" i="16"/>
  <c r="AG568" i="16"/>
  <c r="AF568" i="16"/>
  <c r="AE568" i="16"/>
  <c r="AB568" i="16"/>
  <c r="U568" i="16"/>
  <c r="AA568" i="16" s="1"/>
  <c r="T568" i="16"/>
  <c r="AQ567" i="16"/>
  <c r="AP567" i="16"/>
  <c r="AO567" i="16"/>
  <c r="AN567" i="16"/>
  <c r="AM567" i="16"/>
  <c r="AL567" i="16"/>
  <c r="AK567" i="16"/>
  <c r="AJ567" i="16"/>
  <c r="AI567" i="16"/>
  <c r="AH567" i="16"/>
  <c r="AG567" i="16"/>
  <c r="AF567" i="16"/>
  <c r="AE567" i="16"/>
  <c r="AB567" i="16"/>
  <c r="U567" i="16"/>
  <c r="AA567" i="16" s="1"/>
  <c r="T567" i="16"/>
  <c r="W567" i="16" s="1"/>
  <c r="Y567" i="16" s="1"/>
  <c r="AQ566" i="16"/>
  <c r="AP566" i="16"/>
  <c r="AO566" i="16"/>
  <c r="AN566" i="16"/>
  <c r="AM566" i="16"/>
  <c r="AL566" i="16"/>
  <c r="AK566" i="16"/>
  <c r="AJ566" i="16"/>
  <c r="AI566" i="16"/>
  <c r="AH566" i="16"/>
  <c r="AG566" i="16"/>
  <c r="AF566" i="16"/>
  <c r="AE566" i="16"/>
  <c r="AB566" i="16"/>
  <c r="U566" i="16"/>
  <c r="T566" i="16"/>
  <c r="AQ565" i="16"/>
  <c r="AP565" i="16"/>
  <c r="AO565" i="16"/>
  <c r="AN565" i="16"/>
  <c r="AM565" i="16"/>
  <c r="AL565" i="16"/>
  <c r="AK565" i="16"/>
  <c r="AJ565" i="16"/>
  <c r="AI565" i="16"/>
  <c r="AH565" i="16"/>
  <c r="AG565" i="16"/>
  <c r="AF565" i="16"/>
  <c r="AE565" i="16"/>
  <c r="AB565" i="16"/>
  <c r="U565" i="16"/>
  <c r="AA565" i="16" s="1"/>
  <c r="T565" i="16"/>
  <c r="W565" i="16" s="1"/>
  <c r="Y565" i="16" s="1"/>
  <c r="AQ564" i="16"/>
  <c r="AP564" i="16"/>
  <c r="AO564" i="16"/>
  <c r="AN564" i="16"/>
  <c r="AM564" i="16"/>
  <c r="AL564" i="16"/>
  <c r="AK564" i="16"/>
  <c r="AJ564" i="16"/>
  <c r="AI564" i="16"/>
  <c r="AH564" i="16"/>
  <c r="AG564" i="16"/>
  <c r="AF564" i="16"/>
  <c r="AE564" i="16"/>
  <c r="AB564" i="16"/>
  <c r="U564" i="16"/>
  <c r="T564" i="16"/>
  <c r="AQ563" i="16"/>
  <c r="AP563" i="16"/>
  <c r="AO563" i="16"/>
  <c r="AN563" i="16"/>
  <c r="AM563" i="16"/>
  <c r="AL563" i="16"/>
  <c r="AK563" i="16"/>
  <c r="AJ563" i="16"/>
  <c r="AI563" i="16"/>
  <c r="AH563" i="16"/>
  <c r="AG563" i="16"/>
  <c r="AF563" i="16"/>
  <c r="AE563" i="16"/>
  <c r="AB563" i="16"/>
  <c r="U563" i="16"/>
  <c r="T563" i="16"/>
  <c r="AQ562" i="16"/>
  <c r="AP562" i="16"/>
  <c r="AO562" i="16"/>
  <c r="AN562" i="16"/>
  <c r="AM562" i="16"/>
  <c r="AL562" i="16"/>
  <c r="AK562" i="16"/>
  <c r="AJ562" i="16"/>
  <c r="AI562" i="16"/>
  <c r="AH562" i="16"/>
  <c r="AG562" i="16"/>
  <c r="AF562" i="16"/>
  <c r="AE562" i="16"/>
  <c r="AB562" i="16"/>
  <c r="U562" i="16"/>
  <c r="T562" i="16"/>
  <c r="AQ561" i="16"/>
  <c r="AP561" i="16"/>
  <c r="AO561" i="16"/>
  <c r="AN561" i="16"/>
  <c r="AM561" i="16"/>
  <c r="AL561" i="16"/>
  <c r="AK561" i="16"/>
  <c r="AJ561" i="16"/>
  <c r="AI561" i="16"/>
  <c r="AH561" i="16"/>
  <c r="AG561" i="16"/>
  <c r="AF561" i="16"/>
  <c r="AE561" i="16"/>
  <c r="AB561" i="16"/>
  <c r="U561" i="16"/>
  <c r="T561" i="16"/>
  <c r="AQ560" i="16"/>
  <c r="AP560" i="16"/>
  <c r="AO560" i="16"/>
  <c r="AN560" i="16"/>
  <c r="AM560" i="16"/>
  <c r="AL560" i="16"/>
  <c r="AK560" i="16"/>
  <c r="AJ560" i="16"/>
  <c r="AI560" i="16"/>
  <c r="AH560" i="16"/>
  <c r="AG560" i="16"/>
  <c r="AF560" i="16"/>
  <c r="AE560" i="16"/>
  <c r="AB560" i="16"/>
  <c r="U560" i="16"/>
  <c r="AA560" i="16" s="1"/>
  <c r="T560" i="16"/>
  <c r="AQ559" i="16"/>
  <c r="AP559" i="16"/>
  <c r="AO559" i="16"/>
  <c r="AN559" i="16"/>
  <c r="AM559" i="16"/>
  <c r="AL559" i="16"/>
  <c r="AK559" i="16"/>
  <c r="AJ559" i="16"/>
  <c r="AI559" i="16"/>
  <c r="AH559" i="16"/>
  <c r="AG559" i="16"/>
  <c r="AF559" i="16"/>
  <c r="AE559" i="16"/>
  <c r="AB559" i="16"/>
  <c r="U559" i="16"/>
  <c r="T559" i="16"/>
  <c r="AQ558" i="16"/>
  <c r="AP558" i="16"/>
  <c r="AO558" i="16"/>
  <c r="AN558" i="16"/>
  <c r="AM558" i="16"/>
  <c r="AL558" i="16"/>
  <c r="AK558" i="16"/>
  <c r="AJ558" i="16"/>
  <c r="AI558" i="16"/>
  <c r="AH558" i="16"/>
  <c r="AG558" i="16"/>
  <c r="AF558" i="16"/>
  <c r="AE558" i="16"/>
  <c r="AB558" i="16"/>
  <c r="U558" i="16"/>
  <c r="AA558" i="16" s="1"/>
  <c r="T558" i="16"/>
  <c r="W558" i="16" s="1"/>
  <c r="Y558" i="16" s="1"/>
  <c r="AQ557" i="16"/>
  <c r="AP557" i="16"/>
  <c r="AO557" i="16"/>
  <c r="AN557" i="16"/>
  <c r="AM557" i="16"/>
  <c r="AL557" i="16"/>
  <c r="AK557" i="16"/>
  <c r="AJ557" i="16"/>
  <c r="AI557" i="16"/>
  <c r="AH557" i="16"/>
  <c r="AG557" i="16"/>
  <c r="AF557" i="16"/>
  <c r="AE557" i="16"/>
  <c r="AB557" i="16"/>
  <c r="U557" i="16"/>
  <c r="T557" i="16"/>
  <c r="AQ556" i="16"/>
  <c r="AP556" i="16"/>
  <c r="AO556" i="16"/>
  <c r="AN556" i="16"/>
  <c r="AM556" i="16"/>
  <c r="AL556" i="16"/>
  <c r="AK556" i="16"/>
  <c r="AJ556" i="16"/>
  <c r="AI556" i="16"/>
  <c r="AH556" i="16"/>
  <c r="AG556" i="16"/>
  <c r="AF556" i="16"/>
  <c r="AE556" i="16"/>
  <c r="AB556" i="16"/>
  <c r="U556" i="16"/>
  <c r="AA556" i="16" s="1"/>
  <c r="T556" i="16"/>
  <c r="W556" i="16" s="1"/>
  <c r="X556" i="16" s="1"/>
  <c r="AQ555" i="16"/>
  <c r="AP555" i="16"/>
  <c r="AO555" i="16"/>
  <c r="AN555" i="16"/>
  <c r="AM555" i="16"/>
  <c r="AL555" i="16"/>
  <c r="AK555" i="16"/>
  <c r="AJ555" i="16"/>
  <c r="AI555" i="16"/>
  <c r="AH555" i="16"/>
  <c r="AG555" i="16"/>
  <c r="AF555" i="16"/>
  <c r="AE555" i="16"/>
  <c r="AB555" i="16"/>
  <c r="U555" i="16"/>
  <c r="T555" i="16"/>
  <c r="AQ554" i="16"/>
  <c r="AP554" i="16"/>
  <c r="AO554" i="16"/>
  <c r="AN554" i="16"/>
  <c r="AM554" i="16"/>
  <c r="AL554" i="16"/>
  <c r="AK554" i="16"/>
  <c r="AJ554" i="16"/>
  <c r="AI554" i="16"/>
  <c r="AH554" i="16"/>
  <c r="AG554" i="16"/>
  <c r="AF554" i="16"/>
  <c r="AE554" i="16"/>
  <c r="AB554" i="16"/>
  <c r="U554" i="16"/>
  <c r="AA554" i="16" s="1"/>
  <c r="T554" i="16"/>
  <c r="AQ553" i="16"/>
  <c r="AP553" i="16"/>
  <c r="AO553" i="16"/>
  <c r="AN553" i="16"/>
  <c r="AM553" i="16"/>
  <c r="AL553" i="16"/>
  <c r="AK553" i="16"/>
  <c r="AJ553" i="16"/>
  <c r="AI553" i="16"/>
  <c r="AH553" i="16"/>
  <c r="AG553" i="16"/>
  <c r="AF553" i="16"/>
  <c r="AE553" i="16"/>
  <c r="AB553" i="16"/>
  <c r="U553" i="16"/>
  <c r="T553" i="16"/>
  <c r="AQ552" i="16"/>
  <c r="AP552" i="16"/>
  <c r="AO552" i="16"/>
  <c r="AN552" i="16"/>
  <c r="AM552" i="16"/>
  <c r="AL552" i="16"/>
  <c r="AK552" i="16"/>
  <c r="AJ552" i="16"/>
  <c r="AI552" i="16"/>
  <c r="AH552" i="16"/>
  <c r="AG552" i="16"/>
  <c r="AF552" i="16"/>
  <c r="AE552" i="16"/>
  <c r="AB552" i="16"/>
  <c r="U552" i="16"/>
  <c r="AA552" i="16" s="1"/>
  <c r="T552" i="16"/>
  <c r="W552" i="16" s="1"/>
  <c r="AQ551" i="16"/>
  <c r="AP551" i="16"/>
  <c r="AO551" i="16"/>
  <c r="AN551" i="16"/>
  <c r="AM551" i="16"/>
  <c r="AL551" i="16"/>
  <c r="AK551" i="16"/>
  <c r="AJ551" i="16"/>
  <c r="AI551" i="16"/>
  <c r="AH551" i="16"/>
  <c r="AG551" i="16"/>
  <c r="AF551" i="16"/>
  <c r="AE551" i="16"/>
  <c r="AB551" i="16"/>
  <c r="U551" i="16"/>
  <c r="T551" i="16"/>
  <c r="AQ550" i="16"/>
  <c r="AP550" i="16"/>
  <c r="AO550" i="16"/>
  <c r="AN550" i="16"/>
  <c r="AM550" i="16"/>
  <c r="AL550" i="16"/>
  <c r="AK550" i="16"/>
  <c r="AJ550" i="16"/>
  <c r="AI550" i="16"/>
  <c r="AH550" i="16"/>
  <c r="AG550" i="16"/>
  <c r="AF550" i="16"/>
  <c r="AE550" i="16"/>
  <c r="AB550" i="16"/>
  <c r="U550" i="16"/>
  <c r="AA550" i="16" s="1"/>
  <c r="T550" i="16"/>
  <c r="W550" i="16" s="1"/>
  <c r="Y550" i="16" s="1"/>
  <c r="AQ549" i="16"/>
  <c r="AP549" i="16"/>
  <c r="AO549" i="16"/>
  <c r="AN549" i="16"/>
  <c r="AM549" i="16"/>
  <c r="AL549" i="16"/>
  <c r="AK549" i="16"/>
  <c r="AJ549" i="16"/>
  <c r="AI549" i="16"/>
  <c r="AH549" i="16"/>
  <c r="AG549" i="16"/>
  <c r="AF549" i="16"/>
  <c r="AE549" i="16"/>
  <c r="AB549" i="16"/>
  <c r="U549" i="16"/>
  <c r="AA549" i="16" s="1"/>
  <c r="T549" i="16"/>
  <c r="W549" i="16" s="1"/>
  <c r="Y549" i="16" s="1"/>
  <c r="AQ548" i="16"/>
  <c r="AP548" i="16"/>
  <c r="AO548" i="16"/>
  <c r="AN548" i="16"/>
  <c r="AM548" i="16"/>
  <c r="AL548" i="16"/>
  <c r="AK548" i="16"/>
  <c r="AJ548" i="16"/>
  <c r="AI548" i="16"/>
  <c r="AH548" i="16"/>
  <c r="AG548" i="16"/>
  <c r="AF548" i="16"/>
  <c r="AE548" i="16"/>
  <c r="AB548" i="16"/>
  <c r="U548" i="16"/>
  <c r="T548" i="16"/>
  <c r="AQ547" i="16"/>
  <c r="AP547" i="16"/>
  <c r="AO547" i="16"/>
  <c r="AN547" i="16"/>
  <c r="AM547" i="16"/>
  <c r="AL547" i="16"/>
  <c r="AK547" i="16"/>
  <c r="AJ547" i="16"/>
  <c r="AI547" i="16"/>
  <c r="AH547" i="16"/>
  <c r="AG547" i="16"/>
  <c r="AF547" i="16"/>
  <c r="AE547" i="16"/>
  <c r="AB547" i="16"/>
  <c r="U547" i="16"/>
  <c r="T547" i="16"/>
  <c r="W547" i="16" s="1"/>
  <c r="Y547" i="16" s="1"/>
  <c r="AQ546" i="16"/>
  <c r="AP546" i="16"/>
  <c r="AO546" i="16"/>
  <c r="AN546" i="16"/>
  <c r="AM546" i="16"/>
  <c r="AL546" i="16"/>
  <c r="AK546" i="16"/>
  <c r="AJ546" i="16"/>
  <c r="AI546" i="16"/>
  <c r="AH546" i="16"/>
  <c r="AG546" i="16"/>
  <c r="AF546" i="16"/>
  <c r="AE546" i="16"/>
  <c r="AB546" i="16"/>
  <c r="U546" i="16"/>
  <c r="AA546" i="16" s="1"/>
  <c r="T546" i="16"/>
  <c r="W546" i="16" s="1"/>
  <c r="Y546" i="16" s="1"/>
  <c r="AQ545" i="16"/>
  <c r="AP545" i="16"/>
  <c r="AO545" i="16"/>
  <c r="AN545" i="16"/>
  <c r="AM545" i="16"/>
  <c r="AL545" i="16"/>
  <c r="AK545" i="16"/>
  <c r="AJ545" i="16"/>
  <c r="AI545" i="16"/>
  <c r="AH545" i="16"/>
  <c r="AG545" i="16"/>
  <c r="AF545" i="16"/>
  <c r="AE545" i="16"/>
  <c r="AB545" i="16"/>
  <c r="U545" i="16"/>
  <c r="T545" i="16"/>
  <c r="AQ544" i="16"/>
  <c r="AP544" i="16"/>
  <c r="AO544" i="16"/>
  <c r="AN544" i="16"/>
  <c r="AM544" i="16"/>
  <c r="AL544" i="16"/>
  <c r="AK544" i="16"/>
  <c r="AJ544" i="16"/>
  <c r="AI544" i="16"/>
  <c r="AH544" i="16"/>
  <c r="AG544" i="16"/>
  <c r="AF544" i="16"/>
  <c r="AE544" i="16"/>
  <c r="AB544" i="16"/>
  <c r="U544" i="16"/>
  <c r="T544" i="16"/>
  <c r="W544" i="16" s="1"/>
  <c r="AQ543" i="16"/>
  <c r="AP543" i="16"/>
  <c r="AO543" i="16"/>
  <c r="AN543" i="16"/>
  <c r="AM543" i="16"/>
  <c r="AL543" i="16"/>
  <c r="AK543" i="16"/>
  <c r="AJ543" i="16"/>
  <c r="AI543" i="16"/>
  <c r="AH543" i="16"/>
  <c r="AG543" i="16"/>
  <c r="AF543" i="16"/>
  <c r="AE543" i="16"/>
  <c r="AB543" i="16"/>
  <c r="U543" i="16"/>
  <c r="AA543" i="16" s="1"/>
  <c r="T543" i="16"/>
  <c r="W543" i="16" s="1"/>
  <c r="Y543" i="16" s="1"/>
  <c r="AQ542" i="16"/>
  <c r="AP542" i="16"/>
  <c r="AO542" i="16"/>
  <c r="AN542" i="16"/>
  <c r="AM542" i="16"/>
  <c r="AL542" i="16"/>
  <c r="AK542" i="16"/>
  <c r="AJ542" i="16"/>
  <c r="AI542" i="16"/>
  <c r="AH542" i="16"/>
  <c r="AG542" i="16"/>
  <c r="AF542" i="16"/>
  <c r="AE542" i="16"/>
  <c r="AB542" i="16"/>
  <c r="U542" i="16"/>
  <c r="T542" i="16"/>
  <c r="AQ541" i="16"/>
  <c r="AP541" i="16"/>
  <c r="AO541" i="16"/>
  <c r="AN541" i="16"/>
  <c r="AM541" i="16"/>
  <c r="AL541" i="16"/>
  <c r="AK541" i="16"/>
  <c r="AJ541" i="16"/>
  <c r="AI541" i="16"/>
  <c r="AH541" i="16"/>
  <c r="AG541" i="16"/>
  <c r="AF541" i="16"/>
  <c r="AE541" i="16"/>
  <c r="AB541" i="16"/>
  <c r="U541" i="16"/>
  <c r="AA541" i="16" s="1"/>
  <c r="T541" i="16"/>
  <c r="AQ540" i="16"/>
  <c r="AP540" i="16"/>
  <c r="AO540" i="16"/>
  <c r="AN540" i="16"/>
  <c r="AM540" i="16"/>
  <c r="AL540" i="16"/>
  <c r="AK540" i="16"/>
  <c r="AJ540" i="16"/>
  <c r="AI540" i="16"/>
  <c r="AH540" i="16"/>
  <c r="AG540" i="16"/>
  <c r="AF540" i="16"/>
  <c r="AE540" i="16"/>
  <c r="AB540" i="16"/>
  <c r="U540" i="16"/>
  <c r="T540" i="16"/>
  <c r="AQ539" i="16"/>
  <c r="AP539" i="16"/>
  <c r="AO539" i="16"/>
  <c r="AN539" i="16"/>
  <c r="AM539" i="16"/>
  <c r="AL539" i="16"/>
  <c r="AK539" i="16"/>
  <c r="AJ539" i="16"/>
  <c r="AI539" i="16"/>
  <c r="AH539" i="16"/>
  <c r="AG539" i="16"/>
  <c r="AF539" i="16"/>
  <c r="AE539" i="16"/>
  <c r="AB539" i="16"/>
  <c r="U539" i="16"/>
  <c r="AA539" i="16" s="1"/>
  <c r="T539" i="16"/>
  <c r="W539" i="16" s="1"/>
  <c r="X539" i="16" s="1"/>
  <c r="AQ538" i="16"/>
  <c r="AP538" i="16"/>
  <c r="AO538" i="16"/>
  <c r="AN538" i="16"/>
  <c r="AM538" i="16"/>
  <c r="AL538" i="16"/>
  <c r="AK538" i="16"/>
  <c r="AJ538" i="16"/>
  <c r="AI538" i="16"/>
  <c r="AH538" i="16"/>
  <c r="AG538" i="16"/>
  <c r="AF538" i="16"/>
  <c r="AE538" i="16"/>
  <c r="AB538" i="16"/>
  <c r="U538" i="16"/>
  <c r="T538" i="16"/>
  <c r="AQ537" i="16"/>
  <c r="AP537" i="16"/>
  <c r="AO537" i="16"/>
  <c r="AN537" i="16"/>
  <c r="AM537" i="16"/>
  <c r="AL537" i="16"/>
  <c r="AK537" i="16"/>
  <c r="AJ537" i="16"/>
  <c r="AI537" i="16"/>
  <c r="AH537" i="16"/>
  <c r="AG537" i="16"/>
  <c r="AF537" i="16"/>
  <c r="AE537" i="16"/>
  <c r="AB537" i="16"/>
  <c r="U537" i="16"/>
  <c r="T537" i="16"/>
  <c r="AQ536" i="16"/>
  <c r="AP536" i="16"/>
  <c r="AO536" i="16"/>
  <c r="AN536" i="16"/>
  <c r="AM536" i="16"/>
  <c r="AL536" i="16"/>
  <c r="AK536" i="16"/>
  <c r="AJ536" i="16"/>
  <c r="AI536" i="16"/>
  <c r="AH536" i="16"/>
  <c r="AG536" i="16"/>
  <c r="AF536" i="16"/>
  <c r="AE536" i="16"/>
  <c r="AB536" i="16"/>
  <c r="U536" i="16"/>
  <c r="AA536" i="16" s="1"/>
  <c r="T536" i="16"/>
  <c r="W536" i="16" s="1"/>
  <c r="Y536" i="16" s="1"/>
  <c r="AQ535" i="16"/>
  <c r="AP535" i="16"/>
  <c r="AO535" i="16"/>
  <c r="AN535" i="16"/>
  <c r="AM535" i="16"/>
  <c r="AL535" i="16"/>
  <c r="AK535" i="16"/>
  <c r="AJ535" i="16"/>
  <c r="AI535" i="16"/>
  <c r="AH535" i="16"/>
  <c r="AG535" i="16"/>
  <c r="AF535" i="16"/>
  <c r="AE535" i="16"/>
  <c r="AB535" i="16"/>
  <c r="U535" i="16"/>
  <c r="T535" i="16"/>
  <c r="AQ534" i="16"/>
  <c r="AP534" i="16"/>
  <c r="AO534" i="16"/>
  <c r="AN534" i="16"/>
  <c r="AM534" i="16"/>
  <c r="AL534" i="16"/>
  <c r="AK534" i="16"/>
  <c r="AJ534" i="16"/>
  <c r="AI534" i="16"/>
  <c r="AH534" i="16"/>
  <c r="AG534" i="16"/>
  <c r="AF534" i="16"/>
  <c r="AE534" i="16"/>
  <c r="AB534" i="16"/>
  <c r="U534" i="16"/>
  <c r="AA534" i="16" s="1"/>
  <c r="T534" i="16"/>
  <c r="W534" i="16" s="1"/>
  <c r="Y534" i="16" s="1"/>
  <c r="AQ533" i="16"/>
  <c r="AP533" i="16"/>
  <c r="AO533" i="16"/>
  <c r="AN533" i="16"/>
  <c r="AM533" i="16"/>
  <c r="AL533" i="16"/>
  <c r="AK533" i="16"/>
  <c r="AJ533" i="16"/>
  <c r="AI533" i="16"/>
  <c r="AH533" i="16"/>
  <c r="AG533" i="16"/>
  <c r="AF533" i="16"/>
  <c r="AE533" i="16"/>
  <c r="AB533" i="16"/>
  <c r="U533" i="16"/>
  <c r="T533" i="16"/>
  <c r="AQ532" i="16"/>
  <c r="AP532" i="16"/>
  <c r="AO532" i="16"/>
  <c r="AN532" i="16"/>
  <c r="AM532" i="16"/>
  <c r="AL532" i="16"/>
  <c r="AK532" i="16"/>
  <c r="AJ532" i="16"/>
  <c r="AI532" i="16"/>
  <c r="AH532" i="16"/>
  <c r="AG532" i="16"/>
  <c r="AF532" i="16"/>
  <c r="AE532" i="16"/>
  <c r="AB532" i="16"/>
  <c r="U532" i="16"/>
  <c r="T532" i="16"/>
  <c r="W532" i="16" s="1"/>
  <c r="X532" i="16" s="1"/>
  <c r="AQ531" i="16"/>
  <c r="AP531" i="16"/>
  <c r="AO531" i="16"/>
  <c r="AN531" i="16"/>
  <c r="AM531" i="16"/>
  <c r="AL531" i="16"/>
  <c r="AK531" i="16"/>
  <c r="AJ531" i="16"/>
  <c r="AI531" i="16"/>
  <c r="AH531" i="16"/>
  <c r="AG531" i="16"/>
  <c r="AF531" i="16"/>
  <c r="AE531" i="16"/>
  <c r="AB531" i="16"/>
  <c r="U531" i="16"/>
  <c r="T531" i="16"/>
  <c r="AQ530" i="16"/>
  <c r="AP530" i="16"/>
  <c r="AO530" i="16"/>
  <c r="AN530" i="16"/>
  <c r="AM530" i="16"/>
  <c r="AL530" i="16"/>
  <c r="AK530" i="16"/>
  <c r="AJ530" i="16"/>
  <c r="AI530" i="16"/>
  <c r="AH530" i="16"/>
  <c r="AG530" i="16"/>
  <c r="AF530" i="16"/>
  <c r="AE530" i="16"/>
  <c r="AB530" i="16"/>
  <c r="U530" i="16"/>
  <c r="AA530" i="16" s="1"/>
  <c r="T530" i="16"/>
  <c r="W530" i="16" s="1"/>
  <c r="Y530" i="16" s="1"/>
  <c r="AQ529" i="16"/>
  <c r="AP529" i="16"/>
  <c r="AO529" i="16"/>
  <c r="AN529" i="16"/>
  <c r="AM529" i="16"/>
  <c r="AL529" i="16"/>
  <c r="AK529" i="16"/>
  <c r="AJ529" i="16"/>
  <c r="AI529" i="16"/>
  <c r="AH529" i="16"/>
  <c r="AG529" i="16"/>
  <c r="AF529" i="16"/>
  <c r="AE529" i="16"/>
  <c r="AB529" i="16"/>
  <c r="U529" i="16"/>
  <c r="T529" i="16"/>
  <c r="AQ528" i="16"/>
  <c r="AP528" i="16"/>
  <c r="AO528" i="16"/>
  <c r="AN528" i="16"/>
  <c r="AM528" i="16"/>
  <c r="AL528" i="16"/>
  <c r="AK528" i="16"/>
  <c r="AJ528" i="16"/>
  <c r="AI528" i="16"/>
  <c r="AH528" i="16"/>
  <c r="AG528" i="16"/>
  <c r="AF528" i="16"/>
  <c r="AE528" i="16"/>
  <c r="AB528" i="16"/>
  <c r="U528" i="16"/>
  <c r="T528" i="16"/>
  <c r="W528" i="16" s="1"/>
  <c r="Y528" i="16" s="1"/>
  <c r="AQ527" i="16"/>
  <c r="AP527" i="16"/>
  <c r="AO527" i="16"/>
  <c r="AN527" i="16"/>
  <c r="AM527" i="16"/>
  <c r="AL527" i="16"/>
  <c r="AK527" i="16"/>
  <c r="AJ527" i="16"/>
  <c r="AI527" i="16"/>
  <c r="AH527" i="16"/>
  <c r="AG527" i="16"/>
  <c r="AF527" i="16"/>
  <c r="AE527" i="16"/>
  <c r="AB527" i="16"/>
  <c r="U527" i="16"/>
  <c r="T527" i="16"/>
  <c r="AQ526" i="16"/>
  <c r="AP526" i="16"/>
  <c r="AO526" i="16"/>
  <c r="AN526" i="16"/>
  <c r="AM526" i="16"/>
  <c r="AL526" i="16"/>
  <c r="AK526" i="16"/>
  <c r="AJ526" i="16"/>
  <c r="AI526" i="16"/>
  <c r="AH526" i="16"/>
  <c r="AG526" i="16"/>
  <c r="AF526" i="16"/>
  <c r="AE526" i="16"/>
  <c r="AB526" i="16"/>
  <c r="U526" i="16"/>
  <c r="AA526" i="16" s="1"/>
  <c r="T526" i="16"/>
  <c r="W526" i="16" s="1"/>
  <c r="Y526" i="16" s="1"/>
  <c r="AQ525" i="16"/>
  <c r="AP525" i="16"/>
  <c r="AO525" i="16"/>
  <c r="AN525" i="16"/>
  <c r="AM525" i="16"/>
  <c r="AL525" i="16"/>
  <c r="AK525" i="16"/>
  <c r="AJ525" i="16"/>
  <c r="AI525" i="16"/>
  <c r="AH525" i="16"/>
  <c r="AG525" i="16"/>
  <c r="AF525" i="16"/>
  <c r="AE525" i="16"/>
  <c r="AB525" i="16"/>
  <c r="U525" i="16"/>
  <c r="T525" i="16"/>
  <c r="AQ524" i="16"/>
  <c r="AP524" i="16"/>
  <c r="AO524" i="16"/>
  <c r="AN524" i="16"/>
  <c r="AM524" i="16"/>
  <c r="AL524" i="16"/>
  <c r="AK524" i="16"/>
  <c r="AJ524" i="16"/>
  <c r="AI524" i="16"/>
  <c r="AH524" i="16"/>
  <c r="AG524" i="16"/>
  <c r="AF524" i="16"/>
  <c r="AE524" i="16"/>
  <c r="AB524" i="16"/>
  <c r="U524" i="16"/>
  <c r="AA524" i="16" s="1"/>
  <c r="T524" i="16"/>
  <c r="W524" i="16" s="1"/>
  <c r="Y524" i="16" s="1"/>
  <c r="AQ523" i="16"/>
  <c r="AP523" i="16"/>
  <c r="AO523" i="16"/>
  <c r="AN523" i="16"/>
  <c r="AM523" i="16"/>
  <c r="AL523" i="16"/>
  <c r="AK523" i="16"/>
  <c r="AJ523" i="16"/>
  <c r="AI523" i="16"/>
  <c r="AH523" i="16"/>
  <c r="AG523" i="16"/>
  <c r="AF523" i="16"/>
  <c r="AE523" i="16"/>
  <c r="AB523" i="16"/>
  <c r="U523" i="16"/>
  <c r="T523" i="16"/>
  <c r="AQ522" i="16"/>
  <c r="AP522" i="16"/>
  <c r="AO522" i="16"/>
  <c r="AN522" i="16"/>
  <c r="AM522" i="16"/>
  <c r="AL522" i="16"/>
  <c r="AK522" i="16"/>
  <c r="AJ522" i="16"/>
  <c r="AI522" i="16"/>
  <c r="AH522" i="16"/>
  <c r="AG522" i="16"/>
  <c r="AF522" i="16"/>
  <c r="AE522" i="16"/>
  <c r="AB522" i="16"/>
  <c r="U522" i="16"/>
  <c r="AA522" i="16" s="1"/>
  <c r="T522" i="16"/>
  <c r="W522" i="16" s="1"/>
  <c r="Y522" i="16" s="1"/>
  <c r="AQ521" i="16"/>
  <c r="AP521" i="16"/>
  <c r="AO521" i="16"/>
  <c r="AN521" i="16"/>
  <c r="AM521" i="16"/>
  <c r="AL521" i="16"/>
  <c r="AK521" i="16"/>
  <c r="AJ521" i="16"/>
  <c r="AI521" i="16"/>
  <c r="AH521" i="16"/>
  <c r="AG521" i="16"/>
  <c r="AF521" i="16"/>
  <c r="AE521" i="16"/>
  <c r="AB521" i="16"/>
  <c r="U521" i="16"/>
  <c r="T521" i="16"/>
  <c r="AQ520" i="16"/>
  <c r="AP520" i="16"/>
  <c r="AO520" i="16"/>
  <c r="AN520" i="16"/>
  <c r="AM520" i="16"/>
  <c r="AL520" i="16"/>
  <c r="AK520" i="16"/>
  <c r="AJ520" i="16"/>
  <c r="AI520" i="16"/>
  <c r="AH520" i="16"/>
  <c r="AG520" i="16"/>
  <c r="AF520" i="16"/>
  <c r="AE520" i="16"/>
  <c r="AB520" i="16"/>
  <c r="U520" i="16"/>
  <c r="T520" i="16"/>
  <c r="AQ519" i="16"/>
  <c r="AP519" i="16"/>
  <c r="AO519" i="16"/>
  <c r="AN519" i="16"/>
  <c r="AM519" i="16"/>
  <c r="AL519" i="16"/>
  <c r="AK519" i="16"/>
  <c r="AJ519" i="16"/>
  <c r="AI519" i="16"/>
  <c r="AH519" i="16"/>
  <c r="AG519" i="16"/>
  <c r="AF519" i="16"/>
  <c r="AE519" i="16"/>
  <c r="AB519" i="16"/>
  <c r="U519" i="16"/>
  <c r="AA519" i="16" s="1"/>
  <c r="T519" i="16"/>
  <c r="W519" i="16" s="1"/>
  <c r="X519" i="16" s="1"/>
  <c r="AQ518" i="16"/>
  <c r="AP518" i="16"/>
  <c r="AO518" i="16"/>
  <c r="AN518" i="16"/>
  <c r="AM518" i="16"/>
  <c r="AL518" i="16"/>
  <c r="AK518" i="16"/>
  <c r="AJ518" i="16"/>
  <c r="AI518" i="16"/>
  <c r="AH518" i="16"/>
  <c r="AG518" i="16"/>
  <c r="AF518" i="16"/>
  <c r="AE518" i="16"/>
  <c r="AB518" i="16"/>
  <c r="U518" i="16"/>
  <c r="T518" i="16"/>
  <c r="AQ517" i="16"/>
  <c r="AP517" i="16"/>
  <c r="AO517" i="16"/>
  <c r="AN517" i="16"/>
  <c r="AM517" i="16"/>
  <c r="AL517" i="16"/>
  <c r="AK517" i="16"/>
  <c r="AJ517" i="16"/>
  <c r="AI517" i="16"/>
  <c r="AH517" i="16"/>
  <c r="AG517" i="16"/>
  <c r="AF517" i="16"/>
  <c r="AE517" i="16"/>
  <c r="AB517" i="16"/>
  <c r="U517" i="16"/>
  <c r="AA517" i="16" s="1"/>
  <c r="T517" i="16"/>
  <c r="AQ516" i="16"/>
  <c r="AP516" i="16"/>
  <c r="AO516" i="16"/>
  <c r="AN516" i="16"/>
  <c r="AM516" i="16"/>
  <c r="AL516" i="16"/>
  <c r="AK516" i="16"/>
  <c r="AJ516" i="16"/>
  <c r="AI516" i="16"/>
  <c r="AH516" i="16"/>
  <c r="AG516" i="16"/>
  <c r="AF516" i="16"/>
  <c r="AE516" i="16"/>
  <c r="AB516" i="16"/>
  <c r="U516" i="16"/>
  <c r="AA516" i="16" s="1"/>
  <c r="T516" i="16"/>
  <c r="W516" i="16" s="1"/>
  <c r="Y516" i="16" s="1"/>
  <c r="AQ515" i="16"/>
  <c r="AP515" i="16"/>
  <c r="AO515" i="16"/>
  <c r="AN515" i="16"/>
  <c r="AM515" i="16"/>
  <c r="AL515" i="16"/>
  <c r="AK515" i="16"/>
  <c r="AJ515" i="16"/>
  <c r="AI515" i="16"/>
  <c r="AH515" i="16"/>
  <c r="AG515" i="16"/>
  <c r="AF515" i="16"/>
  <c r="AE515" i="16"/>
  <c r="AB515" i="16"/>
  <c r="U515" i="16"/>
  <c r="T515" i="16"/>
  <c r="AQ514" i="16"/>
  <c r="AP514" i="16"/>
  <c r="AO514" i="16"/>
  <c r="AN514" i="16"/>
  <c r="AM514" i="16"/>
  <c r="AL514" i="16"/>
  <c r="AK514" i="16"/>
  <c r="AJ514" i="16"/>
  <c r="AI514" i="16"/>
  <c r="AH514" i="16"/>
  <c r="AG514" i="16"/>
  <c r="AF514" i="16"/>
  <c r="AE514" i="16"/>
  <c r="AB514" i="16"/>
  <c r="U514" i="16"/>
  <c r="AA514" i="16" s="1"/>
  <c r="T514" i="16"/>
  <c r="W514" i="16" s="1"/>
  <c r="X514" i="16" s="1"/>
  <c r="AQ513" i="16"/>
  <c r="AP513" i="16"/>
  <c r="AO513" i="16"/>
  <c r="AN513" i="16"/>
  <c r="AM513" i="16"/>
  <c r="AL513" i="16"/>
  <c r="AK513" i="16"/>
  <c r="AJ513" i="16"/>
  <c r="AI513" i="16"/>
  <c r="AH513" i="16"/>
  <c r="AG513" i="16"/>
  <c r="AF513" i="16"/>
  <c r="AE513" i="16"/>
  <c r="AB513" i="16"/>
  <c r="U513" i="16"/>
  <c r="AA513" i="16" s="1"/>
  <c r="T513" i="16"/>
  <c r="W513" i="16" s="1"/>
  <c r="Y513" i="16" s="1"/>
  <c r="AQ512" i="16"/>
  <c r="AP512" i="16"/>
  <c r="AO512" i="16"/>
  <c r="AN512" i="16"/>
  <c r="AM512" i="16"/>
  <c r="AL512" i="16"/>
  <c r="AK512" i="16"/>
  <c r="AJ512" i="16"/>
  <c r="AI512" i="16"/>
  <c r="AH512" i="16"/>
  <c r="AG512" i="16"/>
  <c r="AF512" i="16"/>
  <c r="AE512" i="16"/>
  <c r="AB512" i="16"/>
  <c r="U512" i="16"/>
  <c r="T512" i="16"/>
  <c r="AQ511" i="16"/>
  <c r="AP511" i="16"/>
  <c r="AO511" i="16"/>
  <c r="AN511" i="16"/>
  <c r="AM511" i="16"/>
  <c r="AL511" i="16"/>
  <c r="AK511" i="16"/>
  <c r="AJ511" i="16"/>
  <c r="AI511" i="16"/>
  <c r="AH511" i="16"/>
  <c r="AG511" i="16"/>
  <c r="AF511" i="16"/>
  <c r="AE511" i="16"/>
  <c r="AB511" i="16"/>
  <c r="U511" i="16"/>
  <c r="T511" i="16"/>
  <c r="W511" i="16" s="1"/>
  <c r="Y511" i="16" s="1"/>
  <c r="AQ510" i="16"/>
  <c r="AP510" i="16"/>
  <c r="AO510" i="16"/>
  <c r="AN510" i="16"/>
  <c r="AM510" i="16"/>
  <c r="AL510" i="16"/>
  <c r="AK510" i="16"/>
  <c r="AJ510" i="16"/>
  <c r="AI510" i="16"/>
  <c r="AH510" i="16"/>
  <c r="AG510" i="16"/>
  <c r="AF510" i="16"/>
  <c r="AE510" i="16"/>
  <c r="AB510" i="16"/>
  <c r="U510" i="16"/>
  <c r="T510" i="16"/>
  <c r="AQ509" i="16"/>
  <c r="AP509" i="16"/>
  <c r="AO509" i="16"/>
  <c r="AN509" i="16"/>
  <c r="AM509" i="16"/>
  <c r="AL509" i="16"/>
  <c r="AK509" i="16"/>
  <c r="AJ509" i="16"/>
  <c r="AI509" i="16"/>
  <c r="AH509" i="16"/>
  <c r="AG509" i="16"/>
  <c r="AF509" i="16"/>
  <c r="AE509" i="16"/>
  <c r="AB509" i="16"/>
  <c r="U509" i="16"/>
  <c r="AA509" i="16" s="1"/>
  <c r="T509" i="16"/>
  <c r="W509" i="16" s="1"/>
  <c r="Y509" i="16" s="1"/>
  <c r="AQ508" i="16"/>
  <c r="AP508" i="16"/>
  <c r="AO508" i="16"/>
  <c r="AN508" i="16"/>
  <c r="AM508" i="16"/>
  <c r="AL508" i="16"/>
  <c r="AK508" i="16"/>
  <c r="AJ508" i="16"/>
  <c r="AI508" i="16"/>
  <c r="AH508" i="16"/>
  <c r="AG508" i="16"/>
  <c r="AF508" i="16"/>
  <c r="AE508" i="16"/>
  <c r="AB508" i="16"/>
  <c r="U508" i="16"/>
  <c r="T508" i="16"/>
  <c r="AQ507" i="16"/>
  <c r="AP507" i="16"/>
  <c r="AO507" i="16"/>
  <c r="AN507" i="16"/>
  <c r="AM507" i="16"/>
  <c r="AL507" i="16"/>
  <c r="AK507" i="16"/>
  <c r="AJ507" i="16"/>
  <c r="AI507" i="16"/>
  <c r="AH507" i="16"/>
  <c r="AG507" i="16"/>
  <c r="AF507" i="16"/>
  <c r="AE507" i="16"/>
  <c r="AB507" i="16"/>
  <c r="U507" i="16"/>
  <c r="T507" i="16"/>
  <c r="AQ506" i="16"/>
  <c r="AP506" i="16"/>
  <c r="AO506" i="16"/>
  <c r="AN506" i="16"/>
  <c r="AM506" i="16"/>
  <c r="AL506" i="16"/>
  <c r="AK506" i="16"/>
  <c r="AJ506" i="16"/>
  <c r="AI506" i="16"/>
  <c r="AH506" i="16"/>
  <c r="AG506" i="16"/>
  <c r="AF506" i="16"/>
  <c r="AE506" i="16"/>
  <c r="AB506" i="16"/>
  <c r="U506" i="16"/>
  <c r="AA506" i="16" s="1"/>
  <c r="T506" i="16"/>
  <c r="AQ505" i="16"/>
  <c r="AP505" i="16"/>
  <c r="AO505" i="16"/>
  <c r="AN505" i="16"/>
  <c r="AM505" i="16"/>
  <c r="AL505" i="16"/>
  <c r="AK505" i="16"/>
  <c r="AJ505" i="16"/>
  <c r="AI505" i="16"/>
  <c r="AH505" i="16"/>
  <c r="AG505" i="16"/>
  <c r="AF505" i="16"/>
  <c r="AE505" i="16"/>
  <c r="AB505" i="16"/>
  <c r="U505" i="16"/>
  <c r="T505" i="16"/>
  <c r="AQ504" i="16"/>
  <c r="AP504" i="16"/>
  <c r="AO504" i="16"/>
  <c r="AN504" i="16"/>
  <c r="AM504" i="16"/>
  <c r="AL504" i="16"/>
  <c r="AK504" i="16"/>
  <c r="AJ504" i="16"/>
  <c r="AI504" i="16"/>
  <c r="AH504" i="16"/>
  <c r="AG504" i="16"/>
  <c r="AF504" i="16"/>
  <c r="AE504" i="16"/>
  <c r="AB504" i="16"/>
  <c r="U504" i="16"/>
  <c r="T504" i="16"/>
  <c r="W504" i="16" s="1"/>
  <c r="Y504" i="16" s="1"/>
  <c r="AQ503" i="16"/>
  <c r="AP503" i="16"/>
  <c r="AO503" i="16"/>
  <c r="AN503" i="16"/>
  <c r="AM503" i="16"/>
  <c r="AL503" i="16"/>
  <c r="AK503" i="16"/>
  <c r="AJ503" i="16"/>
  <c r="AI503" i="16"/>
  <c r="AH503" i="16"/>
  <c r="AG503" i="16"/>
  <c r="AF503" i="16"/>
  <c r="AE503" i="16"/>
  <c r="AB503" i="16"/>
  <c r="U503" i="16"/>
  <c r="T503" i="16"/>
  <c r="AQ502" i="16"/>
  <c r="AP502" i="16"/>
  <c r="AO502" i="16"/>
  <c r="AN502" i="16"/>
  <c r="AM502" i="16"/>
  <c r="AL502" i="16"/>
  <c r="AK502" i="16"/>
  <c r="AJ502" i="16"/>
  <c r="AI502" i="16"/>
  <c r="AH502" i="16"/>
  <c r="AG502" i="16"/>
  <c r="AF502" i="16"/>
  <c r="AE502" i="16"/>
  <c r="AB502" i="16"/>
  <c r="U502" i="16"/>
  <c r="AA502" i="16" s="1"/>
  <c r="T502" i="16"/>
  <c r="W502" i="16" s="1"/>
  <c r="AQ501" i="16"/>
  <c r="AP501" i="16"/>
  <c r="AO501" i="16"/>
  <c r="AN501" i="16"/>
  <c r="AM501" i="16"/>
  <c r="AL501" i="16"/>
  <c r="AK501" i="16"/>
  <c r="AJ501" i="16"/>
  <c r="AI501" i="16"/>
  <c r="AH501" i="16"/>
  <c r="AG501" i="16"/>
  <c r="AF501" i="16"/>
  <c r="AE501" i="16"/>
  <c r="AB501" i="16"/>
  <c r="U501" i="16"/>
  <c r="T501" i="16"/>
  <c r="AQ500" i="16"/>
  <c r="AP500" i="16"/>
  <c r="AO500" i="16"/>
  <c r="AN500" i="16"/>
  <c r="AM500" i="16"/>
  <c r="AL500" i="16"/>
  <c r="AK500" i="16"/>
  <c r="AJ500" i="16"/>
  <c r="AI500" i="16"/>
  <c r="AH500" i="16"/>
  <c r="AG500" i="16"/>
  <c r="AF500" i="16"/>
  <c r="AE500" i="16"/>
  <c r="AB500" i="16"/>
  <c r="U500" i="16"/>
  <c r="AA500" i="16" s="1"/>
  <c r="T500" i="16"/>
  <c r="W500" i="16" s="1"/>
  <c r="Y500" i="16" s="1"/>
  <c r="AQ499" i="16"/>
  <c r="AP499" i="16"/>
  <c r="AO499" i="16"/>
  <c r="AN499" i="16"/>
  <c r="AM499" i="16"/>
  <c r="AL499" i="16"/>
  <c r="AK499" i="16"/>
  <c r="AJ499" i="16"/>
  <c r="AI499" i="16"/>
  <c r="AH499" i="16"/>
  <c r="AG499" i="16"/>
  <c r="AF499" i="16"/>
  <c r="AE499" i="16"/>
  <c r="AB499" i="16"/>
  <c r="U499" i="16"/>
  <c r="T499" i="16"/>
  <c r="AQ498" i="16"/>
  <c r="AP498" i="16"/>
  <c r="AO498" i="16"/>
  <c r="AN498" i="16"/>
  <c r="AM498" i="16"/>
  <c r="AL498" i="16"/>
  <c r="AK498" i="16"/>
  <c r="AJ498" i="16"/>
  <c r="AI498" i="16"/>
  <c r="AH498" i="16"/>
  <c r="AG498" i="16"/>
  <c r="AF498" i="16"/>
  <c r="AE498" i="16"/>
  <c r="AB498" i="16"/>
  <c r="U498" i="16"/>
  <c r="AA498" i="16" s="1"/>
  <c r="T498" i="16"/>
  <c r="W498" i="16" s="1"/>
  <c r="Y498" i="16" s="1"/>
  <c r="AQ497" i="16"/>
  <c r="AP497" i="16"/>
  <c r="AO497" i="16"/>
  <c r="AN497" i="16"/>
  <c r="AM497" i="16"/>
  <c r="AL497" i="16"/>
  <c r="AK497" i="16"/>
  <c r="AJ497" i="16"/>
  <c r="AI497" i="16"/>
  <c r="AH497" i="16"/>
  <c r="AG497" i="16"/>
  <c r="AF497" i="16"/>
  <c r="AE497" i="16"/>
  <c r="AB497" i="16"/>
  <c r="U497" i="16"/>
  <c r="T497" i="16"/>
  <c r="AQ496" i="16"/>
  <c r="AP496" i="16"/>
  <c r="AO496" i="16"/>
  <c r="AN496" i="16"/>
  <c r="AM496" i="16"/>
  <c r="AL496" i="16"/>
  <c r="AK496" i="16"/>
  <c r="AJ496" i="16"/>
  <c r="AI496" i="16"/>
  <c r="AH496" i="16"/>
  <c r="AG496" i="16"/>
  <c r="AF496" i="16"/>
  <c r="AE496" i="16"/>
  <c r="AB496" i="16"/>
  <c r="U496" i="16"/>
  <c r="AA496" i="16" s="1"/>
  <c r="T496" i="16"/>
  <c r="AQ495" i="16"/>
  <c r="AP495" i="16"/>
  <c r="AO495" i="16"/>
  <c r="AN495" i="16"/>
  <c r="AM495" i="16"/>
  <c r="AL495" i="16"/>
  <c r="AK495" i="16"/>
  <c r="AJ495" i="16"/>
  <c r="AI495" i="16"/>
  <c r="AH495" i="16"/>
  <c r="AG495" i="16"/>
  <c r="AF495" i="16"/>
  <c r="AE495" i="16"/>
  <c r="AB495" i="16"/>
  <c r="U495" i="16"/>
  <c r="T495" i="16"/>
  <c r="AQ494" i="16"/>
  <c r="AP494" i="16"/>
  <c r="AO494" i="16"/>
  <c r="AN494" i="16"/>
  <c r="AM494" i="16"/>
  <c r="AL494" i="16"/>
  <c r="AK494" i="16"/>
  <c r="AJ494" i="16"/>
  <c r="AI494" i="16"/>
  <c r="AH494" i="16"/>
  <c r="AG494" i="16"/>
  <c r="AF494" i="16"/>
  <c r="AE494" i="16"/>
  <c r="AB494" i="16"/>
  <c r="U494" i="16"/>
  <c r="AA494" i="16" s="1"/>
  <c r="T494" i="16"/>
  <c r="AQ493" i="16"/>
  <c r="AP493" i="16"/>
  <c r="AO493" i="16"/>
  <c r="AN493" i="16"/>
  <c r="AM493" i="16"/>
  <c r="AL493" i="16"/>
  <c r="AK493" i="16"/>
  <c r="AJ493" i="16"/>
  <c r="AI493" i="16"/>
  <c r="AH493" i="16"/>
  <c r="AG493" i="16"/>
  <c r="AF493" i="16"/>
  <c r="AE493" i="16"/>
  <c r="AB493" i="16"/>
  <c r="U493" i="16"/>
  <c r="T493" i="16"/>
  <c r="AQ492" i="16"/>
  <c r="AP492" i="16"/>
  <c r="AO492" i="16"/>
  <c r="AN492" i="16"/>
  <c r="AM492" i="16"/>
  <c r="AL492" i="16"/>
  <c r="AK492" i="16"/>
  <c r="AJ492" i="16"/>
  <c r="AI492" i="16"/>
  <c r="AH492" i="16"/>
  <c r="AG492" i="16"/>
  <c r="AF492" i="16"/>
  <c r="AE492" i="16"/>
  <c r="AB492" i="16"/>
  <c r="U492" i="16"/>
  <c r="AA492" i="16" s="1"/>
  <c r="T492" i="16"/>
  <c r="W492" i="16" s="1"/>
  <c r="Y492" i="16" s="1"/>
  <c r="AQ491" i="16"/>
  <c r="AP491" i="16"/>
  <c r="AO491" i="16"/>
  <c r="AN491" i="16"/>
  <c r="AM491" i="16"/>
  <c r="AL491" i="16"/>
  <c r="AK491" i="16"/>
  <c r="AJ491" i="16"/>
  <c r="AI491" i="16"/>
  <c r="AH491" i="16"/>
  <c r="AG491" i="16"/>
  <c r="AF491" i="16"/>
  <c r="AE491" i="16"/>
  <c r="AB491" i="16"/>
  <c r="U491" i="16"/>
  <c r="T491" i="16"/>
  <c r="AQ490" i="16"/>
  <c r="AP490" i="16"/>
  <c r="AO490" i="16"/>
  <c r="AN490" i="16"/>
  <c r="AM490" i="16"/>
  <c r="AL490" i="16"/>
  <c r="AK490" i="16"/>
  <c r="AJ490" i="16"/>
  <c r="AI490" i="16"/>
  <c r="AH490" i="16"/>
  <c r="AG490" i="16"/>
  <c r="AF490" i="16"/>
  <c r="AE490" i="16"/>
  <c r="AB490" i="16"/>
  <c r="U490" i="16"/>
  <c r="AA490" i="16" s="1"/>
  <c r="T490" i="16"/>
  <c r="W490" i="16" s="1"/>
  <c r="Y490" i="16" s="1"/>
  <c r="AQ489" i="16"/>
  <c r="AP489" i="16"/>
  <c r="AO489" i="16"/>
  <c r="AN489" i="16"/>
  <c r="AM489" i="16"/>
  <c r="AL489" i="16"/>
  <c r="AK489" i="16"/>
  <c r="AJ489" i="16"/>
  <c r="AI489" i="16"/>
  <c r="AH489" i="16"/>
  <c r="AG489" i="16"/>
  <c r="AF489" i="16"/>
  <c r="AE489" i="16"/>
  <c r="AB489" i="16"/>
  <c r="U489" i="16"/>
  <c r="AA489" i="16" s="1"/>
  <c r="T489" i="16"/>
  <c r="W489" i="16" s="1"/>
  <c r="Y489" i="16" s="1"/>
  <c r="AQ488" i="16"/>
  <c r="AP488" i="16"/>
  <c r="AO488" i="16"/>
  <c r="AN488" i="16"/>
  <c r="AM488" i="16"/>
  <c r="AL488" i="16"/>
  <c r="AK488" i="16"/>
  <c r="AJ488" i="16"/>
  <c r="AI488" i="16"/>
  <c r="AH488" i="16"/>
  <c r="AG488" i="16"/>
  <c r="AF488" i="16"/>
  <c r="AE488" i="16"/>
  <c r="AB488" i="16"/>
  <c r="U488" i="16"/>
  <c r="T488" i="16"/>
  <c r="AQ487" i="16"/>
  <c r="AP487" i="16"/>
  <c r="AO487" i="16"/>
  <c r="AN487" i="16"/>
  <c r="AM487" i="16"/>
  <c r="AL487" i="16"/>
  <c r="AK487" i="16"/>
  <c r="AJ487" i="16"/>
  <c r="AI487" i="16"/>
  <c r="AH487" i="16"/>
  <c r="AG487" i="16"/>
  <c r="AF487" i="16"/>
  <c r="AE487" i="16"/>
  <c r="AB487" i="16"/>
  <c r="U487" i="16"/>
  <c r="T487" i="16"/>
  <c r="W487" i="16" s="1"/>
  <c r="Z487" i="16" s="1"/>
  <c r="AQ486" i="16"/>
  <c r="AP486" i="16"/>
  <c r="AO486" i="16"/>
  <c r="AN486" i="16"/>
  <c r="AM486" i="16"/>
  <c r="AL486" i="16"/>
  <c r="AK486" i="16"/>
  <c r="AJ486" i="16"/>
  <c r="AI486" i="16"/>
  <c r="AH486" i="16"/>
  <c r="AG486" i="16"/>
  <c r="AF486" i="16"/>
  <c r="AE486" i="16"/>
  <c r="AB486" i="16"/>
  <c r="U486" i="16"/>
  <c r="AA486" i="16" s="1"/>
  <c r="T486" i="16"/>
  <c r="W486" i="16" s="1"/>
  <c r="AQ485" i="16"/>
  <c r="AP485" i="16"/>
  <c r="AO485" i="16"/>
  <c r="AN485" i="16"/>
  <c r="AM485" i="16"/>
  <c r="AL485" i="16"/>
  <c r="AK485" i="16"/>
  <c r="AJ485" i="16"/>
  <c r="AI485" i="16"/>
  <c r="AH485" i="16"/>
  <c r="AG485" i="16"/>
  <c r="AF485" i="16"/>
  <c r="AE485" i="16"/>
  <c r="AB485" i="16"/>
  <c r="U485" i="16"/>
  <c r="T485" i="16"/>
  <c r="AQ484" i="16"/>
  <c r="AP484" i="16"/>
  <c r="AO484" i="16"/>
  <c r="AN484" i="16"/>
  <c r="AM484" i="16"/>
  <c r="AL484" i="16"/>
  <c r="AK484" i="16"/>
  <c r="AJ484" i="16"/>
  <c r="AI484" i="16"/>
  <c r="AH484" i="16"/>
  <c r="AG484" i="16"/>
  <c r="AF484" i="16"/>
  <c r="AE484" i="16"/>
  <c r="AB484" i="16"/>
  <c r="U484" i="16"/>
  <c r="T484" i="16"/>
  <c r="AQ483" i="16"/>
  <c r="AP483" i="16"/>
  <c r="AO483" i="16"/>
  <c r="AN483" i="16"/>
  <c r="AM483" i="16"/>
  <c r="AL483" i="16"/>
  <c r="AK483" i="16"/>
  <c r="AJ483" i="16"/>
  <c r="AI483" i="16"/>
  <c r="AH483" i="16"/>
  <c r="AG483" i="16"/>
  <c r="AF483" i="16"/>
  <c r="AE483" i="16"/>
  <c r="AB483" i="16"/>
  <c r="U483" i="16"/>
  <c r="AA483" i="16" s="1"/>
  <c r="T483" i="16"/>
  <c r="W483" i="16" s="1"/>
  <c r="Y483" i="16" s="1"/>
  <c r="AQ482" i="16"/>
  <c r="AP482" i="16"/>
  <c r="AO482" i="16"/>
  <c r="AN482" i="16"/>
  <c r="AM482" i="16"/>
  <c r="AL482" i="16"/>
  <c r="AK482" i="16"/>
  <c r="AJ482" i="16"/>
  <c r="AI482" i="16"/>
  <c r="AH482" i="16"/>
  <c r="AG482" i="16"/>
  <c r="AF482" i="16"/>
  <c r="AE482" i="16"/>
  <c r="AB482" i="16"/>
  <c r="U482" i="16"/>
  <c r="T482" i="16"/>
  <c r="AQ481" i="16"/>
  <c r="AP481" i="16"/>
  <c r="AO481" i="16"/>
  <c r="AN481" i="16"/>
  <c r="AM481" i="16"/>
  <c r="AL481" i="16"/>
  <c r="AK481" i="16"/>
  <c r="AJ481" i="16"/>
  <c r="AI481" i="16"/>
  <c r="AH481" i="16"/>
  <c r="AG481" i="16"/>
  <c r="AF481" i="16"/>
  <c r="AE481" i="16"/>
  <c r="AB481" i="16"/>
  <c r="U481" i="16"/>
  <c r="AA481" i="16" s="1"/>
  <c r="T481" i="16"/>
  <c r="W481" i="16" s="1"/>
  <c r="AQ480" i="16"/>
  <c r="AP480" i="16"/>
  <c r="AO480" i="16"/>
  <c r="AN480" i="16"/>
  <c r="AM480" i="16"/>
  <c r="AL480" i="16"/>
  <c r="AK480" i="16"/>
  <c r="AJ480" i="16"/>
  <c r="AI480" i="16"/>
  <c r="AH480" i="16"/>
  <c r="AG480" i="16"/>
  <c r="AF480" i="16"/>
  <c r="AE480" i="16"/>
  <c r="AB480" i="16"/>
  <c r="U480" i="16"/>
  <c r="T480" i="16"/>
  <c r="AQ479" i="16"/>
  <c r="AP479" i="16"/>
  <c r="AO479" i="16"/>
  <c r="AN479" i="16"/>
  <c r="AM479" i="16"/>
  <c r="AL479" i="16"/>
  <c r="AK479" i="16"/>
  <c r="AJ479" i="16"/>
  <c r="AI479" i="16"/>
  <c r="AH479" i="16"/>
  <c r="AG479" i="16"/>
  <c r="AF479" i="16"/>
  <c r="AE479" i="16"/>
  <c r="AB479" i="16"/>
  <c r="U479" i="16"/>
  <c r="AA479" i="16" s="1"/>
  <c r="T479" i="16"/>
  <c r="AQ478" i="16"/>
  <c r="AP478" i="16"/>
  <c r="AO478" i="16"/>
  <c r="AN478" i="16"/>
  <c r="AM478" i="16"/>
  <c r="AL478" i="16"/>
  <c r="AK478" i="16"/>
  <c r="AJ478" i="16"/>
  <c r="AI478" i="16"/>
  <c r="AH478" i="16"/>
  <c r="AG478" i="16"/>
  <c r="AF478" i="16"/>
  <c r="AE478" i="16"/>
  <c r="AB478" i="16"/>
  <c r="U478" i="16"/>
  <c r="T478" i="16"/>
  <c r="AQ477" i="16"/>
  <c r="AP477" i="16"/>
  <c r="AO477" i="16"/>
  <c r="AN477" i="16"/>
  <c r="AM477" i="16"/>
  <c r="AL477" i="16"/>
  <c r="AK477" i="16"/>
  <c r="AJ477" i="16"/>
  <c r="AI477" i="16"/>
  <c r="AH477" i="16"/>
  <c r="AG477" i="16"/>
  <c r="AF477" i="16"/>
  <c r="AE477" i="16"/>
  <c r="AB477" i="16"/>
  <c r="U477" i="16"/>
  <c r="T477" i="16"/>
  <c r="AQ476" i="16"/>
  <c r="AP476" i="16"/>
  <c r="AO476" i="16"/>
  <c r="AN476" i="16"/>
  <c r="AM476" i="16"/>
  <c r="AL476" i="16"/>
  <c r="AK476" i="16"/>
  <c r="AJ476" i="16"/>
  <c r="AI476" i="16"/>
  <c r="AH476" i="16"/>
  <c r="AG476" i="16"/>
  <c r="AF476" i="16"/>
  <c r="AE476" i="16"/>
  <c r="AB476" i="16"/>
  <c r="U476" i="16"/>
  <c r="AA476" i="16" s="1"/>
  <c r="T476" i="16"/>
  <c r="W476" i="16" s="1"/>
  <c r="Y476" i="16" s="1"/>
  <c r="AQ475" i="16"/>
  <c r="AP475" i="16"/>
  <c r="AO475" i="16"/>
  <c r="AN475" i="16"/>
  <c r="AM475" i="16"/>
  <c r="AL475" i="16"/>
  <c r="AK475" i="16"/>
  <c r="AJ475" i="16"/>
  <c r="AI475" i="16"/>
  <c r="AH475" i="16"/>
  <c r="AG475" i="16"/>
  <c r="AF475" i="16"/>
  <c r="AE475" i="16"/>
  <c r="AB475" i="16"/>
  <c r="U475" i="16"/>
  <c r="T475" i="16"/>
  <c r="AQ474" i="16"/>
  <c r="AP474" i="16"/>
  <c r="AO474" i="16"/>
  <c r="AN474" i="16"/>
  <c r="AM474" i="16"/>
  <c r="AL474" i="16"/>
  <c r="AK474" i="16"/>
  <c r="AJ474" i="16"/>
  <c r="AI474" i="16"/>
  <c r="AH474" i="16"/>
  <c r="AG474" i="16"/>
  <c r="AF474" i="16"/>
  <c r="AE474" i="16"/>
  <c r="AB474" i="16"/>
  <c r="U474" i="16"/>
  <c r="AA474" i="16" s="1"/>
  <c r="T474" i="16"/>
  <c r="W474" i="16" s="1"/>
  <c r="Y474" i="16" s="1"/>
  <c r="AQ473" i="16"/>
  <c r="AP473" i="16"/>
  <c r="AO473" i="16"/>
  <c r="AN473" i="16"/>
  <c r="AM473" i="16"/>
  <c r="AL473" i="16"/>
  <c r="AK473" i="16"/>
  <c r="AJ473" i="16"/>
  <c r="AI473" i="16"/>
  <c r="AH473" i="16"/>
  <c r="AG473" i="16"/>
  <c r="AF473" i="16"/>
  <c r="AE473" i="16"/>
  <c r="AB473" i="16"/>
  <c r="U473" i="16"/>
  <c r="T473" i="16"/>
  <c r="AQ472" i="16"/>
  <c r="AP472" i="16"/>
  <c r="AO472" i="16"/>
  <c r="AN472" i="16"/>
  <c r="AM472" i="16"/>
  <c r="AL472" i="16"/>
  <c r="AK472" i="16"/>
  <c r="AJ472" i="16"/>
  <c r="AI472" i="16"/>
  <c r="AH472" i="16"/>
  <c r="AG472" i="16"/>
  <c r="AF472" i="16"/>
  <c r="AE472" i="16"/>
  <c r="AB472" i="16"/>
  <c r="U472" i="16"/>
  <c r="T472" i="16"/>
  <c r="AQ471" i="16"/>
  <c r="AP471" i="16"/>
  <c r="AO471" i="16"/>
  <c r="AN471" i="16"/>
  <c r="AM471" i="16"/>
  <c r="AL471" i="16"/>
  <c r="AK471" i="16"/>
  <c r="AJ471" i="16"/>
  <c r="AI471" i="16"/>
  <c r="AH471" i="16"/>
  <c r="AG471" i="16"/>
  <c r="AF471" i="16"/>
  <c r="AE471" i="16"/>
  <c r="AB471" i="16"/>
  <c r="U471" i="16"/>
  <c r="T471" i="16"/>
  <c r="AQ470" i="16"/>
  <c r="AP470" i="16"/>
  <c r="AO470" i="16"/>
  <c r="AN470" i="16"/>
  <c r="AM470" i="16"/>
  <c r="AL470" i="16"/>
  <c r="AK470" i="16"/>
  <c r="AJ470" i="16"/>
  <c r="AI470" i="16"/>
  <c r="AH470" i="16"/>
  <c r="AG470" i="16"/>
  <c r="AF470" i="16"/>
  <c r="AE470" i="16"/>
  <c r="AB470" i="16"/>
  <c r="U470" i="16"/>
  <c r="AA470" i="16" s="1"/>
  <c r="T470" i="16"/>
  <c r="AQ469" i="16"/>
  <c r="AP469" i="16"/>
  <c r="AO469" i="16"/>
  <c r="AN469" i="16"/>
  <c r="AM469" i="16"/>
  <c r="AL469" i="16"/>
  <c r="AK469" i="16"/>
  <c r="AJ469" i="16"/>
  <c r="AI469" i="16"/>
  <c r="AH469" i="16"/>
  <c r="AG469" i="16"/>
  <c r="AF469" i="16"/>
  <c r="AE469" i="16"/>
  <c r="AB469" i="16"/>
  <c r="U469" i="16"/>
  <c r="T469" i="16"/>
  <c r="AQ468" i="16"/>
  <c r="AP468" i="16"/>
  <c r="AO468" i="16"/>
  <c r="AN468" i="16"/>
  <c r="AM468" i="16"/>
  <c r="AL468" i="16"/>
  <c r="AK468" i="16"/>
  <c r="AJ468" i="16"/>
  <c r="AI468" i="16"/>
  <c r="AH468" i="16"/>
  <c r="AG468" i="16"/>
  <c r="AF468" i="16"/>
  <c r="AE468" i="16"/>
  <c r="AB468" i="16"/>
  <c r="U468" i="16"/>
  <c r="T468" i="16"/>
  <c r="W468" i="16" s="1"/>
  <c r="Y468" i="16" s="1"/>
  <c r="AQ467" i="16"/>
  <c r="AP467" i="16"/>
  <c r="AO467" i="16"/>
  <c r="AN467" i="16"/>
  <c r="AM467" i="16"/>
  <c r="AL467" i="16"/>
  <c r="AK467" i="16"/>
  <c r="AJ467" i="16"/>
  <c r="AI467" i="16"/>
  <c r="AH467" i="16"/>
  <c r="AG467" i="16"/>
  <c r="AF467" i="16"/>
  <c r="AE467" i="16"/>
  <c r="AB467" i="16"/>
  <c r="U467" i="16"/>
  <c r="T467" i="16"/>
  <c r="AQ466" i="16"/>
  <c r="AP466" i="16"/>
  <c r="AO466" i="16"/>
  <c r="AN466" i="16"/>
  <c r="AM466" i="16"/>
  <c r="AL466" i="16"/>
  <c r="AK466" i="16"/>
  <c r="AJ466" i="16"/>
  <c r="AI466" i="16"/>
  <c r="AH466" i="16"/>
  <c r="AG466" i="16"/>
  <c r="AF466" i="16"/>
  <c r="AE466" i="16"/>
  <c r="AB466" i="16"/>
  <c r="U466" i="16"/>
  <c r="T466" i="16"/>
  <c r="W466" i="16" s="1"/>
  <c r="Y466" i="16" s="1"/>
  <c r="AQ465" i="16"/>
  <c r="AP465" i="16"/>
  <c r="AO465" i="16"/>
  <c r="AN465" i="16"/>
  <c r="AM465" i="16"/>
  <c r="AL465" i="16"/>
  <c r="AK465" i="16"/>
  <c r="AJ465" i="16"/>
  <c r="AI465" i="16"/>
  <c r="AH465" i="16"/>
  <c r="AG465" i="16"/>
  <c r="AF465" i="16"/>
  <c r="AE465" i="16"/>
  <c r="AB465" i="16"/>
  <c r="U465" i="16"/>
  <c r="T465" i="16"/>
  <c r="AQ464" i="16"/>
  <c r="AP464" i="16"/>
  <c r="AO464" i="16"/>
  <c r="AN464" i="16"/>
  <c r="AM464" i="16"/>
  <c r="AL464" i="16"/>
  <c r="AK464" i="16"/>
  <c r="AJ464" i="16"/>
  <c r="AI464" i="16"/>
  <c r="AH464" i="16"/>
  <c r="AG464" i="16"/>
  <c r="AF464" i="16"/>
  <c r="AE464" i="16"/>
  <c r="AB464" i="16"/>
  <c r="U464" i="16"/>
  <c r="AA464" i="16" s="1"/>
  <c r="T464" i="16"/>
  <c r="W464" i="16" s="1"/>
  <c r="Y464" i="16" s="1"/>
  <c r="AQ463" i="16"/>
  <c r="AP463" i="16"/>
  <c r="AO463" i="16"/>
  <c r="AN463" i="16"/>
  <c r="AM463" i="16"/>
  <c r="AL463" i="16"/>
  <c r="AK463" i="16"/>
  <c r="AJ463" i="16"/>
  <c r="AI463" i="16"/>
  <c r="AH463" i="16"/>
  <c r="AG463" i="16"/>
  <c r="AF463" i="16"/>
  <c r="AE463" i="16"/>
  <c r="AB463" i="16"/>
  <c r="U463" i="16"/>
  <c r="AA463" i="16" s="1"/>
  <c r="T463" i="16"/>
  <c r="W463" i="16" s="1"/>
  <c r="Y463" i="16" s="1"/>
  <c r="AQ462" i="16"/>
  <c r="AP462" i="16"/>
  <c r="AO462" i="16"/>
  <c r="AN462" i="16"/>
  <c r="AM462" i="16"/>
  <c r="AL462" i="16"/>
  <c r="AK462" i="16"/>
  <c r="AJ462" i="16"/>
  <c r="AI462" i="16"/>
  <c r="AH462" i="16"/>
  <c r="AG462" i="16"/>
  <c r="AF462" i="16"/>
  <c r="AE462" i="16"/>
  <c r="AB462" i="16"/>
  <c r="U462" i="16"/>
  <c r="T462" i="16"/>
  <c r="AQ461" i="16"/>
  <c r="AP461" i="16"/>
  <c r="AO461" i="16"/>
  <c r="AN461" i="16"/>
  <c r="AM461" i="16"/>
  <c r="AL461" i="16"/>
  <c r="AK461" i="16"/>
  <c r="AJ461" i="16"/>
  <c r="AI461" i="16"/>
  <c r="AH461" i="16"/>
  <c r="AG461" i="16"/>
  <c r="AF461" i="16"/>
  <c r="AE461" i="16"/>
  <c r="AB461" i="16"/>
  <c r="U461" i="16"/>
  <c r="AA461" i="16" s="1"/>
  <c r="T461" i="16"/>
  <c r="AQ460" i="16"/>
  <c r="AP460" i="16"/>
  <c r="AO460" i="16"/>
  <c r="AN460" i="16"/>
  <c r="AM460" i="16"/>
  <c r="AL460" i="16"/>
  <c r="AK460" i="16"/>
  <c r="AJ460" i="16"/>
  <c r="AI460" i="16"/>
  <c r="AH460" i="16"/>
  <c r="AG460" i="16"/>
  <c r="AF460" i="16"/>
  <c r="AE460" i="16"/>
  <c r="AB460" i="16"/>
  <c r="U460" i="16"/>
  <c r="AA460" i="16" s="1"/>
  <c r="T460" i="16"/>
  <c r="W460" i="16" s="1"/>
  <c r="Y460" i="16" s="1"/>
  <c r="AQ459" i="16"/>
  <c r="AP459" i="16"/>
  <c r="AO459" i="16"/>
  <c r="AN459" i="16"/>
  <c r="AM459" i="16"/>
  <c r="AL459" i="16"/>
  <c r="AK459" i="16"/>
  <c r="AJ459" i="16"/>
  <c r="AI459" i="16"/>
  <c r="AH459" i="16"/>
  <c r="AG459" i="16"/>
  <c r="AF459" i="16"/>
  <c r="AE459" i="16"/>
  <c r="AB459" i="16"/>
  <c r="U459" i="16"/>
  <c r="T459" i="16"/>
  <c r="AQ458" i="16"/>
  <c r="AP458" i="16"/>
  <c r="AO458" i="16"/>
  <c r="AN458" i="16"/>
  <c r="AM458" i="16"/>
  <c r="AL458" i="16"/>
  <c r="AK458" i="16"/>
  <c r="AJ458" i="16"/>
  <c r="AI458" i="16"/>
  <c r="AH458" i="16"/>
  <c r="AG458" i="16"/>
  <c r="AF458" i="16"/>
  <c r="AE458" i="16"/>
  <c r="AB458" i="16"/>
  <c r="U458" i="16"/>
  <c r="AA458" i="16" s="1"/>
  <c r="T458" i="16"/>
  <c r="W458" i="16" s="1"/>
  <c r="Y458" i="16" s="1"/>
  <c r="AQ457" i="16"/>
  <c r="AP457" i="16"/>
  <c r="AO457" i="16"/>
  <c r="AN457" i="16"/>
  <c r="AM457" i="16"/>
  <c r="AL457" i="16"/>
  <c r="AK457" i="16"/>
  <c r="AJ457" i="16"/>
  <c r="AI457" i="16"/>
  <c r="AH457" i="16"/>
  <c r="AG457" i="16"/>
  <c r="AF457" i="16"/>
  <c r="AE457" i="16"/>
  <c r="AB457" i="16"/>
  <c r="U457" i="16"/>
  <c r="AA457" i="16" s="1"/>
  <c r="T457" i="16"/>
  <c r="W457" i="16" s="1"/>
  <c r="Y457" i="16" s="1"/>
  <c r="AQ456" i="16"/>
  <c r="AP456" i="16"/>
  <c r="AO456" i="16"/>
  <c r="AN456" i="16"/>
  <c r="AM456" i="16"/>
  <c r="AL456" i="16"/>
  <c r="AK456" i="16"/>
  <c r="AJ456" i="16"/>
  <c r="AI456" i="16"/>
  <c r="AH456" i="16"/>
  <c r="AG456" i="16"/>
  <c r="AF456" i="16"/>
  <c r="AE456" i="16"/>
  <c r="AB456" i="16"/>
  <c r="U456" i="16"/>
  <c r="T456" i="16"/>
  <c r="AQ455" i="16"/>
  <c r="AP455" i="16"/>
  <c r="AO455" i="16"/>
  <c r="AN455" i="16"/>
  <c r="AM455" i="16"/>
  <c r="AL455" i="16"/>
  <c r="AK455" i="16"/>
  <c r="AJ455" i="16"/>
  <c r="AI455" i="16"/>
  <c r="AH455" i="16"/>
  <c r="AG455" i="16"/>
  <c r="AF455" i="16"/>
  <c r="AE455" i="16"/>
  <c r="AB455" i="16"/>
  <c r="U455" i="16"/>
  <c r="AA456" i="16" s="1"/>
  <c r="T455" i="16"/>
  <c r="AQ454" i="16"/>
  <c r="AP454" i="16"/>
  <c r="AO454" i="16"/>
  <c r="AN454" i="16"/>
  <c r="AM454" i="16"/>
  <c r="AL454" i="16"/>
  <c r="AK454" i="16"/>
  <c r="AJ454" i="16"/>
  <c r="AI454" i="16"/>
  <c r="AH454" i="16"/>
  <c r="AG454" i="16"/>
  <c r="AF454" i="16"/>
  <c r="AE454" i="16"/>
  <c r="AB454" i="16"/>
  <c r="U454" i="16"/>
  <c r="T454" i="16"/>
  <c r="AQ453" i="16"/>
  <c r="AP453" i="16"/>
  <c r="AO453" i="16"/>
  <c r="AN453" i="16"/>
  <c r="AM453" i="16"/>
  <c r="AL453" i="16"/>
  <c r="AK453" i="16"/>
  <c r="AJ453" i="16"/>
  <c r="AI453" i="16"/>
  <c r="AH453" i="16"/>
  <c r="AG453" i="16"/>
  <c r="AF453" i="16"/>
  <c r="AE453" i="16"/>
  <c r="AB453" i="16"/>
  <c r="U453" i="16"/>
  <c r="T453" i="16"/>
  <c r="W453" i="16" s="1"/>
  <c r="Y453" i="16" s="1"/>
  <c r="AQ452" i="16"/>
  <c r="AP452" i="16"/>
  <c r="AO452" i="16"/>
  <c r="AN452" i="16"/>
  <c r="AM452" i="16"/>
  <c r="AL452" i="16"/>
  <c r="AK452" i="16"/>
  <c r="AJ452" i="16"/>
  <c r="AI452" i="16"/>
  <c r="AH452" i="16"/>
  <c r="AG452" i="16"/>
  <c r="AF452" i="16"/>
  <c r="AE452" i="16"/>
  <c r="AB452" i="16"/>
  <c r="U452" i="16"/>
  <c r="T452" i="16"/>
  <c r="AQ451" i="16"/>
  <c r="AP451" i="16"/>
  <c r="AO451" i="16"/>
  <c r="AN451" i="16"/>
  <c r="AM451" i="16"/>
  <c r="AL451" i="16"/>
  <c r="AK451" i="16"/>
  <c r="AJ451" i="16"/>
  <c r="AI451" i="16"/>
  <c r="AH451" i="16"/>
  <c r="AG451" i="16"/>
  <c r="AF451" i="16"/>
  <c r="AE451" i="16"/>
  <c r="AB451" i="16"/>
  <c r="U451" i="16"/>
  <c r="T451" i="16"/>
  <c r="AQ450" i="16"/>
  <c r="AP450" i="16"/>
  <c r="AO450" i="16"/>
  <c r="AN450" i="16"/>
  <c r="AM450" i="16"/>
  <c r="AL450" i="16"/>
  <c r="AK450" i="16"/>
  <c r="AJ450" i="16"/>
  <c r="AI450" i="16"/>
  <c r="AH450" i="16"/>
  <c r="AG450" i="16"/>
  <c r="AF450" i="16"/>
  <c r="AE450" i="16"/>
  <c r="AB450" i="16"/>
  <c r="U450" i="16"/>
  <c r="T450" i="16"/>
  <c r="AQ449" i="16"/>
  <c r="AP449" i="16"/>
  <c r="AO449" i="16"/>
  <c r="AN449" i="16"/>
  <c r="AM449" i="16"/>
  <c r="AL449" i="16"/>
  <c r="AK449" i="16"/>
  <c r="AJ449" i="16"/>
  <c r="AI449" i="16"/>
  <c r="AH449" i="16"/>
  <c r="AG449" i="16"/>
  <c r="AF449" i="16"/>
  <c r="AE449" i="16"/>
  <c r="AB449" i="16"/>
  <c r="U449" i="16"/>
  <c r="AA449" i="16" s="1"/>
  <c r="T449" i="16"/>
  <c r="W449" i="16" s="1"/>
  <c r="AQ448" i="16"/>
  <c r="AP448" i="16"/>
  <c r="AO448" i="16"/>
  <c r="AN448" i="16"/>
  <c r="AM448" i="16"/>
  <c r="AL448" i="16"/>
  <c r="AK448" i="16"/>
  <c r="AJ448" i="16"/>
  <c r="AI448" i="16"/>
  <c r="AH448" i="16"/>
  <c r="AG448" i="16"/>
  <c r="AF448" i="16"/>
  <c r="AE448" i="16"/>
  <c r="AB448" i="16"/>
  <c r="U448" i="16"/>
  <c r="T448" i="16"/>
  <c r="AQ447" i="16"/>
  <c r="AP447" i="16"/>
  <c r="AO447" i="16"/>
  <c r="AN447" i="16"/>
  <c r="AM447" i="16"/>
  <c r="AL447" i="16"/>
  <c r="AK447" i="16"/>
  <c r="AJ447" i="16"/>
  <c r="AI447" i="16"/>
  <c r="AH447" i="16"/>
  <c r="AG447" i="16"/>
  <c r="AF447" i="16"/>
  <c r="AE447" i="16"/>
  <c r="AB447" i="16"/>
  <c r="U447" i="16"/>
  <c r="AA447" i="16" s="1"/>
  <c r="T447" i="16"/>
  <c r="W447" i="16" s="1"/>
  <c r="Y447" i="16" s="1"/>
  <c r="AQ446" i="16"/>
  <c r="AP446" i="16"/>
  <c r="AO446" i="16"/>
  <c r="AN446" i="16"/>
  <c r="AM446" i="16"/>
  <c r="AL446" i="16"/>
  <c r="AK446" i="16"/>
  <c r="AJ446" i="16"/>
  <c r="AI446" i="16"/>
  <c r="AH446" i="16"/>
  <c r="AG446" i="16"/>
  <c r="AF446" i="16"/>
  <c r="AE446" i="16"/>
  <c r="AB446" i="16"/>
  <c r="U446" i="16"/>
  <c r="T446" i="16"/>
  <c r="AQ445" i="16"/>
  <c r="AP445" i="16"/>
  <c r="AO445" i="16"/>
  <c r="AN445" i="16"/>
  <c r="AM445" i="16"/>
  <c r="AL445" i="16"/>
  <c r="AK445" i="16"/>
  <c r="AJ445" i="16"/>
  <c r="AI445" i="16"/>
  <c r="AH445" i="16"/>
  <c r="AG445" i="16"/>
  <c r="AF445" i="16"/>
  <c r="AE445" i="16"/>
  <c r="AB445" i="16"/>
  <c r="U445" i="16"/>
  <c r="AA445" i="16" s="1"/>
  <c r="T445" i="16"/>
  <c r="W445" i="16" s="1"/>
  <c r="Y445" i="16" s="1"/>
  <c r="AQ444" i="16"/>
  <c r="AP444" i="16"/>
  <c r="AO444" i="16"/>
  <c r="AN444" i="16"/>
  <c r="AM444" i="16"/>
  <c r="AL444" i="16"/>
  <c r="AK444" i="16"/>
  <c r="AJ444" i="16"/>
  <c r="AI444" i="16"/>
  <c r="AH444" i="16"/>
  <c r="AG444" i="16"/>
  <c r="AF444" i="16"/>
  <c r="AE444" i="16"/>
  <c r="AB444" i="16"/>
  <c r="U444" i="16"/>
  <c r="T444" i="16"/>
  <c r="AQ443" i="16"/>
  <c r="AP443" i="16"/>
  <c r="AO443" i="16"/>
  <c r="AN443" i="16"/>
  <c r="AM443" i="16"/>
  <c r="AL443" i="16"/>
  <c r="AK443" i="16"/>
  <c r="AJ443" i="16"/>
  <c r="AI443" i="16"/>
  <c r="AH443" i="16"/>
  <c r="AG443" i="16"/>
  <c r="AF443" i="16"/>
  <c r="AE443" i="16"/>
  <c r="AB443" i="16"/>
  <c r="U443" i="16"/>
  <c r="AA443" i="16" s="1"/>
  <c r="T443" i="16"/>
  <c r="AQ442" i="16"/>
  <c r="AP442" i="16"/>
  <c r="AO442" i="16"/>
  <c r="AN442" i="16"/>
  <c r="AM442" i="16"/>
  <c r="AL442" i="16"/>
  <c r="AK442" i="16"/>
  <c r="AJ442" i="16"/>
  <c r="AI442" i="16"/>
  <c r="AH442" i="16"/>
  <c r="AG442" i="16"/>
  <c r="AF442" i="16"/>
  <c r="AE442" i="16"/>
  <c r="AB442" i="16"/>
  <c r="U442" i="16"/>
  <c r="T442" i="16"/>
  <c r="AQ441" i="16"/>
  <c r="AP441" i="16"/>
  <c r="AO441" i="16"/>
  <c r="AN441" i="16"/>
  <c r="AM441" i="16"/>
  <c r="AL441" i="16"/>
  <c r="AK441" i="16"/>
  <c r="AJ441" i="16"/>
  <c r="AI441" i="16"/>
  <c r="AH441" i="16"/>
  <c r="AG441" i="16"/>
  <c r="AF441" i="16"/>
  <c r="AE441" i="16"/>
  <c r="AB441" i="16"/>
  <c r="U441" i="16"/>
  <c r="T441" i="16"/>
  <c r="W441" i="16" s="1"/>
  <c r="Y441" i="16" s="1"/>
  <c r="AQ440" i="16"/>
  <c r="AP440" i="16"/>
  <c r="AO440" i="16"/>
  <c r="AN440" i="16"/>
  <c r="AM440" i="16"/>
  <c r="AL440" i="16"/>
  <c r="AK440" i="16"/>
  <c r="AJ440" i="16"/>
  <c r="AI440" i="16"/>
  <c r="AH440" i="16"/>
  <c r="AG440" i="16"/>
  <c r="AF440" i="16"/>
  <c r="AE440" i="16"/>
  <c r="AB440" i="16"/>
  <c r="U440" i="16"/>
  <c r="AA440" i="16" s="1"/>
  <c r="T440" i="16"/>
  <c r="W440" i="16" s="1"/>
  <c r="Y440" i="16" s="1"/>
  <c r="AQ439" i="16"/>
  <c r="AP439" i="16"/>
  <c r="AO439" i="16"/>
  <c r="AN439" i="16"/>
  <c r="AM439" i="16"/>
  <c r="AL439" i="16"/>
  <c r="AK439" i="16"/>
  <c r="AJ439" i="16"/>
  <c r="AI439" i="16"/>
  <c r="AH439" i="16"/>
  <c r="AG439" i="16"/>
  <c r="AF439" i="16"/>
  <c r="AE439" i="16"/>
  <c r="AB439" i="16"/>
  <c r="U439" i="16"/>
  <c r="T439" i="16"/>
  <c r="AQ438" i="16"/>
  <c r="AP438" i="16"/>
  <c r="AO438" i="16"/>
  <c r="AN438" i="16"/>
  <c r="AM438" i="16"/>
  <c r="AL438" i="16"/>
  <c r="AK438" i="16"/>
  <c r="AJ438" i="16"/>
  <c r="AI438" i="16"/>
  <c r="AH438" i="16"/>
  <c r="AG438" i="16"/>
  <c r="AF438" i="16"/>
  <c r="AE438" i="16"/>
  <c r="AB438" i="16"/>
  <c r="U438" i="16"/>
  <c r="T438" i="16"/>
  <c r="W438" i="16" s="1"/>
  <c r="Y438" i="16" s="1"/>
  <c r="AQ437" i="16"/>
  <c r="AP437" i="16"/>
  <c r="AO437" i="16"/>
  <c r="AN437" i="16"/>
  <c r="AM437" i="16"/>
  <c r="AL437" i="16"/>
  <c r="AK437" i="16"/>
  <c r="AJ437" i="16"/>
  <c r="AI437" i="16"/>
  <c r="AH437" i="16"/>
  <c r="AG437" i="16"/>
  <c r="AF437" i="16"/>
  <c r="AE437" i="16"/>
  <c r="AB437" i="16"/>
  <c r="U437" i="16"/>
  <c r="AA437" i="16" s="1"/>
  <c r="T437" i="16"/>
  <c r="W437" i="16" s="1"/>
  <c r="Y437" i="16" s="1"/>
  <c r="AQ436" i="16"/>
  <c r="AP436" i="16"/>
  <c r="AO436" i="16"/>
  <c r="AN436" i="16"/>
  <c r="AM436" i="16"/>
  <c r="AL436" i="16"/>
  <c r="AK436" i="16"/>
  <c r="AJ436" i="16"/>
  <c r="AI436" i="16"/>
  <c r="AH436" i="16"/>
  <c r="AG436" i="16"/>
  <c r="AF436" i="16"/>
  <c r="AE436" i="16"/>
  <c r="AB436" i="16"/>
  <c r="U436" i="16"/>
  <c r="T436" i="16"/>
  <c r="AQ435" i="16"/>
  <c r="AP435" i="16"/>
  <c r="AO435" i="16"/>
  <c r="AN435" i="16"/>
  <c r="AM435" i="16"/>
  <c r="AL435" i="16"/>
  <c r="AK435" i="16"/>
  <c r="AJ435" i="16"/>
  <c r="AI435" i="16"/>
  <c r="AH435" i="16"/>
  <c r="AG435" i="16"/>
  <c r="AF435" i="16"/>
  <c r="AE435" i="16"/>
  <c r="AB435" i="16"/>
  <c r="U435" i="16"/>
  <c r="AA435" i="16" s="1"/>
  <c r="T435" i="16"/>
  <c r="W435" i="16" s="1"/>
  <c r="Y435" i="16" s="1"/>
  <c r="AQ434" i="16"/>
  <c r="AP434" i="16"/>
  <c r="AO434" i="16"/>
  <c r="AN434" i="16"/>
  <c r="AM434" i="16"/>
  <c r="AL434" i="16"/>
  <c r="AK434" i="16"/>
  <c r="AJ434" i="16"/>
  <c r="AI434" i="16"/>
  <c r="AH434" i="16"/>
  <c r="AG434" i="16"/>
  <c r="AF434" i="16"/>
  <c r="AE434" i="16"/>
  <c r="AB434" i="16"/>
  <c r="U434" i="16"/>
  <c r="AA434" i="16" s="1"/>
  <c r="T434" i="16"/>
  <c r="W434" i="16" s="1"/>
  <c r="Y434" i="16" s="1"/>
  <c r="AQ433" i="16"/>
  <c r="AP433" i="16"/>
  <c r="AO433" i="16"/>
  <c r="AN433" i="16"/>
  <c r="AM433" i="16"/>
  <c r="AL433" i="16"/>
  <c r="AK433" i="16"/>
  <c r="AJ433" i="16"/>
  <c r="AI433" i="16"/>
  <c r="AH433" i="16"/>
  <c r="AG433" i="16"/>
  <c r="AF433" i="16"/>
  <c r="AE433" i="16"/>
  <c r="AB433" i="16"/>
  <c r="U433" i="16"/>
  <c r="T433" i="16"/>
  <c r="AQ432" i="16"/>
  <c r="AP432" i="16"/>
  <c r="AO432" i="16"/>
  <c r="AN432" i="16"/>
  <c r="AM432" i="16"/>
  <c r="AL432" i="16"/>
  <c r="AK432" i="16"/>
  <c r="AJ432" i="16"/>
  <c r="AI432" i="16"/>
  <c r="AH432" i="16"/>
  <c r="AG432" i="16"/>
  <c r="AF432" i="16"/>
  <c r="AE432" i="16"/>
  <c r="AB432" i="16"/>
  <c r="U432" i="16"/>
  <c r="AA432" i="16" s="1"/>
  <c r="T432" i="16"/>
  <c r="W432" i="16" s="1"/>
  <c r="Y432" i="16" s="1"/>
  <c r="AQ431" i="16"/>
  <c r="AP431" i="16"/>
  <c r="AO431" i="16"/>
  <c r="AN431" i="16"/>
  <c r="AM431" i="16"/>
  <c r="AL431" i="16"/>
  <c r="AK431" i="16"/>
  <c r="AJ431" i="16"/>
  <c r="AI431" i="16"/>
  <c r="AH431" i="16"/>
  <c r="AG431" i="16"/>
  <c r="AF431" i="16"/>
  <c r="AE431" i="16"/>
  <c r="AB431" i="16"/>
  <c r="U431" i="16"/>
  <c r="T431" i="16"/>
  <c r="AQ430" i="16"/>
  <c r="AP430" i="16"/>
  <c r="AO430" i="16"/>
  <c r="AN430" i="16"/>
  <c r="AM430" i="16"/>
  <c r="AL430" i="16"/>
  <c r="AK430" i="16"/>
  <c r="AJ430" i="16"/>
  <c r="AI430" i="16"/>
  <c r="AH430" i="16"/>
  <c r="AG430" i="16"/>
  <c r="AF430" i="16"/>
  <c r="AE430" i="16"/>
  <c r="AB430" i="16"/>
  <c r="U430" i="16"/>
  <c r="AA430" i="16" s="1"/>
  <c r="T430" i="16"/>
  <c r="AQ429" i="16"/>
  <c r="AP429" i="16"/>
  <c r="AO429" i="16"/>
  <c r="AN429" i="16"/>
  <c r="AM429" i="16"/>
  <c r="AL429" i="16"/>
  <c r="AK429" i="16"/>
  <c r="AJ429" i="16"/>
  <c r="AI429" i="16"/>
  <c r="AH429" i="16"/>
  <c r="AG429" i="16"/>
  <c r="AF429" i="16"/>
  <c r="AE429" i="16"/>
  <c r="AB429" i="16"/>
  <c r="U429" i="16"/>
  <c r="T429" i="16"/>
  <c r="AQ428" i="16"/>
  <c r="AP428" i="16"/>
  <c r="AO428" i="16"/>
  <c r="AN428" i="16"/>
  <c r="AM428" i="16"/>
  <c r="AL428" i="16"/>
  <c r="AK428" i="16"/>
  <c r="AJ428" i="16"/>
  <c r="AI428" i="16"/>
  <c r="AH428" i="16"/>
  <c r="AG428" i="16"/>
  <c r="AF428" i="16"/>
  <c r="AE428" i="16"/>
  <c r="AB428" i="16"/>
  <c r="U428" i="16"/>
  <c r="T428" i="16"/>
  <c r="AQ427" i="16"/>
  <c r="AP427" i="16"/>
  <c r="AO427" i="16"/>
  <c r="AN427" i="16"/>
  <c r="AM427" i="16"/>
  <c r="AL427" i="16"/>
  <c r="AK427" i="16"/>
  <c r="AJ427" i="16"/>
  <c r="AI427" i="16"/>
  <c r="AH427" i="16"/>
  <c r="AG427" i="16"/>
  <c r="AF427" i="16"/>
  <c r="AE427" i="16"/>
  <c r="AB427" i="16"/>
  <c r="U427" i="16"/>
  <c r="T427" i="16"/>
  <c r="AQ426" i="16"/>
  <c r="AP426" i="16"/>
  <c r="AO426" i="16"/>
  <c r="AN426" i="16"/>
  <c r="AM426" i="16"/>
  <c r="AL426" i="16"/>
  <c r="AK426" i="16"/>
  <c r="AJ426" i="16"/>
  <c r="AI426" i="16"/>
  <c r="AH426" i="16"/>
  <c r="AG426" i="16"/>
  <c r="AF426" i="16"/>
  <c r="AE426" i="16"/>
  <c r="AB426" i="16"/>
  <c r="U426" i="16"/>
  <c r="T426" i="16"/>
  <c r="AQ425" i="16"/>
  <c r="AP425" i="16"/>
  <c r="AO425" i="16"/>
  <c r="AN425" i="16"/>
  <c r="AM425" i="16"/>
  <c r="AL425" i="16"/>
  <c r="AK425" i="16"/>
  <c r="AJ425" i="16"/>
  <c r="AI425" i="16"/>
  <c r="AH425" i="16"/>
  <c r="AG425" i="16"/>
  <c r="AF425" i="16"/>
  <c r="AE425" i="16"/>
  <c r="AB425" i="16"/>
  <c r="U425" i="16"/>
  <c r="AA425" i="16" s="1"/>
  <c r="T425" i="16"/>
  <c r="W425" i="16" s="1"/>
  <c r="AQ424" i="16"/>
  <c r="AP424" i="16"/>
  <c r="AO424" i="16"/>
  <c r="AN424" i="16"/>
  <c r="AM424" i="16"/>
  <c r="AL424" i="16"/>
  <c r="AK424" i="16"/>
  <c r="AJ424" i="16"/>
  <c r="AI424" i="16"/>
  <c r="AH424" i="16"/>
  <c r="AG424" i="16"/>
  <c r="AF424" i="16"/>
  <c r="AE424" i="16"/>
  <c r="AB424" i="16"/>
  <c r="U424" i="16"/>
  <c r="T424" i="16"/>
  <c r="AQ423" i="16"/>
  <c r="AP423" i="16"/>
  <c r="AO423" i="16"/>
  <c r="AN423" i="16"/>
  <c r="AM423" i="16"/>
  <c r="AL423" i="16"/>
  <c r="AK423" i="16"/>
  <c r="AJ423" i="16"/>
  <c r="AI423" i="16"/>
  <c r="AH423" i="16"/>
  <c r="AG423" i="16"/>
  <c r="AF423" i="16"/>
  <c r="AE423" i="16"/>
  <c r="AB423" i="16"/>
  <c r="U423" i="16"/>
  <c r="AA423" i="16" s="1"/>
  <c r="T423" i="16"/>
  <c r="W423" i="16" s="1"/>
  <c r="AQ422" i="16"/>
  <c r="AP422" i="16"/>
  <c r="AO422" i="16"/>
  <c r="AN422" i="16"/>
  <c r="AM422" i="16"/>
  <c r="AL422" i="16"/>
  <c r="AK422" i="16"/>
  <c r="AJ422" i="16"/>
  <c r="AI422" i="16"/>
  <c r="AH422" i="16"/>
  <c r="AG422" i="16"/>
  <c r="AF422" i="16"/>
  <c r="AE422" i="16"/>
  <c r="AB422" i="16"/>
  <c r="U422" i="16"/>
  <c r="T422" i="16"/>
  <c r="AQ421" i="16"/>
  <c r="AP421" i="16"/>
  <c r="AO421" i="16"/>
  <c r="AN421" i="16"/>
  <c r="AM421" i="16"/>
  <c r="AL421" i="16"/>
  <c r="AK421" i="16"/>
  <c r="AJ421" i="16"/>
  <c r="AI421" i="16"/>
  <c r="AH421" i="16"/>
  <c r="AG421" i="16"/>
  <c r="AF421" i="16"/>
  <c r="AE421" i="16"/>
  <c r="AB421" i="16"/>
  <c r="U421" i="16"/>
  <c r="AA421" i="16" s="1"/>
  <c r="T421" i="16"/>
  <c r="AQ420" i="16"/>
  <c r="AP420" i="16"/>
  <c r="AO420" i="16"/>
  <c r="AN420" i="16"/>
  <c r="AM420" i="16"/>
  <c r="AL420" i="16"/>
  <c r="AK420" i="16"/>
  <c r="AJ420" i="16"/>
  <c r="AI420" i="16"/>
  <c r="AH420" i="16"/>
  <c r="AG420" i="16"/>
  <c r="AF420" i="16"/>
  <c r="AE420" i="16"/>
  <c r="AB420" i="16"/>
  <c r="U420" i="16"/>
  <c r="T420" i="16"/>
  <c r="AQ419" i="16"/>
  <c r="AP419" i="16"/>
  <c r="AO419" i="16"/>
  <c r="AN419" i="16"/>
  <c r="AM419" i="16"/>
  <c r="AL419" i="16"/>
  <c r="AK419" i="16"/>
  <c r="AJ419" i="16"/>
  <c r="AI419" i="16"/>
  <c r="AH419" i="16"/>
  <c r="AG419" i="16"/>
  <c r="AF419" i="16"/>
  <c r="AE419" i="16"/>
  <c r="AB419" i="16"/>
  <c r="U419" i="16"/>
  <c r="AA419" i="16" s="1"/>
  <c r="T419" i="16"/>
  <c r="AQ418" i="16"/>
  <c r="AP418" i="16"/>
  <c r="AO418" i="16"/>
  <c r="AN418" i="16"/>
  <c r="AM418" i="16"/>
  <c r="AL418" i="16"/>
  <c r="AK418" i="16"/>
  <c r="AJ418" i="16"/>
  <c r="AI418" i="16"/>
  <c r="AH418" i="16"/>
  <c r="AG418" i="16"/>
  <c r="AF418" i="16"/>
  <c r="AE418" i="16"/>
  <c r="AB418" i="16"/>
  <c r="U418" i="16"/>
  <c r="T418" i="16"/>
  <c r="AQ417" i="16"/>
  <c r="AP417" i="16"/>
  <c r="AO417" i="16"/>
  <c r="AN417" i="16"/>
  <c r="AM417" i="16"/>
  <c r="AL417" i="16"/>
  <c r="AK417" i="16"/>
  <c r="AJ417" i="16"/>
  <c r="AI417" i="16"/>
  <c r="AH417" i="16"/>
  <c r="AG417" i="16"/>
  <c r="AF417" i="16"/>
  <c r="AE417" i="16"/>
  <c r="AB417" i="16"/>
  <c r="U417" i="16"/>
  <c r="T417" i="16"/>
  <c r="W417" i="16" s="1"/>
  <c r="Y417" i="16" s="1"/>
  <c r="AQ416" i="16"/>
  <c r="AP416" i="16"/>
  <c r="AO416" i="16"/>
  <c r="AN416" i="16"/>
  <c r="AM416" i="16"/>
  <c r="AL416" i="16"/>
  <c r="AK416" i="16"/>
  <c r="AJ416" i="16"/>
  <c r="AI416" i="16"/>
  <c r="AH416" i="16"/>
  <c r="AG416" i="16"/>
  <c r="AF416" i="16"/>
  <c r="AE416" i="16"/>
  <c r="AB416" i="16"/>
  <c r="U416" i="16"/>
  <c r="T416" i="16"/>
  <c r="AQ415" i="16"/>
  <c r="AP415" i="16"/>
  <c r="AO415" i="16"/>
  <c r="AN415" i="16"/>
  <c r="AM415" i="16"/>
  <c r="AL415" i="16"/>
  <c r="AK415" i="16"/>
  <c r="AJ415" i="16"/>
  <c r="AI415" i="16"/>
  <c r="AH415" i="16"/>
  <c r="AG415" i="16"/>
  <c r="AF415" i="16"/>
  <c r="AE415" i="16"/>
  <c r="AB415" i="16"/>
  <c r="U415" i="16"/>
  <c r="AA415" i="16" s="1"/>
  <c r="T415" i="16"/>
  <c r="W415" i="16" s="1"/>
  <c r="Y415" i="16" s="1"/>
  <c r="AQ414" i="16"/>
  <c r="AP414" i="16"/>
  <c r="AO414" i="16"/>
  <c r="AN414" i="16"/>
  <c r="AM414" i="16"/>
  <c r="AL414" i="16"/>
  <c r="AK414" i="16"/>
  <c r="AJ414" i="16"/>
  <c r="AI414" i="16"/>
  <c r="AH414" i="16"/>
  <c r="AG414" i="16"/>
  <c r="AF414" i="16"/>
  <c r="AE414" i="16"/>
  <c r="AB414" i="16"/>
  <c r="U414" i="16"/>
  <c r="AA414" i="16" s="1"/>
  <c r="T414" i="16"/>
  <c r="W414" i="16" s="1"/>
  <c r="Y414" i="16" s="1"/>
  <c r="AQ413" i="16"/>
  <c r="AP413" i="16"/>
  <c r="AO413" i="16"/>
  <c r="AN413" i="16"/>
  <c r="AM413" i="16"/>
  <c r="AL413" i="16"/>
  <c r="AK413" i="16"/>
  <c r="AJ413" i="16"/>
  <c r="AI413" i="16"/>
  <c r="AH413" i="16"/>
  <c r="AG413" i="16"/>
  <c r="AF413" i="16"/>
  <c r="AE413" i="16"/>
  <c r="AB413" i="16"/>
  <c r="U413" i="16"/>
  <c r="T413" i="16"/>
  <c r="AQ412" i="16"/>
  <c r="AP412" i="16"/>
  <c r="AO412" i="16"/>
  <c r="AN412" i="16"/>
  <c r="AM412" i="16"/>
  <c r="AL412" i="16"/>
  <c r="AK412" i="16"/>
  <c r="AJ412" i="16"/>
  <c r="AI412" i="16"/>
  <c r="AH412" i="16"/>
  <c r="AG412" i="16"/>
  <c r="AF412" i="16"/>
  <c r="AE412" i="16"/>
  <c r="AB412" i="16"/>
  <c r="U412" i="16"/>
  <c r="T412" i="16"/>
  <c r="W412" i="16" s="1"/>
  <c r="AQ411" i="16"/>
  <c r="AP411" i="16"/>
  <c r="AO411" i="16"/>
  <c r="AN411" i="16"/>
  <c r="AM411" i="16"/>
  <c r="AL411" i="16"/>
  <c r="AK411" i="16"/>
  <c r="AJ411" i="16"/>
  <c r="AI411" i="16"/>
  <c r="AH411" i="16"/>
  <c r="AG411" i="16"/>
  <c r="AF411" i="16"/>
  <c r="AE411" i="16"/>
  <c r="AB411" i="16"/>
  <c r="U411" i="16"/>
  <c r="T411" i="16"/>
  <c r="AQ410" i="16"/>
  <c r="AP410" i="16"/>
  <c r="AO410" i="16"/>
  <c r="AN410" i="16"/>
  <c r="AM410" i="16"/>
  <c r="AL410" i="16"/>
  <c r="AK410" i="16"/>
  <c r="AJ410" i="16"/>
  <c r="AI410" i="16"/>
  <c r="AH410" i="16"/>
  <c r="AG410" i="16"/>
  <c r="AF410" i="16"/>
  <c r="AE410" i="16"/>
  <c r="AB410" i="16"/>
  <c r="U410" i="16"/>
  <c r="T410" i="16"/>
  <c r="AQ409" i="16"/>
  <c r="AP409" i="16"/>
  <c r="AO409" i="16"/>
  <c r="AN409" i="16"/>
  <c r="AM409" i="16"/>
  <c r="AL409" i="16"/>
  <c r="AK409" i="16"/>
  <c r="AJ409" i="16"/>
  <c r="AI409" i="16"/>
  <c r="AH409" i="16"/>
  <c r="AG409" i="16"/>
  <c r="AF409" i="16"/>
  <c r="AE409" i="16"/>
  <c r="AB409" i="16"/>
  <c r="U409" i="16"/>
  <c r="T409" i="16"/>
  <c r="AQ408" i="16"/>
  <c r="AP408" i="16"/>
  <c r="AO408" i="16"/>
  <c r="AN408" i="16"/>
  <c r="AM408" i="16"/>
  <c r="AL408" i="16"/>
  <c r="AK408" i="16"/>
  <c r="AJ408" i="16"/>
  <c r="AI408" i="16"/>
  <c r="AH408" i="16"/>
  <c r="AG408" i="16"/>
  <c r="AF408" i="16"/>
  <c r="AE408" i="16"/>
  <c r="AB408" i="16"/>
  <c r="U408" i="16"/>
  <c r="T408" i="16"/>
  <c r="W408" i="16" s="1"/>
  <c r="AQ407" i="16"/>
  <c r="AP407" i="16"/>
  <c r="AO407" i="16"/>
  <c r="AN407" i="16"/>
  <c r="AM407" i="16"/>
  <c r="AL407" i="16"/>
  <c r="AK407" i="16"/>
  <c r="AJ407" i="16"/>
  <c r="AI407" i="16"/>
  <c r="AH407" i="16"/>
  <c r="AG407" i="16"/>
  <c r="AF407" i="16"/>
  <c r="AE407" i="16"/>
  <c r="AB407" i="16"/>
  <c r="U407" i="16"/>
  <c r="AA407" i="16" s="1"/>
  <c r="T407" i="16"/>
  <c r="W407" i="16" s="1"/>
  <c r="Y407" i="16" s="1"/>
  <c r="AQ406" i="16"/>
  <c r="AP406" i="16"/>
  <c r="AO406" i="16"/>
  <c r="AN406" i="16"/>
  <c r="AM406" i="16"/>
  <c r="AL406" i="16"/>
  <c r="AK406" i="16"/>
  <c r="AJ406" i="16"/>
  <c r="AI406" i="16"/>
  <c r="AH406" i="16"/>
  <c r="AG406" i="16"/>
  <c r="AF406" i="16"/>
  <c r="AE406" i="16"/>
  <c r="AB406" i="16"/>
  <c r="U406" i="16"/>
  <c r="T406" i="16"/>
  <c r="AQ405" i="16"/>
  <c r="AP405" i="16"/>
  <c r="AO405" i="16"/>
  <c r="AN405" i="16"/>
  <c r="AM405" i="16"/>
  <c r="AL405" i="16"/>
  <c r="AK405" i="16"/>
  <c r="AJ405" i="16"/>
  <c r="AI405" i="16"/>
  <c r="AH405" i="16"/>
  <c r="AG405" i="16"/>
  <c r="AF405" i="16"/>
  <c r="AE405" i="16"/>
  <c r="AB405" i="16"/>
  <c r="U405" i="16"/>
  <c r="T405" i="16"/>
  <c r="W405" i="16" s="1"/>
  <c r="Y405" i="16" s="1"/>
  <c r="AQ404" i="16"/>
  <c r="AP404" i="16"/>
  <c r="AO404" i="16"/>
  <c r="AN404" i="16"/>
  <c r="AM404" i="16"/>
  <c r="AL404" i="16"/>
  <c r="AK404" i="16"/>
  <c r="AJ404" i="16"/>
  <c r="AI404" i="16"/>
  <c r="AH404" i="16"/>
  <c r="AG404" i="16"/>
  <c r="AF404" i="16"/>
  <c r="AE404" i="16"/>
  <c r="AB404" i="16"/>
  <c r="U404" i="16"/>
  <c r="AA404" i="16" s="1"/>
  <c r="T404" i="16"/>
  <c r="W404" i="16" s="1"/>
  <c r="Y404" i="16" s="1"/>
  <c r="AQ403" i="16"/>
  <c r="AP403" i="16"/>
  <c r="AO403" i="16"/>
  <c r="AN403" i="16"/>
  <c r="AM403" i="16"/>
  <c r="AL403" i="16"/>
  <c r="AK403" i="16"/>
  <c r="AJ403" i="16"/>
  <c r="AI403" i="16"/>
  <c r="AH403" i="16"/>
  <c r="AG403" i="16"/>
  <c r="AF403" i="16"/>
  <c r="AE403" i="16"/>
  <c r="AB403" i="16"/>
  <c r="U403" i="16"/>
  <c r="T403" i="16"/>
  <c r="AQ402" i="16"/>
  <c r="AP402" i="16"/>
  <c r="AO402" i="16"/>
  <c r="AN402" i="16"/>
  <c r="AM402" i="16"/>
  <c r="AL402" i="16"/>
  <c r="AK402" i="16"/>
  <c r="AJ402" i="16"/>
  <c r="AI402" i="16"/>
  <c r="AH402" i="16"/>
  <c r="AG402" i="16"/>
  <c r="AF402" i="16"/>
  <c r="AE402" i="16"/>
  <c r="AB402" i="16"/>
  <c r="U402" i="16"/>
  <c r="AA402" i="16" s="1"/>
  <c r="T402" i="16"/>
  <c r="W402" i="16" s="1"/>
  <c r="Y402" i="16" s="1"/>
  <c r="AQ401" i="16"/>
  <c r="AP401" i="16"/>
  <c r="AO401" i="16"/>
  <c r="AN401" i="16"/>
  <c r="AM401" i="16"/>
  <c r="AL401" i="16"/>
  <c r="AK401" i="16"/>
  <c r="AJ401" i="16"/>
  <c r="AI401" i="16"/>
  <c r="AH401" i="16"/>
  <c r="AG401" i="16"/>
  <c r="AF401" i="16"/>
  <c r="AE401" i="16"/>
  <c r="AB401" i="16"/>
  <c r="U401" i="16"/>
  <c r="T401" i="16"/>
  <c r="AQ400" i="16"/>
  <c r="AP400" i="16"/>
  <c r="AO400" i="16"/>
  <c r="AN400" i="16"/>
  <c r="AM400" i="16"/>
  <c r="AL400" i="16"/>
  <c r="AK400" i="16"/>
  <c r="AJ400" i="16"/>
  <c r="AI400" i="16"/>
  <c r="AH400" i="16"/>
  <c r="AG400" i="16"/>
  <c r="AF400" i="16"/>
  <c r="AE400" i="16"/>
  <c r="AB400" i="16"/>
  <c r="U400" i="16"/>
  <c r="AA400" i="16" s="1"/>
  <c r="T400" i="16"/>
  <c r="W400" i="16" s="1"/>
  <c r="AQ399" i="16"/>
  <c r="AP399" i="16"/>
  <c r="AO399" i="16"/>
  <c r="AN399" i="16"/>
  <c r="AM399" i="16"/>
  <c r="AL399" i="16"/>
  <c r="AK399" i="16"/>
  <c r="AJ399" i="16"/>
  <c r="AI399" i="16"/>
  <c r="AH399" i="16"/>
  <c r="AG399" i="16"/>
  <c r="AF399" i="16"/>
  <c r="AE399" i="16"/>
  <c r="AB399" i="16"/>
  <c r="U399" i="16"/>
  <c r="T399" i="16"/>
  <c r="AQ398" i="16"/>
  <c r="AP398" i="16"/>
  <c r="AO398" i="16"/>
  <c r="AN398" i="16"/>
  <c r="AM398" i="16"/>
  <c r="AL398" i="16"/>
  <c r="AK398" i="16"/>
  <c r="AJ398" i="16"/>
  <c r="AI398" i="16"/>
  <c r="AH398" i="16"/>
  <c r="AG398" i="16"/>
  <c r="AF398" i="16"/>
  <c r="AE398" i="16"/>
  <c r="AB398" i="16"/>
  <c r="W398" i="16"/>
  <c r="Y398" i="16" s="1"/>
  <c r="U398" i="16"/>
  <c r="AA398" i="16" s="1"/>
  <c r="T398" i="16"/>
  <c r="AQ397" i="16"/>
  <c r="AP397" i="16"/>
  <c r="AO397" i="16"/>
  <c r="AN397" i="16"/>
  <c r="AM397" i="16"/>
  <c r="AL397" i="16"/>
  <c r="AK397" i="16"/>
  <c r="AJ397" i="16"/>
  <c r="AI397" i="16"/>
  <c r="AH397" i="16"/>
  <c r="AG397" i="16"/>
  <c r="AF397" i="16"/>
  <c r="AE397" i="16"/>
  <c r="AB397" i="16"/>
  <c r="U397" i="16"/>
  <c r="T397" i="16"/>
  <c r="AQ396" i="16"/>
  <c r="AP396" i="16"/>
  <c r="AO396" i="16"/>
  <c r="AN396" i="16"/>
  <c r="AM396" i="16"/>
  <c r="AL396" i="16"/>
  <c r="AK396" i="16"/>
  <c r="AJ396" i="16"/>
  <c r="AI396" i="16"/>
  <c r="AH396" i="16"/>
  <c r="AG396" i="16"/>
  <c r="AF396" i="16"/>
  <c r="AE396" i="16"/>
  <c r="AB396" i="16"/>
  <c r="U396" i="16"/>
  <c r="AA396" i="16" s="1"/>
  <c r="T396" i="16"/>
  <c r="AQ395" i="16"/>
  <c r="AP395" i="16"/>
  <c r="AO395" i="16"/>
  <c r="AN395" i="16"/>
  <c r="AM395" i="16"/>
  <c r="AL395" i="16"/>
  <c r="AK395" i="16"/>
  <c r="AJ395" i="16"/>
  <c r="AI395" i="16"/>
  <c r="AH395" i="16"/>
  <c r="AG395" i="16"/>
  <c r="AF395" i="16"/>
  <c r="AE395" i="16"/>
  <c r="AB395" i="16"/>
  <c r="U395" i="16"/>
  <c r="T395" i="16"/>
  <c r="AQ394" i="16"/>
  <c r="AP394" i="16"/>
  <c r="AO394" i="16"/>
  <c r="AN394" i="16"/>
  <c r="AM394" i="16"/>
  <c r="AL394" i="16"/>
  <c r="AK394" i="16"/>
  <c r="AJ394" i="16"/>
  <c r="AI394" i="16"/>
  <c r="AH394" i="16"/>
  <c r="AG394" i="16"/>
  <c r="AF394" i="16"/>
  <c r="AE394" i="16"/>
  <c r="AB394" i="16"/>
  <c r="U394" i="16"/>
  <c r="T394" i="16"/>
  <c r="AQ393" i="16"/>
  <c r="AP393" i="16"/>
  <c r="AO393" i="16"/>
  <c r="AN393" i="16"/>
  <c r="AM393" i="16"/>
  <c r="AL393" i="16"/>
  <c r="AK393" i="16"/>
  <c r="AJ393" i="16"/>
  <c r="AI393" i="16"/>
  <c r="AH393" i="16"/>
  <c r="AG393" i="16"/>
  <c r="AF393" i="16"/>
  <c r="AE393" i="16"/>
  <c r="AB393" i="16"/>
  <c r="U393" i="16"/>
  <c r="T393" i="16"/>
  <c r="AQ392" i="16"/>
  <c r="AP392" i="16"/>
  <c r="AO392" i="16"/>
  <c r="AN392" i="16"/>
  <c r="AM392" i="16"/>
  <c r="AL392" i="16"/>
  <c r="AK392" i="16"/>
  <c r="AJ392" i="16"/>
  <c r="AI392" i="16"/>
  <c r="AH392" i="16"/>
  <c r="AG392" i="16"/>
  <c r="AF392" i="16"/>
  <c r="AE392" i="16"/>
  <c r="AB392" i="16"/>
  <c r="U392" i="16"/>
  <c r="AA392" i="16" s="1"/>
  <c r="T392" i="16"/>
  <c r="W392" i="16" s="1"/>
  <c r="Y392" i="16" s="1"/>
  <c r="AQ391" i="16"/>
  <c r="AP391" i="16"/>
  <c r="AO391" i="16"/>
  <c r="AN391" i="16"/>
  <c r="AM391" i="16"/>
  <c r="AL391" i="16"/>
  <c r="AK391" i="16"/>
  <c r="AJ391" i="16"/>
  <c r="AI391" i="16"/>
  <c r="AH391" i="16"/>
  <c r="AG391" i="16"/>
  <c r="AF391" i="16"/>
  <c r="AE391" i="16"/>
  <c r="AB391" i="16"/>
  <c r="U391" i="16"/>
  <c r="T391" i="16"/>
  <c r="AQ390" i="16"/>
  <c r="AP390" i="16"/>
  <c r="AO390" i="16"/>
  <c r="AN390" i="16"/>
  <c r="AM390" i="16"/>
  <c r="AL390" i="16"/>
  <c r="AK390" i="16"/>
  <c r="AJ390" i="16"/>
  <c r="AI390" i="16"/>
  <c r="AH390" i="16"/>
  <c r="AG390" i="16"/>
  <c r="AF390" i="16"/>
  <c r="AE390" i="16"/>
  <c r="AB390" i="16"/>
  <c r="U390" i="16"/>
  <c r="AA390" i="16" s="1"/>
  <c r="T390" i="16"/>
  <c r="W390" i="16" s="1"/>
  <c r="AQ389" i="16"/>
  <c r="AP389" i="16"/>
  <c r="AO389" i="16"/>
  <c r="AN389" i="16"/>
  <c r="AM389" i="16"/>
  <c r="AL389" i="16"/>
  <c r="AK389" i="16"/>
  <c r="AJ389" i="16"/>
  <c r="AI389" i="16"/>
  <c r="AH389" i="16"/>
  <c r="AG389" i="16"/>
  <c r="AF389" i="16"/>
  <c r="AE389" i="16"/>
  <c r="AB389" i="16"/>
  <c r="U389" i="16"/>
  <c r="T389" i="16"/>
  <c r="AQ388" i="16"/>
  <c r="AP388" i="16"/>
  <c r="AO388" i="16"/>
  <c r="AN388" i="16"/>
  <c r="AM388" i="16"/>
  <c r="AL388" i="16"/>
  <c r="AK388" i="16"/>
  <c r="AJ388" i="16"/>
  <c r="AI388" i="16"/>
  <c r="AH388" i="16"/>
  <c r="AG388" i="16"/>
  <c r="AF388" i="16"/>
  <c r="AE388" i="16"/>
  <c r="AB388" i="16"/>
  <c r="U388" i="16"/>
  <c r="AA388" i="16" s="1"/>
  <c r="T388" i="16"/>
  <c r="W388" i="16" s="1"/>
  <c r="AQ387" i="16"/>
  <c r="AP387" i="16"/>
  <c r="AO387" i="16"/>
  <c r="AN387" i="16"/>
  <c r="AM387" i="16"/>
  <c r="AL387" i="16"/>
  <c r="AK387" i="16"/>
  <c r="AJ387" i="16"/>
  <c r="AI387" i="16"/>
  <c r="AH387" i="16"/>
  <c r="AG387" i="16"/>
  <c r="AF387" i="16"/>
  <c r="AE387" i="16"/>
  <c r="AB387" i="16"/>
  <c r="U387" i="16"/>
  <c r="T387" i="16"/>
  <c r="AQ386" i="16"/>
  <c r="AP386" i="16"/>
  <c r="AO386" i="16"/>
  <c r="AN386" i="16"/>
  <c r="AM386" i="16"/>
  <c r="AL386" i="16"/>
  <c r="AK386" i="16"/>
  <c r="AJ386" i="16"/>
  <c r="AI386" i="16"/>
  <c r="AH386" i="16"/>
  <c r="AG386" i="16"/>
  <c r="AF386" i="16"/>
  <c r="AE386" i="16"/>
  <c r="AB386" i="16"/>
  <c r="U386" i="16"/>
  <c r="AA386" i="16" s="1"/>
  <c r="T386" i="16"/>
  <c r="AQ385" i="16"/>
  <c r="AP385" i="16"/>
  <c r="AO385" i="16"/>
  <c r="AN385" i="16"/>
  <c r="AM385" i="16"/>
  <c r="AL385" i="16"/>
  <c r="AK385" i="16"/>
  <c r="AJ385" i="16"/>
  <c r="AI385" i="16"/>
  <c r="AH385" i="16"/>
  <c r="AG385" i="16"/>
  <c r="AF385" i="16"/>
  <c r="AE385" i="16"/>
  <c r="AB385" i="16"/>
  <c r="U385" i="16"/>
  <c r="AA385" i="16" s="1"/>
  <c r="T385" i="16"/>
  <c r="W385" i="16" s="1"/>
  <c r="Y385" i="16" s="1"/>
  <c r="AQ384" i="16"/>
  <c r="AP384" i="16"/>
  <c r="AO384" i="16"/>
  <c r="AN384" i="16"/>
  <c r="AM384" i="16"/>
  <c r="AL384" i="16"/>
  <c r="AK384" i="16"/>
  <c r="AJ384" i="16"/>
  <c r="AI384" i="16"/>
  <c r="AH384" i="16"/>
  <c r="AG384" i="16"/>
  <c r="AF384" i="16"/>
  <c r="AE384" i="16"/>
  <c r="AB384" i="16"/>
  <c r="U384" i="16"/>
  <c r="T384" i="16"/>
  <c r="AQ383" i="16"/>
  <c r="AP383" i="16"/>
  <c r="AO383" i="16"/>
  <c r="AN383" i="16"/>
  <c r="AM383" i="16"/>
  <c r="AL383" i="16"/>
  <c r="AK383" i="16"/>
  <c r="AJ383" i="16"/>
  <c r="AI383" i="16"/>
  <c r="AH383" i="16"/>
  <c r="AG383" i="16"/>
  <c r="AF383" i="16"/>
  <c r="AE383" i="16"/>
  <c r="AB383" i="16"/>
  <c r="U383" i="16"/>
  <c r="AA383" i="16" s="1"/>
  <c r="T383" i="16"/>
  <c r="W383" i="16" s="1"/>
  <c r="Y383" i="16" s="1"/>
  <c r="AQ382" i="16"/>
  <c r="AP382" i="16"/>
  <c r="AO382" i="16"/>
  <c r="AN382" i="16"/>
  <c r="AM382" i="16"/>
  <c r="AL382" i="16"/>
  <c r="AK382" i="16"/>
  <c r="AJ382" i="16"/>
  <c r="AI382" i="16"/>
  <c r="AH382" i="16"/>
  <c r="AG382" i="16"/>
  <c r="AF382" i="16"/>
  <c r="AE382" i="16"/>
  <c r="AB382" i="16"/>
  <c r="U382" i="16"/>
  <c r="T382" i="16"/>
  <c r="AQ381" i="16"/>
  <c r="AP381" i="16"/>
  <c r="AO381" i="16"/>
  <c r="AN381" i="16"/>
  <c r="AM381" i="16"/>
  <c r="AL381" i="16"/>
  <c r="AK381" i="16"/>
  <c r="AJ381" i="16"/>
  <c r="AI381" i="16"/>
  <c r="AH381" i="16"/>
  <c r="AG381" i="16"/>
  <c r="AF381" i="16"/>
  <c r="AE381" i="16"/>
  <c r="AB381" i="16"/>
  <c r="U381" i="16"/>
  <c r="AA381" i="16" s="1"/>
  <c r="T381" i="16"/>
  <c r="W381" i="16" s="1"/>
  <c r="Y381" i="16" s="1"/>
  <c r="AQ380" i="16"/>
  <c r="AP380" i="16"/>
  <c r="AO380" i="16"/>
  <c r="AN380" i="16"/>
  <c r="AM380" i="16"/>
  <c r="AL380" i="16"/>
  <c r="AK380" i="16"/>
  <c r="AJ380" i="16"/>
  <c r="AI380" i="16"/>
  <c r="AH380" i="16"/>
  <c r="AG380" i="16"/>
  <c r="AF380" i="16"/>
  <c r="AE380" i="16"/>
  <c r="AB380" i="16"/>
  <c r="U380" i="16"/>
  <c r="T380" i="16"/>
  <c r="AQ379" i="16"/>
  <c r="AP379" i="16"/>
  <c r="AO379" i="16"/>
  <c r="AN379" i="16"/>
  <c r="AM379" i="16"/>
  <c r="AL379" i="16"/>
  <c r="AK379" i="16"/>
  <c r="AJ379" i="16"/>
  <c r="AI379" i="16"/>
  <c r="AH379" i="16"/>
  <c r="AG379" i="16"/>
  <c r="AF379" i="16"/>
  <c r="AE379" i="16"/>
  <c r="AB379" i="16"/>
  <c r="U379" i="16"/>
  <c r="AA379" i="16" s="1"/>
  <c r="T379" i="16"/>
  <c r="W379" i="16" s="1"/>
  <c r="Y379" i="16" s="1"/>
  <c r="AQ378" i="16"/>
  <c r="AP378" i="16"/>
  <c r="AO378" i="16"/>
  <c r="AN378" i="16"/>
  <c r="AM378" i="16"/>
  <c r="AL378" i="16"/>
  <c r="AK378" i="16"/>
  <c r="AJ378" i="16"/>
  <c r="AI378" i="16"/>
  <c r="AH378" i="16"/>
  <c r="AG378" i="16"/>
  <c r="AF378" i="16"/>
  <c r="AE378" i="16"/>
  <c r="AB378" i="16"/>
  <c r="U378" i="16"/>
  <c r="AA378" i="16" s="1"/>
  <c r="T378" i="16"/>
  <c r="W378" i="16" s="1"/>
  <c r="Y378" i="16" s="1"/>
  <c r="AQ377" i="16"/>
  <c r="AP377" i="16"/>
  <c r="AO377" i="16"/>
  <c r="AN377" i="16"/>
  <c r="AM377" i="16"/>
  <c r="AL377" i="16"/>
  <c r="AK377" i="16"/>
  <c r="AJ377" i="16"/>
  <c r="AI377" i="16"/>
  <c r="AH377" i="16"/>
  <c r="AG377" i="16"/>
  <c r="AF377" i="16"/>
  <c r="AE377" i="16"/>
  <c r="AB377" i="16"/>
  <c r="U377" i="16"/>
  <c r="T377" i="16"/>
  <c r="AQ376" i="16"/>
  <c r="AP376" i="16"/>
  <c r="AO376" i="16"/>
  <c r="AN376" i="16"/>
  <c r="AM376" i="16"/>
  <c r="AL376" i="16"/>
  <c r="AK376" i="16"/>
  <c r="AJ376" i="16"/>
  <c r="AI376" i="16"/>
  <c r="AH376" i="16"/>
  <c r="AG376" i="16"/>
  <c r="AF376" i="16"/>
  <c r="AE376" i="16"/>
  <c r="AB376" i="16"/>
  <c r="U376" i="16"/>
  <c r="T376" i="16"/>
  <c r="AQ375" i="16"/>
  <c r="AP375" i="16"/>
  <c r="AO375" i="16"/>
  <c r="AN375" i="16"/>
  <c r="AM375" i="16"/>
  <c r="AL375" i="16"/>
  <c r="AK375" i="16"/>
  <c r="AJ375" i="16"/>
  <c r="AI375" i="16"/>
  <c r="AH375" i="16"/>
  <c r="AG375" i="16"/>
  <c r="AF375" i="16"/>
  <c r="AE375" i="16"/>
  <c r="AB375" i="16"/>
  <c r="U375" i="16"/>
  <c r="T375" i="16"/>
  <c r="W375" i="16" s="1"/>
  <c r="AQ374" i="16"/>
  <c r="AP374" i="16"/>
  <c r="AO374" i="16"/>
  <c r="AN374" i="16"/>
  <c r="AM374" i="16"/>
  <c r="AL374" i="16"/>
  <c r="AK374" i="16"/>
  <c r="AJ374" i="16"/>
  <c r="AI374" i="16"/>
  <c r="AH374" i="16"/>
  <c r="AG374" i="16"/>
  <c r="AF374" i="16"/>
  <c r="AE374" i="16"/>
  <c r="AB374" i="16"/>
  <c r="U374" i="16"/>
  <c r="AA374" i="16" s="1"/>
  <c r="T374" i="16"/>
  <c r="W374" i="16" s="1"/>
  <c r="Y374" i="16" s="1"/>
  <c r="AQ373" i="16"/>
  <c r="AP373" i="16"/>
  <c r="AO373" i="16"/>
  <c r="AN373" i="16"/>
  <c r="AM373" i="16"/>
  <c r="AL373" i="16"/>
  <c r="AK373" i="16"/>
  <c r="AJ373" i="16"/>
  <c r="AI373" i="16"/>
  <c r="AH373" i="16"/>
  <c r="AG373" i="16"/>
  <c r="AF373" i="16"/>
  <c r="AE373" i="16"/>
  <c r="AB373" i="16"/>
  <c r="U373" i="16"/>
  <c r="T373" i="16"/>
  <c r="AQ372" i="16"/>
  <c r="AP372" i="16"/>
  <c r="AO372" i="16"/>
  <c r="AN372" i="16"/>
  <c r="AM372" i="16"/>
  <c r="AL372" i="16"/>
  <c r="AK372" i="16"/>
  <c r="AJ372" i="16"/>
  <c r="AI372" i="16"/>
  <c r="AH372" i="16"/>
  <c r="AG372" i="16"/>
  <c r="AF372" i="16"/>
  <c r="AE372" i="16"/>
  <c r="AB372" i="16"/>
  <c r="U372" i="16"/>
  <c r="AA372" i="16" s="1"/>
  <c r="T372" i="16"/>
  <c r="W372" i="16" s="1"/>
  <c r="Y372" i="16" s="1"/>
  <c r="AQ371" i="16"/>
  <c r="AP371" i="16"/>
  <c r="AO371" i="16"/>
  <c r="AN371" i="16"/>
  <c r="AM371" i="16"/>
  <c r="AL371" i="16"/>
  <c r="AK371" i="16"/>
  <c r="AJ371" i="16"/>
  <c r="AI371" i="16"/>
  <c r="AH371" i="16"/>
  <c r="AG371" i="16"/>
  <c r="AF371" i="16"/>
  <c r="AE371" i="16"/>
  <c r="AB371" i="16"/>
  <c r="U371" i="16"/>
  <c r="T371" i="16"/>
  <c r="AQ370" i="16"/>
  <c r="AP370" i="16"/>
  <c r="AO370" i="16"/>
  <c r="AN370" i="16"/>
  <c r="AM370" i="16"/>
  <c r="AL370" i="16"/>
  <c r="AK370" i="16"/>
  <c r="AJ370" i="16"/>
  <c r="AI370" i="16"/>
  <c r="AH370" i="16"/>
  <c r="AG370" i="16"/>
  <c r="AF370" i="16"/>
  <c r="AE370" i="16"/>
  <c r="AB370" i="16"/>
  <c r="U370" i="16"/>
  <c r="T370" i="16"/>
  <c r="AQ369" i="16"/>
  <c r="AP369" i="16"/>
  <c r="AO369" i="16"/>
  <c r="AN369" i="16"/>
  <c r="AM369" i="16"/>
  <c r="AL369" i="16"/>
  <c r="AK369" i="16"/>
  <c r="AJ369" i="16"/>
  <c r="AI369" i="16"/>
  <c r="AH369" i="16"/>
  <c r="AG369" i="16"/>
  <c r="AF369" i="16"/>
  <c r="AE369" i="16"/>
  <c r="AB369" i="16"/>
  <c r="U369" i="16"/>
  <c r="AA369" i="16" s="1"/>
  <c r="T369" i="16"/>
  <c r="W369" i="16" s="1"/>
  <c r="Y369" i="16" s="1"/>
  <c r="AQ368" i="16"/>
  <c r="AP368" i="16"/>
  <c r="AO368" i="16"/>
  <c r="AN368" i="16"/>
  <c r="AM368" i="16"/>
  <c r="AL368" i="16"/>
  <c r="AK368" i="16"/>
  <c r="AJ368" i="16"/>
  <c r="AI368" i="16"/>
  <c r="AH368" i="16"/>
  <c r="AG368" i="16"/>
  <c r="AF368" i="16"/>
  <c r="AE368" i="16"/>
  <c r="AB368" i="16"/>
  <c r="U368" i="16"/>
  <c r="T368" i="16"/>
  <c r="AQ367" i="16"/>
  <c r="AP367" i="16"/>
  <c r="AO367" i="16"/>
  <c r="AN367" i="16"/>
  <c r="AM367" i="16"/>
  <c r="AL367" i="16"/>
  <c r="AK367" i="16"/>
  <c r="AJ367" i="16"/>
  <c r="AI367" i="16"/>
  <c r="AH367" i="16"/>
  <c r="AG367" i="16"/>
  <c r="AF367" i="16"/>
  <c r="AE367" i="16"/>
  <c r="AB367" i="16"/>
  <c r="U367" i="16"/>
  <c r="T367" i="16"/>
  <c r="W367" i="16" s="1"/>
  <c r="Y367" i="16" s="1"/>
  <c r="AQ366" i="16"/>
  <c r="AP366" i="16"/>
  <c r="AO366" i="16"/>
  <c r="AN366" i="16"/>
  <c r="AM366" i="16"/>
  <c r="AL366" i="16"/>
  <c r="AK366" i="16"/>
  <c r="AJ366" i="16"/>
  <c r="AI366" i="16"/>
  <c r="AH366" i="16"/>
  <c r="AG366" i="16"/>
  <c r="AF366" i="16"/>
  <c r="AE366" i="16"/>
  <c r="AB366" i="16"/>
  <c r="U366" i="16"/>
  <c r="T366" i="16"/>
  <c r="AQ365" i="16"/>
  <c r="AP365" i="16"/>
  <c r="AO365" i="16"/>
  <c r="AN365" i="16"/>
  <c r="AM365" i="16"/>
  <c r="AL365" i="16"/>
  <c r="AK365" i="16"/>
  <c r="AJ365" i="16"/>
  <c r="AI365" i="16"/>
  <c r="AH365" i="16"/>
  <c r="AG365" i="16"/>
  <c r="AF365" i="16"/>
  <c r="AE365" i="16"/>
  <c r="AB365" i="16"/>
  <c r="U365" i="16"/>
  <c r="T365" i="16"/>
  <c r="AQ364" i="16"/>
  <c r="AP364" i="16"/>
  <c r="AO364" i="16"/>
  <c r="AN364" i="16"/>
  <c r="AM364" i="16"/>
  <c r="AL364" i="16"/>
  <c r="AK364" i="16"/>
  <c r="AJ364" i="16"/>
  <c r="AI364" i="16"/>
  <c r="AH364" i="16"/>
  <c r="AG364" i="16"/>
  <c r="AF364" i="16"/>
  <c r="AE364" i="16"/>
  <c r="AB364" i="16"/>
  <c r="U364" i="16"/>
  <c r="T364" i="16"/>
  <c r="AQ363" i="16"/>
  <c r="AP363" i="16"/>
  <c r="AO363" i="16"/>
  <c r="AN363" i="16"/>
  <c r="AM363" i="16"/>
  <c r="AL363" i="16"/>
  <c r="AK363" i="16"/>
  <c r="AJ363" i="16"/>
  <c r="AI363" i="16"/>
  <c r="AH363" i="16"/>
  <c r="AG363" i="16"/>
  <c r="AF363" i="16"/>
  <c r="AE363" i="16"/>
  <c r="AB363" i="16"/>
  <c r="U363" i="16"/>
  <c r="T363" i="16"/>
  <c r="W363" i="16" s="1"/>
  <c r="Y363" i="16" s="1"/>
  <c r="AQ362" i="16"/>
  <c r="AP362" i="16"/>
  <c r="AO362" i="16"/>
  <c r="AN362" i="16"/>
  <c r="AM362" i="16"/>
  <c r="AL362" i="16"/>
  <c r="AK362" i="16"/>
  <c r="AJ362" i="16"/>
  <c r="AI362" i="16"/>
  <c r="AH362" i="16"/>
  <c r="AG362" i="16"/>
  <c r="AF362" i="16"/>
  <c r="AE362" i="16"/>
  <c r="AB362" i="16"/>
  <c r="U362" i="16"/>
  <c r="T362" i="16"/>
  <c r="AQ361" i="16"/>
  <c r="AP361" i="16"/>
  <c r="AO361" i="16"/>
  <c r="AN361" i="16"/>
  <c r="AM361" i="16"/>
  <c r="AL361" i="16"/>
  <c r="AK361" i="16"/>
  <c r="AJ361" i="16"/>
  <c r="AI361" i="16"/>
  <c r="AH361" i="16"/>
  <c r="AG361" i="16"/>
  <c r="AF361" i="16"/>
  <c r="AE361" i="16"/>
  <c r="AB361" i="16"/>
  <c r="U361" i="16"/>
  <c r="AA361" i="16" s="1"/>
  <c r="T361" i="16"/>
  <c r="W361" i="16" s="1"/>
  <c r="AQ360" i="16"/>
  <c r="AP360" i="16"/>
  <c r="AO360" i="16"/>
  <c r="AN360" i="16"/>
  <c r="AM360" i="16"/>
  <c r="AL360" i="16"/>
  <c r="AK360" i="16"/>
  <c r="AJ360" i="16"/>
  <c r="AI360" i="16"/>
  <c r="AH360" i="16"/>
  <c r="AG360" i="16"/>
  <c r="AF360" i="16"/>
  <c r="AE360" i="16"/>
  <c r="AB360" i="16"/>
  <c r="U360" i="16"/>
  <c r="T360" i="16"/>
  <c r="AQ359" i="16"/>
  <c r="AP359" i="16"/>
  <c r="AO359" i="16"/>
  <c r="AN359" i="16"/>
  <c r="AM359" i="16"/>
  <c r="AL359" i="16"/>
  <c r="AK359" i="16"/>
  <c r="AJ359" i="16"/>
  <c r="AI359" i="16"/>
  <c r="AH359" i="16"/>
  <c r="AG359" i="16"/>
  <c r="AF359" i="16"/>
  <c r="AE359" i="16"/>
  <c r="AB359" i="16"/>
  <c r="U359" i="16"/>
  <c r="AA359" i="16" s="1"/>
  <c r="T359" i="16"/>
  <c r="W359" i="16" s="1"/>
  <c r="Y359" i="16" s="1"/>
  <c r="AQ358" i="16"/>
  <c r="AP358" i="16"/>
  <c r="AO358" i="16"/>
  <c r="AN358" i="16"/>
  <c r="AM358" i="16"/>
  <c r="AL358" i="16"/>
  <c r="AK358" i="16"/>
  <c r="AJ358" i="16"/>
  <c r="AI358" i="16"/>
  <c r="AH358" i="16"/>
  <c r="AG358" i="16"/>
  <c r="AF358" i="16"/>
  <c r="AE358" i="16"/>
  <c r="AB358" i="16"/>
  <c r="U358" i="16"/>
  <c r="T358" i="16"/>
  <c r="AQ357" i="16"/>
  <c r="AP357" i="16"/>
  <c r="AO357" i="16"/>
  <c r="AN357" i="16"/>
  <c r="AM357" i="16"/>
  <c r="AL357" i="16"/>
  <c r="AK357" i="16"/>
  <c r="AJ357" i="16"/>
  <c r="AI357" i="16"/>
  <c r="AH357" i="16"/>
  <c r="AG357" i="16"/>
  <c r="AF357" i="16"/>
  <c r="AE357" i="16"/>
  <c r="AB357" i="16"/>
  <c r="U357" i="16"/>
  <c r="AA357" i="16" s="1"/>
  <c r="T357" i="16"/>
  <c r="W357" i="16" s="1"/>
  <c r="Y357" i="16" s="1"/>
  <c r="AQ356" i="16"/>
  <c r="AP356" i="16"/>
  <c r="AO356" i="16"/>
  <c r="AN356" i="16"/>
  <c r="AM356" i="16"/>
  <c r="AL356" i="16"/>
  <c r="AK356" i="16"/>
  <c r="AJ356" i="16"/>
  <c r="AI356" i="16"/>
  <c r="AH356" i="16"/>
  <c r="AG356" i="16"/>
  <c r="AF356" i="16"/>
  <c r="AE356" i="16"/>
  <c r="AB356" i="16"/>
  <c r="U356" i="16"/>
  <c r="T356" i="16"/>
  <c r="AQ355" i="16"/>
  <c r="AP355" i="16"/>
  <c r="AO355" i="16"/>
  <c r="AN355" i="16"/>
  <c r="AM355" i="16"/>
  <c r="AL355" i="16"/>
  <c r="AK355" i="16"/>
  <c r="AJ355" i="16"/>
  <c r="AI355" i="16"/>
  <c r="AH355" i="16"/>
  <c r="AG355" i="16"/>
  <c r="AF355" i="16"/>
  <c r="AE355" i="16"/>
  <c r="AB355" i="16"/>
  <c r="U355" i="16"/>
  <c r="AA355" i="16" s="1"/>
  <c r="T355" i="16"/>
  <c r="W355" i="16" s="1"/>
  <c r="Y355" i="16" s="1"/>
  <c r="AQ354" i="16"/>
  <c r="AP354" i="16"/>
  <c r="AO354" i="16"/>
  <c r="AN354" i="16"/>
  <c r="AM354" i="16"/>
  <c r="AL354" i="16"/>
  <c r="AK354" i="16"/>
  <c r="AJ354" i="16"/>
  <c r="AI354" i="16"/>
  <c r="AH354" i="16"/>
  <c r="AG354" i="16"/>
  <c r="AF354" i="16"/>
  <c r="AE354" i="16"/>
  <c r="AB354" i="16"/>
  <c r="U354" i="16"/>
  <c r="T354" i="16"/>
  <c r="AQ353" i="16"/>
  <c r="AP353" i="16"/>
  <c r="AO353" i="16"/>
  <c r="AN353" i="16"/>
  <c r="AM353" i="16"/>
  <c r="AL353" i="16"/>
  <c r="AK353" i="16"/>
  <c r="AJ353" i="16"/>
  <c r="AI353" i="16"/>
  <c r="AH353" i="16"/>
  <c r="AG353" i="16"/>
  <c r="AF353" i="16"/>
  <c r="AE353" i="16"/>
  <c r="AB353" i="16"/>
  <c r="U353" i="16"/>
  <c r="T353" i="16"/>
  <c r="AQ352" i="16"/>
  <c r="AP352" i="16"/>
  <c r="AO352" i="16"/>
  <c r="AN352" i="16"/>
  <c r="AM352" i="16"/>
  <c r="AL352" i="16"/>
  <c r="AK352" i="16"/>
  <c r="AJ352" i="16"/>
  <c r="AI352" i="16"/>
  <c r="AH352" i="16"/>
  <c r="AG352" i="16"/>
  <c r="AF352" i="16"/>
  <c r="AE352" i="16"/>
  <c r="AB352" i="16"/>
  <c r="U352" i="16"/>
  <c r="AA352" i="16" s="1"/>
  <c r="T352" i="16"/>
  <c r="W352" i="16" s="1"/>
  <c r="AQ351" i="16"/>
  <c r="AP351" i="16"/>
  <c r="AO351" i="16"/>
  <c r="AN351" i="16"/>
  <c r="AM351" i="16"/>
  <c r="AL351" i="16"/>
  <c r="AK351" i="16"/>
  <c r="AJ351" i="16"/>
  <c r="AI351" i="16"/>
  <c r="AH351" i="16"/>
  <c r="AG351" i="16"/>
  <c r="AF351" i="16"/>
  <c r="AE351" i="16"/>
  <c r="AB351" i="16"/>
  <c r="U351" i="16"/>
  <c r="T351" i="16"/>
  <c r="AQ350" i="16"/>
  <c r="AP350" i="16"/>
  <c r="AO350" i="16"/>
  <c r="AN350" i="16"/>
  <c r="AM350" i="16"/>
  <c r="AL350" i="16"/>
  <c r="AK350" i="16"/>
  <c r="AJ350" i="16"/>
  <c r="AI350" i="16"/>
  <c r="AH350" i="16"/>
  <c r="AG350" i="16"/>
  <c r="AF350" i="16"/>
  <c r="AE350" i="16"/>
  <c r="AB350" i="16"/>
  <c r="U350" i="16"/>
  <c r="AA350" i="16" s="1"/>
  <c r="T350" i="16"/>
  <c r="W350" i="16" s="1"/>
  <c r="Y350" i="16" s="1"/>
  <c r="AQ349" i="16"/>
  <c r="AP349" i="16"/>
  <c r="AO349" i="16"/>
  <c r="AN349" i="16"/>
  <c r="AM349" i="16"/>
  <c r="AL349" i="16"/>
  <c r="AK349" i="16"/>
  <c r="AJ349" i="16"/>
  <c r="AI349" i="16"/>
  <c r="AH349" i="16"/>
  <c r="AG349" i="16"/>
  <c r="AF349" i="16"/>
  <c r="AE349" i="16"/>
  <c r="AB349" i="16"/>
  <c r="U349" i="16"/>
  <c r="T349" i="16"/>
  <c r="AQ348" i="16"/>
  <c r="AP348" i="16"/>
  <c r="AO348" i="16"/>
  <c r="AN348" i="16"/>
  <c r="AM348" i="16"/>
  <c r="AL348" i="16"/>
  <c r="AK348" i="16"/>
  <c r="AJ348" i="16"/>
  <c r="AI348" i="16"/>
  <c r="AH348" i="16"/>
  <c r="AG348" i="16"/>
  <c r="AF348" i="16"/>
  <c r="AE348" i="16"/>
  <c r="AB348" i="16"/>
  <c r="U348" i="16"/>
  <c r="AA348" i="16" s="1"/>
  <c r="T348" i="16"/>
  <c r="W348" i="16" s="1"/>
  <c r="Y348" i="16" s="1"/>
  <c r="AQ347" i="16"/>
  <c r="AP347" i="16"/>
  <c r="AO347" i="16"/>
  <c r="AN347" i="16"/>
  <c r="AM347" i="16"/>
  <c r="AL347" i="16"/>
  <c r="AK347" i="16"/>
  <c r="AJ347" i="16"/>
  <c r="AI347" i="16"/>
  <c r="AH347" i="16"/>
  <c r="AG347" i="16"/>
  <c r="AF347" i="16"/>
  <c r="AE347" i="16"/>
  <c r="AB347" i="16"/>
  <c r="U347" i="16"/>
  <c r="T347" i="16"/>
  <c r="AQ346" i="16"/>
  <c r="AP346" i="16"/>
  <c r="AO346" i="16"/>
  <c r="AN346" i="16"/>
  <c r="AM346" i="16"/>
  <c r="AL346" i="16"/>
  <c r="AK346" i="16"/>
  <c r="AJ346" i="16"/>
  <c r="AI346" i="16"/>
  <c r="AH346" i="16"/>
  <c r="AG346" i="16"/>
  <c r="AF346" i="16"/>
  <c r="AE346" i="16"/>
  <c r="AB346" i="16"/>
  <c r="U346" i="16"/>
  <c r="AA346" i="16" s="1"/>
  <c r="T346" i="16"/>
  <c r="AQ345" i="16"/>
  <c r="AP345" i="16"/>
  <c r="AO345" i="16"/>
  <c r="AN345" i="16"/>
  <c r="AM345" i="16"/>
  <c r="AL345" i="16"/>
  <c r="AK345" i="16"/>
  <c r="AJ345" i="16"/>
  <c r="AI345" i="16"/>
  <c r="AH345" i="16"/>
  <c r="AG345" i="16"/>
  <c r="AF345" i="16"/>
  <c r="AE345" i="16"/>
  <c r="AB345" i="16"/>
  <c r="U345" i="16"/>
  <c r="AA345" i="16" s="1"/>
  <c r="T345" i="16"/>
  <c r="W345" i="16" s="1"/>
  <c r="Y345" i="16" s="1"/>
  <c r="AQ344" i="16"/>
  <c r="AP344" i="16"/>
  <c r="AO344" i="16"/>
  <c r="AN344" i="16"/>
  <c r="AM344" i="16"/>
  <c r="AL344" i="16"/>
  <c r="AK344" i="16"/>
  <c r="AJ344" i="16"/>
  <c r="AI344" i="16"/>
  <c r="AH344" i="16"/>
  <c r="AG344" i="16"/>
  <c r="AF344" i="16"/>
  <c r="AE344" i="16"/>
  <c r="AB344" i="16"/>
  <c r="U344" i="16"/>
  <c r="T344" i="16"/>
  <c r="AQ343" i="16"/>
  <c r="AP343" i="16"/>
  <c r="AO343" i="16"/>
  <c r="AN343" i="16"/>
  <c r="AM343" i="16"/>
  <c r="AL343" i="16"/>
  <c r="AK343" i="16"/>
  <c r="AJ343" i="16"/>
  <c r="AI343" i="16"/>
  <c r="AH343" i="16"/>
  <c r="AG343" i="16"/>
  <c r="AF343" i="16"/>
  <c r="AE343" i="16"/>
  <c r="AB343" i="16"/>
  <c r="U343" i="16"/>
  <c r="T343" i="16"/>
  <c r="AQ342" i="16"/>
  <c r="AP342" i="16"/>
  <c r="AO342" i="16"/>
  <c r="AN342" i="16"/>
  <c r="AM342" i="16"/>
  <c r="AL342" i="16"/>
  <c r="AK342" i="16"/>
  <c r="AJ342" i="16"/>
  <c r="AI342" i="16"/>
  <c r="AH342" i="16"/>
  <c r="AG342" i="16"/>
  <c r="AF342" i="16"/>
  <c r="AE342" i="16"/>
  <c r="AB342" i="16"/>
  <c r="U342" i="16"/>
  <c r="AA342" i="16" s="1"/>
  <c r="T342" i="16"/>
  <c r="W342" i="16" s="1"/>
  <c r="AQ341" i="16"/>
  <c r="AP341" i="16"/>
  <c r="AO341" i="16"/>
  <c r="AN341" i="16"/>
  <c r="AM341" i="16"/>
  <c r="AL341" i="16"/>
  <c r="AK341" i="16"/>
  <c r="AJ341" i="16"/>
  <c r="AI341" i="16"/>
  <c r="AH341" i="16"/>
  <c r="AG341" i="16"/>
  <c r="AF341" i="16"/>
  <c r="AE341" i="16"/>
  <c r="AB341" i="16"/>
  <c r="U341" i="16"/>
  <c r="AA341" i="16" s="1"/>
  <c r="T341" i="16"/>
  <c r="W341" i="16" s="1"/>
  <c r="AQ340" i="16"/>
  <c r="AP340" i="16"/>
  <c r="AO340" i="16"/>
  <c r="AN340" i="16"/>
  <c r="AM340" i="16"/>
  <c r="AL340" i="16"/>
  <c r="AK340" i="16"/>
  <c r="AJ340" i="16"/>
  <c r="AI340" i="16"/>
  <c r="AH340" i="16"/>
  <c r="AG340" i="16"/>
  <c r="AF340" i="16"/>
  <c r="AE340" i="16"/>
  <c r="AB340" i="16"/>
  <c r="U340" i="16"/>
  <c r="T340" i="16"/>
  <c r="AQ339" i="16"/>
  <c r="AP339" i="16"/>
  <c r="AO339" i="16"/>
  <c r="AN339" i="16"/>
  <c r="AM339" i="16"/>
  <c r="AL339" i="16"/>
  <c r="AK339" i="16"/>
  <c r="AJ339" i="16"/>
  <c r="AI339" i="16"/>
  <c r="AH339" i="16"/>
  <c r="AG339" i="16"/>
  <c r="AF339" i="16"/>
  <c r="AE339" i="16"/>
  <c r="AB339" i="16"/>
  <c r="U339" i="16"/>
  <c r="T339" i="16"/>
  <c r="W339" i="16" s="1"/>
  <c r="Y339" i="16" s="1"/>
  <c r="AQ338" i="16"/>
  <c r="AP338" i="16"/>
  <c r="AO338" i="16"/>
  <c r="AN338" i="16"/>
  <c r="AM338" i="16"/>
  <c r="AL338" i="16"/>
  <c r="AK338" i="16"/>
  <c r="AJ338" i="16"/>
  <c r="AI338" i="16"/>
  <c r="AH338" i="16"/>
  <c r="AG338" i="16"/>
  <c r="AF338" i="16"/>
  <c r="AE338" i="16"/>
  <c r="AB338" i="16"/>
  <c r="U338" i="16"/>
  <c r="T338" i="16"/>
  <c r="AQ337" i="16"/>
  <c r="AP337" i="16"/>
  <c r="AO337" i="16"/>
  <c r="AN337" i="16"/>
  <c r="AM337" i="16"/>
  <c r="AL337" i="16"/>
  <c r="AK337" i="16"/>
  <c r="AJ337" i="16"/>
  <c r="AI337" i="16"/>
  <c r="AH337" i="16"/>
  <c r="AG337" i="16"/>
  <c r="AF337" i="16"/>
  <c r="AE337" i="16"/>
  <c r="AB337" i="16"/>
  <c r="U337" i="16"/>
  <c r="T337" i="16"/>
  <c r="AQ336" i="16"/>
  <c r="AP336" i="16"/>
  <c r="AO336" i="16"/>
  <c r="AN336" i="16"/>
  <c r="AM336" i="16"/>
  <c r="AL336" i="16"/>
  <c r="AK336" i="16"/>
  <c r="AJ336" i="16"/>
  <c r="AI336" i="16"/>
  <c r="AH336" i="16"/>
  <c r="AG336" i="16"/>
  <c r="AF336" i="16"/>
  <c r="AE336" i="16"/>
  <c r="AB336" i="16"/>
  <c r="U336" i="16"/>
  <c r="AA336" i="16" s="1"/>
  <c r="T336" i="16"/>
  <c r="W336" i="16" s="1"/>
  <c r="Y336" i="16" s="1"/>
  <c r="AQ335" i="16"/>
  <c r="AP335" i="16"/>
  <c r="AO335" i="16"/>
  <c r="AN335" i="16"/>
  <c r="AM335" i="16"/>
  <c r="AL335" i="16"/>
  <c r="AK335" i="16"/>
  <c r="AJ335" i="16"/>
  <c r="AI335" i="16"/>
  <c r="AH335" i="16"/>
  <c r="AG335" i="16"/>
  <c r="AF335" i="16"/>
  <c r="AE335" i="16"/>
  <c r="AB335" i="16"/>
  <c r="U335" i="16"/>
  <c r="T335" i="16"/>
  <c r="AQ334" i="16"/>
  <c r="AP334" i="16"/>
  <c r="AO334" i="16"/>
  <c r="AN334" i="16"/>
  <c r="AM334" i="16"/>
  <c r="AL334" i="16"/>
  <c r="AK334" i="16"/>
  <c r="AJ334" i="16"/>
  <c r="AI334" i="16"/>
  <c r="AH334" i="16"/>
  <c r="AG334" i="16"/>
  <c r="AF334" i="16"/>
  <c r="AE334" i="16"/>
  <c r="AB334" i="16"/>
  <c r="U334" i="16"/>
  <c r="AA334" i="16" s="1"/>
  <c r="T334" i="16"/>
  <c r="W334" i="16" s="1"/>
  <c r="AQ333" i="16"/>
  <c r="AP333" i="16"/>
  <c r="AO333" i="16"/>
  <c r="AN333" i="16"/>
  <c r="AM333" i="16"/>
  <c r="AL333" i="16"/>
  <c r="AK333" i="16"/>
  <c r="AJ333" i="16"/>
  <c r="AI333" i="16"/>
  <c r="AH333" i="16"/>
  <c r="AG333" i="16"/>
  <c r="AF333" i="16"/>
  <c r="AE333" i="16"/>
  <c r="AB333" i="16"/>
  <c r="U333" i="16"/>
  <c r="T333" i="16"/>
  <c r="W333" i="16" s="1"/>
  <c r="Y333" i="16" s="1"/>
  <c r="AQ332" i="16"/>
  <c r="AP332" i="16"/>
  <c r="AO332" i="16"/>
  <c r="AN332" i="16"/>
  <c r="AM332" i="16"/>
  <c r="AL332" i="16"/>
  <c r="AK332" i="16"/>
  <c r="AJ332" i="16"/>
  <c r="AI332" i="16"/>
  <c r="AH332" i="16"/>
  <c r="AG332" i="16"/>
  <c r="AF332" i="16"/>
  <c r="AE332" i="16"/>
  <c r="AB332" i="16"/>
  <c r="U332" i="16"/>
  <c r="AA332" i="16" s="1"/>
  <c r="T332" i="16"/>
  <c r="W332" i="16" s="1"/>
  <c r="Y332" i="16" s="1"/>
  <c r="AQ331" i="16"/>
  <c r="AP331" i="16"/>
  <c r="AO331" i="16"/>
  <c r="AN331" i="16"/>
  <c r="AM331" i="16"/>
  <c r="AL331" i="16"/>
  <c r="AK331" i="16"/>
  <c r="AJ331" i="16"/>
  <c r="AI331" i="16"/>
  <c r="AH331" i="16"/>
  <c r="AG331" i="16"/>
  <c r="AF331" i="16"/>
  <c r="AE331" i="16"/>
  <c r="AB331" i="16"/>
  <c r="U331" i="16"/>
  <c r="T331" i="16"/>
  <c r="AQ330" i="16"/>
  <c r="AP330" i="16"/>
  <c r="AO330" i="16"/>
  <c r="AN330" i="16"/>
  <c r="AM330" i="16"/>
  <c r="AL330" i="16"/>
  <c r="AK330" i="16"/>
  <c r="AJ330" i="16"/>
  <c r="AI330" i="16"/>
  <c r="AH330" i="16"/>
  <c r="AG330" i="16"/>
  <c r="AF330" i="16"/>
  <c r="AE330" i="16"/>
  <c r="AB330" i="16"/>
  <c r="U330" i="16"/>
  <c r="AA330" i="16" s="1"/>
  <c r="T330" i="16"/>
  <c r="W330" i="16" s="1"/>
  <c r="Y330" i="16" s="1"/>
  <c r="AQ329" i="16"/>
  <c r="AP329" i="16"/>
  <c r="AO329" i="16"/>
  <c r="AN329" i="16"/>
  <c r="AM329" i="16"/>
  <c r="AL329" i="16"/>
  <c r="AK329" i="16"/>
  <c r="AJ329" i="16"/>
  <c r="AI329" i="16"/>
  <c r="AH329" i="16"/>
  <c r="AG329" i="16"/>
  <c r="AF329" i="16"/>
  <c r="AE329" i="16"/>
  <c r="AB329" i="16"/>
  <c r="U329" i="16"/>
  <c r="T329" i="16"/>
  <c r="AQ328" i="16"/>
  <c r="AP328" i="16"/>
  <c r="AO328" i="16"/>
  <c r="AN328" i="16"/>
  <c r="AM328" i="16"/>
  <c r="AL328" i="16"/>
  <c r="AK328" i="16"/>
  <c r="AJ328" i="16"/>
  <c r="AI328" i="16"/>
  <c r="AH328" i="16"/>
  <c r="AG328" i="16"/>
  <c r="AF328" i="16"/>
  <c r="AE328" i="16"/>
  <c r="AB328" i="16"/>
  <c r="U328" i="16"/>
  <c r="AA328" i="16" s="1"/>
  <c r="T328" i="16"/>
  <c r="W328" i="16" s="1"/>
  <c r="Y328" i="16" s="1"/>
  <c r="AQ327" i="16"/>
  <c r="AP327" i="16"/>
  <c r="AO327" i="16"/>
  <c r="AN327" i="16"/>
  <c r="AM327" i="16"/>
  <c r="AL327" i="16"/>
  <c r="AK327" i="16"/>
  <c r="AJ327" i="16"/>
  <c r="AI327" i="16"/>
  <c r="AH327" i="16"/>
  <c r="AG327" i="16"/>
  <c r="AF327" i="16"/>
  <c r="AE327" i="16"/>
  <c r="AB327" i="16"/>
  <c r="U327" i="16"/>
  <c r="T327" i="16"/>
  <c r="AQ326" i="16"/>
  <c r="AP326" i="16"/>
  <c r="AO326" i="16"/>
  <c r="AN326" i="16"/>
  <c r="AM326" i="16"/>
  <c r="AL326" i="16"/>
  <c r="AK326" i="16"/>
  <c r="AJ326" i="16"/>
  <c r="AI326" i="16"/>
  <c r="AH326" i="16"/>
  <c r="AG326" i="16"/>
  <c r="AF326" i="16"/>
  <c r="AE326" i="16"/>
  <c r="AB326" i="16"/>
  <c r="U326" i="16"/>
  <c r="AA326" i="16" s="1"/>
  <c r="T326" i="16"/>
  <c r="AQ325" i="16"/>
  <c r="AP325" i="16"/>
  <c r="AO325" i="16"/>
  <c r="AN325" i="16"/>
  <c r="AM325" i="16"/>
  <c r="AL325" i="16"/>
  <c r="AK325" i="16"/>
  <c r="AJ325" i="16"/>
  <c r="AI325" i="16"/>
  <c r="AH325" i="16"/>
  <c r="AG325" i="16"/>
  <c r="AF325" i="16"/>
  <c r="AE325" i="16"/>
  <c r="AB325" i="16"/>
  <c r="U325" i="16"/>
  <c r="T325" i="16"/>
  <c r="AQ324" i="16"/>
  <c r="AP324" i="16"/>
  <c r="AO324" i="16"/>
  <c r="AN324" i="16"/>
  <c r="AM324" i="16"/>
  <c r="AL324" i="16"/>
  <c r="AK324" i="16"/>
  <c r="AJ324" i="16"/>
  <c r="AI324" i="16"/>
  <c r="AH324" i="16"/>
  <c r="AG324" i="16"/>
  <c r="AF324" i="16"/>
  <c r="AE324" i="16"/>
  <c r="AB324" i="16"/>
  <c r="U324" i="16"/>
  <c r="AA324" i="16" s="1"/>
  <c r="T324" i="16"/>
  <c r="W324" i="16" s="1"/>
  <c r="Y324" i="16" s="1"/>
  <c r="AQ323" i="16"/>
  <c r="AP323" i="16"/>
  <c r="AO323" i="16"/>
  <c r="AN323" i="16"/>
  <c r="AM323" i="16"/>
  <c r="AL323" i="16"/>
  <c r="AK323" i="16"/>
  <c r="AJ323" i="16"/>
  <c r="AI323" i="16"/>
  <c r="AH323" i="16"/>
  <c r="AG323" i="16"/>
  <c r="AF323" i="16"/>
  <c r="AE323" i="16"/>
  <c r="AB323" i="16"/>
  <c r="U323" i="16"/>
  <c r="T323" i="16"/>
  <c r="AQ322" i="16"/>
  <c r="AP322" i="16"/>
  <c r="AO322" i="16"/>
  <c r="AN322" i="16"/>
  <c r="AM322" i="16"/>
  <c r="AL322" i="16"/>
  <c r="AK322" i="16"/>
  <c r="AJ322" i="16"/>
  <c r="AI322" i="16"/>
  <c r="AH322" i="16"/>
  <c r="AG322" i="16"/>
  <c r="AF322" i="16"/>
  <c r="AE322" i="16"/>
  <c r="AB322" i="16"/>
  <c r="U322" i="16"/>
  <c r="T322" i="16"/>
  <c r="W322" i="16" s="1"/>
  <c r="Y322" i="16" s="1"/>
  <c r="AQ321" i="16"/>
  <c r="AP321" i="16"/>
  <c r="AO321" i="16"/>
  <c r="AN321" i="16"/>
  <c r="AM321" i="16"/>
  <c r="AL321" i="16"/>
  <c r="AK321" i="16"/>
  <c r="AJ321" i="16"/>
  <c r="AI321" i="16"/>
  <c r="AH321" i="16"/>
  <c r="AG321" i="16"/>
  <c r="AF321" i="16"/>
  <c r="AE321" i="16"/>
  <c r="AB321" i="16"/>
  <c r="U321" i="16"/>
  <c r="AA321" i="16" s="1"/>
  <c r="T321" i="16"/>
  <c r="W321" i="16" s="1"/>
  <c r="Y321" i="16" s="1"/>
  <c r="AQ320" i="16"/>
  <c r="AP320" i="16"/>
  <c r="AO320" i="16"/>
  <c r="AN320" i="16"/>
  <c r="AM320" i="16"/>
  <c r="AL320" i="16"/>
  <c r="AK320" i="16"/>
  <c r="AJ320" i="16"/>
  <c r="AI320" i="16"/>
  <c r="AH320" i="16"/>
  <c r="AG320" i="16"/>
  <c r="AF320" i="16"/>
  <c r="AE320" i="16"/>
  <c r="AB320" i="16"/>
  <c r="U320" i="16"/>
  <c r="T320" i="16"/>
  <c r="AQ319" i="16"/>
  <c r="AP319" i="16"/>
  <c r="AO319" i="16"/>
  <c r="AN319" i="16"/>
  <c r="AM319" i="16"/>
  <c r="AL319" i="16"/>
  <c r="AK319" i="16"/>
  <c r="AJ319" i="16"/>
  <c r="AI319" i="16"/>
  <c r="AH319" i="16"/>
  <c r="AG319" i="16"/>
  <c r="AF319" i="16"/>
  <c r="AE319" i="16"/>
  <c r="AB319" i="16"/>
  <c r="U319" i="16"/>
  <c r="AA319" i="16" s="1"/>
  <c r="T319" i="16"/>
  <c r="W319" i="16" s="1"/>
  <c r="Y319" i="16" s="1"/>
  <c r="AQ318" i="16"/>
  <c r="AP318" i="16"/>
  <c r="AO318" i="16"/>
  <c r="AN318" i="16"/>
  <c r="AM318" i="16"/>
  <c r="AL318" i="16"/>
  <c r="AK318" i="16"/>
  <c r="AJ318" i="16"/>
  <c r="AI318" i="16"/>
  <c r="AH318" i="16"/>
  <c r="AG318" i="16"/>
  <c r="AF318" i="16"/>
  <c r="AE318" i="16"/>
  <c r="AB318" i="16"/>
  <c r="U318" i="16"/>
  <c r="T318" i="16"/>
  <c r="AQ317" i="16"/>
  <c r="AP317" i="16"/>
  <c r="AO317" i="16"/>
  <c r="AN317" i="16"/>
  <c r="AM317" i="16"/>
  <c r="AL317" i="16"/>
  <c r="AK317" i="16"/>
  <c r="AJ317" i="16"/>
  <c r="AI317" i="16"/>
  <c r="AH317" i="16"/>
  <c r="AG317" i="16"/>
  <c r="AF317" i="16"/>
  <c r="AE317" i="16"/>
  <c r="AB317" i="16"/>
  <c r="U317" i="16"/>
  <c r="AA317" i="16" s="1"/>
  <c r="T317" i="16"/>
  <c r="AQ316" i="16"/>
  <c r="AP316" i="16"/>
  <c r="AO316" i="16"/>
  <c r="AN316" i="16"/>
  <c r="AM316" i="16"/>
  <c r="AL316" i="16"/>
  <c r="AK316" i="16"/>
  <c r="AJ316" i="16"/>
  <c r="AI316" i="16"/>
  <c r="AH316" i="16"/>
  <c r="AG316" i="16"/>
  <c r="AF316" i="16"/>
  <c r="AE316" i="16"/>
  <c r="AB316" i="16"/>
  <c r="U316" i="16"/>
  <c r="T316" i="16"/>
  <c r="AQ315" i="16"/>
  <c r="AP315" i="16"/>
  <c r="AO315" i="16"/>
  <c r="AN315" i="16"/>
  <c r="AM315" i="16"/>
  <c r="AL315" i="16"/>
  <c r="AK315" i="16"/>
  <c r="AJ315" i="16"/>
  <c r="AI315" i="16"/>
  <c r="AH315" i="16"/>
  <c r="AG315" i="16"/>
  <c r="AF315" i="16"/>
  <c r="AE315" i="16"/>
  <c r="AB315" i="16"/>
  <c r="U315" i="16"/>
  <c r="AA315" i="16" s="1"/>
  <c r="T315" i="16"/>
  <c r="W315" i="16" s="1"/>
  <c r="Y315" i="16" s="1"/>
  <c r="AQ314" i="16"/>
  <c r="AP314" i="16"/>
  <c r="AO314" i="16"/>
  <c r="AN314" i="16"/>
  <c r="AM314" i="16"/>
  <c r="AL314" i="16"/>
  <c r="AK314" i="16"/>
  <c r="AJ314" i="16"/>
  <c r="AI314" i="16"/>
  <c r="AH314" i="16"/>
  <c r="AG314" i="16"/>
  <c r="AF314" i="16"/>
  <c r="AE314" i="16"/>
  <c r="AB314" i="16"/>
  <c r="U314" i="16"/>
  <c r="AA314" i="16" s="1"/>
  <c r="T314" i="16"/>
  <c r="W314" i="16" s="1"/>
  <c r="AQ313" i="16"/>
  <c r="AP313" i="16"/>
  <c r="AO313" i="16"/>
  <c r="AN313" i="16"/>
  <c r="AM313" i="16"/>
  <c r="AL313" i="16"/>
  <c r="AK313" i="16"/>
  <c r="AJ313" i="16"/>
  <c r="AI313" i="16"/>
  <c r="AH313" i="16"/>
  <c r="AG313" i="16"/>
  <c r="AF313" i="16"/>
  <c r="AE313" i="16"/>
  <c r="AB313" i="16"/>
  <c r="U313" i="16"/>
  <c r="T313" i="16"/>
  <c r="AQ312" i="16"/>
  <c r="AP312" i="16"/>
  <c r="AO312" i="16"/>
  <c r="AN312" i="16"/>
  <c r="AM312" i="16"/>
  <c r="AL312" i="16"/>
  <c r="AK312" i="16"/>
  <c r="AJ312" i="16"/>
  <c r="AI312" i="16"/>
  <c r="AH312" i="16"/>
  <c r="AG312" i="16"/>
  <c r="AF312" i="16"/>
  <c r="AE312" i="16"/>
  <c r="AB312" i="16"/>
  <c r="U312" i="16"/>
  <c r="T312" i="16"/>
  <c r="AQ311" i="16"/>
  <c r="AP311" i="16"/>
  <c r="AO311" i="16"/>
  <c r="AN311" i="16"/>
  <c r="AM311" i="16"/>
  <c r="AL311" i="16"/>
  <c r="AK311" i="16"/>
  <c r="AJ311" i="16"/>
  <c r="AI311" i="16"/>
  <c r="AH311" i="16"/>
  <c r="AG311" i="16"/>
  <c r="AF311" i="16"/>
  <c r="AE311" i="16"/>
  <c r="AB311" i="16"/>
  <c r="U311" i="16"/>
  <c r="AA311" i="16" s="1"/>
  <c r="T311" i="16"/>
  <c r="AQ310" i="16"/>
  <c r="AP310" i="16"/>
  <c r="AO310" i="16"/>
  <c r="AN310" i="16"/>
  <c r="AM310" i="16"/>
  <c r="AL310" i="16"/>
  <c r="AK310" i="16"/>
  <c r="AJ310" i="16"/>
  <c r="AI310" i="16"/>
  <c r="AH310" i="16"/>
  <c r="AG310" i="16"/>
  <c r="AF310" i="16"/>
  <c r="AE310" i="16"/>
  <c r="AB310" i="16"/>
  <c r="U310" i="16"/>
  <c r="AA310" i="16" s="1"/>
  <c r="T310" i="16"/>
  <c r="W310" i="16" s="1"/>
  <c r="Y310" i="16" s="1"/>
  <c r="AQ309" i="16"/>
  <c r="AP309" i="16"/>
  <c r="AO309" i="16"/>
  <c r="AN309" i="16"/>
  <c r="AM309" i="16"/>
  <c r="AL309" i="16"/>
  <c r="AK309" i="16"/>
  <c r="AJ309" i="16"/>
  <c r="AI309" i="16"/>
  <c r="AH309" i="16"/>
  <c r="AG309" i="16"/>
  <c r="AF309" i="16"/>
  <c r="AE309" i="16"/>
  <c r="AB309" i="16"/>
  <c r="U309" i="16"/>
  <c r="T309" i="16"/>
  <c r="AQ308" i="16"/>
  <c r="AP308" i="16"/>
  <c r="AO308" i="16"/>
  <c r="AN308" i="16"/>
  <c r="AM308" i="16"/>
  <c r="AL308" i="16"/>
  <c r="AK308" i="16"/>
  <c r="AJ308" i="16"/>
  <c r="AI308" i="16"/>
  <c r="AH308" i="16"/>
  <c r="AG308" i="16"/>
  <c r="AF308" i="16"/>
  <c r="AE308" i="16"/>
  <c r="AB308" i="16"/>
  <c r="U308" i="16"/>
  <c r="AA308" i="16" s="1"/>
  <c r="T308" i="16"/>
  <c r="W308" i="16" s="1"/>
  <c r="Y308" i="16" s="1"/>
  <c r="AQ307" i="16"/>
  <c r="AP307" i="16"/>
  <c r="AO307" i="16"/>
  <c r="AN307" i="16"/>
  <c r="AM307" i="16"/>
  <c r="AL307" i="16"/>
  <c r="AK307" i="16"/>
  <c r="AJ307" i="16"/>
  <c r="AI307" i="16"/>
  <c r="AH307" i="16"/>
  <c r="AG307" i="16"/>
  <c r="AF307" i="16"/>
  <c r="AE307" i="16"/>
  <c r="AB307" i="16"/>
  <c r="U307" i="16"/>
  <c r="T307" i="16"/>
  <c r="AQ306" i="16"/>
  <c r="AP306" i="16"/>
  <c r="AO306" i="16"/>
  <c r="AN306" i="16"/>
  <c r="AM306" i="16"/>
  <c r="AL306" i="16"/>
  <c r="AK306" i="16"/>
  <c r="AJ306" i="16"/>
  <c r="AI306" i="16"/>
  <c r="AH306" i="16"/>
  <c r="AG306" i="16"/>
  <c r="AF306" i="16"/>
  <c r="AE306" i="16"/>
  <c r="AB306" i="16"/>
  <c r="U306" i="16"/>
  <c r="T306" i="16"/>
  <c r="AQ305" i="16"/>
  <c r="AP305" i="16"/>
  <c r="AO305" i="16"/>
  <c r="AN305" i="16"/>
  <c r="AM305" i="16"/>
  <c r="AL305" i="16"/>
  <c r="AK305" i="16"/>
  <c r="AJ305" i="16"/>
  <c r="AI305" i="16"/>
  <c r="AH305" i="16"/>
  <c r="AG305" i="16"/>
  <c r="AF305" i="16"/>
  <c r="AE305" i="16"/>
  <c r="AB305" i="16"/>
  <c r="U305" i="16"/>
  <c r="AA305" i="16" s="1"/>
  <c r="T305" i="16"/>
  <c r="W305" i="16" s="1"/>
  <c r="AQ304" i="16"/>
  <c r="AP304" i="16"/>
  <c r="AO304" i="16"/>
  <c r="AN304" i="16"/>
  <c r="AM304" i="16"/>
  <c r="AL304" i="16"/>
  <c r="AK304" i="16"/>
  <c r="AJ304" i="16"/>
  <c r="AI304" i="16"/>
  <c r="AH304" i="16"/>
  <c r="AG304" i="16"/>
  <c r="AF304" i="16"/>
  <c r="AE304" i="16"/>
  <c r="AB304" i="16"/>
  <c r="U304" i="16"/>
  <c r="T304" i="16"/>
  <c r="AQ303" i="16"/>
  <c r="AP303" i="16"/>
  <c r="AO303" i="16"/>
  <c r="AN303" i="16"/>
  <c r="AM303" i="16"/>
  <c r="AL303" i="16"/>
  <c r="AK303" i="16"/>
  <c r="AJ303" i="16"/>
  <c r="AI303" i="16"/>
  <c r="AH303" i="16"/>
  <c r="AG303" i="16"/>
  <c r="AF303" i="16"/>
  <c r="AE303" i="16"/>
  <c r="AB303" i="16"/>
  <c r="U303" i="16"/>
  <c r="AA303" i="16" s="1"/>
  <c r="T303" i="16"/>
  <c r="W303" i="16" s="1"/>
  <c r="Y303" i="16" s="1"/>
  <c r="AQ302" i="16"/>
  <c r="AP302" i="16"/>
  <c r="AO302" i="16"/>
  <c r="AN302" i="16"/>
  <c r="AM302" i="16"/>
  <c r="AL302" i="16"/>
  <c r="AK302" i="16"/>
  <c r="AJ302" i="16"/>
  <c r="AI302" i="16"/>
  <c r="AH302" i="16"/>
  <c r="AG302" i="16"/>
  <c r="AF302" i="16"/>
  <c r="AE302" i="16"/>
  <c r="AB302" i="16"/>
  <c r="U302" i="16"/>
  <c r="T302" i="16"/>
  <c r="AQ301" i="16"/>
  <c r="AP301" i="16"/>
  <c r="AO301" i="16"/>
  <c r="AN301" i="16"/>
  <c r="AM301" i="16"/>
  <c r="AL301" i="16"/>
  <c r="AK301" i="16"/>
  <c r="AJ301" i="16"/>
  <c r="AI301" i="16"/>
  <c r="AH301" i="16"/>
  <c r="AG301" i="16"/>
  <c r="AF301" i="16"/>
  <c r="AE301" i="16"/>
  <c r="AB301" i="16"/>
  <c r="U301" i="16"/>
  <c r="T301" i="16"/>
  <c r="W301" i="16" s="1"/>
  <c r="X301" i="16" s="1"/>
  <c r="AQ300" i="16"/>
  <c r="AP300" i="16"/>
  <c r="AO300" i="16"/>
  <c r="AN300" i="16"/>
  <c r="AM300" i="16"/>
  <c r="AL300" i="16"/>
  <c r="AK300" i="16"/>
  <c r="AJ300" i="16"/>
  <c r="AI300" i="16"/>
  <c r="AH300" i="16"/>
  <c r="AG300" i="16"/>
  <c r="AF300" i="16"/>
  <c r="AE300" i="16"/>
  <c r="AB300" i="16"/>
  <c r="U300" i="16"/>
  <c r="T300" i="16"/>
  <c r="AQ299" i="16"/>
  <c r="AP299" i="16"/>
  <c r="AO299" i="16"/>
  <c r="AN299" i="16"/>
  <c r="AM299" i="16"/>
  <c r="AL299" i="16"/>
  <c r="AK299" i="16"/>
  <c r="AJ299" i="16"/>
  <c r="AI299" i="16"/>
  <c r="AH299" i="16"/>
  <c r="AG299" i="16"/>
  <c r="AF299" i="16"/>
  <c r="AE299" i="16"/>
  <c r="AB299" i="16"/>
  <c r="U299" i="16"/>
  <c r="AA299" i="16" s="1"/>
  <c r="T299" i="16"/>
  <c r="W299" i="16" s="1"/>
  <c r="Y299" i="16" s="1"/>
  <c r="AQ298" i="16"/>
  <c r="AP298" i="16"/>
  <c r="AO298" i="16"/>
  <c r="AN298" i="16"/>
  <c r="AM298" i="16"/>
  <c r="AL298" i="16"/>
  <c r="AK298" i="16"/>
  <c r="AJ298" i="16"/>
  <c r="AI298" i="16"/>
  <c r="AH298" i="16"/>
  <c r="AG298" i="16"/>
  <c r="AF298" i="16"/>
  <c r="AE298" i="16"/>
  <c r="AB298" i="16"/>
  <c r="U298" i="16"/>
  <c r="T298" i="16"/>
  <c r="AQ297" i="16"/>
  <c r="AP297" i="16"/>
  <c r="AO297" i="16"/>
  <c r="AN297" i="16"/>
  <c r="AM297" i="16"/>
  <c r="AL297" i="16"/>
  <c r="AK297" i="16"/>
  <c r="AJ297" i="16"/>
  <c r="AI297" i="16"/>
  <c r="AH297" i="16"/>
  <c r="AG297" i="16"/>
  <c r="AF297" i="16"/>
  <c r="AE297" i="16"/>
  <c r="AB297" i="16"/>
  <c r="U297" i="16"/>
  <c r="AA297" i="16" s="1"/>
  <c r="T297" i="16"/>
  <c r="W297" i="16" s="1"/>
  <c r="Y297" i="16" s="1"/>
  <c r="AQ296" i="16"/>
  <c r="AP296" i="16"/>
  <c r="AO296" i="16"/>
  <c r="AN296" i="16"/>
  <c r="AM296" i="16"/>
  <c r="AL296" i="16"/>
  <c r="AK296" i="16"/>
  <c r="AJ296" i="16"/>
  <c r="AI296" i="16"/>
  <c r="AH296" i="16"/>
  <c r="AG296" i="16"/>
  <c r="AF296" i="16"/>
  <c r="AE296" i="16"/>
  <c r="AB296" i="16"/>
  <c r="U296" i="16"/>
  <c r="T296" i="16"/>
  <c r="AQ295" i="16"/>
  <c r="AP295" i="16"/>
  <c r="AO295" i="16"/>
  <c r="AN295" i="16"/>
  <c r="AM295" i="16"/>
  <c r="AL295" i="16"/>
  <c r="AK295" i="16"/>
  <c r="AJ295" i="16"/>
  <c r="AI295" i="16"/>
  <c r="AH295" i="16"/>
  <c r="AG295" i="16"/>
  <c r="AF295" i="16"/>
  <c r="AE295" i="16"/>
  <c r="AB295" i="16"/>
  <c r="U295" i="16"/>
  <c r="AA295" i="16" s="1"/>
  <c r="T295" i="16"/>
  <c r="W295" i="16" s="1"/>
  <c r="AQ294" i="16"/>
  <c r="AP294" i="16"/>
  <c r="AO294" i="16"/>
  <c r="AN294" i="16"/>
  <c r="AM294" i="16"/>
  <c r="AL294" i="16"/>
  <c r="AK294" i="16"/>
  <c r="AJ294" i="16"/>
  <c r="AI294" i="16"/>
  <c r="AH294" i="16"/>
  <c r="AG294" i="16"/>
  <c r="AF294" i="16"/>
  <c r="AE294" i="16"/>
  <c r="AB294" i="16"/>
  <c r="U294" i="16"/>
  <c r="T294" i="16"/>
  <c r="AQ293" i="16"/>
  <c r="AP293" i="16"/>
  <c r="AO293" i="16"/>
  <c r="AN293" i="16"/>
  <c r="AM293" i="16"/>
  <c r="AL293" i="16"/>
  <c r="AK293" i="16"/>
  <c r="AJ293" i="16"/>
  <c r="AI293" i="16"/>
  <c r="AH293" i="16"/>
  <c r="AG293" i="16"/>
  <c r="AF293" i="16"/>
  <c r="AE293" i="16"/>
  <c r="AB293" i="16"/>
  <c r="U293" i="16"/>
  <c r="T293" i="16"/>
  <c r="AQ292" i="16"/>
  <c r="AP292" i="16"/>
  <c r="AO292" i="16"/>
  <c r="AN292" i="16"/>
  <c r="AM292" i="16"/>
  <c r="AL292" i="16"/>
  <c r="AK292" i="16"/>
  <c r="AJ292" i="16"/>
  <c r="AI292" i="16"/>
  <c r="AH292" i="16"/>
  <c r="AG292" i="16"/>
  <c r="AF292" i="16"/>
  <c r="AE292" i="16"/>
  <c r="AB292" i="16"/>
  <c r="U292" i="16"/>
  <c r="T292" i="16"/>
  <c r="AQ291" i="16"/>
  <c r="AP291" i="16"/>
  <c r="AO291" i="16"/>
  <c r="AN291" i="16"/>
  <c r="AM291" i="16"/>
  <c r="AL291" i="16"/>
  <c r="AK291" i="16"/>
  <c r="AJ291" i="16"/>
  <c r="AI291" i="16"/>
  <c r="AH291" i="16"/>
  <c r="AG291" i="16"/>
  <c r="AF291" i="16"/>
  <c r="AE291" i="16"/>
  <c r="AB291" i="16"/>
  <c r="U291" i="16"/>
  <c r="AA291" i="16" s="1"/>
  <c r="T291" i="16"/>
  <c r="W291" i="16" s="1"/>
  <c r="Y291" i="16" s="1"/>
  <c r="AQ290" i="16"/>
  <c r="AP290" i="16"/>
  <c r="AO290" i="16"/>
  <c r="AN290" i="16"/>
  <c r="AM290" i="16"/>
  <c r="AL290" i="16"/>
  <c r="AK290" i="16"/>
  <c r="AJ290" i="16"/>
  <c r="AI290" i="16"/>
  <c r="AH290" i="16"/>
  <c r="AG290" i="16"/>
  <c r="AF290" i="16"/>
  <c r="AE290" i="16"/>
  <c r="AB290" i="16"/>
  <c r="U290" i="16"/>
  <c r="AA290" i="16" s="1"/>
  <c r="T290" i="16"/>
  <c r="W290" i="16" s="1"/>
  <c r="Y290" i="16" s="1"/>
  <c r="AQ289" i="16"/>
  <c r="AP289" i="16"/>
  <c r="AO289" i="16"/>
  <c r="AN289" i="16"/>
  <c r="AM289" i="16"/>
  <c r="AL289" i="16"/>
  <c r="AK289" i="16"/>
  <c r="AJ289" i="16"/>
  <c r="AI289" i="16"/>
  <c r="AH289" i="16"/>
  <c r="AG289" i="16"/>
  <c r="AF289" i="16"/>
  <c r="AE289" i="16"/>
  <c r="AB289" i="16"/>
  <c r="U289" i="16"/>
  <c r="T289" i="16"/>
  <c r="AQ288" i="16"/>
  <c r="AP288" i="16"/>
  <c r="AO288" i="16"/>
  <c r="AN288" i="16"/>
  <c r="AM288" i="16"/>
  <c r="AL288" i="16"/>
  <c r="AK288" i="16"/>
  <c r="AJ288" i="16"/>
  <c r="AI288" i="16"/>
  <c r="AH288" i="16"/>
  <c r="AG288" i="16"/>
  <c r="AF288" i="16"/>
  <c r="AE288" i="16"/>
  <c r="AB288" i="16"/>
  <c r="U288" i="16"/>
  <c r="AA288" i="16" s="1"/>
  <c r="T288" i="16"/>
  <c r="W288" i="16" s="1"/>
  <c r="Y288" i="16" s="1"/>
  <c r="AQ287" i="16"/>
  <c r="AP287" i="16"/>
  <c r="AO287" i="16"/>
  <c r="AN287" i="16"/>
  <c r="AM287" i="16"/>
  <c r="AL287" i="16"/>
  <c r="AK287" i="16"/>
  <c r="AJ287" i="16"/>
  <c r="AI287" i="16"/>
  <c r="AH287" i="16"/>
  <c r="AG287" i="16"/>
  <c r="AF287" i="16"/>
  <c r="AE287" i="16"/>
  <c r="AB287" i="16"/>
  <c r="U287" i="16"/>
  <c r="T287" i="16"/>
  <c r="AQ286" i="16"/>
  <c r="AP286" i="16"/>
  <c r="AO286" i="16"/>
  <c r="AN286" i="16"/>
  <c r="AM286" i="16"/>
  <c r="AL286" i="16"/>
  <c r="AK286" i="16"/>
  <c r="AJ286" i="16"/>
  <c r="AI286" i="16"/>
  <c r="AH286" i="16"/>
  <c r="AG286" i="16"/>
  <c r="AF286" i="16"/>
  <c r="AE286" i="16"/>
  <c r="AB286" i="16"/>
  <c r="U286" i="16"/>
  <c r="AA286" i="16" s="1"/>
  <c r="T286" i="16"/>
  <c r="W286" i="16" s="1"/>
  <c r="Y286" i="16" s="1"/>
  <c r="AQ285" i="16"/>
  <c r="AP285" i="16"/>
  <c r="AO285" i="16"/>
  <c r="AN285" i="16"/>
  <c r="AM285" i="16"/>
  <c r="AL285" i="16"/>
  <c r="AK285" i="16"/>
  <c r="AJ285" i="16"/>
  <c r="AI285" i="16"/>
  <c r="AH285" i="16"/>
  <c r="AG285" i="16"/>
  <c r="AF285" i="16"/>
  <c r="AE285" i="16"/>
  <c r="AB285" i="16"/>
  <c r="U285" i="16"/>
  <c r="T285" i="16"/>
  <c r="AQ284" i="16"/>
  <c r="AP284" i="16"/>
  <c r="AO284" i="16"/>
  <c r="AN284" i="16"/>
  <c r="AM284" i="16"/>
  <c r="AL284" i="16"/>
  <c r="AK284" i="16"/>
  <c r="AJ284" i="16"/>
  <c r="AI284" i="16"/>
  <c r="AH284" i="16"/>
  <c r="AG284" i="16"/>
  <c r="AF284" i="16"/>
  <c r="AE284" i="16"/>
  <c r="AB284" i="16"/>
  <c r="U284" i="16"/>
  <c r="AA284" i="16" s="1"/>
  <c r="T284" i="16"/>
  <c r="W284" i="16" s="1"/>
  <c r="Y284" i="16" s="1"/>
  <c r="AQ283" i="16"/>
  <c r="AP283" i="16"/>
  <c r="AO283" i="16"/>
  <c r="AN283" i="16"/>
  <c r="AM283" i="16"/>
  <c r="AL283" i="16"/>
  <c r="AK283" i="16"/>
  <c r="AJ283" i="16"/>
  <c r="AI283" i="16"/>
  <c r="AH283" i="16"/>
  <c r="AG283" i="16"/>
  <c r="AF283" i="16"/>
  <c r="AE283" i="16"/>
  <c r="AB283" i="16"/>
  <c r="U283" i="16"/>
  <c r="AA283" i="16" s="1"/>
  <c r="T283" i="16"/>
  <c r="W283" i="16" s="1"/>
  <c r="Y283" i="16" s="1"/>
  <c r="AQ282" i="16"/>
  <c r="AP282" i="16"/>
  <c r="AO282" i="16"/>
  <c r="AN282" i="16"/>
  <c r="AM282" i="16"/>
  <c r="AL282" i="16"/>
  <c r="AK282" i="16"/>
  <c r="AJ282" i="16"/>
  <c r="AI282" i="16"/>
  <c r="AH282" i="16"/>
  <c r="AG282" i="16"/>
  <c r="AF282" i="16"/>
  <c r="AE282" i="16"/>
  <c r="AB282" i="16"/>
  <c r="U282" i="16"/>
  <c r="T282" i="16"/>
  <c r="AQ281" i="16"/>
  <c r="AP281" i="16"/>
  <c r="AO281" i="16"/>
  <c r="AN281" i="16"/>
  <c r="AM281" i="16"/>
  <c r="AL281" i="16"/>
  <c r="AK281" i="16"/>
  <c r="AJ281" i="16"/>
  <c r="AI281" i="16"/>
  <c r="AH281" i="16"/>
  <c r="AG281" i="16"/>
  <c r="AF281" i="16"/>
  <c r="AE281" i="16"/>
  <c r="AB281" i="16"/>
  <c r="U281" i="16"/>
  <c r="T281" i="16"/>
  <c r="AQ280" i="16"/>
  <c r="AP280" i="16"/>
  <c r="AO280" i="16"/>
  <c r="AN280" i="16"/>
  <c r="AM280" i="16"/>
  <c r="AL280" i="16"/>
  <c r="AK280" i="16"/>
  <c r="AJ280" i="16"/>
  <c r="AI280" i="16"/>
  <c r="AH280" i="16"/>
  <c r="AG280" i="16"/>
  <c r="AF280" i="16"/>
  <c r="AE280" i="16"/>
  <c r="AB280" i="16"/>
  <c r="U280" i="16"/>
  <c r="T280" i="16"/>
  <c r="W280" i="16" s="1"/>
  <c r="Y280" i="16" s="1"/>
  <c r="AQ279" i="16"/>
  <c r="AP279" i="16"/>
  <c r="AO279" i="16"/>
  <c r="AN279" i="16"/>
  <c r="AM279" i="16"/>
  <c r="AL279" i="16"/>
  <c r="AK279" i="16"/>
  <c r="AJ279" i="16"/>
  <c r="AI279" i="16"/>
  <c r="AH279" i="16"/>
  <c r="AG279" i="16"/>
  <c r="AF279" i="16"/>
  <c r="AE279" i="16"/>
  <c r="AB279" i="16"/>
  <c r="U279" i="16"/>
  <c r="AA279" i="16" s="1"/>
  <c r="T279" i="16"/>
  <c r="W279" i="16" s="1"/>
  <c r="Y279" i="16" s="1"/>
  <c r="AQ278" i="16"/>
  <c r="AP278" i="16"/>
  <c r="AO278" i="16"/>
  <c r="AN278" i="16"/>
  <c r="AM278" i="16"/>
  <c r="AL278" i="16"/>
  <c r="AK278" i="16"/>
  <c r="AJ278" i="16"/>
  <c r="AI278" i="16"/>
  <c r="AH278" i="16"/>
  <c r="AG278" i="16"/>
  <c r="AF278" i="16"/>
  <c r="AE278" i="16"/>
  <c r="AB278" i="16"/>
  <c r="U278" i="16"/>
  <c r="T278" i="16"/>
  <c r="AQ277" i="16"/>
  <c r="AP277" i="16"/>
  <c r="AO277" i="16"/>
  <c r="AN277" i="16"/>
  <c r="AM277" i="16"/>
  <c r="AL277" i="16"/>
  <c r="AK277" i="16"/>
  <c r="AJ277" i="16"/>
  <c r="AI277" i="16"/>
  <c r="AH277" i="16"/>
  <c r="AG277" i="16"/>
  <c r="AF277" i="16"/>
  <c r="AE277" i="16"/>
  <c r="AB277" i="16"/>
  <c r="U277" i="16"/>
  <c r="AA277" i="16" s="1"/>
  <c r="T277" i="16"/>
  <c r="W277" i="16" s="1"/>
  <c r="Y277" i="16" s="1"/>
  <c r="AQ276" i="16"/>
  <c r="AP276" i="16"/>
  <c r="AO276" i="16"/>
  <c r="AN276" i="16"/>
  <c r="AM276" i="16"/>
  <c r="AL276" i="16"/>
  <c r="AK276" i="16"/>
  <c r="AJ276" i="16"/>
  <c r="AI276" i="16"/>
  <c r="AH276" i="16"/>
  <c r="AG276" i="16"/>
  <c r="AF276" i="16"/>
  <c r="AE276" i="16"/>
  <c r="AB276" i="16"/>
  <c r="U276" i="16"/>
  <c r="T276" i="16"/>
  <c r="AQ275" i="16"/>
  <c r="AP275" i="16"/>
  <c r="AO275" i="16"/>
  <c r="AN275" i="16"/>
  <c r="AM275" i="16"/>
  <c r="AL275" i="16"/>
  <c r="AK275" i="16"/>
  <c r="AJ275" i="16"/>
  <c r="AI275" i="16"/>
  <c r="AH275" i="16"/>
  <c r="AG275" i="16"/>
  <c r="AF275" i="16"/>
  <c r="AE275" i="16"/>
  <c r="AB275" i="16"/>
  <c r="U275" i="16"/>
  <c r="T275" i="16"/>
  <c r="AQ274" i="16"/>
  <c r="AP274" i="16"/>
  <c r="AO274" i="16"/>
  <c r="AN274" i="16"/>
  <c r="AM274" i="16"/>
  <c r="AL274" i="16"/>
  <c r="AK274" i="16"/>
  <c r="AJ274" i="16"/>
  <c r="AI274" i="16"/>
  <c r="AH274" i="16"/>
  <c r="AG274" i="16"/>
  <c r="AF274" i="16"/>
  <c r="AE274" i="16"/>
  <c r="AB274" i="16"/>
  <c r="U274" i="16"/>
  <c r="T274" i="16"/>
  <c r="W274" i="16" s="1"/>
  <c r="AQ273" i="16"/>
  <c r="AP273" i="16"/>
  <c r="AO273" i="16"/>
  <c r="AN273" i="16"/>
  <c r="AM273" i="16"/>
  <c r="AL273" i="16"/>
  <c r="AK273" i="16"/>
  <c r="AJ273" i="16"/>
  <c r="AI273" i="16"/>
  <c r="AH273" i="16"/>
  <c r="AG273" i="16"/>
  <c r="AF273" i="16"/>
  <c r="AE273" i="16"/>
  <c r="AB273" i="16"/>
  <c r="U273" i="16"/>
  <c r="T273" i="16"/>
  <c r="AQ272" i="16"/>
  <c r="AP272" i="16"/>
  <c r="AO272" i="16"/>
  <c r="AN272" i="16"/>
  <c r="AM272" i="16"/>
  <c r="AL272" i="16"/>
  <c r="AK272" i="16"/>
  <c r="AJ272" i="16"/>
  <c r="AI272" i="16"/>
  <c r="AH272" i="16"/>
  <c r="AG272" i="16"/>
  <c r="AF272" i="16"/>
  <c r="AE272" i="16"/>
  <c r="AB272" i="16"/>
  <c r="U272" i="16"/>
  <c r="AA272" i="16" s="1"/>
  <c r="T272" i="16"/>
  <c r="W272" i="16" s="1"/>
  <c r="Y272" i="16" s="1"/>
  <c r="AQ271" i="16"/>
  <c r="AP271" i="16"/>
  <c r="AO271" i="16"/>
  <c r="AN271" i="16"/>
  <c r="AM271" i="16"/>
  <c r="AL271" i="16"/>
  <c r="AK271" i="16"/>
  <c r="AJ271" i="16"/>
  <c r="AI271" i="16"/>
  <c r="AH271" i="16"/>
  <c r="AG271" i="16"/>
  <c r="AF271" i="16"/>
  <c r="AE271" i="16"/>
  <c r="AB271" i="16"/>
  <c r="U271" i="16"/>
  <c r="T271" i="16"/>
  <c r="AQ270" i="16"/>
  <c r="AP270" i="16"/>
  <c r="AO270" i="16"/>
  <c r="AN270" i="16"/>
  <c r="AM270" i="16"/>
  <c r="AL270" i="16"/>
  <c r="AK270" i="16"/>
  <c r="AJ270" i="16"/>
  <c r="AI270" i="16"/>
  <c r="AH270" i="16"/>
  <c r="AG270" i="16"/>
  <c r="AF270" i="16"/>
  <c r="AE270" i="16"/>
  <c r="AB270" i="16"/>
  <c r="U270" i="16"/>
  <c r="AA270" i="16" s="1"/>
  <c r="T270" i="16"/>
  <c r="W270" i="16" s="1"/>
  <c r="Y270" i="16" s="1"/>
  <c r="AQ269" i="16"/>
  <c r="AP269" i="16"/>
  <c r="AO269" i="16"/>
  <c r="AN269" i="16"/>
  <c r="AM269" i="16"/>
  <c r="AL269" i="16"/>
  <c r="AK269" i="16"/>
  <c r="AJ269" i="16"/>
  <c r="AI269" i="16"/>
  <c r="AH269" i="16"/>
  <c r="AG269" i="16"/>
  <c r="AF269" i="16"/>
  <c r="AE269" i="16"/>
  <c r="AB269" i="16"/>
  <c r="U269" i="16"/>
  <c r="T269" i="16"/>
  <c r="AQ268" i="16"/>
  <c r="AP268" i="16"/>
  <c r="AO268" i="16"/>
  <c r="AN268" i="16"/>
  <c r="AM268" i="16"/>
  <c r="AL268" i="16"/>
  <c r="AK268" i="16"/>
  <c r="AJ268" i="16"/>
  <c r="AI268" i="16"/>
  <c r="AH268" i="16"/>
  <c r="AG268" i="16"/>
  <c r="AF268" i="16"/>
  <c r="AE268" i="16"/>
  <c r="AB268" i="16"/>
  <c r="U268" i="16"/>
  <c r="AA268" i="16" s="1"/>
  <c r="T268" i="16"/>
  <c r="AQ267" i="16"/>
  <c r="AP267" i="16"/>
  <c r="AO267" i="16"/>
  <c r="AN267" i="16"/>
  <c r="AM267" i="16"/>
  <c r="AL267" i="16"/>
  <c r="AK267" i="16"/>
  <c r="AJ267" i="16"/>
  <c r="AI267" i="16"/>
  <c r="AH267" i="16"/>
  <c r="AG267" i="16"/>
  <c r="AF267" i="16"/>
  <c r="AE267" i="16"/>
  <c r="AB267" i="16"/>
  <c r="U267" i="16"/>
  <c r="T267" i="16"/>
  <c r="AQ266" i="16"/>
  <c r="AP266" i="16"/>
  <c r="AO266" i="16"/>
  <c r="AN266" i="16"/>
  <c r="AM266" i="16"/>
  <c r="AL266" i="16"/>
  <c r="AK266" i="16"/>
  <c r="AJ266" i="16"/>
  <c r="AI266" i="16"/>
  <c r="AH266" i="16"/>
  <c r="AG266" i="16"/>
  <c r="AF266" i="16"/>
  <c r="AE266" i="16"/>
  <c r="AB266" i="16"/>
  <c r="U266" i="16"/>
  <c r="AA266" i="16" s="1"/>
  <c r="T266" i="16"/>
  <c r="W267" i="16" s="1"/>
  <c r="AQ265" i="16"/>
  <c r="AP265" i="16"/>
  <c r="AO265" i="16"/>
  <c r="AN265" i="16"/>
  <c r="AM265" i="16"/>
  <c r="AL265" i="16"/>
  <c r="AK265" i="16"/>
  <c r="AJ265" i="16"/>
  <c r="AI265" i="16"/>
  <c r="AH265" i="16"/>
  <c r="AG265" i="16"/>
  <c r="AF265" i="16"/>
  <c r="AE265" i="16"/>
  <c r="AB265" i="16"/>
  <c r="U265" i="16"/>
  <c r="T265" i="16"/>
  <c r="AQ264" i="16"/>
  <c r="AP264" i="16"/>
  <c r="AO264" i="16"/>
  <c r="AN264" i="16"/>
  <c r="AM264" i="16"/>
  <c r="AL264" i="16"/>
  <c r="AK264" i="16"/>
  <c r="AJ264" i="16"/>
  <c r="AI264" i="16"/>
  <c r="AH264" i="16"/>
  <c r="AG264" i="16"/>
  <c r="AF264" i="16"/>
  <c r="AE264" i="16"/>
  <c r="AB264" i="16"/>
  <c r="U264" i="16"/>
  <c r="AA264" i="16" s="1"/>
  <c r="T264" i="16"/>
  <c r="W264" i="16" s="1"/>
  <c r="Y264" i="16" s="1"/>
  <c r="AQ263" i="16"/>
  <c r="AP263" i="16"/>
  <c r="AO263" i="16"/>
  <c r="AN263" i="16"/>
  <c r="AM263" i="16"/>
  <c r="AL263" i="16"/>
  <c r="AK263" i="16"/>
  <c r="AJ263" i="16"/>
  <c r="AI263" i="16"/>
  <c r="AH263" i="16"/>
  <c r="AG263" i="16"/>
  <c r="AF263" i="16"/>
  <c r="AE263" i="16"/>
  <c r="AB263" i="16"/>
  <c r="U263" i="16"/>
  <c r="T263" i="16"/>
  <c r="AQ262" i="16"/>
  <c r="AP262" i="16"/>
  <c r="AO262" i="16"/>
  <c r="AN262" i="16"/>
  <c r="AM262" i="16"/>
  <c r="AL262" i="16"/>
  <c r="AK262" i="16"/>
  <c r="AJ262" i="16"/>
  <c r="AI262" i="16"/>
  <c r="AH262" i="16"/>
  <c r="AG262" i="16"/>
  <c r="AF262" i="16"/>
  <c r="AE262" i="16"/>
  <c r="AB262" i="16"/>
  <c r="U262" i="16"/>
  <c r="T262" i="16"/>
  <c r="W262" i="16" s="1"/>
  <c r="Y262" i="16" s="1"/>
  <c r="AQ261" i="16"/>
  <c r="AP261" i="16"/>
  <c r="AO261" i="16"/>
  <c r="AN261" i="16"/>
  <c r="AM261" i="16"/>
  <c r="AL261" i="16"/>
  <c r="AK261" i="16"/>
  <c r="AJ261" i="16"/>
  <c r="AI261" i="16"/>
  <c r="AH261" i="16"/>
  <c r="AG261" i="16"/>
  <c r="AF261" i="16"/>
  <c r="AE261" i="16"/>
  <c r="AB261" i="16"/>
  <c r="U261" i="16"/>
  <c r="T261" i="16"/>
  <c r="AQ260" i="16"/>
  <c r="AP260" i="16"/>
  <c r="AO260" i="16"/>
  <c r="AN260" i="16"/>
  <c r="AM260" i="16"/>
  <c r="AL260" i="16"/>
  <c r="AK260" i="16"/>
  <c r="AJ260" i="16"/>
  <c r="AI260" i="16"/>
  <c r="AH260" i="16"/>
  <c r="AG260" i="16"/>
  <c r="AF260" i="16"/>
  <c r="AE260" i="16"/>
  <c r="AB260" i="16"/>
  <c r="U260" i="16"/>
  <c r="AA260" i="16" s="1"/>
  <c r="T260" i="16"/>
  <c r="AQ259" i="16"/>
  <c r="AP259" i="16"/>
  <c r="AO259" i="16"/>
  <c r="AN259" i="16"/>
  <c r="AM259" i="16"/>
  <c r="AL259" i="16"/>
  <c r="AK259" i="16"/>
  <c r="AJ259" i="16"/>
  <c r="AI259" i="16"/>
  <c r="AH259" i="16"/>
  <c r="AG259" i="16"/>
  <c r="AF259" i="16"/>
  <c r="AE259" i="16"/>
  <c r="AB259" i="16"/>
  <c r="U259" i="16"/>
  <c r="T259" i="16"/>
  <c r="AQ258" i="16"/>
  <c r="AP258" i="16"/>
  <c r="AO258" i="16"/>
  <c r="AN258" i="16"/>
  <c r="AM258" i="16"/>
  <c r="AL258" i="16"/>
  <c r="AK258" i="16"/>
  <c r="AJ258" i="16"/>
  <c r="AI258" i="16"/>
  <c r="AH258" i="16"/>
  <c r="AG258" i="16"/>
  <c r="AF258" i="16"/>
  <c r="AE258" i="16"/>
  <c r="AB258" i="16"/>
  <c r="U258" i="16"/>
  <c r="AA258" i="16" s="1"/>
  <c r="T258" i="16"/>
  <c r="W258" i="16" s="1"/>
  <c r="AQ257" i="16"/>
  <c r="AP257" i="16"/>
  <c r="AO257" i="16"/>
  <c r="AN257" i="16"/>
  <c r="AM257" i="16"/>
  <c r="AL257" i="16"/>
  <c r="AK257" i="16"/>
  <c r="AJ257" i="16"/>
  <c r="AI257" i="16"/>
  <c r="AH257" i="16"/>
  <c r="AG257" i="16"/>
  <c r="AF257" i="16"/>
  <c r="AE257" i="16"/>
  <c r="AB257" i="16"/>
  <c r="U257" i="16"/>
  <c r="AA257" i="16" s="1"/>
  <c r="T257" i="16"/>
  <c r="W257" i="16" s="1"/>
  <c r="Y257" i="16" s="1"/>
  <c r="AQ256" i="16"/>
  <c r="AP256" i="16"/>
  <c r="AO256" i="16"/>
  <c r="AN256" i="16"/>
  <c r="AM256" i="16"/>
  <c r="AL256" i="16"/>
  <c r="AK256" i="16"/>
  <c r="AJ256" i="16"/>
  <c r="AI256" i="16"/>
  <c r="AH256" i="16"/>
  <c r="AG256" i="16"/>
  <c r="AF256" i="16"/>
  <c r="AE256" i="16"/>
  <c r="AB256" i="16"/>
  <c r="U256" i="16"/>
  <c r="AA256" i="16" s="1"/>
  <c r="T256" i="16"/>
  <c r="W256" i="16" s="1"/>
  <c r="Y256" i="16" s="1"/>
  <c r="AQ255" i="16"/>
  <c r="AP255" i="16"/>
  <c r="AO255" i="16"/>
  <c r="AN255" i="16"/>
  <c r="AM255" i="16"/>
  <c r="AL255" i="16"/>
  <c r="AK255" i="16"/>
  <c r="AJ255" i="16"/>
  <c r="AI255" i="16"/>
  <c r="AH255" i="16"/>
  <c r="AG255" i="16"/>
  <c r="AF255" i="16"/>
  <c r="AE255" i="16"/>
  <c r="AB255" i="16"/>
  <c r="U255" i="16"/>
  <c r="T255" i="16"/>
  <c r="AQ254" i="16"/>
  <c r="AP254" i="16"/>
  <c r="AO254" i="16"/>
  <c r="AN254" i="16"/>
  <c r="AM254" i="16"/>
  <c r="AL254" i="16"/>
  <c r="AK254" i="16"/>
  <c r="AJ254" i="16"/>
  <c r="AI254" i="16"/>
  <c r="AH254" i="16"/>
  <c r="AG254" i="16"/>
  <c r="AF254" i="16"/>
  <c r="AE254" i="16"/>
  <c r="AB254" i="16"/>
  <c r="U254" i="16"/>
  <c r="AA254" i="16" s="1"/>
  <c r="T254" i="16"/>
  <c r="AQ253" i="16"/>
  <c r="AP253" i="16"/>
  <c r="AO253" i="16"/>
  <c r="AN253" i="16"/>
  <c r="AM253" i="16"/>
  <c r="AL253" i="16"/>
  <c r="AK253" i="16"/>
  <c r="AJ253" i="16"/>
  <c r="AI253" i="16"/>
  <c r="AH253" i="16"/>
  <c r="AG253" i="16"/>
  <c r="AF253" i="16"/>
  <c r="AE253" i="16"/>
  <c r="AB253" i="16"/>
  <c r="U253" i="16"/>
  <c r="AA253" i="16" s="1"/>
  <c r="T253" i="16"/>
  <c r="W253" i="16" s="1"/>
  <c r="Y253" i="16" s="1"/>
  <c r="AQ252" i="16"/>
  <c r="AP252" i="16"/>
  <c r="AO252" i="16"/>
  <c r="AN252" i="16"/>
  <c r="AM252" i="16"/>
  <c r="AL252" i="16"/>
  <c r="AK252" i="16"/>
  <c r="AJ252" i="16"/>
  <c r="AI252" i="16"/>
  <c r="AH252" i="16"/>
  <c r="AG252" i="16"/>
  <c r="AF252" i="16"/>
  <c r="AE252" i="16"/>
  <c r="AB252" i="16"/>
  <c r="U252" i="16"/>
  <c r="T252" i="16"/>
  <c r="AQ251" i="16"/>
  <c r="AP251" i="16"/>
  <c r="AO251" i="16"/>
  <c r="AN251" i="16"/>
  <c r="AM251" i="16"/>
  <c r="AL251" i="16"/>
  <c r="AK251" i="16"/>
  <c r="AJ251" i="16"/>
  <c r="AI251" i="16"/>
  <c r="AH251" i="16"/>
  <c r="AG251" i="16"/>
  <c r="AF251" i="16"/>
  <c r="AE251" i="16"/>
  <c r="AB251" i="16"/>
  <c r="U251" i="16"/>
  <c r="AA251" i="16" s="1"/>
  <c r="T251" i="16"/>
  <c r="W251" i="16" s="1"/>
  <c r="Y251" i="16" s="1"/>
  <c r="AQ250" i="16"/>
  <c r="AP250" i="16"/>
  <c r="AO250" i="16"/>
  <c r="AN250" i="16"/>
  <c r="AM250" i="16"/>
  <c r="AL250" i="16"/>
  <c r="AK250" i="16"/>
  <c r="AJ250" i="16"/>
  <c r="AI250" i="16"/>
  <c r="AH250" i="16"/>
  <c r="AG250" i="16"/>
  <c r="AF250" i="16"/>
  <c r="AE250" i="16"/>
  <c r="AB250" i="16"/>
  <c r="U250" i="16"/>
  <c r="T250" i="16"/>
  <c r="AQ249" i="16"/>
  <c r="AP249" i="16"/>
  <c r="AO249" i="16"/>
  <c r="AN249" i="16"/>
  <c r="AM249" i="16"/>
  <c r="AL249" i="16"/>
  <c r="AK249" i="16"/>
  <c r="AJ249" i="16"/>
  <c r="AI249" i="16"/>
  <c r="AH249" i="16"/>
  <c r="AG249" i="16"/>
  <c r="AF249" i="16"/>
  <c r="AE249" i="16"/>
  <c r="AB249" i="16"/>
  <c r="U249" i="16"/>
  <c r="T249" i="16"/>
  <c r="AQ248" i="16"/>
  <c r="AP248" i="16"/>
  <c r="AO248" i="16"/>
  <c r="AN248" i="16"/>
  <c r="AM248" i="16"/>
  <c r="AL248" i="16"/>
  <c r="AK248" i="16"/>
  <c r="AJ248" i="16"/>
  <c r="AI248" i="16"/>
  <c r="AH248" i="16"/>
  <c r="AG248" i="16"/>
  <c r="AF248" i="16"/>
  <c r="AE248" i="16"/>
  <c r="AB248" i="16"/>
  <c r="U248" i="16"/>
  <c r="AA248" i="16" s="1"/>
  <c r="T248" i="16"/>
  <c r="AQ247" i="16"/>
  <c r="AP247" i="16"/>
  <c r="AO247" i="16"/>
  <c r="AN247" i="16"/>
  <c r="AM247" i="16"/>
  <c r="AL247" i="16"/>
  <c r="AK247" i="16"/>
  <c r="AJ247" i="16"/>
  <c r="AI247" i="16"/>
  <c r="AH247" i="16"/>
  <c r="AG247" i="16"/>
  <c r="AF247" i="16"/>
  <c r="AE247" i="16"/>
  <c r="AB247" i="16"/>
  <c r="U247" i="16"/>
  <c r="T247" i="16"/>
  <c r="AQ246" i="16"/>
  <c r="AP246" i="16"/>
  <c r="AO246" i="16"/>
  <c r="AN246" i="16"/>
  <c r="AM246" i="16"/>
  <c r="AL246" i="16"/>
  <c r="AK246" i="16"/>
  <c r="AJ246" i="16"/>
  <c r="AI246" i="16"/>
  <c r="AH246" i="16"/>
  <c r="AG246" i="16"/>
  <c r="AF246" i="16"/>
  <c r="AE246" i="16"/>
  <c r="AB246" i="16"/>
  <c r="U246" i="16"/>
  <c r="T246" i="16"/>
  <c r="AQ245" i="16"/>
  <c r="AP245" i="16"/>
  <c r="AO245" i="16"/>
  <c r="AN245" i="16"/>
  <c r="AM245" i="16"/>
  <c r="AL245" i="16"/>
  <c r="AK245" i="16"/>
  <c r="AJ245" i="16"/>
  <c r="AI245" i="16"/>
  <c r="AH245" i="16"/>
  <c r="AG245" i="16"/>
  <c r="AF245" i="16"/>
  <c r="AE245" i="16"/>
  <c r="AB245" i="16"/>
  <c r="U245" i="16"/>
  <c r="T245" i="16"/>
  <c r="W245" i="16" s="1"/>
  <c r="Y245" i="16" s="1"/>
  <c r="AQ244" i="16"/>
  <c r="AP244" i="16"/>
  <c r="AO244" i="16"/>
  <c r="AN244" i="16"/>
  <c r="AM244" i="16"/>
  <c r="AL244" i="16"/>
  <c r="AK244" i="16"/>
  <c r="AJ244" i="16"/>
  <c r="AI244" i="16"/>
  <c r="AH244" i="16"/>
  <c r="AG244" i="16"/>
  <c r="AF244" i="16"/>
  <c r="AE244" i="16"/>
  <c r="AB244" i="16"/>
  <c r="U244" i="16"/>
  <c r="AA244" i="16" s="1"/>
  <c r="T244" i="16"/>
  <c r="W244" i="16" s="1"/>
  <c r="Y244" i="16" s="1"/>
  <c r="AQ243" i="16"/>
  <c r="AP243" i="16"/>
  <c r="AO243" i="16"/>
  <c r="AN243" i="16"/>
  <c r="AM243" i="16"/>
  <c r="AL243" i="16"/>
  <c r="AK243" i="16"/>
  <c r="AJ243" i="16"/>
  <c r="AI243" i="16"/>
  <c r="AH243" i="16"/>
  <c r="AG243" i="16"/>
  <c r="AF243" i="16"/>
  <c r="AE243" i="16"/>
  <c r="AB243" i="16"/>
  <c r="U243" i="16"/>
  <c r="T243" i="16"/>
  <c r="AQ242" i="16"/>
  <c r="AP242" i="16"/>
  <c r="AO242" i="16"/>
  <c r="AN242" i="16"/>
  <c r="AM242" i="16"/>
  <c r="AL242" i="16"/>
  <c r="AK242" i="16"/>
  <c r="AJ242" i="16"/>
  <c r="AI242" i="16"/>
  <c r="AH242" i="16"/>
  <c r="AG242" i="16"/>
  <c r="AF242" i="16"/>
  <c r="AE242" i="16"/>
  <c r="AB242" i="16"/>
  <c r="U242" i="16"/>
  <c r="T242" i="16"/>
  <c r="AQ241" i="16"/>
  <c r="AP241" i="16"/>
  <c r="AO241" i="16"/>
  <c r="AN241" i="16"/>
  <c r="AM241" i="16"/>
  <c r="AL241" i="16"/>
  <c r="AK241" i="16"/>
  <c r="AJ241" i="16"/>
  <c r="AI241" i="16"/>
  <c r="AH241" i="16"/>
  <c r="AG241" i="16"/>
  <c r="AF241" i="16"/>
  <c r="AE241" i="16"/>
  <c r="AB241" i="16"/>
  <c r="U241" i="16"/>
  <c r="AA241" i="16" s="1"/>
  <c r="T241" i="16"/>
  <c r="W241" i="16" s="1"/>
  <c r="Y241" i="16" s="1"/>
  <c r="AQ240" i="16"/>
  <c r="AP240" i="16"/>
  <c r="AO240" i="16"/>
  <c r="AN240" i="16"/>
  <c r="AM240" i="16"/>
  <c r="AL240" i="16"/>
  <c r="AK240" i="16"/>
  <c r="AJ240" i="16"/>
  <c r="AI240" i="16"/>
  <c r="AH240" i="16"/>
  <c r="AG240" i="16"/>
  <c r="AF240" i="16"/>
  <c r="AE240" i="16"/>
  <c r="AB240" i="16"/>
  <c r="U240" i="16"/>
  <c r="T240" i="16"/>
  <c r="AQ239" i="16"/>
  <c r="AP239" i="16"/>
  <c r="AO239" i="16"/>
  <c r="AN239" i="16"/>
  <c r="AM239" i="16"/>
  <c r="AL239" i="16"/>
  <c r="AK239" i="16"/>
  <c r="AJ239" i="16"/>
  <c r="AI239" i="16"/>
  <c r="AH239" i="16"/>
  <c r="AG239" i="16"/>
  <c r="AF239" i="16"/>
  <c r="AE239" i="16"/>
  <c r="AB239" i="16"/>
  <c r="U239" i="16"/>
  <c r="AA239" i="16" s="1"/>
  <c r="T239" i="16"/>
  <c r="W239" i="16" s="1"/>
  <c r="Y239" i="16" s="1"/>
  <c r="AQ238" i="16"/>
  <c r="AP238" i="16"/>
  <c r="AO238" i="16"/>
  <c r="AN238" i="16"/>
  <c r="AM238" i="16"/>
  <c r="AL238" i="16"/>
  <c r="AK238" i="16"/>
  <c r="AJ238" i="16"/>
  <c r="AI238" i="16"/>
  <c r="AH238" i="16"/>
  <c r="AG238" i="16"/>
  <c r="AF238" i="16"/>
  <c r="AE238" i="16"/>
  <c r="AB238" i="16"/>
  <c r="U238" i="16"/>
  <c r="T238" i="16"/>
  <c r="AQ237" i="16"/>
  <c r="AP237" i="16"/>
  <c r="AO237" i="16"/>
  <c r="AN237" i="16"/>
  <c r="AM237" i="16"/>
  <c r="AL237" i="16"/>
  <c r="AK237" i="16"/>
  <c r="AJ237" i="16"/>
  <c r="AI237" i="16"/>
  <c r="AH237" i="16"/>
  <c r="AG237" i="16"/>
  <c r="AF237" i="16"/>
  <c r="AE237" i="16"/>
  <c r="AB237" i="16"/>
  <c r="U237" i="16"/>
  <c r="AA237" i="16" s="1"/>
  <c r="T237" i="16"/>
  <c r="W237" i="16" s="1"/>
  <c r="Y237" i="16" s="1"/>
  <c r="AQ236" i="16"/>
  <c r="AP236" i="16"/>
  <c r="AO236" i="16"/>
  <c r="AN236" i="16"/>
  <c r="AM236" i="16"/>
  <c r="AL236" i="16"/>
  <c r="AK236" i="16"/>
  <c r="AJ236" i="16"/>
  <c r="AI236" i="16"/>
  <c r="AH236" i="16"/>
  <c r="AG236" i="16"/>
  <c r="AF236" i="16"/>
  <c r="AE236" i="16"/>
  <c r="AB236" i="16"/>
  <c r="U236" i="16"/>
  <c r="T236" i="16"/>
  <c r="AQ235" i="16"/>
  <c r="AP235" i="16"/>
  <c r="AO235" i="16"/>
  <c r="AN235" i="16"/>
  <c r="AM235" i="16"/>
  <c r="AL235" i="16"/>
  <c r="AK235" i="16"/>
  <c r="AJ235" i="16"/>
  <c r="AI235" i="16"/>
  <c r="AH235" i="16"/>
  <c r="AG235" i="16"/>
  <c r="AF235" i="16"/>
  <c r="AE235" i="16"/>
  <c r="AB235" i="16"/>
  <c r="U235" i="16"/>
  <c r="AA235" i="16" s="1"/>
  <c r="T235" i="16"/>
  <c r="W235" i="16" s="1"/>
  <c r="AQ234" i="16"/>
  <c r="AP234" i="16"/>
  <c r="AO234" i="16"/>
  <c r="AN234" i="16"/>
  <c r="AM234" i="16"/>
  <c r="AL234" i="16"/>
  <c r="AK234" i="16"/>
  <c r="AJ234" i="16"/>
  <c r="AI234" i="16"/>
  <c r="AH234" i="16"/>
  <c r="AG234" i="16"/>
  <c r="AF234" i="16"/>
  <c r="AE234" i="16"/>
  <c r="AB234" i="16"/>
  <c r="U234" i="16"/>
  <c r="T234" i="16"/>
  <c r="AQ233" i="16"/>
  <c r="AP233" i="16"/>
  <c r="AO233" i="16"/>
  <c r="AN233" i="16"/>
  <c r="AM233" i="16"/>
  <c r="AL233" i="16"/>
  <c r="AK233" i="16"/>
  <c r="AJ233" i="16"/>
  <c r="AI233" i="16"/>
  <c r="AH233" i="16"/>
  <c r="AG233" i="16"/>
  <c r="AF233" i="16"/>
  <c r="AE233" i="16"/>
  <c r="AB233" i="16"/>
  <c r="U233" i="16"/>
  <c r="T233" i="16"/>
  <c r="W233" i="16" s="1"/>
  <c r="Y233" i="16" s="1"/>
  <c r="AQ232" i="16"/>
  <c r="AP232" i="16"/>
  <c r="AO232" i="16"/>
  <c r="AN232" i="16"/>
  <c r="AM232" i="16"/>
  <c r="AL232" i="16"/>
  <c r="AK232" i="16"/>
  <c r="AJ232" i="16"/>
  <c r="AI232" i="16"/>
  <c r="AH232" i="16"/>
  <c r="AG232" i="16"/>
  <c r="AF232" i="16"/>
  <c r="AE232" i="16"/>
  <c r="AB232" i="16"/>
  <c r="U232" i="16"/>
  <c r="T232" i="16"/>
  <c r="AQ231" i="16"/>
  <c r="AP231" i="16"/>
  <c r="AO231" i="16"/>
  <c r="AN231" i="16"/>
  <c r="AM231" i="16"/>
  <c r="AL231" i="16"/>
  <c r="AK231" i="16"/>
  <c r="AJ231" i="16"/>
  <c r="AI231" i="16"/>
  <c r="AH231" i="16"/>
  <c r="AG231" i="16"/>
  <c r="AF231" i="16"/>
  <c r="AE231" i="16"/>
  <c r="AB231" i="16"/>
  <c r="U231" i="16"/>
  <c r="AA231" i="16" s="1"/>
  <c r="T231" i="16"/>
  <c r="W231" i="16" s="1"/>
  <c r="Y231" i="16" s="1"/>
  <c r="AQ230" i="16"/>
  <c r="AP230" i="16"/>
  <c r="AO230" i="16"/>
  <c r="AN230" i="16"/>
  <c r="AM230" i="16"/>
  <c r="AL230" i="16"/>
  <c r="AK230" i="16"/>
  <c r="AJ230" i="16"/>
  <c r="AI230" i="16"/>
  <c r="AH230" i="16"/>
  <c r="AG230" i="16"/>
  <c r="AF230" i="16"/>
  <c r="AE230" i="16"/>
  <c r="AB230" i="16"/>
  <c r="U230" i="16"/>
  <c r="T230" i="16"/>
  <c r="W230" i="16" s="1"/>
  <c r="AQ229" i="16"/>
  <c r="AP229" i="16"/>
  <c r="AO229" i="16"/>
  <c r="AN229" i="16"/>
  <c r="AM229" i="16"/>
  <c r="AL229" i="16"/>
  <c r="AK229" i="16"/>
  <c r="AJ229" i="16"/>
  <c r="AI229" i="16"/>
  <c r="AH229" i="16"/>
  <c r="AG229" i="16"/>
  <c r="AF229" i="16"/>
  <c r="AE229" i="16"/>
  <c r="AB229" i="16"/>
  <c r="U229" i="16"/>
  <c r="T229" i="16"/>
  <c r="W229" i="16" s="1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B228" i="16"/>
  <c r="U228" i="16"/>
  <c r="T228" i="16"/>
  <c r="AQ227" i="16"/>
  <c r="AP227" i="16"/>
  <c r="AO227" i="16"/>
  <c r="AN227" i="16"/>
  <c r="AM227" i="16"/>
  <c r="AL227" i="16"/>
  <c r="AK227" i="16"/>
  <c r="AJ227" i="16"/>
  <c r="AI227" i="16"/>
  <c r="AH227" i="16"/>
  <c r="AG227" i="16"/>
  <c r="AF227" i="16"/>
  <c r="AE227" i="16"/>
  <c r="AB227" i="16"/>
  <c r="U227" i="16"/>
  <c r="AA227" i="16" s="1"/>
  <c r="T227" i="16"/>
  <c r="W227" i="16" s="1"/>
  <c r="AQ226" i="16"/>
  <c r="AP226" i="16"/>
  <c r="AO226" i="16"/>
  <c r="AN226" i="16"/>
  <c r="AM226" i="16"/>
  <c r="AL226" i="16"/>
  <c r="AK226" i="16"/>
  <c r="AJ226" i="16"/>
  <c r="AI226" i="16"/>
  <c r="AH226" i="16"/>
  <c r="AG226" i="16"/>
  <c r="AF226" i="16"/>
  <c r="AE226" i="16"/>
  <c r="AB226" i="16"/>
  <c r="U226" i="16"/>
  <c r="AA226" i="16" s="1"/>
  <c r="T226" i="16"/>
  <c r="W226" i="16" s="1"/>
  <c r="Y226" i="16" s="1"/>
  <c r="AQ225" i="16"/>
  <c r="AP225" i="16"/>
  <c r="AO225" i="16"/>
  <c r="AN225" i="16"/>
  <c r="AM225" i="16"/>
  <c r="AL225" i="16"/>
  <c r="AK225" i="16"/>
  <c r="AJ225" i="16"/>
  <c r="AI225" i="16"/>
  <c r="AH225" i="16"/>
  <c r="AG225" i="16"/>
  <c r="AF225" i="16"/>
  <c r="AE225" i="16"/>
  <c r="AB225" i="16"/>
  <c r="U225" i="16"/>
  <c r="AA225" i="16" s="1"/>
  <c r="T225" i="16"/>
  <c r="W225" i="16" s="1"/>
  <c r="Y225" i="16" s="1"/>
  <c r="AQ224" i="16"/>
  <c r="AP224" i="16"/>
  <c r="AO224" i="16"/>
  <c r="AN224" i="16"/>
  <c r="AM224" i="16"/>
  <c r="AL224" i="16"/>
  <c r="AK224" i="16"/>
  <c r="AJ224" i="16"/>
  <c r="AI224" i="16"/>
  <c r="AH224" i="16"/>
  <c r="AG224" i="16"/>
  <c r="AF224" i="16"/>
  <c r="AE224" i="16"/>
  <c r="AB224" i="16"/>
  <c r="U224" i="16"/>
  <c r="T224" i="16"/>
  <c r="AQ223" i="16"/>
  <c r="AP223" i="16"/>
  <c r="AO223" i="16"/>
  <c r="AN223" i="16"/>
  <c r="AM223" i="16"/>
  <c r="AL223" i="16"/>
  <c r="AK223" i="16"/>
  <c r="AJ223" i="16"/>
  <c r="AI223" i="16"/>
  <c r="AH223" i="16"/>
  <c r="AG223" i="16"/>
  <c r="AF223" i="16"/>
  <c r="AE223" i="16"/>
  <c r="AB223" i="16"/>
  <c r="U223" i="16"/>
  <c r="T223" i="16"/>
  <c r="W223" i="16" s="1"/>
  <c r="Y223" i="16" s="1"/>
  <c r="AQ222" i="16"/>
  <c r="AP222" i="16"/>
  <c r="AO222" i="16"/>
  <c r="AN222" i="16"/>
  <c r="AM222" i="16"/>
  <c r="AL222" i="16"/>
  <c r="AK222" i="16"/>
  <c r="AJ222" i="16"/>
  <c r="AI222" i="16"/>
  <c r="AH222" i="16"/>
  <c r="AG222" i="16"/>
  <c r="AF222" i="16"/>
  <c r="AE222" i="16"/>
  <c r="AB222" i="16"/>
  <c r="U222" i="16"/>
  <c r="AA222" i="16" s="1"/>
  <c r="T222" i="16"/>
  <c r="W222" i="16" s="1"/>
  <c r="Y222" i="16" s="1"/>
  <c r="AQ221" i="16"/>
  <c r="AP221" i="16"/>
  <c r="AO221" i="16"/>
  <c r="AN221" i="16"/>
  <c r="AM221" i="16"/>
  <c r="AL221" i="16"/>
  <c r="AK221" i="16"/>
  <c r="AJ221" i="16"/>
  <c r="AI221" i="16"/>
  <c r="AH221" i="16"/>
  <c r="AG221" i="16"/>
  <c r="AF221" i="16"/>
  <c r="AE221" i="16"/>
  <c r="AB221" i="16"/>
  <c r="U221" i="16"/>
  <c r="T221" i="16"/>
  <c r="AQ220" i="16"/>
  <c r="AP220" i="16"/>
  <c r="AO220" i="16"/>
  <c r="AN220" i="16"/>
  <c r="AM220" i="16"/>
  <c r="AL220" i="16"/>
  <c r="AK220" i="16"/>
  <c r="AJ220" i="16"/>
  <c r="AI220" i="16"/>
  <c r="AH220" i="16"/>
  <c r="AG220" i="16"/>
  <c r="AF220" i="16"/>
  <c r="AE220" i="16"/>
  <c r="AB220" i="16"/>
  <c r="U220" i="16"/>
  <c r="AA220" i="16" s="1"/>
  <c r="T220" i="16"/>
  <c r="W220" i="16" s="1"/>
  <c r="AQ219" i="16"/>
  <c r="AP219" i="16"/>
  <c r="AO219" i="16"/>
  <c r="AN219" i="16"/>
  <c r="AM219" i="16"/>
  <c r="AL219" i="16"/>
  <c r="AK219" i="16"/>
  <c r="AJ219" i="16"/>
  <c r="AI219" i="16"/>
  <c r="AH219" i="16"/>
  <c r="AG219" i="16"/>
  <c r="AF219" i="16"/>
  <c r="AE219" i="16"/>
  <c r="AB219" i="16"/>
  <c r="U219" i="16"/>
  <c r="T219" i="16"/>
  <c r="AQ218" i="16"/>
  <c r="AP218" i="16"/>
  <c r="AO218" i="16"/>
  <c r="AN218" i="16"/>
  <c r="AM218" i="16"/>
  <c r="AL218" i="16"/>
  <c r="AK218" i="16"/>
  <c r="AJ218" i="16"/>
  <c r="AI218" i="16"/>
  <c r="AH218" i="16"/>
  <c r="AG218" i="16"/>
  <c r="AF218" i="16"/>
  <c r="AE218" i="16"/>
  <c r="AB218" i="16"/>
  <c r="U218" i="16"/>
  <c r="T218" i="16"/>
  <c r="AQ217" i="16"/>
  <c r="AP217" i="16"/>
  <c r="AO217" i="16"/>
  <c r="AN217" i="16"/>
  <c r="AM217" i="16"/>
  <c r="AL217" i="16"/>
  <c r="AK217" i="16"/>
  <c r="AJ217" i="16"/>
  <c r="AI217" i="16"/>
  <c r="AH217" i="16"/>
  <c r="AG217" i="16"/>
  <c r="AF217" i="16"/>
  <c r="AE217" i="16"/>
  <c r="AB217" i="16"/>
  <c r="U217" i="16"/>
  <c r="T217" i="16"/>
  <c r="W217" i="16" s="1"/>
  <c r="Y217" i="16" s="1"/>
  <c r="AQ216" i="16"/>
  <c r="AP216" i="16"/>
  <c r="AO216" i="16"/>
  <c r="AN216" i="16"/>
  <c r="AM216" i="16"/>
  <c r="AL216" i="16"/>
  <c r="AK216" i="16"/>
  <c r="AJ216" i="16"/>
  <c r="AI216" i="16"/>
  <c r="AH216" i="16"/>
  <c r="AG216" i="16"/>
  <c r="AF216" i="16"/>
  <c r="AE216" i="16"/>
  <c r="AB216" i="16"/>
  <c r="U216" i="16"/>
  <c r="T216" i="16"/>
  <c r="AQ215" i="16"/>
  <c r="AP215" i="16"/>
  <c r="AO215" i="16"/>
  <c r="AN215" i="16"/>
  <c r="AM215" i="16"/>
  <c r="AL215" i="16"/>
  <c r="AK215" i="16"/>
  <c r="AJ215" i="16"/>
  <c r="AI215" i="16"/>
  <c r="AH215" i="16"/>
  <c r="AG215" i="16"/>
  <c r="AF215" i="16"/>
  <c r="AE215" i="16"/>
  <c r="AB215" i="16"/>
  <c r="U215" i="16"/>
  <c r="AA215" i="16" s="1"/>
  <c r="T215" i="16"/>
  <c r="W215" i="16" s="1"/>
  <c r="Y215" i="16" s="1"/>
  <c r="AQ214" i="16"/>
  <c r="AP214" i="16"/>
  <c r="AO214" i="16"/>
  <c r="AN214" i="16"/>
  <c r="AM214" i="16"/>
  <c r="AL214" i="16"/>
  <c r="AK214" i="16"/>
  <c r="AJ214" i="16"/>
  <c r="AI214" i="16"/>
  <c r="AH214" i="16"/>
  <c r="AG214" i="16"/>
  <c r="AF214" i="16"/>
  <c r="AE214" i="16"/>
  <c r="AB214" i="16"/>
  <c r="U214" i="16"/>
  <c r="AA214" i="16" s="1"/>
  <c r="T214" i="16"/>
  <c r="W214" i="16" s="1"/>
  <c r="Y214" i="16" s="1"/>
  <c r="AQ213" i="16"/>
  <c r="AP213" i="16"/>
  <c r="AO213" i="16"/>
  <c r="AN213" i="16"/>
  <c r="AM213" i="16"/>
  <c r="AL213" i="16"/>
  <c r="AK213" i="16"/>
  <c r="AJ213" i="16"/>
  <c r="AI213" i="16"/>
  <c r="AH213" i="16"/>
  <c r="AG213" i="16"/>
  <c r="AF213" i="16"/>
  <c r="AE213" i="16"/>
  <c r="AB213" i="16"/>
  <c r="U213" i="16"/>
  <c r="T213" i="16"/>
  <c r="AQ212" i="16"/>
  <c r="AP212" i="16"/>
  <c r="AO212" i="16"/>
  <c r="AN212" i="16"/>
  <c r="AM212" i="16"/>
  <c r="AL212" i="16"/>
  <c r="AK212" i="16"/>
  <c r="AJ212" i="16"/>
  <c r="AI212" i="16"/>
  <c r="AH212" i="16"/>
  <c r="AG212" i="16"/>
  <c r="AF212" i="16"/>
  <c r="AE212" i="16"/>
  <c r="AB212" i="16"/>
  <c r="U212" i="16"/>
  <c r="T212" i="16"/>
  <c r="AQ211" i="16"/>
  <c r="AP211" i="16"/>
  <c r="AO211" i="16"/>
  <c r="AN211" i="16"/>
  <c r="AM211" i="16"/>
  <c r="AL211" i="16"/>
  <c r="AK211" i="16"/>
  <c r="AJ211" i="16"/>
  <c r="AI211" i="16"/>
  <c r="AH211" i="16"/>
  <c r="AG211" i="16"/>
  <c r="AF211" i="16"/>
  <c r="AE211" i="16"/>
  <c r="AB211" i="16"/>
  <c r="U211" i="16"/>
  <c r="T211" i="16"/>
  <c r="W211" i="16" s="1"/>
  <c r="Y211" i="16" s="1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AE210" i="16"/>
  <c r="AB210" i="16"/>
  <c r="U210" i="16"/>
  <c r="T210" i="16"/>
  <c r="AQ209" i="16"/>
  <c r="AP209" i="16"/>
  <c r="AO209" i="16"/>
  <c r="AN209" i="16"/>
  <c r="AM209" i="16"/>
  <c r="AL209" i="16"/>
  <c r="AK209" i="16"/>
  <c r="AJ209" i="16"/>
  <c r="AI209" i="16"/>
  <c r="AH209" i="16"/>
  <c r="AG209" i="16"/>
  <c r="AF209" i="16"/>
  <c r="AE209" i="16"/>
  <c r="AB209" i="16"/>
  <c r="U209" i="16"/>
  <c r="T209" i="16"/>
  <c r="AQ208" i="16"/>
  <c r="AP208" i="16"/>
  <c r="AO208" i="16"/>
  <c r="AN208" i="16"/>
  <c r="AM208" i="16"/>
  <c r="AL208" i="16"/>
  <c r="AK208" i="16"/>
  <c r="AJ208" i="16"/>
  <c r="AI208" i="16"/>
  <c r="AH208" i="16"/>
  <c r="AG208" i="16"/>
  <c r="AF208" i="16"/>
  <c r="AE208" i="16"/>
  <c r="AB208" i="16"/>
  <c r="U208" i="16"/>
  <c r="T208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B207" i="16"/>
  <c r="U207" i="16"/>
  <c r="AA207" i="16" s="1"/>
  <c r="T207" i="16"/>
  <c r="W207" i="16" s="1"/>
  <c r="Y207" i="16" s="1"/>
  <c r="AQ206" i="16"/>
  <c r="AP206" i="16"/>
  <c r="AO206" i="16"/>
  <c r="AN206" i="16"/>
  <c r="AM206" i="16"/>
  <c r="AL206" i="16"/>
  <c r="AK206" i="16"/>
  <c r="AJ206" i="16"/>
  <c r="AI206" i="16"/>
  <c r="AH206" i="16"/>
  <c r="AG206" i="16"/>
  <c r="AF206" i="16"/>
  <c r="AE206" i="16"/>
  <c r="AB206" i="16"/>
  <c r="U206" i="16"/>
  <c r="T206" i="16"/>
  <c r="AQ205" i="16"/>
  <c r="AP205" i="16"/>
  <c r="AO205" i="16"/>
  <c r="AN205" i="16"/>
  <c r="AM205" i="16"/>
  <c r="AL205" i="16"/>
  <c r="AK205" i="16"/>
  <c r="AJ205" i="16"/>
  <c r="AI205" i="16"/>
  <c r="AH205" i="16"/>
  <c r="AG205" i="16"/>
  <c r="AF205" i="16"/>
  <c r="AE205" i="16"/>
  <c r="AB205" i="16"/>
  <c r="U205" i="16"/>
  <c r="T205" i="16"/>
  <c r="W205" i="16" s="1"/>
  <c r="Y205" i="16" s="1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B204" i="16"/>
  <c r="U204" i="16"/>
  <c r="T204" i="16"/>
  <c r="AQ203" i="16"/>
  <c r="AP203" i="16"/>
  <c r="AO203" i="16"/>
  <c r="AN203" i="16"/>
  <c r="AM203" i="16"/>
  <c r="AL203" i="16"/>
  <c r="AK203" i="16"/>
  <c r="AJ203" i="16"/>
  <c r="AI203" i="16"/>
  <c r="AH203" i="16"/>
  <c r="AG203" i="16"/>
  <c r="AF203" i="16"/>
  <c r="AE203" i="16"/>
  <c r="AB203" i="16"/>
  <c r="U203" i="16"/>
  <c r="AA203" i="16" s="1"/>
  <c r="T203" i="16"/>
  <c r="AQ202" i="16"/>
  <c r="AP202" i="16"/>
  <c r="AO202" i="16"/>
  <c r="AN202" i="16"/>
  <c r="AM202" i="16"/>
  <c r="AL202" i="16"/>
  <c r="AK202" i="16"/>
  <c r="AJ202" i="16"/>
  <c r="AI202" i="16"/>
  <c r="AH202" i="16"/>
  <c r="AG202" i="16"/>
  <c r="AF202" i="16"/>
  <c r="AE202" i="16"/>
  <c r="AB202" i="16"/>
  <c r="U202" i="16"/>
  <c r="T202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AE201" i="16"/>
  <c r="AB201" i="16"/>
  <c r="U201" i="16"/>
  <c r="AA201" i="16" s="1"/>
  <c r="T201" i="16"/>
  <c r="AQ200" i="16"/>
  <c r="AP200" i="16"/>
  <c r="AO200" i="16"/>
  <c r="AN200" i="16"/>
  <c r="AM200" i="16"/>
  <c r="AL200" i="16"/>
  <c r="AK200" i="16"/>
  <c r="AJ200" i="16"/>
  <c r="AI200" i="16"/>
  <c r="AH200" i="16"/>
  <c r="AG200" i="16"/>
  <c r="AF200" i="16"/>
  <c r="AE200" i="16"/>
  <c r="AB200" i="16"/>
  <c r="U200" i="16"/>
  <c r="T200" i="16"/>
  <c r="AQ199" i="16"/>
  <c r="AP199" i="16"/>
  <c r="AO199" i="16"/>
  <c r="AN199" i="16"/>
  <c r="AM199" i="16"/>
  <c r="AL199" i="16"/>
  <c r="AK199" i="16"/>
  <c r="AJ199" i="16"/>
  <c r="AI199" i="16"/>
  <c r="AH199" i="16"/>
  <c r="AG199" i="16"/>
  <c r="AF199" i="16"/>
  <c r="AE199" i="16"/>
  <c r="AB199" i="16"/>
  <c r="U199" i="16"/>
  <c r="T199" i="16"/>
  <c r="W199" i="16" s="1"/>
  <c r="Y199" i="16" s="1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AE198" i="16"/>
  <c r="AB198" i="16"/>
  <c r="U198" i="16"/>
  <c r="T198" i="16"/>
  <c r="AQ197" i="16"/>
  <c r="AP197" i="16"/>
  <c r="AO197" i="16"/>
  <c r="AN197" i="16"/>
  <c r="AM197" i="16"/>
  <c r="AL197" i="16"/>
  <c r="AK197" i="16"/>
  <c r="AJ197" i="16"/>
  <c r="AI197" i="16"/>
  <c r="AH197" i="16"/>
  <c r="AG197" i="16"/>
  <c r="AF197" i="16"/>
  <c r="AE197" i="16"/>
  <c r="AB197" i="16"/>
  <c r="U197" i="16"/>
  <c r="T197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AE196" i="16"/>
  <c r="AB196" i="16"/>
  <c r="U196" i="16"/>
  <c r="AA196" i="16" s="1"/>
  <c r="T196" i="16"/>
  <c r="W196" i="16" s="1"/>
  <c r="Y196" i="16" s="1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B195" i="16"/>
  <c r="U195" i="16"/>
  <c r="AA195" i="16" s="1"/>
  <c r="T195" i="16"/>
  <c r="W195" i="16" s="1"/>
  <c r="Y195" i="16" s="1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AE194" i="16"/>
  <c r="AB194" i="16"/>
  <c r="U194" i="16"/>
  <c r="T194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AE193" i="16"/>
  <c r="AB193" i="16"/>
  <c r="U193" i="16"/>
  <c r="T193" i="16"/>
  <c r="W193" i="16" s="1"/>
  <c r="Y193" i="16" s="1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B192" i="16"/>
  <c r="U192" i="16"/>
  <c r="AA192" i="16" s="1"/>
  <c r="T192" i="16"/>
  <c r="W192" i="16" s="1"/>
  <c r="Y192" i="16" s="1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AE191" i="16"/>
  <c r="AB191" i="16"/>
  <c r="U191" i="16"/>
  <c r="T191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AE190" i="16"/>
  <c r="AB190" i="16"/>
  <c r="U190" i="16"/>
  <c r="T190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B189" i="16"/>
  <c r="U189" i="16"/>
  <c r="AA189" i="16" s="1"/>
  <c r="T189" i="16"/>
  <c r="W189" i="16" s="1"/>
  <c r="Y189" i="16" s="1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AE188" i="16"/>
  <c r="AB188" i="16"/>
  <c r="U188" i="16"/>
  <c r="AA188" i="16" s="1"/>
  <c r="T188" i="16"/>
  <c r="W188" i="16" s="1"/>
  <c r="Y188" i="16" s="1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AE187" i="16"/>
  <c r="AB187" i="16"/>
  <c r="U187" i="16"/>
  <c r="T187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B186" i="16"/>
  <c r="U186" i="16"/>
  <c r="AA186" i="16" s="1"/>
  <c r="T186" i="16"/>
  <c r="W186" i="16" s="1"/>
  <c r="Y186" i="16" s="1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AE185" i="16"/>
  <c r="AB185" i="16"/>
  <c r="U185" i="16"/>
  <c r="T185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AE184" i="16"/>
  <c r="AB184" i="16"/>
  <c r="U184" i="16"/>
  <c r="T184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B183" i="16"/>
  <c r="U183" i="16"/>
  <c r="AA183" i="16" s="1"/>
  <c r="T183" i="16"/>
  <c r="W183" i="16" s="1"/>
  <c r="Y183" i="16" s="1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AE182" i="16"/>
  <c r="AB182" i="16"/>
  <c r="U182" i="16"/>
  <c r="T182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AE181" i="16"/>
  <c r="AB181" i="16"/>
  <c r="U181" i="16"/>
  <c r="AA181" i="16" s="1"/>
  <c r="T181" i="16"/>
  <c r="W181" i="16" s="1"/>
  <c r="Y181" i="16" s="1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B180" i="16"/>
  <c r="U180" i="16"/>
  <c r="T180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AE179" i="16"/>
  <c r="AB179" i="16"/>
  <c r="U179" i="16"/>
  <c r="AA179" i="16" s="1"/>
  <c r="T179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AE178" i="16"/>
  <c r="AB178" i="16"/>
  <c r="U178" i="16"/>
  <c r="T178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AE177" i="16"/>
  <c r="AB177" i="16"/>
  <c r="U177" i="16"/>
  <c r="AA177" i="16" s="1"/>
  <c r="T177" i="16"/>
  <c r="W177" i="16" s="1"/>
  <c r="Y177" i="16" s="1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AE176" i="16"/>
  <c r="AB176" i="16"/>
  <c r="U176" i="16"/>
  <c r="T176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AE175" i="16"/>
  <c r="AB175" i="16"/>
  <c r="U175" i="16"/>
  <c r="AA175" i="16" s="1"/>
  <c r="T175" i="16"/>
  <c r="W175" i="16" s="1"/>
  <c r="Y175" i="16" s="1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AE174" i="16"/>
  <c r="AB174" i="16"/>
  <c r="U174" i="16"/>
  <c r="T174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B173" i="16"/>
  <c r="U173" i="16"/>
  <c r="AA173" i="16" s="1"/>
  <c r="T173" i="16"/>
  <c r="W173" i="16" s="1"/>
  <c r="Y173" i="16" s="1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AE172" i="16"/>
  <c r="AB172" i="16"/>
  <c r="U172" i="16"/>
  <c r="T172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AE171" i="16"/>
  <c r="AB171" i="16"/>
  <c r="U171" i="16"/>
  <c r="AA171" i="16" s="1"/>
  <c r="T171" i="16"/>
  <c r="W171" i="16" s="1"/>
  <c r="Y171" i="16" s="1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B170" i="16"/>
  <c r="U170" i="16"/>
  <c r="T170" i="16"/>
  <c r="AQ169" i="16"/>
  <c r="AP169" i="16"/>
  <c r="AO169" i="16"/>
  <c r="AN169" i="16"/>
  <c r="AM169" i="16"/>
  <c r="AL169" i="16"/>
  <c r="AK169" i="16"/>
  <c r="AJ169" i="16"/>
  <c r="AI169" i="16"/>
  <c r="AH169" i="16"/>
  <c r="AG169" i="16"/>
  <c r="AF169" i="16"/>
  <c r="AE169" i="16"/>
  <c r="AB169" i="16"/>
  <c r="U169" i="16"/>
  <c r="AA169" i="16" s="1"/>
  <c r="T169" i="16"/>
  <c r="W169" i="16" s="1"/>
  <c r="Y169" i="16" s="1"/>
  <c r="AQ168" i="16"/>
  <c r="AP168" i="16"/>
  <c r="AO168" i="16"/>
  <c r="AN168" i="16"/>
  <c r="AM168" i="16"/>
  <c r="AL168" i="16"/>
  <c r="AK168" i="16"/>
  <c r="AJ168" i="16"/>
  <c r="AI168" i="16"/>
  <c r="AH168" i="16"/>
  <c r="AG168" i="16"/>
  <c r="AF168" i="16"/>
  <c r="AE168" i="16"/>
  <c r="AB168" i="16"/>
  <c r="U168" i="16"/>
  <c r="T168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AE167" i="16"/>
  <c r="AB167" i="16"/>
  <c r="U167" i="16"/>
  <c r="AA167" i="16" s="1"/>
  <c r="T167" i="16"/>
  <c r="W167" i="16" s="1"/>
  <c r="Y167" i="16" s="1"/>
  <c r="AQ166" i="16"/>
  <c r="AP166" i="16"/>
  <c r="AO166" i="16"/>
  <c r="AN166" i="16"/>
  <c r="AM166" i="16"/>
  <c r="AL166" i="16"/>
  <c r="AK166" i="16"/>
  <c r="AJ166" i="16"/>
  <c r="AI166" i="16"/>
  <c r="AH166" i="16"/>
  <c r="AG166" i="16"/>
  <c r="AF166" i="16"/>
  <c r="AE166" i="16"/>
  <c r="AB166" i="16"/>
  <c r="U166" i="16"/>
  <c r="AA166" i="16" s="1"/>
  <c r="T166" i="16"/>
  <c r="W166" i="16" s="1"/>
  <c r="Y166" i="16" s="1"/>
  <c r="AQ165" i="16"/>
  <c r="AP165" i="16"/>
  <c r="AO165" i="16"/>
  <c r="AN165" i="16"/>
  <c r="AM165" i="16"/>
  <c r="AL165" i="16"/>
  <c r="AK165" i="16"/>
  <c r="AJ165" i="16"/>
  <c r="AI165" i="16"/>
  <c r="AH165" i="16"/>
  <c r="AG165" i="16"/>
  <c r="AF165" i="16"/>
  <c r="AE165" i="16"/>
  <c r="AB165" i="16"/>
  <c r="U165" i="16"/>
  <c r="T165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AE164" i="16"/>
  <c r="AB164" i="16"/>
  <c r="U164" i="16"/>
  <c r="AA164" i="16" s="1"/>
  <c r="T164" i="16"/>
  <c r="W164" i="16" s="1"/>
  <c r="Y164" i="16" s="1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B163" i="16"/>
  <c r="U163" i="16"/>
  <c r="T163" i="16"/>
  <c r="AQ162" i="16"/>
  <c r="AP162" i="16"/>
  <c r="AO162" i="16"/>
  <c r="AN162" i="16"/>
  <c r="AM162" i="16"/>
  <c r="AL162" i="16"/>
  <c r="AK162" i="16"/>
  <c r="AJ162" i="16"/>
  <c r="AI162" i="16"/>
  <c r="AH162" i="16"/>
  <c r="AG162" i="16"/>
  <c r="AF162" i="16"/>
  <c r="AE162" i="16"/>
  <c r="AB162" i="16"/>
  <c r="AA162" i="16"/>
  <c r="U162" i="16"/>
  <c r="T162" i="16"/>
  <c r="W162" i="16" s="1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AE161" i="16"/>
  <c r="AB161" i="16"/>
  <c r="U161" i="16"/>
  <c r="T161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AE160" i="16"/>
  <c r="AB160" i="16"/>
  <c r="U160" i="16"/>
  <c r="T160" i="16"/>
  <c r="AQ159" i="16"/>
  <c r="AP159" i="16"/>
  <c r="AO159" i="16"/>
  <c r="AN159" i="16"/>
  <c r="AM159" i="16"/>
  <c r="AL159" i="16"/>
  <c r="AK159" i="16"/>
  <c r="AJ159" i="16"/>
  <c r="AI159" i="16"/>
  <c r="AH159" i="16"/>
  <c r="AG159" i="16"/>
  <c r="AF159" i="16"/>
  <c r="AE159" i="16"/>
  <c r="AB159" i="16"/>
  <c r="U159" i="16"/>
  <c r="AA159" i="16" s="1"/>
  <c r="T159" i="16"/>
  <c r="AQ158" i="16"/>
  <c r="AP158" i="16"/>
  <c r="AO158" i="16"/>
  <c r="AN158" i="16"/>
  <c r="AM158" i="16"/>
  <c r="AL158" i="16"/>
  <c r="AK158" i="16"/>
  <c r="AJ158" i="16"/>
  <c r="AI158" i="16"/>
  <c r="AH158" i="16"/>
  <c r="AG158" i="16"/>
  <c r="AF158" i="16"/>
  <c r="AE158" i="16"/>
  <c r="AB158" i="16"/>
  <c r="U158" i="16"/>
  <c r="T158" i="16"/>
  <c r="AQ157" i="16"/>
  <c r="AP157" i="16"/>
  <c r="AO157" i="16"/>
  <c r="AN157" i="16"/>
  <c r="AM157" i="16"/>
  <c r="AL157" i="16"/>
  <c r="AK157" i="16"/>
  <c r="AJ157" i="16"/>
  <c r="AI157" i="16"/>
  <c r="AH157" i="16"/>
  <c r="AG157" i="16"/>
  <c r="AF157" i="16"/>
  <c r="AE157" i="16"/>
  <c r="AB157" i="16"/>
  <c r="U157" i="16"/>
  <c r="T157" i="16"/>
  <c r="W157" i="16" s="1"/>
  <c r="Y157" i="16" s="1"/>
  <c r="AQ156" i="16"/>
  <c r="AP156" i="16"/>
  <c r="AO156" i="16"/>
  <c r="AN156" i="16"/>
  <c r="AM156" i="16"/>
  <c r="AL156" i="16"/>
  <c r="AK156" i="16"/>
  <c r="AJ156" i="16"/>
  <c r="AI156" i="16"/>
  <c r="AH156" i="16"/>
  <c r="AG156" i="16"/>
  <c r="AF156" i="16"/>
  <c r="AE156" i="16"/>
  <c r="AB156" i="16"/>
  <c r="U156" i="16"/>
  <c r="AA156" i="16" s="1"/>
  <c r="T156" i="16"/>
  <c r="W156" i="16" s="1"/>
  <c r="AQ155" i="16"/>
  <c r="AP155" i="16"/>
  <c r="AO155" i="16"/>
  <c r="AN155" i="16"/>
  <c r="AM155" i="16"/>
  <c r="AL155" i="16"/>
  <c r="AK155" i="16"/>
  <c r="AJ155" i="16"/>
  <c r="AI155" i="16"/>
  <c r="AH155" i="16"/>
  <c r="AG155" i="16"/>
  <c r="AF155" i="16"/>
  <c r="AE155" i="16"/>
  <c r="AB155" i="16"/>
  <c r="U155" i="16"/>
  <c r="T155" i="16"/>
  <c r="AQ154" i="16"/>
  <c r="AP154" i="16"/>
  <c r="AO154" i="16"/>
  <c r="AN154" i="16"/>
  <c r="AM154" i="16"/>
  <c r="AL154" i="16"/>
  <c r="AK154" i="16"/>
  <c r="AJ154" i="16"/>
  <c r="AI154" i="16"/>
  <c r="AH154" i="16"/>
  <c r="AG154" i="16"/>
  <c r="AF154" i="16"/>
  <c r="AE154" i="16"/>
  <c r="AB154" i="16"/>
  <c r="U154" i="16"/>
  <c r="AA154" i="16" s="1"/>
  <c r="T154" i="16"/>
  <c r="W154" i="16" s="1"/>
  <c r="Y154" i="16" s="1"/>
  <c r="AQ153" i="16"/>
  <c r="AP153" i="16"/>
  <c r="AO153" i="16"/>
  <c r="AN153" i="16"/>
  <c r="AM153" i="16"/>
  <c r="AL153" i="16"/>
  <c r="AK153" i="16"/>
  <c r="AJ153" i="16"/>
  <c r="AI153" i="16"/>
  <c r="AH153" i="16"/>
  <c r="AG153" i="16"/>
  <c r="AF153" i="16"/>
  <c r="AE153" i="16"/>
  <c r="AB153" i="16"/>
  <c r="U153" i="16"/>
  <c r="T153" i="16"/>
  <c r="AQ152" i="16"/>
  <c r="AP152" i="16"/>
  <c r="AO152" i="16"/>
  <c r="AN152" i="16"/>
  <c r="AM152" i="16"/>
  <c r="AL152" i="16"/>
  <c r="AK152" i="16"/>
  <c r="AJ152" i="16"/>
  <c r="AI152" i="16"/>
  <c r="AH152" i="16"/>
  <c r="AG152" i="16"/>
  <c r="AF152" i="16"/>
  <c r="AE152" i="16"/>
  <c r="AB152" i="16"/>
  <c r="U152" i="16"/>
  <c r="T152" i="16"/>
  <c r="AQ151" i="16"/>
  <c r="AP151" i="16"/>
  <c r="AO151" i="16"/>
  <c r="AN151" i="16"/>
  <c r="AM151" i="16"/>
  <c r="AL151" i="16"/>
  <c r="AK151" i="16"/>
  <c r="AJ151" i="16"/>
  <c r="AI151" i="16"/>
  <c r="AH151" i="16"/>
  <c r="AG151" i="16"/>
  <c r="AF151" i="16"/>
  <c r="AE151" i="16"/>
  <c r="AB151" i="16"/>
  <c r="U151" i="16"/>
  <c r="T151" i="16"/>
  <c r="W151" i="16" s="1"/>
  <c r="Y151" i="16" s="1"/>
  <c r="AQ150" i="16"/>
  <c r="AP150" i="16"/>
  <c r="AO150" i="16"/>
  <c r="AN150" i="16"/>
  <c r="AM150" i="16"/>
  <c r="AL150" i="16"/>
  <c r="AK150" i="16"/>
  <c r="AJ150" i="16"/>
  <c r="AI150" i="16"/>
  <c r="AH150" i="16"/>
  <c r="AG150" i="16"/>
  <c r="AF150" i="16"/>
  <c r="AE150" i="16"/>
  <c r="AB150" i="16"/>
  <c r="U150" i="16"/>
  <c r="T150" i="16"/>
  <c r="AQ149" i="16"/>
  <c r="AP149" i="16"/>
  <c r="AO149" i="16"/>
  <c r="AN149" i="16"/>
  <c r="AM149" i="16"/>
  <c r="AL149" i="16"/>
  <c r="AK149" i="16"/>
  <c r="AJ149" i="16"/>
  <c r="AI149" i="16"/>
  <c r="AH149" i="16"/>
  <c r="AG149" i="16"/>
  <c r="AF149" i="16"/>
  <c r="AE149" i="16"/>
  <c r="AB149" i="16"/>
  <c r="U149" i="16"/>
  <c r="AA149" i="16" s="1"/>
  <c r="T149" i="16"/>
  <c r="W149" i="16" s="1"/>
  <c r="Y149" i="16" s="1"/>
  <c r="AQ148" i="16"/>
  <c r="AP148" i="16"/>
  <c r="AO148" i="16"/>
  <c r="AN148" i="16"/>
  <c r="AM148" i="16"/>
  <c r="AL148" i="16"/>
  <c r="AK148" i="16"/>
  <c r="AJ148" i="16"/>
  <c r="AI148" i="16"/>
  <c r="AH148" i="16"/>
  <c r="AG148" i="16"/>
  <c r="AF148" i="16"/>
  <c r="AE148" i="16"/>
  <c r="AB148" i="16"/>
  <c r="U148" i="16"/>
  <c r="T148" i="16"/>
  <c r="AQ147" i="16"/>
  <c r="AP147" i="16"/>
  <c r="AO147" i="16"/>
  <c r="AN147" i="16"/>
  <c r="AM147" i="16"/>
  <c r="AL147" i="16"/>
  <c r="AK147" i="16"/>
  <c r="AJ147" i="16"/>
  <c r="AI147" i="16"/>
  <c r="AH147" i="16"/>
  <c r="AG147" i="16"/>
  <c r="AF147" i="16"/>
  <c r="AE147" i="16"/>
  <c r="AB147" i="16"/>
  <c r="U147" i="16"/>
  <c r="AA147" i="16" s="1"/>
  <c r="T147" i="16"/>
  <c r="W147" i="16" s="1"/>
  <c r="Y147" i="16" s="1"/>
  <c r="AQ146" i="16"/>
  <c r="AP146" i="16"/>
  <c r="AO146" i="16"/>
  <c r="AN146" i="16"/>
  <c r="AM146" i="16"/>
  <c r="AL146" i="16"/>
  <c r="AK146" i="16"/>
  <c r="AJ146" i="16"/>
  <c r="AI146" i="16"/>
  <c r="AH146" i="16"/>
  <c r="AG146" i="16"/>
  <c r="AF146" i="16"/>
  <c r="AE146" i="16"/>
  <c r="AB146" i="16"/>
  <c r="U146" i="16"/>
  <c r="AA146" i="16" s="1"/>
  <c r="T146" i="16"/>
  <c r="W146" i="16" s="1"/>
  <c r="Y146" i="16" s="1"/>
  <c r="AQ145" i="16"/>
  <c r="AP145" i="16"/>
  <c r="AO145" i="16"/>
  <c r="AN145" i="16"/>
  <c r="AM145" i="16"/>
  <c r="AL145" i="16"/>
  <c r="AK145" i="16"/>
  <c r="AJ145" i="16"/>
  <c r="AI145" i="16"/>
  <c r="AH145" i="16"/>
  <c r="AG145" i="16"/>
  <c r="AF145" i="16"/>
  <c r="AE145" i="16"/>
  <c r="AB145" i="16"/>
  <c r="U145" i="16"/>
  <c r="T145" i="16"/>
  <c r="AQ144" i="16"/>
  <c r="AP144" i="16"/>
  <c r="AO144" i="16"/>
  <c r="AN144" i="16"/>
  <c r="AM144" i="16"/>
  <c r="AL144" i="16"/>
  <c r="AK144" i="16"/>
  <c r="AJ144" i="16"/>
  <c r="AI144" i="16"/>
  <c r="AH144" i="16"/>
  <c r="AG144" i="16"/>
  <c r="AF144" i="16"/>
  <c r="AE144" i="16"/>
  <c r="AB144" i="16"/>
  <c r="U144" i="16"/>
  <c r="AA144" i="16" s="1"/>
  <c r="T144" i="16"/>
  <c r="W144" i="16" s="1"/>
  <c r="Y144" i="16" s="1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AE143" i="16"/>
  <c r="AB143" i="16"/>
  <c r="U143" i="16"/>
  <c r="T143" i="16"/>
  <c r="AQ142" i="16"/>
  <c r="AP142" i="16"/>
  <c r="AO142" i="16"/>
  <c r="AN142" i="16"/>
  <c r="AM142" i="16"/>
  <c r="AL142" i="16"/>
  <c r="AK142" i="16"/>
  <c r="AJ142" i="16"/>
  <c r="AI142" i="16"/>
  <c r="AH142" i="16"/>
  <c r="AG142" i="16"/>
  <c r="AF142" i="16"/>
  <c r="AE142" i="16"/>
  <c r="AB142" i="16"/>
  <c r="U142" i="16"/>
  <c r="AA142" i="16" s="1"/>
  <c r="T142" i="16"/>
  <c r="W142" i="16" s="1"/>
  <c r="Y142" i="16" s="1"/>
  <c r="AQ141" i="16"/>
  <c r="AP141" i="16"/>
  <c r="AO141" i="16"/>
  <c r="AN141" i="16"/>
  <c r="AM141" i="16"/>
  <c r="AL141" i="16"/>
  <c r="AK141" i="16"/>
  <c r="AJ141" i="16"/>
  <c r="AI141" i="16"/>
  <c r="AH141" i="16"/>
  <c r="AG141" i="16"/>
  <c r="AF141" i="16"/>
  <c r="AE141" i="16"/>
  <c r="AB141" i="16"/>
  <c r="U141" i="16"/>
  <c r="T141" i="16"/>
  <c r="AQ140" i="16"/>
  <c r="AP140" i="16"/>
  <c r="AO140" i="16"/>
  <c r="AN140" i="16"/>
  <c r="AM140" i="16"/>
  <c r="AL140" i="16"/>
  <c r="AK140" i="16"/>
  <c r="AJ140" i="16"/>
  <c r="AI140" i="16"/>
  <c r="AH140" i="16"/>
  <c r="AG140" i="16"/>
  <c r="AF140" i="16"/>
  <c r="AE140" i="16"/>
  <c r="AB140" i="16"/>
  <c r="U140" i="16"/>
  <c r="T140" i="16"/>
  <c r="AQ139" i="16"/>
  <c r="AP139" i="16"/>
  <c r="AO139" i="16"/>
  <c r="AN139" i="16"/>
  <c r="AM139" i="16"/>
  <c r="AL139" i="16"/>
  <c r="AK139" i="16"/>
  <c r="AJ139" i="16"/>
  <c r="AI139" i="16"/>
  <c r="AH139" i="16"/>
  <c r="AG139" i="16"/>
  <c r="AF139" i="16"/>
  <c r="AE139" i="16"/>
  <c r="AB139" i="16"/>
  <c r="U139" i="16"/>
  <c r="AA139" i="16" s="1"/>
  <c r="T139" i="16"/>
  <c r="W139" i="16" s="1"/>
  <c r="Y139" i="16" s="1"/>
  <c r="AQ138" i="16"/>
  <c r="AP138" i="16"/>
  <c r="AO138" i="16"/>
  <c r="AN138" i="16"/>
  <c r="AM138" i="16"/>
  <c r="AL138" i="16"/>
  <c r="AK138" i="16"/>
  <c r="AJ138" i="16"/>
  <c r="AI138" i="16"/>
  <c r="AH138" i="16"/>
  <c r="AG138" i="16"/>
  <c r="AF138" i="16"/>
  <c r="AE138" i="16"/>
  <c r="AB138" i="16"/>
  <c r="U138" i="16"/>
  <c r="T138" i="16"/>
  <c r="AQ137" i="16"/>
  <c r="AP137" i="16"/>
  <c r="AO137" i="16"/>
  <c r="AN137" i="16"/>
  <c r="AM137" i="16"/>
  <c r="AL137" i="16"/>
  <c r="AK137" i="16"/>
  <c r="AJ137" i="16"/>
  <c r="AI137" i="16"/>
  <c r="AH137" i="16"/>
  <c r="AG137" i="16"/>
  <c r="AF137" i="16"/>
  <c r="AE137" i="16"/>
  <c r="AB137" i="16"/>
  <c r="U137" i="16"/>
  <c r="AA137" i="16" s="1"/>
  <c r="T137" i="16"/>
  <c r="W137" i="16" s="1"/>
  <c r="Y137" i="16" s="1"/>
  <c r="AQ136" i="16"/>
  <c r="AP136" i="16"/>
  <c r="AO136" i="16"/>
  <c r="AN136" i="16"/>
  <c r="AM136" i="16"/>
  <c r="AL136" i="16"/>
  <c r="AK136" i="16"/>
  <c r="AJ136" i="16"/>
  <c r="AI136" i="16"/>
  <c r="AH136" i="16"/>
  <c r="AG136" i="16"/>
  <c r="AF136" i="16"/>
  <c r="AE136" i="16"/>
  <c r="AB136" i="16"/>
  <c r="U136" i="16"/>
  <c r="AA136" i="16" s="1"/>
  <c r="T136" i="16"/>
  <c r="W136" i="16" s="1"/>
  <c r="Y136" i="16" s="1"/>
  <c r="AQ135" i="16"/>
  <c r="AP135" i="16"/>
  <c r="AO135" i="16"/>
  <c r="AN135" i="16"/>
  <c r="AM135" i="16"/>
  <c r="AL135" i="16"/>
  <c r="AK135" i="16"/>
  <c r="AJ135" i="16"/>
  <c r="AI135" i="16"/>
  <c r="AH135" i="16"/>
  <c r="AG135" i="16"/>
  <c r="AF135" i="16"/>
  <c r="AE135" i="16"/>
  <c r="AB135" i="16"/>
  <c r="U135" i="16"/>
  <c r="T135" i="16"/>
  <c r="AQ134" i="16"/>
  <c r="AP134" i="16"/>
  <c r="AO134" i="16"/>
  <c r="AN134" i="16"/>
  <c r="AM134" i="16"/>
  <c r="AL134" i="16"/>
  <c r="AK134" i="16"/>
  <c r="AJ134" i="16"/>
  <c r="AI134" i="16"/>
  <c r="AH134" i="16"/>
  <c r="AG134" i="16"/>
  <c r="AF134" i="16"/>
  <c r="AE134" i="16"/>
  <c r="AB134" i="16"/>
  <c r="U134" i="16"/>
  <c r="T134" i="16"/>
  <c r="AQ133" i="16"/>
  <c r="AP133" i="16"/>
  <c r="AO133" i="16"/>
  <c r="AN133" i="16"/>
  <c r="AM133" i="16"/>
  <c r="AL133" i="16"/>
  <c r="AK133" i="16"/>
  <c r="AJ133" i="16"/>
  <c r="AI133" i="16"/>
  <c r="AH133" i="16"/>
  <c r="AG133" i="16"/>
  <c r="AF133" i="16"/>
  <c r="AE133" i="16"/>
  <c r="AB133" i="16"/>
  <c r="U133" i="16"/>
  <c r="AA133" i="16" s="1"/>
  <c r="T133" i="16"/>
  <c r="W133" i="16" s="1"/>
  <c r="Y133" i="16" s="1"/>
  <c r="AQ132" i="16"/>
  <c r="AP132" i="16"/>
  <c r="AO132" i="16"/>
  <c r="AN132" i="16"/>
  <c r="AM132" i="16"/>
  <c r="AL132" i="16"/>
  <c r="AK132" i="16"/>
  <c r="AJ132" i="16"/>
  <c r="AI132" i="16"/>
  <c r="AH132" i="16"/>
  <c r="AG132" i="16"/>
  <c r="AF132" i="16"/>
  <c r="AE132" i="16"/>
  <c r="AB132" i="16"/>
  <c r="U132" i="16"/>
  <c r="T132" i="16"/>
  <c r="AQ131" i="16"/>
  <c r="AP131" i="16"/>
  <c r="AO131" i="16"/>
  <c r="AN131" i="16"/>
  <c r="AM131" i="16"/>
  <c r="AL131" i="16"/>
  <c r="AK131" i="16"/>
  <c r="AJ131" i="16"/>
  <c r="AI131" i="16"/>
  <c r="AH131" i="16"/>
  <c r="AG131" i="16"/>
  <c r="AF131" i="16"/>
  <c r="AE131" i="16"/>
  <c r="AB131" i="16"/>
  <c r="U131" i="16"/>
  <c r="AA131" i="16" s="1"/>
  <c r="T131" i="16"/>
  <c r="W131" i="16" s="1"/>
  <c r="Y131" i="16" s="1"/>
  <c r="AQ130" i="16"/>
  <c r="AP130" i="16"/>
  <c r="AO130" i="16"/>
  <c r="AN130" i="16"/>
  <c r="AM130" i="16"/>
  <c r="AL130" i="16"/>
  <c r="AK130" i="16"/>
  <c r="AJ130" i="16"/>
  <c r="AI130" i="16"/>
  <c r="AH130" i="16"/>
  <c r="AG130" i="16"/>
  <c r="AF130" i="16"/>
  <c r="AE130" i="16"/>
  <c r="AB130" i="16"/>
  <c r="U130" i="16"/>
  <c r="T130" i="16"/>
  <c r="AQ129" i="16"/>
  <c r="AP129" i="16"/>
  <c r="AO129" i="16"/>
  <c r="AN129" i="16"/>
  <c r="AM129" i="16"/>
  <c r="AL129" i="16"/>
  <c r="AK129" i="16"/>
  <c r="AJ129" i="16"/>
  <c r="AI129" i="16"/>
  <c r="AH129" i="16"/>
  <c r="AG129" i="16"/>
  <c r="AF129" i="16"/>
  <c r="AE129" i="16"/>
  <c r="AB129" i="16"/>
  <c r="U129" i="16"/>
  <c r="AA129" i="16" s="1"/>
  <c r="T129" i="16"/>
  <c r="AQ128" i="16"/>
  <c r="AP128" i="16"/>
  <c r="AO128" i="16"/>
  <c r="AN128" i="16"/>
  <c r="AM128" i="16"/>
  <c r="AL128" i="16"/>
  <c r="AK128" i="16"/>
  <c r="AJ128" i="16"/>
  <c r="AI128" i="16"/>
  <c r="AH128" i="16"/>
  <c r="AG128" i="16"/>
  <c r="AF128" i="16"/>
  <c r="AE128" i="16"/>
  <c r="AB128" i="16"/>
  <c r="U128" i="16"/>
  <c r="AA128" i="16" s="1"/>
  <c r="T128" i="16"/>
  <c r="W128" i="16" s="1"/>
  <c r="Y128" i="16" s="1"/>
  <c r="AQ127" i="16"/>
  <c r="AP127" i="16"/>
  <c r="AO127" i="16"/>
  <c r="AN127" i="16"/>
  <c r="AM127" i="16"/>
  <c r="AL127" i="16"/>
  <c r="AK127" i="16"/>
  <c r="AJ127" i="16"/>
  <c r="AI127" i="16"/>
  <c r="AH127" i="16"/>
  <c r="AG127" i="16"/>
  <c r="AF127" i="16"/>
  <c r="AE127" i="16"/>
  <c r="AB127" i="16"/>
  <c r="U127" i="16"/>
  <c r="AA127" i="16" s="1"/>
  <c r="T127" i="16"/>
  <c r="W127" i="16" s="1"/>
  <c r="Y127" i="16" s="1"/>
  <c r="AQ126" i="16"/>
  <c r="AP126" i="16"/>
  <c r="AO126" i="16"/>
  <c r="AN126" i="16"/>
  <c r="AM126" i="16"/>
  <c r="AL126" i="16"/>
  <c r="AK126" i="16"/>
  <c r="AJ126" i="16"/>
  <c r="AI126" i="16"/>
  <c r="AH126" i="16"/>
  <c r="AG126" i="16"/>
  <c r="AF126" i="16"/>
  <c r="AE126" i="16"/>
  <c r="AB126" i="16"/>
  <c r="U126" i="16"/>
  <c r="T126" i="16"/>
  <c r="AQ125" i="16"/>
  <c r="AP125" i="16"/>
  <c r="AO125" i="16"/>
  <c r="AN125" i="16"/>
  <c r="AM125" i="16"/>
  <c r="AL125" i="16"/>
  <c r="AK125" i="16"/>
  <c r="AJ125" i="16"/>
  <c r="AI125" i="16"/>
  <c r="AH125" i="16"/>
  <c r="AG125" i="16"/>
  <c r="AF125" i="16"/>
  <c r="AE125" i="16"/>
  <c r="AB125" i="16"/>
  <c r="U125" i="16"/>
  <c r="T125" i="16"/>
  <c r="AQ124" i="16"/>
  <c r="AP124" i="16"/>
  <c r="AO124" i="16"/>
  <c r="AN124" i="16"/>
  <c r="AM124" i="16"/>
  <c r="AL124" i="16"/>
  <c r="AK124" i="16"/>
  <c r="AJ124" i="16"/>
  <c r="AI124" i="16"/>
  <c r="AH124" i="16"/>
  <c r="AG124" i="16"/>
  <c r="AF124" i="16"/>
  <c r="AE124" i="16"/>
  <c r="AB124" i="16"/>
  <c r="U124" i="16"/>
  <c r="AA124" i="16" s="1"/>
  <c r="T124" i="16"/>
  <c r="W124" i="16" s="1"/>
  <c r="AQ123" i="16"/>
  <c r="AP123" i="16"/>
  <c r="AO123" i="16"/>
  <c r="AN123" i="16"/>
  <c r="AM123" i="16"/>
  <c r="AL123" i="16"/>
  <c r="AK123" i="16"/>
  <c r="AJ123" i="16"/>
  <c r="AI123" i="16"/>
  <c r="AH123" i="16"/>
  <c r="AG123" i="16"/>
  <c r="AF123" i="16"/>
  <c r="AE123" i="16"/>
  <c r="AB123" i="16"/>
  <c r="U123" i="16"/>
  <c r="AA123" i="16" s="1"/>
  <c r="T123" i="16"/>
  <c r="W123" i="16" s="1"/>
  <c r="AQ122" i="16"/>
  <c r="AP122" i="16"/>
  <c r="AO122" i="16"/>
  <c r="AN122" i="16"/>
  <c r="AM122" i="16"/>
  <c r="AL122" i="16"/>
  <c r="AK122" i="16"/>
  <c r="AJ122" i="16"/>
  <c r="AI122" i="16"/>
  <c r="AH122" i="16"/>
  <c r="AG122" i="16"/>
  <c r="AF122" i="16"/>
  <c r="AE122" i="16"/>
  <c r="AB122" i="16"/>
  <c r="U122" i="16"/>
  <c r="T122" i="16"/>
  <c r="AQ121" i="16"/>
  <c r="AP121" i="16"/>
  <c r="AO121" i="16"/>
  <c r="AN121" i="16"/>
  <c r="AM121" i="16"/>
  <c r="AL121" i="16"/>
  <c r="AK121" i="16"/>
  <c r="AJ121" i="16"/>
  <c r="AI121" i="16"/>
  <c r="AH121" i="16"/>
  <c r="AG121" i="16"/>
  <c r="AF121" i="16"/>
  <c r="AE121" i="16"/>
  <c r="AB121" i="16"/>
  <c r="U121" i="16"/>
  <c r="AA121" i="16" s="1"/>
  <c r="T121" i="16"/>
  <c r="W121" i="16" s="1"/>
  <c r="AQ120" i="16"/>
  <c r="AP120" i="16"/>
  <c r="AO120" i="16"/>
  <c r="AN120" i="16"/>
  <c r="AM120" i="16"/>
  <c r="AL120" i="16"/>
  <c r="AK120" i="16"/>
  <c r="AJ120" i="16"/>
  <c r="AI120" i="16"/>
  <c r="AH120" i="16"/>
  <c r="AG120" i="16"/>
  <c r="AF120" i="16"/>
  <c r="AE120" i="16"/>
  <c r="AB120" i="16"/>
  <c r="U120" i="16"/>
  <c r="AA120" i="16" s="1"/>
  <c r="T120" i="16"/>
  <c r="W120" i="16" s="1"/>
  <c r="AQ119" i="16"/>
  <c r="AP119" i="16"/>
  <c r="AO119" i="16"/>
  <c r="AN119" i="16"/>
  <c r="AM119" i="16"/>
  <c r="AL119" i="16"/>
  <c r="AK119" i="16"/>
  <c r="AJ119" i="16"/>
  <c r="AI119" i="16"/>
  <c r="AH119" i="16"/>
  <c r="AG119" i="16"/>
  <c r="AF119" i="16"/>
  <c r="AE119" i="16"/>
  <c r="AB119" i="16"/>
  <c r="U119" i="16"/>
  <c r="T119" i="16"/>
  <c r="AQ118" i="16"/>
  <c r="AP118" i="16"/>
  <c r="AO118" i="16"/>
  <c r="AN118" i="16"/>
  <c r="AM118" i="16"/>
  <c r="AL118" i="16"/>
  <c r="AK118" i="16"/>
  <c r="AJ118" i="16"/>
  <c r="AI118" i="16"/>
  <c r="AH118" i="16"/>
  <c r="AG118" i="16"/>
  <c r="AF118" i="16"/>
  <c r="AE118" i="16"/>
  <c r="AB118" i="16"/>
  <c r="U118" i="16"/>
  <c r="T118" i="16"/>
  <c r="AQ117" i="16"/>
  <c r="AP117" i="16"/>
  <c r="AO117" i="16"/>
  <c r="AN117" i="16"/>
  <c r="AM117" i="16"/>
  <c r="AL117" i="16"/>
  <c r="AK117" i="16"/>
  <c r="AJ117" i="16"/>
  <c r="AI117" i="16"/>
  <c r="AH117" i="16"/>
  <c r="AG117" i="16"/>
  <c r="AF117" i="16"/>
  <c r="AE117" i="16"/>
  <c r="AB117" i="16"/>
  <c r="U117" i="16"/>
  <c r="AA117" i="16" s="1"/>
  <c r="T117" i="16"/>
  <c r="AQ116" i="16"/>
  <c r="AP116" i="16"/>
  <c r="AO116" i="16"/>
  <c r="AN116" i="16"/>
  <c r="AM116" i="16"/>
  <c r="AL116" i="16"/>
  <c r="AK116" i="16"/>
  <c r="AJ116" i="16"/>
  <c r="AI116" i="16"/>
  <c r="AH116" i="16"/>
  <c r="AG116" i="16"/>
  <c r="AF116" i="16"/>
  <c r="AE116" i="16"/>
  <c r="AB116" i="16"/>
  <c r="U116" i="16"/>
  <c r="T116" i="16"/>
  <c r="AQ115" i="16"/>
  <c r="AP115" i="16"/>
  <c r="AO115" i="16"/>
  <c r="AN115" i="16"/>
  <c r="AM115" i="16"/>
  <c r="AL115" i="16"/>
  <c r="AK115" i="16"/>
  <c r="AJ115" i="16"/>
  <c r="AI115" i="16"/>
  <c r="AH115" i="16"/>
  <c r="AG115" i="16"/>
  <c r="AF115" i="16"/>
  <c r="AE115" i="16"/>
  <c r="AB115" i="16"/>
  <c r="U115" i="16"/>
  <c r="AA115" i="16" s="1"/>
  <c r="T115" i="16"/>
  <c r="W115" i="16" s="1"/>
  <c r="Y115" i="16" s="1"/>
  <c r="AQ114" i="16"/>
  <c r="AP114" i="16"/>
  <c r="AO114" i="16"/>
  <c r="AN114" i="16"/>
  <c r="AM114" i="16"/>
  <c r="AL114" i="16"/>
  <c r="AK114" i="16"/>
  <c r="AJ114" i="16"/>
  <c r="AI114" i="16"/>
  <c r="AH114" i="16"/>
  <c r="AG114" i="16"/>
  <c r="AF114" i="16"/>
  <c r="AE114" i="16"/>
  <c r="AB114" i="16"/>
  <c r="U114" i="16"/>
  <c r="T114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AE113" i="16"/>
  <c r="AB113" i="16"/>
  <c r="U113" i="16"/>
  <c r="AA113" i="16" s="1"/>
  <c r="T113" i="16"/>
  <c r="W113" i="16" s="1"/>
  <c r="Y113" i="16" s="1"/>
  <c r="AQ112" i="16"/>
  <c r="AP112" i="16"/>
  <c r="AO112" i="16"/>
  <c r="AN112" i="16"/>
  <c r="AM112" i="16"/>
  <c r="AL112" i="16"/>
  <c r="AK112" i="16"/>
  <c r="AJ112" i="16"/>
  <c r="AI112" i="16"/>
  <c r="AH112" i="16"/>
  <c r="AG112" i="16"/>
  <c r="AF112" i="16"/>
  <c r="AE112" i="16"/>
  <c r="AB112" i="16"/>
  <c r="U112" i="16"/>
  <c r="T112" i="16"/>
  <c r="AQ111" i="16"/>
  <c r="AP111" i="16"/>
  <c r="AO111" i="16"/>
  <c r="AN111" i="16"/>
  <c r="AM111" i="16"/>
  <c r="AL111" i="16"/>
  <c r="AK111" i="16"/>
  <c r="AJ111" i="16"/>
  <c r="AI111" i="16"/>
  <c r="AH111" i="16"/>
  <c r="AG111" i="16"/>
  <c r="AF111" i="16"/>
  <c r="AE111" i="16"/>
  <c r="AB111" i="16"/>
  <c r="U111" i="16"/>
  <c r="AA111" i="16" s="1"/>
  <c r="T111" i="16"/>
  <c r="W111" i="16" s="1"/>
  <c r="Y111" i="16" s="1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AE110" i="16"/>
  <c r="AB110" i="16"/>
  <c r="U110" i="16"/>
  <c r="AA110" i="16" s="1"/>
  <c r="T110" i="16"/>
  <c r="W110" i="16" s="1"/>
  <c r="Y110" i="16" s="1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AE109" i="16"/>
  <c r="AB109" i="16"/>
  <c r="U109" i="16"/>
  <c r="AA109" i="16" s="1"/>
  <c r="T109" i="16"/>
  <c r="W109" i="16" s="1"/>
  <c r="Y109" i="16" s="1"/>
  <c r="AQ108" i="16"/>
  <c r="AP108" i="16"/>
  <c r="AO108" i="16"/>
  <c r="AN108" i="16"/>
  <c r="AM108" i="16"/>
  <c r="AL108" i="16"/>
  <c r="AK108" i="16"/>
  <c r="AJ108" i="16"/>
  <c r="AI108" i="16"/>
  <c r="AH108" i="16"/>
  <c r="AG108" i="16"/>
  <c r="AF108" i="16"/>
  <c r="AE108" i="16"/>
  <c r="AB108" i="16"/>
  <c r="U108" i="16"/>
  <c r="T108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B107" i="16"/>
  <c r="U107" i="16"/>
  <c r="T107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AE106" i="16"/>
  <c r="AB106" i="16"/>
  <c r="U106" i="16"/>
  <c r="AA106" i="16" s="1"/>
  <c r="T106" i="16"/>
  <c r="AQ105" i="16"/>
  <c r="AP105" i="16"/>
  <c r="AO105" i="16"/>
  <c r="AN105" i="16"/>
  <c r="AM105" i="16"/>
  <c r="AL105" i="16"/>
  <c r="AK105" i="16"/>
  <c r="AJ105" i="16"/>
  <c r="AI105" i="16"/>
  <c r="AH105" i="16"/>
  <c r="AG105" i="16"/>
  <c r="AF105" i="16"/>
  <c r="AE105" i="16"/>
  <c r="AB105" i="16"/>
  <c r="U105" i="16"/>
  <c r="AA105" i="16" s="1"/>
  <c r="T105" i="16"/>
  <c r="W105" i="16" s="1"/>
  <c r="Y105" i="16" s="1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B104" i="16"/>
  <c r="U104" i="16"/>
  <c r="T104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B103" i="16"/>
  <c r="U103" i="16"/>
  <c r="AA103" i="16" s="1"/>
  <c r="T103" i="16"/>
  <c r="W103" i="16" s="1"/>
  <c r="Y103" i="16" s="1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AE102" i="16"/>
  <c r="AB102" i="16"/>
  <c r="U102" i="16"/>
  <c r="T102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AE101" i="16"/>
  <c r="AB101" i="16"/>
  <c r="U101" i="16"/>
  <c r="T101" i="16"/>
  <c r="AQ100" i="16"/>
  <c r="AP100" i="16"/>
  <c r="AO100" i="16"/>
  <c r="AN100" i="16"/>
  <c r="AM100" i="16"/>
  <c r="AL100" i="16"/>
  <c r="AK100" i="16"/>
  <c r="AJ100" i="16"/>
  <c r="AI100" i="16"/>
  <c r="AH100" i="16"/>
  <c r="AG100" i="16"/>
  <c r="AF100" i="16"/>
  <c r="AE100" i="16"/>
  <c r="AB100" i="16"/>
  <c r="U100" i="16"/>
  <c r="T100" i="16"/>
  <c r="W100" i="16" s="1"/>
  <c r="Y100" i="16" s="1"/>
  <c r="AQ99" i="16"/>
  <c r="AP99" i="16"/>
  <c r="AO99" i="16"/>
  <c r="AN99" i="16"/>
  <c r="AM99" i="16"/>
  <c r="AL99" i="16"/>
  <c r="AK99" i="16"/>
  <c r="AJ99" i="16"/>
  <c r="AI99" i="16"/>
  <c r="AH99" i="16"/>
  <c r="AG99" i="16"/>
  <c r="AF99" i="16"/>
  <c r="AE99" i="16"/>
  <c r="AB99" i="16"/>
  <c r="U99" i="16"/>
  <c r="AA99" i="16" s="1"/>
  <c r="T99" i="16"/>
  <c r="W99" i="16" s="1"/>
  <c r="Y99" i="16" s="1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AE98" i="16"/>
  <c r="AB98" i="16"/>
  <c r="U98" i="16"/>
  <c r="AA98" i="16" s="1"/>
  <c r="T98" i="16"/>
  <c r="W98" i="16" s="1"/>
  <c r="Y98" i="16" s="1"/>
  <c r="AQ97" i="16"/>
  <c r="AP97" i="16"/>
  <c r="AO97" i="16"/>
  <c r="AN97" i="16"/>
  <c r="AM97" i="16"/>
  <c r="AL97" i="16"/>
  <c r="AK97" i="16"/>
  <c r="AJ97" i="16"/>
  <c r="AI97" i="16"/>
  <c r="AH97" i="16"/>
  <c r="AG97" i="16"/>
  <c r="AF97" i="16"/>
  <c r="AE97" i="16"/>
  <c r="AB97" i="16"/>
  <c r="U97" i="16"/>
  <c r="AA97" i="16" s="1"/>
  <c r="T97" i="16"/>
  <c r="W97" i="16" s="1"/>
  <c r="Y97" i="16" s="1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AE96" i="16"/>
  <c r="AB96" i="16"/>
  <c r="U96" i="16"/>
  <c r="T96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AE95" i="16"/>
  <c r="AB95" i="16"/>
  <c r="U95" i="16"/>
  <c r="AA95" i="16" s="1"/>
  <c r="T95" i="16"/>
  <c r="W95" i="16" s="1"/>
  <c r="Y95" i="16" s="1"/>
  <c r="AQ94" i="16"/>
  <c r="AP94" i="16"/>
  <c r="AO94" i="16"/>
  <c r="AN94" i="16"/>
  <c r="AM94" i="16"/>
  <c r="AL94" i="16"/>
  <c r="AK94" i="16"/>
  <c r="AJ94" i="16"/>
  <c r="AI94" i="16"/>
  <c r="AH94" i="16"/>
  <c r="AG94" i="16"/>
  <c r="AF94" i="16"/>
  <c r="AE94" i="16"/>
  <c r="AB94" i="16"/>
  <c r="U94" i="16"/>
  <c r="T94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AE93" i="16"/>
  <c r="AB93" i="16"/>
  <c r="U93" i="16"/>
  <c r="AA93" i="16" s="1"/>
  <c r="T93" i="16"/>
  <c r="AQ92" i="16"/>
  <c r="AP92" i="16"/>
  <c r="AO92" i="16"/>
  <c r="AN92" i="16"/>
  <c r="AM92" i="16"/>
  <c r="AL92" i="16"/>
  <c r="AK92" i="16"/>
  <c r="AJ92" i="16"/>
  <c r="AI92" i="16"/>
  <c r="AH92" i="16"/>
  <c r="AG92" i="16"/>
  <c r="AF92" i="16"/>
  <c r="AE92" i="16"/>
  <c r="AB92" i="16"/>
  <c r="U92" i="16"/>
  <c r="AA92" i="16" s="1"/>
  <c r="T92" i="16"/>
  <c r="W92" i="16" s="1"/>
  <c r="Y92" i="16" s="1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B91" i="16"/>
  <c r="U91" i="16"/>
  <c r="AA91" i="16" s="1"/>
  <c r="T91" i="16"/>
  <c r="W91" i="16" s="1"/>
  <c r="Y91" i="16" s="1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B90" i="16"/>
  <c r="U90" i="16"/>
  <c r="T90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B89" i="16"/>
  <c r="U89" i="16"/>
  <c r="AA89" i="16" s="1"/>
  <c r="T89" i="16"/>
  <c r="W89" i="16" s="1"/>
  <c r="Y89" i="16" s="1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B88" i="16"/>
  <c r="U88" i="16"/>
  <c r="T88" i="16"/>
  <c r="AQ87" i="16"/>
  <c r="AP87" i="16"/>
  <c r="AO87" i="16"/>
  <c r="AN87" i="16"/>
  <c r="AM87" i="16"/>
  <c r="AL87" i="16"/>
  <c r="AK87" i="16"/>
  <c r="AJ87" i="16"/>
  <c r="AI87" i="16"/>
  <c r="AH87" i="16"/>
  <c r="AG87" i="16"/>
  <c r="AF87" i="16"/>
  <c r="AE87" i="16"/>
  <c r="AB87" i="16"/>
  <c r="U87" i="16"/>
  <c r="AA87" i="16" s="1"/>
  <c r="T87" i="16"/>
  <c r="W87" i="16" s="1"/>
  <c r="Y87" i="16" s="1"/>
  <c r="AQ86" i="16"/>
  <c r="AP86" i="16"/>
  <c r="AO86" i="16"/>
  <c r="AN86" i="16"/>
  <c r="AM86" i="16"/>
  <c r="AL86" i="16"/>
  <c r="AK86" i="16"/>
  <c r="AJ86" i="16"/>
  <c r="AI86" i="16"/>
  <c r="AH86" i="16"/>
  <c r="AG86" i="16"/>
  <c r="AF86" i="16"/>
  <c r="AE86" i="16"/>
  <c r="AB86" i="16"/>
  <c r="U86" i="16"/>
  <c r="AA86" i="16" s="1"/>
  <c r="T86" i="16"/>
  <c r="W86" i="16" s="1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B85" i="16"/>
  <c r="U85" i="16"/>
  <c r="T85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B84" i="16"/>
  <c r="U84" i="16"/>
  <c r="T84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B83" i="16"/>
  <c r="U83" i="16"/>
  <c r="AA83" i="16" s="1"/>
  <c r="T83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B82" i="16"/>
  <c r="U82" i="16"/>
  <c r="AA82" i="16" s="1"/>
  <c r="T82" i="16"/>
  <c r="W82" i="16" s="1"/>
  <c r="Y82" i="16" s="1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AE81" i="16"/>
  <c r="AB81" i="16"/>
  <c r="U81" i="16"/>
  <c r="AA81" i="16" s="1"/>
  <c r="T81" i="16"/>
  <c r="W81" i="16" s="1"/>
  <c r="Y81" i="16" s="1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AE80" i="16"/>
  <c r="AB80" i="16"/>
  <c r="U80" i="16"/>
  <c r="AA80" i="16" s="1"/>
  <c r="T80" i="16"/>
  <c r="W80" i="16" s="1"/>
  <c r="Y80" i="16" s="1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B79" i="16"/>
  <c r="U79" i="16"/>
  <c r="T79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AE78" i="16"/>
  <c r="AB78" i="16"/>
  <c r="U78" i="16"/>
  <c r="AA78" i="16" s="1"/>
  <c r="T78" i="16"/>
  <c r="W78" i="16" s="1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B77" i="16"/>
  <c r="U77" i="16"/>
  <c r="T77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AE76" i="16"/>
  <c r="AB76" i="16"/>
  <c r="U76" i="16"/>
  <c r="AA76" i="16" s="1"/>
  <c r="T76" i="16"/>
  <c r="W76" i="16" s="1"/>
  <c r="Y76" i="16" s="1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B75" i="16"/>
  <c r="U75" i="16"/>
  <c r="AA75" i="16" s="1"/>
  <c r="T75" i="16"/>
  <c r="W75" i="16" s="1"/>
  <c r="Y75" i="16" s="1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AE74" i="16"/>
  <c r="AB74" i="16"/>
  <c r="U74" i="16"/>
  <c r="T74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B73" i="16"/>
  <c r="U73" i="16"/>
  <c r="T73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AE72" i="16"/>
  <c r="AB72" i="16"/>
  <c r="U72" i="16"/>
  <c r="AA72" i="16" s="1"/>
  <c r="T72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B71" i="16"/>
  <c r="U71" i="16"/>
  <c r="T71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B70" i="16"/>
  <c r="U70" i="16"/>
  <c r="AA70" i="16" s="1"/>
  <c r="T70" i="16"/>
  <c r="W70" i="16" s="1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B69" i="16"/>
  <c r="U69" i="16"/>
  <c r="T69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AE68" i="16"/>
  <c r="AB68" i="16"/>
  <c r="U68" i="16"/>
  <c r="T68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B67" i="16"/>
  <c r="U67" i="16"/>
  <c r="AA67" i="16" s="1"/>
  <c r="T67" i="16"/>
  <c r="W67" i="16" s="1"/>
  <c r="Y67" i="16" s="1"/>
  <c r="AQ66" i="16"/>
  <c r="AP66" i="16"/>
  <c r="AO66" i="16"/>
  <c r="AN66" i="16"/>
  <c r="AM66" i="16"/>
  <c r="AL66" i="16"/>
  <c r="AK66" i="16"/>
  <c r="AJ66" i="16"/>
  <c r="AI66" i="16"/>
  <c r="AH66" i="16"/>
  <c r="AG66" i="16"/>
  <c r="AF66" i="16"/>
  <c r="AE66" i="16"/>
  <c r="AB66" i="16"/>
  <c r="U66" i="16"/>
  <c r="AA66" i="16" s="1"/>
  <c r="T66" i="16"/>
  <c r="W66" i="16" s="1"/>
  <c r="Y66" i="16" s="1"/>
  <c r="AQ65" i="16"/>
  <c r="AP65" i="16"/>
  <c r="AO65" i="16"/>
  <c r="AN65" i="16"/>
  <c r="AM65" i="16"/>
  <c r="AL65" i="16"/>
  <c r="AK65" i="16"/>
  <c r="AJ65" i="16"/>
  <c r="AI65" i="16"/>
  <c r="AH65" i="16"/>
  <c r="AG65" i="16"/>
  <c r="AF65" i="16"/>
  <c r="AE65" i="16"/>
  <c r="AB65" i="16"/>
  <c r="U65" i="16"/>
  <c r="AA65" i="16" s="1"/>
  <c r="T65" i="16"/>
  <c r="W65" i="16" s="1"/>
  <c r="Y65" i="16" s="1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B64" i="16"/>
  <c r="U64" i="16"/>
  <c r="AA64" i="16" s="1"/>
  <c r="T64" i="16"/>
  <c r="W64" i="16" s="1"/>
  <c r="Y64" i="16" s="1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AE63" i="16"/>
  <c r="AB63" i="16"/>
  <c r="U63" i="16"/>
  <c r="AA63" i="16" s="1"/>
  <c r="T63" i="16"/>
  <c r="W63" i="16" s="1"/>
  <c r="Y63" i="16" s="1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B62" i="16"/>
  <c r="U62" i="16"/>
  <c r="T62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B61" i="16"/>
  <c r="U61" i="16"/>
  <c r="AA61" i="16" s="1"/>
  <c r="T61" i="16"/>
  <c r="W61" i="16" s="1"/>
  <c r="Y61" i="16" s="1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AE60" i="16"/>
  <c r="AB60" i="16"/>
  <c r="U60" i="16"/>
  <c r="T60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B59" i="16"/>
  <c r="U59" i="16"/>
  <c r="T59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B58" i="16"/>
  <c r="U58" i="16"/>
  <c r="AA58" i="16" s="1"/>
  <c r="T58" i="16"/>
  <c r="W58" i="16" s="1"/>
  <c r="Y58" i="16" s="1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B57" i="16"/>
  <c r="U57" i="16"/>
  <c r="AA57" i="16" s="1"/>
  <c r="T57" i="16"/>
  <c r="W57" i="16" s="1"/>
  <c r="Y57" i="16" s="1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AE56" i="16"/>
  <c r="AB56" i="16"/>
  <c r="U56" i="16"/>
  <c r="AA56" i="16" s="1"/>
  <c r="T56" i="16"/>
  <c r="W56" i="16" s="1"/>
  <c r="Y56" i="16" s="1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B55" i="16"/>
  <c r="U55" i="16"/>
  <c r="T55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AE54" i="16"/>
  <c r="AB54" i="16"/>
  <c r="U54" i="16"/>
  <c r="T54" i="16"/>
  <c r="AQ53" i="16"/>
  <c r="AP53" i="16"/>
  <c r="AO53" i="16"/>
  <c r="AN53" i="16"/>
  <c r="AM53" i="16"/>
  <c r="AL53" i="16"/>
  <c r="AK53" i="16"/>
  <c r="AJ53" i="16"/>
  <c r="AI53" i="16"/>
  <c r="AH53" i="16"/>
  <c r="AG53" i="16"/>
  <c r="AF53" i="16"/>
  <c r="AE53" i="16"/>
  <c r="AB53" i="16"/>
  <c r="U53" i="16"/>
  <c r="AA53" i="16" s="1"/>
  <c r="T53" i="16"/>
  <c r="W53" i="16" s="1"/>
  <c r="Y53" i="16" s="1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B52" i="16"/>
  <c r="U52" i="16"/>
  <c r="AA52" i="16" s="1"/>
  <c r="T52" i="16"/>
  <c r="W52" i="16" s="1"/>
  <c r="Y52" i="16" s="1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AE51" i="16"/>
  <c r="AB51" i="16"/>
  <c r="U51" i="16"/>
  <c r="AA51" i="16" s="1"/>
  <c r="T51" i="16"/>
  <c r="W51" i="16" s="1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B50" i="16"/>
  <c r="U50" i="16"/>
  <c r="AA50" i="16" s="1"/>
  <c r="T50" i="16"/>
  <c r="W50" i="16" s="1"/>
  <c r="Y50" i="16" s="1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B49" i="16"/>
  <c r="U49" i="16"/>
  <c r="AA49" i="16" s="1"/>
  <c r="T49" i="16"/>
  <c r="W49" i="16" s="1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AE48" i="16"/>
  <c r="AB48" i="16"/>
  <c r="U48" i="16"/>
  <c r="T48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AE47" i="16"/>
  <c r="AB47" i="16"/>
  <c r="U47" i="16"/>
  <c r="AA47" i="16" s="1"/>
  <c r="T47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B46" i="16"/>
  <c r="U46" i="16"/>
  <c r="T46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B45" i="16"/>
  <c r="U45" i="16"/>
  <c r="AA45" i="16" s="1"/>
  <c r="T45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AE44" i="16"/>
  <c r="AB44" i="16"/>
  <c r="U44" i="16"/>
  <c r="T44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B43" i="16"/>
  <c r="U43" i="16"/>
  <c r="AA43" i="16" s="1"/>
  <c r="T43" i="16"/>
  <c r="W43" i="16" s="1"/>
  <c r="Y43" i="16" s="1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B42" i="16"/>
  <c r="U42" i="16"/>
  <c r="AA42" i="16" s="1"/>
  <c r="T42" i="16"/>
  <c r="W42" i="16" s="1"/>
  <c r="Y42" i="16" s="1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B41" i="16"/>
  <c r="U41" i="16"/>
  <c r="AA41" i="16" s="1"/>
  <c r="T41" i="16"/>
  <c r="W41" i="16" s="1"/>
  <c r="Y41" i="16" s="1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B40" i="16"/>
  <c r="U40" i="16"/>
  <c r="AA40" i="16" s="1"/>
  <c r="T40" i="16"/>
  <c r="W40" i="16" s="1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B39" i="16"/>
  <c r="U39" i="16"/>
  <c r="AA39" i="16" s="1"/>
  <c r="T39" i="16"/>
  <c r="W39" i="16" s="1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B38" i="16"/>
  <c r="U38" i="16"/>
  <c r="T38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B37" i="16"/>
  <c r="U37" i="16"/>
  <c r="AA37" i="16" s="1"/>
  <c r="T37" i="16"/>
  <c r="W37" i="16" s="1"/>
  <c r="Y37" i="16" s="1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B36" i="16"/>
  <c r="U36" i="16"/>
  <c r="AA36" i="16" s="1"/>
  <c r="T36" i="16"/>
  <c r="W36" i="16" s="1"/>
  <c r="Y36" i="16" s="1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B35" i="16"/>
  <c r="U35" i="16"/>
  <c r="T35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B34" i="16"/>
  <c r="U34" i="16"/>
  <c r="AA34" i="16" s="1"/>
  <c r="T34" i="16"/>
  <c r="W34" i="16" s="1"/>
  <c r="Y34" i="16" s="1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B33" i="16"/>
  <c r="U33" i="16"/>
  <c r="T33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B32" i="16"/>
  <c r="U32" i="16"/>
  <c r="AA32" i="16" s="1"/>
  <c r="T32" i="16"/>
  <c r="W32" i="16" s="1"/>
  <c r="Y32" i="16" s="1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B31" i="16"/>
  <c r="U31" i="16"/>
  <c r="T31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B30" i="16"/>
  <c r="U30" i="16"/>
  <c r="T30" i="16"/>
  <c r="W30" i="16" s="1"/>
  <c r="Y30" i="16" s="1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B29" i="16"/>
  <c r="U29" i="16"/>
  <c r="T29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B28" i="16"/>
  <c r="U28" i="16"/>
  <c r="AA28" i="16" s="1"/>
  <c r="T28" i="16"/>
  <c r="W28" i="16" s="1"/>
  <c r="Y28" i="16" s="1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B27" i="16"/>
  <c r="U27" i="16"/>
  <c r="T27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B26" i="16"/>
  <c r="U26" i="16"/>
  <c r="AA26" i="16" s="1"/>
  <c r="T26" i="16"/>
  <c r="W26" i="16" s="1"/>
  <c r="Y26" i="16" s="1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B25" i="16"/>
  <c r="U25" i="16"/>
  <c r="T25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B24" i="16"/>
  <c r="U24" i="16"/>
  <c r="AA24" i="16" s="1"/>
  <c r="T24" i="16"/>
  <c r="W24" i="16" s="1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B23" i="16"/>
  <c r="U23" i="16"/>
  <c r="T23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B22" i="16"/>
  <c r="U22" i="16"/>
  <c r="AA22" i="16" s="1"/>
  <c r="T22" i="16"/>
  <c r="W22" i="16" s="1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AE21" i="16"/>
  <c r="AB21" i="16"/>
  <c r="U21" i="16"/>
  <c r="T21" i="16"/>
  <c r="AQ20" i="16"/>
  <c r="AP20" i="16"/>
  <c r="AO20" i="16"/>
  <c r="AN20" i="16"/>
  <c r="AM20" i="16"/>
  <c r="AL20" i="16"/>
  <c r="AK20" i="16"/>
  <c r="AJ20" i="16"/>
  <c r="AI20" i="16"/>
  <c r="AH20" i="16"/>
  <c r="AG20" i="16"/>
  <c r="AF20" i="16"/>
  <c r="AE20" i="16"/>
  <c r="AB20" i="16"/>
  <c r="U20" i="16"/>
  <c r="AA20" i="16" s="1"/>
  <c r="T20" i="16"/>
  <c r="W20" i="16" s="1"/>
  <c r="Y20" i="16" s="1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AE19" i="16"/>
  <c r="AB19" i="16"/>
  <c r="U19" i="16"/>
  <c r="T19" i="16"/>
  <c r="AQ18" i="16"/>
  <c r="AP18" i="16"/>
  <c r="AO18" i="16"/>
  <c r="AN18" i="16"/>
  <c r="AM18" i="16"/>
  <c r="AL18" i="16"/>
  <c r="AK18" i="16"/>
  <c r="AJ18" i="16"/>
  <c r="AI18" i="16"/>
  <c r="AH18" i="16"/>
  <c r="AG18" i="16"/>
  <c r="AF18" i="16"/>
  <c r="AE18" i="16"/>
  <c r="AB18" i="16"/>
  <c r="U18" i="16"/>
  <c r="AA18" i="16" s="1"/>
  <c r="T18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B17" i="16"/>
  <c r="U17" i="16"/>
  <c r="T17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B16" i="16"/>
  <c r="U16" i="16"/>
  <c r="AA16" i="16" s="1"/>
  <c r="T16" i="16"/>
  <c r="W16" i="16" s="1"/>
  <c r="Y16" i="16" s="1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B15" i="16"/>
  <c r="U15" i="16"/>
  <c r="T15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B14" i="16"/>
  <c r="U14" i="16"/>
  <c r="AA14" i="16" s="1"/>
  <c r="T14" i="16"/>
  <c r="W14" i="16" s="1"/>
  <c r="Y14" i="16" s="1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B13" i="16"/>
  <c r="U13" i="16"/>
  <c r="T13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B12" i="16"/>
  <c r="U12" i="16"/>
  <c r="AA12" i="16" s="1"/>
  <c r="T12" i="16"/>
  <c r="W12" i="16" s="1"/>
  <c r="Y12" i="16" s="1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B11" i="16"/>
  <c r="U11" i="16"/>
  <c r="T11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B10" i="16"/>
  <c r="U10" i="16"/>
  <c r="AA10" i="16" s="1"/>
  <c r="T10" i="16"/>
  <c r="W10" i="16" s="1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B9" i="16"/>
  <c r="U9" i="16"/>
  <c r="T9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B8" i="16"/>
  <c r="U8" i="16"/>
  <c r="AA8" i="16" s="1"/>
  <c r="T8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B7" i="16"/>
  <c r="U7" i="16"/>
  <c r="T7" i="16"/>
  <c r="AQ6" i="16"/>
  <c r="AP6" i="16"/>
  <c r="AO6" i="16"/>
  <c r="AN6" i="16"/>
  <c r="AM6" i="16"/>
  <c r="AL6" i="16"/>
  <c r="AK6" i="16"/>
  <c r="AJ6" i="16"/>
  <c r="AI6" i="16"/>
  <c r="AH6" i="16"/>
  <c r="AG6" i="16"/>
  <c r="AF6" i="16"/>
  <c r="AE6" i="16"/>
  <c r="AB6" i="16"/>
  <c r="U6" i="16"/>
  <c r="AA6" i="16" s="1"/>
  <c r="T6" i="16"/>
  <c r="AQ5" i="16"/>
  <c r="AP5" i="16"/>
  <c r="AO5" i="16"/>
  <c r="AN5" i="16"/>
  <c r="AM5" i="16"/>
  <c r="AL5" i="16"/>
  <c r="AK5" i="16"/>
  <c r="AJ5" i="16"/>
  <c r="AI5" i="16"/>
  <c r="AH5" i="16"/>
  <c r="AG5" i="16"/>
  <c r="AF5" i="16"/>
  <c r="AE5" i="16"/>
  <c r="AB5" i="16"/>
  <c r="U5" i="16"/>
  <c r="T5" i="16"/>
  <c r="AQ4" i="16"/>
  <c r="AP4" i="16"/>
  <c r="AO4" i="16"/>
  <c r="AN4" i="16"/>
  <c r="AM4" i="16"/>
  <c r="AL4" i="16"/>
  <c r="AK4" i="16"/>
  <c r="AJ4" i="16"/>
  <c r="AI4" i="16"/>
  <c r="AH4" i="16"/>
  <c r="AG4" i="16"/>
  <c r="AF4" i="16"/>
  <c r="AE4" i="16"/>
  <c r="AB4" i="16"/>
  <c r="U4" i="16"/>
  <c r="AA4" i="16" s="1"/>
  <c r="T4" i="16"/>
  <c r="W4" i="16" s="1"/>
  <c r="AT33" i="15"/>
  <c r="AT31" i="15"/>
  <c r="AT29" i="15"/>
  <c r="AM738" i="15"/>
  <c r="AL738" i="15"/>
  <c r="AK738" i="15"/>
  <c r="AJ738" i="15"/>
  <c r="AI738" i="15"/>
  <c r="AH738" i="15"/>
  <c r="AG738" i="15"/>
  <c r="AF738" i="15"/>
  <c r="AE738" i="15"/>
  <c r="AD738" i="15"/>
  <c r="AC738" i="15"/>
  <c r="AB738" i="15"/>
  <c r="AA738" i="15"/>
  <c r="Y738" i="15"/>
  <c r="U738" i="15"/>
  <c r="T738" i="15"/>
  <c r="AM737" i="15"/>
  <c r="AL737" i="15"/>
  <c r="AK737" i="15"/>
  <c r="AJ737" i="15"/>
  <c r="AI737" i="15"/>
  <c r="AH737" i="15"/>
  <c r="AG737" i="15"/>
  <c r="AF737" i="15"/>
  <c r="AE737" i="15"/>
  <c r="AD737" i="15"/>
  <c r="AC737" i="15"/>
  <c r="AB737" i="15"/>
  <c r="AA737" i="15"/>
  <c r="Y737" i="15"/>
  <c r="U737" i="15"/>
  <c r="X737" i="15" s="1"/>
  <c r="T737" i="15"/>
  <c r="W737" i="15" s="1"/>
  <c r="AM736" i="15"/>
  <c r="AL736" i="15"/>
  <c r="AK736" i="15"/>
  <c r="AJ736" i="15"/>
  <c r="AI736" i="15"/>
  <c r="AH736" i="15"/>
  <c r="AG736" i="15"/>
  <c r="AF736" i="15"/>
  <c r="AE736" i="15"/>
  <c r="AD736" i="15"/>
  <c r="AC736" i="15"/>
  <c r="AB736" i="15"/>
  <c r="AA736" i="15"/>
  <c r="Y736" i="15"/>
  <c r="U736" i="15"/>
  <c r="T736" i="15"/>
  <c r="AM735" i="15"/>
  <c r="AL735" i="15"/>
  <c r="AK735" i="15"/>
  <c r="AJ735" i="15"/>
  <c r="AI735" i="15"/>
  <c r="AH735" i="15"/>
  <c r="AG735" i="15"/>
  <c r="AF735" i="15"/>
  <c r="AE735" i="15"/>
  <c r="AD735" i="15"/>
  <c r="AC735" i="15"/>
  <c r="AB735" i="15"/>
  <c r="AA735" i="15"/>
  <c r="Y735" i="15"/>
  <c r="U735" i="15"/>
  <c r="X735" i="15" s="1"/>
  <c r="T735" i="15"/>
  <c r="AM734" i="15"/>
  <c r="AL734" i="15"/>
  <c r="AK734" i="15"/>
  <c r="AJ734" i="15"/>
  <c r="AI734" i="15"/>
  <c r="AH734" i="15"/>
  <c r="AG734" i="15"/>
  <c r="AF734" i="15"/>
  <c r="AE734" i="15"/>
  <c r="AD734" i="15"/>
  <c r="AC734" i="15"/>
  <c r="AB734" i="15"/>
  <c r="AA734" i="15"/>
  <c r="Y734" i="15"/>
  <c r="U734" i="15"/>
  <c r="X734" i="15" s="1"/>
  <c r="T734" i="15"/>
  <c r="W734" i="15" s="1"/>
  <c r="Z734" i="15" s="1"/>
  <c r="AM733" i="15"/>
  <c r="AL733" i="15"/>
  <c r="AK733" i="15"/>
  <c r="AJ733" i="15"/>
  <c r="AI733" i="15"/>
  <c r="AH733" i="15"/>
  <c r="AG733" i="15"/>
  <c r="AF733" i="15"/>
  <c r="AE733" i="15"/>
  <c r="AD733" i="15"/>
  <c r="AC733" i="15"/>
  <c r="AB733" i="15"/>
  <c r="AA733" i="15"/>
  <c r="Y733" i="15"/>
  <c r="U733" i="15"/>
  <c r="X733" i="15" s="1"/>
  <c r="T733" i="15"/>
  <c r="W733" i="15" s="1"/>
  <c r="AM732" i="15"/>
  <c r="AL732" i="15"/>
  <c r="AK732" i="15"/>
  <c r="AJ732" i="15"/>
  <c r="AI732" i="15"/>
  <c r="AH732" i="15"/>
  <c r="AG732" i="15"/>
  <c r="AF732" i="15"/>
  <c r="AE732" i="15"/>
  <c r="AD732" i="15"/>
  <c r="AC732" i="15"/>
  <c r="AB732" i="15"/>
  <c r="AA732" i="15"/>
  <c r="Y732" i="15"/>
  <c r="U732" i="15"/>
  <c r="T732" i="15"/>
  <c r="W732" i="15" s="1"/>
  <c r="AM731" i="15"/>
  <c r="AL731" i="15"/>
  <c r="AK731" i="15"/>
  <c r="AJ731" i="15"/>
  <c r="AI731" i="15"/>
  <c r="AH731" i="15"/>
  <c r="AG731" i="15"/>
  <c r="AF731" i="15"/>
  <c r="AE731" i="15"/>
  <c r="AD731" i="15"/>
  <c r="AC731" i="15"/>
  <c r="AB731" i="15"/>
  <c r="AA731" i="15"/>
  <c r="Y731" i="15"/>
  <c r="U731" i="15"/>
  <c r="X731" i="15" s="1"/>
  <c r="T731" i="15"/>
  <c r="W731" i="15" s="1"/>
  <c r="AM730" i="15"/>
  <c r="AL730" i="15"/>
  <c r="AK730" i="15"/>
  <c r="AJ730" i="15"/>
  <c r="AI730" i="15"/>
  <c r="AH730" i="15"/>
  <c r="AG730" i="15"/>
  <c r="AF730" i="15"/>
  <c r="AE730" i="15"/>
  <c r="AD730" i="15"/>
  <c r="AC730" i="15"/>
  <c r="AB730" i="15"/>
  <c r="AA730" i="15"/>
  <c r="Y730" i="15"/>
  <c r="U730" i="15"/>
  <c r="T730" i="15"/>
  <c r="AM729" i="15"/>
  <c r="AL729" i="15"/>
  <c r="AK729" i="15"/>
  <c r="AJ729" i="15"/>
  <c r="AI729" i="15"/>
  <c r="AH729" i="15"/>
  <c r="AG729" i="15"/>
  <c r="AF729" i="15"/>
  <c r="AE729" i="15"/>
  <c r="AD729" i="15"/>
  <c r="AC729" i="15"/>
  <c r="AB729" i="15"/>
  <c r="AA729" i="15"/>
  <c r="Y729" i="15"/>
  <c r="U729" i="15"/>
  <c r="T729" i="15"/>
  <c r="W729" i="15" s="1"/>
  <c r="AM728" i="15"/>
  <c r="AL728" i="15"/>
  <c r="AK728" i="15"/>
  <c r="AJ728" i="15"/>
  <c r="AI728" i="15"/>
  <c r="AH728" i="15"/>
  <c r="AG728" i="15"/>
  <c r="AF728" i="15"/>
  <c r="AE728" i="15"/>
  <c r="AD728" i="15"/>
  <c r="AC728" i="15"/>
  <c r="AB728" i="15"/>
  <c r="AA728" i="15"/>
  <c r="Y728" i="15"/>
  <c r="U728" i="15"/>
  <c r="X728" i="15" s="1"/>
  <c r="T728" i="15"/>
  <c r="W728" i="15" s="1"/>
  <c r="AM727" i="15"/>
  <c r="AL727" i="15"/>
  <c r="AK727" i="15"/>
  <c r="AJ727" i="15"/>
  <c r="AI727" i="15"/>
  <c r="AH727" i="15"/>
  <c r="AG727" i="15"/>
  <c r="AF727" i="15"/>
  <c r="AE727" i="15"/>
  <c r="AD727" i="15"/>
  <c r="AC727" i="15"/>
  <c r="AB727" i="15"/>
  <c r="AA727" i="15"/>
  <c r="Y727" i="15"/>
  <c r="U727" i="15"/>
  <c r="X727" i="15" s="1"/>
  <c r="T727" i="15"/>
  <c r="W727" i="15" s="1"/>
  <c r="AM726" i="15"/>
  <c r="AL726" i="15"/>
  <c r="AK726" i="15"/>
  <c r="AJ726" i="15"/>
  <c r="AI726" i="15"/>
  <c r="AH726" i="15"/>
  <c r="AG726" i="15"/>
  <c r="AF726" i="15"/>
  <c r="AE726" i="15"/>
  <c r="AD726" i="15"/>
  <c r="AC726" i="15"/>
  <c r="AB726" i="15"/>
  <c r="AA726" i="15"/>
  <c r="Y726" i="15"/>
  <c r="U726" i="15"/>
  <c r="X726" i="15" s="1"/>
  <c r="T726" i="15"/>
  <c r="W726" i="15" s="1"/>
  <c r="Z726" i="15" s="1"/>
  <c r="AM725" i="15"/>
  <c r="AL725" i="15"/>
  <c r="AK725" i="15"/>
  <c r="AJ725" i="15"/>
  <c r="AI725" i="15"/>
  <c r="AH725" i="15"/>
  <c r="AG725" i="15"/>
  <c r="AF725" i="15"/>
  <c r="AE725" i="15"/>
  <c r="AD725" i="15"/>
  <c r="AC725" i="15"/>
  <c r="AB725" i="15"/>
  <c r="AA725" i="15"/>
  <c r="Y725" i="15"/>
  <c r="W725" i="15"/>
  <c r="U725" i="15"/>
  <c r="X725" i="15" s="1"/>
  <c r="T725" i="15"/>
  <c r="AM724" i="15"/>
  <c r="AL724" i="15"/>
  <c r="AK724" i="15"/>
  <c r="AJ724" i="15"/>
  <c r="AI724" i="15"/>
  <c r="AH724" i="15"/>
  <c r="AG724" i="15"/>
  <c r="AF724" i="15"/>
  <c r="AE724" i="15"/>
  <c r="AD724" i="15"/>
  <c r="AC724" i="15"/>
  <c r="AB724" i="15"/>
  <c r="AA724" i="15"/>
  <c r="Y724" i="15"/>
  <c r="U724" i="15"/>
  <c r="T724" i="15"/>
  <c r="AM723" i="15"/>
  <c r="AL723" i="15"/>
  <c r="AK723" i="15"/>
  <c r="AJ723" i="15"/>
  <c r="AI723" i="15"/>
  <c r="AH723" i="15"/>
  <c r="AG723" i="15"/>
  <c r="AF723" i="15"/>
  <c r="AE723" i="15"/>
  <c r="AD723" i="15"/>
  <c r="AC723" i="15"/>
  <c r="AB723" i="15"/>
  <c r="AA723" i="15"/>
  <c r="Y723" i="15"/>
  <c r="U723" i="15"/>
  <c r="X723" i="15" s="1"/>
  <c r="T723" i="15"/>
  <c r="W723" i="15" s="1"/>
  <c r="AM722" i="15"/>
  <c r="AL722" i="15"/>
  <c r="AK722" i="15"/>
  <c r="AJ722" i="15"/>
  <c r="AI722" i="15"/>
  <c r="AH722" i="15"/>
  <c r="AG722" i="15"/>
  <c r="AF722" i="15"/>
  <c r="AE722" i="15"/>
  <c r="AD722" i="15"/>
  <c r="AC722" i="15"/>
  <c r="AB722" i="15"/>
  <c r="AA722" i="15"/>
  <c r="Y722" i="15"/>
  <c r="U722" i="15"/>
  <c r="X722" i="15" s="1"/>
  <c r="T722" i="15"/>
  <c r="W722" i="15" s="1"/>
  <c r="AM721" i="15"/>
  <c r="AL721" i="15"/>
  <c r="AK721" i="15"/>
  <c r="AJ721" i="15"/>
  <c r="AI721" i="15"/>
  <c r="AH721" i="15"/>
  <c r="AG721" i="15"/>
  <c r="AF721" i="15"/>
  <c r="AE721" i="15"/>
  <c r="AD721" i="15"/>
  <c r="AC721" i="15"/>
  <c r="AB721" i="15"/>
  <c r="AA721" i="15"/>
  <c r="Y721" i="15"/>
  <c r="U721" i="15"/>
  <c r="X721" i="15" s="1"/>
  <c r="T721" i="15"/>
  <c r="W721" i="15" s="1"/>
  <c r="AM720" i="15"/>
  <c r="AL720" i="15"/>
  <c r="AK720" i="15"/>
  <c r="AJ720" i="15"/>
  <c r="AI720" i="15"/>
  <c r="AH720" i="15"/>
  <c r="AG720" i="15"/>
  <c r="AF720" i="15"/>
  <c r="AE720" i="15"/>
  <c r="AD720" i="15"/>
  <c r="AC720" i="15"/>
  <c r="AB720" i="15"/>
  <c r="AA720" i="15"/>
  <c r="Y720" i="15"/>
  <c r="U720" i="15"/>
  <c r="T720" i="15"/>
  <c r="AM719" i="15"/>
  <c r="AL719" i="15"/>
  <c r="AK719" i="15"/>
  <c r="AJ719" i="15"/>
  <c r="AI719" i="15"/>
  <c r="AH719" i="15"/>
  <c r="AG719" i="15"/>
  <c r="AF719" i="15"/>
  <c r="AE719" i="15"/>
  <c r="AD719" i="15"/>
  <c r="AC719" i="15"/>
  <c r="AB719" i="15"/>
  <c r="AA719" i="15"/>
  <c r="Y719" i="15"/>
  <c r="U719" i="15"/>
  <c r="T719" i="15"/>
  <c r="W719" i="15" s="1"/>
  <c r="AM718" i="15"/>
  <c r="AL718" i="15"/>
  <c r="AK718" i="15"/>
  <c r="AJ718" i="15"/>
  <c r="AI718" i="15"/>
  <c r="AH718" i="15"/>
  <c r="AG718" i="15"/>
  <c r="AF718" i="15"/>
  <c r="AE718" i="15"/>
  <c r="AD718" i="15"/>
  <c r="AC718" i="15"/>
  <c r="AB718" i="15"/>
  <c r="AA718" i="15"/>
  <c r="Y718" i="15"/>
  <c r="U718" i="15"/>
  <c r="X718" i="15" s="1"/>
  <c r="T718" i="15"/>
  <c r="AM717" i="15"/>
  <c r="AL717" i="15"/>
  <c r="AK717" i="15"/>
  <c r="AJ717" i="15"/>
  <c r="AI717" i="15"/>
  <c r="AH717" i="15"/>
  <c r="AG717" i="15"/>
  <c r="AF717" i="15"/>
  <c r="AE717" i="15"/>
  <c r="AD717" i="15"/>
  <c r="AC717" i="15"/>
  <c r="AB717" i="15"/>
  <c r="AA717" i="15"/>
  <c r="Y717" i="15"/>
  <c r="U717" i="15"/>
  <c r="X717" i="15" s="1"/>
  <c r="T717" i="15"/>
  <c r="W717" i="15" s="1"/>
  <c r="AM716" i="15"/>
  <c r="AL716" i="15"/>
  <c r="AK716" i="15"/>
  <c r="AJ716" i="15"/>
  <c r="AI716" i="15"/>
  <c r="AH716" i="15"/>
  <c r="AG716" i="15"/>
  <c r="AF716" i="15"/>
  <c r="AE716" i="15"/>
  <c r="AD716" i="15"/>
  <c r="AC716" i="15"/>
  <c r="AB716" i="15"/>
  <c r="AA716" i="15"/>
  <c r="Y716" i="15"/>
  <c r="U716" i="15"/>
  <c r="X716" i="15" s="1"/>
  <c r="T716" i="15"/>
  <c r="W716" i="15" s="1"/>
  <c r="AM715" i="15"/>
  <c r="AL715" i="15"/>
  <c r="AK715" i="15"/>
  <c r="AJ715" i="15"/>
  <c r="AI715" i="15"/>
  <c r="AH715" i="15"/>
  <c r="AG715" i="15"/>
  <c r="AF715" i="15"/>
  <c r="AE715" i="15"/>
  <c r="AD715" i="15"/>
  <c r="AC715" i="15"/>
  <c r="AB715" i="15"/>
  <c r="AA715" i="15"/>
  <c r="Y715" i="15"/>
  <c r="U715" i="15"/>
  <c r="X715" i="15" s="1"/>
  <c r="T715" i="15"/>
  <c r="W715" i="15" s="1"/>
  <c r="AM714" i="15"/>
  <c r="AL714" i="15"/>
  <c r="AK714" i="15"/>
  <c r="AJ714" i="15"/>
  <c r="AI714" i="15"/>
  <c r="AH714" i="15"/>
  <c r="AG714" i="15"/>
  <c r="AF714" i="15"/>
  <c r="AE714" i="15"/>
  <c r="AD714" i="15"/>
  <c r="AC714" i="15"/>
  <c r="AB714" i="15"/>
  <c r="AA714" i="15"/>
  <c r="Y714" i="15"/>
  <c r="U714" i="15"/>
  <c r="X714" i="15" s="1"/>
  <c r="T714" i="15"/>
  <c r="AM713" i="15"/>
  <c r="AL713" i="15"/>
  <c r="AK713" i="15"/>
  <c r="AJ713" i="15"/>
  <c r="AI713" i="15"/>
  <c r="AH713" i="15"/>
  <c r="AG713" i="15"/>
  <c r="AF713" i="15"/>
  <c r="AE713" i="15"/>
  <c r="AD713" i="15"/>
  <c r="AC713" i="15"/>
  <c r="AB713" i="15"/>
  <c r="AA713" i="15"/>
  <c r="Y713" i="15"/>
  <c r="X713" i="15"/>
  <c r="W713" i="15"/>
  <c r="U713" i="15"/>
  <c r="T713" i="15"/>
  <c r="AM712" i="15"/>
  <c r="AL712" i="15"/>
  <c r="AK712" i="15"/>
  <c r="AJ712" i="15"/>
  <c r="AI712" i="15"/>
  <c r="AH712" i="15"/>
  <c r="AG712" i="15"/>
  <c r="AF712" i="15"/>
  <c r="AE712" i="15"/>
  <c r="AD712" i="15"/>
  <c r="AC712" i="15"/>
  <c r="AB712" i="15"/>
  <c r="AA712" i="15"/>
  <c r="Y712" i="15"/>
  <c r="U712" i="15"/>
  <c r="T712" i="15"/>
  <c r="W712" i="15" s="1"/>
  <c r="AM711" i="15"/>
  <c r="AL711" i="15"/>
  <c r="AK711" i="15"/>
  <c r="AJ711" i="15"/>
  <c r="AI711" i="15"/>
  <c r="AH711" i="15"/>
  <c r="AG711" i="15"/>
  <c r="AF711" i="15"/>
  <c r="AE711" i="15"/>
  <c r="AD711" i="15"/>
  <c r="AC711" i="15"/>
  <c r="AB711" i="15"/>
  <c r="AA711" i="15"/>
  <c r="Y711" i="15"/>
  <c r="W711" i="15"/>
  <c r="U711" i="15"/>
  <c r="X711" i="15" s="1"/>
  <c r="T711" i="15"/>
  <c r="AM710" i="15"/>
  <c r="AL710" i="15"/>
  <c r="AK710" i="15"/>
  <c r="AJ710" i="15"/>
  <c r="AI710" i="15"/>
  <c r="AH710" i="15"/>
  <c r="AG710" i="15"/>
  <c r="AF710" i="15"/>
  <c r="AE710" i="15"/>
  <c r="AD710" i="15"/>
  <c r="AC710" i="15"/>
  <c r="AB710" i="15"/>
  <c r="AA710" i="15"/>
  <c r="Y710" i="15"/>
  <c r="U710" i="15"/>
  <c r="X710" i="15" s="1"/>
  <c r="T710" i="15"/>
  <c r="W710" i="15" s="1"/>
  <c r="AM709" i="15"/>
  <c r="AL709" i="15"/>
  <c r="AK709" i="15"/>
  <c r="AJ709" i="15"/>
  <c r="AI709" i="15"/>
  <c r="AH709" i="15"/>
  <c r="AG709" i="15"/>
  <c r="AF709" i="15"/>
  <c r="AE709" i="15"/>
  <c r="AD709" i="15"/>
  <c r="AC709" i="15"/>
  <c r="AB709" i="15"/>
  <c r="AA709" i="15"/>
  <c r="Y709" i="15"/>
  <c r="U709" i="15"/>
  <c r="X709" i="15" s="1"/>
  <c r="T709" i="15"/>
  <c r="W709" i="15" s="1"/>
  <c r="AM708" i="15"/>
  <c r="AL708" i="15"/>
  <c r="AK708" i="15"/>
  <c r="AJ708" i="15"/>
  <c r="AI708" i="15"/>
  <c r="AH708" i="15"/>
  <c r="AG708" i="15"/>
  <c r="AF708" i="15"/>
  <c r="AE708" i="15"/>
  <c r="AD708" i="15"/>
  <c r="AC708" i="15"/>
  <c r="AB708" i="15"/>
  <c r="AA708" i="15"/>
  <c r="Y708" i="15"/>
  <c r="U708" i="15"/>
  <c r="T708" i="15"/>
  <c r="AM707" i="15"/>
  <c r="AL707" i="15"/>
  <c r="AK707" i="15"/>
  <c r="AJ707" i="15"/>
  <c r="AI707" i="15"/>
  <c r="AH707" i="15"/>
  <c r="AG707" i="15"/>
  <c r="AF707" i="15"/>
  <c r="AE707" i="15"/>
  <c r="AD707" i="15"/>
  <c r="AC707" i="15"/>
  <c r="AB707" i="15"/>
  <c r="AA707" i="15"/>
  <c r="Y707" i="15"/>
  <c r="U707" i="15"/>
  <c r="X707" i="15" s="1"/>
  <c r="T707" i="15"/>
  <c r="W707" i="15" s="1"/>
  <c r="AM706" i="15"/>
  <c r="AL706" i="15"/>
  <c r="AK706" i="15"/>
  <c r="AJ706" i="15"/>
  <c r="AI706" i="15"/>
  <c r="AH706" i="15"/>
  <c r="AG706" i="15"/>
  <c r="AF706" i="15"/>
  <c r="AE706" i="15"/>
  <c r="AD706" i="15"/>
  <c r="AC706" i="15"/>
  <c r="AB706" i="15"/>
  <c r="AA706" i="15"/>
  <c r="Y706" i="15"/>
  <c r="X706" i="15"/>
  <c r="U706" i="15"/>
  <c r="T706" i="15"/>
  <c r="AM705" i="15"/>
  <c r="AL705" i="15"/>
  <c r="AK705" i="15"/>
  <c r="AJ705" i="15"/>
  <c r="AI705" i="15"/>
  <c r="AH705" i="15"/>
  <c r="AG705" i="15"/>
  <c r="AF705" i="15"/>
  <c r="AE705" i="15"/>
  <c r="AD705" i="15"/>
  <c r="AC705" i="15"/>
  <c r="AB705" i="15"/>
  <c r="AA705" i="15"/>
  <c r="Y705" i="15"/>
  <c r="U705" i="15"/>
  <c r="X705" i="15" s="1"/>
  <c r="T705" i="15"/>
  <c r="W705" i="15" s="1"/>
  <c r="AM704" i="15"/>
  <c r="AL704" i="15"/>
  <c r="AK704" i="15"/>
  <c r="AJ704" i="15"/>
  <c r="AI704" i="15"/>
  <c r="AH704" i="15"/>
  <c r="AG704" i="15"/>
  <c r="AF704" i="15"/>
  <c r="AE704" i="15"/>
  <c r="AD704" i="15"/>
  <c r="AC704" i="15"/>
  <c r="AB704" i="15"/>
  <c r="AA704" i="15"/>
  <c r="Y704" i="15"/>
  <c r="U704" i="15"/>
  <c r="X704" i="15" s="1"/>
  <c r="T704" i="15"/>
  <c r="W704" i="15" s="1"/>
  <c r="AM703" i="15"/>
  <c r="AL703" i="15"/>
  <c r="AK703" i="15"/>
  <c r="AJ703" i="15"/>
  <c r="AI703" i="15"/>
  <c r="AH703" i="15"/>
  <c r="AG703" i="15"/>
  <c r="AF703" i="15"/>
  <c r="AE703" i="15"/>
  <c r="AD703" i="15"/>
  <c r="AC703" i="15"/>
  <c r="AB703" i="15"/>
  <c r="AA703" i="15"/>
  <c r="Y703" i="15"/>
  <c r="U703" i="15"/>
  <c r="X703" i="15" s="1"/>
  <c r="T703" i="15"/>
  <c r="W703" i="15" s="1"/>
  <c r="AM702" i="15"/>
  <c r="AL702" i="15"/>
  <c r="AK702" i="15"/>
  <c r="AJ702" i="15"/>
  <c r="AI702" i="15"/>
  <c r="AH702" i="15"/>
  <c r="AG702" i="15"/>
  <c r="AF702" i="15"/>
  <c r="AE702" i="15"/>
  <c r="AD702" i="15"/>
  <c r="AC702" i="15"/>
  <c r="AB702" i="15"/>
  <c r="AA702" i="15"/>
  <c r="Y702" i="15"/>
  <c r="U702" i="15"/>
  <c r="T702" i="15"/>
  <c r="AM701" i="15"/>
  <c r="AL701" i="15"/>
  <c r="AK701" i="15"/>
  <c r="AJ701" i="15"/>
  <c r="AI701" i="15"/>
  <c r="AH701" i="15"/>
  <c r="AG701" i="15"/>
  <c r="AF701" i="15"/>
  <c r="AE701" i="15"/>
  <c r="AD701" i="15"/>
  <c r="AC701" i="15"/>
  <c r="AB701" i="15"/>
  <c r="AA701" i="15"/>
  <c r="Y701" i="15"/>
  <c r="U701" i="15"/>
  <c r="X701" i="15" s="1"/>
  <c r="Z701" i="15" s="1"/>
  <c r="T701" i="15"/>
  <c r="W701" i="15" s="1"/>
  <c r="AM700" i="15"/>
  <c r="AL700" i="15"/>
  <c r="AK700" i="15"/>
  <c r="AJ700" i="15"/>
  <c r="AI700" i="15"/>
  <c r="AH700" i="15"/>
  <c r="AG700" i="15"/>
  <c r="AF700" i="15"/>
  <c r="AE700" i="15"/>
  <c r="AD700" i="15"/>
  <c r="AC700" i="15"/>
  <c r="AB700" i="15"/>
  <c r="AA700" i="15"/>
  <c r="Y700" i="15"/>
  <c r="U700" i="15"/>
  <c r="X700" i="15" s="1"/>
  <c r="T700" i="15"/>
  <c r="AM699" i="15"/>
  <c r="AL699" i="15"/>
  <c r="AK699" i="15"/>
  <c r="AJ699" i="15"/>
  <c r="AI699" i="15"/>
  <c r="AH699" i="15"/>
  <c r="AG699" i="15"/>
  <c r="AF699" i="15"/>
  <c r="AE699" i="15"/>
  <c r="AD699" i="15"/>
  <c r="AC699" i="15"/>
  <c r="AB699" i="15"/>
  <c r="AA699" i="15"/>
  <c r="Y699" i="15"/>
  <c r="U699" i="15"/>
  <c r="X699" i="15" s="1"/>
  <c r="T699" i="15"/>
  <c r="W699" i="15" s="1"/>
  <c r="AM698" i="15"/>
  <c r="AL698" i="15"/>
  <c r="AK698" i="15"/>
  <c r="AJ698" i="15"/>
  <c r="AI698" i="15"/>
  <c r="AH698" i="15"/>
  <c r="AG698" i="15"/>
  <c r="AF698" i="15"/>
  <c r="AE698" i="15"/>
  <c r="AD698" i="15"/>
  <c r="AC698" i="15"/>
  <c r="AB698" i="15"/>
  <c r="AA698" i="15"/>
  <c r="Y698" i="15"/>
  <c r="U698" i="15"/>
  <c r="X698" i="15" s="1"/>
  <c r="T698" i="15"/>
  <c r="W698" i="15" s="1"/>
  <c r="AM697" i="15"/>
  <c r="AL697" i="15"/>
  <c r="AK697" i="15"/>
  <c r="AJ697" i="15"/>
  <c r="AI697" i="15"/>
  <c r="AH697" i="15"/>
  <c r="AG697" i="15"/>
  <c r="AF697" i="15"/>
  <c r="AE697" i="15"/>
  <c r="AD697" i="15"/>
  <c r="AC697" i="15"/>
  <c r="AB697" i="15"/>
  <c r="AA697" i="15"/>
  <c r="Y697" i="15"/>
  <c r="X697" i="15"/>
  <c r="U697" i="15"/>
  <c r="T697" i="15"/>
  <c r="W697" i="15" s="1"/>
  <c r="AM696" i="15"/>
  <c r="AL696" i="15"/>
  <c r="AK696" i="15"/>
  <c r="AJ696" i="15"/>
  <c r="AI696" i="15"/>
  <c r="AH696" i="15"/>
  <c r="AG696" i="15"/>
  <c r="AF696" i="15"/>
  <c r="AE696" i="15"/>
  <c r="AD696" i="15"/>
  <c r="AC696" i="15"/>
  <c r="AB696" i="15"/>
  <c r="AA696" i="15"/>
  <c r="Y696" i="15"/>
  <c r="U696" i="15"/>
  <c r="T696" i="15"/>
  <c r="AM695" i="15"/>
  <c r="AL695" i="15"/>
  <c r="AK695" i="15"/>
  <c r="AJ695" i="15"/>
  <c r="AI695" i="15"/>
  <c r="AH695" i="15"/>
  <c r="AG695" i="15"/>
  <c r="AF695" i="15"/>
  <c r="AE695" i="15"/>
  <c r="AD695" i="15"/>
  <c r="AC695" i="15"/>
  <c r="AB695" i="15"/>
  <c r="AA695" i="15"/>
  <c r="Y695" i="15"/>
  <c r="U695" i="15"/>
  <c r="T695" i="15"/>
  <c r="W695" i="15" s="1"/>
  <c r="AM694" i="15"/>
  <c r="AL694" i="15"/>
  <c r="AK694" i="15"/>
  <c r="AJ694" i="15"/>
  <c r="AI694" i="15"/>
  <c r="AH694" i="15"/>
  <c r="AG694" i="15"/>
  <c r="AF694" i="15"/>
  <c r="AE694" i="15"/>
  <c r="AD694" i="15"/>
  <c r="AC694" i="15"/>
  <c r="AB694" i="15"/>
  <c r="AA694" i="15"/>
  <c r="Y694" i="15"/>
  <c r="U694" i="15"/>
  <c r="T694" i="15"/>
  <c r="AM693" i="15"/>
  <c r="AL693" i="15"/>
  <c r="AK693" i="15"/>
  <c r="AJ693" i="15"/>
  <c r="AI693" i="15"/>
  <c r="AH693" i="15"/>
  <c r="AG693" i="15"/>
  <c r="AF693" i="15"/>
  <c r="AE693" i="15"/>
  <c r="AD693" i="15"/>
  <c r="AC693" i="15"/>
  <c r="AB693" i="15"/>
  <c r="AA693" i="15"/>
  <c r="Y693" i="15"/>
  <c r="U693" i="15"/>
  <c r="X693" i="15" s="1"/>
  <c r="T693" i="15"/>
  <c r="W693" i="15" s="1"/>
  <c r="AM692" i="15"/>
  <c r="AL692" i="15"/>
  <c r="AK692" i="15"/>
  <c r="AJ692" i="15"/>
  <c r="AI692" i="15"/>
  <c r="AH692" i="15"/>
  <c r="AG692" i="15"/>
  <c r="AF692" i="15"/>
  <c r="AE692" i="15"/>
  <c r="AD692" i="15"/>
  <c r="AC692" i="15"/>
  <c r="AB692" i="15"/>
  <c r="AA692" i="15"/>
  <c r="Y692" i="15"/>
  <c r="Z692" i="15" s="1"/>
  <c r="U692" i="15"/>
  <c r="X692" i="15" s="1"/>
  <c r="T692" i="15"/>
  <c r="W692" i="15" s="1"/>
  <c r="AM691" i="15"/>
  <c r="AL691" i="15"/>
  <c r="AK691" i="15"/>
  <c r="AJ691" i="15"/>
  <c r="AI691" i="15"/>
  <c r="AH691" i="15"/>
  <c r="AG691" i="15"/>
  <c r="AF691" i="15"/>
  <c r="AE691" i="15"/>
  <c r="AD691" i="15"/>
  <c r="AC691" i="15"/>
  <c r="AB691" i="15"/>
  <c r="AA691" i="15"/>
  <c r="Y691" i="15"/>
  <c r="U691" i="15"/>
  <c r="X691" i="15" s="1"/>
  <c r="T691" i="15"/>
  <c r="W691" i="15" s="1"/>
  <c r="AM690" i="15"/>
  <c r="AL690" i="15"/>
  <c r="AK690" i="15"/>
  <c r="AJ690" i="15"/>
  <c r="AI690" i="15"/>
  <c r="AH690" i="15"/>
  <c r="AG690" i="15"/>
  <c r="AF690" i="15"/>
  <c r="AE690" i="15"/>
  <c r="AD690" i="15"/>
  <c r="AC690" i="15"/>
  <c r="AB690" i="15"/>
  <c r="AA690" i="15"/>
  <c r="Y690" i="15"/>
  <c r="U690" i="15"/>
  <c r="X690" i="15" s="1"/>
  <c r="T690" i="15"/>
  <c r="W690" i="15" s="1"/>
  <c r="AM689" i="15"/>
  <c r="AL689" i="15"/>
  <c r="AK689" i="15"/>
  <c r="AJ689" i="15"/>
  <c r="AI689" i="15"/>
  <c r="AH689" i="15"/>
  <c r="AG689" i="15"/>
  <c r="AF689" i="15"/>
  <c r="AE689" i="15"/>
  <c r="AD689" i="15"/>
  <c r="AC689" i="15"/>
  <c r="AB689" i="15"/>
  <c r="AA689" i="15"/>
  <c r="Y689" i="15"/>
  <c r="U689" i="15"/>
  <c r="X689" i="15" s="1"/>
  <c r="T689" i="15"/>
  <c r="W689" i="15" s="1"/>
  <c r="AM688" i="15"/>
  <c r="AL688" i="15"/>
  <c r="AK688" i="15"/>
  <c r="AJ688" i="15"/>
  <c r="AI688" i="15"/>
  <c r="AH688" i="15"/>
  <c r="AG688" i="15"/>
  <c r="AF688" i="15"/>
  <c r="AE688" i="15"/>
  <c r="AD688" i="15"/>
  <c r="AC688" i="15"/>
  <c r="AB688" i="15"/>
  <c r="AA688" i="15"/>
  <c r="Y688" i="15"/>
  <c r="W688" i="15"/>
  <c r="U688" i="15"/>
  <c r="X688" i="15" s="1"/>
  <c r="T688" i="15"/>
  <c r="AM687" i="15"/>
  <c r="AL687" i="15"/>
  <c r="AK687" i="15"/>
  <c r="AJ687" i="15"/>
  <c r="AI687" i="15"/>
  <c r="AH687" i="15"/>
  <c r="AG687" i="15"/>
  <c r="AF687" i="15"/>
  <c r="AE687" i="15"/>
  <c r="AD687" i="15"/>
  <c r="AC687" i="15"/>
  <c r="AB687" i="15"/>
  <c r="AA687" i="15"/>
  <c r="Y687" i="15"/>
  <c r="U687" i="15"/>
  <c r="T687" i="15"/>
  <c r="AM686" i="15"/>
  <c r="AL686" i="15"/>
  <c r="AK686" i="15"/>
  <c r="AJ686" i="15"/>
  <c r="AI686" i="15"/>
  <c r="AH686" i="15"/>
  <c r="AG686" i="15"/>
  <c r="AF686" i="15"/>
  <c r="AE686" i="15"/>
  <c r="AD686" i="15"/>
  <c r="AC686" i="15"/>
  <c r="AB686" i="15"/>
  <c r="AA686" i="15"/>
  <c r="Y686" i="15"/>
  <c r="U686" i="15"/>
  <c r="X686" i="15" s="1"/>
  <c r="T686" i="15"/>
  <c r="AM685" i="15"/>
  <c r="AL685" i="15"/>
  <c r="AK685" i="15"/>
  <c r="AJ685" i="15"/>
  <c r="AI685" i="15"/>
  <c r="AH685" i="15"/>
  <c r="AG685" i="15"/>
  <c r="AF685" i="15"/>
  <c r="AE685" i="15"/>
  <c r="AD685" i="15"/>
  <c r="AC685" i="15"/>
  <c r="AB685" i="15"/>
  <c r="AA685" i="15"/>
  <c r="Y685" i="15"/>
  <c r="U685" i="15"/>
  <c r="X685" i="15" s="1"/>
  <c r="T685" i="15"/>
  <c r="W685" i="15" s="1"/>
  <c r="AM684" i="15"/>
  <c r="AL684" i="15"/>
  <c r="AK684" i="15"/>
  <c r="AJ684" i="15"/>
  <c r="AI684" i="15"/>
  <c r="AH684" i="15"/>
  <c r="AG684" i="15"/>
  <c r="AF684" i="15"/>
  <c r="AE684" i="15"/>
  <c r="AD684" i="15"/>
  <c r="AC684" i="15"/>
  <c r="AB684" i="15"/>
  <c r="AA684" i="15"/>
  <c r="Y684" i="15"/>
  <c r="W684" i="15"/>
  <c r="U684" i="15"/>
  <c r="T684" i="15"/>
  <c r="AM683" i="15"/>
  <c r="AL683" i="15"/>
  <c r="AK683" i="15"/>
  <c r="AJ683" i="15"/>
  <c r="AI683" i="15"/>
  <c r="AH683" i="15"/>
  <c r="AG683" i="15"/>
  <c r="AF683" i="15"/>
  <c r="AE683" i="15"/>
  <c r="AD683" i="15"/>
  <c r="AC683" i="15"/>
  <c r="AB683" i="15"/>
  <c r="AA683" i="15"/>
  <c r="Y683" i="15"/>
  <c r="U683" i="15"/>
  <c r="X683" i="15" s="1"/>
  <c r="T683" i="15"/>
  <c r="W683" i="15" s="1"/>
  <c r="AM682" i="15"/>
  <c r="AL682" i="15"/>
  <c r="AK682" i="15"/>
  <c r="AJ682" i="15"/>
  <c r="AI682" i="15"/>
  <c r="AH682" i="15"/>
  <c r="AG682" i="15"/>
  <c r="AF682" i="15"/>
  <c r="AE682" i="15"/>
  <c r="AD682" i="15"/>
  <c r="AC682" i="15"/>
  <c r="AB682" i="15"/>
  <c r="AA682" i="15"/>
  <c r="Y682" i="15"/>
  <c r="U682" i="15"/>
  <c r="T682" i="15"/>
  <c r="AM681" i="15"/>
  <c r="AL681" i="15"/>
  <c r="AK681" i="15"/>
  <c r="AJ681" i="15"/>
  <c r="AI681" i="15"/>
  <c r="AH681" i="15"/>
  <c r="AG681" i="15"/>
  <c r="AF681" i="15"/>
  <c r="AE681" i="15"/>
  <c r="AD681" i="15"/>
  <c r="AC681" i="15"/>
  <c r="AB681" i="15"/>
  <c r="AA681" i="15"/>
  <c r="Y681" i="15"/>
  <c r="U681" i="15"/>
  <c r="T681" i="15"/>
  <c r="W681" i="15" s="1"/>
  <c r="AM680" i="15"/>
  <c r="AL680" i="15"/>
  <c r="AK680" i="15"/>
  <c r="AJ680" i="15"/>
  <c r="AI680" i="15"/>
  <c r="AH680" i="15"/>
  <c r="AG680" i="15"/>
  <c r="AF680" i="15"/>
  <c r="AE680" i="15"/>
  <c r="AD680" i="15"/>
  <c r="AC680" i="15"/>
  <c r="AB680" i="15"/>
  <c r="AA680" i="15"/>
  <c r="Y680" i="15"/>
  <c r="U680" i="15"/>
  <c r="T680" i="15"/>
  <c r="AM679" i="15"/>
  <c r="AL679" i="15"/>
  <c r="AK679" i="15"/>
  <c r="AJ679" i="15"/>
  <c r="AI679" i="15"/>
  <c r="AH679" i="15"/>
  <c r="AG679" i="15"/>
  <c r="AF679" i="15"/>
  <c r="AE679" i="15"/>
  <c r="AD679" i="15"/>
  <c r="AC679" i="15"/>
  <c r="AB679" i="15"/>
  <c r="AA679" i="15"/>
  <c r="Y679" i="15"/>
  <c r="U679" i="15"/>
  <c r="T679" i="15"/>
  <c r="AM678" i="15"/>
  <c r="AL678" i="15"/>
  <c r="AK678" i="15"/>
  <c r="AJ678" i="15"/>
  <c r="AI678" i="15"/>
  <c r="AH678" i="15"/>
  <c r="AG678" i="15"/>
  <c r="AF678" i="15"/>
  <c r="AE678" i="15"/>
  <c r="AD678" i="15"/>
  <c r="AC678" i="15"/>
  <c r="AB678" i="15"/>
  <c r="AA678" i="15"/>
  <c r="Y678" i="15"/>
  <c r="U678" i="15"/>
  <c r="X678" i="15" s="1"/>
  <c r="T678" i="15"/>
  <c r="W678" i="15" s="1"/>
  <c r="AM677" i="15"/>
  <c r="AL677" i="15"/>
  <c r="AK677" i="15"/>
  <c r="AJ677" i="15"/>
  <c r="AI677" i="15"/>
  <c r="AH677" i="15"/>
  <c r="AG677" i="15"/>
  <c r="AF677" i="15"/>
  <c r="AE677" i="15"/>
  <c r="AD677" i="15"/>
  <c r="AC677" i="15"/>
  <c r="AB677" i="15"/>
  <c r="AA677" i="15"/>
  <c r="Y677" i="15"/>
  <c r="U677" i="15"/>
  <c r="T677" i="15"/>
  <c r="AM676" i="15"/>
  <c r="AL676" i="15"/>
  <c r="AK676" i="15"/>
  <c r="AJ676" i="15"/>
  <c r="AI676" i="15"/>
  <c r="AH676" i="15"/>
  <c r="AG676" i="15"/>
  <c r="AF676" i="15"/>
  <c r="AE676" i="15"/>
  <c r="AD676" i="15"/>
  <c r="AC676" i="15"/>
  <c r="AB676" i="15"/>
  <c r="AA676" i="15"/>
  <c r="Y676" i="15"/>
  <c r="U676" i="15"/>
  <c r="X676" i="15" s="1"/>
  <c r="T676" i="15"/>
  <c r="W676" i="15" s="1"/>
  <c r="AM675" i="15"/>
  <c r="AL675" i="15"/>
  <c r="AK675" i="15"/>
  <c r="AJ675" i="15"/>
  <c r="AI675" i="15"/>
  <c r="AH675" i="15"/>
  <c r="AG675" i="15"/>
  <c r="AF675" i="15"/>
  <c r="AE675" i="15"/>
  <c r="AD675" i="15"/>
  <c r="AC675" i="15"/>
  <c r="AB675" i="15"/>
  <c r="AA675" i="15"/>
  <c r="Y675" i="15"/>
  <c r="U675" i="15"/>
  <c r="T675" i="15"/>
  <c r="AM674" i="15"/>
  <c r="AL674" i="15"/>
  <c r="AK674" i="15"/>
  <c r="AJ674" i="15"/>
  <c r="AI674" i="15"/>
  <c r="AH674" i="15"/>
  <c r="AG674" i="15"/>
  <c r="AF674" i="15"/>
  <c r="AE674" i="15"/>
  <c r="AD674" i="15"/>
  <c r="AC674" i="15"/>
  <c r="AB674" i="15"/>
  <c r="AA674" i="15"/>
  <c r="Y674" i="15"/>
  <c r="U674" i="15"/>
  <c r="X674" i="15" s="1"/>
  <c r="T674" i="15"/>
  <c r="AM673" i="15"/>
  <c r="AL673" i="15"/>
  <c r="AK673" i="15"/>
  <c r="AJ673" i="15"/>
  <c r="AI673" i="15"/>
  <c r="AH673" i="15"/>
  <c r="AG673" i="15"/>
  <c r="AF673" i="15"/>
  <c r="AE673" i="15"/>
  <c r="AD673" i="15"/>
  <c r="AC673" i="15"/>
  <c r="AB673" i="15"/>
  <c r="AA673" i="15"/>
  <c r="Y673" i="15"/>
  <c r="U673" i="15"/>
  <c r="T673" i="15"/>
  <c r="AM672" i="15"/>
  <c r="AL672" i="15"/>
  <c r="AK672" i="15"/>
  <c r="AJ672" i="15"/>
  <c r="AI672" i="15"/>
  <c r="AH672" i="15"/>
  <c r="AG672" i="15"/>
  <c r="AF672" i="15"/>
  <c r="AE672" i="15"/>
  <c r="AD672" i="15"/>
  <c r="AC672" i="15"/>
  <c r="AB672" i="15"/>
  <c r="AA672" i="15"/>
  <c r="Y672" i="15"/>
  <c r="W672" i="15"/>
  <c r="U672" i="15"/>
  <c r="T672" i="15"/>
  <c r="AM671" i="15"/>
  <c r="AL671" i="15"/>
  <c r="AK671" i="15"/>
  <c r="AJ671" i="15"/>
  <c r="AI671" i="15"/>
  <c r="AH671" i="15"/>
  <c r="AG671" i="15"/>
  <c r="AF671" i="15"/>
  <c r="AE671" i="15"/>
  <c r="AD671" i="15"/>
  <c r="AC671" i="15"/>
  <c r="AB671" i="15"/>
  <c r="AA671" i="15"/>
  <c r="Y671" i="15"/>
  <c r="U671" i="15"/>
  <c r="T671" i="15"/>
  <c r="AM670" i="15"/>
  <c r="AL670" i="15"/>
  <c r="AK670" i="15"/>
  <c r="AJ670" i="15"/>
  <c r="AI670" i="15"/>
  <c r="AH670" i="15"/>
  <c r="AG670" i="15"/>
  <c r="AF670" i="15"/>
  <c r="AE670" i="15"/>
  <c r="AD670" i="15"/>
  <c r="AC670" i="15"/>
  <c r="AB670" i="15"/>
  <c r="AA670" i="15"/>
  <c r="Y670" i="15"/>
  <c r="U670" i="15"/>
  <c r="X670" i="15" s="1"/>
  <c r="T670" i="15"/>
  <c r="W670" i="15" s="1"/>
  <c r="AM669" i="15"/>
  <c r="AL669" i="15"/>
  <c r="AK669" i="15"/>
  <c r="AJ669" i="15"/>
  <c r="AI669" i="15"/>
  <c r="AH669" i="15"/>
  <c r="AG669" i="15"/>
  <c r="AF669" i="15"/>
  <c r="AE669" i="15"/>
  <c r="AD669" i="15"/>
  <c r="AC669" i="15"/>
  <c r="AB669" i="15"/>
  <c r="AA669" i="15"/>
  <c r="Y669" i="15"/>
  <c r="U669" i="15"/>
  <c r="X669" i="15" s="1"/>
  <c r="T669" i="15"/>
  <c r="W669" i="15" s="1"/>
  <c r="AM668" i="15"/>
  <c r="AL668" i="15"/>
  <c r="AK668" i="15"/>
  <c r="AJ668" i="15"/>
  <c r="AI668" i="15"/>
  <c r="AH668" i="15"/>
  <c r="AG668" i="15"/>
  <c r="AF668" i="15"/>
  <c r="AE668" i="15"/>
  <c r="AD668" i="15"/>
  <c r="AC668" i="15"/>
  <c r="AB668" i="15"/>
  <c r="AA668" i="15"/>
  <c r="Y668" i="15"/>
  <c r="U668" i="15"/>
  <c r="T668" i="15"/>
  <c r="AM667" i="15"/>
  <c r="AL667" i="15"/>
  <c r="AK667" i="15"/>
  <c r="AJ667" i="15"/>
  <c r="AI667" i="15"/>
  <c r="AH667" i="15"/>
  <c r="AG667" i="15"/>
  <c r="AF667" i="15"/>
  <c r="AE667" i="15"/>
  <c r="AD667" i="15"/>
  <c r="AC667" i="15"/>
  <c r="AB667" i="15"/>
  <c r="AA667" i="15"/>
  <c r="Y667" i="15"/>
  <c r="U667" i="15"/>
  <c r="X668" i="15" s="1"/>
  <c r="T667" i="15"/>
  <c r="W667" i="15" s="1"/>
  <c r="AM666" i="15"/>
  <c r="AL666" i="15"/>
  <c r="AK666" i="15"/>
  <c r="AJ666" i="15"/>
  <c r="AI666" i="15"/>
  <c r="AH666" i="15"/>
  <c r="AG666" i="15"/>
  <c r="AF666" i="15"/>
  <c r="AE666" i="15"/>
  <c r="AD666" i="15"/>
  <c r="AC666" i="15"/>
  <c r="AB666" i="15"/>
  <c r="AA666" i="15"/>
  <c r="Y666" i="15"/>
  <c r="U666" i="15"/>
  <c r="X666" i="15" s="1"/>
  <c r="T666" i="15"/>
  <c r="W666" i="15" s="1"/>
  <c r="Z666" i="15" s="1"/>
  <c r="AM665" i="15"/>
  <c r="AL665" i="15"/>
  <c r="AK665" i="15"/>
  <c r="AJ665" i="15"/>
  <c r="AI665" i="15"/>
  <c r="AH665" i="15"/>
  <c r="AG665" i="15"/>
  <c r="AF665" i="15"/>
  <c r="AE665" i="15"/>
  <c r="AD665" i="15"/>
  <c r="AC665" i="15"/>
  <c r="AB665" i="15"/>
  <c r="AA665" i="15"/>
  <c r="Y665" i="15"/>
  <c r="U665" i="15"/>
  <c r="T665" i="15"/>
  <c r="AM664" i="15"/>
  <c r="AL664" i="15"/>
  <c r="AK664" i="15"/>
  <c r="AJ664" i="15"/>
  <c r="AI664" i="15"/>
  <c r="AH664" i="15"/>
  <c r="AG664" i="15"/>
  <c r="AF664" i="15"/>
  <c r="AE664" i="15"/>
  <c r="AD664" i="15"/>
  <c r="AC664" i="15"/>
  <c r="AB664" i="15"/>
  <c r="AA664" i="15"/>
  <c r="Y664" i="15"/>
  <c r="U664" i="15"/>
  <c r="X664" i="15" s="1"/>
  <c r="T664" i="15"/>
  <c r="AM663" i="15"/>
  <c r="AL663" i="15"/>
  <c r="AK663" i="15"/>
  <c r="AJ663" i="15"/>
  <c r="AI663" i="15"/>
  <c r="AH663" i="15"/>
  <c r="AG663" i="15"/>
  <c r="AF663" i="15"/>
  <c r="AE663" i="15"/>
  <c r="AD663" i="15"/>
  <c r="AC663" i="15"/>
  <c r="AB663" i="15"/>
  <c r="AA663" i="15"/>
  <c r="Y663" i="15"/>
  <c r="U663" i="15"/>
  <c r="X663" i="15" s="1"/>
  <c r="T663" i="15"/>
  <c r="W663" i="15" s="1"/>
  <c r="Z663" i="15" s="1"/>
  <c r="AM662" i="15"/>
  <c r="AL662" i="15"/>
  <c r="AK662" i="15"/>
  <c r="AJ662" i="15"/>
  <c r="AI662" i="15"/>
  <c r="AH662" i="15"/>
  <c r="AG662" i="15"/>
  <c r="AF662" i="15"/>
  <c r="AE662" i="15"/>
  <c r="AD662" i="15"/>
  <c r="AC662" i="15"/>
  <c r="AB662" i="15"/>
  <c r="AA662" i="15"/>
  <c r="Y662" i="15"/>
  <c r="U662" i="15"/>
  <c r="T662" i="15"/>
  <c r="AM661" i="15"/>
  <c r="AL661" i="15"/>
  <c r="AK661" i="15"/>
  <c r="AJ661" i="15"/>
  <c r="AI661" i="15"/>
  <c r="AH661" i="15"/>
  <c r="AG661" i="15"/>
  <c r="AF661" i="15"/>
  <c r="AE661" i="15"/>
  <c r="AD661" i="15"/>
  <c r="AC661" i="15"/>
  <c r="AB661" i="15"/>
  <c r="AA661" i="15"/>
  <c r="Y661" i="15"/>
  <c r="U661" i="15"/>
  <c r="X661" i="15" s="1"/>
  <c r="T661" i="15"/>
  <c r="W661" i="15" s="1"/>
  <c r="AM660" i="15"/>
  <c r="AL660" i="15"/>
  <c r="AK660" i="15"/>
  <c r="AJ660" i="15"/>
  <c r="AI660" i="15"/>
  <c r="AH660" i="15"/>
  <c r="AG660" i="15"/>
  <c r="AF660" i="15"/>
  <c r="AE660" i="15"/>
  <c r="AD660" i="15"/>
  <c r="AC660" i="15"/>
  <c r="AB660" i="15"/>
  <c r="AA660" i="15"/>
  <c r="Y660" i="15"/>
  <c r="U660" i="15"/>
  <c r="T660" i="15"/>
  <c r="AM659" i="15"/>
  <c r="AL659" i="15"/>
  <c r="AK659" i="15"/>
  <c r="AJ659" i="15"/>
  <c r="AI659" i="15"/>
  <c r="AH659" i="15"/>
  <c r="AG659" i="15"/>
  <c r="AF659" i="15"/>
  <c r="AE659" i="15"/>
  <c r="AD659" i="15"/>
  <c r="AC659" i="15"/>
  <c r="AB659" i="15"/>
  <c r="AA659" i="15"/>
  <c r="Y659" i="15"/>
  <c r="U659" i="15"/>
  <c r="X659" i="15" s="1"/>
  <c r="T659" i="15"/>
  <c r="AM658" i="15"/>
  <c r="AL658" i="15"/>
  <c r="AK658" i="15"/>
  <c r="AJ658" i="15"/>
  <c r="AI658" i="15"/>
  <c r="AH658" i="15"/>
  <c r="AG658" i="15"/>
  <c r="AF658" i="15"/>
  <c r="AE658" i="15"/>
  <c r="AD658" i="15"/>
  <c r="AC658" i="15"/>
  <c r="AB658" i="15"/>
  <c r="AA658" i="15"/>
  <c r="Y658" i="15"/>
  <c r="U658" i="15"/>
  <c r="T658" i="15"/>
  <c r="AM657" i="15"/>
  <c r="AL657" i="15"/>
  <c r="AK657" i="15"/>
  <c r="AJ657" i="15"/>
  <c r="AI657" i="15"/>
  <c r="AH657" i="15"/>
  <c r="AG657" i="15"/>
  <c r="AF657" i="15"/>
  <c r="AE657" i="15"/>
  <c r="AD657" i="15"/>
  <c r="AC657" i="15"/>
  <c r="AB657" i="15"/>
  <c r="AA657" i="15"/>
  <c r="Y657" i="15"/>
  <c r="U657" i="15"/>
  <c r="T657" i="15"/>
  <c r="AM656" i="15"/>
  <c r="AL656" i="15"/>
  <c r="AK656" i="15"/>
  <c r="AJ656" i="15"/>
  <c r="AI656" i="15"/>
  <c r="AH656" i="15"/>
  <c r="AG656" i="15"/>
  <c r="AF656" i="15"/>
  <c r="AE656" i="15"/>
  <c r="AD656" i="15"/>
  <c r="AC656" i="15"/>
  <c r="AB656" i="15"/>
  <c r="AA656" i="15"/>
  <c r="Y656" i="15"/>
  <c r="U656" i="15"/>
  <c r="X656" i="15" s="1"/>
  <c r="T656" i="15"/>
  <c r="W656" i="15" s="1"/>
  <c r="Z656" i="15" s="1"/>
  <c r="AM655" i="15"/>
  <c r="AL655" i="15"/>
  <c r="AK655" i="15"/>
  <c r="AJ655" i="15"/>
  <c r="AI655" i="15"/>
  <c r="AH655" i="15"/>
  <c r="AG655" i="15"/>
  <c r="AF655" i="15"/>
  <c r="AE655" i="15"/>
  <c r="AD655" i="15"/>
  <c r="AC655" i="15"/>
  <c r="AB655" i="15"/>
  <c r="AA655" i="15"/>
  <c r="Y655" i="15"/>
  <c r="U655" i="15"/>
  <c r="X655" i="15" s="1"/>
  <c r="T655" i="15"/>
  <c r="AM654" i="15"/>
  <c r="AL654" i="15"/>
  <c r="AK654" i="15"/>
  <c r="AJ654" i="15"/>
  <c r="AI654" i="15"/>
  <c r="AH654" i="15"/>
  <c r="AG654" i="15"/>
  <c r="AF654" i="15"/>
  <c r="AE654" i="15"/>
  <c r="AD654" i="15"/>
  <c r="AC654" i="15"/>
  <c r="AB654" i="15"/>
  <c r="AA654" i="15"/>
  <c r="Y654" i="15"/>
  <c r="U654" i="15"/>
  <c r="X654" i="15" s="1"/>
  <c r="T654" i="15"/>
  <c r="W654" i="15" s="1"/>
  <c r="AM653" i="15"/>
  <c r="AL653" i="15"/>
  <c r="AK653" i="15"/>
  <c r="AJ653" i="15"/>
  <c r="AI653" i="15"/>
  <c r="AH653" i="15"/>
  <c r="AG653" i="15"/>
  <c r="AF653" i="15"/>
  <c r="AE653" i="15"/>
  <c r="AD653" i="15"/>
  <c r="AC653" i="15"/>
  <c r="AB653" i="15"/>
  <c r="AA653" i="15"/>
  <c r="Y653" i="15"/>
  <c r="W653" i="15"/>
  <c r="U653" i="15"/>
  <c r="X653" i="15" s="1"/>
  <c r="T653" i="15"/>
  <c r="AM652" i="15"/>
  <c r="AL652" i="15"/>
  <c r="AK652" i="15"/>
  <c r="AJ652" i="15"/>
  <c r="AI652" i="15"/>
  <c r="AH652" i="15"/>
  <c r="AG652" i="15"/>
  <c r="AF652" i="15"/>
  <c r="AE652" i="15"/>
  <c r="AD652" i="15"/>
  <c r="AC652" i="15"/>
  <c r="AB652" i="15"/>
  <c r="AA652" i="15"/>
  <c r="Y652" i="15"/>
  <c r="U652" i="15"/>
  <c r="X652" i="15" s="1"/>
  <c r="T652" i="15"/>
  <c r="W652" i="15" s="1"/>
  <c r="AM651" i="15"/>
  <c r="AL651" i="15"/>
  <c r="AK651" i="15"/>
  <c r="AJ651" i="15"/>
  <c r="AI651" i="15"/>
  <c r="AH651" i="15"/>
  <c r="AG651" i="15"/>
  <c r="AF651" i="15"/>
  <c r="AE651" i="15"/>
  <c r="AD651" i="15"/>
  <c r="AC651" i="15"/>
  <c r="AB651" i="15"/>
  <c r="AA651" i="15"/>
  <c r="Y651" i="15"/>
  <c r="U651" i="15"/>
  <c r="T651" i="15"/>
  <c r="AM650" i="15"/>
  <c r="AL650" i="15"/>
  <c r="AK650" i="15"/>
  <c r="AJ650" i="15"/>
  <c r="AI650" i="15"/>
  <c r="AH650" i="15"/>
  <c r="AG650" i="15"/>
  <c r="AF650" i="15"/>
  <c r="AE650" i="15"/>
  <c r="AD650" i="15"/>
  <c r="AC650" i="15"/>
  <c r="AB650" i="15"/>
  <c r="AA650" i="15"/>
  <c r="Y650" i="15"/>
  <c r="U650" i="15"/>
  <c r="X650" i="15" s="1"/>
  <c r="T650" i="15"/>
  <c r="AM649" i="15"/>
  <c r="AL649" i="15"/>
  <c r="AK649" i="15"/>
  <c r="AJ649" i="15"/>
  <c r="AI649" i="15"/>
  <c r="AH649" i="15"/>
  <c r="AG649" i="15"/>
  <c r="AF649" i="15"/>
  <c r="AE649" i="15"/>
  <c r="AD649" i="15"/>
  <c r="AC649" i="15"/>
  <c r="AB649" i="15"/>
  <c r="AA649" i="15"/>
  <c r="Y649" i="15"/>
  <c r="U649" i="15"/>
  <c r="T649" i="15"/>
  <c r="AM648" i="15"/>
  <c r="AL648" i="15"/>
  <c r="AK648" i="15"/>
  <c r="AJ648" i="15"/>
  <c r="AI648" i="15"/>
  <c r="AH648" i="15"/>
  <c r="AG648" i="15"/>
  <c r="AF648" i="15"/>
  <c r="AE648" i="15"/>
  <c r="AD648" i="15"/>
  <c r="AC648" i="15"/>
  <c r="AB648" i="15"/>
  <c r="AA648" i="15"/>
  <c r="Y648" i="15"/>
  <c r="U648" i="15"/>
  <c r="X649" i="15" s="1"/>
  <c r="T648" i="15"/>
  <c r="W648" i="15" s="1"/>
  <c r="AM647" i="15"/>
  <c r="AL647" i="15"/>
  <c r="AK647" i="15"/>
  <c r="AJ647" i="15"/>
  <c r="AI647" i="15"/>
  <c r="AH647" i="15"/>
  <c r="AG647" i="15"/>
  <c r="AF647" i="15"/>
  <c r="AE647" i="15"/>
  <c r="AD647" i="15"/>
  <c r="AC647" i="15"/>
  <c r="AB647" i="15"/>
  <c r="AA647" i="15"/>
  <c r="Y647" i="15"/>
  <c r="U647" i="15"/>
  <c r="X647" i="15" s="1"/>
  <c r="T647" i="15"/>
  <c r="W647" i="15" s="1"/>
  <c r="AM646" i="15"/>
  <c r="AL646" i="15"/>
  <c r="AK646" i="15"/>
  <c r="AJ646" i="15"/>
  <c r="AI646" i="15"/>
  <c r="AH646" i="15"/>
  <c r="AG646" i="15"/>
  <c r="AF646" i="15"/>
  <c r="AE646" i="15"/>
  <c r="AD646" i="15"/>
  <c r="AC646" i="15"/>
  <c r="AB646" i="15"/>
  <c r="AA646" i="15"/>
  <c r="Y646" i="15"/>
  <c r="U646" i="15"/>
  <c r="T646" i="15"/>
  <c r="AM645" i="15"/>
  <c r="AL645" i="15"/>
  <c r="AK645" i="15"/>
  <c r="AJ645" i="15"/>
  <c r="AI645" i="15"/>
  <c r="AH645" i="15"/>
  <c r="AG645" i="15"/>
  <c r="AF645" i="15"/>
  <c r="AE645" i="15"/>
  <c r="AD645" i="15"/>
  <c r="AC645" i="15"/>
  <c r="AB645" i="15"/>
  <c r="AA645" i="15"/>
  <c r="Y645" i="15"/>
  <c r="U645" i="15"/>
  <c r="X646" i="15" s="1"/>
  <c r="T645" i="15"/>
  <c r="W645" i="15" s="1"/>
  <c r="AM644" i="15"/>
  <c r="AL644" i="15"/>
  <c r="AK644" i="15"/>
  <c r="AJ644" i="15"/>
  <c r="AI644" i="15"/>
  <c r="AH644" i="15"/>
  <c r="AG644" i="15"/>
  <c r="AF644" i="15"/>
  <c r="AE644" i="15"/>
  <c r="AD644" i="15"/>
  <c r="AC644" i="15"/>
  <c r="AB644" i="15"/>
  <c r="AA644" i="15"/>
  <c r="Y644" i="15"/>
  <c r="U644" i="15"/>
  <c r="X644" i="15" s="1"/>
  <c r="T644" i="15"/>
  <c r="W644" i="15" s="1"/>
  <c r="AM643" i="15"/>
  <c r="AL643" i="15"/>
  <c r="AK643" i="15"/>
  <c r="AJ643" i="15"/>
  <c r="AI643" i="15"/>
  <c r="AH643" i="15"/>
  <c r="AG643" i="15"/>
  <c r="AF643" i="15"/>
  <c r="AE643" i="15"/>
  <c r="AD643" i="15"/>
  <c r="AC643" i="15"/>
  <c r="AB643" i="15"/>
  <c r="AA643" i="15"/>
  <c r="Y643" i="15"/>
  <c r="U643" i="15"/>
  <c r="T643" i="15"/>
  <c r="AM642" i="15"/>
  <c r="AL642" i="15"/>
  <c r="AK642" i="15"/>
  <c r="AJ642" i="15"/>
  <c r="AI642" i="15"/>
  <c r="AH642" i="15"/>
  <c r="AG642" i="15"/>
  <c r="AF642" i="15"/>
  <c r="AE642" i="15"/>
  <c r="AD642" i="15"/>
  <c r="AC642" i="15"/>
  <c r="AB642" i="15"/>
  <c r="AA642" i="15"/>
  <c r="Y642" i="15"/>
  <c r="U642" i="15"/>
  <c r="X642" i="15" s="1"/>
  <c r="T642" i="15"/>
  <c r="W642" i="15" s="1"/>
  <c r="AM641" i="15"/>
  <c r="AL641" i="15"/>
  <c r="AK641" i="15"/>
  <c r="AJ641" i="15"/>
  <c r="AI641" i="15"/>
  <c r="AH641" i="15"/>
  <c r="AG641" i="15"/>
  <c r="AF641" i="15"/>
  <c r="AE641" i="15"/>
  <c r="AD641" i="15"/>
  <c r="AC641" i="15"/>
  <c r="AB641" i="15"/>
  <c r="AA641" i="15"/>
  <c r="Y641" i="15"/>
  <c r="U641" i="15"/>
  <c r="X641" i="15" s="1"/>
  <c r="T641" i="15"/>
  <c r="W641" i="15" s="1"/>
  <c r="AM640" i="15"/>
  <c r="AL640" i="15"/>
  <c r="AK640" i="15"/>
  <c r="AJ640" i="15"/>
  <c r="AI640" i="15"/>
  <c r="AH640" i="15"/>
  <c r="AG640" i="15"/>
  <c r="AF640" i="15"/>
  <c r="AE640" i="15"/>
  <c r="AD640" i="15"/>
  <c r="AC640" i="15"/>
  <c r="AB640" i="15"/>
  <c r="AA640" i="15"/>
  <c r="Y640" i="15"/>
  <c r="U640" i="15"/>
  <c r="T640" i="15"/>
  <c r="AM639" i="15"/>
  <c r="AL639" i="15"/>
  <c r="AK639" i="15"/>
  <c r="AJ639" i="15"/>
  <c r="AI639" i="15"/>
  <c r="AH639" i="15"/>
  <c r="AG639" i="15"/>
  <c r="AF639" i="15"/>
  <c r="AE639" i="15"/>
  <c r="AD639" i="15"/>
  <c r="AC639" i="15"/>
  <c r="AB639" i="15"/>
  <c r="AA639" i="15"/>
  <c r="Y639" i="15"/>
  <c r="W639" i="15"/>
  <c r="U639" i="15"/>
  <c r="X639" i="15" s="1"/>
  <c r="T639" i="15"/>
  <c r="AM638" i="15"/>
  <c r="AL638" i="15"/>
  <c r="AK638" i="15"/>
  <c r="AJ638" i="15"/>
  <c r="AI638" i="15"/>
  <c r="AH638" i="15"/>
  <c r="AG638" i="15"/>
  <c r="AF638" i="15"/>
  <c r="AE638" i="15"/>
  <c r="AD638" i="15"/>
  <c r="AC638" i="15"/>
  <c r="AB638" i="15"/>
  <c r="AA638" i="15"/>
  <c r="Y638" i="15"/>
  <c r="U638" i="15"/>
  <c r="T638" i="15"/>
  <c r="AM637" i="15"/>
  <c r="AL637" i="15"/>
  <c r="AK637" i="15"/>
  <c r="AJ637" i="15"/>
  <c r="AI637" i="15"/>
  <c r="AH637" i="15"/>
  <c r="AG637" i="15"/>
  <c r="AF637" i="15"/>
  <c r="AE637" i="15"/>
  <c r="AD637" i="15"/>
  <c r="AC637" i="15"/>
  <c r="AB637" i="15"/>
  <c r="AA637" i="15"/>
  <c r="Y637" i="15"/>
  <c r="U637" i="15"/>
  <c r="X637" i="15" s="1"/>
  <c r="T637" i="15"/>
  <c r="AM636" i="15"/>
  <c r="AL636" i="15"/>
  <c r="AK636" i="15"/>
  <c r="AJ636" i="15"/>
  <c r="AI636" i="15"/>
  <c r="AH636" i="15"/>
  <c r="AG636" i="15"/>
  <c r="AF636" i="15"/>
  <c r="AE636" i="15"/>
  <c r="AD636" i="15"/>
  <c r="AC636" i="15"/>
  <c r="AB636" i="15"/>
  <c r="AA636" i="15"/>
  <c r="Y636" i="15"/>
  <c r="U636" i="15"/>
  <c r="T636" i="15"/>
  <c r="AM635" i="15"/>
  <c r="AL635" i="15"/>
  <c r="AK635" i="15"/>
  <c r="AJ635" i="15"/>
  <c r="AI635" i="15"/>
  <c r="AH635" i="15"/>
  <c r="AG635" i="15"/>
  <c r="AF635" i="15"/>
  <c r="AE635" i="15"/>
  <c r="AD635" i="15"/>
  <c r="AC635" i="15"/>
  <c r="AB635" i="15"/>
  <c r="AA635" i="15"/>
  <c r="Y635" i="15"/>
  <c r="U635" i="15"/>
  <c r="T635" i="15"/>
  <c r="AM634" i="15"/>
  <c r="AL634" i="15"/>
  <c r="AK634" i="15"/>
  <c r="AJ634" i="15"/>
  <c r="AI634" i="15"/>
  <c r="AH634" i="15"/>
  <c r="AG634" i="15"/>
  <c r="AF634" i="15"/>
  <c r="AE634" i="15"/>
  <c r="AD634" i="15"/>
  <c r="AC634" i="15"/>
  <c r="AB634" i="15"/>
  <c r="AA634" i="15"/>
  <c r="Y634" i="15"/>
  <c r="U634" i="15"/>
  <c r="X634" i="15" s="1"/>
  <c r="T634" i="15"/>
  <c r="W634" i="15" s="1"/>
  <c r="AM633" i="15"/>
  <c r="AL633" i="15"/>
  <c r="AK633" i="15"/>
  <c r="AJ633" i="15"/>
  <c r="AI633" i="15"/>
  <c r="AH633" i="15"/>
  <c r="AG633" i="15"/>
  <c r="AF633" i="15"/>
  <c r="AE633" i="15"/>
  <c r="AD633" i="15"/>
  <c r="AC633" i="15"/>
  <c r="AB633" i="15"/>
  <c r="AA633" i="15"/>
  <c r="Y633" i="15"/>
  <c r="U633" i="15"/>
  <c r="T633" i="15"/>
  <c r="AM632" i="15"/>
  <c r="AL632" i="15"/>
  <c r="AK632" i="15"/>
  <c r="AJ632" i="15"/>
  <c r="AI632" i="15"/>
  <c r="AH632" i="15"/>
  <c r="AG632" i="15"/>
  <c r="AF632" i="15"/>
  <c r="AE632" i="15"/>
  <c r="AD632" i="15"/>
  <c r="AC632" i="15"/>
  <c r="AB632" i="15"/>
  <c r="AA632" i="15"/>
  <c r="Y632" i="15"/>
  <c r="X632" i="15"/>
  <c r="U632" i="15"/>
  <c r="T632" i="15"/>
  <c r="W632" i="15" s="1"/>
  <c r="AM631" i="15"/>
  <c r="AL631" i="15"/>
  <c r="AK631" i="15"/>
  <c r="AJ631" i="15"/>
  <c r="AI631" i="15"/>
  <c r="AH631" i="15"/>
  <c r="AG631" i="15"/>
  <c r="AF631" i="15"/>
  <c r="AE631" i="15"/>
  <c r="AD631" i="15"/>
  <c r="AC631" i="15"/>
  <c r="AB631" i="15"/>
  <c r="AA631" i="15"/>
  <c r="Y631" i="15"/>
  <c r="U631" i="15"/>
  <c r="T631" i="15"/>
  <c r="W631" i="15" s="1"/>
  <c r="AM630" i="15"/>
  <c r="AL630" i="15"/>
  <c r="AK630" i="15"/>
  <c r="AJ630" i="15"/>
  <c r="AI630" i="15"/>
  <c r="AH630" i="15"/>
  <c r="AG630" i="15"/>
  <c r="AF630" i="15"/>
  <c r="AE630" i="15"/>
  <c r="AD630" i="15"/>
  <c r="AC630" i="15"/>
  <c r="AB630" i="15"/>
  <c r="AA630" i="15"/>
  <c r="Y630" i="15"/>
  <c r="U630" i="15"/>
  <c r="X630" i="15" s="1"/>
  <c r="T630" i="15"/>
  <c r="W630" i="15" s="1"/>
  <c r="AM629" i="15"/>
  <c r="AL629" i="15"/>
  <c r="AK629" i="15"/>
  <c r="AJ629" i="15"/>
  <c r="AI629" i="15"/>
  <c r="AH629" i="15"/>
  <c r="AG629" i="15"/>
  <c r="AF629" i="15"/>
  <c r="AE629" i="15"/>
  <c r="AD629" i="15"/>
  <c r="AC629" i="15"/>
  <c r="AB629" i="15"/>
  <c r="AA629" i="15"/>
  <c r="Y629" i="15"/>
  <c r="U629" i="15"/>
  <c r="T629" i="15"/>
  <c r="AM628" i="15"/>
  <c r="AL628" i="15"/>
  <c r="AK628" i="15"/>
  <c r="AJ628" i="15"/>
  <c r="AI628" i="15"/>
  <c r="AH628" i="15"/>
  <c r="AG628" i="15"/>
  <c r="AF628" i="15"/>
  <c r="AE628" i="15"/>
  <c r="AD628" i="15"/>
  <c r="AC628" i="15"/>
  <c r="AB628" i="15"/>
  <c r="AA628" i="15"/>
  <c r="Y628" i="15"/>
  <c r="U628" i="15"/>
  <c r="X628" i="15" s="1"/>
  <c r="T628" i="15"/>
  <c r="W629" i="15" s="1"/>
  <c r="AM627" i="15"/>
  <c r="AL627" i="15"/>
  <c r="AK627" i="15"/>
  <c r="AJ627" i="15"/>
  <c r="AI627" i="15"/>
  <c r="AH627" i="15"/>
  <c r="AG627" i="15"/>
  <c r="AF627" i="15"/>
  <c r="AE627" i="15"/>
  <c r="AD627" i="15"/>
  <c r="AC627" i="15"/>
  <c r="AB627" i="15"/>
  <c r="AA627" i="15"/>
  <c r="Y627" i="15"/>
  <c r="U627" i="15"/>
  <c r="X627" i="15" s="1"/>
  <c r="T627" i="15"/>
  <c r="AM626" i="15"/>
  <c r="AL626" i="15"/>
  <c r="AK626" i="15"/>
  <c r="AJ626" i="15"/>
  <c r="AI626" i="15"/>
  <c r="AH626" i="15"/>
  <c r="AG626" i="15"/>
  <c r="AF626" i="15"/>
  <c r="AE626" i="15"/>
  <c r="AD626" i="15"/>
  <c r="AC626" i="15"/>
  <c r="AB626" i="15"/>
  <c r="AA626" i="15"/>
  <c r="Y626" i="15"/>
  <c r="U626" i="15"/>
  <c r="X626" i="15" s="1"/>
  <c r="T626" i="15"/>
  <c r="AM625" i="15"/>
  <c r="AL625" i="15"/>
  <c r="AK625" i="15"/>
  <c r="AJ625" i="15"/>
  <c r="AI625" i="15"/>
  <c r="AH625" i="15"/>
  <c r="AG625" i="15"/>
  <c r="AF625" i="15"/>
  <c r="AE625" i="15"/>
  <c r="AD625" i="15"/>
  <c r="AC625" i="15"/>
  <c r="AB625" i="15"/>
  <c r="AA625" i="15"/>
  <c r="Y625" i="15"/>
  <c r="U625" i="15"/>
  <c r="X625" i="15" s="1"/>
  <c r="T625" i="15"/>
  <c r="W625" i="15" s="1"/>
  <c r="AM624" i="15"/>
  <c r="AL624" i="15"/>
  <c r="AK624" i="15"/>
  <c r="AJ624" i="15"/>
  <c r="AI624" i="15"/>
  <c r="AH624" i="15"/>
  <c r="AG624" i="15"/>
  <c r="AF624" i="15"/>
  <c r="AE624" i="15"/>
  <c r="AD624" i="15"/>
  <c r="AC624" i="15"/>
  <c r="AB624" i="15"/>
  <c r="AA624" i="15"/>
  <c r="Y624" i="15"/>
  <c r="U624" i="15"/>
  <c r="T624" i="15"/>
  <c r="AM623" i="15"/>
  <c r="AL623" i="15"/>
  <c r="AK623" i="15"/>
  <c r="AJ623" i="15"/>
  <c r="AI623" i="15"/>
  <c r="AH623" i="15"/>
  <c r="AG623" i="15"/>
  <c r="AF623" i="15"/>
  <c r="AE623" i="15"/>
  <c r="AD623" i="15"/>
  <c r="AC623" i="15"/>
  <c r="AB623" i="15"/>
  <c r="AA623" i="15"/>
  <c r="Y623" i="15"/>
  <c r="U623" i="15"/>
  <c r="X623" i="15" s="1"/>
  <c r="T623" i="15"/>
  <c r="W623" i="15" s="1"/>
  <c r="AM622" i="15"/>
  <c r="AL622" i="15"/>
  <c r="AK622" i="15"/>
  <c r="AJ622" i="15"/>
  <c r="AI622" i="15"/>
  <c r="AH622" i="15"/>
  <c r="AG622" i="15"/>
  <c r="AF622" i="15"/>
  <c r="AE622" i="15"/>
  <c r="AD622" i="15"/>
  <c r="AC622" i="15"/>
  <c r="AB622" i="15"/>
  <c r="AA622" i="15"/>
  <c r="Y622" i="15"/>
  <c r="U622" i="15"/>
  <c r="X622" i="15" s="1"/>
  <c r="T622" i="15"/>
  <c r="W622" i="15" s="1"/>
  <c r="AM621" i="15"/>
  <c r="AL621" i="15"/>
  <c r="AK621" i="15"/>
  <c r="AJ621" i="15"/>
  <c r="AI621" i="15"/>
  <c r="AH621" i="15"/>
  <c r="AG621" i="15"/>
  <c r="AF621" i="15"/>
  <c r="AE621" i="15"/>
  <c r="AD621" i="15"/>
  <c r="AC621" i="15"/>
  <c r="AB621" i="15"/>
  <c r="AA621" i="15"/>
  <c r="Y621" i="15"/>
  <c r="U621" i="15"/>
  <c r="T621" i="15"/>
  <c r="AM620" i="15"/>
  <c r="AL620" i="15"/>
  <c r="AK620" i="15"/>
  <c r="AJ620" i="15"/>
  <c r="AI620" i="15"/>
  <c r="AH620" i="15"/>
  <c r="AG620" i="15"/>
  <c r="AF620" i="15"/>
  <c r="AE620" i="15"/>
  <c r="AD620" i="15"/>
  <c r="AC620" i="15"/>
  <c r="AB620" i="15"/>
  <c r="AA620" i="15"/>
  <c r="Y620" i="15"/>
  <c r="X620" i="15"/>
  <c r="U620" i="15"/>
  <c r="T620" i="15"/>
  <c r="W620" i="15" s="1"/>
  <c r="Z620" i="15" s="1"/>
  <c r="AM619" i="15"/>
  <c r="AL619" i="15"/>
  <c r="AK619" i="15"/>
  <c r="AJ619" i="15"/>
  <c r="AI619" i="15"/>
  <c r="AH619" i="15"/>
  <c r="AG619" i="15"/>
  <c r="AF619" i="15"/>
  <c r="AE619" i="15"/>
  <c r="AD619" i="15"/>
  <c r="AC619" i="15"/>
  <c r="AB619" i="15"/>
  <c r="AA619" i="15"/>
  <c r="Y619" i="15"/>
  <c r="U619" i="15"/>
  <c r="X619" i="15" s="1"/>
  <c r="T619" i="15"/>
  <c r="W619" i="15" s="1"/>
  <c r="AM618" i="15"/>
  <c r="AL618" i="15"/>
  <c r="AK618" i="15"/>
  <c r="AJ618" i="15"/>
  <c r="AI618" i="15"/>
  <c r="AH618" i="15"/>
  <c r="AG618" i="15"/>
  <c r="AF618" i="15"/>
  <c r="AE618" i="15"/>
  <c r="AD618" i="15"/>
  <c r="AC618" i="15"/>
  <c r="AB618" i="15"/>
  <c r="AA618" i="15"/>
  <c r="Y618" i="15"/>
  <c r="U618" i="15"/>
  <c r="T618" i="15"/>
  <c r="AM617" i="15"/>
  <c r="AL617" i="15"/>
  <c r="AK617" i="15"/>
  <c r="AJ617" i="15"/>
  <c r="AI617" i="15"/>
  <c r="AH617" i="15"/>
  <c r="AG617" i="15"/>
  <c r="AF617" i="15"/>
  <c r="AE617" i="15"/>
  <c r="AD617" i="15"/>
  <c r="AC617" i="15"/>
  <c r="AB617" i="15"/>
  <c r="AA617" i="15"/>
  <c r="Y617" i="15"/>
  <c r="U617" i="15"/>
  <c r="X617" i="15" s="1"/>
  <c r="T617" i="15"/>
  <c r="W617" i="15" s="1"/>
  <c r="AM616" i="15"/>
  <c r="AL616" i="15"/>
  <c r="AK616" i="15"/>
  <c r="AJ616" i="15"/>
  <c r="AI616" i="15"/>
  <c r="AH616" i="15"/>
  <c r="AG616" i="15"/>
  <c r="AF616" i="15"/>
  <c r="AE616" i="15"/>
  <c r="AD616" i="15"/>
  <c r="AC616" i="15"/>
  <c r="AB616" i="15"/>
  <c r="AA616" i="15"/>
  <c r="Y616" i="15"/>
  <c r="U616" i="15"/>
  <c r="X616" i="15" s="1"/>
  <c r="T616" i="15"/>
  <c r="AM615" i="15"/>
  <c r="AL615" i="15"/>
  <c r="AK615" i="15"/>
  <c r="AJ615" i="15"/>
  <c r="AI615" i="15"/>
  <c r="AH615" i="15"/>
  <c r="AG615" i="15"/>
  <c r="AF615" i="15"/>
  <c r="AE615" i="15"/>
  <c r="AD615" i="15"/>
  <c r="AC615" i="15"/>
  <c r="AB615" i="15"/>
  <c r="AA615" i="15"/>
  <c r="Y615" i="15"/>
  <c r="U615" i="15"/>
  <c r="X615" i="15" s="1"/>
  <c r="T615" i="15"/>
  <c r="W615" i="15" s="1"/>
  <c r="Z615" i="15" s="1"/>
  <c r="AM614" i="15"/>
  <c r="AL614" i="15"/>
  <c r="AK614" i="15"/>
  <c r="AJ614" i="15"/>
  <c r="AI614" i="15"/>
  <c r="AH614" i="15"/>
  <c r="AG614" i="15"/>
  <c r="AF614" i="15"/>
  <c r="AE614" i="15"/>
  <c r="AD614" i="15"/>
  <c r="AC614" i="15"/>
  <c r="AB614" i="15"/>
  <c r="AA614" i="15"/>
  <c r="Y614" i="15"/>
  <c r="U614" i="15"/>
  <c r="T614" i="15"/>
  <c r="AM613" i="15"/>
  <c r="AL613" i="15"/>
  <c r="AK613" i="15"/>
  <c r="AJ613" i="15"/>
  <c r="AI613" i="15"/>
  <c r="AH613" i="15"/>
  <c r="AG613" i="15"/>
  <c r="AF613" i="15"/>
  <c r="AE613" i="15"/>
  <c r="AD613" i="15"/>
  <c r="AC613" i="15"/>
  <c r="AB613" i="15"/>
  <c r="AA613" i="15"/>
  <c r="Y613" i="15"/>
  <c r="U613" i="15"/>
  <c r="T613" i="15"/>
  <c r="AM612" i="15"/>
  <c r="AL612" i="15"/>
  <c r="AK612" i="15"/>
  <c r="AJ612" i="15"/>
  <c r="AI612" i="15"/>
  <c r="AH612" i="15"/>
  <c r="AG612" i="15"/>
  <c r="AF612" i="15"/>
  <c r="AE612" i="15"/>
  <c r="AD612" i="15"/>
  <c r="AC612" i="15"/>
  <c r="AB612" i="15"/>
  <c r="AA612" i="15"/>
  <c r="Y612" i="15"/>
  <c r="U612" i="15"/>
  <c r="X612" i="15" s="1"/>
  <c r="T612" i="15"/>
  <c r="W612" i="15" s="1"/>
  <c r="AM611" i="15"/>
  <c r="AL611" i="15"/>
  <c r="AK611" i="15"/>
  <c r="AJ611" i="15"/>
  <c r="AI611" i="15"/>
  <c r="AH611" i="15"/>
  <c r="AG611" i="15"/>
  <c r="AF611" i="15"/>
  <c r="AE611" i="15"/>
  <c r="AD611" i="15"/>
  <c r="AC611" i="15"/>
  <c r="AB611" i="15"/>
  <c r="AA611" i="15"/>
  <c r="Y611" i="15"/>
  <c r="U611" i="15"/>
  <c r="T611" i="15"/>
  <c r="W611" i="15" s="1"/>
  <c r="AM610" i="15"/>
  <c r="AL610" i="15"/>
  <c r="AK610" i="15"/>
  <c r="AJ610" i="15"/>
  <c r="AI610" i="15"/>
  <c r="AH610" i="15"/>
  <c r="AG610" i="15"/>
  <c r="AF610" i="15"/>
  <c r="AE610" i="15"/>
  <c r="AD610" i="15"/>
  <c r="AC610" i="15"/>
  <c r="AB610" i="15"/>
  <c r="AA610" i="15"/>
  <c r="Y610" i="15"/>
  <c r="U610" i="15"/>
  <c r="X610" i="15" s="1"/>
  <c r="Z610" i="15" s="1"/>
  <c r="T610" i="15"/>
  <c r="W610" i="15" s="1"/>
  <c r="AM609" i="15"/>
  <c r="AL609" i="15"/>
  <c r="AK609" i="15"/>
  <c r="AJ609" i="15"/>
  <c r="AI609" i="15"/>
  <c r="AH609" i="15"/>
  <c r="AG609" i="15"/>
  <c r="AF609" i="15"/>
  <c r="AE609" i="15"/>
  <c r="AD609" i="15"/>
  <c r="AC609" i="15"/>
  <c r="AB609" i="15"/>
  <c r="AA609" i="15"/>
  <c r="Y609" i="15"/>
  <c r="U609" i="15"/>
  <c r="X609" i="15" s="1"/>
  <c r="T609" i="15"/>
  <c r="AM608" i="15"/>
  <c r="AL608" i="15"/>
  <c r="AK608" i="15"/>
  <c r="AJ608" i="15"/>
  <c r="AI608" i="15"/>
  <c r="AH608" i="15"/>
  <c r="AG608" i="15"/>
  <c r="AF608" i="15"/>
  <c r="AE608" i="15"/>
  <c r="AD608" i="15"/>
  <c r="AC608" i="15"/>
  <c r="AB608" i="15"/>
  <c r="AA608" i="15"/>
  <c r="Y608" i="15"/>
  <c r="U608" i="15"/>
  <c r="X608" i="15" s="1"/>
  <c r="T608" i="15"/>
  <c r="W608" i="15" s="1"/>
  <c r="Z608" i="15" s="1"/>
  <c r="AM607" i="15"/>
  <c r="AL607" i="15"/>
  <c r="AK607" i="15"/>
  <c r="AJ607" i="15"/>
  <c r="AI607" i="15"/>
  <c r="AH607" i="15"/>
  <c r="AG607" i="15"/>
  <c r="AF607" i="15"/>
  <c r="AE607" i="15"/>
  <c r="AD607" i="15"/>
  <c r="AC607" i="15"/>
  <c r="AB607" i="15"/>
  <c r="AA607" i="15"/>
  <c r="Y607" i="15"/>
  <c r="U607" i="15"/>
  <c r="T607" i="15"/>
  <c r="AM606" i="15"/>
  <c r="AL606" i="15"/>
  <c r="AK606" i="15"/>
  <c r="AJ606" i="15"/>
  <c r="AI606" i="15"/>
  <c r="AH606" i="15"/>
  <c r="AG606" i="15"/>
  <c r="AF606" i="15"/>
  <c r="AE606" i="15"/>
  <c r="AD606" i="15"/>
  <c r="AC606" i="15"/>
  <c r="AB606" i="15"/>
  <c r="AA606" i="15"/>
  <c r="Y606" i="15"/>
  <c r="U606" i="15"/>
  <c r="T606" i="15"/>
  <c r="W606" i="15" s="1"/>
  <c r="AM605" i="15"/>
  <c r="AL605" i="15"/>
  <c r="AK605" i="15"/>
  <c r="AJ605" i="15"/>
  <c r="AI605" i="15"/>
  <c r="AH605" i="15"/>
  <c r="AG605" i="15"/>
  <c r="AF605" i="15"/>
  <c r="AE605" i="15"/>
  <c r="AD605" i="15"/>
  <c r="AC605" i="15"/>
  <c r="AB605" i="15"/>
  <c r="AA605" i="15"/>
  <c r="Y605" i="15"/>
  <c r="U605" i="15"/>
  <c r="T605" i="15"/>
  <c r="W605" i="15" s="1"/>
  <c r="AM604" i="15"/>
  <c r="AL604" i="15"/>
  <c r="AK604" i="15"/>
  <c r="AJ604" i="15"/>
  <c r="AI604" i="15"/>
  <c r="AH604" i="15"/>
  <c r="AG604" i="15"/>
  <c r="AF604" i="15"/>
  <c r="AE604" i="15"/>
  <c r="AD604" i="15"/>
  <c r="AC604" i="15"/>
  <c r="AB604" i="15"/>
  <c r="AA604" i="15"/>
  <c r="Y604" i="15"/>
  <c r="U604" i="15"/>
  <c r="X605" i="15" s="1"/>
  <c r="T604" i="15"/>
  <c r="W604" i="15" s="1"/>
  <c r="AM603" i="15"/>
  <c r="AL603" i="15"/>
  <c r="AK603" i="15"/>
  <c r="AJ603" i="15"/>
  <c r="AI603" i="15"/>
  <c r="AH603" i="15"/>
  <c r="AG603" i="15"/>
  <c r="AF603" i="15"/>
  <c r="AE603" i="15"/>
  <c r="AD603" i="15"/>
  <c r="AC603" i="15"/>
  <c r="AB603" i="15"/>
  <c r="AA603" i="15"/>
  <c r="Y603" i="15"/>
  <c r="U603" i="15"/>
  <c r="T603" i="15"/>
  <c r="AM602" i="15"/>
  <c r="AL602" i="15"/>
  <c r="AK602" i="15"/>
  <c r="AJ602" i="15"/>
  <c r="AI602" i="15"/>
  <c r="AH602" i="15"/>
  <c r="AG602" i="15"/>
  <c r="AF602" i="15"/>
  <c r="AE602" i="15"/>
  <c r="AD602" i="15"/>
  <c r="AC602" i="15"/>
  <c r="AB602" i="15"/>
  <c r="AA602" i="15"/>
  <c r="Y602" i="15"/>
  <c r="U602" i="15"/>
  <c r="X602" i="15" s="1"/>
  <c r="T602" i="15"/>
  <c r="AM601" i="15"/>
  <c r="AL601" i="15"/>
  <c r="AK601" i="15"/>
  <c r="AJ601" i="15"/>
  <c r="AI601" i="15"/>
  <c r="AH601" i="15"/>
  <c r="AG601" i="15"/>
  <c r="AF601" i="15"/>
  <c r="AE601" i="15"/>
  <c r="AD601" i="15"/>
  <c r="AC601" i="15"/>
  <c r="AB601" i="15"/>
  <c r="AA601" i="15"/>
  <c r="Y601" i="15"/>
  <c r="U601" i="15"/>
  <c r="X601" i="15" s="1"/>
  <c r="T601" i="15"/>
  <c r="W601" i="15" s="1"/>
  <c r="AM600" i="15"/>
  <c r="AL600" i="15"/>
  <c r="AK600" i="15"/>
  <c r="AJ600" i="15"/>
  <c r="AI600" i="15"/>
  <c r="AH600" i="15"/>
  <c r="AG600" i="15"/>
  <c r="AF600" i="15"/>
  <c r="AE600" i="15"/>
  <c r="AD600" i="15"/>
  <c r="AC600" i="15"/>
  <c r="AB600" i="15"/>
  <c r="AA600" i="15"/>
  <c r="Y600" i="15"/>
  <c r="U600" i="15"/>
  <c r="T600" i="15"/>
  <c r="AM599" i="15"/>
  <c r="AL599" i="15"/>
  <c r="AK599" i="15"/>
  <c r="AJ599" i="15"/>
  <c r="AI599" i="15"/>
  <c r="AH599" i="15"/>
  <c r="AG599" i="15"/>
  <c r="AF599" i="15"/>
  <c r="AE599" i="15"/>
  <c r="AD599" i="15"/>
  <c r="AC599" i="15"/>
  <c r="AB599" i="15"/>
  <c r="AA599" i="15"/>
  <c r="Y599" i="15"/>
  <c r="U599" i="15"/>
  <c r="T599" i="15"/>
  <c r="W599" i="15" s="1"/>
  <c r="AM598" i="15"/>
  <c r="AL598" i="15"/>
  <c r="AK598" i="15"/>
  <c r="AJ598" i="15"/>
  <c r="AI598" i="15"/>
  <c r="AH598" i="15"/>
  <c r="AG598" i="15"/>
  <c r="AF598" i="15"/>
  <c r="AE598" i="15"/>
  <c r="AD598" i="15"/>
  <c r="AC598" i="15"/>
  <c r="AB598" i="15"/>
  <c r="AA598" i="15"/>
  <c r="Y598" i="15"/>
  <c r="U598" i="15"/>
  <c r="X598" i="15" s="1"/>
  <c r="Z598" i="15" s="1"/>
  <c r="T598" i="15"/>
  <c r="W598" i="15" s="1"/>
  <c r="AM597" i="15"/>
  <c r="AL597" i="15"/>
  <c r="AK597" i="15"/>
  <c r="AJ597" i="15"/>
  <c r="AI597" i="15"/>
  <c r="AH597" i="15"/>
  <c r="AG597" i="15"/>
  <c r="AF597" i="15"/>
  <c r="AE597" i="15"/>
  <c r="AD597" i="15"/>
  <c r="AC597" i="15"/>
  <c r="AB597" i="15"/>
  <c r="AA597" i="15"/>
  <c r="Y597" i="15"/>
  <c r="U597" i="15"/>
  <c r="X597" i="15" s="1"/>
  <c r="T597" i="15"/>
  <c r="AM596" i="15"/>
  <c r="AL596" i="15"/>
  <c r="AK596" i="15"/>
  <c r="AJ596" i="15"/>
  <c r="AI596" i="15"/>
  <c r="AH596" i="15"/>
  <c r="AG596" i="15"/>
  <c r="AF596" i="15"/>
  <c r="AE596" i="15"/>
  <c r="AD596" i="15"/>
  <c r="AC596" i="15"/>
  <c r="AB596" i="15"/>
  <c r="AA596" i="15"/>
  <c r="Y596" i="15"/>
  <c r="U596" i="15"/>
  <c r="X596" i="15" s="1"/>
  <c r="T596" i="15"/>
  <c r="W596" i="15" s="1"/>
  <c r="AM595" i="15"/>
  <c r="AL595" i="15"/>
  <c r="AK595" i="15"/>
  <c r="AJ595" i="15"/>
  <c r="AI595" i="15"/>
  <c r="AH595" i="15"/>
  <c r="AG595" i="15"/>
  <c r="AF595" i="15"/>
  <c r="AE595" i="15"/>
  <c r="AD595" i="15"/>
  <c r="AC595" i="15"/>
  <c r="AB595" i="15"/>
  <c r="AA595" i="15"/>
  <c r="Y595" i="15"/>
  <c r="X595" i="15"/>
  <c r="W595" i="15"/>
  <c r="U595" i="15"/>
  <c r="T595" i="15"/>
  <c r="AM594" i="15"/>
  <c r="AL594" i="15"/>
  <c r="AK594" i="15"/>
  <c r="AJ594" i="15"/>
  <c r="AI594" i="15"/>
  <c r="AH594" i="15"/>
  <c r="AG594" i="15"/>
  <c r="AF594" i="15"/>
  <c r="AE594" i="15"/>
  <c r="AD594" i="15"/>
  <c r="AC594" i="15"/>
  <c r="AB594" i="15"/>
  <c r="AA594" i="15"/>
  <c r="Y594" i="15"/>
  <c r="U594" i="15"/>
  <c r="T594" i="15"/>
  <c r="AM593" i="15"/>
  <c r="AL593" i="15"/>
  <c r="AK593" i="15"/>
  <c r="AJ593" i="15"/>
  <c r="AI593" i="15"/>
  <c r="AH593" i="15"/>
  <c r="AG593" i="15"/>
  <c r="AF593" i="15"/>
  <c r="AE593" i="15"/>
  <c r="AD593" i="15"/>
  <c r="AC593" i="15"/>
  <c r="AB593" i="15"/>
  <c r="AA593" i="15"/>
  <c r="Y593" i="15"/>
  <c r="W593" i="15"/>
  <c r="U593" i="15"/>
  <c r="X593" i="15" s="1"/>
  <c r="T593" i="15"/>
  <c r="AM592" i="15"/>
  <c r="AL592" i="15"/>
  <c r="AK592" i="15"/>
  <c r="AJ592" i="15"/>
  <c r="AI592" i="15"/>
  <c r="AH592" i="15"/>
  <c r="AG592" i="15"/>
  <c r="AF592" i="15"/>
  <c r="AE592" i="15"/>
  <c r="AD592" i="15"/>
  <c r="AC592" i="15"/>
  <c r="AB592" i="15"/>
  <c r="AA592" i="15"/>
  <c r="Y592" i="15"/>
  <c r="U592" i="15"/>
  <c r="T592" i="15"/>
  <c r="AM591" i="15"/>
  <c r="AL591" i="15"/>
  <c r="AK591" i="15"/>
  <c r="AJ591" i="15"/>
  <c r="AI591" i="15"/>
  <c r="AH591" i="15"/>
  <c r="AG591" i="15"/>
  <c r="AF591" i="15"/>
  <c r="AE591" i="15"/>
  <c r="AD591" i="15"/>
  <c r="AC591" i="15"/>
  <c r="AB591" i="15"/>
  <c r="AA591" i="15"/>
  <c r="Y591" i="15"/>
  <c r="U591" i="15"/>
  <c r="X591" i="15" s="1"/>
  <c r="T591" i="15"/>
  <c r="W591" i="15" s="1"/>
  <c r="Z591" i="15" s="1"/>
  <c r="AM590" i="15"/>
  <c r="AL590" i="15"/>
  <c r="AK590" i="15"/>
  <c r="AJ590" i="15"/>
  <c r="AI590" i="15"/>
  <c r="AH590" i="15"/>
  <c r="AG590" i="15"/>
  <c r="AF590" i="15"/>
  <c r="AE590" i="15"/>
  <c r="AD590" i="15"/>
  <c r="AC590" i="15"/>
  <c r="AB590" i="15"/>
  <c r="AA590" i="15"/>
  <c r="Y590" i="15"/>
  <c r="U590" i="15"/>
  <c r="T590" i="15"/>
  <c r="AM589" i="15"/>
  <c r="AL589" i="15"/>
  <c r="AK589" i="15"/>
  <c r="AJ589" i="15"/>
  <c r="AI589" i="15"/>
  <c r="AH589" i="15"/>
  <c r="AG589" i="15"/>
  <c r="AF589" i="15"/>
  <c r="AE589" i="15"/>
  <c r="AD589" i="15"/>
  <c r="AC589" i="15"/>
  <c r="AB589" i="15"/>
  <c r="AA589" i="15"/>
  <c r="Y589" i="15"/>
  <c r="U589" i="15"/>
  <c r="T589" i="15"/>
  <c r="AM588" i="15"/>
  <c r="AL588" i="15"/>
  <c r="AK588" i="15"/>
  <c r="AJ588" i="15"/>
  <c r="AI588" i="15"/>
  <c r="AH588" i="15"/>
  <c r="AG588" i="15"/>
  <c r="AF588" i="15"/>
  <c r="AE588" i="15"/>
  <c r="AD588" i="15"/>
  <c r="AC588" i="15"/>
  <c r="AB588" i="15"/>
  <c r="AA588" i="15"/>
  <c r="Y588" i="15"/>
  <c r="U588" i="15"/>
  <c r="X588" i="15" s="1"/>
  <c r="T588" i="15"/>
  <c r="W588" i="15" s="1"/>
  <c r="AM587" i="15"/>
  <c r="AL587" i="15"/>
  <c r="AK587" i="15"/>
  <c r="AJ587" i="15"/>
  <c r="AI587" i="15"/>
  <c r="AH587" i="15"/>
  <c r="AG587" i="15"/>
  <c r="AF587" i="15"/>
  <c r="AE587" i="15"/>
  <c r="AD587" i="15"/>
  <c r="AC587" i="15"/>
  <c r="AB587" i="15"/>
  <c r="AA587" i="15"/>
  <c r="Y587" i="15"/>
  <c r="U587" i="15"/>
  <c r="T587" i="15"/>
  <c r="AM586" i="15"/>
  <c r="AL586" i="15"/>
  <c r="AK586" i="15"/>
  <c r="AJ586" i="15"/>
  <c r="AI586" i="15"/>
  <c r="AH586" i="15"/>
  <c r="AG586" i="15"/>
  <c r="AF586" i="15"/>
  <c r="AE586" i="15"/>
  <c r="AD586" i="15"/>
  <c r="AC586" i="15"/>
  <c r="AB586" i="15"/>
  <c r="AA586" i="15"/>
  <c r="Y586" i="15"/>
  <c r="U586" i="15"/>
  <c r="X586" i="15" s="1"/>
  <c r="T586" i="15"/>
  <c r="W586" i="15" s="1"/>
  <c r="AM585" i="15"/>
  <c r="AL585" i="15"/>
  <c r="AK585" i="15"/>
  <c r="AJ585" i="15"/>
  <c r="AI585" i="15"/>
  <c r="AH585" i="15"/>
  <c r="AG585" i="15"/>
  <c r="AF585" i="15"/>
  <c r="AE585" i="15"/>
  <c r="AD585" i="15"/>
  <c r="AC585" i="15"/>
  <c r="AB585" i="15"/>
  <c r="AA585" i="15"/>
  <c r="Y585" i="15"/>
  <c r="U585" i="15"/>
  <c r="T585" i="15"/>
  <c r="AM584" i="15"/>
  <c r="AL584" i="15"/>
  <c r="AK584" i="15"/>
  <c r="AJ584" i="15"/>
  <c r="AI584" i="15"/>
  <c r="AH584" i="15"/>
  <c r="AG584" i="15"/>
  <c r="AF584" i="15"/>
  <c r="AE584" i="15"/>
  <c r="AD584" i="15"/>
  <c r="AC584" i="15"/>
  <c r="AB584" i="15"/>
  <c r="AA584" i="15"/>
  <c r="Y584" i="15"/>
  <c r="U584" i="15"/>
  <c r="X584" i="15" s="1"/>
  <c r="T584" i="15"/>
  <c r="W584" i="15" s="1"/>
  <c r="Z584" i="15" s="1"/>
  <c r="AM583" i="15"/>
  <c r="AL583" i="15"/>
  <c r="AK583" i="15"/>
  <c r="AJ583" i="15"/>
  <c r="AI583" i="15"/>
  <c r="AH583" i="15"/>
  <c r="AG583" i="15"/>
  <c r="AF583" i="15"/>
  <c r="AE583" i="15"/>
  <c r="AD583" i="15"/>
  <c r="AC583" i="15"/>
  <c r="AB583" i="15"/>
  <c r="AA583" i="15"/>
  <c r="Y583" i="15"/>
  <c r="U583" i="15"/>
  <c r="T583" i="15"/>
  <c r="AM582" i="15"/>
  <c r="AL582" i="15"/>
  <c r="AK582" i="15"/>
  <c r="AJ582" i="15"/>
  <c r="AI582" i="15"/>
  <c r="AH582" i="15"/>
  <c r="AG582" i="15"/>
  <c r="AF582" i="15"/>
  <c r="AE582" i="15"/>
  <c r="AD582" i="15"/>
  <c r="AC582" i="15"/>
  <c r="AB582" i="15"/>
  <c r="AA582" i="15"/>
  <c r="Y582" i="15"/>
  <c r="U582" i="15"/>
  <c r="T582" i="15"/>
  <c r="W582" i="15" s="1"/>
  <c r="AM581" i="15"/>
  <c r="AL581" i="15"/>
  <c r="AK581" i="15"/>
  <c r="AJ581" i="15"/>
  <c r="AI581" i="15"/>
  <c r="AH581" i="15"/>
  <c r="AG581" i="15"/>
  <c r="AF581" i="15"/>
  <c r="AE581" i="15"/>
  <c r="AD581" i="15"/>
  <c r="AC581" i="15"/>
  <c r="AB581" i="15"/>
  <c r="AA581" i="15"/>
  <c r="Y581" i="15"/>
  <c r="U581" i="15"/>
  <c r="T581" i="15"/>
  <c r="AM580" i="15"/>
  <c r="AL580" i="15"/>
  <c r="AK580" i="15"/>
  <c r="AJ580" i="15"/>
  <c r="AI580" i="15"/>
  <c r="AH580" i="15"/>
  <c r="AG580" i="15"/>
  <c r="AF580" i="15"/>
  <c r="AE580" i="15"/>
  <c r="AD580" i="15"/>
  <c r="AC580" i="15"/>
  <c r="AB580" i="15"/>
  <c r="AA580" i="15"/>
  <c r="Y580" i="15"/>
  <c r="U580" i="15"/>
  <c r="X580" i="15" s="1"/>
  <c r="T580" i="15"/>
  <c r="AM579" i="15"/>
  <c r="AL579" i="15"/>
  <c r="AK579" i="15"/>
  <c r="AJ579" i="15"/>
  <c r="AI579" i="15"/>
  <c r="AH579" i="15"/>
  <c r="AG579" i="15"/>
  <c r="AF579" i="15"/>
  <c r="AE579" i="15"/>
  <c r="AD579" i="15"/>
  <c r="AC579" i="15"/>
  <c r="AB579" i="15"/>
  <c r="AA579" i="15"/>
  <c r="Y579" i="15"/>
  <c r="U579" i="15"/>
  <c r="T579" i="15"/>
  <c r="AM578" i="15"/>
  <c r="AL578" i="15"/>
  <c r="AK578" i="15"/>
  <c r="AJ578" i="15"/>
  <c r="AI578" i="15"/>
  <c r="AH578" i="15"/>
  <c r="AG578" i="15"/>
  <c r="AF578" i="15"/>
  <c r="AE578" i="15"/>
  <c r="AD578" i="15"/>
  <c r="AC578" i="15"/>
  <c r="AB578" i="15"/>
  <c r="AA578" i="15"/>
  <c r="Y578" i="15"/>
  <c r="U578" i="15"/>
  <c r="X578" i="15" s="1"/>
  <c r="T578" i="15"/>
  <c r="AM577" i="15"/>
  <c r="AL577" i="15"/>
  <c r="AK577" i="15"/>
  <c r="AJ577" i="15"/>
  <c r="AI577" i="15"/>
  <c r="AH577" i="15"/>
  <c r="AG577" i="15"/>
  <c r="AF577" i="15"/>
  <c r="AE577" i="15"/>
  <c r="AD577" i="15"/>
  <c r="AC577" i="15"/>
  <c r="AB577" i="15"/>
  <c r="AA577" i="15"/>
  <c r="Y577" i="15"/>
  <c r="U577" i="15"/>
  <c r="T577" i="15"/>
  <c r="W577" i="15" s="1"/>
  <c r="AM576" i="15"/>
  <c r="AL576" i="15"/>
  <c r="AK576" i="15"/>
  <c r="AJ576" i="15"/>
  <c r="AI576" i="15"/>
  <c r="AH576" i="15"/>
  <c r="AG576" i="15"/>
  <c r="AF576" i="15"/>
  <c r="AE576" i="15"/>
  <c r="AD576" i="15"/>
  <c r="AC576" i="15"/>
  <c r="AB576" i="15"/>
  <c r="AA576" i="15"/>
  <c r="Y576" i="15"/>
  <c r="U576" i="15"/>
  <c r="T576" i="15"/>
  <c r="W576" i="15" s="1"/>
  <c r="AM575" i="15"/>
  <c r="AL575" i="15"/>
  <c r="AK575" i="15"/>
  <c r="AJ575" i="15"/>
  <c r="AI575" i="15"/>
  <c r="AH575" i="15"/>
  <c r="AG575" i="15"/>
  <c r="AF575" i="15"/>
  <c r="AE575" i="15"/>
  <c r="AD575" i="15"/>
  <c r="AC575" i="15"/>
  <c r="AB575" i="15"/>
  <c r="AA575" i="15"/>
  <c r="Y575" i="15"/>
  <c r="U575" i="15"/>
  <c r="X575" i="15" s="1"/>
  <c r="T575" i="15"/>
  <c r="W575" i="15" s="1"/>
  <c r="AM574" i="15"/>
  <c r="AL574" i="15"/>
  <c r="AK574" i="15"/>
  <c r="AJ574" i="15"/>
  <c r="AI574" i="15"/>
  <c r="AH574" i="15"/>
  <c r="AG574" i="15"/>
  <c r="AF574" i="15"/>
  <c r="AE574" i="15"/>
  <c r="AD574" i="15"/>
  <c r="AC574" i="15"/>
  <c r="AB574" i="15"/>
  <c r="AA574" i="15"/>
  <c r="Y574" i="15"/>
  <c r="U574" i="15"/>
  <c r="T574" i="15"/>
  <c r="W574" i="15" s="1"/>
  <c r="AM573" i="15"/>
  <c r="AL573" i="15"/>
  <c r="AK573" i="15"/>
  <c r="AJ573" i="15"/>
  <c r="AI573" i="15"/>
  <c r="AH573" i="15"/>
  <c r="AG573" i="15"/>
  <c r="AF573" i="15"/>
  <c r="AE573" i="15"/>
  <c r="AD573" i="15"/>
  <c r="AC573" i="15"/>
  <c r="AB573" i="15"/>
  <c r="AA573" i="15"/>
  <c r="Y573" i="15"/>
  <c r="U573" i="15"/>
  <c r="T573" i="15"/>
  <c r="W573" i="15" s="1"/>
  <c r="AM572" i="15"/>
  <c r="AL572" i="15"/>
  <c r="AK572" i="15"/>
  <c r="AJ572" i="15"/>
  <c r="AI572" i="15"/>
  <c r="AH572" i="15"/>
  <c r="AG572" i="15"/>
  <c r="AF572" i="15"/>
  <c r="AE572" i="15"/>
  <c r="AD572" i="15"/>
  <c r="AC572" i="15"/>
  <c r="AB572" i="15"/>
  <c r="AA572" i="15"/>
  <c r="Y572" i="15"/>
  <c r="U572" i="15"/>
  <c r="X572" i="15" s="1"/>
  <c r="T572" i="15"/>
  <c r="W572" i="15" s="1"/>
  <c r="AM571" i="15"/>
  <c r="AL571" i="15"/>
  <c r="AK571" i="15"/>
  <c r="AJ571" i="15"/>
  <c r="AI571" i="15"/>
  <c r="AH571" i="15"/>
  <c r="AG571" i="15"/>
  <c r="AF571" i="15"/>
  <c r="AE571" i="15"/>
  <c r="AD571" i="15"/>
  <c r="AC571" i="15"/>
  <c r="AB571" i="15"/>
  <c r="AA571" i="15"/>
  <c r="Y571" i="15"/>
  <c r="U571" i="15"/>
  <c r="T571" i="15"/>
  <c r="AM570" i="15"/>
  <c r="AL570" i="15"/>
  <c r="AK570" i="15"/>
  <c r="AJ570" i="15"/>
  <c r="AI570" i="15"/>
  <c r="AH570" i="15"/>
  <c r="AG570" i="15"/>
  <c r="AF570" i="15"/>
  <c r="AE570" i="15"/>
  <c r="AD570" i="15"/>
  <c r="AC570" i="15"/>
  <c r="AB570" i="15"/>
  <c r="AA570" i="15"/>
  <c r="Y570" i="15"/>
  <c r="U570" i="15"/>
  <c r="X570" i="15" s="1"/>
  <c r="T570" i="15"/>
  <c r="AM569" i="15"/>
  <c r="AL569" i="15"/>
  <c r="AK569" i="15"/>
  <c r="AJ569" i="15"/>
  <c r="AI569" i="15"/>
  <c r="AH569" i="15"/>
  <c r="AG569" i="15"/>
  <c r="AF569" i="15"/>
  <c r="AE569" i="15"/>
  <c r="AD569" i="15"/>
  <c r="AC569" i="15"/>
  <c r="AB569" i="15"/>
  <c r="AA569" i="15"/>
  <c r="Y569" i="15"/>
  <c r="U569" i="15"/>
  <c r="X569" i="15" s="1"/>
  <c r="T569" i="15"/>
  <c r="W569" i="15" s="1"/>
  <c r="AM568" i="15"/>
  <c r="AL568" i="15"/>
  <c r="AK568" i="15"/>
  <c r="AJ568" i="15"/>
  <c r="AI568" i="15"/>
  <c r="AH568" i="15"/>
  <c r="AG568" i="15"/>
  <c r="AF568" i="15"/>
  <c r="AE568" i="15"/>
  <c r="AD568" i="15"/>
  <c r="AC568" i="15"/>
  <c r="AB568" i="15"/>
  <c r="AA568" i="15"/>
  <c r="Y568" i="15"/>
  <c r="U568" i="15"/>
  <c r="X568" i="15" s="1"/>
  <c r="T568" i="15"/>
  <c r="AM567" i="15"/>
  <c r="AL567" i="15"/>
  <c r="AK567" i="15"/>
  <c r="AJ567" i="15"/>
  <c r="AI567" i="15"/>
  <c r="AH567" i="15"/>
  <c r="AG567" i="15"/>
  <c r="AF567" i="15"/>
  <c r="AE567" i="15"/>
  <c r="AD567" i="15"/>
  <c r="AC567" i="15"/>
  <c r="AB567" i="15"/>
  <c r="AA567" i="15"/>
  <c r="Y567" i="15"/>
  <c r="W567" i="15"/>
  <c r="Z567" i="15" s="1"/>
  <c r="U567" i="15"/>
  <c r="X567" i="15" s="1"/>
  <c r="T567" i="15"/>
  <c r="AM566" i="15"/>
  <c r="AL566" i="15"/>
  <c r="AK566" i="15"/>
  <c r="AJ566" i="15"/>
  <c r="AI566" i="15"/>
  <c r="AH566" i="15"/>
  <c r="AG566" i="15"/>
  <c r="AF566" i="15"/>
  <c r="AE566" i="15"/>
  <c r="AD566" i="15"/>
  <c r="AC566" i="15"/>
  <c r="AB566" i="15"/>
  <c r="AA566" i="15"/>
  <c r="Y566" i="15"/>
  <c r="U566" i="15"/>
  <c r="X566" i="15" s="1"/>
  <c r="T566" i="15"/>
  <c r="AM565" i="15"/>
  <c r="AL565" i="15"/>
  <c r="AK565" i="15"/>
  <c r="AJ565" i="15"/>
  <c r="AI565" i="15"/>
  <c r="AH565" i="15"/>
  <c r="AG565" i="15"/>
  <c r="AF565" i="15"/>
  <c r="AE565" i="15"/>
  <c r="AD565" i="15"/>
  <c r="AC565" i="15"/>
  <c r="AB565" i="15"/>
  <c r="AA565" i="15"/>
  <c r="Y565" i="15"/>
  <c r="X565" i="15"/>
  <c r="U565" i="15"/>
  <c r="T565" i="15"/>
  <c r="W565" i="15" s="1"/>
  <c r="AM564" i="15"/>
  <c r="AL564" i="15"/>
  <c r="AK564" i="15"/>
  <c r="AJ564" i="15"/>
  <c r="AI564" i="15"/>
  <c r="AH564" i="15"/>
  <c r="AG564" i="15"/>
  <c r="AF564" i="15"/>
  <c r="AE564" i="15"/>
  <c r="AD564" i="15"/>
  <c r="AC564" i="15"/>
  <c r="AB564" i="15"/>
  <c r="AA564" i="15"/>
  <c r="Y564" i="15"/>
  <c r="U564" i="15"/>
  <c r="X564" i="15" s="1"/>
  <c r="T564" i="15"/>
  <c r="AM563" i="15"/>
  <c r="AL563" i="15"/>
  <c r="AK563" i="15"/>
  <c r="AJ563" i="15"/>
  <c r="AI563" i="15"/>
  <c r="AH563" i="15"/>
  <c r="AG563" i="15"/>
  <c r="AF563" i="15"/>
  <c r="AE563" i="15"/>
  <c r="AD563" i="15"/>
  <c r="AC563" i="15"/>
  <c r="AB563" i="15"/>
  <c r="AA563" i="15"/>
  <c r="Y563" i="15"/>
  <c r="U563" i="15"/>
  <c r="X563" i="15" s="1"/>
  <c r="T563" i="15"/>
  <c r="W563" i="15" s="1"/>
  <c r="AM562" i="15"/>
  <c r="AL562" i="15"/>
  <c r="AK562" i="15"/>
  <c r="AJ562" i="15"/>
  <c r="AI562" i="15"/>
  <c r="AH562" i="15"/>
  <c r="AG562" i="15"/>
  <c r="AF562" i="15"/>
  <c r="AE562" i="15"/>
  <c r="AD562" i="15"/>
  <c r="AC562" i="15"/>
  <c r="AB562" i="15"/>
  <c r="AA562" i="15"/>
  <c r="Y562" i="15"/>
  <c r="X562" i="15"/>
  <c r="Z562" i="15" s="1"/>
  <c r="U562" i="15"/>
  <c r="T562" i="15"/>
  <c r="W562" i="15" s="1"/>
  <c r="AM561" i="15"/>
  <c r="AL561" i="15"/>
  <c r="AK561" i="15"/>
  <c r="AJ561" i="15"/>
  <c r="AI561" i="15"/>
  <c r="AH561" i="15"/>
  <c r="AG561" i="15"/>
  <c r="AF561" i="15"/>
  <c r="AE561" i="15"/>
  <c r="AD561" i="15"/>
  <c r="AC561" i="15"/>
  <c r="AB561" i="15"/>
  <c r="AA561" i="15"/>
  <c r="Y561" i="15"/>
  <c r="U561" i="15"/>
  <c r="T561" i="15"/>
  <c r="W561" i="15" s="1"/>
  <c r="AM560" i="15"/>
  <c r="AL560" i="15"/>
  <c r="AK560" i="15"/>
  <c r="AJ560" i="15"/>
  <c r="AI560" i="15"/>
  <c r="AH560" i="15"/>
  <c r="AG560" i="15"/>
  <c r="AF560" i="15"/>
  <c r="AE560" i="15"/>
  <c r="AD560" i="15"/>
  <c r="AC560" i="15"/>
  <c r="AB560" i="15"/>
  <c r="AA560" i="15"/>
  <c r="Y560" i="15"/>
  <c r="W560" i="15"/>
  <c r="U560" i="15"/>
  <c r="X560" i="15" s="1"/>
  <c r="T560" i="15"/>
  <c r="AM559" i="15"/>
  <c r="AL559" i="15"/>
  <c r="AK559" i="15"/>
  <c r="AJ559" i="15"/>
  <c r="AI559" i="15"/>
  <c r="AH559" i="15"/>
  <c r="AG559" i="15"/>
  <c r="AF559" i="15"/>
  <c r="AE559" i="15"/>
  <c r="AD559" i="15"/>
  <c r="AC559" i="15"/>
  <c r="AB559" i="15"/>
  <c r="AA559" i="15"/>
  <c r="Y559" i="15"/>
  <c r="U559" i="15"/>
  <c r="T559" i="15"/>
  <c r="AM558" i="15"/>
  <c r="AL558" i="15"/>
  <c r="AK558" i="15"/>
  <c r="AJ558" i="15"/>
  <c r="AI558" i="15"/>
  <c r="AH558" i="15"/>
  <c r="AG558" i="15"/>
  <c r="AF558" i="15"/>
  <c r="AE558" i="15"/>
  <c r="AD558" i="15"/>
  <c r="AC558" i="15"/>
  <c r="AB558" i="15"/>
  <c r="AA558" i="15"/>
  <c r="Y558" i="15"/>
  <c r="U558" i="15"/>
  <c r="T558" i="15"/>
  <c r="W558" i="15" s="1"/>
  <c r="AM557" i="15"/>
  <c r="AL557" i="15"/>
  <c r="AK557" i="15"/>
  <c r="AJ557" i="15"/>
  <c r="AI557" i="15"/>
  <c r="AH557" i="15"/>
  <c r="AG557" i="15"/>
  <c r="AF557" i="15"/>
  <c r="AE557" i="15"/>
  <c r="AD557" i="15"/>
  <c r="AC557" i="15"/>
  <c r="AB557" i="15"/>
  <c r="AA557" i="15"/>
  <c r="Y557" i="15"/>
  <c r="U557" i="15"/>
  <c r="X557" i="15" s="1"/>
  <c r="T557" i="15"/>
  <c r="AM556" i="15"/>
  <c r="AL556" i="15"/>
  <c r="AK556" i="15"/>
  <c r="AJ556" i="15"/>
  <c r="AI556" i="15"/>
  <c r="AH556" i="15"/>
  <c r="AG556" i="15"/>
  <c r="AF556" i="15"/>
  <c r="AE556" i="15"/>
  <c r="AD556" i="15"/>
  <c r="AC556" i="15"/>
  <c r="AB556" i="15"/>
  <c r="AA556" i="15"/>
  <c r="Y556" i="15"/>
  <c r="X556" i="15"/>
  <c r="U556" i="15"/>
  <c r="T556" i="15"/>
  <c r="W557" i="15" s="1"/>
  <c r="AM555" i="15"/>
  <c r="AL555" i="15"/>
  <c r="AK555" i="15"/>
  <c r="AJ555" i="15"/>
  <c r="AI555" i="15"/>
  <c r="AH555" i="15"/>
  <c r="AG555" i="15"/>
  <c r="AF555" i="15"/>
  <c r="AE555" i="15"/>
  <c r="AD555" i="15"/>
  <c r="AC555" i="15"/>
  <c r="AB555" i="15"/>
  <c r="AA555" i="15"/>
  <c r="Y555" i="15"/>
  <c r="U555" i="15"/>
  <c r="T555" i="15"/>
  <c r="AM554" i="15"/>
  <c r="AL554" i="15"/>
  <c r="AK554" i="15"/>
  <c r="AJ554" i="15"/>
  <c r="AI554" i="15"/>
  <c r="AH554" i="15"/>
  <c r="AG554" i="15"/>
  <c r="AF554" i="15"/>
  <c r="AE554" i="15"/>
  <c r="AD554" i="15"/>
  <c r="AC554" i="15"/>
  <c r="AB554" i="15"/>
  <c r="AA554" i="15"/>
  <c r="Y554" i="15"/>
  <c r="U554" i="15"/>
  <c r="X554" i="15" s="1"/>
  <c r="T554" i="15"/>
  <c r="AM553" i="15"/>
  <c r="AL553" i="15"/>
  <c r="AK553" i="15"/>
  <c r="AJ553" i="15"/>
  <c r="AI553" i="15"/>
  <c r="AH553" i="15"/>
  <c r="AG553" i="15"/>
  <c r="AF553" i="15"/>
  <c r="AE553" i="15"/>
  <c r="AD553" i="15"/>
  <c r="AC553" i="15"/>
  <c r="AB553" i="15"/>
  <c r="AA553" i="15"/>
  <c r="Y553" i="15"/>
  <c r="U553" i="15"/>
  <c r="T553" i="15"/>
  <c r="W553" i="15" s="1"/>
  <c r="AM552" i="15"/>
  <c r="AL552" i="15"/>
  <c r="AK552" i="15"/>
  <c r="AJ552" i="15"/>
  <c r="AI552" i="15"/>
  <c r="AH552" i="15"/>
  <c r="AG552" i="15"/>
  <c r="AF552" i="15"/>
  <c r="AE552" i="15"/>
  <c r="AD552" i="15"/>
  <c r="AC552" i="15"/>
  <c r="AB552" i="15"/>
  <c r="AA552" i="15"/>
  <c r="Y552" i="15"/>
  <c r="W552" i="15"/>
  <c r="U552" i="15"/>
  <c r="X553" i="15" s="1"/>
  <c r="T552" i="15"/>
  <c r="AM551" i="15"/>
  <c r="AL551" i="15"/>
  <c r="AK551" i="15"/>
  <c r="AJ551" i="15"/>
  <c r="AI551" i="15"/>
  <c r="AH551" i="15"/>
  <c r="AG551" i="15"/>
  <c r="AF551" i="15"/>
  <c r="AE551" i="15"/>
  <c r="AD551" i="15"/>
  <c r="AC551" i="15"/>
  <c r="AB551" i="15"/>
  <c r="AA551" i="15"/>
  <c r="Y551" i="15"/>
  <c r="U551" i="15"/>
  <c r="T551" i="15"/>
  <c r="AM550" i="15"/>
  <c r="AL550" i="15"/>
  <c r="AK550" i="15"/>
  <c r="AJ550" i="15"/>
  <c r="AI550" i="15"/>
  <c r="AH550" i="15"/>
  <c r="AG550" i="15"/>
  <c r="AF550" i="15"/>
  <c r="AE550" i="15"/>
  <c r="AD550" i="15"/>
  <c r="AC550" i="15"/>
  <c r="AB550" i="15"/>
  <c r="AA550" i="15"/>
  <c r="Y550" i="15"/>
  <c r="U550" i="15"/>
  <c r="X550" i="15" s="1"/>
  <c r="T550" i="15"/>
  <c r="W550" i="15" s="1"/>
  <c r="AM549" i="15"/>
  <c r="AL549" i="15"/>
  <c r="AK549" i="15"/>
  <c r="AJ549" i="15"/>
  <c r="AI549" i="15"/>
  <c r="AH549" i="15"/>
  <c r="AG549" i="15"/>
  <c r="AF549" i="15"/>
  <c r="AE549" i="15"/>
  <c r="AD549" i="15"/>
  <c r="AC549" i="15"/>
  <c r="AB549" i="15"/>
  <c r="AA549" i="15"/>
  <c r="Y549" i="15"/>
  <c r="U549" i="15"/>
  <c r="X549" i="15" s="1"/>
  <c r="T549" i="15"/>
  <c r="W549" i="15" s="1"/>
  <c r="AM548" i="15"/>
  <c r="AL548" i="15"/>
  <c r="AK548" i="15"/>
  <c r="AJ548" i="15"/>
  <c r="AI548" i="15"/>
  <c r="AH548" i="15"/>
  <c r="AG548" i="15"/>
  <c r="AF548" i="15"/>
  <c r="AE548" i="15"/>
  <c r="AD548" i="15"/>
  <c r="AC548" i="15"/>
  <c r="AB548" i="15"/>
  <c r="AA548" i="15"/>
  <c r="Y548" i="15"/>
  <c r="U548" i="15"/>
  <c r="T548" i="15"/>
  <c r="AM547" i="15"/>
  <c r="AL547" i="15"/>
  <c r="AK547" i="15"/>
  <c r="AJ547" i="15"/>
  <c r="AI547" i="15"/>
  <c r="AH547" i="15"/>
  <c r="AG547" i="15"/>
  <c r="AF547" i="15"/>
  <c r="AE547" i="15"/>
  <c r="AD547" i="15"/>
  <c r="AC547" i="15"/>
  <c r="AB547" i="15"/>
  <c r="AA547" i="15"/>
  <c r="Y547" i="15"/>
  <c r="U547" i="15"/>
  <c r="X547" i="15" s="1"/>
  <c r="T547" i="15"/>
  <c r="AM546" i="15"/>
  <c r="AL546" i="15"/>
  <c r="AK546" i="15"/>
  <c r="AJ546" i="15"/>
  <c r="AI546" i="15"/>
  <c r="AH546" i="15"/>
  <c r="AG546" i="15"/>
  <c r="AF546" i="15"/>
  <c r="AE546" i="15"/>
  <c r="AD546" i="15"/>
  <c r="AC546" i="15"/>
  <c r="AB546" i="15"/>
  <c r="AA546" i="15"/>
  <c r="Y546" i="15"/>
  <c r="U546" i="15"/>
  <c r="X546" i="15" s="1"/>
  <c r="T546" i="15"/>
  <c r="W546" i="15" s="1"/>
  <c r="AM545" i="15"/>
  <c r="AL545" i="15"/>
  <c r="AK545" i="15"/>
  <c r="AJ545" i="15"/>
  <c r="AI545" i="15"/>
  <c r="AH545" i="15"/>
  <c r="AG545" i="15"/>
  <c r="AF545" i="15"/>
  <c r="AE545" i="15"/>
  <c r="AD545" i="15"/>
  <c r="AC545" i="15"/>
  <c r="AB545" i="15"/>
  <c r="AA545" i="15"/>
  <c r="Y545" i="15"/>
  <c r="U545" i="15"/>
  <c r="T545" i="15"/>
  <c r="AM544" i="15"/>
  <c r="AL544" i="15"/>
  <c r="AK544" i="15"/>
  <c r="AJ544" i="15"/>
  <c r="AI544" i="15"/>
  <c r="AH544" i="15"/>
  <c r="AG544" i="15"/>
  <c r="AF544" i="15"/>
  <c r="AE544" i="15"/>
  <c r="AD544" i="15"/>
  <c r="AC544" i="15"/>
  <c r="AB544" i="15"/>
  <c r="AA544" i="15"/>
  <c r="Y544" i="15"/>
  <c r="U544" i="15"/>
  <c r="X544" i="15" s="1"/>
  <c r="T544" i="15"/>
  <c r="W544" i="15" s="1"/>
  <c r="AM543" i="15"/>
  <c r="AL543" i="15"/>
  <c r="AK543" i="15"/>
  <c r="AJ543" i="15"/>
  <c r="AI543" i="15"/>
  <c r="AH543" i="15"/>
  <c r="AG543" i="15"/>
  <c r="AF543" i="15"/>
  <c r="AE543" i="15"/>
  <c r="AD543" i="15"/>
  <c r="AC543" i="15"/>
  <c r="AB543" i="15"/>
  <c r="AA543" i="15"/>
  <c r="Y543" i="15"/>
  <c r="W543" i="15"/>
  <c r="U543" i="15"/>
  <c r="X543" i="15" s="1"/>
  <c r="T543" i="15"/>
  <c r="AM542" i="15"/>
  <c r="AL542" i="15"/>
  <c r="AK542" i="15"/>
  <c r="AJ542" i="15"/>
  <c r="AI542" i="15"/>
  <c r="AH542" i="15"/>
  <c r="AG542" i="15"/>
  <c r="AF542" i="15"/>
  <c r="AE542" i="15"/>
  <c r="AD542" i="15"/>
  <c r="AC542" i="15"/>
  <c r="AB542" i="15"/>
  <c r="AA542" i="15"/>
  <c r="Y542" i="15"/>
  <c r="U542" i="15"/>
  <c r="T542" i="15"/>
  <c r="AM541" i="15"/>
  <c r="AL541" i="15"/>
  <c r="AK541" i="15"/>
  <c r="AJ541" i="15"/>
  <c r="AI541" i="15"/>
  <c r="AH541" i="15"/>
  <c r="AG541" i="15"/>
  <c r="AF541" i="15"/>
  <c r="AE541" i="15"/>
  <c r="AD541" i="15"/>
  <c r="AC541" i="15"/>
  <c r="AB541" i="15"/>
  <c r="AA541" i="15"/>
  <c r="Y541" i="15"/>
  <c r="U541" i="15"/>
  <c r="X541" i="15" s="1"/>
  <c r="T541" i="15"/>
  <c r="W541" i="15" s="1"/>
  <c r="AM540" i="15"/>
  <c r="AL540" i="15"/>
  <c r="AK540" i="15"/>
  <c r="AJ540" i="15"/>
  <c r="AI540" i="15"/>
  <c r="AH540" i="15"/>
  <c r="AG540" i="15"/>
  <c r="AF540" i="15"/>
  <c r="AE540" i="15"/>
  <c r="AD540" i="15"/>
  <c r="AC540" i="15"/>
  <c r="AB540" i="15"/>
  <c r="AA540" i="15"/>
  <c r="Y540" i="15"/>
  <c r="U540" i="15"/>
  <c r="T540" i="15"/>
  <c r="AM539" i="15"/>
  <c r="AL539" i="15"/>
  <c r="AK539" i="15"/>
  <c r="AJ539" i="15"/>
  <c r="AI539" i="15"/>
  <c r="AH539" i="15"/>
  <c r="AG539" i="15"/>
  <c r="AF539" i="15"/>
  <c r="AE539" i="15"/>
  <c r="AD539" i="15"/>
  <c r="AC539" i="15"/>
  <c r="AB539" i="15"/>
  <c r="AA539" i="15"/>
  <c r="Y539" i="15"/>
  <c r="U539" i="15"/>
  <c r="X539" i="15" s="1"/>
  <c r="T539" i="15"/>
  <c r="AM538" i="15"/>
  <c r="AL538" i="15"/>
  <c r="AK538" i="15"/>
  <c r="AJ538" i="15"/>
  <c r="AI538" i="15"/>
  <c r="AH538" i="15"/>
  <c r="AG538" i="15"/>
  <c r="AF538" i="15"/>
  <c r="AE538" i="15"/>
  <c r="AD538" i="15"/>
  <c r="AC538" i="15"/>
  <c r="AB538" i="15"/>
  <c r="AA538" i="15"/>
  <c r="Y538" i="15"/>
  <c r="U538" i="15"/>
  <c r="T538" i="15"/>
  <c r="AM537" i="15"/>
  <c r="AL537" i="15"/>
  <c r="AK537" i="15"/>
  <c r="AJ537" i="15"/>
  <c r="AI537" i="15"/>
  <c r="AH537" i="15"/>
  <c r="AG537" i="15"/>
  <c r="AF537" i="15"/>
  <c r="AE537" i="15"/>
  <c r="AD537" i="15"/>
  <c r="AC537" i="15"/>
  <c r="AB537" i="15"/>
  <c r="AA537" i="15"/>
  <c r="Y537" i="15"/>
  <c r="U537" i="15"/>
  <c r="T537" i="15"/>
  <c r="AM536" i="15"/>
  <c r="AL536" i="15"/>
  <c r="AK536" i="15"/>
  <c r="AJ536" i="15"/>
  <c r="AI536" i="15"/>
  <c r="AH536" i="15"/>
  <c r="AG536" i="15"/>
  <c r="AF536" i="15"/>
  <c r="AE536" i="15"/>
  <c r="AD536" i="15"/>
  <c r="AC536" i="15"/>
  <c r="AB536" i="15"/>
  <c r="AA536" i="15"/>
  <c r="Y536" i="15"/>
  <c r="U536" i="15"/>
  <c r="X536" i="15" s="1"/>
  <c r="T536" i="15"/>
  <c r="W536" i="15" s="1"/>
  <c r="AM535" i="15"/>
  <c r="AL535" i="15"/>
  <c r="AK535" i="15"/>
  <c r="AJ535" i="15"/>
  <c r="AI535" i="15"/>
  <c r="AH535" i="15"/>
  <c r="AG535" i="15"/>
  <c r="AF535" i="15"/>
  <c r="AE535" i="15"/>
  <c r="AD535" i="15"/>
  <c r="AC535" i="15"/>
  <c r="AB535" i="15"/>
  <c r="AA535" i="15"/>
  <c r="Y535" i="15"/>
  <c r="U535" i="15"/>
  <c r="X535" i="15" s="1"/>
  <c r="T535" i="15"/>
  <c r="AM534" i="15"/>
  <c r="AL534" i="15"/>
  <c r="AK534" i="15"/>
  <c r="AJ534" i="15"/>
  <c r="AI534" i="15"/>
  <c r="AH534" i="15"/>
  <c r="AG534" i="15"/>
  <c r="AF534" i="15"/>
  <c r="AE534" i="15"/>
  <c r="AD534" i="15"/>
  <c r="AC534" i="15"/>
  <c r="AB534" i="15"/>
  <c r="AA534" i="15"/>
  <c r="Y534" i="15"/>
  <c r="U534" i="15"/>
  <c r="X534" i="15" s="1"/>
  <c r="T534" i="15"/>
  <c r="W534" i="15" s="1"/>
  <c r="Z534" i="15" s="1"/>
  <c r="AM533" i="15"/>
  <c r="AL533" i="15"/>
  <c r="AK533" i="15"/>
  <c r="AJ533" i="15"/>
  <c r="AI533" i="15"/>
  <c r="AH533" i="15"/>
  <c r="AG533" i="15"/>
  <c r="AF533" i="15"/>
  <c r="AE533" i="15"/>
  <c r="AD533" i="15"/>
  <c r="AC533" i="15"/>
  <c r="AB533" i="15"/>
  <c r="AA533" i="15"/>
  <c r="Y533" i="15"/>
  <c r="U533" i="15"/>
  <c r="X533" i="15" s="1"/>
  <c r="T533" i="15"/>
  <c r="AM532" i="15"/>
  <c r="AL532" i="15"/>
  <c r="AK532" i="15"/>
  <c r="AJ532" i="15"/>
  <c r="AI532" i="15"/>
  <c r="AH532" i="15"/>
  <c r="AG532" i="15"/>
  <c r="AF532" i="15"/>
  <c r="AE532" i="15"/>
  <c r="AD532" i="15"/>
  <c r="AC532" i="15"/>
  <c r="AB532" i="15"/>
  <c r="AA532" i="15"/>
  <c r="Y532" i="15"/>
  <c r="U532" i="15"/>
  <c r="X532" i="15" s="1"/>
  <c r="T532" i="15"/>
  <c r="W532" i="15" s="1"/>
  <c r="AM531" i="15"/>
  <c r="AL531" i="15"/>
  <c r="AK531" i="15"/>
  <c r="AJ531" i="15"/>
  <c r="AI531" i="15"/>
  <c r="AH531" i="15"/>
  <c r="AG531" i="15"/>
  <c r="AF531" i="15"/>
  <c r="AE531" i="15"/>
  <c r="AD531" i="15"/>
  <c r="AC531" i="15"/>
  <c r="AB531" i="15"/>
  <c r="AA531" i="15"/>
  <c r="Y531" i="15"/>
  <c r="U531" i="15"/>
  <c r="T531" i="15"/>
  <c r="AM530" i="15"/>
  <c r="AL530" i="15"/>
  <c r="AK530" i="15"/>
  <c r="AJ530" i="15"/>
  <c r="AI530" i="15"/>
  <c r="AH530" i="15"/>
  <c r="AG530" i="15"/>
  <c r="AF530" i="15"/>
  <c r="AE530" i="15"/>
  <c r="AD530" i="15"/>
  <c r="AC530" i="15"/>
  <c r="AB530" i="15"/>
  <c r="AA530" i="15"/>
  <c r="Y530" i="15"/>
  <c r="U530" i="15"/>
  <c r="X530" i="15" s="1"/>
  <c r="T530" i="15"/>
  <c r="AM529" i="15"/>
  <c r="AL529" i="15"/>
  <c r="AK529" i="15"/>
  <c r="AJ529" i="15"/>
  <c r="AI529" i="15"/>
  <c r="AH529" i="15"/>
  <c r="AG529" i="15"/>
  <c r="AF529" i="15"/>
  <c r="AE529" i="15"/>
  <c r="AD529" i="15"/>
  <c r="AC529" i="15"/>
  <c r="AB529" i="15"/>
  <c r="AA529" i="15"/>
  <c r="Y529" i="15"/>
  <c r="U529" i="15"/>
  <c r="T529" i="15"/>
  <c r="AM528" i="15"/>
  <c r="AL528" i="15"/>
  <c r="AK528" i="15"/>
  <c r="AJ528" i="15"/>
  <c r="AI528" i="15"/>
  <c r="AH528" i="15"/>
  <c r="AG528" i="15"/>
  <c r="AF528" i="15"/>
  <c r="AE528" i="15"/>
  <c r="AD528" i="15"/>
  <c r="AC528" i="15"/>
  <c r="AB528" i="15"/>
  <c r="AA528" i="15"/>
  <c r="Y528" i="15"/>
  <c r="U528" i="15"/>
  <c r="X529" i="15" s="1"/>
  <c r="T528" i="15"/>
  <c r="W528" i="15" s="1"/>
  <c r="AM527" i="15"/>
  <c r="AL527" i="15"/>
  <c r="AK527" i="15"/>
  <c r="AJ527" i="15"/>
  <c r="AI527" i="15"/>
  <c r="AH527" i="15"/>
  <c r="AG527" i="15"/>
  <c r="AF527" i="15"/>
  <c r="AE527" i="15"/>
  <c r="AD527" i="15"/>
  <c r="AC527" i="15"/>
  <c r="AB527" i="15"/>
  <c r="AA527" i="15"/>
  <c r="Y527" i="15"/>
  <c r="U527" i="15"/>
  <c r="T527" i="15"/>
  <c r="AM526" i="15"/>
  <c r="AL526" i="15"/>
  <c r="AK526" i="15"/>
  <c r="AJ526" i="15"/>
  <c r="AI526" i="15"/>
  <c r="AH526" i="15"/>
  <c r="AG526" i="15"/>
  <c r="AF526" i="15"/>
  <c r="AE526" i="15"/>
  <c r="AD526" i="15"/>
  <c r="AC526" i="15"/>
  <c r="AB526" i="15"/>
  <c r="AA526" i="15"/>
  <c r="Y526" i="15"/>
  <c r="U526" i="15"/>
  <c r="X526" i="15" s="1"/>
  <c r="T526" i="15"/>
  <c r="AM525" i="15"/>
  <c r="AL525" i="15"/>
  <c r="AK525" i="15"/>
  <c r="AJ525" i="15"/>
  <c r="AI525" i="15"/>
  <c r="AH525" i="15"/>
  <c r="AG525" i="15"/>
  <c r="AF525" i="15"/>
  <c r="AE525" i="15"/>
  <c r="AD525" i="15"/>
  <c r="AC525" i="15"/>
  <c r="AB525" i="15"/>
  <c r="AA525" i="15"/>
  <c r="Y525" i="15"/>
  <c r="U525" i="15"/>
  <c r="X525" i="15" s="1"/>
  <c r="T525" i="15"/>
  <c r="AM524" i="15"/>
  <c r="AL524" i="15"/>
  <c r="AK524" i="15"/>
  <c r="AJ524" i="15"/>
  <c r="AI524" i="15"/>
  <c r="AH524" i="15"/>
  <c r="AG524" i="15"/>
  <c r="AF524" i="15"/>
  <c r="AE524" i="15"/>
  <c r="AD524" i="15"/>
  <c r="AC524" i="15"/>
  <c r="AB524" i="15"/>
  <c r="AA524" i="15"/>
  <c r="Y524" i="15"/>
  <c r="U524" i="15"/>
  <c r="X524" i="15" s="1"/>
  <c r="T524" i="15"/>
  <c r="W524" i="15" s="1"/>
  <c r="AM523" i="15"/>
  <c r="AL523" i="15"/>
  <c r="AK523" i="15"/>
  <c r="AJ523" i="15"/>
  <c r="AI523" i="15"/>
  <c r="AH523" i="15"/>
  <c r="AG523" i="15"/>
  <c r="AF523" i="15"/>
  <c r="AE523" i="15"/>
  <c r="AD523" i="15"/>
  <c r="AC523" i="15"/>
  <c r="AB523" i="15"/>
  <c r="AA523" i="15"/>
  <c r="Y523" i="15"/>
  <c r="U523" i="15"/>
  <c r="X523" i="15" s="1"/>
  <c r="T523" i="15"/>
  <c r="AM522" i="15"/>
  <c r="AL522" i="15"/>
  <c r="AK522" i="15"/>
  <c r="AJ522" i="15"/>
  <c r="AI522" i="15"/>
  <c r="AH522" i="15"/>
  <c r="AG522" i="15"/>
  <c r="AF522" i="15"/>
  <c r="AE522" i="15"/>
  <c r="AD522" i="15"/>
  <c r="AC522" i="15"/>
  <c r="AB522" i="15"/>
  <c r="AA522" i="15"/>
  <c r="Y522" i="15"/>
  <c r="U522" i="15"/>
  <c r="X522" i="15" s="1"/>
  <c r="T522" i="15"/>
  <c r="W522" i="15" s="1"/>
  <c r="AM521" i="15"/>
  <c r="AL521" i="15"/>
  <c r="AK521" i="15"/>
  <c r="AJ521" i="15"/>
  <c r="AI521" i="15"/>
  <c r="AH521" i="15"/>
  <c r="AG521" i="15"/>
  <c r="AF521" i="15"/>
  <c r="AE521" i="15"/>
  <c r="AD521" i="15"/>
  <c r="AC521" i="15"/>
  <c r="AB521" i="15"/>
  <c r="AA521" i="15"/>
  <c r="Y521" i="15"/>
  <c r="U521" i="15"/>
  <c r="T521" i="15"/>
  <c r="AM520" i="15"/>
  <c r="AL520" i="15"/>
  <c r="AK520" i="15"/>
  <c r="AJ520" i="15"/>
  <c r="AI520" i="15"/>
  <c r="AH520" i="15"/>
  <c r="AG520" i="15"/>
  <c r="AF520" i="15"/>
  <c r="AE520" i="15"/>
  <c r="AD520" i="15"/>
  <c r="AC520" i="15"/>
  <c r="AB520" i="15"/>
  <c r="AA520" i="15"/>
  <c r="Y520" i="15"/>
  <c r="U520" i="15"/>
  <c r="X521" i="15" s="1"/>
  <c r="T520" i="15"/>
  <c r="W520" i="15" s="1"/>
  <c r="AM519" i="15"/>
  <c r="AL519" i="15"/>
  <c r="AK519" i="15"/>
  <c r="AJ519" i="15"/>
  <c r="AI519" i="15"/>
  <c r="AH519" i="15"/>
  <c r="AG519" i="15"/>
  <c r="AF519" i="15"/>
  <c r="AE519" i="15"/>
  <c r="AD519" i="15"/>
  <c r="AC519" i="15"/>
  <c r="AB519" i="15"/>
  <c r="AA519" i="15"/>
  <c r="Y519" i="15"/>
  <c r="U519" i="15"/>
  <c r="X519" i="15" s="1"/>
  <c r="T519" i="15"/>
  <c r="W519" i="15" s="1"/>
  <c r="AM518" i="15"/>
  <c r="AL518" i="15"/>
  <c r="AK518" i="15"/>
  <c r="AJ518" i="15"/>
  <c r="AI518" i="15"/>
  <c r="AH518" i="15"/>
  <c r="AG518" i="15"/>
  <c r="AF518" i="15"/>
  <c r="AE518" i="15"/>
  <c r="AD518" i="15"/>
  <c r="AC518" i="15"/>
  <c r="AB518" i="15"/>
  <c r="AA518" i="15"/>
  <c r="Y518" i="15"/>
  <c r="U518" i="15"/>
  <c r="T518" i="15"/>
  <c r="W518" i="15" s="1"/>
  <c r="AM517" i="15"/>
  <c r="AL517" i="15"/>
  <c r="AK517" i="15"/>
  <c r="AJ517" i="15"/>
  <c r="AI517" i="15"/>
  <c r="AH517" i="15"/>
  <c r="AG517" i="15"/>
  <c r="AF517" i="15"/>
  <c r="AE517" i="15"/>
  <c r="AD517" i="15"/>
  <c r="AC517" i="15"/>
  <c r="AB517" i="15"/>
  <c r="AA517" i="15"/>
  <c r="Y517" i="15"/>
  <c r="U517" i="15"/>
  <c r="X517" i="15" s="1"/>
  <c r="T517" i="15"/>
  <c r="W517" i="15" s="1"/>
  <c r="AM516" i="15"/>
  <c r="AL516" i="15"/>
  <c r="AK516" i="15"/>
  <c r="AJ516" i="15"/>
  <c r="AI516" i="15"/>
  <c r="AH516" i="15"/>
  <c r="AG516" i="15"/>
  <c r="AF516" i="15"/>
  <c r="AE516" i="15"/>
  <c r="AD516" i="15"/>
  <c r="AC516" i="15"/>
  <c r="AB516" i="15"/>
  <c r="AA516" i="15"/>
  <c r="Y516" i="15"/>
  <c r="U516" i="15"/>
  <c r="X516" i="15" s="1"/>
  <c r="T516" i="15"/>
  <c r="W516" i="15" s="1"/>
  <c r="AM515" i="15"/>
  <c r="AL515" i="15"/>
  <c r="AK515" i="15"/>
  <c r="AJ515" i="15"/>
  <c r="AI515" i="15"/>
  <c r="AH515" i="15"/>
  <c r="AG515" i="15"/>
  <c r="AF515" i="15"/>
  <c r="AE515" i="15"/>
  <c r="AD515" i="15"/>
  <c r="AC515" i="15"/>
  <c r="AB515" i="15"/>
  <c r="AA515" i="15"/>
  <c r="Y515" i="15"/>
  <c r="U515" i="15"/>
  <c r="T515" i="15"/>
  <c r="AM514" i="15"/>
  <c r="AL514" i="15"/>
  <c r="AK514" i="15"/>
  <c r="AJ514" i="15"/>
  <c r="AI514" i="15"/>
  <c r="AH514" i="15"/>
  <c r="AG514" i="15"/>
  <c r="AF514" i="15"/>
  <c r="AE514" i="15"/>
  <c r="AD514" i="15"/>
  <c r="AC514" i="15"/>
  <c r="AB514" i="15"/>
  <c r="AA514" i="15"/>
  <c r="Y514" i="15"/>
  <c r="U514" i="15"/>
  <c r="X514" i="15" s="1"/>
  <c r="T514" i="15"/>
  <c r="W514" i="15" s="1"/>
  <c r="AM513" i="15"/>
  <c r="AL513" i="15"/>
  <c r="AK513" i="15"/>
  <c r="AJ513" i="15"/>
  <c r="AI513" i="15"/>
  <c r="AH513" i="15"/>
  <c r="AG513" i="15"/>
  <c r="AF513" i="15"/>
  <c r="AE513" i="15"/>
  <c r="AD513" i="15"/>
  <c r="AC513" i="15"/>
  <c r="AB513" i="15"/>
  <c r="AA513" i="15"/>
  <c r="Y513" i="15"/>
  <c r="U513" i="15"/>
  <c r="X513" i="15" s="1"/>
  <c r="T513" i="15"/>
  <c r="W513" i="15" s="1"/>
  <c r="AM512" i="15"/>
  <c r="AL512" i="15"/>
  <c r="AK512" i="15"/>
  <c r="AJ512" i="15"/>
  <c r="AI512" i="15"/>
  <c r="AH512" i="15"/>
  <c r="AG512" i="15"/>
  <c r="AF512" i="15"/>
  <c r="AE512" i="15"/>
  <c r="AD512" i="15"/>
  <c r="AC512" i="15"/>
  <c r="AB512" i="15"/>
  <c r="AA512" i="15"/>
  <c r="Y512" i="15"/>
  <c r="U512" i="15"/>
  <c r="T512" i="15"/>
  <c r="AM511" i="15"/>
  <c r="AL511" i="15"/>
  <c r="AK511" i="15"/>
  <c r="AJ511" i="15"/>
  <c r="AI511" i="15"/>
  <c r="AH511" i="15"/>
  <c r="AG511" i="15"/>
  <c r="AF511" i="15"/>
  <c r="AE511" i="15"/>
  <c r="AD511" i="15"/>
  <c r="AC511" i="15"/>
  <c r="AB511" i="15"/>
  <c r="AA511" i="15"/>
  <c r="Y511" i="15"/>
  <c r="U511" i="15"/>
  <c r="T511" i="15"/>
  <c r="AM510" i="15"/>
  <c r="AL510" i="15"/>
  <c r="AK510" i="15"/>
  <c r="AJ510" i="15"/>
  <c r="AI510" i="15"/>
  <c r="AH510" i="15"/>
  <c r="AG510" i="15"/>
  <c r="AF510" i="15"/>
  <c r="AE510" i="15"/>
  <c r="AD510" i="15"/>
  <c r="AC510" i="15"/>
  <c r="AB510" i="15"/>
  <c r="AA510" i="15"/>
  <c r="Y510" i="15"/>
  <c r="U510" i="15"/>
  <c r="T510" i="15"/>
  <c r="AM509" i="15"/>
  <c r="AL509" i="15"/>
  <c r="AK509" i="15"/>
  <c r="AJ509" i="15"/>
  <c r="AI509" i="15"/>
  <c r="AH509" i="15"/>
  <c r="AG509" i="15"/>
  <c r="AF509" i="15"/>
  <c r="AE509" i="15"/>
  <c r="AD509" i="15"/>
  <c r="AC509" i="15"/>
  <c r="AB509" i="15"/>
  <c r="AA509" i="15"/>
  <c r="Y509" i="15"/>
  <c r="U509" i="15"/>
  <c r="X509" i="15" s="1"/>
  <c r="T509" i="15"/>
  <c r="W509" i="15" s="1"/>
  <c r="AM508" i="15"/>
  <c r="AL508" i="15"/>
  <c r="AK508" i="15"/>
  <c r="AJ508" i="15"/>
  <c r="AI508" i="15"/>
  <c r="AH508" i="15"/>
  <c r="AG508" i="15"/>
  <c r="AF508" i="15"/>
  <c r="AE508" i="15"/>
  <c r="AD508" i="15"/>
  <c r="AC508" i="15"/>
  <c r="AB508" i="15"/>
  <c r="AA508" i="15"/>
  <c r="Y508" i="15"/>
  <c r="U508" i="15"/>
  <c r="T508" i="15"/>
  <c r="AM507" i="15"/>
  <c r="AL507" i="15"/>
  <c r="AK507" i="15"/>
  <c r="AJ507" i="15"/>
  <c r="AI507" i="15"/>
  <c r="AH507" i="15"/>
  <c r="AG507" i="15"/>
  <c r="AF507" i="15"/>
  <c r="AE507" i="15"/>
  <c r="AD507" i="15"/>
  <c r="AC507" i="15"/>
  <c r="AB507" i="15"/>
  <c r="AA507" i="15"/>
  <c r="Y507" i="15"/>
  <c r="U507" i="15"/>
  <c r="T507" i="15"/>
  <c r="AM506" i="15"/>
  <c r="AL506" i="15"/>
  <c r="AK506" i="15"/>
  <c r="AJ506" i="15"/>
  <c r="AI506" i="15"/>
  <c r="AH506" i="15"/>
  <c r="AG506" i="15"/>
  <c r="AF506" i="15"/>
  <c r="AE506" i="15"/>
  <c r="AD506" i="15"/>
  <c r="AC506" i="15"/>
  <c r="AB506" i="15"/>
  <c r="AA506" i="15"/>
  <c r="Y506" i="15"/>
  <c r="U506" i="15"/>
  <c r="X506" i="15" s="1"/>
  <c r="T506" i="15"/>
  <c r="AM505" i="15"/>
  <c r="AL505" i="15"/>
  <c r="AK505" i="15"/>
  <c r="AJ505" i="15"/>
  <c r="AI505" i="15"/>
  <c r="AH505" i="15"/>
  <c r="AG505" i="15"/>
  <c r="AF505" i="15"/>
  <c r="AE505" i="15"/>
  <c r="AD505" i="15"/>
  <c r="AC505" i="15"/>
  <c r="AB505" i="15"/>
  <c r="AA505" i="15"/>
  <c r="Y505" i="15"/>
  <c r="U505" i="15"/>
  <c r="T505" i="15"/>
  <c r="AM504" i="15"/>
  <c r="AL504" i="15"/>
  <c r="AK504" i="15"/>
  <c r="AJ504" i="15"/>
  <c r="AI504" i="15"/>
  <c r="AH504" i="15"/>
  <c r="AG504" i="15"/>
  <c r="AF504" i="15"/>
  <c r="AE504" i="15"/>
  <c r="AD504" i="15"/>
  <c r="AC504" i="15"/>
  <c r="AB504" i="15"/>
  <c r="AA504" i="15"/>
  <c r="Y504" i="15"/>
  <c r="U504" i="15"/>
  <c r="X504" i="15" s="1"/>
  <c r="T504" i="15"/>
  <c r="W504" i="15" s="1"/>
  <c r="AM503" i="15"/>
  <c r="AL503" i="15"/>
  <c r="AK503" i="15"/>
  <c r="AJ503" i="15"/>
  <c r="AI503" i="15"/>
  <c r="AH503" i="15"/>
  <c r="AG503" i="15"/>
  <c r="AF503" i="15"/>
  <c r="AE503" i="15"/>
  <c r="AD503" i="15"/>
  <c r="AC503" i="15"/>
  <c r="AB503" i="15"/>
  <c r="AA503" i="15"/>
  <c r="Y503" i="15"/>
  <c r="U503" i="15"/>
  <c r="X503" i="15" s="1"/>
  <c r="T503" i="15"/>
  <c r="AM502" i="15"/>
  <c r="AL502" i="15"/>
  <c r="AK502" i="15"/>
  <c r="AJ502" i="15"/>
  <c r="AI502" i="15"/>
  <c r="AH502" i="15"/>
  <c r="AG502" i="15"/>
  <c r="AF502" i="15"/>
  <c r="AE502" i="15"/>
  <c r="AD502" i="15"/>
  <c r="AC502" i="15"/>
  <c r="AB502" i="15"/>
  <c r="AA502" i="15"/>
  <c r="Y502" i="15"/>
  <c r="X502" i="15"/>
  <c r="U502" i="15"/>
  <c r="T502" i="15"/>
  <c r="W502" i="15" s="1"/>
  <c r="AM501" i="15"/>
  <c r="AL501" i="15"/>
  <c r="AK501" i="15"/>
  <c r="AJ501" i="15"/>
  <c r="AI501" i="15"/>
  <c r="AH501" i="15"/>
  <c r="AG501" i="15"/>
  <c r="AF501" i="15"/>
  <c r="AE501" i="15"/>
  <c r="AD501" i="15"/>
  <c r="AC501" i="15"/>
  <c r="AB501" i="15"/>
  <c r="AA501" i="15"/>
  <c r="Y501" i="15"/>
  <c r="U501" i="15"/>
  <c r="T501" i="15"/>
  <c r="AM500" i="15"/>
  <c r="AL500" i="15"/>
  <c r="AK500" i="15"/>
  <c r="AJ500" i="15"/>
  <c r="AI500" i="15"/>
  <c r="AH500" i="15"/>
  <c r="AG500" i="15"/>
  <c r="AF500" i="15"/>
  <c r="AE500" i="15"/>
  <c r="AD500" i="15"/>
  <c r="AC500" i="15"/>
  <c r="AB500" i="15"/>
  <c r="AA500" i="15"/>
  <c r="Y500" i="15"/>
  <c r="W500" i="15"/>
  <c r="U500" i="15"/>
  <c r="T500" i="15"/>
  <c r="AM499" i="15"/>
  <c r="AL499" i="15"/>
  <c r="AK499" i="15"/>
  <c r="AJ499" i="15"/>
  <c r="AI499" i="15"/>
  <c r="AH499" i="15"/>
  <c r="AG499" i="15"/>
  <c r="AF499" i="15"/>
  <c r="AE499" i="15"/>
  <c r="AD499" i="15"/>
  <c r="AC499" i="15"/>
  <c r="AB499" i="15"/>
  <c r="AA499" i="15"/>
  <c r="Y499" i="15"/>
  <c r="U499" i="15"/>
  <c r="T499" i="15"/>
  <c r="AM498" i="15"/>
  <c r="AL498" i="15"/>
  <c r="AK498" i="15"/>
  <c r="AJ498" i="15"/>
  <c r="AI498" i="15"/>
  <c r="AH498" i="15"/>
  <c r="AG498" i="15"/>
  <c r="AF498" i="15"/>
  <c r="AE498" i="15"/>
  <c r="AD498" i="15"/>
  <c r="AC498" i="15"/>
  <c r="AB498" i="15"/>
  <c r="AA498" i="15"/>
  <c r="Y498" i="15"/>
  <c r="U498" i="15"/>
  <c r="X498" i="15" s="1"/>
  <c r="T498" i="15"/>
  <c r="W498" i="15" s="1"/>
  <c r="AM497" i="15"/>
  <c r="AL497" i="15"/>
  <c r="AK497" i="15"/>
  <c r="AJ497" i="15"/>
  <c r="AI497" i="15"/>
  <c r="AH497" i="15"/>
  <c r="AG497" i="15"/>
  <c r="AF497" i="15"/>
  <c r="AE497" i="15"/>
  <c r="AD497" i="15"/>
  <c r="AC497" i="15"/>
  <c r="AB497" i="15"/>
  <c r="AA497" i="15"/>
  <c r="Y497" i="15"/>
  <c r="U497" i="15"/>
  <c r="X497" i="15" s="1"/>
  <c r="T497" i="15"/>
  <c r="AM496" i="15"/>
  <c r="AL496" i="15"/>
  <c r="AK496" i="15"/>
  <c r="AJ496" i="15"/>
  <c r="AI496" i="15"/>
  <c r="AH496" i="15"/>
  <c r="AG496" i="15"/>
  <c r="AF496" i="15"/>
  <c r="AE496" i="15"/>
  <c r="AD496" i="15"/>
  <c r="AC496" i="15"/>
  <c r="AB496" i="15"/>
  <c r="AA496" i="15"/>
  <c r="Y496" i="15"/>
  <c r="U496" i="15"/>
  <c r="X496" i="15" s="1"/>
  <c r="T496" i="15"/>
  <c r="AM495" i="15"/>
  <c r="AL495" i="15"/>
  <c r="AK495" i="15"/>
  <c r="AJ495" i="15"/>
  <c r="AI495" i="15"/>
  <c r="AH495" i="15"/>
  <c r="AG495" i="15"/>
  <c r="AF495" i="15"/>
  <c r="AE495" i="15"/>
  <c r="AD495" i="15"/>
  <c r="AC495" i="15"/>
  <c r="AB495" i="15"/>
  <c r="AA495" i="15"/>
  <c r="Y495" i="15"/>
  <c r="U495" i="15"/>
  <c r="T495" i="15"/>
  <c r="AM494" i="15"/>
  <c r="AL494" i="15"/>
  <c r="AK494" i="15"/>
  <c r="AJ494" i="15"/>
  <c r="AI494" i="15"/>
  <c r="AH494" i="15"/>
  <c r="AG494" i="15"/>
  <c r="AF494" i="15"/>
  <c r="AE494" i="15"/>
  <c r="AD494" i="15"/>
  <c r="AC494" i="15"/>
  <c r="AB494" i="15"/>
  <c r="AA494" i="15"/>
  <c r="Y494" i="15"/>
  <c r="U494" i="15"/>
  <c r="X494" i="15" s="1"/>
  <c r="T494" i="15"/>
  <c r="AM493" i="15"/>
  <c r="AL493" i="15"/>
  <c r="AK493" i="15"/>
  <c r="AJ493" i="15"/>
  <c r="AI493" i="15"/>
  <c r="AH493" i="15"/>
  <c r="AG493" i="15"/>
  <c r="AF493" i="15"/>
  <c r="AE493" i="15"/>
  <c r="AD493" i="15"/>
  <c r="AC493" i="15"/>
  <c r="AB493" i="15"/>
  <c r="AA493" i="15"/>
  <c r="Y493" i="15"/>
  <c r="U493" i="15"/>
  <c r="T493" i="15"/>
  <c r="AM492" i="15"/>
  <c r="AL492" i="15"/>
  <c r="AK492" i="15"/>
  <c r="AJ492" i="15"/>
  <c r="AI492" i="15"/>
  <c r="AH492" i="15"/>
  <c r="AG492" i="15"/>
  <c r="AF492" i="15"/>
  <c r="AE492" i="15"/>
  <c r="AD492" i="15"/>
  <c r="AC492" i="15"/>
  <c r="AB492" i="15"/>
  <c r="AA492" i="15"/>
  <c r="Y492" i="15"/>
  <c r="W492" i="15"/>
  <c r="U492" i="15"/>
  <c r="X493" i="15" s="1"/>
  <c r="T492" i="15"/>
  <c r="AM491" i="15"/>
  <c r="AL491" i="15"/>
  <c r="AK491" i="15"/>
  <c r="AJ491" i="15"/>
  <c r="AI491" i="15"/>
  <c r="AH491" i="15"/>
  <c r="AG491" i="15"/>
  <c r="AF491" i="15"/>
  <c r="AE491" i="15"/>
  <c r="AD491" i="15"/>
  <c r="AC491" i="15"/>
  <c r="AB491" i="15"/>
  <c r="AA491" i="15"/>
  <c r="Y491" i="15"/>
  <c r="U491" i="15"/>
  <c r="T491" i="15"/>
  <c r="AM490" i="15"/>
  <c r="AL490" i="15"/>
  <c r="AK490" i="15"/>
  <c r="AJ490" i="15"/>
  <c r="AI490" i="15"/>
  <c r="AH490" i="15"/>
  <c r="AG490" i="15"/>
  <c r="AF490" i="15"/>
  <c r="AE490" i="15"/>
  <c r="AD490" i="15"/>
  <c r="AC490" i="15"/>
  <c r="AB490" i="15"/>
  <c r="AA490" i="15"/>
  <c r="Y490" i="15"/>
  <c r="U490" i="15"/>
  <c r="X490" i="15" s="1"/>
  <c r="T490" i="15"/>
  <c r="W490" i="15" s="1"/>
  <c r="AM489" i="15"/>
  <c r="AL489" i="15"/>
  <c r="AK489" i="15"/>
  <c r="AJ489" i="15"/>
  <c r="AI489" i="15"/>
  <c r="AH489" i="15"/>
  <c r="AG489" i="15"/>
  <c r="AF489" i="15"/>
  <c r="AE489" i="15"/>
  <c r="AD489" i="15"/>
  <c r="AC489" i="15"/>
  <c r="AB489" i="15"/>
  <c r="AA489" i="15"/>
  <c r="Y489" i="15"/>
  <c r="U489" i="15"/>
  <c r="X489" i="15" s="1"/>
  <c r="T489" i="15"/>
  <c r="W489" i="15" s="1"/>
  <c r="AM488" i="15"/>
  <c r="AL488" i="15"/>
  <c r="AK488" i="15"/>
  <c r="AJ488" i="15"/>
  <c r="AI488" i="15"/>
  <c r="AH488" i="15"/>
  <c r="AG488" i="15"/>
  <c r="AF488" i="15"/>
  <c r="AE488" i="15"/>
  <c r="AD488" i="15"/>
  <c r="AC488" i="15"/>
  <c r="AB488" i="15"/>
  <c r="AA488" i="15"/>
  <c r="Y488" i="15"/>
  <c r="U488" i="15"/>
  <c r="T488" i="15"/>
  <c r="AM487" i="15"/>
  <c r="AL487" i="15"/>
  <c r="AK487" i="15"/>
  <c r="AJ487" i="15"/>
  <c r="AI487" i="15"/>
  <c r="AH487" i="15"/>
  <c r="AG487" i="15"/>
  <c r="AF487" i="15"/>
  <c r="AE487" i="15"/>
  <c r="AD487" i="15"/>
  <c r="AC487" i="15"/>
  <c r="AB487" i="15"/>
  <c r="AA487" i="15"/>
  <c r="Y487" i="15"/>
  <c r="U487" i="15"/>
  <c r="T487" i="15"/>
  <c r="W487" i="15" s="1"/>
  <c r="AM486" i="15"/>
  <c r="AL486" i="15"/>
  <c r="AK486" i="15"/>
  <c r="AJ486" i="15"/>
  <c r="AI486" i="15"/>
  <c r="AH486" i="15"/>
  <c r="AG486" i="15"/>
  <c r="AF486" i="15"/>
  <c r="AE486" i="15"/>
  <c r="AD486" i="15"/>
  <c r="AC486" i="15"/>
  <c r="AB486" i="15"/>
  <c r="AA486" i="15"/>
  <c r="Y486" i="15"/>
  <c r="U486" i="15"/>
  <c r="X486" i="15" s="1"/>
  <c r="T486" i="15"/>
  <c r="W486" i="15" s="1"/>
  <c r="AM485" i="15"/>
  <c r="AL485" i="15"/>
  <c r="AK485" i="15"/>
  <c r="AJ485" i="15"/>
  <c r="AI485" i="15"/>
  <c r="AH485" i="15"/>
  <c r="AG485" i="15"/>
  <c r="AF485" i="15"/>
  <c r="AE485" i="15"/>
  <c r="AD485" i="15"/>
  <c r="AC485" i="15"/>
  <c r="AB485" i="15"/>
  <c r="AA485" i="15"/>
  <c r="Y485" i="15"/>
  <c r="U485" i="15"/>
  <c r="T485" i="15"/>
  <c r="AM484" i="15"/>
  <c r="AL484" i="15"/>
  <c r="AK484" i="15"/>
  <c r="AJ484" i="15"/>
  <c r="AI484" i="15"/>
  <c r="AH484" i="15"/>
  <c r="AG484" i="15"/>
  <c r="AF484" i="15"/>
  <c r="AE484" i="15"/>
  <c r="AD484" i="15"/>
  <c r="AC484" i="15"/>
  <c r="AB484" i="15"/>
  <c r="AA484" i="15"/>
  <c r="Y484" i="15"/>
  <c r="U484" i="15"/>
  <c r="X484" i="15" s="1"/>
  <c r="T484" i="15"/>
  <c r="AM483" i="15"/>
  <c r="AL483" i="15"/>
  <c r="AK483" i="15"/>
  <c r="AJ483" i="15"/>
  <c r="AI483" i="15"/>
  <c r="AH483" i="15"/>
  <c r="AG483" i="15"/>
  <c r="AF483" i="15"/>
  <c r="AE483" i="15"/>
  <c r="AD483" i="15"/>
  <c r="AC483" i="15"/>
  <c r="AB483" i="15"/>
  <c r="AA483" i="15"/>
  <c r="Y483" i="15"/>
  <c r="U483" i="15"/>
  <c r="X483" i="15" s="1"/>
  <c r="T483" i="15"/>
  <c r="W483" i="15" s="1"/>
  <c r="AM482" i="15"/>
  <c r="AL482" i="15"/>
  <c r="AK482" i="15"/>
  <c r="AJ482" i="15"/>
  <c r="AI482" i="15"/>
  <c r="AH482" i="15"/>
  <c r="AG482" i="15"/>
  <c r="AF482" i="15"/>
  <c r="AE482" i="15"/>
  <c r="AD482" i="15"/>
  <c r="AC482" i="15"/>
  <c r="AB482" i="15"/>
  <c r="AA482" i="15"/>
  <c r="Y482" i="15"/>
  <c r="U482" i="15"/>
  <c r="T482" i="15"/>
  <c r="AM481" i="15"/>
  <c r="AL481" i="15"/>
  <c r="AK481" i="15"/>
  <c r="AJ481" i="15"/>
  <c r="AI481" i="15"/>
  <c r="AH481" i="15"/>
  <c r="AG481" i="15"/>
  <c r="AF481" i="15"/>
  <c r="AE481" i="15"/>
  <c r="AD481" i="15"/>
  <c r="AC481" i="15"/>
  <c r="AB481" i="15"/>
  <c r="AA481" i="15"/>
  <c r="Y481" i="15"/>
  <c r="U481" i="15"/>
  <c r="X481" i="15" s="1"/>
  <c r="T481" i="15"/>
  <c r="W481" i="15" s="1"/>
  <c r="AM480" i="15"/>
  <c r="AL480" i="15"/>
  <c r="AK480" i="15"/>
  <c r="AJ480" i="15"/>
  <c r="AI480" i="15"/>
  <c r="AH480" i="15"/>
  <c r="AG480" i="15"/>
  <c r="AF480" i="15"/>
  <c r="AE480" i="15"/>
  <c r="AD480" i="15"/>
  <c r="AC480" i="15"/>
  <c r="AB480" i="15"/>
  <c r="AA480" i="15"/>
  <c r="Y480" i="15"/>
  <c r="U480" i="15"/>
  <c r="T480" i="15"/>
  <c r="AM479" i="15"/>
  <c r="AL479" i="15"/>
  <c r="AK479" i="15"/>
  <c r="AJ479" i="15"/>
  <c r="AI479" i="15"/>
  <c r="AH479" i="15"/>
  <c r="AG479" i="15"/>
  <c r="AF479" i="15"/>
  <c r="AE479" i="15"/>
  <c r="AD479" i="15"/>
  <c r="AC479" i="15"/>
  <c r="AB479" i="15"/>
  <c r="AA479" i="15"/>
  <c r="Y479" i="15"/>
  <c r="U479" i="15"/>
  <c r="X479" i="15" s="1"/>
  <c r="T479" i="15"/>
  <c r="W479" i="15" s="1"/>
  <c r="AM478" i="15"/>
  <c r="AL478" i="15"/>
  <c r="AK478" i="15"/>
  <c r="AJ478" i="15"/>
  <c r="AI478" i="15"/>
  <c r="AH478" i="15"/>
  <c r="AG478" i="15"/>
  <c r="AF478" i="15"/>
  <c r="AE478" i="15"/>
  <c r="AD478" i="15"/>
  <c r="AC478" i="15"/>
  <c r="AB478" i="15"/>
  <c r="AA478" i="15"/>
  <c r="Y478" i="15"/>
  <c r="U478" i="15"/>
  <c r="X478" i="15" s="1"/>
  <c r="T478" i="15"/>
  <c r="AM477" i="15"/>
  <c r="AL477" i="15"/>
  <c r="AK477" i="15"/>
  <c r="AJ477" i="15"/>
  <c r="AI477" i="15"/>
  <c r="AH477" i="15"/>
  <c r="AG477" i="15"/>
  <c r="AF477" i="15"/>
  <c r="AE477" i="15"/>
  <c r="AD477" i="15"/>
  <c r="AC477" i="15"/>
  <c r="AB477" i="15"/>
  <c r="AA477" i="15"/>
  <c r="Y477" i="15"/>
  <c r="U477" i="15"/>
  <c r="T477" i="15"/>
  <c r="AM476" i="15"/>
  <c r="AL476" i="15"/>
  <c r="AK476" i="15"/>
  <c r="AJ476" i="15"/>
  <c r="AI476" i="15"/>
  <c r="AH476" i="15"/>
  <c r="AG476" i="15"/>
  <c r="AF476" i="15"/>
  <c r="AE476" i="15"/>
  <c r="AD476" i="15"/>
  <c r="AC476" i="15"/>
  <c r="AB476" i="15"/>
  <c r="AA476" i="15"/>
  <c r="Y476" i="15"/>
  <c r="U476" i="15"/>
  <c r="X476" i="15" s="1"/>
  <c r="T476" i="15"/>
  <c r="W476" i="15" s="1"/>
  <c r="AM475" i="15"/>
  <c r="AL475" i="15"/>
  <c r="AK475" i="15"/>
  <c r="AJ475" i="15"/>
  <c r="AI475" i="15"/>
  <c r="AH475" i="15"/>
  <c r="AG475" i="15"/>
  <c r="AF475" i="15"/>
  <c r="AE475" i="15"/>
  <c r="AD475" i="15"/>
  <c r="AC475" i="15"/>
  <c r="AB475" i="15"/>
  <c r="AA475" i="15"/>
  <c r="Y475" i="15"/>
  <c r="U475" i="15"/>
  <c r="X475" i="15" s="1"/>
  <c r="T475" i="15"/>
  <c r="AM474" i="15"/>
  <c r="AL474" i="15"/>
  <c r="AK474" i="15"/>
  <c r="AJ474" i="15"/>
  <c r="AI474" i="15"/>
  <c r="AH474" i="15"/>
  <c r="AG474" i="15"/>
  <c r="AF474" i="15"/>
  <c r="AE474" i="15"/>
  <c r="AD474" i="15"/>
  <c r="AC474" i="15"/>
  <c r="AB474" i="15"/>
  <c r="AA474" i="15"/>
  <c r="Y474" i="15"/>
  <c r="U474" i="15"/>
  <c r="X474" i="15" s="1"/>
  <c r="T474" i="15"/>
  <c r="W474" i="15" s="1"/>
  <c r="AM473" i="15"/>
  <c r="AL473" i="15"/>
  <c r="AK473" i="15"/>
  <c r="AJ473" i="15"/>
  <c r="AI473" i="15"/>
  <c r="AH473" i="15"/>
  <c r="AG473" i="15"/>
  <c r="AF473" i="15"/>
  <c r="AE473" i="15"/>
  <c r="AD473" i="15"/>
  <c r="AC473" i="15"/>
  <c r="AB473" i="15"/>
  <c r="AA473" i="15"/>
  <c r="Y473" i="15"/>
  <c r="X473" i="15"/>
  <c r="U473" i="15"/>
  <c r="T473" i="15"/>
  <c r="AM472" i="15"/>
  <c r="AL472" i="15"/>
  <c r="AK472" i="15"/>
  <c r="AJ472" i="15"/>
  <c r="AI472" i="15"/>
  <c r="AH472" i="15"/>
  <c r="AG472" i="15"/>
  <c r="AF472" i="15"/>
  <c r="AE472" i="15"/>
  <c r="AD472" i="15"/>
  <c r="AC472" i="15"/>
  <c r="AB472" i="15"/>
  <c r="AA472" i="15"/>
  <c r="Y472" i="15"/>
  <c r="X472" i="15"/>
  <c r="U472" i="15"/>
  <c r="T472" i="15"/>
  <c r="W472" i="15" s="1"/>
  <c r="AM471" i="15"/>
  <c r="AL471" i="15"/>
  <c r="AK471" i="15"/>
  <c r="AJ471" i="15"/>
  <c r="AI471" i="15"/>
  <c r="AH471" i="15"/>
  <c r="AG471" i="15"/>
  <c r="AF471" i="15"/>
  <c r="AE471" i="15"/>
  <c r="AD471" i="15"/>
  <c r="AC471" i="15"/>
  <c r="AB471" i="15"/>
  <c r="AA471" i="15"/>
  <c r="Y471" i="15"/>
  <c r="U471" i="15"/>
  <c r="T471" i="15"/>
  <c r="AM470" i="15"/>
  <c r="AL470" i="15"/>
  <c r="AK470" i="15"/>
  <c r="AJ470" i="15"/>
  <c r="AI470" i="15"/>
  <c r="AH470" i="15"/>
  <c r="AG470" i="15"/>
  <c r="AF470" i="15"/>
  <c r="AE470" i="15"/>
  <c r="AD470" i="15"/>
  <c r="AC470" i="15"/>
  <c r="AB470" i="15"/>
  <c r="AA470" i="15"/>
  <c r="Y470" i="15"/>
  <c r="U470" i="15"/>
  <c r="X470" i="15" s="1"/>
  <c r="T470" i="15"/>
  <c r="W471" i="15" s="1"/>
  <c r="AM469" i="15"/>
  <c r="AL469" i="15"/>
  <c r="AK469" i="15"/>
  <c r="AJ469" i="15"/>
  <c r="AI469" i="15"/>
  <c r="AH469" i="15"/>
  <c r="AG469" i="15"/>
  <c r="AF469" i="15"/>
  <c r="AE469" i="15"/>
  <c r="AD469" i="15"/>
  <c r="AC469" i="15"/>
  <c r="AB469" i="15"/>
  <c r="AA469" i="15"/>
  <c r="Y469" i="15"/>
  <c r="U469" i="15"/>
  <c r="T469" i="15"/>
  <c r="AM468" i="15"/>
  <c r="AL468" i="15"/>
  <c r="AK468" i="15"/>
  <c r="AJ468" i="15"/>
  <c r="AI468" i="15"/>
  <c r="AH468" i="15"/>
  <c r="AG468" i="15"/>
  <c r="AF468" i="15"/>
  <c r="AE468" i="15"/>
  <c r="AD468" i="15"/>
  <c r="AC468" i="15"/>
  <c r="AB468" i="15"/>
  <c r="AA468" i="15"/>
  <c r="Y468" i="15"/>
  <c r="U468" i="15"/>
  <c r="T468" i="15"/>
  <c r="W468" i="15" s="1"/>
  <c r="AM467" i="15"/>
  <c r="AL467" i="15"/>
  <c r="AK467" i="15"/>
  <c r="AJ467" i="15"/>
  <c r="AI467" i="15"/>
  <c r="AH467" i="15"/>
  <c r="AG467" i="15"/>
  <c r="AF467" i="15"/>
  <c r="AE467" i="15"/>
  <c r="AD467" i="15"/>
  <c r="AC467" i="15"/>
  <c r="AB467" i="15"/>
  <c r="AA467" i="15"/>
  <c r="Y467" i="15"/>
  <c r="W467" i="15"/>
  <c r="U467" i="15"/>
  <c r="X467" i="15" s="1"/>
  <c r="T467" i="15"/>
  <c r="AM466" i="15"/>
  <c r="AL466" i="15"/>
  <c r="AK466" i="15"/>
  <c r="AJ466" i="15"/>
  <c r="AI466" i="15"/>
  <c r="AH466" i="15"/>
  <c r="AG466" i="15"/>
  <c r="AF466" i="15"/>
  <c r="AE466" i="15"/>
  <c r="AD466" i="15"/>
  <c r="AC466" i="15"/>
  <c r="AB466" i="15"/>
  <c r="AA466" i="15"/>
  <c r="Y466" i="15"/>
  <c r="X466" i="15"/>
  <c r="U466" i="15"/>
  <c r="T466" i="15"/>
  <c r="W466" i="15" s="1"/>
  <c r="Z466" i="15" s="1"/>
  <c r="AM465" i="15"/>
  <c r="AL465" i="15"/>
  <c r="AK465" i="15"/>
  <c r="AJ465" i="15"/>
  <c r="AI465" i="15"/>
  <c r="AH465" i="15"/>
  <c r="AG465" i="15"/>
  <c r="AF465" i="15"/>
  <c r="AE465" i="15"/>
  <c r="AD465" i="15"/>
  <c r="AC465" i="15"/>
  <c r="AB465" i="15"/>
  <c r="AA465" i="15"/>
  <c r="Y465" i="15"/>
  <c r="U465" i="15"/>
  <c r="X465" i="15" s="1"/>
  <c r="T465" i="15"/>
  <c r="W465" i="15" s="1"/>
  <c r="AM464" i="15"/>
  <c r="AL464" i="15"/>
  <c r="AK464" i="15"/>
  <c r="AJ464" i="15"/>
  <c r="AI464" i="15"/>
  <c r="AH464" i="15"/>
  <c r="AG464" i="15"/>
  <c r="AF464" i="15"/>
  <c r="AE464" i="15"/>
  <c r="AD464" i="15"/>
  <c r="AC464" i="15"/>
  <c r="AB464" i="15"/>
  <c r="AA464" i="15"/>
  <c r="Z464" i="15"/>
  <c r="Y464" i="15"/>
  <c r="X464" i="15"/>
  <c r="U464" i="15"/>
  <c r="T464" i="15"/>
  <c r="W464" i="15" s="1"/>
  <c r="AM463" i="15"/>
  <c r="AL463" i="15"/>
  <c r="AK463" i="15"/>
  <c r="AJ463" i="15"/>
  <c r="AI463" i="15"/>
  <c r="AH463" i="15"/>
  <c r="AG463" i="15"/>
  <c r="AF463" i="15"/>
  <c r="AE463" i="15"/>
  <c r="AD463" i="15"/>
  <c r="AC463" i="15"/>
  <c r="AB463" i="15"/>
  <c r="AA463" i="15"/>
  <c r="Y463" i="15"/>
  <c r="U463" i="15"/>
  <c r="X463" i="15" s="1"/>
  <c r="T463" i="15"/>
  <c r="W463" i="15" s="1"/>
  <c r="Z463" i="15" s="1"/>
  <c r="AM462" i="15"/>
  <c r="AL462" i="15"/>
  <c r="AK462" i="15"/>
  <c r="AJ462" i="15"/>
  <c r="AI462" i="15"/>
  <c r="AH462" i="15"/>
  <c r="AG462" i="15"/>
  <c r="AF462" i="15"/>
  <c r="AE462" i="15"/>
  <c r="AD462" i="15"/>
  <c r="AC462" i="15"/>
  <c r="AB462" i="15"/>
  <c r="AA462" i="15"/>
  <c r="Y462" i="15"/>
  <c r="U462" i="15"/>
  <c r="X462" i="15" s="1"/>
  <c r="T462" i="15"/>
  <c r="AM461" i="15"/>
  <c r="AL461" i="15"/>
  <c r="AK461" i="15"/>
  <c r="AJ461" i="15"/>
  <c r="AI461" i="15"/>
  <c r="AH461" i="15"/>
  <c r="AG461" i="15"/>
  <c r="AF461" i="15"/>
  <c r="AE461" i="15"/>
  <c r="AD461" i="15"/>
  <c r="AC461" i="15"/>
  <c r="AB461" i="15"/>
  <c r="AA461" i="15"/>
  <c r="Y461" i="15"/>
  <c r="U461" i="15"/>
  <c r="X461" i="15" s="1"/>
  <c r="T461" i="15"/>
  <c r="W461" i="15" s="1"/>
  <c r="AM460" i="15"/>
  <c r="AL460" i="15"/>
  <c r="AK460" i="15"/>
  <c r="AJ460" i="15"/>
  <c r="AI460" i="15"/>
  <c r="AH460" i="15"/>
  <c r="AG460" i="15"/>
  <c r="AF460" i="15"/>
  <c r="AE460" i="15"/>
  <c r="AD460" i="15"/>
  <c r="AC460" i="15"/>
  <c r="AB460" i="15"/>
  <c r="AA460" i="15"/>
  <c r="Y460" i="15"/>
  <c r="U460" i="15"/>
  <c r="X460" i="15" s="1"/>
  <c r="T460" i="15"/>
  <c r="W460" i="15" s="1"/>
  <c r="AM459" i="15"/>
  <c r="AL459" i="15"/>
  <c r="AK459" i="15"/>
  <c r="AJ459" i="15"/>
  <c r="AI459" i="15"/>
  <c r="AH459" i="15"/>
  <c r="AG459" i="15"/>
  <c r="AF459" i="15"/>
  <c r="AE459" i="15"/>
  <c r="AD459" i="15"/>
  <c r="AC459" i="15"/>
  <c r="AB459" i="15"/>
  <c r="AA459" i="15"/>
  <c r="Y459" i="15"/>
  <c r="U459" i="15"/>
  <c r="T459" i="15"/>
  <c r="AM458" i="15"/>
  <c r="AL458" i="15"/>
  <c r="AK458" i="15"/>
  <c r="AJ458" i="15"/>
  <c r="AI458" i="15"/>
  <c r="AH458" i="15"/>
  <c r="AG458" i="15"/>
  <c r="AF458" i="15"/>
  <c r="AE458" i="15"/>
  <c r="AD458" i="15"/>
  <c r="AC458" i="15"/>
  <c r="AB458" i="15"/>
  <c r="AA458" i="15"/>
  <c r="Y458" i="15"/>
  <c r="U458" i="15"/>
  <c r="X458" i="15" s="1"/>
  <c r="T458" i="15"/>
  <c r="AM457" i="15"/>
  <c r="AL457" i="15"/>
  <c r="AK457" i="15"/>
  <c r="AJ457" i="15"/>
  <c r="AI457" i="15"/>
  <c r="AH457" i="15"/>
  <c r="AG457" i="15"/>
  <c r="AF457" i="15"/>
  <c r="AE457" i="15"/>
  <c r="AD457" i="15"/>
  <c r="AC457" i="15"/>
  <c r="AB457" i="15"/>
  <c r="AA457" i="15"/>
  <c r="Y457" i="15"/>
  <c r="X457" i="15"/>
  <c r="U457" i="15"/>
  <c r="T457" i="15"/>
  <c r="W457" i="15" s="1"/>
  <c r="AM456" i="15"/>
  <c r="AL456" i="15"/>
  <c r="AK456" i="15"/>
  <c r="AJ456" i="15"/>
  <c r="AI456" i="15"/>
  <c r="AH456" i="15"/>
  <c r="AG456" i="15"/>
  <c r="AF456" i="15"/>
  <c r="AE456" i="15"/>
  <c r="AD456" i="15"/>
  <c r="AC456" i="15"/>
  <c r="AB456" i="15"/>
  <c r="AA456" i="15"/>
  <c r="Y456" i="15"/>
  <c r="U456" i="15"/>
  <c r="T456" i="15"/>
  <c r="AM455" i="15"/>
  <c r="AL455" i="15"/>
  <c r="AK455" i="15"/>
  <c r="AJ455" i="15"/>
  <c r="AI455" i="15"/>
  <c r="AH455" i="15"/>
  <c r="AG455" i="15"/>
  <c r="AF455" i="15"/>
  <c r="AE455" i="15"/>
  <c r="AD455" i="15"/>
  <c r="AC455" i="15"/>
  <c r="AB455" i="15"/>
  <c r="AA455" i="15"/>
  <c r="Y455" i="15"/>
  <c r="U455" i="15"/>
  <c r="X455" i="15" s="1"/>
  <c r="T455" i="15"/>
  <c r="W455" i="15" s="1"/>
  <c r="AM454" i="15"/>
  <c r="AL454" i="15"/>
  <c r="AK454" i="15"/>
  <c r="AJ454" i="15"/>
  <c r="AI454" i="15"/>
  <c r="AH454" i="15"/>
  <c r="AG454" i="15"/>
  <c r="AF454" i="15"/>
  <c r="AE454" i="15"/>
  <c r="AD454" i="15"/>
  <c r="AC454" i="15"/>
  <c r="AB454" i="15"/>
  <c r="AA454" i="15"/>
  <c r="Y454" i="15"/>
  <c r="U454" i="15"/>
  <c r="X454" i="15" s="1"/>
  <c r="T454" i="15"/>
  <c r="AM453" i="15"/>
  <c r="AL453" i="15"/>
  <c r="AK453" i="15"/>
  <c r="AJ453" i="15"/>
  <c r="AI453" i="15"/>
  <c r="AH453" i="15"/>
  <c r="AG453" i="15"/>
  <c r="AF453" i="15"/>
  <c r="AE453" i="15"/>
  <c r="AD453" i="15"/>
  <c r="AC453" i="15"/>
  <c r="AB453" i="15"/>
  <c r="AA453" i="15"/>
  <c r="Y453" i="15"/>
  <c r="X453" i="15"/>
  <c r="U453" i="15"/>
  <c r="T453" i="15"/>
  <c r="W453" i="15" s="1"/>
  <c r="AM452" i="15"/>
  <c r="AL452" i="15"/>
  <c r="AK452" i="15"/>
  <c r="AJ452" i="15"/>
  <c r="AI452" i="15"/>
  <c r="AH452" i="15"/>
  <c r="AG452" i="15"/>
  <c r="AF452" i="15"/>
  <c r="AE452" i="15"/>
  <c r="AD452" i="15"/>
  <c r="AC452" i="15"/>
  <c r="AB452" i="15"/>
  <c r="AA452" i="15"/>
  <c r="Y452" i="15"/>
  <c r="U452" i="15"/>
  <c r="T452" i="15"/>
  <c r="AM451" i="15"/>
  <c r="AL451" i="15"/>
  <c r="AK451" i="15"/>
  <c r="AJ451" i="15"/>
  <c r="AI451" i="15"/>
  <c r="AH451" i="15"/>
  <c r="AG451" i="15"/>
  <c r="AF451" i="15"/>
  <c r="AE451" i="15"/>
  <c r="AD451" i="15"/>
  <c r="AC451" i="15"/>
  <c r="AB451" i="15"/>
  <c r="AA451" i="15"/>
  <c r="Y451" i="15"/>
  <c r="U451" i="15"/>
  <c r="X451" i="15" s="1"/>
  <c r="T451" i="15"/>
  <c r="W451" i="15" s="1"/>
  <c r="AM450" i="15"/>
  <c r="AL450" i="15"/>
  <c r="AK450" i="15"/>
  <c r="AJ450" i="15"/>
  <c r="AI450" i="15"/>
  <c r="AH450" i="15"/>
  <c r="AG450" i="15"/>
  <c r="AF450" i="15"/>
  <c r="AE450" i="15"/>
  <c r="AD450" i="15"/>
  <c r="AC450" i="15"/>
  <c r="AB450" i="15"/>
  <c r="AA450" i="15"/>
  <c r="Y450" i="15"/>
  <c r="U450" i="15"/>
  <c r="T450" i="15"/>
  <c r="AM449" i="15"/>
  <c r="AL449" i="15"/>
  <c r="AK449" i="15"/>
  <c r="AJ449" i="15"/>
  <c r="AI449" i="15"/>
  <c r="AH449" i="15"/>
  <c r="AG449" i="15"/>
  <c r="AF449" i="15"/>
  <c r="AE449" i="15"/>
  <c r="AD449" i="15"/>
  <c r="AC449" i="15"/>
  <c r="AB449" i="15"/>
  <c r="AA449" i="15"/>
  <c r="Y449" i="15"/>
  <c r="U449" i="15"/>
  <c r="X449" i="15" s="1"/>
  <c r="T449" i="15"/>
  <c r="W449" i="15" s="1"/>
  <c r="AM448" i="15"/>
  <c r="AL448" i="15"/>
  <c r="AK448" i="15"/>
  <c r="AJ448" i="15"/>
  <c r="AI448" i="15"/>
  <c r="AH448" i="15"/>
  <c r="AG448" i="15"/>
  <c r="AF448" i="15"/>
  <c r="AE448" i="15"/>
  <c r="AD448" i="15"/>
  <c r="AC448" i="15"/>
  <c r="AB448" i="15"/>
  <c r="AA448" i="15"/>
  <c r="Y448" i="15"/>
  <c r="U448" i="15"/>
  <c r="T448" i="15"/>
  <c r="AM447" i="15"/>
  <c r="AL447" i="15"/>
  <c r="AK447" i="15"/>
  <c r="AJ447" i="15"/>
  <c r="AI447" i="15"/>
  <c r="AH447" i="15"/>
  <c r="AG447" i="15"/>
  <c r="AF447" i="15"/>
  <c r="AE447" i="15"/>
  <c r="AD447" i="15"/>
  <c r="AC447" i="15"/>
  <c r="AB447" i="15"/>
  <c r="AA447" i="15"/>
  <c r="Y447" i="15"/>
  <c r="U447" i="15"/>
  <c r="T447" i="15"/>
  <c r="W447" i="15" s="1"/>
  <c r="AM446" i="15"/>
  <c r="AL446" i="15"/>
  <c r="AK446" i="15"/>
  <c r="AJ446" i="15"/>
  <c r="AI446" i="15"/>
  <c r="AH446" i="15"/>
  <c r="AG446" i="15"/>
  <c r="AF446" i="15"/>
  <c r="AE446" i="15"/>
  <c r="AD446" i="15"/>
  <c r="AC446" i="15"/>
  <c r="AB446" i="15"/>
  <c r="AA446" i="15"/>
  <c r="Y446" i="15"/>
  <c r="U446" i="15"/>
  <c r="T446" i="15"/>
  <c r="AM445" i="15"/>
  <c r="AL445" i="15"/>
  <c r="AK445" i="15"/>
  <c r="AJ445" i="15"/>
  <c r="AI445" i="15"/>
  <c r="AH445" i="15"/>
  <c r="AG445" i="15"/>
  <c r="AF445" i="15"/>
  <c r="AE445" i="15"/>
  <c r="AD445" i="15"/>
  <c r="AC445" i="15"/>
  <c r="AB445" i="15"/>
  <c r="AA445" i="15"/>
  <c r="Y445" i="15"/>
  <c r="U445" i="15"/>
  <c r="X445" i="15" s="1"/>
  <c r="T445" i="15"/>
  <c r="AM444" i="15"/>
  <c r="AL444" i="15"/>
  <c r="AK444" i="15"/>
  <c r="AJ444" i="15"/>
  <c r="AI444" i="15"/>
  <c r="AH444" i="15"/>
  <c r="AG444" i="15"/>
  <c r="AF444" i="15"/>
  <c r="AE444" i="15"/>
  <c r="AD444" i="15"/>
  <c r="AC444" i="15"/>
  <c r="AB444" i="15"/>
  <c r="AA444" i="15"/>
  <c r="Y444" i="15"/>
  <c r="U444" i="15"/>
  <c r="T444" i="15"/>
  <c r="AM443" i="15"/>
  <c r="AL443" i="15"/>
  <c r="AK443" i="15"/>
  <c r="AJ443" i="15"/>
  <c r="AI443" i="15"/>
  <c r="AH443" i="15"/>
  <c r="AG443" i="15"/>
  <c r="AF443" i="15"/>
  <c r="AE443" i="15"/>
  <c r="AD443" i="15"/>
  <c r="AC443" i="15"/>
  <c r="AB443" i="15"/>
  <c r="AA443" i="15"/>
  <c r="Y443" i="15"/>
  <c r="U443" i="15"/>
  <c r="T443" i="15"/>
  <c r="W443" i="15" s="1"/>
  <c r="AM442" i="15"/>
  <c r="AL442" i="15"/>
  <c r="AK442" i="15"/>
  <c r="AJ442" i="15"/>
  <c r="AI442" i="15"/>
  <c r="AH442" i="15"/>
  <c r="AG442" i="15"/>
  <c r="AF442" i="15"/>
  <c r="AE442" i="15"/>
  <c r="AD442" i="15"/>
  <c r="AC442" i="15"/>
  <c r="AB442" i="15"/>
  <c r="AA442" i="15"/>
  <c r="Y442" i="15"/>
  <c r="U442" i="15"/>
  <c r="X442" i="15" s="1"/>
  <c r="T442" i="15"/>
  <c r="AM441" i="15"/>
  <c r="AL441" i="15"/>
  <c r="AK441" i="15"/>
  <c r="AJ441" i="15"/>
  <c r="AI441" i="15"/>
  <c r="AH441" i="15"/>
  <c r="AG441" i="15"/>
  <c r="AF441" i="15"/>
  <c r="AE441" i="15"/>
  <c r="AD441" i="15"/>
  <c r="AC441" i="15"/>
  <c r="AB441" i="15"/>
  <c r="AA441" i="15"/>
  <c r="Y441" i="15"/>
  <c r="X441" i="15"/>
  <c r="U441" i="15"/>
  <c r="T441" i="15"/>
  <c r="W441" i="15" s="1"/>
  <c r="AM440" i="15"/>
  <c r="AL440" i="15"/>
  <c r="AK440" i="15"/>
  <c r="AJ440" i="15"/>
  <c r="AI440" i="15"/>
  <c r="AH440" i="15"/>
  <c r="AG440" i="15"/>
  <c r="AF440" i="15"/>
  <c r="AE440" i="15"/>
  <c r="AD440" i="15"/>
  <c r="AC440" i="15"/>
  <c r="AB440" i="15"/>
  <c r="AA440" i="15"/>
  <c r="Y440" i="15"/>
  <c r="U440" i="15"/>
  <c r="X440" i="15" s="1"/>
  <c r="T440" i="15"/>
  <c r="W440" i="15" s="1"/>
  <c r="AM439" i="15"/>
  <c r="AL439" i="15"/>
  <c r="AK439" i="15"/>
  <c r="AJ439" i="15"/>
  <c r="AI439" i="15"/>
  <c r="AH439" i="15"/>
  <c r="AG439" i="15"/>
  <c r="AF439" i="15"/>
  <c r="AE439" i="15"/>
  <c r="AD439" i="15"/>
  <c r="AC439" i="15"/>
  <c r="AB439" i="15"/>
  <c r="AA439" i="15"/>
  <c r="Y439" i="15"/>
  <c r="U439" i="15"/>
  <c r="T439" i="15"/>
  <c r="AM438" i="15"/>
  <c r="AL438" i="15"/>
  <c r="AK438" i="15"/>
  <c r="AJ438" i="15"/>
  <c r="AI438" i="15"/>
  <c r="AH438" i="15"/>
  <c r="AG438" i="15"/>
  <c r="AF438" i="15"/>
  <c r="AE438" i="15"/>
  <c r="AD438" i="15"/>
  <c r="AC438" i="15"/>
  <c r="AB438" i="15"/>
  <c r="AA438" i="15"/>
  <c r="Y438" i="15"/>
  <c r="U438" i="15"/>
  <c r="X438" i="15" s="1"/>
  <c r="T438" i="15"/>
  <c r="W438" i="15" s="1"/>
  <c r="Z438" i="15" s="1"/>
  <c r="AM437" i="15"/>
  <c r="AL437" i="15"/>
  <c r="AK437" i="15"/>
  <c r="AJ437" i="15"/>
  <c r="AI437" i="15"/>
  <c r="AH437" i="15"/>
  <c r="AG437" i="15"/>
  <c r="AF437" i="15"/>
  <c r="AE437" i="15"/>
  <c r="AD437" i="15"/>
  <c r="AC437" i="15"/>
  <c r="AB437" i="15"/>
  <c r="AA437" i="15"/>
  <c r="Y437" i="15"/>
  <c r="X437" i="15"/>
  <c r="U437" i="15"/>
  <c r="T437" i="15"/>
  <c r="W437" i="15" s="1"/>
  <c r="AM436" i="15"/>
  <c r="AL436" i="15"/>
  <c r="AK436" i="15"/>
  <c r="AJ436" i="15"/>
  <c r="AI436" i="15"/>
  <c r="AH436" i="15"/>
  <c r="AG436" i="15"/>
  <c r="AF436" i="15"/>
  <c r="AE436" i="15"/>
  <c r="AD436" i="15"/>
  <c r="AC436" i="15"/>
  <c r="AB436" i="15"/>
  <c r="AA436" i="15"/>
  <c r="Y436" i="15"/>
  <c r="U436" i="15"/>
  <c r="T436" i="15"/>
  <c r="AM435" i="15"/>
  <c r="AL435" i="15"/>
  <c r="AK435" i="15"/>
  <c r="AJ435" i="15"/>
  <c r="AI435" i="15"/>
  <c r="AH435" i="15"/>
  <c r="AG435" i="15"/>
  <c r="AF435" i="15"/>
  <c r="AE435" i="15"/>
  <c r="AD435" i="15"/>
  <c r="AC435" i="15"/>
  <c r="AB435" i="15"/>
  <c r="AA435" i="15"/>
  <c r="Y435" i="15"/>
  <c r="U435" i="15"/>
  <c r="X435" i="15" s="1"/>
  <c r="T435" i="15"/>
  <c r="W435" i="15" s="1"/>
  <c r="Z435" i="15" s="1"/>
  <c r="AM434" i="15"/>
  <c r="AL434" i="15"/>
  <c r="AK434" i="15"/>
  <c r="AJ434" i="15"/>
  <c r="AI434" i="15"/>
  <c r="AH434" i="15"/>
  <c r="AG434" i="15"/>
  <c r="AF434" i="15"/>
  <c r="AE434" i="15"/>
  <c r="AD434" i="15"/>
  <c r="AC434" i="15"/>
  <c r="AB434" i="15"/>
  <c r="AA434" i="15"/>
  <c r="Y434" i="15"/>
  <c r="Z434" i="15" s="1"/>
  <c r="W434" i="15"/>
  <c r="U434" i="15"/>
  <c r="X434" i="15" s="1"/>
  <c r="T434" i="15"/>
  <c r="AM433" i="15"/>
  <c r="AL433" i="15"/>
  <c r="AK433" i="15"/>
  <c r="AJ433" i="15"/>
  <c r="AI433" i="15"/>
  <c r="AH433" i="15"/>
  <c r="AG433" i="15"/>
  <c r="AF433" i="15"/>
  <c r="AE433" i="15"/>
  <c r="AD433" i="15"/>
  <c r="AC433" i="15"/>
  <c r="AB433" i="15"/>
  <c r="AA433" i="15"/>
  <c r="Y433" i="15"/>
  <c r="U433" i="15"/>
  <c r="X433" i="15" s="1"/>
  <c r="T433" i="15"/>
  <c r="AM432" i="15"/>
  <c r="AL432" i="15"/>
  <c r="AK432" i="15"/>
  <c r="AJ432" i="15"/>
  <c r="AI432" i="15"/>
  <c r="AH432" i="15"/>
  <c r="AG432" i="15"/>
  <c r="AF432" i="15"/>
  <c r="AE432" i="15"/>
  <c r="AD432" i="15"/>
  <c r="AC432" i="15"/>
  <c r="AB432" i="15"/>
  <c r="AA432" i="15"/>
  <c r="Y432" i="15"/>
  <c r="U432" i="15"/>
  <c r="X432" i="15" s="1"/>
  <c r="T432" i="15"/>
  <c r="W432" i="15" s="1"/>
  <c r="AM431" i="15"/>
  <c r="AL431" i="15"/>
  <c r="AK431" i="15"/>
  <c r="AJ431" i="15"/>
  <c r="AI431" i="15"/>
  <c r="AH431" i="15"/>
  <c r="AG431" i="15"/>
  <c r="AF431" i="15"/>
  <c r="AE431" i="15"/>
  <c r="AD431" i="15"/>
  <c r="AC431" i="15"/>
  <c r="AB431" i="15"/>
  <c r="AA431" i="15"/>
  <c r="Y431" i="15"/>
  <c r="U431" i="15"/>
  <c r="T431" i="15"/>
  <c r="AM430" i="15"/>
  <c r="AL430" i="15"/>
  <c r="AK430" i="15"/>
  <c r="AJ430" i="15"/>
  <c r="AI430" i="15"/>
  <c r="AH430" i="15"/>
  <c r="AG430" i="15"/>
  <c r="AF430" i="15"/>
  <c r="AE430" i="15"/>
  <c r="AD430" i="15"/>
  <c r="AC430" i="15"/>
  <c r="AB430" i="15"/>
  <c r="AA430" i="15"/>
  <c r="Y430" i="15"/>
  <c r="U430" i="15"/>
  <c r="X430" i="15" s="1"/>
  <c r="T430" i="15"/>
  <c r="W430" i="15" s="1"/>
  <c r="AM429" i="15"/>
  <c r="AL429" i="15"/>
  <c r="AK429" i="15"/>
  <c r="AJ429" i="15"/>
  <c r="AI429" i="15"/>
  <c r="AH429" i="15"/>
  <c r="AG429" i="15"/>
  <c r="AF429" i="15"/>
  <c r="AE429" i="15"/>
  <c r="AD429" i="15"/>
  <c r="AC429" i="15"/>
  <c r="AB429" i="15"/>
  <c r="AA429" i="15"/>
  <c r="Y429" i="15"/>
  <c r="U429" i="15"/>
  <c r="T429" i="15"/>
  <c r="AM428" i="15"/>
  <c r="AL428" i="15"/>
  <c r="AK428" i="15"/>
  <c r="AJ428" i="15"/>
  <c r="AI428" i="15"/>
  <c r="AH428" i="15"/>
  <c r="AG428" i="15"/>
  <c r="AF428" i="15"/>
  <c r="AE428" i="15"/>
  <c r="AD428" i="15"/>
  <c r="AC428" i="15"/>
  <c r="AB428" i="15"/>
  <c r="AA428" i="15"/>
  <c r="Y428" i="15"/>
  <c r="U428" i="15"/>
  <c r="T428" i="15"/>
  <c r="AM427" i="15"/>
  <c r="AL427" i="15"/>
  <c r="AK427" i="15"/>
  <c r="AJ427" i="15"/>
  <c r="AI427" i="15"/>
  <c r="AH427" i="15"/>
  <c r="AG427" i="15"/>
  <c r="AF427" i="15"/>
  <c r="AE427" i="15"/>
  <c r="AD427" i="15"/>
  <c r="AC427" i="15"/>
  <c r="AB427" i="15"/>
  <c r="AA427" i="15"/>
  <c r="Y427" i="15"/>
  <c r="U427" i="15"/>
  <c r="T427" i="15"/>
  <c r="W427" i="15" s="1"/>
  <c r="AM426" i="15"/>
  <c r="AL426" i="15"/>
  <c r="AK426" i="15"/>
  <c r="AJ426" i="15"/>
  <c r="AI426" i="15"/>
  <c r="AH426" i="15"/>
  <c r="AG426" i="15"/>
  <c r="AF426" i="15"/>
  <c r="AE426" i="15"/>
  <c r="AD426" i="15"/>
  <c r="AC426" i="15"/>
  <c r="AB426" i="15"/>
  <c r="AA426" i="15"/>
  <c r="Y426" i="15"/>
  <c r="U426" i="15"/>
  <c r="T426" i="15"/>
  <c r="AM425" i="15"/>
  <c r="AL425" i="15"/>
  <c r="AK425" i="15"/>
  <c r="AJ425" i="15"/>
  <c r="AI425" i="15"/>
  <c r="AH425" i="15"/>
  <c r="AG425" i="15"/>
  <c r="AF425" i="15"/>
  <c r="AE425" i="15"/>
  <c r="AD425" i="15"/>
  <c r="AC425" i="15"/>
  <c r="AB425" i="15"/>
  <c r="AA425" i="15"/>
  <c r="Y425" i="15"/>
  <c r="U425" i="15"/>
  <c r="X425" i="15" s="1"/>
  <c r="T425" i="15"/>
  <c r="W425" i="15" s="1"/>
  <c r="AM424" i="15"/>
  <c r="AL424" i="15"/>
  <c r="AK424" i="15"/>
  <c r="AJ424" i="15"/>
  <c r="AI424" i="15"/>
  <c r="AH424" i="15"/>
  <c r="AG424" i="15"/>
  <c r="AF424" i="15"/>
  <c r="AE424" i="15"/>
  <c r="AD424" i="15"/>
  <c r="AC424" i="15"/>
  <c r="AB424" i="15"/>
  <c r="AA424" i="15"/>
  <c r="Y424" i="15"/>
  <c r="U424" i="15"/>
  <c r="T424" i="15"/>
  <c r="AM423" i="15"/>
  <c r="AL423" i="15"/>
  <c r="AK423" i="15"/>
  <c r="AJ423" i="15"/>
  <c r="AI423" i="15"/>
  <c r="AH423" i="15"/>
  <c r="AG423" i="15"/>
  <c r="AF423" i="15"/>
  <c r="AE423" i="15"/>
  <c r="AD423" i="15"/>
  <c r="AC423" i="15"/>
  <c r="AB423" i="15"/>
  <c r="AA423" i="15"/>
  <c r="Y423" i="15"/>
  <c r="U423" i="15"/>
  <c r="T423" i="15"/>
  <c r="W423" i="15" s="1"/>
  <c r="AM422" i="15"/>
  <c r="AL422" i="15"/>
  <c r="AK422" i="15"/>
  <c r="AJ422" i="15"/>
  <c r="AI422" i="15"/>
  <c r="AH422" i="15"/>
  <c r="AG422" i="15"/>
  <c r="AF422" i="15"/>
  <c r="AE422" i="15"/>
  <c r="AD422" i="15"/>
  <c r="AC422" i="15"/>
  <c r="AB422" i="15"/>
  <c r="AA422" i="15"/>
  <c r="Y422" i="15"/>
  <c r="U422" i="15"/>
  <c r="T422" i="15"/>
  <c r="AM421" i="15"/>
  <c r="AL421" i="15"/>
  <c r="AK421" i="15"/>
  <c r="AJ421" i="15"/>
  <c r="AI421" i="15"/>
  <c r="AH421" i="15"/>
  <c r="AG421" i="15"/>
  <c r="AF421" i="15"/>
  <c r="AE421" i="15"/>
  <c r="AD421" i="15"/>
  <c r="AC421" i="15"/>
  <c r="AB421" i="15"/>
  <c r="AA421" i="15"/>
  <c r="Y421" i="15"/>
  <c r="U421" i="15"/>
  <c r="X421" i="15" s="1"/>
  <c r="T421" i="15"/>
  <c r="AM420" i="15"/>
  <c r="AL420" i="15"/>
  <c r="AK420" i="15"/>
  <c r="AJ420" i="15"/>
  <c r="AI420" i="15"/>
  <c r="AH420" i="15"/>
  <c r="AG420" i="15"/>
  <c r="AF420" i="15"/>
  <c r="AE420" i="15"/>
  <c r="AD420" i="15"/>
  <c r="AC420" i="15"/>
  <c r="AB420" i="15"/>
  <c r="AA420" i="15"/>
  <c r="Y420" i="15"/>
  <c r="U420" i="15"/>
  <c r="X420" i="15" s="1"/>
  <c r="T420" i="15"/>
  <c r="AM419" i="15"/>
  <c r="AL419" i="15"/>
  <c r="AK419" i="15"/>
  <c r="AJ419" i="15"/>
  <c r="AI419" i="15"/>
  <c r="AH419" i="15"/>
  <c r="AG419" i="15"/>
  <c r="AF419" i="15"/>
  <c r="AE419" i="15"/>
  <c r="AD419" i="15"/>
  <c r="AC419" i="15"/>
  <c r="AB419" i="15"/>
  <c r="AA419" i="15"/>
  <c r="Y419" i="15"/>
  <c r="U419" i="15"/>
  <c r="X419" i="15" s="1"/>
  <c r="T419" i="15"/>
  <c r="W419" i="15" s="1"/>
  <c r="AM418" i="15"/>
  <c r="AL418" i="15"/>
  <c r="AK418" i="15"/>
  <c r="AJ418" i="15"/>
  <c r="AI418" i="15"/>
  <c r="AH418" i="15"/>
  <c r="AG418" i="15"/>
  <c r="AF418" i="15"/>
  <c r="AE418" i="15"/>
  <c r="AD418" i="15"/>
  <c r="AC418" i="15"/>
  <c r="AB418" i="15"/>
  <c r="AA418" i="15"/>
  <c r="Y418" i="15"/>
  <c r="U418" i="15"/>
  <c r="X418" i="15" s="1"/>
  <c r="T418" i="15"/>
  <c r="W418" i="15" s="1"/>
  <c r="AM417" i="15"/>
  <c r="AL417" i="15"/>
  <c r="AK417" i="15"/>
  <c r="AJ417" i="15"/>
  <c r="AI417" i="15"/>
  <c r="AH417" i="15"/>
  <c r="AG417" i="15"/>
  <c r="AF417" i="15"/>
  <c r="AE417" i="15"/>
  <c r="AD417" i="15"/>
  <c r="AC417" i="15"/>
  <c r="AB417" i="15"/>
  <c r="AA417" i="15"/>
  <c r="Y417" i="15"/>
  <c r="U417" i="15"/>
  <c r="X417" i="15" s="1"/>
  <c r="T417" i="15"/>
  <c r="W417" i="15" s="1"/>
  <c r="AM416" i="15"/>
  <c r="AL416" i="15"/>
  <c r="AK416" i="15"/>
  <c r="AJ416" i="15"/>
  <c r="AI416" i="15"/>
  <c r="AH416" i="15"/>
  <c r="AG416" i="15"/>
  <c r="AF416" i="15"/>
  <c r="AE416" i="15"/>
  <c r="AD416" i="15"/>
  <c r="AC416" i="15"/>
  <c r="AB416" i="15"/>
  <c r="AA416" i="15"/>
  <c r="Y416" i="15"/>
  <c r="U416" i="15"/>
  <c r="T416" i="15"/>
  <c r="AM415" i="15"/>
  <c r="AL415" i="15"/>
  <c r="AK415" i="15"/>
  <c r="AJ415" i="15"/>
  <c r="AI415" i="15"/>
  <c r="AH415" i="15"/>
  <c r="AG415" i="15"/>
  <c r="AF415" i="15"/>
  <c r="AE415" i="15"/>
  <c r="AD415" i="15"/>
  <c r="AC415" i="15"/>
  <c r="AB415" i="15"/>
  <c r="AA415" i="15"/>
  <c r="Y415" i="15"/>
  <c r="U415" i="15"/>
  <c r="X415" i="15" s="1"/>
  <c r="T415" i="15"/>
  <c r="W415" i="15" s="1"/>
  <c r="AM414" i="15"/>
  <c r="AL414" i="15"/>
  <c r="AK414" i="15"/>
  <c r="AJ414" i="15"/>
  <c r="AI414" i="15"/>
  <c r="AH414" i="15"/>
  <c r="AG414" i="15"/>
  <c r="AF414" i="15"/>
  <c r="AE414" i="15"/>
  <c r="AD414" i="15"/>
  <c r="AC414" i="15"/>
  <c r="AB414" i="15"/>
  <c r="AA414" i="15"/>
  <c r="Y414" i="15"/>
  <c r="U414" i="15"/>
  <c r="X414" i="15" s="1"/>
  <c r="T414" i="15"/>
  <c r="W414" i="15" s="1"/>
  <c r="AM413" i="15"/>
  <c r="AL413" i="15"/>
  <c r="AK413" i="15"/>
  <c r="AJ413" i="15"/>
  <c r="AI413" i="15"/>
  <c r="AH413" i="15"/>
  <c r="AG413" i="15"/>
  <c r="AF413" i="15"/>
  <c r="AE413" i="15"/>
  <c r="AD413" i="15"/>
  <c r="AC413" i="15"/>
  <c r="AB413" i="15"/>
  <c r="AA413" i="15"/>
  <c r="Y413" i="15"/>
  <c r="U413" i="15"/>
  <c r="T413" i="15"/>
  <c r="AM412" i="15"/>
  <c r="AL412" i="15"/>
  <c r="AK412" i="15"/>
  <c r="AJ412" i="15"/>
  <c r="AI412" i="15"/>
  <c r="AH412" i="15"/>
  <c r="AG412" i="15"/>
  <c r="AF412" i="15"/>
  <c r="AE412" i="15"/>
  <c r="AD412" i="15"/>
  <c r="AC412" i="15"/>
  <c r="AB412" i="15"/>
  <c r="AA412" i="15"/>
  <c r="Y412" i="15"/>
  <c r="U412" i="15"/>
  <c r="X412" i="15" s="1"/>
  <c r="T412" i="15"/>
  <c r="W412" i="15" s="1"/>
  <c r="AM411" i="15"/>
  <c r="AL411" i="15"/>
  <c r="AK411" i="15"/>
  <c r="AJ411" i="15"/>
  <c r="AI411" i="15"/>
  <c r="AH411" i="15"/>
  <c r="AG411" i="15"/>
  <c r="AF411" i="15"/>
  <c r="AE411" i="15"/>
  <c r="AD411" i="15"/>
  <c r="AC411" i="15"/>
  <c r="AB411" i="15"/>
  <c r="AA411" i="15"/>
  <c r="Y411" i="15"/>
  <c r="U411" i="15"/>
  <c r="T411" i="15"/>
  <c r="AM410" i="15"/>
  <c r="AL410" i="15"/>
  <c r="AK410" i="15"/>
  <c r="AJ410" i="15"/>
  <c r="AI410" i="15"/>
  <c r="AH410" i="15"/>
  <c r="AG410" i="15"/>
  <c r="AF410" i="15"/>
  <c r="AE410" i="15"/>
  <c r="AD410" i="15"/>
  <c r="AC410" i="15"/>
  <c r="AB410" i="15"/>
  <c r="AA410" i="15"/>
  <c r="Y410" i="15"/>
  <c r="U410" i="15"/>
  <c r="T410" i="15"/>
  <c r="W410" i="15" s="1"/>
  <c r="AM409" i="15"/>
  <c r="AL409" i="15"/>
  <c r="AK409" i="15"/>
  <c r="AJ409" i="15"/>
  <c r="AI409" i="15"/>
  <c r="AH409" i="15"/>
  <c r="AG409" i="15"/>
  <c r="AF409" i="15"/>
  <c r="AE409" i="15"/>
  <c r="AD409" i="15"/>
  <c r="AC409" i="15"/>
  <c r="AB409" i="15"/>
  <c r="AA409" i="15"/>
  <c r="Y409" i="15"/>
  <c r="U409" i="15"/>
  <c r="X409" i="15" s="1"/>
  <c r="T409" i="15"/>
  <c r="AM408" i="15"/>
  <c r="AL408" i="15"/>
  <c r="AK408" i="15"/>
  <c r="AJ408" i="15"/>
  <c r="AI408" i="15"/>
  <c r="AH408" i="15"/>
  <c r="AG408" i="15"/>
  <c r="AF408" i="15"/>
  <c r="AE408" i="15"/>
  <c r="AD408" i="15"/>
  <c r="AC408" i="15"/>
  <c r="AB408" i="15"/>
  <c r="AA408" i="15"/>
  <c r="Y408" i="15"/>
  <c r="U408" i="15"/>
  <c r="X408" i="15" s="1"/>
  <c r="T408" i="15"/>
  <c r="W408" i="15" s="1"/>
  <c r="Z408" i="15" s="1"/>
  <c r="AM407" i="15"/>
  <c r="AL407" i="15"/>
  <c r="AK407" i="15"/>
  <c r="AJ407" i="15"/>
  <c r="AI407" i="15"/>
  <c r="AH407" i="15"/>
  <c r="AG407" i="15"/>
  <c r="AF407" i="15"/>
  <c r="AE407" i="15"/>
  <c r="AD407" i="15"/>
  <c r="AC407" i="15"/>
  <c r="AB407" i="15"/>
  <c r="AA407" i="15"/>
  <c r="Y407" i="15"/>
  <c r="U407" i="15"/>
  <c r="X407" i="15" s="1"/>
  <c r="T407" i="15"/>
  <c r="W407" i="15" s="1"/>
  <c r="AM406" i="15"/>
  <c r="AL406" i="15"/>
  <c r="AK406" i="15"/>
  <c r="AJ406" i="15"/>
  <c r="AI406" i="15"/>
  <c r="AH406" i="15"/>
  <c r="AG406" i="15"/>
  <c r="AF406" i="15"/>
  <c r="AE406" i="15"/>
  <c r="AD406" i="15"/>
  <c r="AC406" i="15"/>
  <c r="AB406" i="15"/>
  <c r="AA406" i="15"/>
  <c r="Y406" i="15"/>
  <c r="U406" i="15"/>
  <c r="T406" i="15"/>
  <c r="AM405" i="15"/>
  <c r="AL405" i="15"/>
  <c r="AK405" i="15"/>
  <c r="AJ405" i="15"/>
  <c r="AI405" i="15"/>
  <c r="AH405" i="15"/>
  <c r="AG405" i="15"/>
  <c r="AF405" i="15"/>
  <c r="AE405" i="15"/>
  <c r="AD405" i="15"/>
  <c r="AC405" i="15"/>
  <c r="AB405" i="15"/>
  <c r="AA405" i="15"/>
  <c r="Y405" i="15"/>
  <c r="U405" i="15"/>
  <c r="X405" i="15" s="1"/>
  <c r="T405" i="15"/>
  <c r="W405" i="15" s="1"/>
  <c r="AM404" i="15"/>
  <c r="AL404" i="15"/>
  <c r="AK404" i="15"/>
  <c r="AJ404" i="15"/>
  <c r="AI404" i="15"/>
  <c r="AH404" i="15"/>
  <c r="AG404" i="15"/>
  <c r="AF404" i="15"/>
  <c r="AE404" i="15"/>
  <c r="AD404" i="15"/>
  <c r="AC404" i="15"/>
  <c r="AB404" i="15"/>
  <c r="AA404" i="15"/>
  <c r="Y404" i="15"/>
  <c r="W404" i="15"/>
  <c r="U404" i="15"/>
  <c r="X404" i="15" s="1"/>
  <c r="T404" i="15"/>
  <c r="AM403" i="15"/>
  <c r="AL403" i="15"/>
  <c r="AK403" i="15"/>
  <c r="AJ403" i="15"/>
  <c r="AI403" i="15"/>
  <c r="AH403" i="15"/>
  <c r="AG403" i="15"/>
  <c r="AF403" i="15"/>
  <c r="AE403" i="15"/>
  <c r="AD403" i="15"/>
  <c r="AC403" i="15"/>
  <c r="AB403" i="15"/>
  <c r="AA403" i="15"/>
  <c r="Y403" i="15"/>
  <c r="U403" i="15"/>
  <c r="T403" i="15"/>
  <c r="AM402" i="15"/>
  <c r="AL402" i="15"/>
  <c r="AK402" i="15"/>
  <c r="AJ402" i="15"/>
  <c r="AI402" i="15"/>
  <c r="AH402" i="15"/>
  <c r="AG402" i="15"/>
  <c r="AF402" i="15"/>
  <c r="AE402" i="15"/>
  <c r="AD402" i="15"/>
  <c r="AC402" i="15"/>
  <c r="AB402" i="15"/>
  <c r="AA402" i="15"/>
  <c r="Y402" i="15"/>
  <c r="U402" i="15"/>
  <c r="X402" i="15" s="1"/>
  <c r="T402" i="15"/>
  <c r="W402" i="15" s="1"/>
  <c r="AM401" i="15"/>
  <c r="AL401" i="15"/>
  <c r="AK401" i="15"/>
  <c r="AJ401" i="15"/>
  <c r="AI401" i="15"/>
  <c r="AH401" i="15"/>
  <c r="AG401" i="15"/>
  <c r="AF401" i="15"/>
  <c r="AE401" i="15"/>
  <c r="AD401" i="15"/>
  <c r="AC401" i="15"/>
  <c r="AB401" i="15"/>
  <c r="AA401" i="15"/>
  <c r="Y401" i="15"/>
  <c r="U401" i="15"/>
  <c r="X401" i="15" s="1"/>
  <c r="T401" i="15"/>
  <c r="AM400" i="15"/>
  <c r="AL400" i="15"/>
  <c r="AK400" i="15"/>
  <c r="AJ400" i="15"/>
  <c r="AI400" i="15"/>
  <c r="AH400" i="15"/>
  <c r="AG400" i="15"/>
  <c r="AF400" i="15"/>
  <c r="AE400" i="15"/>
  <c r="AD400" i="15"/>
  <c r="AC400" i="15"/>
  <c r="AB400" i="15"/>
  <c r="AA400" i="15"/>
  <c r="Y400" i="15"/>
  <c r="U400" i="15"/>
  <c r="X400" i="15" s="1"/>
  <c r="T400" i="15"/>
  <c r="W400" i="15" s="1"/>
  <c r="AM399" i="15"/>
  <c r="AL399" i="15"/>
  <c r="AK399" i="15"/>
  <c r="AJ399" i="15"/>
  <c r="AI399" i="15"/>
  <c r="AH399" i="15"/>
  <c r="AG399" i="15"/>
  <c r="AF399" i="15"/>
  <c r="AE399" i="15"/>
  <c r="AD399" i="15"/>
  <c r="AC399" i="15"/>
  <c r="AB399" i="15"/>
  <c r="AA399" i="15"/>
  <c r="Y399" i="15"/>
  <c r="U399" i="15"/>
  <c r="X399" i="15" s="1"/>
  <c r="T399" i="15"/>
  <c r="AM398" i="15"/>
  <c r="AL398" i="15"/>
  <c r="AK398" i="15"/>
  <c r="AJ398" i="15"/>
  <c r="AI398" i="15"/>
  <c r="AH398" i="15"/>
  <c r="AG398" i="15"/>
  <c r="AF398" i="15"/>
  <c r="AE398" i="15"/>
  <c r="AD398" i="15"/>
  <c r="AC398" i="15"/>
  <c r="AB398" i="15"/>
  <c r="AA398" i="15"/>
  <c r="Y398" i="15"/>
  <c r="U398" i="15"/>
  <c r="X398" i="15" s="1"/>
  <c r="T398" i="15"/>
  <c r="W398" i="15" s="1"/>
  <c r="AM397" i="15"/>
  <c r="AL397" i="15"/>
  <c r="AK397" i="15"/>
  <c r="AJ397" i="15"/>
  <c r="AI397" i="15"/>
  <c r="AH397" i="15"/>
  <c r="AG397" i="15"/>
  <c r="AF397" i="15"/>
  <c r="AE397" i="15"/>
  <c r="AD397" i="15"/>
  <c r="AC397" i="15"/>
  <c r="AB397" i="15"/>
  <c r="AA397" i="15"/>
  <c r="Y397" i="15"/>
  <c r="U397" i="15"/>
  <c r="T397" i="15"/>
  <c r="AM396" i="15"/>
  <c r="AL396" i="15"/>
  <c r="AK396" i="15"/>
  <c r="AJ396" i="15"/>
  <c r="AI396" i="15"/>
  <c r="AH396" i="15"/>
  <c r="AG396" i="15"/>
  <c r="AF396" i="15"/>
  <c r="AE396" i="15"/>
  <c r="AD396" i="15"/>
  <c r="AC396" i="15"/>
  <c r="AB396" i="15"/>
  <c r="AA396" i="15"/>
  <c r="Y396" i="15"/>
  <c r="U396" i="15"/>
  <c r="X396" i="15" s="1"/>
  <c r="T396" i="15"/>
  <c r="W396" i="15" s="1"/>
  <c r="AM395" i="15"/>
  <c r="AL395" i="15"/>
  <c r="AK395" i="15"/>
  <c r="AJ395" i="15"/>
  <c r="AI395" i="15"/>
  <c r="AH395" i="15"/>
  <c r="AG395" i="15"/>
  <c r="AF395" i="15"/>
  <c r="AE395" i="15"/>
  <c r="AD395" i="15"/>
  <c r="AC395" i="15"/>
  <c r="AB395" i="15"/>
  <c r="AA395" i="15"/>
  <c r="Y395" i="15"/>
  <c r="U395" i="15"/>
  <c r="X395" i="15" s="1"/>
  <c r="T395" i="15"/>
  <c r="AM394" i="15"/>
  <c r="AL394" i="15"/>
  <c r="AK394" i="15"/>
  <c r="AJ394" i="15"/>
  <c r="AI394" i="15"/>
  <c r="AH394" i="15"/>
  <c r="AG394" i="15"/>
  <c r="AF394" i="15"/>
  <c r="AE394" i="15"/>
  <c r="AD394" i="15"/>
  <c r="AC394" i="15"/>
  <c r="AB394" i="15"/>
  <c r="AA394" i="15"/>
  <c r="Y394" i="15"/>
  <c r="X394" i="15"/>
  <c r="U394" i="15"/>
  <c r="T394" i="15"/>
  <c r="W395" i="15" s="1"/>
  <c r="Z395" i="15" s="1"/>
  <c r="AM393" i="15"/>
  <c r="AL393" i="15"/>
  <c r="AK393" i="15"/>
  <c r="AJ393" i="15"/>
  <c r="AI393" i="15"/>
  <c r="AH393" i="15"/>
  <c r="AG393" i="15"/>
  <c r="AF393" i="15"/>
  <c r="AE393" i="15"/>
  <c r="AD393" i="15"/>
  <c r="AC393" i="15"/>
  <c r="AB393" i="15"/>
  <c r="AA393" i="15"/>
  <c r="Y393" i="15"/>
  <c r="U393" i="15"/>
  <c r="T393" i="15"/>
  <c r="AM392" i="15"/>
  <c r="AL392" i="15"/>
  <c r="AK392" i="15"/>
  <c r="AJ392" i="15"/>
  <c r="AI392" i="15"/>
  <c r="AH392" i="15"/>
  <c r="AG392" i="15"/>
  <c r="AF392" i="15"/>
  <c r="AE392" i="15"/>
  <c r="AD392" i="15"/>
  <c r="AC392" i="15"/>
  <c r="AB392" i="15"/>
  <c r="AA392" i="15"/>
  <c r="Y392" i="15"/>
  <c r="U392" i="15"/>
  <c r="X392" i="15" s="1"/>
  <c r="T392" i="15"/>
  <c r="AM391" i="15"/>
  <c r="AL391" i="15"/>
  <c r="AK391" i="15"/>
  <c r="AJ391" i="15"/>
  <c r="AI391" i="15"/>
  <c r="AH391" i="15"/>
  <c r="AG391" i="15"/>
  <c r="AF391" i="15"/>
  <c r="AE391" i="15"/>
  <c r="AD391" i="15"/>
  <c r="AC391" i="15"/>
  <c r="AB391" i="15"/>
  <c r="AA391" i="15"/>
  <c r="Y391" i="15"/>
  <c r="U391" i="15"/>
  <c r="T391" i="15"/>
  <c r="AM390" i="15"/>
  <c r="AL390" i="15"/>
  <c r="AK390" i="15"/>
  <c r="AJ390" i="15"/>
  <c r="AI390" i="15"/>
  <c r="AH390" i="15"/>
  <c r="AG390" i="15"/>
  <c r="AF390" i="15"/>
  <c r="AE390" i="15"/>
  <c r="AD390" i="15"/>
  <c r="AC390" i="15"/>
  <c r="AB390" i="15"/>
  <c r="AA390" i="15"/>
  <c r="Y390" i="15"/>
  <c r="U390" i="15"/>
  <c r="T390" i="15"/>
  <c r="W390" i="15" s="1"/>
  <c r="AM389" i="15"/>
  <c r="AL389" i="15"/>
  <c r="AK389" i="15"/>
  <c r="AJ389" i="15"/>
  <c r="AI389" i="15"/>
  <c r="AH389" i="15"/>
  <c r="AG389" i="15"/>
  <c r="AF389" i="15"/>
  <c r="AE389" i="15"/>
  <c r="AD389" i="15"/>
  <c r="AC389" i="15"/>
  <c r="AB389" i="15"/>
  <c r="AA389" i="15"/>
  <c r="Y389" i="15"/>
  <c r="U389" i="15"/>
  <c r="T389" i="15"/>
  <c r="AM388" i="15"/>
  <c r="AL388" i="15"/>
  <c r="AK388" i="15"/>
  <c r="AJ388" i="15"/>
  <c r="AI388" i="15"/>
  <c r="AH388" i="15"/>
  <c r="AG388" i="15"/>
  <c r="AF388" i="15"/>
  <c r="AE388" i="15"/>
  <c r="AD388" i="15"/>
  <c r="AC388" i="15"/>
  <c r="AB388" i="15"/>
  <c r="AA388" i="15"/>
  <c r="Y388" i="15"/>
  <c r="U388" i="15"/>
  <c r="X388" i="15" s="1"/>
  <c r="Z388" i="15" s="1"/>
  <c r="T388" i="15"/>
  <c r="W388" i="15" s="1"/>
  <c r="AM387" i="15"/>
  <c r="AL387" i="15"/>
  <c r="AK387" i="15"/>
  <c r="AJ387" i="15"/>
  <c r="AI387" i="15"/>
  <c r="AH387" i="15"/>
  <c r="AG387" i="15"/>
  <c r="AF387" i="15"/>
  <c r="AE387" i="15"/>
  <c r="AD387" i="15"/>
  <c r="AC387" i="15"/>
  <c r="AB387" i="15"/>
  <c r="AA387" i="15"/>
  <c r="Y387" i="15"/>
  <c r="U387" i="15"/>
  <c r="X387" i="15" s="1"/>
  <c r="T387" i="15"/>
  <c r="AM386" i="15"/>
  <c r="AL386" i="15"/>
  <c r="AK386" i="15"/>
  <c r="AJ386" i="15"/>
  <c r="AI386" i="15"/>
  <c r="AH386" i="15"/>
  <c r="AG386" i="15"/>
  <c r="AF386" i="15"/>
  <c r="AE386" i="15"/>
  <c r="AD386" i="15"/>
  <c r="AC386" i="15"/>
  <c r="AB386" i="15"/>
  <c r="AA386" i="15"/>
  <c r="Y386" i="15"/>
  <c r="U386" i="15"/>
  <c r="X386" i="15" s="1"/>
  <c r="T386" i="15"/>
  <c r="W386" i="15" s="1"/>
  <c r="AM385" i="15"/>
  <c r="AL385" i="15"/>
  <c r="AK385" i="15"/>
  <c r="AJ385" i="15"/>
  <c r="AI385" i="15"/>
  <c r="AH385" i="15"/>
  <c r="AG385" i="15"/>
  <c r="AF385" i="15"/>
  <c r="AE385" i="15"/>
  <c r="AD385" i="15"/>
  <c r="AC385" i="15"/>
  <c r="AB385" i="15"/>
  <c r="AA385" i="15"/>
  <c r="Y385" i="15"/>
  <c r="X385" i="15"/>
  <c r="U385" i="15"/>
  <c r="T385" i="15"/>
  <c r="W385" i="15" s="1"/>
  <c r="AM384" i="15"/>
  <c r="AL384" i="15"/>
  <c r="AK384" i="15"/>
  <c r="AJ384" i="15"/>
  <c r="AI384" i="15"/>
  <c r="AH384" i="15"/>
  <c r="AG384" i="15"/>
  <c r="AF384" i="15"/>
  <c r="AE384" i="15"/>
  <c r="AD384" i="15"/>
  <c r="AC384" i="15"/>
  <c r="AB384" i="15"/>
  <c r="AA384" i="15"/>
  <c r="Y384" i="15"/>
  <c r="U384" i="15"/>
  <c r="T384" i="15"/>
  <c r="AM383" i="15"/>
  <c r="AL383" i="15"/>
  <c r="AK383" i="15"/>
  <c r="AJ383" i="15"/>
  <c r="AI383" i="15"/>
  <c r="AH383" i="15"/>
  <c r="AG383" i="15"/>
  <c r="AF383" i="15"/>
  <c r="AE383" i="15"/>
  <c r="AD383" i="15"/>
  <c r="AC383" i="15"/>
  <c r="AB383" i="15"/>
  <c r="AA383" i="15"/>
  <c r="Y383" i="15"/>
  <c r="U383" i="15"/>
  <c r="X383" i="15" s="1"/>
  <c r="T383" i="15"/>
  <c r="W383" i="15" s="1"/>
  <c r="Z383" i="15" s="1"/>
  <c r="AM382" i="15"/>
  <c r="AL382" i="15"/>
  <c r="AK382" i="15"/>
  <c r="AJ382" i="15"/>
  <c r="AI382" i="15"/>
  <c r="AH382" i="15"/>
  <c r="AG382" i="15"/>
  <c r="AF382" i="15"/>
  <c r="AE382" i="15"/>
  <c r="AD382" i="15"/>
  <c r="AC382" i="15"/>
  <c r="AB382" i="15"/>
  <c r="AA382" i="15"/>
  <c r="Y382" i="15"/>
  <c r="W382" i="15"/>
  <c r="U382" i="15"/>
  <c r="T382" i="15"/>
  <c r="AM381" i="15"/>
  <c r="AL381" i="15"/>
  <c r="AK381" i="15"/>
  <c r="AJ381" i="15"/>
  <c r="AI381" i="15"/>
  <c r="AH381" i="15"/>
  <c r="AG381" i="15"/>
  <c r="AF381" i="15"/>
  <c r="AE381" i="15"/>
  <c r="AD381" i="15"/>
  <c r="AC381" i="15"/>
  <c r="AB381" i="15"/>
  <c r="AA381" i="15"/>
  <c r="Y381" i="15"/>
  <c r="U381" i="15"/>
  <c r="X381" i="15" s="1"/>
  <c r="T381" i="15"/>
  <c r="W381" i="15" s="1"/>
  <c r="AM380" i="15"/>
  <c r="AL380" i="15"/>
  <c r="AK380" i="15"/>
  <c r="AJ380" i="15"/>
  <c r="AI380" i="15"/>
  <c r="AH380" i="15"/>
  <c r="AG380" i="15"/>
  <c r="AF380" i="15"/>
  <c r="AE380" i="15"/>
  <c r="AD380" i="15"/>
  <c r="AC380" i="15"/>
  <c r="AB380" i="15"/>
  <c r="AA380" i="15"/>
  <c r="Y380" i="15"/>
  <c r="U380" i="15"/>
  <c r="X380" i="15" s="1"/>
  <c r="T380" i="15"/>
  <c r="AM379" i="15"/>
  <c r="AL379" i="15"/>
  <c r="AK379" i="15"/>
  <c r="AJ379" i="15"/>
  <c r="AI379" i="15"/>
  <c r="AH379" i="15"/>
  <c r="AG379" i="15"/>
  <c r="AF379" i="15"/>
  <c r="AE379" i="15"/>
  <c r="AD379" i="15"/>
  <c r="AC379" i="15"/>
  <c r="AB379" i="15"/>
  <c r="AA379" i="15"/>
  <c r="Y379" i="15"/>
  <c r="U379" i="15"/>
  <c r="X379" i="15" s="1"/>
  <c r="T379" i="15"/>
  <c r="W379" i="15" s="1"/>
  <c r="AM378" i="15"/>
  <c r="AL378" i="15"/>
  <c r="AK378" i="15"/>
  <c r="AJ378" i="15"/>
  <c r="AI378" i="15"/>
  <c r="AH378" i="15"/>
  <c r="AG378" i="15"/>
  <c r="AF378" i="15"/>
  <c r="AE378" i="15"/>
  <c r="AD378" i="15"/>
  <c r="AC378" i="15"/>
  <c r="AB378" i="15"/>
  <c r="AA378" i="15"/>
  <c r="Y378" i="15"/>
  <c r="U378" i="15"/>
  <c r="X378" i="15" s="1"/>
  <c r="T378" i="15"/>
  <c r="W378" i="15" s="1"/>
  <c r="AM377" i="15"/>
  <c r="AL377" i="15"/>
  <c r="AK377" i="15"/>
  <c r="AJ377" i="15"/>
  <c r="AI377" i="15"/>
  <c r="AH377" i="15"/>
  <c r="AG377" i="15"/>
  <c r="AF377" i="15"/>
  <c r="AE377" i="15"/>
  <c r="AD377" i="15"/>
  <c r="AC377" i="15"/>
  <c r="AB377" i="15"/>
  <c r="AA377" i="15"/>
  <c r="Y377" i="15"/>
  <c r="U377" i="15"/>
  <c r="T377" i="15"/>
  <c r="AM376" i="15"/>
  <c r="AL376" i="15"/>
  <c r="AK376" i="15"/>
  <c r="AJ376" i="15"/>
  <c r="AI376" i="15"/>
  <c r="AH376" i="15"/>
  <c r="AG376" i="15"/>
  <c r="AF376" i="15"/>
  <c r="AE376" i="15"/>
  <c r="AD376" i="15"/>
  <c r="AC376" i="15"/>
  <c r="AB376" i="15"/>
  <c r="AA376" i="15"/>
  <c r="Y376" i="15"/>
  <c r="U376" i="15"/>
  <c r="T376" i="15"/>
  <c r="AM375" i="15"/>
  <c r="AL375" i="15"/>
  <c r="AK375" i="15"/>
  <c r="AJ375" i="15"/>
  <c r="AI375" i="15"/>
  <c r="AH375" i="15"/>
  <c r="AG375" i="15"/>
  <c r="AF375" i="15"/>
  <c r="AE375" i="15"/>
  <c r="AD375" i="15"/>
  <c r="AC375" i="15"/>
  <c r="AB375" i="15"/>
  <c r="AA375" i="15"/>
  <c r="Y375" i="15"/>
  <c r="U375" i="15"/>
  <c r="T375" i="15"/>
  <c r="W375" i="15" s="1"/>
  <c r="AM374" i="15"/>
  <c r="AL374" i="15"/>
  <c r="AK374" i="15"/>
  <c r="AJ374" i="15"/>
  <c r="AI374" i="15"/>
  <c r="AH374" i="15"/>
  <c r="AG374" i="15"/>
  <c r="AF374" i="15"/>
  <c r="AE374" i="15"/>
  <c r="AD374" i="15"/>
  <c r="AC374" i="15"/>
  <c r="AB374" i="15"/>
  <c r="AA374" i="15"/>
  <c r="Y374" i="15"/>
  <c r="U374" i="15"/>
  <c r="X374" i="15" s="1"/>
  <c r="T374" i="15"/>
  <c r="W374" i="15" s="1"/>
  <c r="AM373" i="15"/>
  <c r="AL373" i="15"/>
  <c r="AK373" i="15"/>
  <c r="AJ373" i="15"/>
  <c r="AI373" i="15"/>
  <c r="AH373" i="15"/>
  <c r="AG373" i="15"/>
  <c r="AF373" i="15"/>
  <c r="AE373" i="15"/>
  <c r="AD373" i="15"/>
  <c r="AC373" i="15"/>
  <c r="AB373" i="15"/>
  <c r="AA373" i="15"/>
  <c r="Y373" i="15"/>
  <c r="U373" i="15"/>
  <c r="T373" i="15"/>
  <c r="W373" i="15" s="1"/>
  <c r="AM372" i="15"/>
  <c r="AL372" i="15"/>
  <c r="AK372" i="15"/>
  <c r="AJ372" i="15"/>
  <c r="AI372" i="15"/>
  <c r="AH372" i="15"/>
  <c r="AG372" i="15"/>
  <c r="AF372" i="15"/>
  <c r="AE372" i="15"/>
  <c r="AD372" i="15"/>
  <c r="AC372" i="15"/>
  <c r="AB372" i="15"/>
  <c r="AA372" i="15"/>
  <c r="Y372" i="15"/>
  <c r="U372" i="15"/>
  <c r="X372" i="15" s="1"/>
  <c r="T372" i="15"/>
  <c r="W372" i="15" s="1"/>
  <c r="AM371" i="15"/>
  <c r="AL371" i="15"/>
  <c r="AK371" i="15"/>
  <c r="AJ371" i="15"/>
  <c r="AI371" i="15"/>
  <c r="AH371" i="15"/>
  <c r="AG371" i="15"/>
  <c r="AF371" i="15"/>
  <c r="AE371" i="15"/>
  <c r="AD371" i="15"/>
  <c r="AC371" i="15"/>
  <c r="AB371" i="15"/>
  <c r="AA371" i="15"/>
  <c r="Y371" i="15"/>
  <c r="U371" i="15"/>
  <c r="X371" i="15" s="1"/>
  <c r="T371" i="15"/>
  <c r="AM370" i="15"/>
  <c r="AL370" i="15"/>
  <c r="AK370" i="15"/>
  <c r="AJ370" i="15"/>
  <c r="AI370" i="15"/>
  <c r="AH370" i="15"/>
  <c r="AG370" i="15"/>
  <c r="AF370" i="15"/>
  <c r="AE370" i="15"/>
  <c r="AD370" i="15"/>
  <c r="AC370" i="15"/>
  <c r="AB370" i="15"/>
  <c r="AA370" i="15"/>
  <c r="Y370" i="15"/>
  <c r="X370" i="15"/>
  <c r="U370" i="15"/>
  <c r="T370" i="15"/>
  <c r="AM369" i="15"/>
  <c r="AL369" i="15"/>
  <c r="AK369" i="15"/>
  <c r="AJ369" i="15"/>
  <c r="AI369" i="15"/>
  <c r="AH369" i="15"/>
  <c r="AG369" i="15"/>
  <c r="AF369" i="15"/>
  <c r="AE369" i="15"/>
  <c r="AD369" i="15"/>
  <c r="AC369" i="15"/>
  <c r="AB369" i="15"/>
  <c r="AA369" i="15"/>
  <c r="Y369" i="15"/>
  <c r="U369" i="15"/>
  <c r="X369" i="15" s="1"/>
  <c r="T369" i="15"/>
  <c r="W369" i="15" s="1"/>
  <c r="AM368" i="15"/>
  <c r="AL368" i="15"/>
  <c r="AK368" i="15"/>
  <c r="AJ368" i="15"/>
  <c r="AI368" i="15"/>
  <c r="AH368" i="15"/>
  <c r="AG368" i="15"/>
  <c r="AF368" i="15"/>
  <c r="AE368" i="15"/>
  <c r="AD368" i="15"/>
  <c r="AC368" i="15"/>
  <c r="AB368" i="15"/>
  <c r="AA368" i="15"/>
  <c r="Y368" i="15"/>
  <c r="U368" i="15"/>
  <c r="X368" i="15" s="1"/>
  <c r="T368" i="15"/>
  <c r="AM367" i="15"/>
  <c r="AL367" i="15"/>
  <c r="AK367" i="15"/>
  <c r="AJ367" i="15"/>
  <c r="AI367" i="15"/>
  <c r="AH367" i="15"/>
  <c r="AG367" i="15"/>
  <c r="AF367" i="15"/>
  <c r="AE367" i="15"/>
  <c r="AD367" i="15"/>
  <c r="AC367" i="15"/>
  <c r="AB367" i="15"/>
  <c r="AA367" i="15"/>
  <c r="Y367" i="15"/>
  <c r="U367" i="15"/>
  <c r="X367" i="15" s="1"/>
  <c r="T367" i="15"/>
  <c r="W367" i="15" s="1"/>
  <c r="AM366" i="15"/>
  <c r="AL366" i="15"/>
  <c r="AK366" i="15"/>
  <c r="AJ366" i="15"/>
  <c r="AI366" i="15"/>
  <c r="AH366" i="15"/>
  <c r="AG366" i="15"/>
  <c r="AF366" i="15"/>
  <c r="AE366" i="15"/>
  <c r="AD366" i="15"/>
  <c r="AC366" i="15"/>
  <c r="AB366" i="15"/>
  <c r="AA366" i="15"/>
  <c r="Y366" i="15"/>
  <c r="U366" i="15"/>
  <c r="T366" i="15"/>
  <c r="W366" i="15" s="1"/>
  <c r="AM365" i="15"/>
  <c r="AL365" i="15"/>
  <c r="AK365" i="15"/>
  <c r="AJ365" i="15"/>
  <c r="AI365" i="15"/>
  <c r="AH365" i="15"/>
  <c r="AG365" i="15"/>
  <c r="AF365" i="15"/>
  <c r="AE365" i="15"/>
  <c r="AD365" i="15"/>
  <c r="AC365" i="15"/>
  <c r="AB365" i="15"/>
  <c r="AA365" i="15"/>
  <c r="Y365" i="15"/>
  <c r="W365" i="15"/>
  <c r="U365" i="15"/>
  <c r="T365" i="15"/>
  <c r="AM364" i="15"/>
  <c r="AL364" i="15"/>
  <c r="AK364" i="15"/>
  <c r="AJ364" i="15"/>
  <c r="AI364" i="15"/>
  <c r="AH364" i="15"/>
  <c r="AG364" i="15"/>
  <c r="AF364" i="15"/>
  <c r="AE364" i="15"/>
  <c r="AD364" i="15"/>
  <c r="AC364" i="15"/>
  <c r="AB364" i="15"/>
  <c r="AA364" i="15"/>
  <c r="Y364" i="15"/>
  <c r="U364" i="15"/>
  <c r="T364" i="15"/>
  <c r="AM363" i="15"/>
  <c r="AL363" i="15"/>
  <c r="AK363" i="15"/>
  <c r="AJ363" i="15"/>
  <c r="AI363" i="15"/>
  <c r="AH363" i="15"/>
  <c r="AG363" i="15"/>
  <c r="AF363" i="15"/>
  <c r="AE363" i="15"/>
  <c r="AD363" i="15"/>
  <c r="AC363" i="15"/>
  <c r="AB363" i="15"/>
  <c r="AA363" i="15"/>
  <c r="Y363" i="15"/>
  <c r="U363" i="15"/>
  <c r="X363" i="15" s="1"/>
  <c r="T363" i="15"/>
  <c r="W363" i="15" s="1"/>
  <c r="AM362" i="15"/>
  <c r="AL362" i="15"/>
  <c r="AK362" i="15"/>
  <c r="AJ362" i="15"/>
  <c r="AI362" i="15"/>
  <c r="AH362" i="15"/>
  <c r="AG362" i="15"/>
  <c r="AF362" i="15"/>
  <c r="AE362" i="15"/>
  <c r="AD362" i="15"/>
  <c r="AC362" i="15"/>
  <c r="AB362" i="15"/>
  <c r="AA362" i="15"/>
  <c r="Y362" i="15"/>
  <c r="U362" i="15"/>
  <c r="T362" i="15"/>
  <c r="AM361" i="15"/>
  <c r="AL361" i="15"/>
  <c r="AK361" i="15"/>
  <c r="AJ361" i="15"/>
  <c r="AI361" i="15"/>
  <c r="AH361" i="15"/>
  <c r="AG361" i="15"/>
  <c r="AF361" i="15"/>
  <c r="AE361" i="15"/>
  <c r="AD361" i="15"/>
  <c r="AC361" i="15"/>
  <c r="AB361" i="15"/>
  <c r="AA361" i="15"/>
  <c r="Y361" i="15"/>
  <c r="U361" i="15"/>
  <c r="X362" i="15" s="1"/>
  <c r="T361" i="15"/>
  <c r="AM360" i="15"/>
  <c r="AL360" i="15"/>
  <c r="AK360" i="15"/>
  <c r="AJ360" i="15"/>
  <c r="AI360" i="15"/>
  <c r="AH360" i="15"/>
  <c r="AG360" i="15"/>
  <c r="AF360" i="15"/>
  <c r="AE360" i="15"/>
  <c r="AD360" i="15"/>
  <c r="AC360" i="15"/>
  <c r="AB360" i="15"/>
  <c r="AA360" i="15"/>
  <c r="Y360" i="15"/>
  <c r="U360" i="15"/>
  <c r="T360" i="15"/>
  <c r="W360" i="15" s="1"/>
  <c r="AM359" i="15"/>
  <c r="AL359" i="15"/>
  <c r="AK359" i="15"/>
  <c r="AJ359" i="15"/>
  <c r="AI359" i="15"/>
  <c r="AH359" i="15"/>
  <c r="AG359" i="15"/>
  <c r="AF359" i="15"/>
  <c r="AE359" i="15"/>
  <c r="AD359" i="15"/>
  <c r="AC359" i="15"/>
  <c r="AB359" i="15"/>
  <c r="AA359" i="15"/>
  <c r="Y359" i="15"/>
  <c r="W359" i="15"/>
  <c r="U359" i="15"/>
  <c r="X359" i="15" s="1"/>
  <c r="T359" i="15"/>
  <c r="AM358" i="15"/>
  <c r="AL358" i="15"/>
  <c r="AK358" i="15"/>
  <c r="AJ358" i="15"/>
  <c r="AI358" i="15"/>
  <c r="AH358" i="15"/>
  <c r="AG358" i="15"/>
  <c r="AF358" i="15"/>
  <c r="AE358" i="15"/>
  <c r="AD358" i="15"/>
  <c r="AC358" i="15"/>
  <c r="AB358" i="15"/>
  <c r="AA358" i="15"/>
  <c r="Y358" i="15"/>
  <c r="U358" i="15"/>
  <c r="T358" i="15"/>
  <c r="W358" i="15" s="1"/>
  <c r="AM357" i="15"/>
  <c r="AL357" i="15"/>
  <c r="AK357" i="15"/>
  <c r="AJ357" i="15"/>
  <c r="AI357" i="15"/>
  <c r="AH357" i="15"/>
  <c r="AG357" i="15"/>
  <c r="AF357" i="15"/>
  <c r="AE357" i="15"/>
  <c r="AD357" i="15"/>
  <c r="AC357" i="15"/>
  <c r="AB357" i="15"/>
  <c r="AA357" i="15"/>
  <c r="Y357" i="15"/>
  <c r="U357" i="15"/>
  <c r="X357" i="15" s="1"/>
  <c r="Z357" i="15" s="1"/>
  <c r="T357" i="15"/>
  <c r="W357" i="15" s="1"/>
  <c r="AM356" i="15"/>
  <c r="AL356" i="15"/>
  <c r="AK356" i="15"/>
  <c r="AJ356" i="15"/>
  <c r="AI356" i="15"/>
  <c r="AH356" i="15"/>
  <c r="AG356" i="15"/>
  <c r="AF356" i="15"/>
  <c r="AE356" i="15"/>
  <c r="AD356" i="15"/>
  <c r="AC356" i="15"/>
  <c r="AB356" i="15"/>
  <c r="AA356" i="15"/>
  <c r="Y356" i="15"/>
  <c r="U356" i="15"/>
  <c r="T356" i="15"/>
  <c r="AM355" i="15"/>
  <c r="AL355" i="15"/>
  <c r="AK355" i="15"/>
  <c r="AJ355" i="15"/>
  <c r="AI355" i="15"/>
  <c r="AH355" i="15"/>
  <c r="AG355" i="15"/>
  <c r="AF355" i="15"/>
  <c r="AE355" i="15"/>
  <c r="AD355" i="15"/>
  <c r="AC355" i="15"/>
  <c r="AB355" i="15"/>
  <c r="AA355" i="15"/>
  <c r="Y355" i="15"/>
  <c r="U355" i="15"/>
  <c r="X355" i="15" s="1"/>
  <c r="T355" i="15"/>
  <c r="W355" i="15" s="1"/>
  <c r="AM354" i="15"/>
  <c r="AL354" i="15"/>
  <c r="AK354" i="15"/>
  <c r="AJ354" i="15"/>
  <c r="AI354" i="15"/>
  <c r="AH354" i="15"/>
  <c r="AG354" i="15"/>
  <c r="AF354" i="15"/>
  <c r="AE354" i="15"/>
  <c r="AD354" i="15"/>
  <c r="AC354" i="15"/>
  <c r="AB354" i="15"/>
  <c r="AA354" i="15"/>
  <c r="Y354" i="15"/>
  <c r="U354" i="15"/>
  <c r="T354" i="15"/>
  <c r="W354" i="15" s="1"/>
  <c r="AM353" i="15"/>
  <c r="AL353" i="15"/>
  <c r="AK353" i="15"/>
  <c r="AJ353" i="15"/>
  <c r="AI353" i="15"/>
  <c r="AH353" i="15"/>
  <c r="AG353" i="15"/>
  <c r="AF353" i="15"/>
  <c r="AE353" i="15"/>
  <c r="AD353" i="15"/>
  <c r="AC353" i="15"/>
  <c r="AB353" i="15"/>
  <c r="AA353" i="15"/>
  <c r="Y353" i="15"/>
  <c r="U353" i="15"/>
  <c r="X353" i="15" s="1"/>
  <c r="T353" i="15"/>
  <c r="W353" i="15" s="1"/>
  <c r="AM352" i="15"/>
  <c r="AL352" i="15"/>
  <c r="AK352" i="15"/>
  <c r="AJ352" i="15"/>
  <c r="AI352" i="15"/>
  <c r="AH352" i="15"/>
  <c r="AG352" i="15"/>
  <c r="AF352" i="15"/>
  <c r="AE352" i="15"/>
  <c r="AD352" i="15"/>
  <c r="AC352" i="15"/>
  <c r="AB352" i="15"/>
  <c r="AA352" i="15"/>
  <c r="Y352" i="15"/>
  <c r="U352" i="15"/>
  <c r="X352" i="15" s="1"/>
  <c r="T352" i="15"/>
  <c r="W352" i="15" s="1"/>
  <c r="AM351" i="15"/>
  <c r="AL351" i="15"/>
  <c r="AK351" i="15"/>
  <c r="AJ351" i="15"/>
  <c r="AI351" i="15"/>
  <c r="AH351" i="15"/>
  <c r="AG351" i="15"/>
  <c r="AF351" i="15"/>
  <c r="AE351" i="15"/>
  <c r="AD351" i="15"/>
  <c r="AC351" i="15"/>
  <c r="AB351" i="15"/>
  <c r="AA351" i="15"/>
  <c r="Y351" i="15"/>
  <c r="U351" i="15"/>
  <c r="T351" i="15"/>
  <c r="AM350" i="15"/>
  <c r="AL350" i="15"/>
  <c r="AK350" i="15"/>
  <c r="AJ350" i="15"/>
  <c r="AI350" i="15"/>
  <c r="AH350" i="15"/>
  <c r="AG350" i="15"/>
  <c r="AF350" i="15"/>
  <c r="AE350" i="15"/>
  <c r="AD350" i="15"/>
  <c r="AC350" i="15"/>
  <c r="AB350" i="15"/>
  <c r="AA350" i="15"/>
  <c r="Y350" i="15"/>
  <c r="U350" i="15"/>
  <c r="X350" i="15" s="1"/>
  <c r="T350" i="15"/>
  <c r="W350" i="15" s="1"/>
  <c r="AM349" i="15"/>
  <c r="AL349" i="15"/>
  <c r="AK349" i="15"/>
  <c r="AJ349" i="15"/>
  <c r="AI349" i="15"/>
  <c r="AH349" i="15"/>
  <c r="AG349" i="15"/>
  <c r="AF349" i="15"/>
  <c r="AE349" i="15"/>
  <c r="AD349" i="15"/>
  <c r="AC349" i="15"/>
  <c r="AB349" i="15"/>
  <c r="AA349" i="15"/>
  <c r="Y349" i="15"/>
  <c r="U349" i="15"/>
  <c r="T349" i="15"/>
  <c r="W349" i="15" s="1"/>
  <c r="AM348" i="15"/>
  <c r="AL348" i="15"/>
  <c r="AK348" i="15"/>
  <c r="AJ348" i="15"/>
  <c r="AI348" i="15"/>
  <c r="AH348" i="15"/>
  <c r="AG348" i="15"/>
  <c r="AF348" i="15"/>
  <c r="AE348" i="15"/>
  <c r="AD348" i="15"/>
  <c r="AC348" i="15"/>
  <c r="AB348" i="15"/>
  <c r="AA348" i="15"/>
  <c r="Y348" i="15"/>
  <c r="U348" i="15"/>
  <c r="X348" i="15" s="1"/>
  <c r="T348" i="15"/>
  <c r="W348" i="15" s="1"/>
  <c r="AM347" i="15"/>
  <c r="AL347" i="15"/>
  <c r="AK347" i="15"/>
  <c r="AJ347" i="15"/>
  <c r="AI347" i="15"/>
  <c r="AH347" i="15"/>
  <c r="AG347" i="15"/>
  <c r="AF347" i="15"/>
  <c r="AE347" i="15"/>
  <c r="AD347" i="15"/>
  <c r="AC347" i="15"/>
  <c r="AB347" i="15"/>
  <c r="AA347" i="15"/>
  <c r="Y347" i="15"/>
  <c r="U347" i="15"/>
  <c r="T347" i="15"/>
  <c r="AM346" i="15"/>
  <c r="AL346" i="15"/>
  <c r="AK346" i="15"/>
  <c r="AJ346" i="15"/>
  <c r="AI346" i="15"/>
  <c r="AH346" i="15"/>
  <c r="AG346" i="15"/>
  <c r="AF346" i="15"/>
  <c r="AE346" i="15"/>
  <c r="AD346" i="15"/>
  <c r="AC346" i="15"/>
  <c r="AB346" i="15"/>
  <c r="AA346" i="15"/>
  <c r="Y346" i="15"/>
  <c r="U346" i="15"/>
  <c r="T346" i="15"/>
  <c r="AM345" i="15"/>
  <c r="AL345" i="15"/>
  <c r="AK345" i="15"/>
  <c r="AJ345" i="15"/>
  <c r="AI345" i="15"/>
  <c r="AH345" i="15"/>
  <c r="AG345" i="15"/>
  <c r="AF345" i="15"/>
  <c r="AE345" i="15"/>
  <c r="AD345" i="15"/>
  <c r="AC345" i="15"/>
  <c r="AB345" i="15"/>
  <c r="AA345" i="15"/>
  <c r="Y345" i="15"/>
  <c r="U345" i="15"/>
  <c r="X345" i="15" s="1"/>
  <c r="T345" i="15"/>
  <c r="W345" i="15" s="1"/>
  <c r="AM344" i="15"/>
  <c r="AL344" i="15"/>
  <c r="AK344" i="15"/>
  <c r="AJ344" i="15"/>
  <c r="AI344" i="15"/>
  <c r="AH344" i="15"/>
  <c r="AG344" i="15"/>
  <c r="AF344" i="15"/>
  <c r="AE344" i="15"/>
  <c r="AD344" i="15"/>
  <c r="AC344" i="15"/>
  <c r="AB344" i="15"/>
  <c r="AA344" i="15"/>
  <c r="Y344" i="15"/>
  <c r="U344" i="15"/>
  <c r="T344" i="15"/>
  <c r="AM343" i="15"/>
  <c r="AL343" i="15"/>
  <c r="AK343" i="15"/>
  <c r="AJ343" i="15"/>
  <c r="AI343" i="15"/>
  <c r="AH343" i="15"/>
  <c r="AG343" i="15"/>
  <c r="AF343" i="15"/>
  <c r="AE343" i="15"/>
  <c r="AD343" i="15"/>
  <c r="AC343" i="15"/>
  <c r="AB343" i="15"/>
  <c r="AA343" i="15"/>
  <c r="Y343" i="15"/>
  <c r="U343" i="15"/>
  <c r="T343" i="15"/>
  <c r="W343" i="15" s="1"/>
  <c r="AM342" i="15"/>
  <c r="AL342" i="15"/>
  <c r="AK342" i="15"/>
  <c r="AJ342" i="15"/>
  <c r="AI342" i="15"/>
  <c r="AH342" i="15"/>
  <c r="AG342" i="15"/>
  <c r="AF342" i="15"/>
  <c r="AE342" i="15"/>
  <c r="AD342" i="15"/>
  <c r="AC342" i="15"/>
  <c r="AB342" i="15"/>
  <c r="AA342" i="15"/>
  <c r="Y342" i="15"/>
  <c r="W342" i="15"/>
  <c r="U342" i="15"/>
  <c r="T342" i="15"/>
  <c r="AM341" i="15"/>
  <c r="AL341" i="15"/>
  <c r="AK341" i="15"/>
  <c r="AJ341" i="15"/>
  <c r="AI341" i="15"/>
  <c r="AH341" i="15"/>
  <c r="AG341" i="15"/>
  <c r="AF341" i="15"/>
  <c r="AE341" i="15"/>
  <c r="AD341" i="15"/>
  <c r="AC341" i="15"/>
  <c r="AB341" i="15"/>
  <c r="AA341" i="15"/>
  <c r="Y341" i="15"/>
  <c r="U341" i="15"/>
  <c r="X341" i="15" s="1"/>
  <c r="T341" i="15"/>
  <c r="W341" i="15" s="1"/>
  <c r="AM340" i="15"/>
  <c r="AL340" i="15"/>
  <c r="AK340" i="15"/>
  <c r="AJ340" i="15"/>
  <c r="AI340" i="15"/>
  <c r="AH340" i="15"/>
  <c r="AG340" i="15"/>
  <c r="AF340" i="15"/>
  <c r="AE340" i="15"/>
  <c r="AD340" i="15"/>
  <c r="AC340" i="15"/>
  <c r="AB340" i="15"/>
  <c r="AA340" i="15"/>
  <c r="Y340" i="15"/>
  <c r="U340" i="15"/>
  <c r="T340" i="15"/>
  <c r="AM339" i="15"/>
  <c r="AL339" i="15"/>
  <c r="AK339" i="15"/>
  <c r="AJ339" i="15"/>
  <c r="AI339" i="15"/>
  <c r="AH339" i="15"/>
  <c r="AG339" i="15"/>
  <c r="AF339" i="15"/>
  <c r="AE339" i="15"/>
  <c r="AD339" i="15"/>
  <c r="AC339" i="15"/>
  <c r="AB339" i="15"/>
  <c r="AA339" i="15"/>
  <c r="Y339" i="15"/>
  <c r="U339" i="15"/>
  <c r="X339" i="15" s="1"/>
  <c r="T339" i="15"/>
  <c r="W339" i="15" s="1"/>
  <c r="AM338" i="15"/>
  <c r="AL338" i="15"/>
  <c r="AK338" i="15"/>
  <c r="AJ338" i="15"/>
  <c r="AI338" i="15"/>
  <c r="AH338" i="15"/>
  <c r="AG338" i="15"/>
  <c r="AF338" i="15"/>
  <c r="AE338" i="15"/>
  <c r="AD338" i="15"/>
  <c r="AC338" i="15"/>
  <c r="AB338" i="15"/>
  <c r="AA338" i="15"/>
  <c r="Y338" i="15"/>
  <c r="U338" i="15"/>
  <c r="T338" i="15"/>
  <c r="AM337" i="15"/>
  <c r="AL337" i="15"/>
  <c r="AK337" i="15"/>
  <c r="AJ337" i="15"/>
  <c r="AI337" i="15"/>
  <c r="AH337" i="15"/>
  <c r="AG337" i="15"/>
  <c r="AF337" i="15"/>
  <c r="AE337" i="15"/>
  <c r="AD337" i="15"/>
  <c r="AC337" i="15"/>
  <c r="AB337" i="15"/>
  <c r="AA337" i="15"/>
  <c r="Y337" i="15"/>
  <c r="U337" i="15"/>
  <c r="T337" i="15"/>
  <c r="AM336" i="15"/>
  <c r="AL336" i="15"/>
  <c r="AK336" i="15"/>
  <c r="AJ336" i="15"/>
  <c r="AI336" i="15"/>
  <c r="AH336" i="15"/>
  <c r="AG336" i="15"/>
  <c r="AF336" i="15"/>
  <c r="AE336" i="15"/>
  <c r="AD336" i="15"/>
  <c r="AC336" i="15"/>
  <c r="AB336" i="15"/>
  <c r="AA336" i="15"/>
  <c r="Y336" i="15"/>
  <c r="U336" i="15"/>
  <c r="X336" i="15" s="1"/>
  <c r="T336" i="15"/>
  <c r="W336" i="15" s="1"/>
  <c r="AM335" i="15"/>
  <c r="AL335" i="15"/>
  <c r="AK335" i="15"/>
  <c r="AJ335" i="15"/>
  <c r="AI335" i="15"/>
  <c r="AH335" i="15"/>
  <c r="AG335" i="15"/>
  <c r="AF335" i="15"/>
  <c r="AE335" i="15"/>
  <c r="AD335" i="15"/>
  <c r="AC335" i="15"/>
  <c r="AB335" i="15"/>
  <c r="AA335" i="15"/>
  <c r="Y335" i="15"/>
  <c r="U335" i="15"/>
  <c r="T335" i="15"/>
  <c r="AM334" i="15"/>
  <c r="AL334" i="15"/>
  <c r="AK334" i="15"/>
  <c r="AJ334" i="15"/>
  <c r="AI334" i="15"/>
  <c r="AH334" i="15"/>
  <c r="AG334" i="15"/>
  <c r="AF334" i="15"/>
  <c r="AE334" i="15"/>
  <c r="AD334" i="15"/>
  <c r="AC334" i="15"/>
  <c r="AB334" i="15"/>
  <c r="AA334" i="15"/>
  <c r="Y334" i="15"/>
  <c r="U334" i="15"/>
  <c r="X334" i="15" s="1"/>
  <c r="T334" i="15"/>
  <c r="W334" i="15" s="1"/>
  <c r="AM333" i="15"/>
  <c r="AL333" i="15"/>
  <c r="AK333" i="15"/>
  <c r="AJ333" i="15"/>
  <c r="AI333" i="15"/>
  <c r="AH333" i="15"/>
  <c r="AG333" i="15"/>
  <c r="AF333" i="15"/>
  <c r="AE333" i="15"/>
  <c r="AD333" i="15"/>
  <c r="AC333" i="15"/>
  <c r="AB333" i="15"/>
  <c r="AA333" i="15"/>
  <c r="Y333" i="15"/>
  <c r="U333" i="15"/>
  <c r="T333" i="15"/>
  <c r="AM332" i="15"/>
  <c r="AL332" i="15"/>
  <c r="AK332" i="15"/>
  <c r="AJ332" i="15"/>
  <c r="AI332" i="15"/>
  <c r="AH332" i="15"/>
  <c r="AG332" i="15"/>
  <c r="AF332" i="15"/>
  <c r="AE332" i="15"/>
  <c r="AD332" i="15"/>
  <c r="AC332" i="15"/>
  <c r="AB332" i="15"/>
  <c r="AA332" i="15"/>
  <c r="Y332" i="15"/>
  <c r="U332" i="15"/>
  <c r="X332" i="15" s="1"/>
  <c r="T332" i="15"/>
  <c r="AM331" i="15"/>
  <c r="AL331" i="15"/>
  <c r="AK331" i="15"/>
  <c r="AJ331" i="15"/>
  <c r="AI331" i="15"/>
  <c r="AH331" i="15"/>
  <c r="AG331" i="15"/>
  <c r="AF331" i="15"/>
  <c r="AE331" i="15"/>
  <c r="AD331" i="15"/>
  <c r="AC331" i="15"/>
  <c r="AB331" i="15"/>
  <c r="AA331" i="15"/>
  <c r="Y331" i="15"/>
  <c r="U331" i="15"/>
  <c r="T331" i="15"/>
  <c r="AM330" i="15"/>
  <c r="AL330" i="15"/>
  <c r="AK330" i="15"/>
  <c r="AJ330" i="15"/>
  <c r="AI330" i="15"/>
  <c r="AH330" i="15"/>
  <c r="AG330" i="15"/>
  <c r="AF330" i="15"/>
  <c r="AE330" i="15"/>
  <c r="AD330" i="15"/>
  <c r="AC330" i="15"/>
  <c r="AB330" i="15"/>
  <c r="AA330" i="15"/>
  <c r="Y330" i="15"/>
  <c r="U330" i="15"/>
  <c r="X331" i="15" s="1"/>
  <c r="T330" i="15"/>
  <c r="W330" i="15" s="1"/>
  <c r="AM329" i="15"/>
  <c r="AL329" i="15"/>
  <c r="AK329" i="15"/>
  <c r="AJ329" i="15"/>
  <c r="AI329" i="15"/>
  <c r="AH329" i="15"/>
  <c r="AG329" i="15"/>
  <c r="AF329" i="15"/>
  <c r="AE329" i="15"/>
  <c r="AD329" i="15"/>
  <c r="AC329" i="15"/>
  <c r="AB329" i="15"/>
  <c r="AA329" i="15"/>
  <c r="Y329" i="15"/>
  <c r="W329" i="15"/>
  <c r="U329" i="15"/>
  <c r="T329" i="15"/>
  <c r="AM328" i="15"/>
  <c r="AL328" i="15"/>
  <c r="AK328" i="15"/>
  <c r="AJ328" i="15"/>
  <c r="AI328" i="15"/>
  <c r="AH328" i="15"/>
  <c r="AG328" i="15"/>
  <c r="AF328" i="15"/>
  <c r="AE328" i="15"/>
  <c r="AD328" i="15"/>
  <c r="AC328" i="15"/>
  <c r="AB328" i="15"/>
  <c r="AA328" i="15"/>
  <c r="Y328" i="15"/>
  <c r="U328" i="15"/>
  <c r="X328" i="15" s="1"/>
  <c r="T328" i="15"/>
  <c r="W328" i="15" s="1"/>
  <c r="AM327" i="15"/>
  <c r="AL327" i="15"/>
  <c r="AK327" i="15"/>
  <c r="AJ327" i="15"/>
  <c r="AI327" i="15"/>
  <c r="AH327" i="15"/>
  <c r="AG327" i="15"/>
  <c r="AF327" i="15"/>
  <c r="AE327" i="15"/>
  <c r="AD327" i="15"/>
  <c r="AC327" i="15"/>
  <c r="AB327" i="15"/>
  <c r="AA327" i="15"/>
  <c r="Y327" i="15"/>
  <c r="U327" i="15"/>
  <c r="T327" i="15"/>
  <c r="AM326" i="15"/>
  <c r="AL326" i="15"/>
  <c r="AK326" i="15"/>
  <c r="AJ326" i="15"/>
  <c r="AI326" i="15"/>
  <c r="AH326" i="15"/>
  <c r="AG326" i="15"/>
  <c r="AF326" i="15"/>
  <c r="AE326" i="15"/>
  <c r="AD326" i="15"/>
  <c r="AC326" i="15"/>
  <c r="AB326" i="15"/>
  <c r="AA326" i="15"/>
  <c r="Y326" i="15"/>
  <c r="U326" i="15"/>
  <c r="X326" i="15" s="1"/>
  <c r="T326" i="15"/>
  <c r="W326" i="15" s="1"/>
  <c r="AM325" i="15"/>
  <c r="AL325" i="15"/>
  <c r="AK325" i="15"/>
  <c r="AJ325" i="15"/>
  <c r="AI325" i="15"/>
  <c r="AH325" i="15"/>
  <c r="AG325" i="15"/>
  <c r="AF325" i="15"/>
  <c r="AE325" i="15"/>
  <c r="AD325" i="15"/>
  <c r="AC325" i="15"/>
  <c r="AB325" i="15"/>
  <c r="AA325" i="15"/>
  <c r="Y325" i="15"/>
  <c r="U325" i="15"/>
  <c r="T325" i="15"/>
  <c r="AM324" i="15"/>
  <c r="AL324" i="15"/>
  <c r="AK324" i="15"/>
  <c r="AJ324" i="15"/>
  <c r="AI324" i="15"/>
  <c r="AH324" i="15"/>
  <c r="AG324" i="15"/>
  <c r="AF324" i="15"/>
  <c r="AE324" i="15"/>
  <c r="AD324" i="15"/>
  <c r="AC324" i="15"/>
  <c r="AB324" i="15"/>
  <c r="AA324" i="15"/>
  <c r="Y324" i="15"/>
  <c r="U324" i="15"/>
  <c r="X324" i="15" s="1"/>
  <c r="T324" i="15"/>
  <c r="W324" i="15" s="1"/>
  <c r="AM323" i="15"/>
  <c r="AL323" i="15"/>
  <c r="AK323" i="15"/>
  <c r="AJ323" i="15"/>
  <c r="AI323" i="15"/>
  <c r="AH323" i="15"/>
  <c r="AG323" i="15"/>
  <c r="AF323" i="15"/>
  <c r="AE323" i="15"/>
  <c r="AD323" i="15"/>
  <c r="AC323" i="15"/>
  <c r="AB323" i="15"/>
  <c r="AA323" i="15"/>
  <c r="Y323" i="15"/>
  <c r="U323" i="15"/>
  <c r="T323" i="15"/>
  <c r="W323" i="15" s="1"/>
  <c r="AM322" i="15"/>
  <c r="AL322" i="15"/>
  <c r="AK322" i="15"/>
  <c r="AJ322" i="15"/>
  <c r="AI322" i="15"/>
  <c r="AH322" i="15"/>
  <c r="AG322" i="15"/>
  <c r="AF322" i="15"/>
  <c r="AE322" i="15"/>
  <c r="AD322" i="15"/>
  <c r="AC322" i="15"/>
  <c r="AB322" i="15"/>
  <c r="AA322" i="15"/>
  <c r="Y322" i="15"/>
  <c r="U322" i="15"/>
  <c r="X322" i="15" s="1"/>
  <c r="T322" i="15"/>
  <c r="W322" i="15" s="1"/>
  <c r="AM321" i="15"/>
  <c r="AL321" i="15"/>
  <c r="AK321" i="15"/>
  <c r="AJ321" i="15"/>
  <c r="AI321" i="15"/>
  <c r="AH321" i="15"/>
  <c r="AG321" i="15"/>
  <c r="AF321" i="15"/>
  <c r="AE321" i="15"/>
  <c r="AD321" i="15"/>
  <c r="AC321" i="15"/>
  <c r="AB321" i="15"/>
  <c r="AA321" i="15"/>
  <c r="Y321" i="15"/>
  <c r="U321" i="15"/>
  <c r="X321" i="15" s="1"/>
  <c r="T321" i="15"/>
  <c r="W321" i="15" s="1"/>
  <c r="AM320" i="15"/>
  <c r="AL320" i="15"/>
  <c r="AK320" i="15"/>
  <c r="AJ320" i="15"/>
  <c r="AI320" i="15"/>
  <c r="AH320" i="15"/>
  <c r="AG320" i="15"/>
  <c r="AF320" i="15"/>
  <c r="AE320" i="15"/>
  <c r="AD320" i="15"/>
  <c r="AC320" i="15"/>
  <c r="AB320" i="15"/>
  <c r="AA320" i="15"/>
  <c r="Y320" i="15"/>
  <c r="U320" i="15"/>
  <c r="X320" i="15" s="1"/>
  <c r="T320" i="15"/>
  <c r="AM319" i="15"/>
  <c r="AL319" i="15"/>
  <c r="AK319" i="15"/>
  <c r="AJ319" i="15"/>
  <c r="AI319" i="15"/>
  <c r="AH319" i="15"/>
  <c r="AG319" i="15"/>
  <c r="AF319" i="15"/>
  <c r="AE319" i="15"/>
  <c r="AD319" i="15"/>
  <c r="AC319" i="15"/>
  <c r="AB319" i="15"/>
  <c r="AA319" i="15"/>
  <c r="Y319" i="15"/>
  <c r="X319" i="15"/>
  <c r="U319" i="15"/>
  <c r="T319" i="15"/>
  <c r="AM318" i="15"/>
  <c r="AL318" i="15"/>
  <c r="AK318" i="15"/>
  <c r="AJ318" i="15"/>
  <c r="AI318" i="15"/>
  <c r="AH318" i="15"/>
  <c r="AG318" i="15"/>
  <c r="AF318" i="15"/>
  <c r="AE318" i="15"/>
  <c r="AD318" i="15"/>
  <c r="AC318" i="15"/>
  <c r="AB318" i="15"/>
  <c r="AA318" i="15"/>
  <c r="Y318" i="15"/>
  <c r="U318" i="15"/>
  <c r="T318" i="15"/>
  <c r="W318" i="15" s="1"/>
  <c r="AM317" i="15"/>
  <c r="AL317" i="15"/>
  <c r="AK317" i="15"/>
  <c r="AJ317" i="15"/>
  <c r="AI317" i="15"/>
  <c r="AH317" i="15"/>
  <c r="AG317" i="15"/>
  <c r="AF317" i="15"/>
  <c r="AE317" i="15"/>
  <c r="AD317" i="15"/>
  <c r="AC317" i="15"/>
  <c r="AB317" i="15"/>
  <c r="AA317" i="15"/>
  <c r="Y317" i="15"/>
  <c r="W317" i="15"/>
  <c r="U317" i="15"/>
  <c r="X317" i="15" s="1"/>
  <c r="T317" i="15"/>
  <c r="AM316" i="15"/>
  <c r="AL316" i="15"/>
  <c r="AK316" i="15"/>
  <c r="AJ316" i="15"/>
  <c r="AI316" i="15"/>
  <c r="AH316" i="15"/>
  <c r="AG316" i="15"/>
  <c r="AF316" i="15"/>
  <c r="AE316" i="15"/>
  <c r="AD316" i="15"/>
  <c r="AC316" i="15"/>
  <c r="AB316" i="15"/>
  <c r="AA316" i="15"/>
  <c r="Y316" i="15"/>
  <c r="U316" i="15"/>
  <c r="X316" i="15" s="1"/>
  <c r="T316" i="15"/>
  <c r="AM315" i="15"/>
  <c r="AL315" i="15"/>
  <c r="AK315" i="15"/>
  <c r="AJ315" i="15"/>
  <c r="AI315" i="15"/>
  <c r="AH315" i="15"/>
  <c r="AG315" i="15"/>
  <c r="AF315" i="15"/>
  <c r="AE315" i="15"/>
  <c r="AD315" i="15"/>
  <c r="AC315" i="15"/>
  <c r="AB315" i="15"/>
  <c r="AA315" i="15"/>
  <c r="Y315" i="15"/>
  <c r="U315" i="15"/>
  <c r="X315" i="15" s="1"/>
  <c r="T315" i="15"/>
  <c r="W315" i="15" s="1"/>
  <c r="AM314" i="15"/>
  <c r="AL314" i="15"/>
  <c r="AK314" i="15"/>
  <c r="AJ314" i="15"/>
  <c r="AI314" i="15"/>
  <c r="AH314" i="15"/>
  <c r="AG314" i="15"/>
  <c r="AF314" i="15"/>
  <c r="AE314" i="15"/>
  <c r="AD314" i="15"/>
  <c r="AC314" i="15"/>
  <c r="AB314" i="15"/>
  <c r="AA314" i="15"/>
  <c r="Y314" i="15"/>
  <c r="U314" i="15"/>
  <c r="X314" i="15" s="1"/>
  <c r="T314" i="15"/>
  <c r="W314" i="15" s="1"/>
  <c r="AM313" i="15"/>
  <c r="AL313" i="15"/>
  <c r="AK313" i="15"/>
  <c r="AJ313" i="15"/>
  <c r="AI313" i="15"/>
  <c r="AH313" i="15"/>
  <c r="AG313" i="15"/>
  <c r="AF313" i="15"/>
  <c r="AE313" i="15"/>
  <c r="AD313" i="15"/>
  <c r="AC313" i="15"/>
  <c r="AB313" i="15"/>
  <c r="AA313" i="15"/>
  <c r="Y313" i="15"/>
  <c r="U313" i="15"/>
  <c r="T313" i="15"/>
  <c r="W313" i="15" s="1"/>
  <c r="AM312" i="15"/>
  <c r="AL312" i="15"/>
  <c r="AK312" i="15"/>
  <c r="AJ312" i="15"/>
  <c r="AI312" i="15"/>
  <c r="AH312" i="15"/>
  <c r="AG312" i="15"/>
  <c r="AF312" i="15"/>
  <c r="AE312" i="15"/>
  <c r="AD312" i="15"/>
  <c r="AC312" i="15"/>
  <c r="AB312" i="15"/>
  <c r="AA312" i="15"/>
  <c r="Y312" i="15"/>
  <c r="U312" i="15"/>
  <c r="T312" i="15"/>
  <c r="W312" i="15" s="1"/>
  <c r="AM311" i="15"/>
  <c r="AL311" i="15"/>
  <c r="AK311" i="15"/>
  <c r="AJ311" i="15"/>
  <c r="AI311" i="15"/>
  <c r="AH311" i="15"/>
  <c r="AG311" i="15"/>
  <c r="AF311" i="15"/>
  <c r="AE311" i="15"/>
  <c r="AD311" i="15"/>
  <c r="AC311" i="15"/>
  <c r="AB311" i="15"/>
  <c r="AA311" i="15"/>
  <c r="Y311" i="15"/>
  <c r="U311" i="15"/>
  <c r="X311" i="15" s="1"/>
  <c r="T311" i="15"/>
  <c r="W311" i="15" s="1"/>
  <c r="AM310" i="15"/>
  <c r="AL310" i="15"/>
  <c r="AK310" i="15"/>
  <c r="AJ310" i="15"/>
  <c r="AI310" i="15"/>
  <c r="AH310" i="15"/>
  <c r="AG310" i="15"/>
  <c r="AF310" i="15"/>
  <c r="AE310" i="15"/>
  <c r="AD310" i="15"/>
  <c r="AC310" i="15"/>
  <c r="AB310" i="15"/>
  <c r="AA310" i="15"/>
  <c r="Y310" i="15"/>
  <c r="U310" i="15"/>
  <c r="X310" i="15" s="1"/>
  <c r="T310" i="15"/>
  <c r="W310" i="15" s="1"/>
  <c r="AM309" i="15"/>
  <c r="AL309" i="15"/>
  <c r="AK309" i="15"/>
  <c r="AJ309" i="15"/>
  <c r="AI309" i="15"/>
  <c r="AH309" i="15"/>
  <c r="AG309" i="15"/>
  <c r="AF309" i="15"/>
  <c r="AE309" i="15"/>
  <c r="AD309" i="15"/>
  <c r="AC309" i="15"/>
  <c r="AB309" i="15"/>
  <c r="AA309" i="15"/>
  <c r="Y309" i="15"/>
  <c r="U309" i="15"/>
  <c r="T309" i="15"/>
  <c r="AM308" i="15"/>
  <c r="AL308" i="15"/>
  <c r="AK308" i="15"/>
  <c r="AJ308" i="15"/>
  <c r="AI308" i="15"/>
  <c r="AH308" i="15"/>
  <c r="AG308" i="15"/>
  <c r="AF308" i="15"/>
  <c r="AE308" i="15"/>
  <c r="AD308" i="15"/>
  <c r="AC308" i="15"/>
  <c r="AB308" i="15"/>
  <c r="AA308" i="15"/>
  <c r="Y308" i="15"/>
  <c r="U308" i="15"/>
  <c r="X308" i="15" s="1"/>
  <c r="T308" i="15"/>
  <c r="AM307" i="15"/>
  <c r="AL307" i="15"/>
  <c r="AK307" i="15"/>
  <c r="AJ307" i="15"/>
  <c r="AI307" i="15"/>
  <c r="AH307" i="15"/>
  <c r="AG307" i="15"/>
  <c r="AF307" i="15"/>
  <c r="AE307" i="15"/>
  <c r="AD307" i="15"/>
  <c r="AC307" i="15"/>
  <c r="AB307" i="15"/>
  <c r="AA307" i="15"/>
  <c r="Y307" i="15"/>
  <c r="U307" i="15"/>
  <c r="T307" i="15"/>
  <c r="W307" i="15" s="1"/>
  <c r="AM306" i="15"/>
  <c r="AL306" i="15"/>
  <c r="AK306" i="15"/>
  <c r="AJ306" i="15"/>
  <c r="AI306" i="15"/>
  <c r="AH306" i="15"/>
  <c r="AG306" i="15"/>
  <c r="AF306" i="15"/>
  <c r="AE306" i="15"/>
  <c r="AD306" i="15"/>
  <c r="AC306" i="15"/>
  <c r="AB306" i="15"/>
  <c r="AA306" i="15"/>
  <c r="Y306" i="15"/>
  <c r="U306" i="15"/>
  <c r="T306" i="15"/>
  <c r="AM305" i="15"/>
  <c r="AL305" i="15"/>
  <c r="AK305" i="15"/>
  <c r="AJ305" i="15"/>
  <c r="AI305" i="15"/>
  <c r="AH305" i="15"/>
  <c r="AG305" i="15"/>
  <c r="AF305" i="15"/>
  <c r="AE305" i="15"/>
  <c r="AD305" i="15"/>
  <c r="AC305" i="15"/>
  <c r="AB305" i="15"/>
  <c r="AA305" i="15"/>
  <c r="Y305" i="15"/>
  <c r="U305" i="15"/>
  <c r="X305" i="15" s="1"/>
  <c r="T305" i="15"/>
  <c r="W305" i="15" s="1"/>
  <c r="AM304" i="15"/>
  <c r="AL304" i="15"/>
  <c r="AK304" i="15"/>
  <c r="AJ304" i="15"/>
  <c r="AI304" i="15"/>
  <c r="AH304" i="15"/>
  <c r="AG304" i="15"/>
  <c r="AF304" i="15"/>
  <c r="AE304" i="15"/>
  <c r="AD304" i="15"/>
  <c r="AC304" i="15"/>
  <c r="AB304" i="15"/>
  <c r="AA304" i="15"/>
  <c r="Y304" i="15"/>
  <c r="U304" i="15"/>
  <c r="T304" i="15"/>
  <c r="AM303" i="15"/>
  <c r="AL303" i="15"/>
  <c r="AK303" i="15"/>
  <c r="AJ303" i="15"/>
  <c r="AI303" i="15"/>
  <c r="AH303" i="15"/>
  <c r="AG303" i="15"/>
  <c r="AF303" i="15"/>
  <c r="AE303" i="15"/>
  <c r="AD303" i="15"/>
  <c r="AC303" i="15"/>
  <c r="AB303" i="15"/>
  <c r="AA303" i="15"/>
  <c r="Y303" i="15"/>
  <c r="U303" i="15"/>
  <c r="T303" i="15"/>
  <c r="W303" i="15" s="1"/>
  <c r="AM302" i="15"/>
  <c r="AL302" i="15"/>
  <c r="AK302" i="15"/>
  <c r="AJ302" i="15"/>
  <c r="AI302" i="15"/>
  <c r="AH302" i="15"/>
  <c r="AG302" i="15"/>
  <c r="AF302" i="15"/>
  <c r="AE302" i="15"/>
  <c r="AD302" i="15"/>
  <c r="AC302" i="15"/>
  <c r="AB302" i="15"/>
  <c r="AA302" i="15"/>
  <c r="Y302" i="15"/>
  <c r="U302" i="15"/>
  <c r="T302" i="15"/>
  <c r="AM301" i="15"/>
  <c r="AL301" i="15"/>
  <c r="AK301" i="15"/>
  <c r="AJ301" i="15"/>
  <c r="AI301" i="15"/>
  <c r="AH301" i="15"/>
  <c r="AG301" i="15"/>
  <c r="AF301" i="15"/>
  <c r="AE301" i="15"/>
  <c r="AD301" i="15"/>
  <c r="AC301" i="15"/>
  <c r="AB301" i="15"/>
  <c r="AA301" i="15"/>
  <c r="Y301" i="15"/>
  <c r="X301" i="15"/>
  <c r="U301" i="15"/>
  <c r="T301" i="15"/>
  <c r="AM300" i="15"/>
  <c r="AL300" i="15"/>
  <c r="AK300" i="15"/>
  <c r="AJ300" i="15"/>
  <c r="AI300" i="15"/>
  <c r="AH300" i="15"/>
  <c r="AG300" i="15"/>
  <c r="AF300" i="15"/>
  <c r="AE300" i="15"/>
  <c r="AD300" i="15"/>
  <c r="AC300" i="15"/>
  <c r="AB300" i="15"/>
  <c r="AA300" i="15"/>
  <c r="Y300" i="15"/>
  <c r="U300" i="15"/>
  <c r="T300" i="15"/>
  <c r="AM299" i="15"/>
  <c r="AL299" i="15"/>
  <c r="AK299" i="15"/>
  <c r="AJ299" i="15"/>
  <c r="AI299" i="15"/>
  <c r="AH299" i="15"/>
  <c r="AG299" i="15"/>
  <c r="AF299" i="15"/>
  <c r="AE299" i="15"/>
  <c r="AD299" i="15"/>
  <c r="AC299" i="15"/>
  <c r="AB299" i="15"/>
  <c r="AA299" i="15"/>
  <c r="Y299" i="15"/>
  <c r="U299" i="15"/>
  <c r="X299" i="15" s="1"/>
  <c r="T299" i="15"/>
  <c r="W299" i="15" s="1"/>
  <c r="AM298" i="15"/>
  <c r="AL298" i="15"/>
  <c r="AK298" i="15"/>
  <c r="AJ298" i="15"/>
  <c r="AI298" i="15"/>
  <c r="AH298" i="15"/>
  <c r="AG298" i="15"/>
  <c r="AF298" i="15"/>
  <c r="AE298" i="15"/>
  <c r="AD298" i="15"/>
  <c r="AC298" i="15"/>
  <c r="AB298" i="15"/>
  <c r="AA298" i="15"/>
  <c r="Y298" i="15"/>
  <c r="U298" i="15"/>
  <c r="T298" i="15"/>
  <c r="AM297" i="15"/>
  <c r="AL297" i="15"/>
  <c r="AK297" i="15"/>
  <c r="AJ297" i="15"/>
  <c r="AI297" i="15"/>
  <c r="AH297" i="15"/>
  <c r="AG297" i="15"/>
  <c r="AF297" i="15"/>
  <c r="AE297" i="15"/>
  <c r="AD297" i="15"/>
  <c r="AC297" i="15"/>
  <c r="AB297" i="15"/>
  <c r="AA297" i="15"/>
  <c r="Y297" i="15"/>
  <c r="U297" i="15"/>
  <c r="X297" i="15" s="1"/>
  <c r="T297" i="15"/>
  <c r="W297" i="15" s="1"/>
  <c r="AM296" i="15"/>
  <c r="AL296" i="15"/>
  <c r="AK296" i="15"/>
  <c r="AJ296" i="15"/>
  <c r="AI296" i="15"/>
  <c r="AH296" i="15"/>
  <c r="AG296" i="15"/>
  <c r="AF296" i="15"/>
  <c r="AE296" i="15"/>
  <c r="AD296" i="15"/>
  <c r="AC296" i="15"/>
  <c r="AB296" i="15"/>
  <c r="AA296" i="15"/>
  <c r="Y296" i="15"/>
  <c r="U296" i="15"/>
  <c r="T296" i="15"/>
  <c r="AM295" i="15"/>
  <c r="AL295" i="15"/>
  <c r="AK295" i="15"/>
  <c r="AJ295" i="15"/>
  <c r="AI295" i="15"/>
  <c r="AH295" i="15"/>
  <c r="AG295" i="15"/>
  <c r="AF295" i="15"/>
  <c r="AE295" i="15"/>
  <c r="AD295" i="15"/>
  <c r="AC295" i="15"/>
  <c r="AB295" i="15"/>
  <c r="AA295" i="15"/>
  <c r="Y295" i="15"/>
  <c r="U295" i="15"/>
  <c r="X295" i="15" s="1"/>
  <c r="T295" i="15"/>
  <c r="W295" i="15" s="1"/>
  <c r="AM294" i="15"/>
  <c r="AL294" i="15"/>
  <c r="AK294" i="15"/>
  <c r="AJ294" i="15"/>
  <c r="AI294" i="15"/>
  <c r="AH294" i="15"/>
  <c r="AG294" i="15"/>
  <c r="AF294" i="15"/>
  <c r="AE294" i="15"/>
  <c r="AD294" i="15"/>
  <c r="AC294" i="15"/>
  <c r="AB294" i="15"/>
  <c r="AA294" i="15"/>
  <c r="Y294" i="15"/>
  <c r="U294" i="15"/>
  <c r="T294" i="15"/>
  <c r="W294" i="15" s="1"/>
  <c r="AM293" i="15"/>
  <c r="AL293" i="15"/>
  <c r="AK293" i="15"/>
  <c r="AJ293" i="15"/>
  <c r="AI293" i="15"/>
  <c r="AH293" i="15"/>
  <c r="AG293" i="15"/>
  <c r="AF293" i="15"/>
  <c r="AE293" i="15"/>
  <c r="AD293" i="15"/>
  <c r="AC293" i="15"/>
  <c r="AB293" i="15"/>
  <c r="AA293" i="15"/>
  <c r="Y293" i="15"/>
  <c r="U293" i="15"/>
  <c r="X293" i="15" s="1"/>
  <c r="T293" i="15"/>
  <c r="W293" i="15" s="1"/>
  <c r="AM292" i="15"/>
  <c r="AL292" i="15"/>
  <c r="AK292" i="15"/>
  <c r="AJ292" i="15"/>
  <c r="AI292" i="15"/>
  <c r="AH292" i="15"/>
  <c r="AG292" i="15"/>
  <c r="AF292" i="15"/>
  <c r="AE292" i="15"/>
  <c r="AD292" i="15"/>
  <c r="AC292" i="15"/>
  <c r="AB292" i="15"/>
  <c r="AA292" i="15"/>
  <c r="Y292" i="15"/>
  <c r="U292" i="15"/>
  <c r="T292" i="15"/>
  <c r="AM291" i="15"/>
  <c r="AL291" i="15"/>
  <c r="AK291" i="15"/>
  <c r="AJ291" i="15"/>
  <c r="AI291" i="15"/>
  <c r="AH291" i="15"/>
  <c r="AG291" i="15"/>
  <c r="AF291" i="15"/>
  <c r="AE291" i="15"/>
  <c r="AD291" i="15"/>
  <c r="AC291" i="15"/>
  <c r="AB291" i="15"/>
  <c r="AA291" i="15"/>
  <c r="Y291" i="15"/>
  <c r="U291" i="15"/>
  <c r="T291" i="15"/>
  <c r="W291" i="15" s="1"/>
  <c r="AM290" i="15"/>
  <c r="AL290" i="15"/>
  <c r="AK290" i="15"/>
  <c r="AJ290" i="15"/>
  <c r="AI290" i="15"/>
  <c r="AH290" i="15"/>
  <c r="AG290" i="15"/>
  <c r="AF290" i="15"/>
  <c r="AE290" i="15"/>
  <c r="AD290" i="15"/>
  <c r="AC290" i="15"/>
  <c r="AB290" i="15"/>
  <c r="AA290" i="15"/>
  <c r="Y290" i="15"/>
  <c r="U290" i="15"/>
  <c r="X290" i="15" s="1"/>
  <c r="T290" i="15"/>
  <c r="W290" i="15" s="1"/>
  <c r="AM289" i="15"/>
  <c r="AL289" i="15"/>
  <c r="AK289" i="15"/>
  <c r="AJ289" i="15"/>
  <c r="AI289" i="15"/>
  <c r="AH289" i="15"/>
  <c r="AG289" i="15"/>
  <c r="AF289" i="15"/>
  <c r="AE289" i="15"/>
  <c r="AD289" i="15"/>
  <c r="AC289" i="15"/>
  <c r="AB289" i="15"/>
  <c r="AA289" i="15"/>
  <c r="Y289" i="15"/>
  <c r="U289" i="15"/>
  <c r="T289" i="15"/>
  <c r="AM288" i="15"/>
  <c r="AL288" i="15"/>
  <c r="AK288" i="15"/>
  <c r="AJ288" i="15"/>
  <c r="AI288" i="15"/>
  <c r="AH288" i="15"/>
  <c r="AG288" i="15"/>
  <c r="AF288" i="15"/>
  <c r="AE288" i="15"/>
  <c r="AD288" i="15"/>
  <c r="AC288" i="15"/>
  <c r="AB288" i="15"/>
  <c r="AA288" i="15"/>
  <c r="Y288" i="15"/>
  <c r="U288" i="15"/>
  <c r="X288" i="15" s="1"/>
  <c r="T288" i="15"/>
  <c r="W288" i="15" s="1"/>
  <c r="AM287" i="15"/>
  <c r="AL287" i="15"/>
  <c r="AK287" i="15"/>
  <c r="AJ287" i="15"/>
  <c r="AI287" i="15"/>
  <c r="AH287" i="15"/>
  <c r="AG287" i="15"/>
  <c r="AF287" i="15"/>
  <c r="AE287" i="15"/>
  <c r="AD287" i="15"/>
  <c r="AC287" i="15"/>
  <c r="AB287" i="15"/>
  <c r="AA287" i="15"/>
  <c r="Y287" i="15"/>
  <c r="X287" i="15"/>
  <c r="U287" i="15"/>
  <c r="T287" i="15"/>
  <c r="AM286" i="15"/>
  <c r="AL286" i="15"/>
  <c r="AK286" i="15"/>
  <c r="AJ286" i="15"/>
  <c r="AI286" i="15"/>
  <c r="AH286" i="15"/>
  <c r="AG286" i="15"/>
  <c r="AF286" i="15"/>
  <c r="AE286" i="15"/>
  <c r="AD286" i="15"/>
  <c r="AC286" i="15"/>
  <c r="AB286" i="15"/>
  <c r="AA286" i="15"/>
  <c r="Y286" i="15"/>
  <c r="U286" i="15"/>
  <c r="X286" i="15" s="1"/>
  <c r="T286" i="15"/>
  <c r="W286" i="15" s="1"/>
  <c r="AM285" i="15"/>
  <c r="AL285" i="15"/>
  <c r="AK285" i="15"/>
  <c r="AJ285" i="15"/>
  <c r="AI285" i="15"/>
  <c r="AH285" i="15"/>
  <c r="AG285" i="15"/>
  <c r="AF285" i="15"/>
  <c r="AE285" i="15"/>
  <c r="AD285" i="15"/>
  <c r="AC285" i="15"/>
  <c r="AB285" i="15"/>
  <c r="AA285" i="15"/>
  <c r="Y285" i="15"/>
  <c r="U285" i="15"/>
  <c r="T285" i="15"/>
  <c r="AM284" i="15"/>
  <c r="AL284" i="15"/>
  <c r="AK284" i="15"/>
  <c r="AJ284" i="15"/>
  <c r="AI284" i="15"/>
  <c r="AH284" i="15"/>
  <c r="AG284" i="15"/>
  <c r="AF284" i="15"/>
  <c r="AE284" i="15"/>
  <c r="AD284" i="15"/>
  <c r="AC284" i="15"/>
  <c r="AB284" i="15"/>
  <c r="AA284" i="15"/>
  <c r="Y284" i="15"/>
  <c r="U284" i="15"/>
  <c r="X284" i="15" s="1"/>
  <c r="T284" i="15"/>
  <c r="AM283" i="15"/>
  <c r="AL283" i="15"/>
  <c r="AK283" i="15"/>
  <c r="AJ283" i="15"/>
  <c r="AI283" i="15"/>
  <c r="AH283" i="15"/>
  <c r="AG283" i="15"/>
  <c r="AF283" i="15"/>
  <c r="AE283" i="15"/>
  <c r="AD283" i="15"/>
  <c r="AC283" i="15"/>
  <c r="AB283" i="15"/>
  <c r="AA283" i="15"/>
  <c r="Y283" i="15"/>
  <c r="U283" i="15"/>
  <c r="X283" i="15" s="1"/>
  <c r="T283" i="15"/>
  <c r="W283" i="15" s="1"/>
  <c r="AM282" i="15"/>
  <c r="AL282" i="15"/>
  <c r="AK282" i="15"/>
  <c r="AJ282" i="15"/>
  <c r="AI282" i="15"/>
  <c r="AH282" i="15"/>
  <c r="AG282" i="15"/>
  <c r="AF282" i="15"/>
  <c r="AE282" i="15"/>
  <c r="AD282" i="15"/>
  <c r="AC282" i="15"/>
  <c r="AB282" i="15"/>
  <c r="AA282" i="15"/>
  <c r="Y282" i="15"/>
  <c r="U282" i="15"/>
  <c r="T282" i="15"/>
  <c r="W282" i="15" s="1"/>
  <c r="AM281" i="15"/>
  <c r="AL281" i="15"/>
  <c r="AK281" i="15"/>
  <c r="AJ281" i="15"/>
  <c r="AI281" i="15"/>
  <c r="AH281" i="15"/>
  <c r="AG281" i="15"/>
  <c r="AF281" i="15"/>
  <c r="AE281" i="15"/>
  <c r="AD281" i="15"/>
  <c r="AC281" i="15"/>
  <c r="AB281" i="15"/>
  <c r="AA281" i="15"/>
  <c r="Y281" i="15"/>
  <c r="U281" i="15"/>
  <c r="T281" i="15"/>
  <c r="AM280" i="15"/>
  <c r="AL280" i="15"/>
  <c r="AK280" i="15"/>
  <c r="AJ280" i="15"/>
  <c r="AI280" i="15"/>
  <c r="AH280" i="15"/>
  <c r="AG280" i="15"/>
  <c r="AF280" i="15"/>
  <c r="AE280" i="15"/>
  <c r="AD280" i="15"/>
  <c r="AC280" i="15"/>
  <c r="AB280" i="15"/>
  <c r="AA280" i="15"/>
  <c r="Y280" i="15"/>
  <c r="U280" i="15"/>
  <c r="X280" i="15" s="1"/>
  <c r="T280" i="15"/>
  <c r="AM279" i="15"/>
  <c r="AL279" i="15"/>
  <c r="AK279" i="15"/>
  <c r="AJ279" i="15"/>
  <c r="AI279" i="15"/>
  <c r="AH279" i="15"/>
  <c r="AG279" i="15"/>
  <c r="AF279" i="15"/>
  <c r="AE279" i="15"/>
  <c r="AD279" i="15"/>
  <c r="AC279" i="15"/>
  <c r="AB279" i="15"/>
  <c r="AA279" i="15"/>
  <c r="Y279" i="15"/>
  <c r="U279" i="15"/>
  <c r="X279" i="15" s="1"/>
  <c r="T279" i="15"/>
  <c r="W279" i="15" s="1"/>
  <c r="AM278" i="15"/>
  <c r="AL278" i="15"/>
  <c r="AK278" i="15"/>
  <c r="AJ278" i="15"/>
  <c r="AI278" i="15"/>
  <c r="AH278" i="15"/>
  <c r="AG278" i="15"/>
  <c r="AF278" i="15"/>
  <c r="AE278" i="15"/>
  <c r="AD278" i="15"/>
  <c r="AC278" i="15"/>
  <c r="AB278" i="15"/>
  <c r="AA278" i="15"/>
  <c r="Y278" i="15"/>
  <c r="U278" i="15"/>
  <c r="T278" i="15"/>
  <c r="AM277" i="15"/>
  <c r="AL277" i="15"/>
  <c r="AK277" i="15"/>
  <c r="AJ277" i="15"/>
  <c r="AI277" i="15"/>
  <c r="AH277" i="15"/>
  <c r="AG277" i="15"/>
  <c r="AF277" i="15"/>
  <c r="AE277" i="15"/>
  <c r="AD277" i="15"/>
  <c r="AC277" i="15"/>
  <c r="AB277" i="15"/>
  <c r="AA277" i="15"/>
  <c r="Y277" i="15"/>
  <c r="U277" i="15"/>
  <c r="X277" i="15" s="1"/>
  <c r="T277" i="15"/>
  <c r="AM276" i="15"/>
  <c r="AL276" i="15"/>
  <c r="AK276" i="15"/>
  <c r="AJ276" i="15"/>
  <c r="AI276" i="15"/>
  <c r="AH276" i="15"/>
  <c r="AG276" i="15"/>
  <c r="AF276" i="15"/>
  <c r="AE276" i="15"/>
  <c r="AD276" i="15"/>
  <c r="AC276" i="15"/>
  <c r="AB276" i="15"/>
  <c r="AA276" i="15"/>
  <c r="Y276" i="15"/>
  <c r="U276" i="15"/>
  <c r="T276" i="15"/>
  <c r="AM275" i="15"/>
  <c r="AL275" i="15"/>
  <c r="AK275" i="15"/>
  <c r="AJ275" i="15"/>
  <c r="AI275" i="15"/>
  <c r="AH275" i="15"/>
  <c r="AG275" i="15"/>
  <c r="AF275" i="15"/>
  <c r="AE275" i="15"/>
  <c r="AD275" i="15"/>
  <c r="AC275" i="15"/>
  <c r="AB275" i="15"/>
  <c r="AA275" i="15"/>
  <c r="Y275" i="15"/>
  <c r="U275" i="15"/>
  <c r="T275" i="15"/>
  <c r="W275" i="15" s="1"/>
  <c r="AM274" i="15"/>
  <c r="AL274" i="15"/>
  <c r="AK274" i="15"/>
  <c r="AJ274" i="15"/>
  <c r="AI274" i="15"/>
  <c r="AH274" i="15"/>
  <c r="AG274" i="15"/>
  <c r="AF274" i="15"/>
  <c r="AE274" i="15"/>
  <c r="AD274" i="15"/>
  <c r="AC274" i="15"/>
  <c r="AB274" i="15"/>
  <c r="AA274" i="15"/>
  <c r="Y274" i="15"/>
  <c r="U274" i="15"/>
  <c r="X274" i="15" s="1"/>
  <c r="T274" i="15"/>
  <c r="W274" i="15" s="1"/>
  <c r="AM273" i="15"/>
  <c r="AL273" i="15"/>
  <c r="AK273" i="15"/>
  <c r="AJ273" i="15"/>
  <c r="AI273" i="15"/>
  <c r="AH273" i="15"/>
  <c r="AG273" i="15"/>
  <c r="AF273" i="15"/>
  <c r="AE273" i="15"/>
  <c r="AD273" i="15"/>
  <c r="AC273" i="15"/>
  <c r="AB273" i="15"/>
  <c r="AA273" i="15"/>
  <c r="Y273" i="15"/>
  <c r="U273" i="15"/>
  <c r="T273" i="15"/>
  <c r="AM272" i="15"/>
  <c r="AL272" i="15"/>
  <c r="AK272" i="15"/>
  <c r="AJ272" i="15"/>
  <c r="AI272" i="15"/>
  <c r="AH272" i="15"/>
  <c r="AG272" i="15"/>
  <c r="AF272" i="15"/>
  <c r="AE272" i="15"/>
  <c r="AD272" i="15"/>
  <c r="AC272" i="15"/>
  <c r="AB272" i="15"/>
  <c r="AA272" i="15"/>
  <c r="Y272" i="15"/>
  <c r="U272" i="15"/>
  <c r="X272" i="15" s="1"/>
  <c r="T272" i="15"/>
  <c r="AM271" i="15"/>
  <c r="AL271" i="15"/>
  <c r="AK271" i="15"/>
  <c r="AJ271" i="15"/>
  <c r="AI271" i="15"/>
  <c r="AH271" i="15"/>
  <c r="AG271" i="15"/>
  <c r="AF271" i="15"/>
  <c r="AE271" i="15"/>
  <c r="AD271" i="15"/>
  <c r="AC271" i="15"/>
  <c r="AB271" i="15"/>
  <c r="AA271" i="15"/>
  <c r="Y271" i="15"/>
  <c r="U271" i="15"/>
  <c r="T271" i="15"/>
  <c r="AM270" i="15"/>
  <c r="AL270" i="15"/>
  <c r="AK270" i="15"/>
  <c r="AJ270" i="15"/>
  <c r="AI270" i="15"/>
  <c r="AH270" i="15"/>
  <c r="AG270" i="15"/>
  <c r="AF270" i="15"/>
  <c r="AE270" i="15"/>
  <c r="AD270" i="15"/>
  <c r="AC270" i="15"/>
  <c r="AB270" i="15"/>
  <c r="AA270" i="15"/>
  <c r="Y270" i="15"/>
  <c r="U270" i="15"/>
  <c r="T270" i="15"/>
  <c r="W270" i="15" s="1"/>
  <c r="AM269" i="15"/>
  <c r="AL269" i="15"/>
  <c r="AK269" i="15"/>
  <c r="AJ269" i="15"/>
  <c r="AI269" i="15"/>
  <c r="AH269" i="15"/>
  <c r="AG269" i="15"/>
  <c r="AF269" i="15"/>
  <c r="AE269" i="15"/>
  <c r="AD269" i="15"/>
  <c r="AC269" i="15"/>
  <c r="AB269" i="15"/>
  <c r="AA269" i="15"/>
  <c r="Y269" i="15"/>
  <c r="U269" i="15"/>
  <c r="T269" i="15"/>
  <c r="AM268" i="15"/>
  <c r="AL268" i="15"/>
  <c r="AK268" i="15"/>
  <c r="AJ268" i="15"/>
  <c r="AI268" i="15"/>
  <c r="AH268" i="15"/>
  <c r="AG268" i="15"/>
  <c r="AF268" i="15"/>
  <c r="AE268" i="15"/>
  <c r="AD268" i="15"/>
  <c r="AC268" i="15"/>
  <c r="AB268" i="15"/>
  <c r="AA268" i="15"/>
  <c r="Y268" i="15"/>
  <c r="U268" i="15"/>
  <c r="X268" i="15" s="1"/>
  <c r="T268" i="15"/>
  <c r="W268" i="15" s="1"/>
  <c r="AM267" i="15"/>
  <c r="AL267" i="15"/>
  <c r="AK267" i="15"/>
  <c r="AJ267" i="15"/>
  <c r="AI267" i="15"/>
  <c r="AH267" i="15"/>
  <c r="AG267" i="15"/>
  <c r="AF267" i="15"/>
  <c r="AE267" i="15"/>
  <c r="AD267" i="15"/>
  <c r="AC267" i="15"/>
  <c r="AB267" i="15"/>
  <c r="AA267" i="15"/>
  <c r="Y267" i="15"/>
  <c r="U267" i="15"/>
  <c r="T267" i="15"/>
  <c r="AM266" i="15"/>
  <c r="AL266" i="15"/>
  <c r="AK266" i="15"/>
  <c r="AJ266" i="15"/>
  <c r="AI266" i="15"/>
  <c r="AH266" i="15"/>
  <c r="AG266" i="15"/>
  <c r="AF266" i="15"/>
  <c r="AE266" i="15"/>
  <c r="AD266" i="15"/>
  <c r="AC266" i="15"/>
  <c r="AB266" i="15"/>
  <c r="AA266" i="15"/>
  <c r="Y266" i="15"/>
  <c r="X266" i="15"/>
  <c r="U266" i="15"/>
  <c r="T266" i="15"/>
  <c r="W266" i="15" s="1"/>
  <c r="AM265" i="15"/>
  <c r="AL265" i="15"/>
  <c r="AK265" i="15"/>
  <c r="AJ265" i="15"/>
  <c r="AI265" i="15"/>
  <c r="AH265" i="15"/>
  <c r="AG265" i="15"/>
  <c r="AF265" i="15"/>
  <c r="AE265" i="15"/>
  <c r="AD265" i="15"/>
  <c r="AC265" i="15"/>
  <c r="AB265" i="15"/>
  <c r="AA265" i="15"/>
  <c r="Y265" i="15"/>
  <c r="U265" i="15"/>
  <c r="T265" i="15"/>
  <c r="AM264" i="15"/>
  <c r="AL264" i="15"/>
  <c r="AK264" i="15"/>
  <c r="AJ264" i="15"/>
  <c r="AI264" i="15"/>
  <c r="AH264" i="15"/>
  <c r="AG264" i="15"/>
  <c r="AF264" i="15"/>
  <c r="AE264" i="15"/>
  <c r="AD264" i="15"/>
  <c r="AC264" i="15"/>
  <c r="AB264" i="15"/>
  <c r="AA264" i="15"/>
  <c r="Y264" i="15"/>
  <c r="U264" i="15"/>
  <c r="X264" i="15" s="1"/>
  <c r="T264" i="15"/>
  <c r="W264" i="15" s="1"/>
  <c r="AM263" i="15"/>
  <c r="AL263" i="15"/>
  <c r="AK263" i="15"/>
  <c r="AJ263" i="15"/>
  <c r="AI263" i="15"/>
  <c r="AH263" i="15"/>
  <c r="AG263" i="15"/>
  <c r="AF263" i="15"/>
  <c r="AE263" i="15"/>
  <c r="AD263" i="15"/>
  <c r="AC263" i="15"/>
  <c r="AB263" i="15"/>
  <c r="AA263" i="15"/>
  <c r="Y263" i="15"/>
  <c r="U263" i="15"/>
  <c r="T263" i="15"/>
  <c r="AM262" i="15"/>
  <c r="AL262" i="15"/>
  <c r="AK262" i="15"/>
  <c r="AJ262" i="15"/>
  <c r="AI262" i="15"/>
  <c r="AH262" i="15"/>
  <c r="AG262" i="15"/>
  <c r="AF262" i="15"/>
  <c r="AE262" i="15"/>
  <c r="AD262" i="15"/>
  <c r="AC262" i="15"/>
  <c r="AB262" i="15"/>
  <c r="AA262" i="15"/>
  <c r="Y262" i="15"/>
  <c r="X262" i="15"/>
  <c r="U262" i="15"/>
  <c r="T262" i="15"/>
  <c r="W262" i="15" s="1"/>
  <c r="AM261" i="15"/>
  <c r="AL261" i="15"/>
  <c r="AK261" i="15"/>
  <c r="AJ261" i="15"/>
  <c r="AI261" i="15"/>
  <c r="AH261" i="15"/>
  <c r="AG261" i="15"/>
  <c r="AF261" i="15"/>
  <c r="AE261" i="15"/>
  <c r="AD261" i="15"/>
  <c r="AC261" i="15"/>
  <c r="AB261" i="15"/>
  <c r="AA261" i="15"/>
  <c r="Y261" i="15"/>
  <c r="U261" i="15"/>
  <c r="T261" i="15"/>
  <c r="W261" i="15" s="1"/>
  <c r="AM260" i="15"/>
  <c r="AL260" i="15"/>
  <c r="AK260" i="15"/>
  <c r="AJ260" i="15"/>
  <c r="AI260" i="15"/>
  <c r="AH260" i="15"/>
  <c r="AG260" i="15"/>
  <c r="AF260" i="15"/>
  <c r="AE260" i="15"/>
  <c r="AD260" i="15"/>
  <c r="AC260" i="15"/>
  <c r="AB260" i="15"/>
  <c r="AA260" i="15"/>
  <c r="Y260" i="15"/>
  <c r="U260" i="15"/>
  <c r="X260" i="15" s="1"/>
  <c r="T260" i="15"/>
  <c r="W260" i="15" s="1"/>
  <c r="AM259" i="15"/>
  <c r="AL259" i="15"/>
  <c r="AK259" i="15"/>
  <c r="AJ259" i="15"/>
  <c r="AI259" i="15"/>
  <c r="AH259" i="15"/>
  <c r="AG259" i="15"/>
  <c r="AF259" i="15"/>
  <c r="AE259" i="15"/>
  <c r="AD259" i="15"/>
  <c r="AC259" i="15"/>
  <c r="AB259" i="15"/>
  <c r="AA259" i="15"/>
  <c r="Y259" i="15"/>
  <c r="U259" i="15"/>
  <c r="X259" i="15" s="1"/>
  <c r="T259" i="15"/>
  <c r="AM258" i="15"/>
  <c r="AL258" i="15"/>
  <c r="AK258" i="15"/>
  <c r="AJ258" i="15"/>
  <c r="AI258" i="15"/>
  <c r="AH258" i="15"/>
  <c r="AG258" i="15"/>
  <c r="AF258" i="15"/>
  <c r="AE258" i="15"/>
  <c r="AD258" i="15"/>
  <c r="AC258" i="15"/>
  <c r="AB258" i="15"/>
  <c r="AA258" i="15"/>
  <c r="Y258" i="15"/>
  <c r="U258" i="15"/>
  <c r="X258" i="15" s="1"/>
  <c r="T258" i="15"/>
  <c r="W258" i="15" s="1"/>
  <c r="AM257" i="15"/>
  <c r="AL257" i="15"/>
  <c r="AK257" i="15"/>
  <c r="AJ257" i="15"/>
  <c r="AI257" i="15"/>
  <c r="AH257" i="15"/>
  <c r="AG257" i="15"/>
  <c r="AF257" i="15"/>
  <c r="AE257" i="15"/>
  <c r="AD257" i="15"/>
  <c r="AC257" i="15"/>
  <c r="AB257" i="15"/>
  <c r="AA257" i="15"/>
  <c r="Y257" i="15"/>
  <c r="U257" i="15"/>
  <c r="X257" i="15" s="1"/>
  <c r="T257" i="15"/>
  <c r="W257" i="15" s="1"/>
  <c r="AM256" i="15"/>
  <c r="AL256" i="15"/>
  <c r="AK256" i="15"/>
  <c r="AJ256" i="15"/>
  <c r="AI256" i="15"/>
  <c r="AH256" i="15"/>
  <c r="AG256" i="15"/>
  <c r="AF256" i="15"/>
  <c r="AE256" i="15"/>
  <c r="AD256" i="15"/>
  <c r="AC256" i="15"/>
  <c r="AB256" i="15"/>
  <c r="AA256" i="15"/>
  <c r="Y256" i="15"/>
  <c r="W256" i="15"/>
  <c r="U256" i="15"/>
  <c r="X256" i="15" s="1"/>
  <c r="T256" i="15"/>
  <c r="AM255" i="15"/>
  <c r="AL255" i="15"/>
  <c r="AK255" i="15"/>
  <c r="AJ255" i="15"/>
  <c r="AI255" i="15"/>
  <c r="AH255" i="15"/>
  <c r="AG255" i="15"/>
  <c r="AF255" i="15"/>
  <c r="AE255" i="15"/>
  <c r="AD255" i="15"/>
  <c r="AC255" i="15"/>
  <c r="AB255" i="15"/>
  <c r="AA255" i="15"/>
  <c r="Y255" i="15"/>
  <c r="U255" i="15"/>
  <c r="T255" i="15"/>
  <c r="AM254" i="15"/>
  <c r="AL254" i="15"/>
  <c r="AK254" i="15"/>
  <c r="AJ254" i="15"/>
  <c r="AI254" i="15"/>
  <c r="AH254" i="15"/>
  <c r="AG254" i="15"/>
  <c r="AF254" i="15"/>
  <c r="AE254" i="15"/>
  <c r="AD254" i="15"/>
  <c r="AC254" i="15"/>
  <c r="AB254" i="15"/>
  <c r="AA254" i="15"/>
  <c r="Y254" i="15"/>
  <c r="X254" i="15"/>
  <c r="U254" i="15"/>
  <c r="T254" i="15"/>
  <c r="W254" i="15" s="1"/>
  <c r="AM253" i="15"/>
  <c r="AL253" i="15"/>
  <c r="AK253" i="15"/>
  <c r="AJ253" i="15"/>
  <c r="AI253" i="15"/>
  <c r="AH253" i="15"/>
  <c r="AG253" i="15"/>
  <c r="AF253" i="15"/>
  <c r="AE253" i="15"/>
  <c r="AD253" i="15"/>
  <c r="AC253" i="15"/>
  <c r="AB253" i="15"/>
  <c r="AA253" i="15"/>
  <c r="Y253" i="15"/>
  <c r="U253" i="15"/>
  <c r="X253" i="15" s="1"/>
  <c r="T253" i="15"/>
  <c r="W253" i="15" s="1"/>
  <c r="Z253" i="15" s="1"/>
  <c r="AM252" i="15"/>
  <c r="AL252" i="15"/>
  <c r="AK252" i="15"/>
  <c r="AJ252" i="15"/>
  <c r="AI252" i="15"/>
  <c r="AH252" i="15"/>
  <c r="AG252" i="15"/>
  <c r="AF252" i="15"/>
  <c r="AE252" i="15"/>
  <c r="AD252" i="15"/>
  <c r="AC252" i="15"/>
  <c r="AB252" i="15"/>
  <c r="AA252" i="15"/>
  <c r="Y252" i="15"/>
  <c r="U252" i="15"/>
  <c r="X252" i="15" s="1"/>
  <c r="T252" i="15"/>
  <c r="W252" i="15" s="1"/>
  <c r="Z252" i="15" s="1"/>
  <c r="AM251" i="15"/>
  <c r="AL251" i="15"/>
  <c r="AK251" i="15"/>
  <c r="AJ251" i="15"/>
  <c r="AI251" i="15"/>
  <c r="AH251" i="15"/>
  <c r="AG251" i="15"/>
  <c r="AF251" i="15"/>
  <c r="AE251" i="15"/>
  <c r="AD251" i="15"/>
  <c r="AC251" i="15"/>
  <c r="AB251" i="15"/>
  <c r="AA251" i="15"/>
  <c r="Y251" i="15"/>
  <c r="U251" i="15"/>
  <c r="X251" i="15" s="1"/>
  <c r="T251" i="15"/>
  <c r="W251" i="15" s="1"/>
  <c r="AM250" i="15"/>
  <c r="AL250" i="15"/>
  <c r="AK250" i="15"/>
  <c r="AJ250" i="15"/>
  <c r="AI250" i="15"/>
  <c r="AH250" i="15"/>
  <c r="AG250" i="15"/>
  <c r="AF250" i="15"/>
  <c r="AE250" i="15"/>
  <c r="AD250" i="15"/>
  <c r="AC250" i="15"/>
  <c r="AB250" i="15"/>
  <c r="AA250" i="15"/>
  <c r="Y250" i="15"/>
  <c r="U250" i="15"/>
  <c r="T250" i="15"/>
  <c r="AM249" i="15"/>
  <c r="AL249" i="15"/>
  <c r="AK249" i="15"/>
  <c r="AJ249" i="15"/>
  <c r="AI249" i="15"/>
  <c r="AH249" i="15"/>
  <c r="AG249" i="15"/>
  <c r="AF249" i="15"/>
  <c r="AE249" i="15"/>
  <c r="AD249" i="15"/>
  <c r="AC249" i="15"/>
  <c r="AB249" i="15"/>
  <c r="AA249" i="15"/>
  <c r="Y249" i="15"/>
  <c r="U249" i="15"/>
  <c r="T249" i="15"/>
  <c r="AM248" i="15"/>
  <c r="AL248" i="15"/>
  <c r="AK248" i="15"/>
  <c r="AJ248" i="15"/>
  <c r="AI248" i="15"/>
  <c r="AH248" i="15"/>
  <c r="AG248" i="15"/>
  <c r="AF248" i="15"/>
  <c r="AE248" i="15"/>
  <c r="AD248" i="15"/>
  <c r="AC248" i="15"/>
  <c r="AB248" i="15"/>
  <c r="AA248" i="15"/>
  <c r="Y248" i="15"/>
  <c r="U248" i="15"/>
  <c r="X248" i="15" s="1"/>
  <c r="T248" i="15"/>
  <c r="W248" i="15" s="1"/>
  <c r="AM247" i="15"/>
  <c r="AL247" i="15"/>
  <c r="AK247" i="15"/>
  <c r="AJ247" i="15"/>
  <c r="AI247" i="15"/>
  <c r="AH247" i="15"/>
  <c r="AG247" i="15"/>
  <c r="AF247" i="15"/>
  <c r="AE247" i="15"/>
  <c r="AD247" i="15"/>
  <c r="AC247" i="15"/>
  <c r="AB247" i="15"/>
  <c r="AA247" i="15"/>
  <c r="Y247" i="15"/>
  <c r="U247" i="15"/>
  <c r="T247" i="15"/>
  <c r="AM246" i="15"/>
  <c r="AL246" i="15"/>
  <c r="AK246" i="15"/>
  <c r="AJ246" i="15"/>
  <c r="AI246" i="15"/>
  <c r="AH246" i="15"/>
  <c r="AG246" i="15"/>
  <c r="AF246" i="15"/>
  <c r="AE246" i="15"/>
  <c r="AD246" i="15"/>
  <c r="AC246" i="15"/>
  <c r="AB246" i="15"/>
  <c r="AA246" i="15"/>
  <c r="Y246" i="15"/>
  <c r="U246" i="15"/>
  <c r="T246" i="15"/>
  <c r="AM245" i="15"/>
  <c r="AL245" i="15"/>
  <c r="AK245" i="15"/>
  <c r="AJ245" i="15"/>
  <c r="AI245" i="15"/>
  <c r="AH245" i="15"/>
  <c r="AG245" i="15"/>
  <c r="AF245" i="15"/>
  <c r="AE245" i="15"/>
  <c r="AD245" i="15"/>
  <c r="AC245" i="15"/>
  <c r="AB245" i="15"/>
  <c r="AA245" i="15"/>
  <c r="Y245" i="15"/>
  <c r="W245" i="15"/>
  <c r="U245" i="15"/>
  <c r="T245" i="15"/>
  <c r="AM244" i="15"/>
  <c r="AL244" i="15"/>
  <c r="AK244" i="15"/>
  <c r="AJ244" i="15"/>
  <c r="AI244" i="15"/>
  <c r="AH244" i="15"/>
  <c r="AG244" i="15"/>
  <c r="AF244" i="15"/>
  <c r="AE244" i="15"/>
  <c r="AD244" i="15"/>
  <c r="AC244" i="15"/>
  <c r="AB244" i="15"/>
  <c r="AA244" i="15"/>
  <c r="Y244" i="15"/>
  <c r="U244" i="15"/>
  <c r="X244" i="15" s="1"/>
  <c r="T244" i="15"/>
  <c r="W244" i="15" s="1"/>
  <c r="AM243" i="15"/>
  <c r="AL243" i="15"/>
  <c r="AK243" i="15"/>
  <c r="AJ243" i="15"/>
  <c r="AI243" i="15"/>
  <c r="AH243" i="15"/>
  <c r="AG243" i="15"/>
  <c r="AF243" i="15"/>
  <c r="AE243" i="15"/>
  <c r="AD243" i="15"/>
  <c r="AC243" i="15"/>
  <c r="AB243" i="15"/>
  <c r="AA243" i="15"/>
  <c r="Y243" i="15"/>
  <c r="U243" i="15"/>
  <c r="X243" i="15" s="1"/>
  <c r="T243" i="15"/>
  <c r="AM242" i="15"/>
  <c r="AL242" i="15"/>
  <c r="AK242" i="15"/>
  <c r="AJ242" i="15"/>
  <c r="AI242" i="15"/>
  <c r="AH242" i="15"/>
  <c r="AG242" i="15"/>
  <c r="AF242" i="15"/>
  <c r="AE242" i="15"/>
  <c r="AD242" i="15"/>
  <c r="AC242" i="15"/>
  <c r="AB242" i="15"/>
  <c r="AA242" i="15"/>
  <c r="Y242" i="15"/>
  <c r="U242" i="15"/>
  <c r="T242" i="15"/>
  <c r="AM241" i="15"/>
  <c r="AL241" i="15"/>
  <c r="AK241" i="15"/>
  <c r="AJ241" i="15"/>
  <c r="AI241" i="15"/>
  <c r="AH241" i="15"/>
  <c r="AG241" i="15"/>
  <c r="AF241" i="15"/>
  <c r="AE241" i="15"/>
  <c r="AD241" i="15"/>
  <c r="AC241" i="15"/>
  <c r="AB241" i="15"/>
  <c r="AA241" i="15"/>
  <c r="Y241" i="15"/>
  <c r="W241" i="15"/>
  <c r="U241" i="15"/>
  <c r="X241" i="15" s="1"/>
  <c r="T241" i="15"/>
  <c r="AM240" i="15"/>
  <c r="AL240" i="15"/>
  <c r="AK240" i="15"/>
  <c r="AJ240" i="15"/>
  <c r="AI240" i="15"/>
  <c r="AH240" i="15"/>
  <c r="AG240" i="15"/>
  <c r="AF240" i="15"/>
  <c r="AE240" i="15"/>
  <c r="AD240" i="15"/>
  <c r="AC240" i="15"/>
  <c r="AB240" i="15"/>
  <c r="AA240" i="15"/>
  <c r="Y240" i="15"/>
  <c r="W240" i="15"/>
  <c r="U240" i="15"/>
  <c r="T240" i="15"/>
  <c r="AM239" i="15"/>
  <c r="AL239" i="15"/>
  <c r="AK239" i="15"/>
  <c r="AJ239" i="15"/>
  <c r="AI239" i="15"/>
  <c r="AH239" i="15"/>
  <c r="AG239" i="15"/>
  <c r="AF239" i="15"/>
  <c r="AE239" i="15"/>
  <c r="AD239" i="15"/>
  <c r="AC239" i="15"/>
  <c r="AB239" i="15"/>
  <c r="AA239" i="15"/>
  <c r="Y239" i="15"/>
  <c r="U239" i="15"/>
  <c r="X239" i="15" s="1"/>
  <c r="T239" i="15"/>
  <c r="W239" i="15" s="1"/>
  <c r="AM238" i="15"/>
  <c r="AL238" i="15"/>
  <c r="AK238" i="15"/>
  <c r="AJ238" i="15"/>
  <c r="AI238" i="15"/>
  <c r="AH238" i="15"/>
  <c r="AG238" i="15"/>
  <c r="AF238" i="15"/>
  <c r="AE238" i="15"/>
  <c r="AD238" i="15"/>
  <c r="AC238" i="15"/>
  <c r="AB238" i="15"/>
  <c r="AA238" i="15"/>
  <c r="Y238" i="15"/>
  <c r="U238" i="15"/>
  <c r="X238" i="15" s="1"/>
  <c r="T238" i="15"/>
  <c r="W238" i="15" s="1"/>
  <c r="AM237" i="15"/>
  <c r="AL237" i="15"/>
  <c r="AK237" i="15"/>
  <c r="AJ237" i="15"/>
  <c r="AI237" i="15"/>
  <c r="AH237" i="15"/>
  <c r="AG237" i="15"/>
  <c r="AF237" i="15"/>
  <c r="AE237" i="15"/>
  <c r="AD237" i="15"/>
  <c r="AC237" i="15"/>
  <c r="AB237" i="15"/>
  <c r="AA237" i="15"/>
  <c r="Y237" i="15"/>
  <c r="X237" i="15"/>
  <c r="U237" i="15"/>
  <c r="T237" i="15"/>
  <c r="W237" i="15" s="1"/>
  <c r="AM236" i="15"/>
  <c r="AL236" i="15"/>
  <c r="AK236" i="15"/>
  <c r="AJ236" i="15"/>
  <c r="AI236" i="15"/>
  <c r="AH236" i="15"/>
  <c r="AG236" i="15"/>
  <c r="AF236" i="15"/>
  <c r="AE236" i="15"/>
  <c r="AD236" i="15"/>
  <c r="AC236" i="15"/>
  <c r="AB236" i="15"/>
  <c r="AA236" i="15"/>
  <c r="Y236" i="15"/>
  <c r="U236" i="15"/>
  <c r="T236" i="15"/>
  <c r="AM235" i="15"/>
  <c r="AL235" i="15"/>
  <c r="AK235" i="15"/>
  <c r="AJ235" i="15"/>
  <c r="AI235" i="15"/>
  <c r="AH235" i="15"/>
  <c r="AG235" i="15"/>
  <c r="AF235" i="15"/>
  <c r="AE235" i="15"/>
  <c r="AD235" i="15"/>
  <c r="AC235" i="15"/>
  <c r="AB235" i="15"/>
  <c r="AA235" i="15"/>
  <c r="Y235" i="15"/>
  <c r="U235" i="15"/>
  <c r="X235" i="15" s="1"/>
  <c r="T235" i="15"/>
  <c r="W235" i="15" s="1"/>
  <c r="AM234" i="15"/>
  <c r="AL234" i="15"/>
  <c r="AK234" i="15"/>
  <c r="AJ234" i="15"/>
  <c r="AI234" i="15"/>
  <c r="AH234" i="15"/>
  <c r="AG234" i="15"/>
  <c r="AF234" i="15"/>
  <c r="AE234" i="15"/>
  <c r="AD234" i="15"/>
  <c r="AC234" i="15"/>
  <c r="AB234" i="15"/>
  <c r="AA234" i="15"/>
  <c r="Y234" i="15"/>
  <c r="U234" i="15"/>
  <c r="T234" i="15"/>
  <c r="AM233" i="15"/>
  <c r="AL233" i="15"/>
  <c r="AK233" i="15"/>
  <c r="AJ233" i="15"/>
  <c r="AI233" i="15"/>
  <c r="AH233" i="15"/>
  <c r="AG233" i="15"/>
  <c r="AF233" i="15"/>
  <c r="AE233" i="15"/>
  <c r="AD233" i="15"/>
  <c r="AC233" i="15"/>
  <c r="AB233" i="15"/>
  <c r="AA233" i="15"/>
  <c r="Y233" i="15"/>
  <c r="U233" i="15"/>
  <c r="X233" i="15" s="1"/>
  <c r="T233" i="15"/>
  <c r="AM232" i="15"/>
  <c r="AL232" i="15"/>
  <c r="AK232" i="15"/>
  <c r="AJ232" i="15"/>
  <c r="AI232" i="15"/>
  <c r="AH232" i="15"/>
  <c r="AG232" i="15"/>
  <c r="AF232" i="15"/>
  <c r="AE232" i="15"/>
  <c r="AD232" i="15"/>
  <c r="AC232" i="15"/>
  <c r="AB232" i="15"/>
  <c r="AA232" i="15"/>
  <c r="Y232" i="15"/>
  <c r="U232" i="15"/>
  <c r="T232" i="15"/>
  <c r="W232" i="15" s="1"/>
  <c r="AM231" i="15"/>
  <c r="AL231" i="15"/>
  <c r="AK231" i="15"/>
  <c r="AJ231" i="15"/>
  <c r="AI231" i="15"/>
  <c r="AH231" i="15"/>
  <c r="AG231" i="15"/>
  <c r="AF231" i="15"/>
  <c r="AE231" i="15"/>
  <c r="AD231" i="15"/>
  <c r="AC231" i="15"/>
  <c r="AB231" i="15"/>
  <c r="AA231" i="15"/>
  <c r="Y231" i="15"/>
  <c r="X231" i="15"/>
  <c r="U231" i="15"/>
  <c r="T231" i="15"/>
  <c r="W231" i="15" s="1"/>
  <c r="AM230" i="15"/>
  <c r="AL230" i="15"/>
  <c r="AK230" i="15"/>
  <c r="AJ230" i="15"/>
  <c r="AI230" i="15"/>
  <c r="AH230" i="15"/>
  <c r="AG230" i="15"/>
  <c r="AF230" i="15"/>
  <c r="AE230" i="15"/>
  <c r="AD230" i="15"/>
  <c r="AC230" i="15"/>
  <c r="AB230" i="15"/>
  <c r="AA230" i="15"/>
  <c r="Y230" i="15"/>
  <c r="U230" i="15"/>
  <c r="X230" i="15" s="1"/>
  <c r="T230" i="15"/>
  <c r="AM229" i="15"/>
  <c r="AL229" i="15"/>
  <c r="AK229" i="15"/>
  <c r="AJ229" i="15"/>
  <c r="AI229" i="15"/>
  <c r="AH229" i="15"/>
  <c r="AG229" i="15"/>
  <c r="AF229" i="15"/>
  <c r="AE229" i="15"/>
  <c r="AD229" i="15"/>
  <c r="AC229" i="15"/>
  <c r="AB229" i="15"/>
  <c r="AA229" i="15"/>
  <c r="Y229" i="15"/>
  <c r="X229" i="15"/>
  <c r="U229" i="15"/>
  <c r="T229" i="15"/>
  <c r="AM228" i="15"/>
  <c r="AL228" i="15"/>
  <c r="AK228" i="15"/>
  <c r="AJ228" i="15"/>
  <c r="AI228" i="15"/>
  <c r="AH228" i="15"/>
  <c r="AG228" i="15"/>
  <c r="AF228" i="15"/>
  <c r="AE228" i="15"/>
  <c r="AD228" i="15"/>
  <c r="AC228" i="15"/>
  <c r="AB228" i="15"/>
  <c r="AA228" i="15"/>
  <c r="Y228" i="15"/>
  <c r="U228" i="15"/>
  <c r="T228" i="15"/>
  <c r="AM227" i="15"/>
  <c r="AL227" i="15"/>
  <c r="AK227" i="15"/>
  <c r="AJ227" i="15"/>
  <c r="AI227" i="15"/>
  <c r="AH227" i="15"/>
  <c r="AG227" i="15"/>
  <c r="AF227" i="15"/>
  <c r="AE227" i="15"/>
  <c r="AD227" i="15"/>
  <c r="AC227" i="15"/>
  <c r="AB227" i="15"/>
  <c r="AA227" i="15"/>
  <c r="Y227" i="15"/>
  <c r="U227" i="15"/>
  <c r="T227" i="15"/>
  <c r="W227" i="15" s="1"/>
  <c r="AM226" i="15"/>
  <c r="AL226" i="15"/>
  <c r="AK226" i="15"/>
  <c r="AJ226" i="15"/>
  <c r="AI226" i="15"/>
  <c r="AH226" i="15"/>
  <c r="AG226" i="15"/>
  <c r="AF226" i="15"/>
  <c r="AE226" i="15"/>
  <c r="AD226" i="15"/>
  <c r="AC226" i="15"/>
  <c r="AB226" i="15"/>
  <c r="AA226" i="15"/>
  <c r="Y226" i="15"/>
  <c r="U226" i="15"/>
  <c r="X226" i="15" s="1"/>
  <c r="T226" i="15"/>
  <c r="W226" i="15" s="1"/>
  <c r="AM225" i="15"/>
  <c r="AL225" i="15"/>
  <c r="AK225" i="15"/>
  <c r="AJ225" i="15"/>
  <c r="AI225" i="15"/>
  <c r="AH225" i="15"/>
  <c r="AG225" i="15"/>
  <c r="AF225" i="15"/>
  <c r="AE225" i="15"/>
  <c r="AD225" i="15"/>
  <c r="AC225" i="15"/>
  <c r="AB225" i="15"/>
  <c r="AA225" i="15"/>
  <c r="Y225" i="15"/>
  <c r="U225" i="15"/>
  <c r="X225" i="15" s="1"/>
  <c r="T225" i="15"/>
  <c r="W225" i="15" s="1"/>
  <c r="AM224" i="15"/>
  <c r="AL224" i="15"/>
  <c r="AK224" i="15"/>
  <c r="AJ224" i="15"/>
  <c r="AI224" i="15"/>
  <c r="AH224" i="15"/>
  <c r="AG224" i="15"/>
  <c r="AF224" i="15"/>
  <c r="AE224" i="15"/>
  <c r="AD224" i="15"/>
  <c r="AC224" i="15"/>
  <c r="AB224" i="15"/>
  <c r="AA224" i="15"/>
  <c r="Y224" i="15"/>
  <c r="W224" i="15"/>
  <c r="U224" i="15"/>
  <c r="T224" i="15"/>
  <c r="AM223" i="15"/>
  <c r="AL223" i="15"/>
  <c r="AK223" i="15"/>
  <c r="AJ223" i="15"/>
  <c r="AI223" i="15"/>
  <c r="AH223" i="15"/>
  <c r="AG223" i="15"/>
  <c r="AF223" i="15"/>
  <c r="AE223" i="15"/>
  <c r="AD223" i="15"/>
  <c r="AC223" i="15"/>
  <c r="AB223" i="15"/>
  <c r="AA223" i="15"/>
  <c r="Y223" i="15"/>
  <c r="X223" i="15"/>
  <c r="U223" i="15"/>
  <c r="T223" i="15"/>
  <c r="W223" i="15" s="1"/>
  <c r="AM222" i="15"/>
  <c r="AL222" i="15"/>
  <c r="AK222" i="15"/>
  <c r="AJ222" i="15"/>
  <c r="AI222" i="15"/>
  <c r="AH222" i="15"/>
  <c r="AG222" i="15"/>
  <c r="AF222" i="15"/>
  <c r="AE222" i="15"/>
  <c r="AD222" i="15"/>
  <c r="AC222" i="15"/>
  <c r="AB222" i="15"/>
  <c r="AA222" i="15"/>
  <c r="Y222" i="15"/>
  <c r="U222" i="15"/>
  <c r="X222" i="15" s="1"/>
  <c r="T222" i="15"/>
  <c r="W222" i="15" s="1"/>
  <c r="Z222" i="15" s="1"/>
  <c r="AM221" i="15"/>
  <c r="AL221" i="15"/>
  <c r="AK221" i="15"/>
  <c r="AJ221" i="15"/>
  <c r="AI221" i="15"/>
  <c r="AH221" i="15"/>
  <c r="AG221" i="15"/>
  <c r="AF221" i="15"/>
  <c r="AE221" i="15"/>
  <c r="AD221" i="15"/>
  <c r="AC221" i="15"/>
  <c r="AB221" i="15"/>
  <c r="AA221" i="15"/>
  <c r="Y221" i="15"/>
  <c r="U221" i="15"/>
  <c r="T221" i="15"/>
  <c r="AM220" i="15"/>
  <c r="AL220" i="15"/>
  <c r="AK220" i="15"/>
  <c r="AJ220" i="15"/>
  <c r="AI220" i="15"/>
  <c r="AH220" i="15"/>
  <c r="AG220" i="15"/>
  <c r="AF220" i="15"/>
  <c r="AE220" i="15"/>
  <c r="AD220" i="15"/>
  <c r="AC220" i="15"/>
  <c r="AB220" i="15"/>
  <c r="AA220" i="15"/>
  <c r="Y220" i="15"/>
  <c r="U220" i="15"/>
  <c r="T220" i="15"/>
  <c r="AM219" i="15"/>
  <c r="AL219" i="15"/>
  <c r="AK219" i="15"/>
  <c r="AJ219" i="15"/>
  <c r="AI219" i="15"/>
  <c r="AH219" i="15"/>
  <c r="AG219" i="15"/>
  <c r="AF219" i="15"/>
  <c r="AE219" i="15"/>
  <c r="AD219" i="15"/>
  <c r="AC219" i="15"/>
  <c r="AB219" i="15"/>
  <c r="AA219" i="15"/>
  <c r="Y219" i="15"/>
  <c r="U219" i="15"/>
  <c r="T219" i="15"/>
  <c r="AM218" i="15"/>
  <c r="AL218" i="15"/>
  <c r="AK218" i="15"/>
  <c r="AJ218" i="15"/>
  <c r="AI218" i="15"/>
  <c r="AH218" i="15"/>
  <c r="AG218" i="15"/>
  <c r="AF218" i="15"/>
  <c r="AE218" i="15"/>
  <c r="AD218" i="15"/>
  <c r="AC218" i="15"/>
  <c r="AB218" i="15"/>
  <c r="AA218" i="15"/>
  <c r="Y218" i="15"/>
  <c r="U218" i="15"/>
  <c r="T218" i="15"/>
  <c r="AM217" i="15"/>
  <c r="AL217" i="15"/>
  <c r="AK217" i="15"/>
  <c r="AJ217" i="15"/>
  <c r="AI217" i="15"/>
  <c r="AH217" i="15"/>
  <c r="AG217" i="15"/>
  <c r="AF217" i="15"/>
  <c r="AE217" i="15"/>
  <c r="AD217" i="15"/>
  <c r="AC217" i="15"/>
  <c r="AB217" i="15"/>
  <c r="AA217" i="15"/>
  <c r="Y217" i="15"/>
  <c r="U217" i="15"/>
  <c r="X217" i="15" s="1"/>
  <c r="T217" i="15"/>
  <c r="W217" i="15" s="1"/>
  <c r="AM216" i="15"/>
  <c r="AL216" i="15"/>
  <c r="AK216" i="15"/>
  <c r="AJ216" i="15"/>
  <c r="AI216" i="15"/>
  <c r="AH216" i="15"/>
  <c r="AG216" i="15"/>
  <c r="AF216" i="15"/>
  <c r="AE216" i="15"/>
  <c r="AD216" i="15"/>
  <c r="AC216" i="15"/>
  <c r="AB216" i="15"/>
  <c r="AA216" i="15"/>
  <c r="Y216" i="15"/>
  <c r="U216" i="15"/>
  <c r="X216" i="15" s="1"/>
  <c r="T216" i="15"/>
  <c r="AM215" i="15"/>
  <c r="AL215" i="15"/>
  <c r="AK215" i="15"/>
  <c r="AJ215" i="15"/>
  <c r="AI215" i="15"/>
  <c r="AH215" i="15"/>
  <c r="AG215" i="15"/>
  <c r="AF215" i="15"/>
  <c r="AE215" i="15"/>
  <c r="AD215" i="15"/>
  <c r="AC215" i="15"/>
  <c r="AB215" i="15"/>
  <c r="AA215" i="15"/>
  <c r="Y215" i="15"/>
  <c r="U215" i="15"/>
  <c r="X215" i="15" s="1"/>
  <c r="T215" i="15"/>
  <c r="AM214" i="15"/>
  <c r="AL214" i="15"/>
  <c r="AK214" i="15"/>
  <c r="AJ214" i="15"/>
  <c r="AI214" i="15"/>
  <c r="AH214" i="15"/>
  <c r="AG214" i="15"/>
  <c r="AF214" i="15"/>
  <c r="AE214" i="15"/>
  <c r="AD214" i="15"/>
  <c r="AC214" i="15"/>
  <c r="AB214" i="15"/>
  <c r="AA214" i="15"/>
  <c r="Y214" i="15"/>
  <c r="U214" i="15"/>
  <c r="X214" i="15" s="1"/>
  <c r="T214" i="15"/>
  <c r="W214" i="15" s="1"/>
  <c r="AM213" i="15"/>
  <c r="AL213" i="15"/>
  <c r="AK213" i="15"/>
  <c r="AJ213" i="15"/>
  <c r="AI213" i="15"/>
  <c r="AH213" i="15"/>
  <c r="AG213" i="15"/>
  <c r="AF213" i="15"/>
  <c r="AE213" i="15"/>
  <c r="AD213" i="15"/>
  <c r="AC213" i="15"/>
  <c r="AB213" i="15"/>
  <c r="AA213" i="15"/>
  <c r="Y213" i="15"/>
  <c r="U213" i="15"/>
  <c r="T213" i="15"/>
  <c r="W213" i="15" s="1"/>
  <c r="AM212" i="15"/>
  <c r="AL212" i="15"/>
  <c r="AK212" i="15"/>
  <c r="AJ212" i="15"/>
  <c r="AI212" i="15"/>
  <c r="AH212" i="15"/>
  <c r="AG212" i="15"/>
  <c r="AF212" i="15"/>
  <c r="AE212" i="15"/>
  <c r="AD212" i="15"/>
  <c r="AC212" i="15"/>
  <c r="AB212" i="15"/>
  <c r="AA212" i="15"/>
  <c r="Y212" i="15"/>
  <c r="U212" i="15"/>
  <c r="T212" i="15"/>
  <c r="AM211" i="15"/>
  <c r="AL211" i="15"/>
  <c r="AK211" i="15"/>
  <c r="AJ211" i="15"/>
  <c r="AI211" i="15"/>
  <c r="AH211" i="15"/>
  <c r="AG211" i="15"/>
  <c r="AF211" i="15"/>
  <c r="AE211" i="15"/>
  <c r="AD211" i="15"/>
  <c r="AC211" i="15"/>
  <c r="AB211" i="15"/>
  <c r="AA211" i="15"/>
  <c r="Y211" i="15"/>
  <c r="U211" i="15"/>
  <c r="X211" i="15" s="1"/>
  <c r="T211" i="15"/>
  <c r="W211" i="15" s="1"/>
  <c r="AM210" i="15"/>
  <c r="AL210" i="15"/>
  <c r="AK210" i="15"/>
  <c r="AJ210" i="15"/>
  <c r="AI210" i="15"/>
  <c r="AH210" i="15"/>
  <c r="AG210" i="15"/>
  <c r="AF210" i="15"/>
  <c r="AE210" i="15"/>
  <c r="AD210" i="15"/>
  <c r="AC210" i="15"/>
  <c r="AB210" i="15"/>
  <c r="AA210" i="15"/>
  <c r="Y210" i="15"/>
  <c r="U210" i="15"/>
  <c r="T210" i="15"/>
  <c r="AM209" i="15"/>
  <c r="AL209" i="15"/>
  <c r="AK209" i="15"/>
  <c r="AJ209" i="15"/>
  <c r="AI209" i="15"/>
  <c r="AH209" i="15"/>
  <c r="AG209" i="15"/>
  <c r="AF209" i="15"/>
  <c r="AE209" i="15"/>
  <c r="AD209" i="15"/>
  <c r="AC209" i="15"/>
  <c r="AB209" i="15"/>
  <c r="AA209" i="15"/>
  <c r="Y209" i="15"/>
  <c r="U209" i="15"/>
  <c r="X209" i="15" s="1"/>
  <c r="T209" i="15"/>
  <c r="W209" i="15" s="1"/>
  <c r="AM208" i="15"/>
  <c r="AL208" i="15"/>
  <c r="AK208" i="15"/>
  <c r="AJ208" i="15"/>
  <c r="AI208" i="15"/>
  <c r="AH208" i="15"/>
  <c r="AG208" i="15"/>
  <c r="AF208" i="15"/>
  <c r="AE208" i="15"/>
  <c r="AD208" i="15"/>
  <c r="AC208" i="15"/>
  <c r="AB208" i="15"/>
  <c r="AA208" i="15"/>
  <c r="Y208" i="15"/>
  <c r="U208" i="15"/>
  <c r="X208" i="15" s="1"/>
  <c r="T208" i="15"/>
  <c r="W208" i="15" s="1"/>
  <c r="Z208" i="15" s="1"/>
  <c r="AM207" i="15"/>
  <c r="AL207" i="15"/>
  <c r="AK207" i="15"/>
  <c r="AJ207" i="15"/>
  <c r="AI207" i="15"/>
  <c r="AH207" i="15"/>
  <c r="AG207" i="15"/>
  <c r="AF207" i="15"/>
  <c r="AE207" i="15"/>
  <c r="AD207" i="15"/>
  <c r="AC207" i="15"/>
  <c r="AB207" i="15"/>
  <c r="AA207" i="15"/>
  <c r="Y207" i="15"/>
  <c r="U207" i="15"/>
  <c r="X207" i="15" s="1"/>
  <c r="Z207" i="15" s="1"/>
  <c r="T207" i="15"/>
  <c r="W207" i="15" s="1"/>
  <c r="AM206" i="15"/>
  <c r="AL206" i="15"/>
  <c r="AK206" i="15"/>
  <c r="AJ206" i="15"/>
  <c r="AI206" i="15"/>
  <c r="AH206" i="15"/>
  <c r="AG206" i="15"/>
  <c r="AF206" i="15"/>
  <c r="AE206" i="15"/>
  <c r="AD206" i="15"/>
  <c r="AC206" i="15"/>
  <c r="AB206" i="15"/>
  <c r="AA206" i="15"/>
  <c r="Y206" i="15"/>
  <c r="U206" i="15"/>
  <c r="T206" i="15"/>
  <c r="W206" i="15" s="1"/>
  <c r="AM205" i="15"/>
  <c r="AL205" i="15"/>
  <c r="AK205" i="15"/>
  <c r="AJ205" i="15"/>
  <c r="AI205" i="15"/>
  <c r="AH205" i="15"/>
  <c r="AG205" i="15"/>
  <c r="AF205" i="15"/>
  <c r="AE205" i="15"/>
  <c r="AD205" i="15"/>
  <c r="AC205" i="15"/>
  <c r="AB205" i="15"/>
  <c r="AA205" i="15"/>
  <c r="Y205" i="15"/>
  <c r="X205" i="15"/>
  <c r="U205" i="15"/>
  <c r="T205" i="15"/>
  <c r="W205" i="15" s="1"/>
  <c r="Z205" i="15" s="1"/>
  <c r="AM204" i="15"/>
  <c r="AL204" i="15"/>
  <c r="AK204" i="15"/>
  <c r="AJ204" i="15"/>
  <c r="AI204" i="15"/>
  <c r="AH204" i="15"/>
  <c r="AG204" i="15"/>
  <c r="AF204" i="15"/>
  <c r="AE204" i="15"/>
  <c r="AD204" i="15"/>
  <c r="AC204" i="15"/>
  <c r="AB204" i="15"/>
  <c r="AA204" i="15"/>
  <c r="Y204" i="15"/>
  <c r="U204" i="15"/>
  <c r="T204" i="15"/>
  <c r="AM203" i="15"/>
  <c r="AL203" i="15"/>
  <c r="AK203" i="15"/>
  <c r="AJ203" i="15"/>
  <c r="AI203" i="15"/>
  <c r="AH203" i="15"/>
  <c r="AG203" i="15"/>
  <c r="AF203" i="15"/>
  <c r="AE203" i="15"/>
  <c r="AD203" i="15"/>
  <c r="AC203" i="15"/>
  <c r="AB203" i="15"/>
  <c r="AA203" i="15"/>
  <c r="Y203" i="15"/>
  <c r="U203" i="15"/>
  <c r="X203" i="15" s="1"/>
  <c r="T203" i="15"/>
  <c r="AM202" i="15"/>
  <c r="AL202" i="15"/>
  <c r="AK202" i="15"/>
  <c r="AJ202" i="15"/>
  <c r="AI202" i="15"/>
  <c r="AH202" i="15"/>
  <c r="AG202" i="15"/>
  <c r="AF202" i="15"/>
  <c r="AE202" i="15"/>
  <c r="AD202" i="15"/>
  <c r="AC202" i="15"/>
  <c r="AB202" i="15"/>
  <c r="AA202" i="15"/>
  <c r="Y202" i="15"/>
  <c r="U202" i="15"/>
  <c r="T202" i="15"/>
  <c r="AM201" i="15"/>
  <c r="AL201" i="15"/>
  <c r="AK201" i="15"/>
  <c r="AJ201" i="15"/>
  <c r="AI201" i="15"/>
  <c r="AH201" i="15"/>
  <c r="AG201" i="15"/>
  <c r="AF201" i="15"/>
  <c r="AE201" i="15"/>
  <c r="AD201" i="15"/>
  <c r="AC201" i="15"/>
  <c r="AB201" i="15"/>
  <c r="AA201" i="15"/>
  <c r="Y201" i="15"/>
  <c r="U201" i="15"/>
  <c r="X201" i="15" s="1"/>
  <c r="T201" i="15"/>
  <c r="W201" i="15" s="1"/>
  <c r="AM200" i="15"/>
  <c r="AL200" i="15"/>
  <c r="AK200" i="15"/>
  <c r="AJ200" i="15"/>
  <c r="AI200" i="15"/>
  <c r="AH200" i="15"/>
  <c r="AG200" i="15"/>
  <c r="AF200" i="15"/>
  <c r="AE200" i="15"/>
  <c r="AD200" i="15"/>
  <c r="AC200" i="15"/>
  <c r="AB200" i="15"/>
  <c r="AA200" i="15"/>
  <c r="Y200" i="15"/>
  <c r="X200" i="15"/>
  <c r="U200" i="15"/>
  <c r="T200" i="15"/>
  <c r="AM199" i="15"/>
  <c r="AL199" i="15"/>
  <c r="AK199" i="15"/>
  <c r="AJ199" i="15"/>
  <c r="AI199" i="15"/>
  <c r="AH199" i="15"/>
  <c r="AG199" i="15"/>
  <c r="AF199" i="15"/>
  <c r="AE199" i="15"/>
  <c r="AD199" i="15"/>
  <c r="AC199" i="15"/>
  <c r="AB199" i="15"/>
  <c r="AA199" i="15"/>
  <c r="Y199" i="15"/>
  <c r="U199" i="15"/>
  <c r="X199" i="15" s="1"/>
  <c r="T199" i="15"/>
  <c r="AM198" i="15"/>
  <c r="AL198" i="15"/>
  <c r="AK198" i="15"/>
  <c r="AJ198" i="15"/>
  <c r="AI198" i="15"/>
  <c r="AH198" i="15"/>
  <c r="AG198" i="15"/>
  <c r="AF198" i="15"/>
  <c r="AE198" i="15"/>
  <c r="AD198" i="15"/>
  <c r="AC198" i="15"/>
  <c r="AB198" i="15"/>
  <c r="AA198" i="15"/>
  <c r="Y198" i="15"/>
  <c r="U198" i="15"/>
  <c r="T198" i="15"/>
  <c r="AM197" i="15"/>
  <c r="AL197" i="15"/>
  <c r="AK197" i="15"/>
  <c r="AJ197" i="15"/>
  <c r="AI197" i="15"/>
  <c r="AH197" i="15"/>
  <c r="AG197" i="15"/>
  <c r="AF197" i="15"/>
  <c r="AE197" i="15"/>
  <c r="AD197" i="15"/>
  <c r="AC197" i="15"/>
  <c r="AB197" i="15"/>
  <c r="AA197" i="15"/>
  <c r="Y197" i="15"/>
  <c r="X197" i="15"/>
  <c r="U197" i="15"/>
  <c r="T197" i="15"/>
  <c r="W197" i="15" s="1"/>
  <c r="AM196" i="15"/>
  <c r="AL196" i="15"/>
  <c r="AK196" i="15"/>
  <c r="AJ196" i="15"/>
  <c r="AI196" i="15"/>
  <c r="AH196" i="15"/>
  <c r="AG196" i="15"/>
  <c r="AF196" i="15"/>
  <c r="AE196" i="15"/>
  <c r="AD196" i="15"/>
  <c r="AC196" i="15"/>
  <c r="AB196" i="15"/>
  <c r="AA196" i="15"/>
  <c r="Y196" i="15"/>
  <c r="U196" i="15"/>
  <c r="X196" i="15" s="1"/>
  <c r="T196" i="15"/>
  <c r="W196" i="15" s="1"/>
  <c r="AM195" i="15"/>
  <c r="AL195" i="15"/>
  <c r="AK195" i="15"/>
  <c r="AJ195" i="15"/>
  <c r="AI195" i="15"/>
  <c r="AH195" i="15"/>
  <c r="AG195" i="15"/>
  <c r="AF195" i="15"/>
  <c r="AE195" i="15"/>
  <c r="AD195" i="15"/>
  <c r="AC195" i="15"/>
  <c r="AB195" i="15"/>
  <c r="AA195" i="15"/>
  <c r="Y195" i="15"/>
  <c r="W195" i="15"/>
  <c r="U195" i="15"/>
  <c r="X195" i="15" s="1"/>
  <c r="T195" i="15"/>
  <c r="AM194" i="15"/>
  <c r="AL194" i="15"/>
  <c r="AK194" i="15"/>
  <c r="AJ194" i="15"/>
  <c r="AI194" i="15"/>
  <c r="AH194" i="15"/>
  <c r="AG194" i="15"/>
  <c r="AF194" i="15"/>
  <c r="AE194" i="15"/>
  <c r="AD194" i="15"/>
  <c r="AC194" i="15"/>
  <c r="AB194" i="15"/>
  <c r="AA194" i="15"/>
  <c r="Y194" i="15"/>
  <c r="U194" i="15"/>
  <c r="X194" i="15" s="1"/>
  <c r="T194" i="15"/>
  <c r="AM193" i="15"/>
  <c r="AL193" i="15"/>
  <c r="AK193" i="15"/>
  <c r="AJ193" i="15"/>
  <c r="AI193" i="15"/>
  <c r="AH193" i="15"/>
  <c r="AG193" i="15"/>
  <c r="AF193" i="15"/>
  <c r="AE193" i="15"/>
  <c r="AD193" i="15"/>
  <c r="AC193" i="15"/>
  <c r="AB193" i="15"/>
  <c r="AA193" i="15"/>
  <c r="Y193" i="15"/>
  <c r="U193" i="15"/>
  <c r="X193" i="15" s="1"/>
  <c r="T193" i="15"/>
  <c r="W193" i="15" s="1"/>
  <c r="AM192" i="15"/>
  <c r="AL192" i="15"/>
  <c r="AK192" i="15"/>
  <c r="AJ192" i="15"/>
  <c r="AI192" i="15"/>
  <c r="AH192" i="15"/>
  <c r="AG192" i="15"/>
  <c r="AF192" i="15"/>
  <c r="AE192" i="15"/>
  <c r="AD192" i="15"/>
  <c r="AC192" i="15"/>
  <c r="AB192" i="15"/>
  <c r="AA192" i="15"/>
  <c r="Y192" i="15"/>
  <c r="U192" i="15"/>
  <c r="X192" i="15" s="1"/>
  <c r="T192" i="15"/>
  <c r="W192" i="15" s="1"/>
  <c r="AM191" i="15"/>
  <c r="AL191" i="15"/>
  <c r="AK191" i="15"/>
  <c r="AJ191" i="15"/>
  <c r="AI191" i="15"/>
  <c r="AH191" i="15"/>
  <c r="AG191" i="15"/>
  <c r="AF191" i="15"/>
  <c r="AE191" i="15"/>
  <c r="AD191" i="15"/>
  <c r="AC191" i="15"/>
  <c r="AB191" i="15"/>
  <c r="AA191" i="15"/>
  <c r="Y191" i="15"/>
  <c r="U191" i="15"/>
  <c r="T191" i="15"/>
  <c r="AM190" i="15"/>
  <c r="AL190" i="15"/>
  <c r="AK190" i="15"/>
  <c r="AJ190" i="15"/>
  <c r="AI190" i="15"/>
  <c r="AH190" i="15"/>
  <c r="AG190" i="15"/>
  <c r="AF190" i="15"/>
  <c r="AE190" i="15"/>
  <c r="AD190" i="15"/>
  <c r="AC190" i="15"/>
  <c r="AB190" i="15"/>
  <c r="AA190" i="15"/>
  <c r="Y190" i="15"/>
  <c r="U190" i="15"/>
  <c r="T190" i="15"/>
  <c r="AM189" i="15"/>
  <c r="AL189" i="15"/>
  <c r="AK189" i="15"/>
  <c r="AJ189" i="15"/>
  <c r="AI189" i="15"/>
  <c r="AH189" i="15"/>
  <c r="AG189" i="15"/>
  <c r="AF189" i="15"/>
  <c r="AE189" i="15"/>
  <c r="AD189" i="15"/>
  <c r="AC189" i="15"/>
  <c r="AB189" i="15"/>
  <c r="AA189" i="15"/>
  <c r="Y189" i="15"/>
  <c r="U189" i="15"/>
  <c r="X189" i="15" s="1"/>
  <c r="T189" i="15"/>
  <c r="AM188" i="15"/>
  <c r="AL188" i="15"/>
  <c r="AK188" i="15"/>
  <c r="AJ188" i="15"/>
  <c r="AI188" i="15"/>
  <c r="AH188" i="15"/>
  <c r="AG188" i="15"/>
  <c r="AF188" i="15"/>
  <c r="AE188" i="15"/>
  <c r="AD188" i="15"/>
  <c r="AC188" i="15"/>
  <c r="AB188" i="15"/>
  <c r="AA188" i="15"/>
  <c r="Y188" i="15"/>
  <c r="U188" i="15"/>
  <c r="X188" i="15" s="1"/>
  <c r="T188" i="15"/>
  <c r="W188" i="15" s="1"/>
  <c r="AM187" i="15"/>
  <c r="AL187" i="15"/>
  <c r="AK187" i="15"/>
  <c r="AJ187" i="15"/>
  <c r="AI187" i="15"/>
  <c r="AH187" i="15"/>
  <c r="AG187" i="15"/>
  <c r="AF187" i="15"/>
  <c r="AE187" i="15"/>
  <c r="AD187" i="15"/>
  <c r="AC187" i="15"/>
  <c r="AB187" i="15"/>
  <c r="AA187" i="15"/>
  <c r="Y187" i="15"/>
  <c r="U187" i="15"/>
  <c r="X187" i="15" s="1"/>
  <c r="T187" i="15"/>
  <c r="W187" i="15" s="1"/>
  <c r="AM186" i="15"/>
  <c r="AL186" i="15"/>
  <c r="AK186" i="15"/>
  <c r="AJ186" i="15"/>
  <c r="AI186" i="15"/>
  <c r="AH186" i="15"/>
  <c r="AG186" i="15"/>
  <c r="AF186" i="15"/>
  <c r="AE186" i="15"/>
  <c r="AD186" i="15"/>
  <c r="AC186" i="15"/>
  <c r="AB186" i="15"/>
  <c r="AA186" i="15"/>
  <c r="Y186" i="15"/>
  <c r="U186" i="15"/>
  <c r="X186" i="15" s="1"/>
  <c r="T186" i="15"/>
  <c r="W186" i="15" s="1"/>
  <c r="AM185" i="15"/>
  <c r="AL185" i="15"/>
  <c r="AK185" i="15"/>
  <c r="AJ185" i="15"/>
  <c r="AI185" i="15"/>
  <c r="AH185" i="15"/>
  <c r="AG185" i="15"/>
  <c r="AF185" i="15"/>
  <c r="AE185" i="15"/>
  <c r="AD185" i="15"/>
  <c r="AC185" i="15"/>
  <c r="AB185" i="15"/>
  <c r="AA185" i="15"/>
  <c r="Y185" i="15"/>
  <c r="U185" i="15"/>
  <c r="T185" i="15"/>
  <c r="AM184" i="15"/>
  <c r="AL184" i="15"/>
  <c r="AK184" i="15"/>
  <c r="AJ184" i="15"/>
  <c r="AI184" i="15"/>
  <c r="AH184" i="15"/>
  <c r="AG184" i="15"/>
  <c r="AF184" i="15"/>
  <c r="AE184" i="15"/>
  <c r="AD184" i="15"/>
  <c r="AC184" i="15"/>
  <c r="AB184" i="15"/>
  <c r="AA184" i="15"/>
  <c r="Y184" i="15"/>
  <c r="U184" i="15"/>
  <c r="X184" i="15" s="1"/>
  <c r="T184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Y183" i="15"/>
  <c r="U183" i="15"/>
  <c r="X183" i="15" s="1"/>
  <c r="T183" i="15"/>
  <c r="W183" i="15" s="1"/>
  <c r="AM182" i="15"/>
  <c r="AL182" i="15"/>
  <c r="AK182" i="15"/>
  <c r="AJ182" i="15"/>
  <c r="AI182" i="15"/>
  <c r="AH182" i="15"/>
  <c r="AG182" i="15"/>
  <c r="AF182" i="15"/>
  <c r="AE182" i="15"/>
  <c r="AD182" i="15"/>
  <c r="AC182" i="15"/>
  <c r="AB182" i="15"/>
  <c r="AA182" i="15"/>
  <c r="Y182" i="15"/>
  <c r="U182" i="15"/>
  <c r="X182" i="15" s="1"/>
  <c r="T182" i="15"/>
  <c r="W182" i="15" s="1"/>
  <c r="Z182" i="15" s="1"/>
  <c r="AM181" i="15"/>
  <c r="AL181" i="15"/>
  <c r="AK181" i="15"/>
  <c r="AJ181" i="15"/>
  <c r="AI181" i="15"/>
  <c r="AH181" i="15"/>
  <c r="AG181" i="15"/>
  <c r="AF181" i="15"/>
  <c r="AE181" i="15"/>
  <c r="AD181" i="15"/>
  <c r="AC181" i="15"/>
  <c r="AB181" i="15"/>
  <c r="AA181" i="15"/>
  <c r="Y181" i="15"/>
  <c r="W181" i="15"/>
  <c r="U181" i="15"/>
  <c r="X181" i="15" s="1"/>
  <c r="T181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Y180" i="15"/>
  <c r="U180" i="15"/>
  <c r="T180" i="15"/>
  <c r="AM179" i="15"/>
  <c r="AL179" i="15"/>
  <c r="AK179" i="15"/>
  <c r="AJ179" i="15"/>
  <c r="AI179" i="15"/>
  <c r="AH179" i="15"/>
  <c r="AG179" i="15"/>
  <c r="AF179" i="15"/>
  <c r="AE179" i="15"/>
  <c r="AD179" i="15"/>
  <c r="AC179" i="15"/>
  <c r="AB179" i="15"/>
  <c r="AA179" i="15"/>
  <c r="Y179" i="15"/>
  <c r="U179" i="15"/>
  <c r="X179" i="15" s="1"/>
  <c r="T179" i="15"/>
  <c r="W179" i="15" s="1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A178" i="15"/>
  <c r="Y178" i="15"/>
  <c r="U178" i="15"/>
  <c r="T178" i="15"/>
  <c r="AM177" i="15"/>
  <c r="AL177" i="15"/>
  <c r="AK177" i="15"/>
  <c r="AJ177" i="15"/>
  <c r="AI177" i="15"/>
  <c r="AH177" i="15"/>
  <c r="AG177" i="15"/>
  <c r="AF177" i="15"/>
  <c r="AE177" i="15"/>
  <c r="AD177" i="15"/>
  <c r="AC177" i="15"/>
  <c r="AB177" i="15"/>
  <c r="AA177" i="15"/>
  <c r="Y177" i="15"/>
  <c r="U177" i="15"/>
  <c r="X177" i="15" s="1"/>
  <c r="T177" i="15"/>
  <c r="W177" i="15" s="1"/>
  <c r="AM176" i="15"/>
  <c r="AL176" i="15"/>
  <c r="AK176" i="15"/>
  <c r="AJ176" i="15"/>
  <c r="AI176" i="15"/>
  <c r="AH176" i="15"/>
  <c r="AG176" i="15"/>
  <c r="AF176" i="15"/>
  <c r="AE176" i="15"/>
  <c r="AD176" i="15"/>
  <c r="AC176" i="15"/>
  <c r="AB176" i="15"/>
  <c r="AA176" i="15"/>
  <c r="Y176" i="15"/>
  <c r="U176" i="15"/>
  <c r="T176" i="15"/>
  <c r="AM175" i="15"/>
  <c r="AL175" i="15"/>
  <c r="AK175" i="15"/>
  <c r="AJ175" i="15"/>
  <c r="AI175" i="15"/>
  <c r="AH175" i="15"/>
  <c r="AG175" i="15"/>
  <c r="AF175" i="15"/>
  <c r="AE175" i="15"/>
  <c r="AD175" i="15"/>
  <c r="AC175" i="15"/>
  <c r="AB175" i="15"/>
  <c r="AA175" i="15"/>
  <c r="Y175" i="15"/>
  <c r="U175" i="15"/>
  <c r="T175" i="15"/>
  <c r="AM174" i="15"/>
  <c r="AL174" i="15"/>
  <c r="AK174" i="15"/>
  <c r="AJ174" i="15"/>
  <c r="AI174" i="15"/>
  <c r="AH174" i="15"/>
  <c r="AG174" i="15"/>
  <c r="AF174" i="15"/>
  <c r="AE174" i="15"/>
  <c r="AD174" i="15"/>
  <c r="AC174" i="15"/>
  <c r="AB174" i="15"/>
  <c r="AA174" i="15"/>
  <c r="Y174" i="15"/>
  <c r="U174" i="15"/>
  <c r="T174" i="15"/>
  <c r="AM173" i="15"/>
  <c r="AL173" i="15"/>
  <c r="AK173" i="15"/>
  <c r="AJ173" i="15"/>
  <c r="AI173" i="15"/>
  <c r="AH173" i="15"/>
  <c r="AG173" i="15"/>
  <c r="AF173" i="15"/>
  <c r="AE173" i="15"/>
  <c r="AD173" i="15"/>
  <c r="AC173" i="15"/>
  <c r="AB173" i="15"/>
  <c r="AA173" i="15"/>
  <c r="Y173" i="15"/>
  <c r="U173" i="15"/>
  <c r="X173" i="15" s="1"/>
  <c r="T173" i="15"/>
  <c r="W173" i="15" s="1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Y172" i="15"/>
  <c r="U172" i="15"/>
  <c r="T172" i="15"/>
  <c r="AM171" i="15"/>
  <c r="AL171" i="15"/>
  <c r="AK171" i="15"/>
  <c r="AJ171" i="15"/>
  <c r="AI171" i="15"/>
  <c r="AH171" i="15"/>
  <c r="AG171" i="15"/>
  <c r="AF171" i="15"/>
  <c r="AE171" i="15"/>
  <c r="AD171" i="15"/>
  <c r="AC171" i="15"/>
  <c r="AB171" i="15"/>
  <c r="AA171" i="15"/>
  <c r="Y171" i="15"/>
  <c r="U171" i="15"/>
  <c r="X171" i="15" s="1"/>
  <c r="T171" i="15"/>
  <c r="W171" i="15" s="1"/>
  <c r="Z171" i="15" s="1"/>
  <c r="AM170" i="15"/>
  <c r="AL170" i="15"/>
  <c r="AK170" i="15"/>
  <c r="AJ170" i="15"/>
  <c r="AI170" i="15"/>
  <c r="AH170" i="15"/>
  <c r="AG170" i="15"/>
  <c r="AF170" i="15"/>
  <c r="AE170" i="15"/>
  <c r="AD170" i="15"/>
  <c r="AC170" i="15"/>
  <c r="AB170" i="15"/>
  <c r="AA170" i="15"/>
  <c r="Y170" i="15"/>
  <c r="W170" i="15"/>
  <c r="U170" i="15"/>
  <c r="T170" i="15"/>
  <c r="AM169" i="15"/>
  <c r="AL169" i="15"/>
  <c r="AK169" i="15"/>
  <c r="AJ169" i="15"/>
  <c r="AI169" i="15"/>
  <c r="AH169" i="15"/>
  <c r="AG169" i="15"/>
  <c r="AF169" i="15"/>
  <c r="AE169" i="15"/>
  <c r="AD169" i="15"/>
  <c r="AC169" i="15"/>
  <c r="AB169" i="15"/>
  <c r="AA169" i="15"/>
  <c r="Y169" i="15"/>
  <c r="X169" i="15"/>
  <c r="U169" i="15"/>
  <c r="T169" i="15"/>
  <c r="W169" i="15" s="1"/>
  <c r="AM168" i="15"/>
  <c r="AL168" i="15"/>
  <c r="AK168" i="15"/>
  <c r="AJ168" i="15"/>
  <c r="AI168" i="15"/>
  <c r="AH168" i="15"/>
  <c r="AG168" i="15"/>
  <c r="AF168" i="15"/>
  <c r="AE168" i="15"/>
  <c r="AD168" i="15"/>
  <c r="AC168" i="15"/>
  <c r="AB168" i="15"/>
  <c r="AA168" i="15"/>
  <c r="Y168" i="15"/>
  <c r="U168" i="15"/>
  <c r="T168" i="15"/>
  <c r="W168" i="15" s="1"/>
  <c r="AM167" i="15"/>
  <c r="AL167" i="15"/>
  <c r="AK167" i="15"/>
  <c r="AJ167" i="15"/>
  <c r="AI167" i="15"/>
  <c r="AH167" i="15"/>
  <c r="AG167" i="15"/>
  <c r="AF167" i="15"/>
  <c r="AE167" i="15"/>
  <c r="AD167" i="15"/>
  <c r="AC167" i="15"/>
  <c r="AB167" i="15"/>
  <c r="AA167" i="15"/>
  <c r="Y167" i="15"/>
  <c r="U167" i="15"/>
  <c r="X167" i="15" s="1"/>
  <c r="T167" i="15"/>
  <c r="W167" i="15" s="1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Y166" i="15"/>
  <c r="U166" i="15"/>
  <c r="X166" i="15" s="1"/>
  <c r="T166" i="15"/>
  <c r="W166" i="15" s="1"/>
  <c r="AM16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Y165" i="15"/>
  <c r="W165" i="15"/>
  <c r="U165" i="15"/>
  <c r="T165" i="15"/>
  <c r="AM164" i="15"/>
  <c r="AL164" i="15"/>
  <c r="AK164" i="15"/>
  <c r="AJ164" i="15"/>
  <c r="AI164" i="15"/>
  <c r="AH164" i="15"/>
  <c r="AG164" i="15"/>
  <c r="AF164" i="15"/>
  <c r="AE164" i="15"/>
  <c r="AD164" i="15"/>
  <c r="AC164" i="15"/>
  <c r="AB164" i="15"/>
  <c r="AA164" i="15"/>
  <c r="Y164" i="15"/>
  <c r="U164" i="15"/>
  <c r="X164" i="15" s="1"/>
  <c r="T164" i="15"/>
  <c r="W164" i="15" s="1"/>
  <c r="AM16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Y163" i="15"/>
  <c r="U163" i="15"/>
  <c r="X163" i="15" s="1"/>
  <c r="T163" i="15"/>
  <c r="W163" i="15" s="1"/>
  <c r="AM162" i="15"/>
  <c r="AL162" i="15"/>
  <c r="AK162" i="15"/>
  <c r="AJ162" i="15"/>
  <c r="AI162" i="15"/>
  <c r="AH162" i="15"/>
  <c r="AG162" i="15"/>
  <c r="AF162" i="15"/>
  <c r="AE162" i="15"/>
  <c r="AD162" i="15"/>
  <c r="AC162" i="15"/>
  <c r="AB162" i="15"/>
  <c r="AA162" i="15"/>
  <c r="Y162" i="15"/>
  <c r="U162" i="15"/>
  <c r="X162" i="15" s="1"/>
  <c r="T162" i="15"/>
  <c r="W162" i="15" s="1"/>
  <c r="Z162" i="15" s="1"/>
  <c r="AM161" i="15"/>
  <c r="AL161" i="15"/>
  <c r="AK161" i="15"/>
  <c r="AJ161" i="15"/>
  <c r="AI161" i="15"/>
  <c r="AH161" i="15"/>
  <c r="AG161" i="15"/>
  <c r="AF161" i="15"/>
  <c r="AE161" i="15"/>
  <c r="AD161" i="15"/>
  <c r="AC161" i="15"/>
  <c r="AB161" i="15"/>
  <c r="AA161" i="15"/>
  <c r="Y161" i="15"/>
  <c r="U161" i="15"/>
  <c r="T161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Y160" i="15"/>
  <c r="U160" i="15"/>
  <c r="X160" i="15" s="1"/>
  <c r="T160" i="15"/>
  <c r="AM159" i="15"/>
  <c r="AL159" i="15"/>
  <c r="AK159" i="15"/>
  <c r="AJ159" i="15"/>
  <c r="AI159" i="15"/>
  <c r="AH159" i="15"/>
  <c r="AG159" i="15"/>
  <c r="AF159" i="15"/>
  <c r="AE159" i="15"/>
  <c r="AD159" i="15"/>
  <c r="AC159" i="15"/>
  <c r="AB159" i="15"/>
  <c r="AA159" i="15"/>
  <c r="Y159" i="15"/>
  <c r="U159" i="15"/>
  <c r="X159" i="15" s="1"/>
  <c r="T159" i="15"/>
  <c r="W159" i="15" s="1"/>
  <c r="AM158" i="15"/>
  <c r="AL158" i="15"/>
  <c r="AK158" i="15"/>
  <c r="AJ158" i="15"/>
  <c r="AI158" i="15"/>
  <c r="AH158" i="15"/>
  <c r="AG158" i="15"/>
  <c r="AF158" i="15"/>
  <c r="AE158" i="15"/>
  <c r="AD158" i="15"/>
  <c r="AC158" i="15"/>
  <c r="AB158" i="15"/>
  <c r="AA158" i="15"/>
  <c r="Y158" i="15"/>
  <c r="X158" i="15"/>
  <c r="U158" i="15"/>
  <c r="T158" i="15"/>
  <c r="W158" i="15" s="1"/>
  <c r="AM157" i="15"/>
  <c r="AL157" i="15"/>
  <c r="AK157" i="15"/>
  <c r="AJ157" i="15"/>
  <c r="AI157" i="15"/>
  <c r="AH157" i="15"/>
  <c r="AG157" i="15"/>
  <c r="AF157" i="15"/>
  <c r="AE157" i="15"/>
  <c r="AD157" i="15"/>
  <c r="AC157" i="15"/>
  <c r="AB157" i="15"/>
  <c r="AA157" i="15"/>
  <c r="Y157" i="15"/>
  <c r="U157" i="15"/>
  <c r="X157" i="15" s="1"/>
  <c r="T157" i="15"/>
  <c r="W157" i="15" s="1"/>
  <c r="AM156" i="15"/>
  <c r="AL156" i="15"/>
  <c r="AK156" i="15"/>
  <c r="AJ156" i="15"/>
  <c r="AI156" i="15"/>
  <c r="AH156" i="15"/>
  <c r="AG156" i="15"/>
  <c r="AF156" i="15"/>
  <c r="AE156" i="15"/>
  <c r="AD156" i="15"/>
  <c r="AC156" i="15"/>
  <c r="AB156" i="15"/>
  <c r="AA156" i="15"/>
  <c r="Y156" i="15"/>
  <c r="U156" i="15"/>
  <c r="X156" i="15" s="1"/>
  <c r="T156" i="15"/>
  <c r="W156" i="15" s="1"/>
  <c r="AM155" i="15"/>
  <c r="AL155" i="15"/>
  <c r="AK155" i="15"/>
  <c r="AJ155" i="15"/>
  <c r="AI155" i="15"/>
  <c r="AH155" i="15"/>
  <c r="AG155" i="15"/>
  <c r="AF155" i="15"/>
  <c r="AE155" i="15"/>
  <c r="AD155" i="15"/>
  <c r="AC155" i="15"/>
  <c r="AB155" i="15"/>
  <c r="AA155" i="15"/>
  <c r="Y155" i="15"/>
  <c r="U155" i="15"/>
  <c r="T155" i="15"/>
  <c r="AM154" i="15"/>
  <c r="AL154" i="15"/>
  <c r="AK154" i="15"/>
  <c r="AJ154" i="15"/>
  <c r="AI154" i="15"/>
  <c r="AH154" i="15"/>
  <c r="AG154" i="15"/>
  <c r="AF154" i="15"/>
  <c r="AE154" i="15"/>
  <c r="AD154" i="15"/>
  <c r="AC154" i="15"/>
  <c r="AB154" i="15"/>
  <c r="AA154" i="15"/>
  <c r="Y154" i="15"/>
  <c r="U154" i="15"/>
  <c r="X154" i="15" s="1"/>
  <c r="T154" i="15"/>
  <c r="W154" i="15" s="1"/>
  <c r="AM153" i="15"/>
  <c r="AL153" i="15"/>
  <c r="AK153" i="15"/>
  <c r="AJ153" i="15"/>
  <c r="AI153" i="15"/>
  <c r="AH153" i="15"/>
  <c r="AG153" i="15"/>
  <c r="AF153" i="15"/>
  <c r="AE153" i="15"/>
  <c r="AD153" i="15"/>
  <c r="AC153" i="15"/>
  <c r="AB153" i="15"/>
  <c r="AA153" i="15"/>
  <c r="Y153" i="15"/>
  <c r="U153" i="15"/>
  <c r="T153" i="15"/>
  <c r="AM152" i="15"/>
  <c r="AL152" i="15"/>
  <c r="AK152" i="15"/>
  <c r="AJ152" i="15"/>
  <c r="AI152" i="15"/>
  <c r="AH152" i="15"/>
  <c r="AG152" i="15"/>
  <c r="AF152" i="15"/>
  <c r="AE152" i="15"/>
  <c r="AD152" i="15"/>
  <c r="AC152" i="15"/>
  <c r="AB152" i="15"/>
  <c r="AA152" i="15"/>
  <c r="Y152" i="15"/>
  <c r="U152" i="15"/>
  <c r="T152" i="15"/>
  <c r="AM151" i="15"/>
  <c r="AL151" i="15"/>
  <c r="AK151" i="15"/>
  <c r="AJ151" i="15"/>
  <c r="AI151" i="15"/>
  <c r="AH151" i="15"/>
  <c r="AG151" i="15"/>
  <c r="AF151" i="15"/>
  <c r="AE151" i="15"/>
  <c r="AD151" i="15"/>
  <c r="AC151" i="15"/>
  <c r="AB151" i="15"/>
  <c r="AA151" i="15"/>
  <c r="Y151" i="15"/>
  <c r="U151" i="15"/>
  <c r="T151" i="15"/>
  <c r="AM150" i="15"/>
  <c r="AL150" i="15"/>
  <c r="AK150" i="15"/>
  <c r="AJ150" i="15"/>
  <c r="AI150" i="15"/>
  <c r="AH150" i="15"/>
  <c r="AG150" i="15"/>
  <c r="AF150" i="15"/>
  <c r="AE150" i="15"/>
  <c r="AD150" i="15"/>
  <c r="AC150" i="15"/>
  <c r="AB150" i="15"/>
  <c r="AA150" i="15"/>
  <c r="Y150" i="15"/>
  <c r="U150" i="15"/>
  <c r="T150" i="15"/>
  <c r="AM149" i="15"/>
  <c r="AL149" i="15"/>
  <c r="AK149" i="15"/>
  <c r="AJ149" i="15"/>
  <c r="AI149" i="15"/>
  <c r="AH149" i="15"/>
  <c r="AG149" i="15"/>
  <c r="AF149" i="15"/>
  <c r="AE149" i="15"/>
  <c r="AD149" i="15"/>
  <c r="AC149" i="15"/>
  <c r="AB149" i="15"/>
  <c r="AA149" i="15"/>
  <c r="Y149" i="15"/>
  <c r="U149" i="15"/>
  <c r="T149" i="15"/>
  <c r="W149" i="15" s="1"/>
  <c r="AM148" i="15"/>
  <c r="AL148" i="15"/>
  <c r="AK148" i="15"/>
  <c r="AJ148" i="15"/>
  <c r="AI148" i="15"/>
  <c r="AH148" i="15"/>
  <c r="AG148" i="15"/>
  <c r="AF148" i="15"/>
  <c r="AE148" i="15"/>
  <c r="AD148" i="15"/>
  <c r="AC148" i="15"/>
  <c r="AB148" i="15"/>
  <c r="AA148" i="15"/>
  <c r="Y148" i="15"/>
  <c r="U148" i="15"/>
  <c r="T148" i="15"/>
  <c r="AM147" i="15"/>
  <c r="AL147" i="15"/>
  <c r="AK147" i="15"/>
  <c r="AJ147" i="15"/>
  <c r="AI147" i="15"/>
  <c r="AH147" i="15"/>
  <c r="AG147" i="15"/>
  <c r="AF147" i="15"/>
  <c r="AE147" i="15"/>
  <c r="AD147" i="15"/>
  <c r="AC147" i="15"/>
  <c r="AB147" i="15"/>
  <c r="AA147" i="15"/>
  <c r="Y147" i="15"/>
  <c r="U147" i="15"/>
  <c r="X147" i="15" s="1"/>
  <c r="T147" i="15"/>
  <c r="W147" i="15" s="1"/>
  <c r="AM146" i="15"/>
  <c r="AL146" i="15"/>
  <c r="AK146" i="15"/>
  <c r="AJ146" i="15"/>
  <c r="AI146" i="15"/>
  <c r="AH146" i="15"/>
  <c r="AG146" i="15"/>
  <c r="AF146" i="15"/>
  <c r="AE146" i="15"/>
  <c r="AD146" i="15"/>
  <c r="AC146" i="15"/>
  <c r="AB146" i="15"/>
  <c r="AA146" i="15"/>
  <c r="Y146" i="15"/>
  <c r="U146" i="15"/>
  <c r="X146" i="15" s="1"/>
  <c r="T146" i="15"/>
  <c r="W146" i="15" s="1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Y145" i="15"/>
  <c r="U145" i="15"/>
  <c r="T145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Y144" i="15"/>
  <c r="U144" i="15"/>
  <c r="T144" i="15"/>
  <c r="W144" i="15" s="1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Y143" i="15"/>
  <c r="U143" i="15"/>
  <c r="X143" i="15" s="1"/>
  <c r="T143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Y142" i="15"/>
  <c r="U142" i="15"/>
  <c r="X142" i="15" s="1"/>
  <c r="T142" i="15"/>
  <c r="W142" i="15" s="1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Y141" i="15"/>
  <c r="U141" i="15"/>
  <c r="X141" i="15" s="1"/>
  <c r="T141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Y140" i="15"/>
  <c r="U140" i="15"/>
  <c r="T140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Y139" i="15"/>
  <c r="U139" i="15"/>
  <c r="T139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Y138" i="15"/>
  <c r="U138" i="15"/>
  <c r="T138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Y137" i="15"/>
  <c r="U137" i="15"/>
  <c r="T137" i="15"/>
  <c r="W137" i="15" s="1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Y136" i="15"/>
  <c r="U136" i="15"/>
  <c r="X136" i="15" s="1"/>
  <c r="T136" i="15"/>
  <c r="W136" i="15" s="1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Y135" i="15"/>
  <c r="U135" i="15"/>
  <c r="X135" i="15" s="1"/>
  <c r="T135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Y134" i="15"/>
  <c r="U134" i="15"/>
  <c r="T134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Y133" i="15"/>
  <c r="U133" i="15"/>
  <c r="X133" i="15" s="1"/>
  <c r="T133" i="15"/>
  <c r="W133" i="15" s="1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Y132" i="15"/>
  <c r="U132" i="15"/>
  <c r="T132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Y131" i="15"/>
  <c r="U131" i="15"/>
  <c r="X131" i="15" s="1"/>
  <c r="T131" i="15"/>
  <c r="W131" i="15" s="1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Y130" i="15"/>
  <c r="U130" i="15"/>
  <c r="T130" i="15"/>
  <c r="W130" i="15" s="1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Y129" i="15"/>
  <c r="U129" i="15"/>
  <c r="X129" i="15" s="1"/>
  <c r="T129" i="15"/>
  <c r="W129" i="15" s="1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Y128" i="15"/>
  <c r="U128" i="15"/>
  <c r="X128" i="15" s="1"/>
  <c r="T128" i="15"/>
  <c r="W128" i="15" s="1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Y127" i="15"/>
  <c r="U127" i="15"/>
  <c r="X127" i="15" s="1"/>
  <c r="T127" i="15"/>
  <c r="W127" i="15" s="1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Y126" i="15"/>
  <c r="U126" i="15"/>
  <c r="T126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Y125" i="15"/>
  <c r="U125" i="15"/>
  <c r="T125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Y124" i="15"/>
  <c r="U124" i="15"/>
  <c r="X124" i="15" s="1"/>
  <c r="T124" i="15"/>
  <c r="W124" i="15" s="1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Y123" i="15"/>
  <c r="U123" i="15"/>
  <c r="X123" i="15" s="1"/>
  <c r="T123" i="15"/>
  <c r="W123" i="15" s="1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Y122" i="15"/>
  <c r="U122" i="15"/>
  <c r="T122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Y121" i="15"/>
  <c r="X121" i="15"/>
  <c r="U121" i="15"/>
  <c r="T121" i="15"/>
  <c r="W121" i="15" s="1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Y120" i="15"/>
  <c r="U120" i="15"/>
  <c r="X120" i="15" s="1"/>
  <c r="T120" i="15"/>
  <c r="W120" i="15" s="1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Y119" i="15"/>
  <c r="U119" i="15"/>
  <c r="T119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Y118" i="15"/>
  <c r="U118" i="15"/>
  <c r="T118" i="15"/>
  <c r="W118" i="15" s="1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Y117" i="15"/>
  <c r="U117" i="15"/>
  <c r="X117" i="15" s="1"/>
  <c r="T117" i="15"/>
  <c r="W117" i="15" s="1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Y116" i="15"/>
  <c r="U116" i="15"/>
  <c r="T116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Y115" i="15"/>
  <c r="U115" i="15"/>
  <c r="X115" i="15" s="1"/>
  <c r="T115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Y114" i="15"/>
  <c r="U114" i="15"/>
  <c r="T114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Y113" i="15"/>
  <c r="U113" i="15"/>
  <c r="X113" i="15" s="1"/>
  <c r="T113" i="15"/>
  <c r="W113" i="15" s="1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Y112" i="15"/>
  <c r="U112" i="15"/>
  <c r="T112" i="15"/>
  <c r="W112" i="15" s="1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Y111" i="15"/>
  <c r="X111" i="15"/>
  <c r="W111" i="15"/>
  <c r="U111" i="15"/>
  <c r="T111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Y110" i="15"/>
  <c r="U110" i="15"/>
  <c r="X110" i="15" s="1"/>
  <c r="T110" i="15"/>
  <c r="W110" i="15" s="1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Y109" i="15"/>
  <c r="X109" i="15"/>
  <c r="W109" i="15"/>
  <c r="U109" i="15"/>
  <c r="T109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Y108" i="15"/>
  <c r="U108" i="15"/>
  <c r="T108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Y107" i="15"/>
  <c r="U107" i="15"/>
  <c r="T107" i="15"/>
  <c r="W107" i="15" s="1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Y106" i="15"/>
  <c r="U106" i="15"/>
  <c r="X106" i="15" s="1"/>
  <c r="T106" i="15"/>
  <c r="W106" i="15" s="1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Y105" i="15"/>
  <c r="W105" i="15"/>
  <c r="U105" i="15"/>
  <c r="X105" i="15" s="1"/>
  <c r="T105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Y104" i="15"/>
  <c r="U104" i="15"/>
  <c r="T104" i="15"/>
  <c r="W104" i="15" s="1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Y103" i="15"/>
  <c r="U103" i="15"/>
  <c r="T103" i="15"/>
  <c r="W103" i="15" s="1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Y102" i="15"/>
  <c r="U102" i="15"/>
  <c r="T102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Y101" i="15"/>
  <c r="U101" i="15"/>
  <c r="T101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Y100" i="15"/>
  <c r="U100" i="15"/>
  <c r="X100" i="15" s="1"/>
  <c r="T100" i="15"/>
  <c r="W100" i="15" s="1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Y99" i="15"/>
  <c r="U99" i="15"/>
  <c r="X99" i="15" s="1"/>
  <c r="T99" i="15"/>
  <c r="W99" i="15" s="1"/>
  <c r="Z99" i="15" s="1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Y98" i="15"/>
  <c r="U98" i="15"/>
  <c r="X98" i="15" s="1"/>
  <c r="T98" i="15"/>
  <c r="W98" i="15" s="1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Y97" i="15"/>
  <c r="U97" i="15"/>
  <c r="X97" i="15" s="1"/>
  <c r="T97" i="15"/>
  <c r="W97" i="15" s="1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Y96" i="15"/>
  <c r="U96" i="15"/>
  <c r="T96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Y95" i="15"/>
  <c r="U95" i="15"/>
  <c r="X95" i="15" s="1"/>
  <c r="T95" i="15"/>
  <c r="W95" i="15" s="1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Y94" i="15"/>
  <c r="U94" i="15"/>
  <c r="T94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Y93" i="15"/>
  <c r="U93" i="15"/>
  <c r="X93" i="15" s="1"/>
  <c r="T93" i="15"/>
  <c r="W93" i="15" s="1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Y92" i="15"/>
  <c r="W92" i="15"/>
  <c r="U92" i="15"/>
  <c r="X92" i="15" s="1"/>
  <c r="T92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Y91" i="15"/>
  <c r="U91" i="15"/>
  <c r="X91" i="15" s="1"/>
  <c r="T91" i="15"/>
  <c r="W91" i="15" s="1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Y90" i="15"/>
  <c r="U90" i="15"/>
  <c r="T90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Y89" i="15"/>
  <c r="U89" i="15"/>
  <c r="T89" i="15"/>
  <c r="W89" i="15" s="1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Y88" i="15"/>
  <c r="U88" i="15"/>
  <c r="T88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Y87" i="15"/>
  <c r="U87" i="15"/>
  <c r="X87" i="15" s="1"/>
  <c r="T87" i="15"/>
  <c r="W87" i="15" s="1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Y86" i="15"/>
  <c r="X86" i="15"/>
  <c r="U86" i="15"/>
  <c r="T86" i="15"/>
  <c r="W86" i="15" s="1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Y85" i="15"/>
  <c r="U85" i="15"/>
  <c r="T85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Y84" i="15"/>
  <c r="U84" i="15"/>
  <c r="T84" i="15"/>
  <c r="W84" i="15" s="1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U83" i="15"/>
  <c r="X83" i="15" s="1"/>
  <c r="T83" i="15"/>
  <c r="W83" i="15" s="1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Y82" i="15"/>
  <c r="U82" i="15"/>
  <c r="X82" i="15" s="1"/>
  <c r="T82" i="15"/>
  <c r="W82" i="15" s="1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Y81" i="15"/>
  <c r="U81" i="15"/>
  <c r="X81" i="15" s="1"/>
  <c r="T81" i="15"/>
  <c r="W81" i="15" s="1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Y80" i="15"/>
  <c r="U80" i="15"/>
  <c r="X80" i="15" s="1"/>
  <c r="T80" i="15"/>
  <c r="W80" i="15" s="1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Y79" i="15"/>
  <c r="U79" i="15"/>
  <c r="T79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Y78" i="15"/>
  <c r="U78" i="15"/>
  <c r="X78" i="15" s="1"/>
  <c r="T78" i="15"/>
  <c r="W78" i="15" s="1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Y77" i="15"/>
  <c r="U77" i="15"/>
  <c r="T77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Y76" i="15"/>
  <c r="U76" i="15"/>
  <c r="X76" i="15" s="1"/>
  <c r="T76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Y75" i="15"/>
  <c r="W75" i="15"/>
  <c r="U75" i="15"/>
  <c r="X75" i="15" s="1"/>
  <c r="T75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Y74" i="15"/>
  <c r="U74" i="15"/>
  <c r="T74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Y73" i="15"/>
  <c r="U73" i="15"/>
  <c r="T73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Y72" i="15"/>
  <c r="U72" i="15"/>
  <c r="T72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Y71" i="15"/>
  <c r="U71" i="15"/>
  <c r="T71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Y70" i="15"/>
  <c r="U70" i="15"/>
  <c r="X70" i="15" s="1"/>
  <c r="T70" i="15"/>
  <c r="W70" i="15" s="1"/>
  <c r="Z70" i="15" s="1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Y69" i="15"/>
  <c r="U69" i="15"/>
  <c r="T69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Y68" i="15"/>
  <c r="U68" i="15"/>
  <c r="T68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Y67" i="15"/>
  <c r="U67" i="15"/>
  <c r="X67" i="15" s="1"/>
  <c r="T67" i="15"/>
  <c r="W67" i="15" s="1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Y66" i="15"/>
  <c r="U66" i="15"/>
  <c r="X66" i="15" s="1"/>
  <c r="T66" i="15"/>
  <c r="W66" i="15" s="1"/>
  <c r="Z66" i="15" s="1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Y65" i="15"/>
  <c r="U65" i="15"/>
  <c r="X65" i="15" s="1"/>
  <c r="T65" i="15"/>
  <c r="W65" i="15" s="1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Y64" i="15"/>
  <c r="U64" i="15"/>
  <c r="X64" i="15" s="1"/>
  <c r="T64" i="15"/>
  <c r="W64" i="15" s="1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Y63" i="15"/>
  <c r="U63" i="15"/>
  <c r="X63" i="15" s="1"/>
  <c r="T63" i="15"/>
  <c r="W63" i="15" s="1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Y62" i="15"/>
  <c r="U62" i="15"/>
  <c r="T62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Y61" i="15"/>
  <c r="U61" i="15"/>
  <c r="X62" i="15" s="1"/>
  <c r="T61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Y60" i="15"/>
  <c r="U60" i="15"/>
  <c r="T60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Y59" i="15"/>
  <c r="U59" i="15"/>
  <c r="T59" i="15"/>
  <c r="W60" i="15" s="1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Y58" i="15"/>
  <c r="W58" i="15"/>
  <c r="U58" i="15"/>
  <c r="X58" i="15" s="1"/>
  <c r="T58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Y57" i="15"/>
  <c r="U57" i="15"/>
  <c r="X57" i="15" s="1"/>
  <c r="T57" i="15"/>
  <c r="W57" i="15" s="1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Y56" i="15"/>
  <c r="U56" i="15"/>
  <c r="X56" i="15" s="1"/>
  <c r="Z56" i="15" s="1"/>
  <c r="T56" i="15"/>
  <c r="W56" i="15" s="1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Y55" i="15"/>
  <c r="U55" i="15"/>
  <c r="T55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Y54" i="15"/>
  <c r="U54" i="15"/>
  <c r="T54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Y53" i="15"/>
  <c r="U53" i="15"/>
  <c r="X53" i="15" s="1"/>
  <c r="T53" i="15"/>
  <c r="W53" i="15" s="1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Y52" i="15"/>
  <c r="U52" i="15"/>
  <c r="X52" i="15" s="1"/>
  <c r="T52" i="15"/>
  <c r="W52" i="15" s="1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Y51" i="15"/>
  <c r="U51" i="15"/>
  <c r="X51" i="15" s="1"/>
  <c r="T51" i="15"/>
  <c r="W51" i="15" s="1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Y50" i="15"/>
  <c r="U50" i="15"/>
  <c r="X50" i="15" s="1"/>
  <c r="T50" i="15"/>
  <c r="W50" i="15" s="1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Y49" i="15"/>
  <c r="U49" i="15"/>
  <c r="X49" i="15" s="1"/>
  <c r="T49" i="15"/>
  <c r="W49" i="15" s="1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Y48" i="15"/>
  <c r="U48" i="15"/>
  <c r="T48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Y47" i="15"/>
  <c r="U47" i="15"/>
  <c r="X47" i="15" s="1"/>
  <c r="T47" i="15"/>
  <c r="W47" i="15" s="1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Y46" i="15"/>
  <c r="U46" i="15"/>
  <c r="T46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Y45" i="15"/>
  <c r="U45" i="15"/>
  <c r="X45" i="15" s="1"/>
  <c r="T45" i="15"/>
  <c r="W45" i="15" s="1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Y44" i="15"/>
  <c r="U44" i="15"/>
  <c r="T44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Y43" i="15"/>
  <c r="U43" i="15"/>
  <c r="X43" i="15" s="1"/>
  <c r="T43" i="15"/>
  <c r="W43" i="15" s="1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Y42" i="15"/>
  <c r="U42" i="15"/>
  <c r="X42" i="15" s="1"/>
  <c r="T42" i="15"/>
  <c r="W42" i="15" s="1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Y41" i="15"/>
  <c r="U41" i="15"/>
  <c r="X41" i="15" s="1"/>
  <c r="T41" i="15"/>
  <c r="W41" i="15" s="1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Y40" i="15"/>
  <c r="U40" i="15"/>
  <c r="X40" i="15" s="1"/>
  <c r="T40" i="15"/>
  <c r="W40" i="15" s="1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Y39" i="15"/>
  <c r="U39" i="15"/>
  <c r="X39" i="15" s="1"/>
  <c r="T39" i="15"/>
  <c r="W39" i="15" s="1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Y38" i="15"/>
  <c r="U38" i="15"/>
  <c r="T38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Y37" i="15"/>
  <c r="U37" i="15"/>
  <c r="T37" i="15"/>
  <c r="W37" i="15" s="1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Y36" i="15"/>
  <c r="U36" i="15"/>
  <c r="X36" i="15" s="1"/>
  <c r="T36" i="15"/>
  <c r="W36" i="15" s="1"/>
  <c r="Z36" i="15" s="1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Y35" i="15"/>
  <c r="U35" i="15"/>
  <c r="T35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Y34" i="15"/>
  <c r="U34" i="15"/>
  <c r="X34" i="15" s="1"/>
  <c r="T34" i="15"/>
  <c r="W34" i="15" s="1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Y33" i="15"/>
  <c r="U33" i="15"/>
  <c r="T33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Y32" i="15"/>
  <c r="U32" i="15"/>
  <c r="T32" i="15"/>
  <c r="AM31" i="15"/>
  <c r="AL31" i="15"/>
  <c r="AK31" i="15"/>
  <c r="AJ31" i="15"/>
  <c r="AI31" i="15"/>
  <c r="AH31" i="15"/>
  <c r="AG31" i="15"/>
  <c r="AF31" i="15"/>
  <c r="AE31" i="15"/>
  <c r="AD31" i="15"/>
  <c r="AC31" i="15"/>
  <c r="AB31" i="15"/>
  <c r="AA31" i="15"/>
  <c r="Y31" i="15"/>
  <c r="U31" i="15"/>
  <c r="T31" i="15"/>
  <c r="AM30" i="15"/>
  <c r="AL30" i="15"/>
  <c r="AK30" i="15"/>
  <c r="AJ30" i="15"/>
  <c r="AI30" i="15"/>
  <c r="AH30" i="15"/>
  <c r="AG30" i="15"/>
  <c r="AF30" i="15"/>
  <c r="AE30" i="15"/>
  <c r="AD30" i="15"/>
  <c r="AC30" i="15"/>
  <c r="AB30" i="15"/>
  <c r="AA30" i="15"/>
  <c r="Y30" i="15"/>
  <c r="U30" i="15"/>
  <c r="X30" i="15" s="1"/>
  <c r="T30" i="15"/>
  <c r="W30" i="15" s="1"/>
  <c r="Z30" i="15" s="1"/>
  <c r="AM29" i="15"/>
  <c r="AL29" i="15"/>
  <c r="AK29" i="15"/>
  <c r="AJ29" i="15"/>
  <c r="AI29" i="15"/>
  <c r="AH29" i="15"/>
  <c r="AG29" i="15"/>
  <c r="AF29" i="15"/>
  <c r="AE29" i="15"/>
  <c r="AD29" i="15"/>
  <c r="AC29" i="15"/>
  <c r="AB29" i="15"/>
  <c r="AA29" i="15"/>
  <c r="Y29" i="15"/>
  <c r="U29" i="15"/>
  <c r="T29" i="15"/>
  <c r="AM28" i="15"/>
  <c r="AL28" i="15"/>
  <c r="AK28" i="15"/>
  <c r="AJ28" i="15"/>
  <c r="AI28" i="15"/>
  <c r="AH28" i="15"/>
  <c r="AG28" i="15"/>
  <c r="AF28" i="15"/>
  <c r="AE28" i="15"/>
  <c r="AD28" i="15"/>
  <c r="AC28" i="15"/>
  <c r="AB28" i="15"/>
  <c r="AA28" i="15"/>
  <c r="Y28" i="15"/>
  <c r="U28" i="15"/>
  <c r="X28" i="15" s="1"/>
  <c r="T28" i="15"/>
  <c r="W28" i="15" s="1"/>
  <c r="AM27" i="15"/>
  <c r="AL27" i="15"/>
  <c r="AK27" i="15"/>
  <c r="AJ27" i="15"/>
  <c r="AI27" i="15"/>
  <c r="AH27" i="15"/>
  <c r="AG27" i="15"/>
  <c r="AF27" i="15"/>
  <c r="AE27" i="15"/>
  <c r="AD27" i="15"/>
  <c r="AC27" i="15"/>
  <c r="AB27" i="15"/>
  <c r="AA27" i="15"/>
  <c r="Y27" i="15"/>
  <c r="U27" i="15"/>
  <c r="T27" i="15"/>
  <c r="W27" i="15" s="1"/>
  <c r="AM26" i="15"/>
  <c r="AL26" i="15"/>
  <c r="AK26" i="15"/>
  <c r="AJ26" i="15"/>
  <c r="AI26" i="15"/>
  <c r="AH26" i="15"/>
  <c r="AG26" i="15"/>
  <c r="AF26" i="15"/>
  <c r="AE26" i="15"/>
  <c r="AD26" i="15"/>
  <c r="AC26" i="15"/>
  <c r="AB26" i="15"/>
  <c r="AA26" i="15"/>
  <c r="Y26" i="15"/>
  <c r="U26" i="15"/>
  <c r="X26" i="15" s="1"/>
  <c r="T26" i="15"/>
  <c r="W26" i="15" s="1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Y25" i="15"/>
  <c r="U25" i="15"/>
  <c r="T25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Y24" i="15"/>
  <c r="U24" i="15"/>
  <c r="X24" i="15" s="1"/>
  <c r="T24" i="15"/>
  <c r="W24" i="15" s="1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Y23" i="15"/>
  <c r="U23" i="15"/>
  <c r="T23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Y22" i="15"/>
  <c r="U22" i="15"/>
  <c r="X22" i="15" s="1"/>
  <c r="T22" i="15"/>
  <c r="W22" i="15" s="1"/>
  <c r="Z22" i="15" s="1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Y21" i="15"/>
  <c r="U21" i="15"/>
  <c r="X21" i="15" s="1"/>
  <c r="T21" i="15"/>
  <c r="AM20" i="15"/>
  <c r="AL20" i="15"/>
  <c r="AK20" i="15"/>
  <c r="AJ20" i="15"/>
  <c r="AI20" i="15"/>
  <c r="AH20" i="15"/>
  <c r="AG20" i="15"/>
  <c r="AF20" i="15"/>
  <c r="AE20" i="15"/>
  <c r="AD20" i="15"/>
  <c r="AC20" i="15"/>
  <c r="AB20" i="15"/>
  <c r="AA20" i="15"/>
  <c r="Y20" i="15"/>
  <c r="X20" i="15"/>
  <c r="U20" i="15"/>
  <c r="T20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Y19" i="15"/>
  <c r="U19" i="15"/>
  <c r="T19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Y18" i="15"/>
  <c r="U18" i="15"/>
  <c r="T18" i="15"/>
  <c r="W18" i="15" s="1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Y17" i="15"/>
  <c r="U17" i="15"/>
  <c r="T17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Y16" i="15"/>
  <c r="U16" i="15"/>
  <c r="X16" i="15" s="1"/>
  <c r="T16" i="15"/>
  <c r="W16" i="15" s="1"/>
  <c r="AM15" i="15"/>
  <c r="AL15" i="15"/>
  <c r="AK15" i="15"/>
  <c r="AJ15" i="15"/>
  <c r="AI15" i="15"/>
  <c r="AH15" i="15"/>
  <c r="AG15" i="15"/>
  <c r="AF15" i="15"/>
  <c r="AE15" i="15"/>
  <c r="AD15" i="15"/>
  <c r="AC15" i="15"/>
  <c r="AB15" i="15"/>
  <c r="AA15" i="15"/>
  <c r="Y15" i="15"/>
  <c r="U15" i="15"/>
  <c r="T15" i="15"/>
  <c r="AM14" i="15"/>
  <c r="AL14" i="15"/>
  <c r="AK14" i="15"/>
  <c r="AJ14" i="15"/>
  <c r="AI14" i="15"/>
  <c r="AH14" i="15"/>
  <c r="AG14" i="15"/>
  <c r="AF14" i="15"/>
  <c r="AE14" i="15"/>
  <c r="AD14" i="15"/>
  <c r="AC14" i="15"/>
  <c r="AB14" i="15"/>
  <c r="AA14" i="15"/>
  <c r="Y14" i="15"/>
  <c r="U14" i="15"/>
  <c r="X14" i="15" s="1"/>
  <c r="T14" i="15"/>
  <c r="W14" i="15" s="1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Y13" i="15"/>
  <c r="U13" i="15"/>
  <c r="T13" i="15"/>
  <c r="AM12" i="15"/>
  <c r="AL12" i="15"/>
  <c r="AK12" i="15"/>
  <c r="AJ12" i="15"/>
  <c r="AI12" i="15"/>
  <c r="AH12" i="15"/>
  <c r="AG12" i="15"/>
  <c r="AF12" i="15"/>
  <c r="AE12" i="15"/>
  <c r="AD12" i="15"/>
  <c r="AC12" i="15"/>
  <c r="AB12" i="15"/>
  <c r="AA12" i="15"/>
  <c r="Y12" i="15"/>
  <c r="U12" i="15"/>
  <c r="X12" i="15" s="1"/>
  <c r="T12" i="15"/>
  <c r="W12" i="15" s="1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Y11" i="15"/>
  <c r="U11" i="15"/>
  <c r="T11" i="15"/>
  <c r="W11" i="15" s="1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Y10" i="15"/>
  <c r="U10" i="15"/>
  <c r="X10" i="15" s="1"/>
  <c r="T10" i="15"/>
  <c r="W10" i="15" s="1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Y9" i="15"/>
  <c r="U9" i="15"/>
  <c r="X9" i="15" s="1"/>
  <c r="T9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Y8" i="15"/>
  <c r="X8" i="15"/>
  <c r="U8" i="15"/>
  <c r="T8" i="15"/>
  <c r="W8" i="15" s="1"/>
  <c r="Z8" i="15" s="1"/>
  <c r="AM7" i="15"/>
  <c r="AL7" i="15"/>
  <c r="AK7" i="15"/>
  <c r="AJ7" i="15"/>
  <c r="AI7" i="15"/>
  <c r="AH7" i="15"/>
  <c r="AG7" i="15"/>
  <c r="AF7" i="15"/>
  <c r="AE7" i="15"/>
  <c r="AD7" i="15"/>
  <c r="AC7" i="15"/>
  <c r="AB7" i="15"/>
  <c r="AA7" i="15"/>
  <c r="Y7" i="15"/>
  <c r="U7" i="15"/>
  <c r="T7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Y6" i="15"/>
  <c r="U6" i="15"/>
  <c r="T6" i="15"/>
  <c r="W6" i="15" s="1"/>
  <c r="AM5" i="15"/>
  <c r="AL5" i="15"/>
  <c r="AK5" i="15"/>
  <c r="AJ5" i="15"/>
  <c r="AI5" i="15"/>
  <c r="AH5" i="15"/>
  <c r="AG5" i="15"/>
  <c r="AF5" i="15"/>
  <c r="AE5" i="15"/>
  <c r="AD5" i="15"/>
  <c r="AC5" i="15"/>
  <c r="AB5" i="15"/>
  <c r="AA5" i="15"/>
  <c r="Y5" i="15"/>
  <c r="U5" i="15"/>
  <c r="T5" i="15"/>
  <c r="AM4" i="15"/>
  <c r="AL4" i="15"/>
  <c r="AK4" i="15"/>
  <c r="AJ4" i="15"/>
  <c r="AI4" i="15"/>
  <c r="AH4" i="15"/>
  <c r="AG4" i="15"/>
  <c r="AF4" i="15"/>
  <c r="AE4" i="15"/>
  <c r="AD4" i="15"/>
  <c r="AC4" i="15"/>
  <c r="AB4" i="15"/>
  <c r="AA4" i="15"/>
  <c r="Y4" i="15"/>
  <c r="U4" i="15"/>
  <c r="X4" i="15" s="1"/>
  <c r="T4" i="15"/>
  <c r="W4" i="15" s="1"/>
  <c r="Z45" i="14"/>
  <c r="Z49" i="14"/>
  <c r="Z57" i="14"/>
  <c r="Z128" i="14"/>
  <c r="Z131" i="14"/>
  <c r="Z133" i="14"/>
  <c r="Z179" i="14"/>
  <c r="Z181" i="14"/>
  <c r="Z188" i="14"/>
  <c r="Z193" i="14"/>
  <c r="Z203" i="14"/>
  <c r="Z215" i="14"/>
  <c r="Z227" i="14"/>
  <c r="Z239" i="14"/>
  <c r="Z248" i="14"/>
  <c r="Z251" i="14"/>
  <c r="Z260" i="14"/>
  <c r="Z272" i="14"/>
  <c r="Z274" i="14"/>
  <c r="Z284" i="14"/>
  <c r="Z295" i="14"/>
  <c r="Z299" i="14"/>
  <c r="Z311" i="14"/>
  <c r="Z322" i="14"/>
  <c r="Z332" i="14"/>
  <c r="Z392" i="14"/>
  <c r="Z394" i="14"/>
  <c r="Z404" i="14"/>
  <c r="Z407" i="14"/>
  <c r="Z440" i="14"/>
  <c r="Z457" i="14"/>
  <c r="Z463" i="14"/>
  <c r="Z466" i="14"/>
  <c r="Z481" i="14"/>
  <c r="Z487" i="14"/>
  <c r="Z511" i="14"/>
  <c r="Z514" i="14"/>
  <c r="Z517" i="14"/>
  <c r="Z541" i="14"/>
  <c r="Z562" i="14"/>
  <c r="Z565" i="14"/>
  <c r="Z586" i="14"/>
  <c r="Z601" i="14"/>
  <c r="Z610" i="14"/>
  <c r="Z625" i="14"/>
  <c r="Z634" i="14"/>
  <c r="Z685" i="14"/>
  <c r="Z697" i="14"/>
  <c r="Z703" i="14"/>
  <c r="Z709" i="14"/>
  <c r="Z715" i="14"/>
  <c r="Z721" i="14"/>
  <c r="Z727" i="14"/>
  <c r="Z733" i="14"/>
  <c r="AM738" i="14"/>
  <c r="AL738" i="14"/>
  <c r="AK738" i="14"/>
  <c r="AJ738" i="14"/>
  <c r="AI738" i="14"/>
  <c r="AH738" i="14"/>
  <c r="AG738" i="14"/>
  <c r="AF738" i="14"/>
  <c r="AE738" i="14"/>
  <c r="AD738" i="14"/>
  <c r="AC738" i="14"/>
  <c r="AB738" i="14"/>
  <c r="AA738" i="14"/>
  <c r="Y738" i="14"/>
  <c r="U738" i="14"/>
  <c r="T738" i="14"/>
  <c r="AM737" i="14"/>
  <c r="AL737" i="14"/>
  <c r="AK737" i="14"/>
  <c r="AJ737" i="14"/>
  <c r="AI737" i="14"/>
  <c r="AH737" i="14"/>
  <c r="AG737" i="14"/>
  <c r="AF737" i="14"/>
  <c r="AE737" i="14"/>
  <c r="AD737" i="14"/>
  <c r="AC737" i="14"/>
  <c r="AB737" i="14"/>
  <c r="AA737" i="14"/>
  <c r="Y737" i="14"/>
  <c r="U737" i="14"/>
  <c r="X738" i="14" s="1"/>
  <c r="T737" i="14"/>
  <c r="AM736" i="14"/>
  <c r="AL736" i="14"/>
  <c r="AK736" i="14"/>
  <c r="AJ736" i="14"/>
  <c r="AI736" i="14"/>
  <c r="AH736" i="14"/>
  <c r="AG736" i="14"/>
  <c r="AF736" i="14"/>
  <c r="AE736" i="14"/>
  <c r="AD736" i="14"/>
  <c r="AC736" i="14"/>
  <c r="AB736" i="14"/>
  <c r="AA736" i="14"/>
  <c r="Y736" i="14"/>
  <c r="U736" i="14"/>
  <c r="T736" i="14"/>
  <c r="AM735" i="14"/>
  <c r="AL735" i="14"/>
  <c r="AK735" i="14"/>
  <c r="AJ735" i="14"/>
  <c r="AI735" i="14"/>
  <c r="AH735" i="14"/>
  <c r="AG735" i="14"/>
  <c r="AF735" i="14"/>
  <c r="AE735" i="14"/>
  <c r="AD735" i="14"/>
  <c r="AC735" i="14"/>
  <c r="AB735" i="14"/>
  <c r="AA735" i="14"/>
  <c r="Y735" i="14"/>
  <c r="U735" i="14"/>
  <c r="T735" i="14"/>
  <c r="AM734" i="14"/>
  <c r="AL734" i="14"/>
  <c r="AK734" i="14"/>
  <c r="AJ734" i="14"/>
  <c r="AI734" i="14"/>
  <c r="AH734" i="14"/>
  <c r="AG734" i="14"/>
  <c r="AF734" i="14"/>
  <c r="AE734" i="14"/>
  <c r="AD734" i="14"/>
  <c r="AC734" i="14"/>
  <c r="AB734" i="14"/>
  <c r="AA734" i="14"/>
  <c r="Y734" i="14"/>
  <c r="U734" i="14"/>
  <c r="X734" i="14" s="1"/>
  <c r="T734" i="14"/>
  <c r="W734" i="14" s="1"/>
  <c r="AM733" i="14"/>
  <c r="AL733" i="14"/>
  <c r="AK733" i="14"/>
  <c r="AJ733" i="14"/>
  <c r="AI733" i="14"/>
  <c r="AH733" i="14"/>
  <c r="AG733" i="14"/>
  <c r="AF733" i="14"/>
  <c r="AE733" i="14"/>
  <c r="AD733" i="14"/>
  <c r="AC733" i="14"/>
  <c r="AB733" i="14"/>
  <c r="AA733" i="14"/>
  <c r="Y733" i="14"/>
  <c r="U733" i="14"/>
  <c r="X733" i="14" s="1"/>
  <c r="T733" i="14"/>
  <c r="W733" i="14" s="1"/>
  <c r="AM732" i="14"/>
  <c r="AL732" i="14"/>
  <c r="AK732" i="14"/>
  <c r="AJ732" i="14"/>
  <c r="AI732" i="14"/>
  <c r="AH732" i="14"/>
  <c r="AG732" i="14"/>
  <c r="AF732" i="14"/>
  <c r="AE732" i="14"/>
  <c r="AD732" i="14"/>
  <c r="AC732" i="14"/>
  <c r="AB732" i="14"/>
  <c r="AA732" i="14"/>
  <c r="Y732" i="14"/>
  <c r="U732" i="14"/>
  <c r="T732" i="14"/>
  <c r="AM731" i="14"/>
  <c r="AL731" i="14"/>
  <c r="AK731" i="14"/>
  <c r="AJ731" i="14"/>
  <c r="AI731" i="14"/>
  <c r="AH731" i="14"/>
  <c r="AG731" i="14"/>
  <c r="AF731" i="14"/>
  <c r="AE731" i="14"/>
  <c r="AD731" i="14"/>
  <c r="AC731" i="14"/>
  <c r="AB731" i="14"/>
  <c r="AA731" i="14"/>
  <c r="Y731" i="14"/>
  <c r="U731" i="14"/>
  <c r="X732" i="14" s="1"/>
  <c r="T731" i="14"/>
  <c r="AM730" i="14"/>
  <c r="AL730" i="14"/>
  <c r="AK730" i="14"/>
  <c r="AJ730" i="14"/>
  <c r="AI730" i="14"/>
  <c r="AH730" i="14"/>
  <c r="AG730" i="14"/>
  <c r="AF730" i="14"/>
  <c r="AE730" i="14"/>
  <c r="AD730" i="14"/>
  <c r="AC730" i="14"/>
  <c r="AB730" i="14"/>
  <c r="AA730" i="14"/>
  <c r="Y730" i="14"/>
  <c r="U730" i="14"/>
  <c r="T730" i="14"/>
  <c r="AM729" i="14"/>
  <c r="AL729" i="14"/>
  <c r="AK729" i="14"/>
  <c r="AJ729" i="14"/>
  <c r="AI729" i="14"/>
  <c r="AH729" i="14"/>
  <c r="AG729" i="14"/>
  <c r="AF729" i="14"/>
  <c r="AE729" i="14"/>
  <c r="AD729" i="14"/>
  <c r="AC729" i="14"/>
  <c r="AB729" i="14"/>
  <c r="AA729" i="14"/>
  <c r="Y729" i="14"/>
  <c r="U729" i="14"/>
  <c r="T729" i="14"/>
  <c r="AM728" i="14"/>
  <c r="AL728" i="14"/>
  <c r="AK728" i="14"/>
  <c r="AJ728" i="14"/>
  <c r="AI728" i="14"/>
  <c r="AH728" i="14"/>
  <c r="AG728" i="14"/>
  <c r="AF728" i="14"/>
  <c r="AE728" i="14"/>
  <c r="AD728" i="14"/>
  <c r="AC728" i="14"/>
  <c r="AB728" i="14"/>
  <c r="AA728" i="14"/>
  <c r="Y728" i="14"/>
  <c r="U728" i="14"/>
  <c r="X728" i="14" s="1"/>
  <c r="Z728" i="14" s="1"/>
  <c r="T728" i="14"/>
  <c r="W728" i="14" s="1"/>
  <c r="AM727" i="14"/>
  <c r="AL727" i="14"/>
  <c r="AK727" i="14"/>
  <c r="AJ727" i="14"/>
  <c r="AI727" i="14"/>
  <c r="AH727" i="14"/>
  <c r="AG727" i="14"/>
  <c r="AF727" i="14"/>
  <c r="AE727" i="14"/>
  <c r="AD727" i="14"/>
  <c r="AC727" i="14"/>
  <c r="AB727" i="14"/>
  <c r="AA727" i="14"/>
  <c r="Y727" i="14"/>
  <c r="U727" i="14"/>
  <c r="X727" i="14" s="1"/>
  <c r="T727" i="14"/>
  <c r="W727" i="14" s="1"/>
  <c r="AM726" i="14"/>
  <c r="AL726" i="14"/>
  <c r="AK726" i="14"/>
  <c r="AJ726" i="14"/>
  <c r="AI726" i="14"/>
  <c r="AH726" i="14"/>
  <c r="AG726" i="14"/>
  <c r="AF726" i="14"/>
  <c r="AE726" i="14"/>
  <c r="AD726" i="14"/>
  <c r="AC726" i="14"/>
  <c r="AB726" i="14"/>
  <c r="AA726" i="14"/>
  <c r="Y726" i="14"/>
  <c r="U726" i="14"/>
  <c r="T726" i="14"/>
  <c r="AM725" i="14"/>
  <c r="AL725" i="14"/>
  <c r="AK725" i="14"/>
  <c r="AJ725" i="14"/>
  <c r="AI725" i="14"/>
  <c r="AH725" i="14"/>
  <c r="AG725" i="14"/>
  <c r="AF725" i="14"/>
  <c r="AE725" i="14"/>
  <c r="AD725" i="14"/>
  <c r="AC725" i="14"/>
  <c r="AB725" i="14"/>
  <c r="AA725" i="14"/>
  <c r="Y725" i="14"/>
  <c r="U725" i="14"/>
  <c r="X725" i="14" s="1"/>
  <c r="T725" i="14"/>
  <c r="AM724" i="14"/>
  <c r="AL724" i="14"/>
  <c r="AK724" i="14"/>
  <c r="AJ724" i="14"/>
  <c r="AI724" i="14"/>
  <c r="AH724" i="14"/>
  <c r="AG724" i="14"/>
  <c r="AF724" i="14"/>
  <c r="AE724" i="14"/>
  <c r="AD724" i="14"/>
  <c r="AC724" i="14"/>
  <c r="AB724" i="14"/>
  <c r="AA724" i="14"/>
  <c r="Y724" i="14"/>
  <c r="U724" i="14"/>
  <c r="T724" i="14"/>
  <c r="AM723" i="14"/>
  <c r="AL723" i="14"/>
  <c r="AK723" i="14"/>
  <c r="AJ723" i="14"/>
  <c r="AI723" i="14"/>
  <c r="AH723" i="14"/>
  <c r="AG723" i="14"/>
  <c r="AF723" i="14"/>
  <c r="AE723" i="14"/>
  <c r="AD723" i="14"/>
  <c r="AC723" i="14"/>
  <c r="AB723" i="14"/>
  <c r="AA723" i="14"/>
  <c r="Y723" i="14"/>
  <c r="U723" i="14"/>
  <c r="T723" i="14"/>
  <c r="AM722" i="14"/>
  <c r="AL722" i="14"/>
  <c r="AK722" i="14"/>
  <c r="AJ722" i="14"/>
  <c r="AI722" i="14"/>
  <c r="AH722" i="14"/>
  <c r="AG722" i="14"/>
  <c r="AF722" i="14"/>
  <c r="AE722" i="14"/>
  <c r="AD722" i="14"/>
  <c r="AC722" i="14"/>
  <c r="AB722" i="14"/>
  <c r="AA722" i="14"/>
  <c r="Y722" i="14"/>
  <c r="U722" i="14"/>
  <c r="X722" i="14" s="1"/>
  <c r="T722" i="14"/>
  <c r="W722" i="14" s="1"/>
  <c r="AM721" i="14"/>
  <c r="AL721" i="14"/>
  <c r="AK721" i="14"/>
  <c r="AJ721" i="14"/>
  <c r="AI721" i="14"/>
  <c r="AH721" i="14"/>
  <c r="AG721" i="14"/>
  <c r="AF721" i="14"/>
  <c r="AE721" i="14"/>
  <c r="AD721" i="14"/>
  <c r="AC721" i="14"/>
  <c r="AB721" i="14"/>
  <c r="AA721" i="14"/>
  <c r="Y721" i="14"/>
  <c r="U721" i="14"/>
  <c r="X721" i="14" s="1"/>
  <c r="T721" i="14"/>
  <c r="W721" i="14" s="1"/>
  <c r="AM720" i="14"/>
  <c r="AL720" i="14"/>
  <c r="AK720" i="14"/>
  <c r="AJ720" i="14"/>
  <c r="AI720" i="14"/>
  <c r="AH720" i="14"/>
  <c r="AG720" i="14"/>
  <c r="AF720" i="14"/>
  <c r="AE720" i="14"/>
  <c r="AD720" i="14"/>
  <c r="AC720" i="14"/>
  <c r="AB720" i="14"/>
  <c r="AA720" i="14"/>
  <c r="Y720" i="14"/>
  <c r="U720" i="14"/>
  <c r="T720" i="14"/>
  <c r="AM719" i="14"/>
  <c r="AL719" i="14"/>
  <c r="AK719" i="14"/>
  <c r="AJ719" i="14"/>
  <c r="AI719" i="14"/>
  <c r="AH719" i="14"/>
  <c r="AG719" i="14"/>
  <c r="AF719" i="14"/>
  <c r="AE719" i="14"/>
  <c r="AD719" i="14"/>
  <c r="AC719" i="14"/>
  <c r="AB719" i="14"/>
  <c r="AA719" i="14"/>
  <c r="Y719" i="14"/>
  <c r="U719" i="14"/>
  <c r="X720" i="14" s="1"/>
  <c r="T719" i="14"/>
  <c r="AM718" i="14"/>
  <c r="AL718" i="14"/>
  <c r="AK718" i="14"/>
  <c r="AJ718" i="14"/>
  <c r="AI718" i="14"/>
  <c r="AH718" i="14"/>
  <c r="AG718" i="14"/>
  <c r="AF718" i="14"/>
  <c r="AE718" i="14"/>
  <c r="AD718" i="14"/>
  <c r="AC718" i="14"/>
  <c r="AB718" i="14"/>
  <c r="AA718" i="14"/>
  <c r="Y718" i="14"/>
  <c r="U718" i="14"/>
  <c r="T718" i="14"/>
  <c r="AM717" i="14"/>
  <c r="AL717" i="14"/>
  <c r="AK717" i="14"/>
  <c r="AJ717" i="14"/>
  <c r="AI717" i="14"/>
  <c r="AH717" i="14"/>
  <c r="AG717" i="14"/>
  <c r="AF717" i="14"/>
  <c r="AE717" i="14"/>
  <c r="AD717" i="14"/>
  <c r="AC717" i="14"/>
  <c r="AB717" i="14"/>
  <c r="AA717" i="14"/>
  <c r="Y717" i="14"/>
  <c r="U717" i="14"/>
  <c r="T717" i="14"/>
  <c r="AM716" i="14"/>
  <c r="AL716" i="14"/>
  <c r="AK716" i="14"/>
  <c r="AJ716" i="14"/>
  <c r="AI716" i="14"/>
  <c r="AH716" i="14"/>
  <c r="AG716" i="14"/>
  <c r="AF716" i="14"/>
  <c r="AE716" i="14"/>
  <c r="AD716" i="14"/>
  <c r="AC716" i="14"/>
  <c r="AB716" i="14"/>
  <c r="AA716" i="14"/>
  <c r="Y716" i="14"/>
  <c r="U716" i="14"/>
  <c r="X716" i="14" s="1"/>
  <c r="Z716" i="14" s="1"/>
  <c r="T716" i="14"/>
  <c r="W716" i="14" s="1"/>
  <c r="AM715" i="14"/>
  <c r="AL715" i="14"/>
  <c r="AK715" i="14"/>
  <c r="AJ715" i="14"/>
  <c r="AI715" i="14"/>
  <c r="AH715" i="14"/>
  <c r="AG715" i="14"/>
  <c r="AF715" i="14"/>
  <c r="AE715" i="14"/>
  <c r="AD715" i="14"/>
  <c r="AC715" i="14"/>
  <c r="AB715" i="14"/>
  <c r="AA715" i="14"/>
  <c r="Y715" i="14"/>
  <c r="U715" i="14"/>
  <c r="X715" i="14" s="1"/>
  <c r="T715" i="14"/>
  <c r="W715" i="14" s="1"/>
  <c r="AM714" i="14"/>
  <c r="AL714" i="14"/>
  <c r="AK714" i="14"/>
  <c r="AJ714" i="14"/>
  <c r="AI714" i="14"/>
  <c r="AH714" i="14"/>
  <c r="AG714" i="14"/>
  <c r="AF714" i="14"/>
  <c r="AE714" i="14"/>
  <c r="AD714" i="14"/>
  <c r="AC714" i="14"/>
  <c r="AB714" i="14"/>
  <c r="AA714" i="14"/>
  <c r="Y714" i="14"/>
  <c r="U714" i="14"/>
  <c r="T714" i="14"/>
  <c r="AM713" i="14"/>
  <c r="AL713" i="14"/>
  <c r="AK713" i="14"/>
  <c r="AJ713" i="14"/>
  <c r="AI713" i="14"/>
  <c r="AH713" i="14"/>
  <c r="AG713" i="14"/>
  <c r="AF713" i="14"/>
  <c r="AE713" i="14"/>
  <c r="AD713" i="14"/>
  <c r="AC713" i="14"/>
  <c r="AB713" i="14"/>
  <c r="AA713" i="14"/>
  <c r="Y713" i="14"/>
  <c r="U713" i="14"/>
  <c r="T713" i="14"/>
  <c r="AM712" i="14"/>
  <c r="AL712" i="14"/>
  <c r="AK712" i="14"/>
  <c r="AJ712" i="14"/>
  <c r="AI712" i="14"/>
  <c r="AH712" i="14"/>
  <c r="AG712" i="14"/>
  <c r="AF712" i="14"/>
  <c r="AE712" i="14"/>
  <c r="AD712" i="14"/>
  <c r="AC712" i="14"/>
  <c r="AB712" i="14"/>
  <c r="AA712" i="14"/>
  <c r="Y712" i="14"/>
  <c r="U712" i="14"/>
  <c r="T712" i="14"/>
  <c r="AM711" i="14"/>
  <c r="AL711" i="14"/>
  <c r="AK711" i="14"/>
  <c r="AJ711" i="14"/>
  <c r="AI711" i="14"/>
  <c r="AH711" i="14"/>
  <c r="AG711" i="14"/>
  <c r="AF711" i="14"/>
  <c r="AE711" i="14"/>
  <c r="AD711" i="14"/>
  <c r="AC711" i="14"/>
  <c r="AB711" i="14"/>
  <c r="AA711" i="14"/>
  <c r="Y711" i="14"/>
  <c r="U711" i="14"/>
  <c r="T711" i="14"/>
  <c r="AM710" i="14"/>
  <c r="AL710" i="14"/>
  <c r="AK710" i="14"/>
  <c r="AJ710" i="14"/>
  <c r="AI710" i="14"/>
  <c r="AH710" i="14"/>
  <c r="AG710" i="14"/>
  <c r="AF710" i="14"/>
  <c r="AE710" i="14"/>
  <c r="AD710" i="14"/>
  <c r="AC710" i="14"/>
  <c r="AB710" i="14"/>
  <c r="AA710" i="14"/>
  <c r="Y710" i="14"/>
  <c r="U710" i="14"/>
  <c r="X710" i="14" s="1"/>
  <c r="T710" i="14"/>
  <c r="W710" i="14" s="1"/>
  <c r="AM709" i="14"/>
  <c r="AL709" i="14"/>
  <c r="AK709" i="14"/>
  <c r="AJ709" i="14"/>
  <c r="AI709" i="14"/>
  <c r="AH709" i="14"/>
  <c r="AG709" i="14"/>
  <c r="AF709" i="14"/>
  <c r="AE709" i="14"/>
  <c r="AD709" i="14"/>
  <c r="AC709" i="14"/>
  <c r="AB709" i="14"/>
  <c r="AA709" i="14"/>
  <c r="Y709" i="14"/>
  <c r="U709" i="14"/>
  <c r="X709" i="14" s="1"/>
  <c r="T709" i="14"/>
  <c r="W709" i="14" s="1"/>
  <c r="AM708" i="14"/>
  <c r="AL708" i="14"/>
  <c r="AK708" i="14"/>
  <c r="AJ708" i="14"/>
  <c r="AI708" i="14"/>
  <c r="AH708" i="14"/>
  <c r="AG708" i="14"/>
  <c r="AF708" i="14"/>
  <c r="AE708" i="14"/>
  <c r="AD708" i="14"/>
  <c r="AC708" i="14"/>
  <c r="AB708" i="14"/>
  <c r="AA708" i="14"/>
  <c r="Y708" i="14"/>
  <c r="U708" i="14"/>
  <c r="T708" i="14"/>
  <c r="AM707" i="14"/>
  <c r="AL707" i="14"/>
  <c r="AK707" i="14"/>
  <c r="AJ707" i="14"/>
  <c r="AI707" i="14"/>
  <c r="AH707" i="14"/>
  <c r="AG707" i="14"/>
  <c r="AF707" i="14"/>
  <c r="AE707" i="14"/>
  <c r="AD707" i="14"/>
  <c r="AC707" i="14"/>
  <c r="AB707" i="14"/>
  <c r="AA707" i="14"/>
  <c r="Y707" i="14"/>
  <c r="U707" i="14"/>
  <c r="X707" i="14" s="1"/>
  <c r="Z707" i="14" s="1"/>
  <c r="T707" i="14"/>
  <c r="W707" i="14" s="1"/>
  <c r="AM706" i="14"/>
  <c r="AL706" i="14"/>
  <c r="AK706" i="14"/>
  <c r="AJ706" i="14"/>
  <c r="AI706" i="14"/>
  <c r="AH706" i="14"/>
  <c r="AG706" i="14"/>
  <c r="AF706" i="14"/>
  <c r="AE706" i="14"/>
  <c r="AD706" i="14"/>
  <c r="AC706" i="14"/>
  <c r="AB706" i="14"/>
  <c r="AA706" i="14"/>
  <c r="Y706" i="14"/>
  <c r="U706" i="14"/>
  <c r="T706" i="14"/>
  <c r="AM705" i="14"/>
  <c r="AL705" i="14"/>
  <c r="AK705" i="14"/>
  <c r="AJ705" i="14"/>
  <c r="AI705" i="14"/>
  <c r="AH705" i="14"/>
  <c r="AG705" i="14"/>
  <c r="AF705" i="14"/>
  <c r="AE705" i="14"/>
  <c r="AD705" i="14"/>
  <c r="AC705" i="14"/>
  <c r="AB705" i="14"/>
  <c r="AA705" i="14"/>
  <c r="Y705" i="14"/>
  <c r="U705" i="14"/>
  <c r="T705" i="14"/>
  <c r="AM704" i="14"/>
  <c r="AL704" i="14"/>
  <c r="AK704" i="14"/>
  <c r="AJ704" i="14"/>
  <c r="AI704" i="14"/>
  <c r="AH704" i="14"/>
  <c r="AG704" i="14"/>
  <c r="AF704" i="14"/>
  <c r="AE704" i="14"/>
  <c r="AD704" i="14"/>
  <c r="AC704" i="14"/>
  <c r="AB704" i="14"/>
  <c r="AA704" i="14"/>
  <c r="Y704" i="14"/>
  <c r="U704" i="14"/>
  <c r="X704" i="14" s="1"/>
  <c r="Z704" i="14" s="1"/>
  <c r="T704" i="14"/>
  <c r="W704" i="14" s="1"/>
  <c r="AM703" i="14"/>
  <c r="AL703" i="14"/>
  <c r="AK703" i="14"/>
  <c r="AJ703" i="14"/>
  <c r="AI703" i="14"/>
  <c r="AH703" i="14"/>
  <c r="AG703" i="14"/>
  <c r="AF703" i="14"/>
  <c r="AE703" i="14"/>
  <c r="AD703" i="14"/>
  <c r="AC703" i="14"/>
  <c r="AB703" i="14"/>
  <c r="AA703" i="14"/>
  <c r="Y703" i="14"/>
  <c r="U703" i="14"/>
  <c r="X703" i="14" s="1"/>
  <c r="T703" i="14"/>
  <c r="W703" i="14" s="1"/>
  <c r="AM702" i="14"/>
  <c r="AL702" i="14"/>
  <c r="AK702" i="14"/>
  <c r="AJ702" i="14"/>
  <c r="AI702" i="14"/>
  <c r="AH702" i="14"/>
  <c r="AG702" i="14"/>
  <c r="AF702" i="14"/>
  <c r="AE702" i="14"/>
  <c r="AD702" i="14"/>
  <c r="AC702" i="14"/>
  <c r="AB702" i="14"/>
  <c r="AA702" i="14"/>
  <c r="Y702" i="14"/>
  <c r="U702" i="14"/>
  <c r="T702" i="14"/>
  <c r="AM701" i="14"/>
  <c r="AL701" i="14"/>
  <c r="AK701" i="14"/>
  <c r="AJ701" i="14"/>
  <c r="AI701" i="14"/>
  <c r="AH701" i="14"/>
  <c r="AG701" i="14"/>
  <c r="AF701" i="14"/>
  <c r="AE701" i="14"/>
  <c r="AD701" i="14"/>
  <c r="AC701" i="14"/>
  <c r="AB701" i="14"/>
  <c r="AA701" i="14"/>
  <c r="Y701" i="14"/>
  <c r="U701" i="14"/>
  <c r="X701" i="14" s="1"/>
  <c r="T701" i="14"/>
  <c r="AM700" i="14"/>
  <c r="AL700" i="14"/>
  <c r="AK700" i="14"/>
  <c r="AJ700" i="14"/>
  <c r="AI700" i="14"/>
  <c r="AH700" i="14"/>
  <c r="AG700" i="14"/>
  <c r="AF700" i="14"/>
  <c r="AE700" i="14"/>
  <c r="AD700" i="14"/>
  <c r="AC700" i="14"/>
  <c r="AB700" i="14"/>
  <c r="AA700" i="14"/>
  <c r="Y700" i="14"/>
  <c r="U700" i="14"/>
  <c r="T700" i="14"/>
  <c r="AM699" i="14"/>
  <c r="AL699" i="14"/>
  <c r="AK699" i="14"/>
  <c r="AJ699" i="14"/>
  <c r="AI699" i="14"/>
  <c r="AH699" i="14"/>
  <c r="AG699" i="14"/>
  <c r="AF699" i="14"/>
  <c r="AE699" i="14"/>
  <c r="AD699" i="14"/>
  <c r="AC699" i="14"/>
  <c r="AB699" i="14"/>
  <c r="AA699" i="14"/>
  <c r="Y699" i="14"/>
  <c r="U699" i="14"/>
  <c r="T699" i="14"/>
  <c r="AM698" i="14"/>
  <c r="AL698" i="14"/>
  <c r="AK698" i="14"/>
  <c r="AJ698" i="14"/>
  <c r="AI698" i="14"/>
  <c r="AH698" i="14"/>
  <c r="AG698" i="14"/>
  <c r="AF698" i="14"/>
  <c r="AE698" i="14"/>
  <c r="AD698" i="14"/>
  <c r="AC698" i="14"/>
  <c r="AB698" i="14"/>
  <c r="AA698" i="14"/>
  <c r="Y698" i="14"/>
  <c r="U698" i="14"/>
  <c r="X698" i="14" s="1"/>
  <c r="T698" i="14"/>
  <c r="W698" i="14" s="1"/>
  <c r="AM697" i="14"/>
  <c r="AL697" i="14"/>
  <c r="AK697" i="14"/>
  <c r="AJ697" i="14"/>
  <c r="AI697" i="14"/>
  <c r="AH697" i="14"/>
  <c r="AG697" i="14"/>
  <c r="AF697" i="14"/>
  <c r="AE697" i="14"/>
  <c r="AD697" i="14"/>
  <c r="AC697" i="14"/>
  <c r="AB697" i="14"/>
  <c r="AA697" i="14"/>
  <c r="Y697" i="14"/>
  <c r="U697" i="14"/>
  <c r="X697" i="14" s="1"/>
  <c r="T697" i="14"/>
  <c r="W697" i="14" s="1"/>
  <c r="AM696" i="14"/>
  <c r="AL696" i="14"/>
  <c r="AK696" i="14"/>
  <c r="AJ696" i="14"/>
  <c r="AI696" i="14"/>
  <c r="AH696" i="14"/>
  <c r="AG696" i="14"/>
  <c r="AF696" i="14"/>
  <c r="AE696" i="14"/>
  <c r="AD696" i="14"/>
  <c r="AC696" i="14"/>
  <c r="AB696" i="14"/>
  <c r="AA696" i="14"/>
  <c r="Y696" i="14"/>
  <c r="U696" i="14"/>
  <c r="T696" i="14"/>
  <c r="AM695" i="14"/>
  <c r="AL695" i="14"/>
  <c r="AK695" i="14"/>
  <c r="AJ695" i="14"/>
  <c r="AI695" i="14"/>
  <c r="AH695" i="14"/>
  <c r="AG695" i="14"/>
  <c r="AF695" i="14"/>
  <c r="AE695" i="14"/>
  <c r="AD695" i="14"/>
  <c r="AC695" i="14"/>
  <c r="AB695" i="14"/>
  <c r="AA695" i="14"/>
  <c r="Y695" i="14"/>
  <c r="W695" i="14"/>
  <c r="Z695" i="14" s="1"/>
  <c r="U695" i="14"/>
  <c r="X695" i="14" s="1"/>
  <c r="T695" i="14"/>
  <c r="AM694" i="14"/>
  <c r="AL694" i="14"/>
  <c r="AK694" i="14"/>
  <c r="AJ694" i="14"/>
  <c r="AI694" i="14"/>
  <c r="AH694" i="14"/>
  <c r="AG694" i="14"/>
  <c r="AF694" i="14"/>
  <c r="AE694" i="14"/>
  <c r="AD694" i="14"/>
  <c r="AC694" i="14"/>
  <c r="AB694" i="14"/>
  <c r="AA694" i="14"/>
  <c r="Y694" i="14"/>
  <c r="U694" i="14"/>
  <c r="T694" i="14"/>
  <c r="AM693" i="14"/>
  <c r="AL693" i="14"/>
  <c r="AK693" i="14"/>
  <c r="AJ693" i="14"/>
  <c r="AI693" i="14"/>
  <c r="AH693" i="14"/>
  <c r="AG693" i="14"/>
  <c r="AF693" i="14"/>
  <c r="AE693" i="14"/>
  <c r="AD693" i="14"/>
  <c r="AC693" i="14"/>
  <c r="AB693" i="14"/>
  <c r="AA693" i="14"/>
  <c r="Y693" i="14"/>
  <c r="U693" i="14"/>
  <c r="T693" i="14"/>
  <c r="W694" i="14" s="1"/>
  <c r="AM692" i="14"/>
  <c r="AL692" i="14"/>
  <c r="AK692" i="14"/>
  <c r="AJ692" i="14"/>
  <c r="AI692" i="14"/>
  <c r="AH692" i="14"/>
  <c r="AG692" i="14"/>
  <c r="AF692" i="14"/>
  <c r="AE692" i="14"/>
  <c r="AD692" i="14"/>
  <c r="AC692" i="14"/>
  <c r="AB692" i="14"/>
  <c r="AA692" i="14"/>
  <c r="Y692" i="14"/>
  <c r="Z692" i="14" s="1"/>
  <c r="U692" i="14"/>
  <c r="X692" i="14" s="1"/>
  <c r="T692" i="14"/>
  <c r="W692" i="14" s="1"/>
  <c r="AM691" i="14"/>
  <c r="AL691" i="14"/>
  <c r="AK691" i="14"/>
  <c r="AJ691" i="14"/>
  <c r="AI691" i="14"/>
  <c r="AH691" i="14"/>
  <c r="AG691" i="14"/>
  <c r="AF691" i="14"/>
  <c r="AE691" i="14"/>
  <c r="AD691" i="14"/>
  <c r="AC691" i="14"/>
  <c r="AB691" i="14"/>
  <c r="AA691" i="14"/>
  <c r="Y691" i="14"/>
  <c r="U691" i="14"/>
  <c r="X691" i="14" s="1"/>
  <c r="T691" i="14"/>
  <c r="W691" i="14" s="1"/>
  <c r="Z691" i="14" s="1"/>
  <c r="AM690" i="14"/>
  <c r="AL690" i="14"/>
  <c r="AK690" i="14"/>
  <c r="AJ690" i="14"/>
  <c r="AI690" i="14"/>
  <c r="AH690" i="14"/>
  <c r="AG690" i="14"/>
  <c r="AF690" i="14"/>
  <c r="AE690" i="14"/>
  <c r="AD690" i="14"/>
  <c r="AC690" i="14"/>
  <c r="AB690" i="14"/>
  <c r="AA690" i="14"/>
  <c r="Y690" i="14"/>
  <c r="U690" i="14"/>
  <c r="T690" i="14"/>
  <c r="AM689" i="14"/>
  <c r="AL689" i="14"/>
  <c r="AK689" i="14"/>
  <c r="AJ689" i="14"/>
  <c r="AI689" i="14"/>
  <c r="AH689" i="14"/>
  <c r="AG689" i="14"/>
  <c r="AF689" i="14"/>
  <c r="AE689" i="14"/>
  <c r="AD689" i="14"/>
  <c r="AC689" i="14"/>
  <c r="AB689" i="14"/>
  <c r="AA689" i="14"/>
  <c r="Y689" i="14"/>
  <c r="U689" i="14"/>
  <c r="X689" i="14" s="1"/>
  <c r="T689" i="14"/>
  <c r="W689" i="14" s="1"/>
  <c r="AM688" i="14"/>
  <c r="AL688" i="14"/>
  <c r="AK688" i="14"/>
  <c r="AJ688" i="14"/>
  <c r="AI688" i="14"/>
  <c r="AH688" i="14"/>
  <c r="AG688" i="14"/>
  <c r="AF688" i="14"/>
  <c r="AE688" i="14"/>
  <c r="AD688" i="14"/>
  <c r="AC688" i="14"/>
  <c r="AB688" i="14"/>
  <c r="AA688" i="14"/>
  <c r="Y688" i="14"/>
  <c r="U688" i="14"/>
  <c r="X688" i="14" s="1"/>
  <c r="T688" i="14"/>
  <c r="W688" i="14" s="1"/>
  <c r="Z688" i="14" s="1"/>
  <c r="AM687" i="14"/>
  <c r="AL687" i="14"/>
  <c r="AK687" i="14"/>
  <c r="AJ687" i="14"/>
  <c r="AI687" i="14"/>
  <c r="AH687" i="14"/>
  <c r="AG687" i="14"/>
  <c r="AF687" i="14"/>
  <c r="AE687" i="14"/>
  <c r="AD687" i="14"/>
  <c r="AC687" i="14"/>
  <c r="AB687" i="14"/>
  <c r="AA687" i="14"/>
  <c r="Y687" i="14"/>
  <c r="U687" i="14"/>
  <c r="T687" i="14"/>
  <c r="W687" i="14" s="1"/>
  <c r="AM686" i="14"/>
  <c r="AL686" i="14"/>
  <c r="AK686" i="14"/>
  <c r="AJ686" i="14"/>
  <c r="AI686" i="14"/>
  <c r="AH686" i="14"/>
  <c r="AG686" i="14"/>
  <c r="AF686" i="14"/>
  <c r="AE686" i="14"/>
  <c r="AD686" i="14"/>
  <c r="AC686" i="14"/>
  <c r="AB686" i="14"/>
  <c r="AA686" i="14"/>
  <c r="Y686" i="14"/>
  <c r="U686" i="14"/>
  <c r="T686" i="14"/>
  <c r="W686" i="14" s="1"/>
  <c r="AM685" i="14"/>
  <c r="AL685" i="14"/>
  <c r="AK685" i="14"/>
  <c r="AJ685" i="14"/>
  <c r="AI685" i="14"/>
  <c r="AH685" i="14"/>
  <c r="AG685" i="14"/>
  <c r="AF685" i="14"/>
  <c r="AE685" i="14"/>
  <c r="AD685" i="14"/>
  <c r="AC685" i="14"/>
  <c r="AB685" i="14"/>
  <c r="AA685" i="14"/>
  <c r="Y685" i="14"/>
  <c r="U685" i="14"/>
  <c r="X685" i="14" s="1"/>
  <c r="T685" i="14"/>
  <c r="W685" i="14" s="1"/>
  <c r="AM684" i="14"/>
  <c r="AL684" i="14"/>
  <c r="AK684" i="14"/>
  <c r="AJ684" i="14"/>
  <c r="AI684" i="14"/>
  <c r="AH684" i="14"/>
  <c r="AG684" i="14"/>
  <c r="AF684" i="14"/>
  <c r="AE684" i="14"/>
  <c r="AD684" i="14"/>
  <c r="AC684" i="14"/>
  <c r="AB684" i="14"/>
  <c r="AA684" i="14"/>
  <c r="Y684" i="14"/>
  <c r="U684" i="14"/>
  <c r="T684" i="14"/>
  <c r="AM683" i="14"/>
  <c r="AL683" i="14"/>
  <c r="AK683" i="14"/>
  <c r="AJ683" i="14"/>
  <c r="AI683" i="14"/>
  <c r="AH683" i="14"/>
  <c r="AG683" i="14"/>
  <c r="AF683" i="14"/>
  <c r="AE683" i="14"/>
  <c r="AD683" i="14"/>
  <c r="AC683" i="14"/>
  <c r="AB683" i="14"/>
  <c r="AA683" i="14"/>
  <c r="Y683" i="14"/>
  <c r="U683" i="14"/>
  <c r="T683" i="14"/>
  <c r="AM682" i="14"/>
  <c r="AL682" i="14"/>
  <c r="AK682" i="14"/>
  <c r="AJ682" i="14"/>
  <c r="AI682" i="14"/>
  <c r="AH682" i="14"/>
  <c r="AG682" i="14"/>
  <c r="AF682" i="14"/>
  <c r="AE682" i="14"/>
  <c r="AD682" i="14"/>
  <c r="AC682" i="14"/>
  <c r="AB682" i="14"/>
  <c r="AA682" i="14"/>
  <c r="Y682" i="14"/>
  <c r="U682" i="14"/>
  <c r="T682" i="14"/>
  <c r="AM681" i="14"/>
  <c r="AL681" i="14"/>
  <c r="AK681" i="14"/>
  <c r="AJ681" i="14"/>
  <c r="AI681" i="14"/>
  <c r="AH681" i="14"/>
  <c r="AG681" i="14"/>
  <c r="AF681" i="14"/>
  <c r="AE681" i="14"/>
  <c r="AD681" i="14"/>
  <c r="AC681" i="14"/>
  <c r="AB681" i="14"/>
  <c r="AA681" i="14"/>
  <c r="Y681" i="14"/>
  <c r="U681" i="14"/>
  <c r="T681" i="14"/>
  <c r="AM680" i="14"/>
  <c r="AL680" i="14"/>
  <c r="AK680" i="14"/>
  <c r="AJ680" i="14"/>
  <c r="AI680" i="14"/>
  <c r="AH680" i="14"/>
  <c r="AG680" i="14"/>
  <c r="AF680" i="14"/>
  <c r="AE680" i="14"/>
  <c r="AD680" i="14"/>
  <c r="AC680" i="14"/>
  <c r="AB680" i="14"/>
  <c r="AA680" i="14"/>
  <c r="Y680" i="14"/>
  <c r="U680" i="14"/>
  <c r="T680" i="14"/>
  <c r="AM679" i="14"/>
  <c r="AL679" i="14"/>
  <c r="AK679" i="14"/>
  <c r="AJ679" i="14"/>
  <c r="AI679" i="14"/>
  <c r="AH679" i="14"/>
  <c r="AG679" i="14"/>
  <c r="AF679" i="14"/>
  <c r="AE679" i="14"/>
  <c r="AD679" i="14"/>
  <c r="AC679" i="14"/>
  <c r="AB679" i="14"/>
  <c r="AA679" i="14"/>
  <c r="Y679" i="14"/>
  <c r="U679" i="14"/>
  <c r="T679" i="14"/>
  <c r="AM678" i="14"/>
  <c r="AL678" i="14"/>
  <c r="AK678" i="14"/>
  <c r="AJ678" i="14"/>
  <c r="AI678" i="14"/>
  <c r="AH678" i="14"/>
  <c r="AG678" i="14"/>
  <c r="AF678" i="14"/>
  <c r="AE678" i="14"/>
  <c r="AD678" i="14"/>
  <c r="AC678" i="14"/>
  <c r="AB678" i="14"/>
  <c r="AA678" i="14"/>
  <c r="Y678" i="14"/>
  <c r="U678" i="14"/>
  <c r="X678" i="14" s="1"/>
  <c r="T678" i="14"/>
  <c r="W678" i="14" s="1"/>
  <c r="AM677" i="14"/>
  <c r="AL677" i="14"/>
  <c r="AK677" i="14"/>
  <c r="AJ677" i="14"/>
  <c r="AI677" i="14"/>
  <c r="AH677" i="14"/>
  <c r="AG677" i="14"/>
  <c r="AF677" i="14"/>
  <c r="AE677" i="14"/>
  <c r="AD677" i="14"/>
  <c r="AC677" i="14"/>
  <c r="AB677" i="14"/>
  <c r="AA677" i="14"/>
  <c r="Y677" i="14"/>
  <c r="U677" i="14"/>
  <c r="T677" i="14"/>
  <c r="AM676" i="14"/>
  <c r="AL676" i="14"/>
  <c r="AK676" i="14"/>
  <c r="AJ676" i="14"/>
  <c r="AI676" i="14"/>
  <c r="AH676" i="14"/>
  <c r="AG676" i="14"/>
  <c r="AF676" i="14"/>
  <c r="AE676" i="14"/>
  <c r="AD676" i="14"/>
  <c r="AC676" i="14"/>
  <c r="AB676" i="14"/>
  <c r="AA676" i="14"/>
  <c r="Y676" i="14"/>
  <c r="U676" i="14"/>
  <c r="X676" i="14" s="1"/>
  <c r="T676" i="14"/>
  <c r="W676" i="14" s="1"/>
  <c r="Z676" i="14" s="1"/>
  <c r="AM675" i="14"/>
  <c r="AL675" i="14"/>
  <c r="AK675" i="14"/>
  <c r="AJ675" i="14"/>
  <c r="AI675" i="14"/>
  <c r="AH675" i="14"/>
  <c r="AG675" i="14"/>
  <c r="AF675" i="14"/>
  <c r="AE675" i="14"/>
  <c r="AD675" i="14"/>
  <c r="AC675" i="14"/>
  <c r="AB675" i="14"/>
  <c r="AA675" i="14"/>
  <c r="Y675" i="14"/>
  <c r="U675" i="14"/>
  <c r="T675" i="14"/>
  <c r="W675" i="14" s="1"/>
  <c r="AM674" i="14"/>
  <c r="AL674" i="14"/>
  <c r="AK674" i="14"/>
  <c r="AJ674" i="14"/>
  <c r="AI674" i="14"/>
  <c r="AH674" i="14"/>
  <c r="AG674" i="14"/>
  <c r="AF674" i="14"/>
  <c r="AE674" i="14"/>
  <c r="AD674" i="14"/>
  <c r="AC674" i="14"/>
  <c r="AB674" i="14"/>
  <c r="AA674" i="14"/>
  <c r="Y674" i="14"/>
  <c r="U674" i="14"/>
  <c r="X674" i="14" s="1"/>
  <c r="T674" i="14"/>
  <c r="W674" i="14" s="1"/>
  <c r="AM673" i="14"/>
  <c r="AL673" i="14"/>
  <c r="AK673" i="14"/>
  <c r="AJ673" i="14"/>
  <c r="AI673" i="14"/>
  <c r="AH673" i="14"/>
  <c r="AG673" i="14"/>
  <c r="AF673" i="14"/>
  <c r="AE673" i="14"/>
  <c r="AD673" i="14"/>
  <c r="AC673" i="14"/>
  <c r="AB673" i="14"/>
  <c r="AA673" i="14"/>
  <c r="Y673" i="14"/>
  <c r="U673" i="14"/>
  <c r="T673" i="14"/>
  <c r="AM672" i="14"/>
  <c r="AL672" i="14"/>
  <c r="AK672" i="14"/>
  <c r="AJ672" i="14"/>
  <c r="AI672" i="14"/>
  <c r="AH672" i="14"/>
  <c r="AG672" i="14"/>
  <c r="AF672" i="14"/>
  <c r="AE672" i="14"/>
  <c r="AD672" i="14"/>
  <c r="AC672" i="14"/>
  <c r="AB672" i="14"/>
  <c r="AA672" i="14"/>
  <c r="Y672" i="14"/>
  <c r="U672" i="14"/>
  <c r="X672" i="14" s="1"/>
  <c r="T672" i="14"/>
  <c r="W672" i="14" s="1"/>
  <c r="AM671" i="14"/>
  <c r="AL671" i="14"/>
  <c r="AK671" i="14"/>
  <c r="AJ671" i="14"/>
  <c r="AI671" i="14"/>
  <c r="AH671" i="14"/>
  <c r="AG671" i="14"/>
  <c r="AF671" i="14"/>
  <c r="AE671" i="14"/>
  <c r="AD671" i="14"/>
  <c r="AC671" i="14"/>
  <c r="AB671" i="14"/>
  <c r="AA671" i="14"/>
  <c r="Y671" i="14"/>
  <c r="U671" i="14"/>
  <c r="T671" i="14"/>
  <c r="AM670" i="14"/>
  <c r="AL670" i="14"/>
  <c r="AK670" i="14"/>
  <c r="AJ670" i="14"/>
  <c r="AI670" i="14"/>
  <c r="AH670" i="14"/>
  <c r="AG670" i="14"/>
  <c r="AF670" i="14"/>
  <c r="AE670" i="14"/>
  <c r="AD670" i="14"/>
  <c r="AC670" i="14"/>
  <c r="AB670" i="14"/>
  <c r="AA670" i="14"/>
  <c r="Y670" i="14"/>
  <c r="U670" i="14"/>
  <c r="X670" i="14" s="1"/>
  <c r="T670" i="14"/>
  <c r="W670" i="14" s="1"/>
  <c r="Z670" i="14" s="1"/>
  <c r="AM669" i="14"/>
  <c r="AL669" i="14"/>
  <c r="AK669" i="14"/>
  <c r="AJ669" i="14"/>
  <c r="AI669" i="14"/>
  <c r="AH669" i="14"/>
  <c r="AG669" i="14"/>
  <c r="AF669" i="14"/>
  <c r="AE669" i="14"/>
  <c r="AD669" i="14"/>
  <c r="AC669" i="14"/>
  <c r="AB669" i="14"/>
  <c r="AA669" i="14"/>
  <c r="Y669" i="14"/>
  <c r="U669" i="14"/>
  <c r="X669" i="14" s="1"/>
  <c r="T669" i="14"/>
  <c r="W669" i="14" s="1"/>
  <c r="Z669" i="14" s="1"/>
  <c r="AM668" i="14"/>
  <c r="AL668" i="14"/>
  <c r="AK668" i="14"/>
  <c r="AJ668" i="14"/>
  <c r="AI668" i="14"/>
  <c r="AH668" i="14"/>
  <c r="AG668" i="14"/>
  <c r="AF668" i="14"/>
  <c r="AE668" i="14"/>
  <c r="AD668" i="14"/>
  <c r="AC668" i="14"/>
  <c r="AB668" i="14"/>
  <c r="AA668" i="14"/>
  <c r="Y668" i="14"/>
  <c r="U668" i="14"/>
  <c r="T668" i="14"/>
  <c r="AM667" i="14"/>
  <c r="AL667" i="14"/>
  <c r="AK667" i="14"/>
  <c r="AJ667" i="14"/>
  <c r="AI667" i="14"/>
  <c r="AH667" i="14"/>
  <c r="AG667" i="14"/>
  <c r="AF667" i="14"/>
  <c r="AE667" i="14"/>
  <c r="AD667" i="14"/>
  <c r="AC667" i="14"/>
  <c r="AB667" i="14"/>
  <c r="AA667" i="14"/>
  <c r="Y667" i="14"/>
  <c r="U667" i="14"/>
  <c r="X667" i="14" s="1"/>
  <c r="T667" i="14"/>
  <c r="W668" i="14" s="1"/>
  <c r="AM666" i="14"/>
  <c r="AL666" i="14"/>
  <c r="AK666" i="14"/>
  <c r="AJ666" i="14"/>
  <c r="AI666" i="14"/>
  <c r="AH666" i="14"/>
  <c r="AG666" i="14"/>
  <c r="AF666" i="14"/>
  <c r="AE666" i="14"/>
  <c r="AD666" i="14"/>
  <c r="AC666" i="14"/>
  <c r="AB666" i="14"/>
  <c r="AA666" i="14"/>
  <c r="Y666" i="14"/>
  <c r="U666" i="14"/>
  <c r="X666" i="14" s="1"/>
  <c r="T666" i="14"/>
  <c r="W666" i="14" s="1"/>
  <c r="AM665" i="14"/>
  <c r="AL665" i="14"/>
  <c r="AK665" i="14"/>
  <c r="AJ665" i="14"/>
  <c r="AI665" i="14"/>
  <c r="AH665" i="14"/>
  <c r="AG665" i="14"/>
  <c r="AF665" i="14"/>
  <c r="AE665" i="14"/>
  <c r="AD665" i="14"/>
  <c r="AC665" i="14"/>
  <c r="AB665" i="14"/>
  <c r="AA665" i="14"/>
  <c r="Y665" i="14"/>
  <c r="U665" i="14"/>
  <c r="T665" i="14"/>
  <c r="AM664" i="14"/>
  <c r="AL664" i="14"/>
  <c r="AK664" i="14"/>
  <c r="AJ664" i="14"/>
  <c r="AI664" i="14"/>
  <c r="AH664" i="14"/>
  <c r="AG664" i="14"/>
  <c r="AF664" i="14"/>
  <c r="AE664" i="14"/>
  <c r="AD664" i="14"/>
  <c r="AC664" i="14"/>
  <c r="AB664" i="14"/>
  <c r="AA664" i="14"/>
  <c r="Y664" i="14"/>
  <c r="U664" i="14"/>
  <c r="X664" i="14" s="1"/>
  <c r="T664" i="14"/>
  <c r="W664" i="14" s="1"/>
  <c r="Z664" i="14" s="1"/>
  <c r="AM663" i="14"/>
  <c r="AL663" i="14"/>
  <c r="AK663" i="14"/>
  <c r="AJ663" i="14"/>
  <c r="AI663" i="14"/>
  <c r="AH663" i="14"/>
  <c r="AG663" i="14"/>
  <c r="AF663" i="14"/>
  <c r="AE663" i="14"/>
  <c r="AD663" i="14"/>
  <c r="AC663" i="14"/>
  <c r="AB663" i="14"/>
  <c r="AA663" i="14"/>
  <c r="Y663" i="14"/>
  <c r="U663" i="14"/>
  <c r="X663" i="14" s="1"/>
  <c r="T663" i="14"/>
  <c r="W663" i="14" s="1"/>
  <c r="AM662" i="14"/>
  <c r="AL662" i="14"/>
  <c r="AK662" i="14"/>
  <c r="AJ662" i="14"/>
  <c r="AI662" i="14"/>
  <c r="AH662" i="14"/>
  <c r="AG662" i="14"/>
  <c r="AF662" i="14"/>
  <c r="AE662" i="14"/>
  <c r="AD662" i="14"/>
  <c r="AC662" i="14"/>
  <c r="AB662" i="14"/>
  <c r="AA662" i="14"/>
  <c r="Y662" i="14"/>
  <c r="U662" i="14"/>
  <c r="T662" i="14"/>
  <c r="AM661" i="14"/>
  <c r="AL661" i="14"/>
  <c r="AK661" i="14"/>
  <c r="AJ661" i="14"/>
  <c r="AI661" i="14"/>
  <c r="AH661" i="14"/>
  <c r="AG661" i="14"/>
  <c r="AF661" i="14"/>
  <c r="AE661" i="14"/>
  <c r="AD661" i="14"/>
  <c r="AC661" i="14"/>
  <c r="AB661" i="14"/>
  <c r="AA661" i="14"/>
  <c r="Y661" i="14"/>
  <c r="U661" i="14"/>
  <c r="X661" i="14" s="1"/>
  <c r="T661" i="14"/>
  <c r="AM660" i="14"/>
  <c r="AL660" i="14"/>
  <c r="AK660" i="14"/>
  <c r="AJ660" i="14"/>
  <c r="AI660" i="14"/>
  <c r="AH660" i="14"/>
  <c r="AG660" i="14"/>
  <c r="AF660" i="14"/>
  <c r="AE660" i="14"/>
  <c r="AD660" i="14"/>
  <c r="AC660" i="14"/>
  <c r="AB660" i="14"/>
  <c r="AA660" i="14"/>
  <c r="Y660" i="14"/>
  <c r="U660" i="14"/>
  <c r="T660" i="14"/>
  <c r="AM659" i="14"/>
  <c r="AL659" i="14"/>
  <c r="AK659" i="14"/>
  <c r="AJ659" i="14"/>
  <c r="AI659" i="14"/>
  <c r="AH659" i="14"/>
  <c r="AG659" i="14"/>
  <c r="AF659" i="14"/>
  <c r="AE659" i="14"/>
  <c r="AD659" i="14"/>
  <c r="AC659" i="14"/>
  <c r="AB659" i="14"/>
  <c r="AA659" i="14"/>
  <c r="Y659" i="14"/>
  <c r="U659" i="14"/>
  <c r="X659" i="14" s="1"/>
  <c r="T659" i="14"/>
  <c r="AM658" i="14"/>
  <c r="AL658" i="14"/>
  <c r="AK658" i="14"/>
  <c r="AJ658" i="14"/>
  <c r="AI658" i="14"/>
  <c r="AH658" i="14"/>
  <c r="AG658" i="14"/>
  <c r="AF658" i="14"/>
  <c r="AE658" i="14"/>
  <c r="AD658" i="14"/>
  <c r="AC658" i="14"/>
  <c r="AB658" i="14"/>
  <c r="AA658" i="14"/>
  <c r="Y658" i="14"/>
  <c r="U658" i="14"/>
  <c r="T658" i="14"/>
  <c r="AM657" i="14"/>
  <c r="AL657" i="14"/>
  <c r="AK657" i="14"/>
  <c r="AJ657" i="14"/>
  <c r="AI657" i="14"/>
  <c r="AH657" i="14"/>
  <c r="AG657" i="14"/>
  <c r="AF657" i="14"/>
  <c r="AE657" i="14"/>
  <c r="AD657" i="14"/>
  <c r="AC657" i="14"/>
  <c r="AB657" i="14"/>
  <c r="AA657" i="14"/>
  <c r="Y657" i="14"/>
  <c r="U657" i="14"/>
  <c r="T657" i="14"/>
  <c r="AM656" i="14"/>
  <c r="AL656" i="14"/>
  <c r="AK656" i="14"/>
  <c r="AJ656" i="14"/>
  <c r="AI656" i="14"/>
  <c r="AH656" i="14"/>
  <c r="AG656" i="14"/>
  <c r="AF656" i="14"/>
  <c r="AE656" i="14"/>
  <c r="AD656" i="14"/>
  <c r="AC656" i="14"/>
  <c r="AB656" i="14"/>
  <c r="AA656" i="14"/>
  <c r="Y656" i="14"/>
  <c r="Z656" i="14" s="1"/>
  <c r="U656" i="14"/>
  <c r="X656" i="14" s="1"/>
  <c r="T656" i="14"/>
  <c r="W656" i="14" s="1"/>
  <c r="AM655" i="14"/>
  <c r="AL655" i="14"/>
  <c r="AK655" i="14"/>
  <c r="AJ655" i="14"/>
  <c r="AI655" i="14"/>
  <c r="AH655" i="14"/>
  <c r="AG655" i="14"/>
  <c r="AF655" i="14"/>
  <c r="AE655" i="14"/>
  <c r="AD655" i="14"/>
  <c r="AC655" i="14"/>
  <c r="AB655" i="14"/>
  <c r="AA655" i="14"/>
  <c r="Y655" i="14"/>
  <c r="U655" i="14"/>
  <c r="T655" i="14"/>
  <c r="AM654" i="14"/>
  <c r="AL654" i="14"/>
  <c r="AK654" i="14"/>
  <c r="AJ654" i="14"/>
  <c r="AI654" i="14"/>
  <c r="AH654" i="14"/>
  <c r="AG654" i="14"/>
  <c r="AF654" i="14"/>
  <c r="AE654" i="14"/>
  <c r="AD654" i="14"/>
  <c r="AC654" i="14"/>
  <c r="AB654" i="14"/>
  <c r="AA654" i="14"/>
  <c r="Y654" i="14"/>
  <c r="U654" i="14"/>
  <c r="X654" i="14" s="1"/>
  <c r="T654" i="14"/>
  <c r="W654" i="14" s="1"/>
  <c r="AM653" i="14"/>
  <c r="AL653" i="14"/>
  <c r="AK653" i="14"/>
  <c r="AJ653" i="14"/>
  <c r="AI653" i="14"/>
  <c r="AH653" i="14"/>
  <c r="AG653" i="14"/>
  <c r="AF653" i="14"/>
  <c r="AE653" i="14"/>
  <c r="AD653" i="14"/>
  <c r="AC653" i="14"/>
  <c r="AB653" i="14"/>
  <c r="AA653" i="14"/>
  <c r="Y653" i="14"/>
  <c r="U653" i="14"/>
  <c r="T653" i="14"/>
  <c r="AM652" i="14"/>
  <c r="AL652" i="14"/>
  <c r="AK652" i="14"/>
  <c r="AJ652" i="14"/>
  <c r="AI652" i="14"/>
  <c r="AH652" i="14"/>
  <c r="AG652" i="14"/>
  <c r="AF652" i="14"/>
  <c r="AE652" i="14"/>
  <c r="AD652" i="14"/>
  <c r="AC652" i="14"/>
  <c r="AB652" i="14"/>
  <c r="AA652" i="14"/>
  <c r="Y652" i="14"/>
  <c r="U652" i="14"/>
  <c r="X652" i="14" s="1"/>
  <c r="T652" i="14"/>
  <c r="W652" i="14" s="1"/>
  <c r="Z652" i="14" s="1"/>
  <c r="AM651" i="14"/>
  <c r="AL651" i="14"/>
  <c r="AK651" i="14"/>
  <c r="AJ651" i="14"/>
  <c r="AI651" i="14"/>
  <c r="AH651" i="14"/>
  <c r="AG651" i="14"/>
  <c r="AF651" i="14"/>
  <c r="AE651" i="14"/>
  <c r="AD651" i="14"/>
  <c r="AC651" i="14"/>
  <c r="AB651" i="14"/>
  <c r="AA651" i="14"/>
  <c r="Y651" i="14"/>
  <c r="U651" i="14"/>
  <c r="T651" i="14"/>
  <c r="W651" i="14" s="1"/>
  <c r="AM650" i="14"/>
  <c r="AL650" i="14"/>
  <c r="AK650" i="14"/>
  <c r="AJ650" i="14"/>
  <c r="AI650" i="14"/>
  <c r="AH650" i="14"/>
  <c r="AG650" i="14"/>
  <c r="AF650" i="14"/>
  <c r="AE650" i="14"/>
  <c r="AD650" i="14"/>
  <c r="AC650" i="14"/>
  <c r="AB650" i="14"/>
  <c r="AA650" i="14"/>
  <c r="Y650" i="14"/>
  <c r="U650" i="14"/>
  <c r="X650" i="14" s="1"/>
  <c r="T650" i="14"/>
  <c r="W650" i="14" s="1"/>
  <c r="AM649" i="14"/>
  <c r="AL649" i="14"/>
  <c r="AK649" i="14"/>
  <c r="AJ649" i="14"/>
  <c r="AI649" i="14"/>
  <c r="AH649" i="14"/>
  <c r="AG649" i="14"/>
  <c r="AF649" i="14"/>
  <c r="AE649" i="14"/>
  <c r="AD649" i="14"/>
  <c r="AC649" i="14"/>
  <c r="AB649" i="14"/>
  <c r="AA649" i="14"/>
  <c r="Y649" i="14"/>
  <c r="U649" i="14"/>
  <c r="T649" i="14"/>
  <c r="AM648" i="14"/>
  <c r="AL648" i="14"/>
  <c r="AK648" i="14"/>
  <c r="AJ648" i="14"/>
  <c r="AI648" i="14"/>
  <c r="AH648" i="14"/>
  <c r="AG648" i="14"/>
  <c r="AF648" i="14"/>
  <c r="AE648" i="14"/>
  <c r="AD648" i="14"/>
  <c r="AC648" i="14"/>
  <c r="AB648" i="14"/>
  <c r="AA648" i="14"/>
  <c r="Y648" i="14"/>
  <c r="U648" i="14"/>
  <c r="X648" i="14" s="1"/>
  <c r="T648" i="14"/>
  <c r="W648" i="14" s="1"/>
  <c r="AM647" i="14"/>
  <c r="AL647" i="14"/>
  <c r="AK647" i="14"/>
  <c r="AJ647" i="14"/>
  <c r="AI647" i="14"/>
  <c r="AH647" i="14"/>
  <c r="AG647" i="14"/>
  <c r="AF647" i="14"/>
  <c r="AE647" i="14"/>
  <c r="AD647" i="14"/>
  <c r="AC647" i="14"/>
  <c r="AB647" i="14"/>
  <c r="AA647" i="14"/>
  <c r="Y647" i="14"/>
  <c r="Z647" i="14" s="1"/>
  <c r="U647" i="14"/>
  <c r="X647" i="14" s="1"/>
  <c r="T647" i="14"/>
  <c r="W647" i="14" s="1"/>
  <c r="AM646" i="14"/>
  <c r="AL646" i="14"/>
  <c r="AK646" i="14"/>
  <c r="AJ646" i="14"/>
  <c r="AI646" i="14"/>
  <c r="AH646" i="14"/>
  <c r="AG646" i="14"/>
  <c r="AF646" i="14"/>
  <c r="AE646" i="14"/>
  <c r="AD646" i="14"/>
  <c r="AC646" i="14"/>
  <c r="AB646" i="14"/>
  <c r="AA646" i="14"/>
  <c r="Y646" i="14"/>
  <c r="U646" i="14"/>
  <c r="T646" i="14"/>
  <c r="AM645" i="14"/>
  <c r="AL645" i="14"/>
  <c r="AK645" i="14"/>
  <c r="AJ645" i="14"/>
  <c r="AI645" i="14"/>
  <c r="AH645" i="14"/>
  <c r="AG645" i="14"/>
  <c r="AF645" i="14"/>
  <c r="AE645" i="14"/>
  <c r="AD645" i="14"/>
  <c r="AC645" i="14"/>
  <c r="AB645" i="14"/>
  <c r="AA645" i="14"/>
  <c r="Y645" i="14"/>
  <c r="U645" i="14"/>
  <c r="X645" i="14" s="1"/>
  <c r="T645" i="14"/>
  <c r="AM644" i="14"/>
  <c r="AL644" i="14"/>
  <c r="AK644" i="14"/>
  <c r="AJ644" i="14"/>
  <c r="AI644" i="14"/>
  <c r="AH644" i="14"/>
  <c r="AG644" i="14"/>
  <c r="AF644" i="14"/>
  <c r="AE644" i="14"/>
  <c r="AD644" i="14"/>
  <c r="AC644" i="14"/>
  <c r="AB644" i="14"/>
  <c r="AA644" i="14"/>
  <c r="Y644" i="14"/>
  <c r="Z644" i="14" s="1"/>
  <c r="U644" i="14"/>
  <c r="X644" i="14" s="1"/>
  <c r="T644" i="14"/>
  <c r="W644" i="14" s="1"/>
  <c r="AM643" i="14"/>
  <c r="AL643" i="14"/>
  <c r="AK643" i="14"/>
  <c r="AJ643" i="14"/>
  <c r="AI643" i="14"/>
  <c r="AH643" i="14"/>
  <c r="AG643" i="14"/>
  <c r="AF643" i="14"/>
  <c r="AE643" i="14"/>
  <c r="AD643" i="14"/>
  <c r="AC643" i="14"/>
  <c r="AB643" i="14"/>
  <c r="AA643" i="14"/>
  <c r="Y643" i="14"/>
  <c r="U643" i="14"/>
  <c r="T643" i="14"/>
  <c r="AM642" i="14"/>
  <c r="AL642" i="14"/>
  <c r="AK642" i="14"/>
  <c r="AJ642" i="14"/>
  <c r="AI642" i="14"/>
  <c r="AH642" i="14"/>
  <c r="AG642" i="14"/>
  <c r="AF642" i="14"/>
  <c r="AE642" i="14"/>
  <c r="AD642" i="14"/>
  <c r="AC642" i="14"/>
  <c r="AB642" i="14"/>
  <c r="AA642" i="14"/>
  <c r="Y642" i="14"/>
  <c r="U642" i="14"/>
  <c r="X642" i="14" s="1"/>
  <c r="T642" i="14"/>
  <c r="W642" i="14" s="1"/>
  <c r="AM641" i="14"/>
  <c r="AL641" i="14"/>
  <c r="AK641" i="14"/>
  <c r="AJ641" i="14"/>
  <c r="AI641" i="14"/>
  <c r="AH641" i="14"/>
  <c r="AG641" i="14"/>
  <c r="AF641" i="14"/>
  <c r="AE641" i="14"/>
  <c r="AD641" i="14"/>
  <c r="AC641" i="14"/>
  <c r="AB641" i="14"/>
  <c r="AA641" i="14"/>
  <c r="Y641" i="14"/>
  <c r="U641" i="14"/>
  <c r="X641" i="14" s="1"/>
  <c r="T641" i="14"/>
  <c r="W641" i="14" s="1"/>
  <c r="AM640" i="14"/>
  <c r="AL640" i="14"/>
  <c r="AK640" i="14"/>
  <c r="AJ640" i="14"/>
  <c r="AI640" i="14"/>
  <c r="AH640" i="14"/>
  <c r="AG640" i="14"/>
  <c r="AF640" i="14"/>
  <c r="AE640" i="14"/>
  <c r="AD640" i="14"/>
  <c r="AC640" i="14"/>
  <c r="AB640" i="14"/>
  <c r="AA640" i="14"/>
  <c r="Y640" i="14"/>
  <c r="U640" i="14"/>
  <c r="T640" i="14"/>
  <c r="AM639" i="14"/>
  <c r="AL639" i="14"/>
  <c r="AK639" i="14"/>
  <c r="AJ639" i="14"/>
  <c r="AI639" i="14"/>
  <c r="AH639" i="14"/>
  <c r="AG639" i="14"/>
  <c r="AF639" i="14"/>
  <c r="AE639" i="14"/>
  <c r="AD639" i="14"/>
  <c r="AC639" i="14"/>
  <c r="AB639" i="14"/>
  <c r="AA639" i="14"/>
  <c r="Y639" i="14"/>
  <c r="U639" i="14"/>
  <c r="X639" i="14" s="1"/>
  <c r="T639" i="14"/>
  <c r="AM638" i="14"/>
  <c r="AL638" i="14"/>
  <c r="AK638" i="14"/>
  <c r="AJ638" i="14"/>
  <c r="AI638" i="14"/>
  <c r="AH638" i="14"/>
  <c r="AG638" i="14"/>
  <c r="AF638" i="14"/>
  <c r="AE638" i="14"/>
  <c r="AD638" i="14"/>
  <c r="AC638" i="14"/>
  <c r="AB638" i="14"/>
  <c r="AA638" i="14"/>
  <c r="Y638" i="14"/>
  <c r="U638" i="14"/>
  <c r="T638" i="14"/>
  <c r="AM637" i="14"/>
  <c r="AL637" i="14"/>
  <c r="AK637" i="14"/>
  <c r="AJ637" i="14"/>
  <c r="AI637" i="14"/>
  <c r="AH637" i="14"/>
  <c r="AG637" i="14"/>
  <c r="AF637" i="14"/>
  <c r="AE637" i="14"/>
  <c r="AD637" i="14"/>
  <c r="AC637" i="14"/>
  <c r="AB637" i="14"/>
  <c r="AA637" i="14"/>
  <c r="Y637" i="14"/>
  <c r="U637" i="14"/>
  <c r="X637" i="14" s="1"/>
  <c r="T637" i="14"/>
  <c r="AM636" i="14"/>
  <c r="AL636" i="14"/>
  <c r="AK636" i="14"/>
  <c r="AJ636" i="14"/>
  <c r="AI636" i="14"/>
  <c r="AH636" i="14"/>
  <c r="AG636" i="14"/>
  <c r="AF636" i="14"/>
  <c r="AE636" i="14"/>
  <c r="AD636" i="14"/>
  <c r="AC636" i="14"/>
  <c r="AB636" i="14"/>
  <c r="AA636" i="14"/>
  <c r="Y636" i="14"/>
  <c r="U636" i="14"/>
  <c r="T636" i="14"/>
  <c r="AM635" i="14"/>
  <c r="AL635" i="14"/>
  <c r="AK635" i="14"/>
  <c r="AJ635" i="14"/>
  <c r="AI635" i="14"/>
  <c r="AH635" i="14"/>
  <c r="AG635" i="14"/>
  <c r="AF635" i="14"/>
  <c r="AE635" i="14"/>
  <c r="AD635" i="14"/>
  <c r="AC635" i="14"/>
  <c r="AB635" i="14"/>
  <c r="AA635" i="14"/>
  <c r="Y635" i="14"/>
  <c r="U635" i="14"/>
  <c r="T635" i="14"/>
  <c r="AM634" i="14"/>
  <c r="AL634" i="14"/>
  <c r="AK634" i="14"/>
  <c r="AJ634" i="14"/>
  <c r="AI634" i="14"/>
  <c r="AH634" i="14"/>
  <c r="AG634" i="14"/>
  <c r="AF634" i="14"/>
  <c r="AE634" i="14"/>
  <c r="AD634" i="14"/>
  <c r="AC634" i="14"/>
  <c r="AB634" i="14"/>
  <c r="AA634" i="14"/>
  <c r="Y634" i="14"/>
  <c r="U634" i="14"/>
  <c r="X634" i="14" s="1"/>
  <c r="T634" i="14"/>
  <c r="W634" i="14" s="1"/>
  <c r="AM633" i="14"/>
  <c r="AL633" i="14"/>
  <c r="AK633" i="14"/>
  <c r="AJ633" i="14"/>
  <c r="AI633" i="14"/>
  <c r="AH633" i="14"/>
  <c r="AG633" i="14"/>
  <c r="AF633" i="14"/>
  <c r="AE633" i="14"/>
  <c r="AD633" i="14"/>
  <c r="AC633" i="14"/>
  <c r="AB633" i="14"/>
  <c r="AA633" i="14"/>
  <c r="Y633" i="14"/>
  <c r="U633" i="14"/>
  <c r="T633" i="14"/>
  <c r="AM632" i="14"/>
  <c r="AL632" i="14"/>
  <c r="AK632" i="14"/>
  <c r="AJ632" i="14"/>
  <c r="AI632" i="14"/>
  <c r="AH632" i="14"/>
  <c r="AG632" i="14"/>
  <c r="AF632" i="14"/>
  <c r="AE632" i="14"/>
  <c r="AD632" i="14"/>
  <c r="AC632" i="14"/>
  <c r="AB632" i="14"/>
  <c r="AA632" i="14"/>
  <c r="Y632" i="14"/>
  <c r="Z632" i="14" s="1"/>
  <c r="U632" i="14"/>
  <c r="X632" i="14" s="1"/>
  <c r="T632" i="14"/>
  <c r="W632" i="14" s="1"/>
  <c r="AM631" i="14"/>
  <c r="AL631" i="14"/>
  <c r="AK631" i="14"/>
  <c r="AJ631" i="14"/>
  <c r="AI631" i="14"/>
  <c r="AH631" i="14"/>
  <c r="AG631" i="14"/>
  <c r="AF631" i="14"/>
  <c r="AE631" i="14"/>
  <c r="AD631" i="14"/>
  <c r="AC631" i="14"/>
  <c r="AB631" i="14"/>
  <c r="AA631" i="14"/>
  <c r="Y631" i="14"/>
  <c r="U631" i="14"/>
  <c r="T631" i="14"/>
  <c r="AM630" i="14"/>
  <c r="AL630" i="14"/>
  <c r="AK630" i="14"/>
  <c r="AJ630" i="14"/>
  <c r="AI630" i="14"/>
  <c r="AH630" i="14"/>
  <c r="AG630" i="14"/>
  <c r="AF630" i="14"/>
  <c r="AE630" i="14"/>
  <c r="AD630" i="14"/>
  <c r="AC630" i="14"/>
  <c r="AB630" i="14"/>
  <c r="AA630" i="14"/>
  <c r="Y630" i="14"/>
  <c r="U630" i="14"/>
  <c r="X630" i="14" s="1"/>
  <c r="T630" i="14"/>
  <c r="W630" i="14" s="1"/>
  <c r="AM629" i="14"/>
  <c r="AL629" i="14"/>
  <c r="AK629" i="14"/>
  <c r="AJ629" i="14"/>
  <c r="AI629" i="14"/>
  <c r="AH629" i="14"/>
  <c r="AG629" i="14"/>
  <c r="AF629" i="14"/>
  <c r="AE629" i="14"/>
  <c r="AD629" i="14"/>
  <c r="AC629" i="14"/>
  <c r="AB629" i="14"/>
  <c r="AA629" i="14"/>
  <c r="Y629" i="14"/>
  <c r="U629" i="14"/>
  <c r="T629" i="14"/>
  <c r="AM628" i="14"/>
  <c r="AL628" i="14"/>
  <c r="AK628" i="14"/>
  <c r="AJ628" i="14"/>
  <c r="AI628" i="14"/>
  <c r="AH628" i="14"/>
  <c r="AG628" i="14"/>
  <c r="AF628" i="14"/>
  <c r="AE628" i="14"/>
  <c r="AD628" i="14"/>
  <c r="AC628" i="14"/>
  <c r="AB628" i="14"/>
  <c r="AA628" i="14"/>
  <c r="Y628" i="14"/>
  <c r="U628" i="14"/>
  <c r="X628" i="14" s="1"/>
  <c r="T628" i="14"/>
  <c r="W628" i="14" s="1"/>
  <c r="Z628" i="14" s="1"/>
  <c r="AM627" i="14"/>
  <c r="AL627" i="14"/>
  <c r="AK627" i="14"/>
  <c r="AJ627" i="14"/>
  <c r="AI627" i="14"/>
  <c r="AH627" i="14"/>
  <c r="AG627" i="14"/>
  <c r="AF627" i="14"/>
  <c r="AE627" i="14"/>
  <c r="AD627" i="14"/>
  <c r="AC627" i="14"/>
  <c r="AB627" i="14"/>
  <c r="AA627" i="14"/>
  <c r="Y627" i="14"/>
  <c r="U627" i="14"/>
  <c r="X627" i="14" s="1"/>
  <c r="T627" i="14"/>
  <c r="AM626" i="14"/>
  <c r="AL626" i="14"/>
  <c r="AK626" i="14"/>
  <c r="AJ626" i="14"/>
  <c r="AI626" i="14"/>
  <c r="AH626" i="14"/>
  <c r="AG626" i="14"/>
  <c r="AF626" i="14"/>
  <c r="AE626" i="14"/>
  <c r="AD626" i="14"/>
  <c r="AC626" i="14"/>
  <c r="AB626" i="14"/>
  <c r="AA626" i="14"/>
  <c r="Y626" i="14"/>
  <c r="U626" i="14"/>
  <c r="X626" i="14" s="1"/>
  <c r="T626" i="14"/>
  <c r="W626" i="14" s="1"/>
  <c r="AM625" i="14"/>
  <c r="AL625" i="14"/>
  <c r="AK625" i="14"/>
  <c r="AJ625" i="14"/>
  <c r="AI625" i="14"/>
  <c r="AH625" i="14"/>
  <c r="AG625" i="14"/>
  <c r="AF625" i="14"/>
  <c r="AE625" i="14"/>
  <c r="AD625" i="14"/>
  <c r="AC625" i="14"/>
  <c r="AB625" i="14"/>
  <c r="AA625" i="14"/>
  <c r="Y625" i="14"/>
  <c r="U625" i="14"/>
  <c r="X625" i="14" s="1"/>
  <c r="T625" i="14"/>
  <c r="W625" i="14" s="1"/>
  <c r="AM624" i="14"/>
  <c r="AL624" i="14"/>
  <c r="AK624" i="14"/>
  <c r="AJ624" i="14"/>
  <c r="AI624" i="14"/>
  <c r="AH624" i="14"/>
  <c r="AG624" i="14"/>
  <c r="AF624" i="14"/>
  <c r="AE624" i="14"/>
  <c r="AD624" i="14"/>
  <c r="AC624" i="14"/>
  <c r="AB624" i="14"/>
  <c r="AA624" i="14"/>
  <c r="Y624" i="14"/>
  <c r="U624" i="14"/>
  <c r="T624" i="14"/>
  <c r="AM623" i="14"/>
  <c r="AL623" i="14"/>
  <c r="AK623" i="14"/>
  <c r="AJ623" i="14"/>
  <c r="AI623" i="14"/>
  <c r="AH623" i="14"/>
  <c r="AG623" i="14"/>
  <c r="AF623" i="14"/>
  <c r="AE623" i="14"/>
  <c r="AD623" i="14"/>
  <c r="AC623" i="14"/>
  <c r="AB623" i="14"/>
  <c r="AA623" i="14"/>
  <c r="Y623" i="14"/>
  <c r="U623" i="14"/>
  <c r="X623" i="14" s="1"/>
  <c r="T623" i="14"/>
  <c r="AM622" i="14"/>
  <c r="AL622" i="14"/>
  <c r="AK622" i="14"/>
  <c r="AJ622" i="14"/>
  <c r="AI622" i="14"/>
  <c r="AH622" i="14"/>
  <c r="AG622" i="14"/>
  <c r="AF622" i="14"/>
  <c r="AE622" i="14"/>
  <c r="AD622" i="14"/>
  <c r="AC622" i="14"/>
  <c r="AB622" i="14"/>
  <c r="AA622" i="14"/>
  <c r="Y622" i="14"/>
  <c r="U622" i="14"/>
  <c r="X622" i="14" s="1"/>
  <c r="T622" i="14"/>
  <c r="W622" i="14" s="1"/>
  <c r="Z622" i="14" s="1"/>
  <c r="AM621" i="14"/>
  <c r="AL621" i="14"/>
  <c r="AK621" i="14"/>
  <c r="AJ621" i="14"/>
  <c r="AI621" i="14"/>
  <c r="AH621" i="14"/>
  <c r="AG621" i="14"/>
  <c r="AF621" i="14"/>
  <c r="AE621" i="14"/>
  <c r="AD621" i="14"/>
  <c r="AC621" i="14"/>
  <c r="AB621" i="14"/>
  <c r="AA621" i="14"/>
  <c r="Y621" i="14"/>
  <c r="U621" i="14"/>
  <c r="X621" i="14" s="1"/>
  <c r="T621" i="14"/>
  <c r="AM620" i="14"/>
  <c r="AL620" i="14"/>
  <c r="AK620" i="14"/>
  <c r="AJ620" i="14"/>
  <c r="AI620" i="14"/>
  <c r="AH620" i="14"/>
  <c r="AG620" i="14"/>
  <c r="AF620" i="14"/>
  <c r="AE620" i="14"/>
  <c r="AD620" i="14"/>
  <c r="AC620" i="14"/>
  <c r="AB620" i="14"/>
  <c r="AA620" i="14"/>
  <c r="Y620" i="14"/>
  <c r="Z620" i="14" s="1"/>
  <c r="U620" i="14"/>
  <c r="X620" i="14" s="1"/>
  <c r="T620" i="14"/>
  <c r="W620" i="14" s="1"/>
  <c r="AM619" i="14"/>
  <c r="AL619" i="14"/>
  <c r="AK619" i="14"/>
  <c r="AJ619" i="14"/>
  <c r="AI619" i="14"/>
  <c r="AH619" i="14"/>
  <c r="AG619" i="14"/>
  <c r="AF619" i="14"/>
  <c r="AE619" i="14"/>
  <c r="AD619" i="14"/>
  <c r="AC619" i="14"/>
  <c r="AB619" i="14"/>
  <c r="AA619" i="14"/>
  <c r="Y619" i="14"/>
  <c r="U619" i="14"/>
  <c r="X619" i="14" s="1"/>
  <c r="T619" i="14"/>
  <c r="W619" i="14" s="1"/>
  <c r="Z619" i="14" s="1"/>
  <c r="AM618" i="14"/>
  <c r="AL618" i="14"/>
  <c r="AK618" i="14"/>
  <c r="AJ618" i="14"/>
  <c r="AI618" i="14"/>
  <c r="AH618" i="14"/>
  <c r="AG618" i="14"/>
  <c r="AF618" i="14"/>
  <c r="AE618" i="14"/>
  <c r="AD618" i="14"/>
  <c r="AC618" i="14"/>
  <c r="AB618" i="14"/>
  <c r="AA618" i="14"/>
  <c r="Y618" i="14"/>
  <c r="U618" i="14"/>
  <c r="T618" i="14"/>
  <c r="AM617" i="14"/>
  <c r="AL617" i="14"/>
  <c r="AK617" i="14"/>
  <c r="AJ617" i="14"/>
  <c r="AI617" i="14"/>
  <c r="AH617" i="14"/>
  <c r="AG617" i="14"/>
  <c r="AF617" i="14"/>
  <c r="AE617" i="14"/>
  <c r="AD617" i="14"/>
  <c r="AC617" i="14"/>
  <c r="AB617" i="14"/>
  <c r="AA617" i="14"/>
  <c r="Y617" i="14"/>
  <c r="U617" i="14"/>
  <c r="X617" i="14" s="1"/>
  <c r="T617" i="14"/>
  <c r="AM616" i="14"/>
  <c r="AL616" i="14"/>
  <c r="AK616" i="14"/>
  <c r="AJ616" i="14"/>
  <c r="AI616" i="14"/>
  <c r="AH616" i="14"/>
  <c r="AG616" i="14"/>
  <c r="AF616" i="14"/>
  <c r="AE616" i="14"/>
  <c r="AD616" i="14"/>
  <c r="AC616" i="14"/>
  <c r="AB616" i="14"/>
  <c r="AA616" i="14"/>
  <c r="Y616" i="14"/>
  <c r="U616" i="14"/>
  <c r="T616" i="14"/>
  <c r="AM615" i="14"/>
  <c r="AL615" i="14"/>
  <c r="AK615" i="14"/>
  <c r="AJ615" i="14"/>
  <c r="AI615" i="14"/>
  <c r="AH615" i="14"/>
  <c r="AG615" i="14"/>
  <c r="AF615" i="14"/>
  <c r="AE615" i="14"/>
  <c r="AD615" i="14"/>
  <c r="AC615" i="14"/>
  <c r="AB615" i="14"/>
  <c r="AA615" i="14"/>
  <c r="Y615" i="14"/>
  <c r="U615" i="14"/>
  <c r="X615" i="14" s="1"/>
  <c r="T615" i="14"/>
  <c r="W615" i="14" s="1"/>
  <c r="AM614" i="14"/>
  <c r="AL614" i="14"/>
  <c r="AK614" i="14"/>
  <c r="AJ614" i="14"/>
  <c r="AI614" i="14"/>
  <c r="AH614" i="14"/>
  <c r="AG614" i="14"/>
  <c r="AF614" i="14"/>
  <c r="AE614" i="14"/>
  <c r="AD614" i="14"/>
  <c r="AC614" i="14"/>
  <c r="AB614" i="14"/>
  <c r="AA614" i="14"/>
  <c r="Y614" i="14"/>
  <c r="U614" i="14"/>
  <c r="T614" i="14"/>
  <c r="AM613" i="14"/>
  <c r="AL613" i="14"/>
  <c r="AK613" i="14"/>
  <c r="AJ613" i="14"/>
  <c r="AI613" i="14"/>
  <c r="AH613" i="14"/>
  <c r="AG613" i="14"/>
  <c r="AF613" i="14"/>
  <c r="AE613" i="14"/>
  <c r="AD613" i="14"/>
  <c r="AC613" i="14"/>
  <c r="AB613" i="14"/>
  <c r="AA613" i="14"/>
  <c r="Y613" i="14"/>
  <c r="U613" i="14"/>
  <c r="T613" i="14"/>
  <c r="AM612" i="14"/>
  <c r="AL612" i="14"/>
  <c r="AK612" i="14"/>
  <c r="AJ612" i="14"/>
  <c r="AI612" i="14"/>
  <c r="AH612" i="14"/>
  <c r="AG612" i="14"/>
  <c r="AF612" i="14"/>
  <c r="AE612" i="14"/>
  <c r="AD612" i="14"/>
  <c r="AC612" i="14"/>
  <c r="AB612" i="14"/>
  <c r="AA612" i="14"/>
  <c r="Y612" i="14"/>
  <c r="U612" i="14"/>
  <c r="X612" i="14" s="1"/>
  <c r="T612" i="14"/>
  <c r="W612" i="14" s="1"/>
  <c r="AM611" i="14"/>
  <c r="AL611" i="14"/>
  <c r="AK611" i="14"/>
  <c r="AJ611" i="14"/>
  <c r="AI611" i="14"/>
  <c r="AH611" i="14"/>
  <c r="AG611" i="14"/>
  <c r="AF611" i="14"/>
  <c r="AE611" i="14"/>
  <c r="AD611" i="14"/>
  <c r="AC611" i="14"/>
  <c r="AB611" i="14"/>
  <c r="AA611" i="14"/>
  <c r="Y611" i="14"/>
  <c r="U611" i="14"/>
  <c r="T611" i="14"/>
  <c r="AM610" i="14"/>
  <c r="AL610" i="14"/>
  <c r="AK610" i="14"/>
  <c r="AJ610" i="14"/>
  <c r="AI610" i="14"/>
  <c r="AH610" i="14"/>
  <c r="AG610" i="14"/>
  <c r="AF610" i="14"/>
  <c r="AE610" i="14"/>
  <c r="AD610" i="14"/>
  <c r="AC610" i="14"/>
  <c r="AB610" i="14"/>
  <c r="AA610" i="14"/>
  <c r="Y610" i="14"/>
  <c r="U610" i="14"/>
  <c r="X610" i="14" s="1"/>
  <c r="T610" i="14"/>
  <c r="W610" i="14" s="1"/>
  <c r="AM609" i="14"/>
  <c r="AL609" i="14"/>
  <c r="AK609" i="14"/>
  <c r="AJ609" i="14"/>
  <c r="AI609" i="14"/>
  <c r="AH609" i="14"/>
  <c r="AG609" i="14"/>
  <c r="AF609" i="14"/>
  <c r="AE609" i="14"/>
  <c r="AD609" i="14"/>
  <c r="AC609" i="14"/>
  <c r="AB609" i="14"/>
  <c r="AA609" i="14"/>
  <c r="Y609" i="14"/>
  <c r="U609" i="14"/>
  <c r="T609" i="14"/>
  <c r="AM608" i="14"/>
  <c r="AL608" i="14"/>
  <c r="AK608" i="14"/>
  <c r="AJ608" i="14"/>
  <c r="AI608" i="14"/>
  <c r="AH608" i="14"/>
  <c r="AG608" i="14"/>
  <c r="AF608" i="14"/>
  <c r="AE608" i="14"/>
  <c r="AD608" i="14"/>
  <c r="AC608" i="14"/>
  <c r="AB608" i="14"/>
  <c r="AA608" i="14"/>
  <c r="Y608" i="14"/>
  <c r="Z608" i="14" s="1"/>
  <c r="U608" i="14"/>
  <c r="X608" i="14" s="1"/>
  <c r="T608" i="14"/>
  <c r="W608" i="14" s="1"/>
  <c r="AM607" i="14"/>
  <c r="AL607" i="14"/>
  <c r="AK607" i="14"/>
  <c r="AJ607" i="14"/>
  <c r="AI607" i="14"/>
  <c r="AH607" i="14"/>
  <c r="AG607" i="14"/>
  <c r="AF607" i="14"/>
  <c r="AE607" i="14"/>
  <c r="AD607" i="14"/>
  <c r="AC607" i="14"/>
  <c r="AB607" i="14"/>
  <c r="AA607" i="14"/>
  <c r="Y607" i="14"/>
  <c r="U607" i="14"/>
  <c r="T607" i="14"/>
  <c r="AM606" i="14"/>
  <c r="AL606" i="14"/>
  <c r="AK606" i="14"/>
  <c r="AJ606" i="14"/>
  <c r="AI606" i="14"/>
  <c r="AH606" i="14"/>
  <c r="AG606" i="14"/>
  <c r="AF606" i="14"/>
  <c r="AE606" i="14"/>
  <c r="AD606" i="14"/>
  <c r="AC606" i="14"/>
  <c r="AB606" i="14"/>
  <c r="AA606" i="14"/>
  <c r="Y606" i="14"/>
  <c r="U606" i="14"/>
  <c r="X606" i="14" s="1"/>
  <c r="T606" i="14"/>
  <c r="W606" i="14" s="1"/>
  <c r="AM605" i="14"/>
  <c r="AL605" i="14"/>
  <c r="AK605" i="14"/>
  <c r="AJ605" i="14"/>
  <c r="AI605" i="14"/>
  <c r="AH605" i="14"/>
  <c r="AG605" i="14"/>
  <c r="AF605" i="14"/>
  <c r="AE605" i="14"/>
  <c r="AD605" i="14"/>
  <c r="AC605" i="14"/>
  <c r="AB605" i="14"/>
  <c r="AA605" i="14"/>
  <c r="Y605" i="14"/>
  <c r="U605" i="14"/>
  <c r="T605" i="14"/>
  <c r="AM604" i="14"/>
  <c r="AL604" i="14"/>
  <c r="AK604" i="14"/>
  <c r="AJ604" i="14"/>
  <c r="AI604" i="14"/>
  <c r="AH604" i="14"/>
  <c r="AG604" i="14"/>
  <c r="AF604" i="14"/>
  <c r="AE604" i="14"/>
  <c r="AD604" i="14"/>
  <c r="AC604" i="14"/>
  <c r="AB604" i="14"/>
  <c r="AA604" i="14"/>
  <c r="Y604" i="14"/>
  <c r="U604" i="14"/>
  <c r="X604" i="14" s="1"/>
  <c r="T604" i="14"/>
  <c r="W604" i="14" s="1"/>
  <c r="Z604" i="14" s="1"/>
  <c r="AM603" i="14"/>
  <c r="AL603" i="14"/>
  <c r="AK603" i="14"/>
  <c r="AJ603" i="14"/>
  <c r="AI603" i="14"/>
  <c r="AH603" i="14"/>
  <c r="AG603" i="14"/>
  <c r="AF603" i="14"/>
  <c r="AE603" i="14"/>
  <c r="AD603" i="14"/>
  <c r="AC603" i="14"/>
  <c r="AB603" i="14"/>
  <c r="AA603" i="14"/>
  <c r="Y603" i="14"/>
  <c r="U603" i="14"/>
  <c r="T603" i="14"/>
  <c r="AM602" i="14"/>
  <c r="AL602" i="14"/>
  <c r="AK602" i="14"/>
  <c r="AJ602" i="14"/>
  <c r="AI602" i="14"/>
  <c r="AH602" i="14"/>
  <c r="AG602" i="14"/>
  <c r="AF602" i="14"/>
  <c r="AE602" i="14"/>
  <c r="AD602" i="14"/>
  <c r="AC602" i="14"/>
  <c r="AB602" i="14"/>
  <c r="AA602" i="14"/>
  <c r="Y602" i="14"/>
  <c r="U602" i="14"/>
  <c r="X602" i="14" s="1"/>
  <c r="T602" i="14"/>
  <c r="W602" i="14" s="1"/>
  <c r="AM601" i="14"/>
  <c r="AL601" i="14"/>
  <c r="AK601" i="14"/>
  <c r="AJ601" i="14"/>
  <c r="AI601" i="14"/>
  <c r="AH601" i="14"/>
  <c r="AG601" i="14"/>
  <c r="AF601" i="14"/>
  <c r="AE601" i="14"/>
  <c r="AD601" i="14"/>
  <c r="AC601" i="14"/>
  <c r="AB601" i="14"/>
  <c r="AA601" i="14"/>
  <c r="Y601" i="14"/>
  <c r="U601" i="14"/>
  <c r="X601" i="14" s="1"/>
  <c r="T601" i="14"/>
  <c r="W601" i="14" s="1"/>
  <c r="AM600" i="14"/>
  <c r="AL600" i="14"/>
  <c r="AK600" i="14"/>
  <c r="AJ600" i="14"/>
  <c r="AI600" i="14"/>
  <c r="AH600" i="14"/>
  <c r="AG600" i="14"/>
  <c r="AF600" i="14"/>
  <c r="AE600" i="14"/>
  <c r="AD600" i="14"/>
  <c r="AC600" i="14"/>
  <c r="AB600" i="14"/>
  <c r="AA600" i="14"/>
  <c r="Y600" i="14"/>
  <c r="U600" i="14"/>
  <c r="T600" i="14"/>
  <c r="AM599" i="14"/>
  <c r="AL599" i="14"/>
  <c r="AK599" i="14"/>
  <c r="AJ599" i="14"/>
  <c r="AI599" i="14"/>
  <c r="AH599" i="14"/>
  <c r="AG599" i="14"/>
  <c r="AF599" i="14"/>
  <c r="AE599" i="14"/>
  <c r="AD599" i="14"/>
  <c r="AC599" i="14"/>
  <c r="AB599" i="14"/>
  <c r="AA599" i="14"/>
  <c r="Y599" i="14"/>
  <c r="U599" i="14"/>
  <c r="X599" i="14" s="1"/>
  <c r="T599" i="14"/>
  <c r="AM598" i="14"/>
  <c r="AL598" i="14"/>
  <c r="AK598" i="14"/>
  <c r="AJ598" i="14"/>
  <c r="AI598" i="14"/>
  <c r="AH598" i="14"/>
  <c r="AG598" i="14"/>
  <c r="AF598" i="14"/>
  <c r="AE598" i="14"/>
  <c r="AD598" i="14"/>
  <c r="AC598" i="14"/>
  <c r="AB598" i="14"/>
  <c r="AA598" i="14"/>
  <c r="Y598" i="14"/>
  <c r="U598" i="14"/>
  <c r="X598" i="14" s="1"/>
  <c r="T598" i="14"/>
  <c r="W598" i="14" s="1"/>
  <c r="Z598" i="14" s="1"/>
  <c r="AM597" i="14"/>
  <c r="AL597" i="14"/>
  <c r="AK597" i="14"/>
  <c r="AJ597" i="14"/>
  <c r="AI597" i="14"/>
  <c r="AH597" i="14"/>
  <c r="AG597" i="14"/>
  <c r="AF597" i="14"/>
  <c r="AE597" i="14"/>
  <c r="AD597" i="14"/>
  <c r="AC597" i="14"/>
  <c r="AB597" i="14"/>
  <c r="AA597" i="14"/>
  <c r="Y597" i="14"/>
  <c r="U597" i="14"/>
  <c r="T597" i="14"/>
  <c r="AM596" i="14"/>
  <c r="AL596" i="14"/>
  <c r="AK596" i="14"/>
  <c r="AJ596" i="14"/>
  <c r="AI596" i="14"/>
  <c r="AH596" i="14"/>
  <c r="AG596" i="14"/>
  <c r="AF596" i="14"/>
  <c r="AE596" i="14"/>
  <c r="AD596" i="14"/>
  <c r="AC596" i="14"/>
  <c r="AB596" i="14"/>
  <c r="AA596" i="14"/>
  <c r="Y596" i="14"/>
  <c r="Z596" i="14" s="1"/>
  <c r="U596" i="14"/>
  <c r="X596" i="14" s="1"/>
  <c r="T596" i="14"/>
  <c r="W596" i="14" s="1"/>
  <c r="AM595" i="14"/>
  <c r="AL595" i="14"/>
  <c r="AK595" i="14"/>
  <c r="AJ595" i="14"/>
  <c r="AI595" i="14"/>
  <c r="AH595" i="14"/>
  <c r="AG595" i="14"/>
  <c r="AF595" i="14"/>
  <c r="AE595" i="14"/>
  <c r="AD595" i="14"/>
  <c r="AC595" i="14"/>
  <c r="AB595" i="14"/>
  <c r="AA595" i="14"/>
  <c r="Y595" i="14"/>
  <c r="U595" i="14"/>
  <c r="X595" i="14" s="1"/>
  <c r="T595" i="14"/>
  <c r="W595" i="14" s="1"/>
  <c r="Z595" i="14" s="1"/>
  <c r="AM594" i="14"/>
  <c r="AL594" i="14"/>
  <c r="AK594" i="14"/>
  <c r="AJ594" i="14"/>
  <c r="AI594" i="14"/>
  <c r="AH594" i="14"/>
  <c r="AG594" i="14"/>
  <c r="AF594" i="14"/>
  <c r="AE594" i="14"/>
  <c r="AD594" i="14"/>
  <c r="AC594" i="14"/>
  <c r="AB594" i="14"/>
  <c r="AA594" i="14"/>
  <c r="Y594" i="14"/>
  <c r="U594" i="14"/>
  <c r="T594" i="14"/>
  <c r="AM593" i="14"/>
  <c r="AL593" i="14"/>
  <c r="AK593" i="14"/>
  <c r="AJ593" i="14"/>
  <c r="AI593" i="14"/>
  <c r="AH593" i="14"/>
  <c r="AG593" i="14"/>
  <c r="AF593" i="14"/>
  <c r="AE593" i="14"/>
  <c r="AD593" i="14"/>
  <c r="AC593" i="14"/>
  <c r="AB593" i="14"/>
  <c r="AA593" i="14"/>
  <c r="Y593" i="14"/>
  <c r="U593" i="14"/>
  <c r="X593" i="14" s="1"/>
  <c r="T593" i="14"/>
  <c r="AM592" i="14"/>
  <c r="AL592" i="14"/>
  <c r="AK592" i="14"/>
  <c r="AJ592" i="14"/>
  <c r="AI592" i="14"/>
  <c r="AH592" i="14"/>
  <c r="AG592" i="14"/>
  <c r="AF592" i="14"/>
  <c r="AE592" i="14"/>
  <c r="AD592" i="14"/>
  <c r="AC592" i="14"/>
  <c r="AB592" i="14"/>
  <c r="AA592" i="14"/>
  <c r="Y592" i="14"/>
  <c r="U592" i="14"/>
  <c r="T592" i="14"/>
  <c r="AM591" i="14"/>
  <c r="AL591" i="14"/>
  <c r="AK591" i="14"/>
  <c r="AJ591" i="14"/>
  <c r="AI591" i="14"/>
  <c r="AH591" i="14"/>
  <c r="AG591" i="14"/>
  <c r="AF591" i="14"/>
  <c r="AE591" i="14"/>
  <c r="AD591" i="14"/>
  <c r="AC591" i="14"/>
  <c r="AB591" i="14"/>
  <c r="AA591" i="14"/>
  <c r="Y591" i="14"/>
  <c r="U591" i="14"/>
  <c r="X591" i="14" s="1"/>
  <c r="T591" i="14"/>
  <c r="AM590" i="14"/>
  <c r="AL590" i="14"/>
  <c r="AK590" i="14"/>
  <c r="AJ590" i="14"/>
  <c r="AI590" i="14"/>
  <c r="AH590" i="14"/>
  <c r="AG590" i="14"/>
  <c r="AF590" i="14"/>
  <c r="AE590" i="14"/>
  <c r="AD590" i="14"/>
  <c r="AC590" i="14"/>
  <c r="AB590" i="14"/>
  <c r="AA590" i="14"/>
  <c r="Y590" i="14"/>
  <c r="U590" i="14"/>
  <c r="T590" i="14"/>
  <c r="AM589" i="14"/>
  <c r="AL589" i="14"/>
  <c r="AK589" i="14"/>
  <c r="AJ589" i="14"/>
  <c r="AI589" i="14"/>
  <c r="AH589" i="14"/>
  <c r="AG589" i="14"/>
  <c r="AF589" i="14"/>
  <c r="AE589" i="14"/>
  <c r="AD589" i="14"/>
  <c r="AC589" i="14"/>
  <c r="AB589" i="14"/>
  <c r="AA589" i="14"/>
  <c r="Y589" i="14"/>
  <c r="U589" i="14"/>
  <c r="T589" i="14"/>
  <c r="AM588" i="14"/>
  <c r="AL588" i="14"/>
  <c r="AK588" i="14"/>
  <c r="AJ588" i="14"/>
  <c r="AI588" i="14"/>
  <c r="AH588" i="14"/>
  <c r="AG588" i="14"/>
  <c r="AF588" i="14"/>
  <c r="AE588" i="14"/>
  <c r="AD588" i="14"/>
  <c r="AC588" i="14"/>
  <c r="AB588" i="14"/>
  <c r="AA588" i="14"/>
  <c r="Y588" i="14"/>
  <c r="U588" i="14"/>
  <c r="X588" i="14" s="1"/>
  <c r="T588" i="14"/>
  <c r="W588" i="14" s="1"/>
  <c r="AM587" i="14"/>
  <c r="AL587" i="14"/>
  <c r="AK587" i="14"/>
  <c r="AJ587" i="14"/>
  <c r="AI587" i="14"/>
  <c r="AH587" i="14"/>
  <c r="AG587" i="14"/>
  <c r="AF587" i="14"/>
  <c r="AE587" i="14"/>
  <c r="AD587" i="14"/>
  <c r="AC587" i="14"/>
  <c r="AB587" i="14"/>
  <c r="AA587" i="14"/>
  <c r="Y587" i="14"/>
  <c r="U587" i="14"/>
  <c r="T587" i="14"/>
  <c r="AM586" i="14"/>
  <c r="AL586" i="14"/>
  <c r="AK586" i="14"/>
  <c r="AJ586" i="14"/>
  <c r="AI586" i="14"/>
  <c r="AH586" i="14"/>
  <c r="AG586" i="14"/>
  <c r="AF586" i="14"/>
  <c r="AE586" i="14"/>
  <c r="AD586" i="14"/>
  <c r="AC586" i="14"/>
  <c r="AB586" i="14"/>
  <c r="AA586" i="14"/>
  <c r="Y586" i="14"/>
  <c r="U586" i="14"/>
  <c r="X586" i="14" s="1"/>
  <c r="T586" i="14"/>
  <c r="W586" i="14" s="1"/>
  <c r="AM585" i="14"/>
  <c r="AL585" i="14"/>
  <c r="AK585" i="14"/>
  <c r="AJ585" i="14"/>
  <c r="AI585" i="14"/>
  <c r="AH585" i="14"/>
  <c r="AG585" i="14"/>
  <c r="AF585" i="14"/>
  <c r="AE585" i="14"/>
  <c r="AD585" i="14"/>
  <c r="AC585" i="14"/>
  <c r="AB585" i="14"/>
  <c r="AA585" i="14"/>
  <c r="Y585" i="14"/>
  <c r="U585" i="14"/>
  <c r="T585" i="14"/>
  <c r="AM584" i="14"/>
  <c r="AL584" i="14"/>
  <c r="AK584" i="14"/>
  <c r="AJ584" i="14"/>
  <c r="AI584" i="14"/>
  <c r="AH584" i="14"/>
  <c r="AG584" i="14"/>
  <c r="AF584" i="14"/>
  <c r="AE584" i="14"/>
  <c r="AD584" i="14"/>
  <c r="AC584" i="14"/>
  <c r="AB584" i="14"/>
  <c r="AA584" i="14"/>
  <c r="Y584" i="14"/>
  <c r="Z584" i="14" s="1"/>
  <c r="U584" i="14"/>
  <c r="X584" i="14" s="1"/>
  <c r="T584" i="14"/>
  <c r="W584" i="14" s="1"/>
  <c r="AM583" i="14"/>
  <c r="AL583" i="14"/>
  <c r="AK583" i="14"/>
  <c r="AJ583" i="14"/>
  <c r="AI583" i="14"/>
  <c r="AH583" i="14"/>
  <c r="AG583" i="14"/>
  <c r="AF583" i="14"/>
  <c r="AE583" i="14"/>
  <c r="AD583" i="14"/>
  <c r="AC583" i="14"/>
  <c r="AB583" i="14"/>
  <c r="AA583" i="14"/>
  <c r="Y583" i="14"/>
  <c r="U583" i="14"/>
  <c r="T583" i="14"/>
  <c r="AM582" i="14"/>
  <c r="AL582" i="14"/>
  <c r="AK582" i="14"/>
  <c r="AJ582" i="14"/>
  <c r="AI582" i="14"/>
  <c r="AH582" i="14"/>
  <c r="AG582" i="14"/>
  <c r="AF582" i="14"/>
  <c r="AE582" i="14"/>
  <c r="AD582" i="14"/>
  <c r="AC582" i="14"/>
  <c r="AB582" i="14"/>
  <c r="AA582" i="14"/>
  <c r="Y582" i="14"/>
  <c r="U582" i="14"/>
  <c r="T582" i="14"/>
  <c r="W582" i="14" s="1"/>
  <c r="AM581" i="14"/>
  <c r="AL581" i="14"/>
  <c r="AK581" i="14"/>
  <c r="AJ581" i="14"/>
  <c r="AI581" i="14"/>
  <c r="AH581" i="14"/>
  <c r="AG581" i="14"/>
  <c r="AF581" i="14"/>
  <c r="AE581" i="14"/>
  <c r="AD581" i="14"/>
  <c r="AC581" i="14"/>
  <c r="AB581" i="14"/>
  <c r="AA581" i="14"/>
  <c r="Y581" i="14"/>
  <c r="U581" i="14"/>
  <c r="T581" i="14"/>
  <c r="AM580" i="14"/>
  <c r="AL580" i="14"/>
  <c r="AK580" i="14"/>
  <c r="AJ580" i="14"/>
  <c r="AI580" i="14"/>
  <c r="AH580" i="14"/>
  <c r="AG580" i="14"/>
  <c r="AF580" i="14"/>
  <c r="AE580" i="14"/>
  <c r="AD580" i="14"/>
  <c r="AC580" i="14"/>
  <c r="AB580" i="14"/>
  <c r="AA580" i="14"/>
  <c r="Y580" i="14"/>
  <c r="U580" i="14"/>
  <c r="T580" i="14"/>
  <c r="AM579" i="14"/>
  <c r="AL579" i="14"/>
  <c r="AK579" i="14"/>
  <c r="AJ579" i="14"/>
  <c r="AI579" i="14"/>
  <c r="AH579" i="14"/>
  <c r="AG579" i="14"/>
  <c r="AF579" i="14"/>
  <c r="AE579" i="14"/>
  <c r="AD579" i="14"/>
  <c r="AC579" i="14"/>
  <c r="AB579" i="14"/>
  <c r="AA579" i="14"/>
  <c r="Y579" i="14"/>
  <c r="U579" i="14"/>
  <c r="T579" i="14"/>
  <c r="AM578" i="14"/>
  <c r="AL578" i="14"/>
  <c r="AK578" i="14"/>
  <c r="AJ578" i="14"/>
  <c r="AI578" i="14"/>
  <c r="AH578" i="14"/>
  <c r="AG578" i="14"/>
  <c r="AF578" i="14"/>
  <c r="AE578" i="14"/>
  <c r="AD578" i="14"/>
  <c r="AC578" i="14"/>
  <c r="AB578" i="14"/>
  <c r="AA578" i="14"/>
  <c r="Y578" i="14"/>
  <c r="U578" i="14"/>
  <c r="X578" i="14" s="1"/>
  <c r="T578" i="14"/>
  <c r="AM577" i="14"/>
  <c r="AL577" i="14"/>
  <c r="AK577" i="14"/>
  <c r="AJ577" i="14"/>
  <c r="AI577" i="14"/>
  <c r="AH577" i="14"/>
  <c r="AG577" i="14"/>
  <c r="AF577" i="14"/>
  <c r="AE577" i="14"/>
  <c r="AD577" i="14"/>
  <c r="AC577" i="14"/>
  <c r="AB577" i="14"/>
  <c r="AA577" i="14"/>
  <c r="Y577" i="14"/>
  <c r="U577" i="14"/>
  <c r="T577" i="14"/>
  <c r="AM576" i="14"/>
  <c r="AL576" i="14"/>
  <c r="AK576" i="14"/>
  <c r="AJ576" i="14"/>
  <c r="AI576" i="14"/>
  <c r="AH576" i="14"/>
  <c r="AG576" i="14"/>
  <c r="AF576" i="14"/>
  <c r="AE576" i="14"/>
  <c r="AD576" i="14"/>
  <c r="AC576" i="14"/>
  <c r="AB576" i="14"/>
  <c r="AA576" i="14"/>
  <c r="Y576" i="14"/>
  <c r="U576" i="14"/>
  <c r="X576" i="14" s="1"/>
  <c r="T576" i="14"/>
  <c r="W576" i="14" s="1"/>
  <c r="AM575" i="14"/>
  <c r="AL575" i="14"/>
  <c r="AK575" i="14"/>
  <c r="AJ575" i="14"/>
  <c r="AI575" i="14"/>
  <c r="AH575" i="14"/>
  <c r="AG575" i="14"/>
  <c r="AF575" i="14"/>
  <c r="AE575" i="14"/>
  <c r="AD575" i="14"/>
  <c r="AC575" i="14"/>
  <c r="AB575" i="14"/>
  <c r="AA575" i="14"/>
  <c r="Y575" i="14"/>
  <c r="Z575" i="14" s="1"/>
  <c r="U575" i="14"/>
  <c r="X575" i="14" s="1"/>
  <c r="T575" i="14"/>
  <c r="W575" i="14" s="1"/>
  <c r="AM574" i="14"/>
  <c r="AL574" i="14"/>
  <c r="AK574" i="14"/>
  <c r="AJ574" i="14"/>
  <c r="AI574" i="14"/>
  <c r="AH574" i="14"/>
  <c r="AG574" i="14"/>
  <c r="AF574" i="14"/>
  <c r="AE574" i="14"/>
  <c r="AD574" i="14"/>
  <c r="AC574" i="14"/>
  <c r="AB574" i="14"/>
  <c r="AA574" i="14"/>
  <c r="Y574" i="14"/>
  <c r="U574" i="14"/>
  <c r="T574" i="14"/>
  <c r="AM573" i="14"/>
  <c r="AL573" i="14"/>
  <c r="AK573" i="14"/>
  <c r="AJ573" i="14"/>
  <c r="AI573" i="14"/>
  <c r="AH573" i="14"/>
  <c r="AG573" i="14"/>
  <c r="AF573" i="14"/>
  <c r="AE573" i="14"/>
  <c r="AD573" i="14"/>
  <c r="AC573" i="14"/>
  <c r="AB573" i="14"/>
  <c r="AA573" i="14"/>
  <c r="Y573" i="14"/>
  <c r="U573" i="14"/>
  <c r="X573" i="14" s="1"/>
  <c r="T573" i="14"/>
  <c r="W573" i="14" s="1"/>
  <c r="Z573" i="14" s="1"/>
  <c r="AM572" i="14"/>
  <c r="AL572" i="14"/>
  <c r="AK572" i="14"/>
  <c r="AJ572" i="14"/>
  <c r="AI572" i="14"/>
  <c r="AH572" i="14"/>
  <c r="AG572" i="14"/>
  <c r="AF572" i="14"/>
  <c r="AE572" i="14"/>
  <c r="AD572" i="14"/>
  <c r="AC572" i="14"/>
  <c r="AB572" i="14"/>
  <c r="AA572" i="14"/>
  <c r="Y572" i="14"/>
  <c r="Z572" i="14" s="1"/>
  <c r="U572" i="14"/>
  <c r="X572" i="14" s="1"/>
  <c r="T572" i="14"/>
  <c r="W572" i="14" s="1"/>
  <c r="AM571" i="14"/>
  <c r="AL571" i="14"/>
  <c r="AK571" i="14"/>
  <c r="AJ571" i="14"/>
  <c r="AI571" i="14"/>
  <c r="AH571" i="14"/>
  <c r="AG571" i="14"/>
  <c r="AF571" i="14"/>
  <c r="AE571" i="14"/>
  <c r="AD571" i="14"/>
  <c r="AC571" i="14"/>
  <c r="AB571" i="14"/>
  <c r="AA571" i="14"/>
  <c r="Y571" i="14"/>
  <c r="U571" i="14"/>
  <c r="T571" i="14"/>
  <c r="AM570" i="14"/>
  <c r="AL570" i="14"/>
  <c r="AK570" i="14"/>
  <c r="AJ570" i="14"/>
  <c r="AI570" i="14"/>
  <c r="AH570" i="14"/>
  <c r="AG570" i="14"/>
  <c r="AF570" i="14"/>
  <c r="AE570" i="14"/>
  <c r="AD570" i="14"/>
  <c r="AC570" i="14"/>
  <c r="AB570" i="14"/>
  <c r="AA570" i="14"/>
  <c r="Y570" i="14"/>
  <c r="U570" i="14"/>
  <c r="X570" i="14" s="1"/>
  <c r="T570" i="14"/>
  <c r="W570" i="14" s="1"/>
  <c r="AM569" i="14"/>
  <c r="AL569" i="14"/>
  <c r="AK569" i="14"/>
  <c r="AJ569" i="14"/>
  <c r="AI569" i="14"/>
  <c r="AH569" i="14"/>
  <c r="AG569" i="14"/>
  <c r="AF569" i="14"/>
  <c r="AE569" i="14"/>
  <c r="AD569" i="14"/>
  <c r="AC569" i="14"/>
  <c r="AB569" i="14"/>
  <c r="AA569" i="14"/>
  <c r="Y569" i="14"/>
  <c r="U569" i="14"/>
  <c r="X569" i="14" s="1"/>
  <c r="T569" i="14"/>
  <c r="W569" i="14" s="1"/>
  <c r="AM568" i="14"/>
  <c r="AL568" i="14"/>
  <c r="AK568" i="14"/>
  <c r="AJ568" i="14"/>
  <c r="AI568" i="14"/>
  <c r="AH568" i="14"/>
  <c r="AG568" i="14"/>
  <c r="AF568" i="14"/>
  <c r="AE568" i="14"/>
  <c r="AD568" i="14"/>
  <c r="AC568" i="14"/>
  <c r="AB568" i="14"/>
  <c r="AA568" i="14"/>
  <c r="Y568" i="14"/>
  <c r="U568" i="14"/>
  <c r="T568" i="14"/>
  <c r="AM567" i="14"/>
  <c r="AL567" i="14"/>
  <c r="AK567" i="14"/>
  <c r="AJ567" i="14"/>
  <c r="AI567" i="14"/>
  <c r="AH567" i="14"/>
  <c r="AG567" i="14"/>
  <c r="AF567" i="14"/>
  <c r="AE567" i="14"/>
  <c r="AD567" i="14"/>
  <c r="AC567" i="14"/>
  <c r="AB567" i="14"/>
  <c r="AA567" i="14"/>
  <c r="Y567" i="14"/>
  <c r="U567" i="14"/>
  <c r="X567" i="14" s="1"/>
  <c r="T567" i="14"/>
  <c r="AM566" i="14"/>
  <c r="AL566" i="14"/>
  <c r="AK566" i="14"/>
  <c r="AJ566" i="14"/>
  <c r="AI566" i="14"/>
  <c r="AH566" i="14"/>
  <c r="AG566" i="14"/>
  <c r="AF566" i="14"/>
  <c r="AE566" i="14"/>
  <c r="AD566" i="14"/>
  <c r="AC566" i="14"/>
  <c r="AB566" i="14"/>
  <c r="AA566" i="14"/>
  <c r="Y566" i="14"/>
  <c r="U566" i="14"/>
  <c r="T566" i="14"/>
  <c r="AM565" i="14"/>
  <c r="AL565" i="14"/>
  <c r="AK565" i="14"/>
  <c r="AJ565" i="14"/>
  <c r="AI565" i="14"/>
  <c r="AH565" i="14"/>
  <c r="AG565" i="14"/>
  <c r="AF565" i="14"/>
  <c r="AE565" i="14"/>
  <c r="AD565" i="14"/>
  <c r="AC565" i="14"/>
  <c r="AB565" i="14"/>
  <c r="AA565" i="14"/>
  <c r="Y565" i="14"/>
  <c r="U565" i="14"/>
  <c r="X565" i="14" s="1"/>
  <c r="T565" i="14"/>
  <c r="W565" i="14" s="1"/>
  <c r="AM564" i="14"/>
  <c r="AL564" i="14"/>
  <c r="AK564" i="14"/>
  <c r="AJ564" i="14"/>
  <c r="AI564" i="14"/>
  <c r="AH564" i="14"/>
  <c r="AG564" i="14"/>
  <c r="AF564" i="14"/>
  <c r="AE564" i="14"/>
  <c r="AD564" i="14"/>
  <c r="AC564" i="14"/>
  <c r="AB564" i="14"/>
  <c r="AA564" i="14"/>
  <c r="Y564" i="14"/>
  <c r="U564" i="14"/>
  <c r="T564" i="14"/>
  <c r="AM563" i="14"/>
  <c r="AL563" i="14"/>
  <c r="AK563" i="14"/>
  <c r="AJ563" i="14"/>
  <c r="AI563" i="14"/>
  <c r="AH563" i="14"/>
  <c r="AG563" i="14"/>
  <c r="AF563" i="14"/>
  <c r="AE563" i="14"/>
  <c r="AD563" i="14"/>
  <c r="AC563" i="14"/>
  <c r="AB563" i="14"/>
  <c r="AA563" i="14"/>
  <c r="Y563" i="14"/>
  <c r="U563" i="14"/>
  <c r="T563" i="14"/>
  <c r="AM562" i="14"/>
  <c r="AL562" i="14"/>
  <c r="AK562" i="14"/>
  <c r="AJ562" i="14"/>
  <c r="AI562" i="14"/>
  <c r="AH562" i="14"/>
  <c r="AG562" i="14"/>
  <c r="AF562" i="14"/>
  <c r="AE562" i="14"/>
  <c r="AD562" i="14"/>
  <c r="AC562" i="14"/>
  <c r="AB562" i="14"/>
  <c r="AA562" i="14"/>
  <c r="Y562" i="14"/>
  <c r="U562" i="14"/>
  <c r="X562" i="14" s="1"/>
  <c r="T562" i="14"/>
  <c r="W562" i="14" s="1"/>
  <c r="AM561" i="14"/>
  <c r="AL561" i="14"/>
  <c r="AK561" i="14"/>
  <c r="AJ561" i="14"/>
  <c r="AI561" i="14"/>
  <c r="AH561" i="14"/>
  <c r="AG561" i="14"/>
  <c r="AF561" i="14"/>
  <c r="AE561" i="14"/>
  <c r="AD561" i="14"/>
  <c r="AC561" i="14"/>
  <c r="AB561" i="14"/>
  <c r="AA561" i="14"/>
  <c r="Y561" i="14"/>
  <c r="U561" i="14"/>
  <c r="T561" i="14"/>
  <c r="AM560" i="14"/>
  <c r="AL560" i="14"/>
  <c r="AK560" i="14"/>
  <c r="AJ560" i="14"/>
  <c r="AI560" i="14"/>
  <c r="AH560" i="14"/>
  <c r="AG560" i="14"/>
  <c r="AF560" i="14"/>
  <c r="AE560" i="14"/>
  <c r="AD560" i="14"/>
  <c r="AC560" i="14"/>
  <c r="AB560" i="14"/>
  <c r="AA560" i="14"/>
  <c r="Y560" i="14"/>
  <c r="Z560" i="14" s="1"/>
  <c r="U560" i="14"/>
  <c r="X560" i="14" s="1"/>
  <c r="T560" i="14"/>
  <c r="W560" i="14" s="1"/>
  <c r="AM559" i="14"/>
  <c r="AL559" i="14"/>
  <c r="AK559" i="14"/>
  <c r="AJ559" i="14"/>
  <c r="AI559" i="14"/>
  <c r="AH559" i="14"/>
  <c r="AG559" i="14"/>
  <c r="AF559" i="14"/>
  <c r="AE559" i="14"/>
  <c r="AD559" i="14"/>
  <c r="AC559" i="14"/>
  <c r="AB559" i="14"/>
  <c r="AA559" i="14"/>
  <c r="Y559" i="14"/>
  <c r="U559" i="14"/>
  <c r="T559" i="14"/>
  <c r="AM558" i="14"/>
  <c r="AL558" i="14"/>
  <c r="AK558" i="14"/>
  <c r="AJ558" i="14"/>
  <c r="AI558" i="14"/>
  <c r="AH558" i="14"/>
  <c r="AG558" i="14"/>
  <c r="AF558" i="14"/>
  <c r="AE558" i="14"/>
  <c r="AD558" i="14"/>
  <c r="AC558" i="14"/>
  <c r="AB558" i="14"/>
  <c r="AA558" i="14"/>
  <c r="Y558" i="14"/>
  <c r="U558" i="14"/>
  <c r="T558" i="14"/>
  <c r="W558" i="14" s="1"/>
  <c r="AM557" i="14"/>
  <c r="AL557" i="14"/>
  <c r="AK557" i="14"/>
  <c r="AJ557" i="14"/>
  <c r="AI557" i="14"/>
  <c r="AH557" i="14"/>
  <c r="AG557" i="14"/>
  <c r="AF557" i="14"/>
  <c r="AE557" i="14"/>
  <c r="AD557" i="14"/>
  <c r="AC557" i="14"/>
  <c r="AB557" i="14"/>
  <c r="AA557" i="14"/>
  <c r="Y557" i="14"/>
  <c r="U557" i="14"/>
  <c r="T557" i="14"/>
  <c r="AM556" i="14"/>
  <c r="AL556" i="14"/>
  <c r="AK556" i="14"/>
  <c r="AJ556" i="14"/>
  <c r="AI556" i="14"/>
  <c r="AH556" i="14"/>
  <c r="AG556" i="14"/>
  <c r="AF556" i="14"/>
  <c r="AE556" i="14"/>
  <c r="AD556" i="14"/>
  <c r="AC556" i="14"/>
  <c r="AB556" i="14"/>
  <c r="AA556" i="14"/>
  <c r="Y556" i="14"/>
  <c r="U556" i="14"/>
  <c r="T556" i="14"/>
  <c r="AM555" i="14"/>
  <c r="AL555" i="14"/>
  <c r="AK555" i="14"/>
  <c r="AJ555" i="14"/>
  <c r="AI555" i="14"/>
  <c r="AH555" i="14"/>
  <c r="AG555" i="14"/>
  <c r="AF555" i="14"/>
  <c r="AE555" i="14"/>
  <c r="AD555" i="14"/>
  <c r="AC555" i="14"/>
  <c r="AB555" i="14"/>
  <c r="AA555" i="14"/>
  <c r="Y555" i="14"/>
  <c r="U555" i="14"/>
  <c r="T555" i="14"/>
  <c r="AM554" i="14"/>
  <c r="AL554" i="14"/>
  <c r="AK554" i="14"/>
  <c r="AJ554" i="14"/>
  <c r="AI554" i="14"/>
  <c r="AH554" i="14"/>
  <c r="AG554" i="14"/>
  <c r="AF554" i="14"/>
  <c r="AE554" i="14"/>
  <c r="AD554" i="14"/>
  <c r="AC554" i="14"/>
  <c r="AB554" i="14"/>
  <c r="AA554" i="14"/>
  <c r="Y554" i="14"/>
  <c r="U554" i="14"/>
  <c r="X554" i="14" s="1"/>
  <c r="T554" i="14"/>
  <c r="AM553" i="14"/>
  <c r="AL553" i="14"/>
  <c r="AK553" i="14"/>
  <c r="AJ553" i="14"/>
  <c r="AI553" i="14"/>
  <c r="AH553" i="14"/>
  <c r="AG553" i="14"/>
  <c r="AF553" i="14"/>
  <c r="AE553" i="14"/>
  <c r="AD553" i="14"/>
  <c r="AC553" i="14"/>
  <c r="AB553" i="14"/>
  <c r="AA553" i="14"/>
  <c r="Y553" i="14"/>
  <c r="U553" i="14"/>
  <c r="T553" i="14"/>
  <c r="AM552" i="14"/>
  <c r="AL552" i="14"/>
  <c r="AK552" i="14"/>
  <c r="AJ552" i="14"/>
  <c r="AI552" i="14"/>
  <c r="AH552" i="14"/>
  <c r="AG552" i="14"/>
  <c r="AF552" i="14"/>
  <c r="AE552" i="14"/>
  <c r="AD552" i="14"/>
  <c r="AC552" i="14"/>
  <c r="AB552" i="14"/>
  <c r="AA552" i="14"/>
  <c r="Y552" i="14"/>
  <c r="U552" i="14"/>
  <c r="X552" i="14" s="1"/>
  <c r="T552" i="14"/>
  <c r="W552" i="14" s="1"/>
  <c r="AM551" i="14"/>
  <c r="AL551" i="14"/>
  <c r="AK551" i="14"/>
  <c r="AJ551" i="14"/>
  <c r="AI551" i="14"/>
  <c r="AH551" i="14"/>
  <c r="AG551" i="14"/>
  <c r="AF551" i="14"/>
  <c r="AE551" i="14"/>
  <c r="AD551" i="14"/>
  <c r="AC551" i="14"/>
  <c r="AB551" i="14"/>
  <c r="AA551" i="14"/>
  <c r="Y551" i="14"/>
  <c r="U551" i="14"/>
  <c r="T551" i="14"/>
  <c r="AM550" i="14"/>
  <c r="AL550" i="14"/>
  <c r="AK550" i="14"/>
  <c r="AJ550" i="14"/>
  <c r="AI550" i="14"/>
  <c r="AH550" i="14"/>
  <c r="AG550" i="14"/>
  <c r="AF550" i="14"/>
  <c r="AE550" i="14"/>
  <c r="AD550" i="14"/>
  <c r="AC550" i="14"/>
  <c r="AB550" i="14"/>
  <c r="AA550" i="14"/>
  <c r="Y550" i="14"/>
  <c r="U550" i="14"/>
  <c r="X550" i="14" s="1"/>
  <c r="T550" i="14"/>
  <c r="W550" i="14" s="1"/>
  <c r="Z550" i="14" s="1"/>
  <c r="AM549" i="14"/>
  <c r="AL549" i="14"/>
  <c r="AK549" i="14"/>
  <c r="AJ549" i="14"/>
  <c r="AI549" i="14"/>
  <c r="AH549" i="14"/>
  <c r="AG549" i="14"/>
  <c r="AF549" i="14"/>
  <c r="AE549" i="14"/>
  <c r="AD549" i="14"/>
  <c r="AC549" i="14"/>
  <c r="AB549" i="14"/>
  <c r="AA549" i="14"/>
  <c r="Y549" i="14"/>
  <c r="U549" i="14"/>
  <c r="X549" i="14" s="1"/>
  <c r="T549" i="14"/>
  <c r="W549" i="14" s="1"/>
  <c r="Z549" i="14" s="1"/>
  <c r="AM548" i="14"/>
  <c r="AL548" i="14"/>
  <c r="AK548" i="14"/>
  <c r="AJ548" i="14"/>
  <c r="AI548" i="14"/>
  <c r="AH548" i="14"/>
  <c r="AG548" i="14"/>
  <c r="AF548" i="14"/>
  <c r="AE548" i="14"/>
  <c r="AD548" i="14"/>
  <c r="AC548" i="14"/>
  <c r="AB548" i="14"/>
  <c r="AA548" i="14"/>
  <c r="Y548" i="14"/>
  <c r="U548" i="14"/>
  <c r="T548" i="14"/>
  <c r="AM547" i="14"/>
  <c r="AL547" i="14"/>
  <c r="AK547" i="14"/>
  <c r="AJ547" i="14"/>
  <c r="AI547" i="14"/>
  <c r="AH547" i="14"/>
  <c r="AG547" i="14"/>
  <c r="AF547" i="14"/>
  <c r="AE547" i="14"/>
  <c r="AD547" i="14"/>
  <c r="AC547" i="14"/>
  <c r="AB547" i="14"/>
  <c r="AA547" i="14"/>
  <c r="Y547" i="14"/>
  <c r="U547" i="14"/>
  <c r="X547" i="14" s="1"/>
  <c r="T547" i="14"/>
  <c r="W547" i="14" s="1"/>
  <c r="Z547" i="14" s="1"/>
  <c r="AM546" i="14"/>
  <c r="AL546" i="14"/>
  <c r="AK546" i="14"/>
  <c r="AJ546" i="14"/>
  <c r="AI546" i="14"/>
  <c r="AH546" i="14"/>
  <c r="AG546" i="14"/>
  <c r="AF546" i="14"/>
  <c r="AE546" i="14"/>
  <c r="AD546" i="14"/>
  <c r="AC546" i="14"/>
  <c r="AB546" i="14"/>
  <c r="AA546" i="14"/>
  <c r="Y546" i="14"/>
  <c r="U546" i="14"/>
  <c r="X546" i="14" s="1"/>
  <c r="T546" i="14"/>
  <c r="W546" i="14" s="1"/>
  <c r="AM545" i="14"/>
  <c r="AL545" i="14"/>
  <c r="AK545" i="14"/>
  <c r="AJ545" i="14"/>
  <c r="AI545" i="14"/>
  <c r="AH545" i="14"/>
  <c r="AG545" i="14"/>
  <c r="AF545" i="14"/>
  <c r="AE545" i="14"/>
  <c r="AD545" i="14"/>
  <c r="AC545" i="14"/>
  <c r="AB545" i="14"/>
  <c r="AA545" i="14"/>
  <c r="Y545" i="14"/>
  <c r="U545" i="14"/>
  <c r="T545" i="14"/>
  <c r="AM544" i="14"/>
  <c r="AL544" i="14"/>
  <c r="AK544" i="14"/>
  <c r="AJ544" i="14"/>
  <c r="AI544" i="14"/>
  <c r="AH544" i="14"/>
  <c r="AG544" i="14"/>
  <c r="AF544" i="14"/>
  <c r="AE544" i="14"/>
  <c r="AD544" i="14"/>
  <c r="AC544" i="14"/>
  <c r="AB544" i="14"/>
  <c r="AA544" i="14"/>
  <c r="Y544" i="14"/>
  <c r="U544" i="14"/>
  <c r="T544" i="14"/>
  <c r="AM543" i="14"/>
  <c r="AL543" i="14"/>
  <c r="AK543" i="14"/>
  <c r="AJ543" i="14"/>
  <c r="AI543" i="14"/>
  <c r="AH543" i="14"/>
  <c r="AG543" i="14"/>
  <c r="AF543" i="14"/>
  <c r="AE543" i="14"/>
  <c r="AD543" i="14"/>
  <c r="AC543" i="14"/>
  <c r="AB543" i="14"/>
  <c r="AA543" i="14"/>
  <c r="Y543" i="14"/>
  <c r="U543" i="14"/>
  <c r="X543" i="14" s="1"/>
  <c r="T543" i="14"/>
  <c r="W543" i="14" s="1"/>
  <c r="AM542" i="14"/>
  <c r="AL542" i="14"/>
  <c r="AK542" i="14"/>
  <c r="AJ542" i="14"/>
  <c r="AI542" i="14"/>
  <c r="AH542" i="14"/>
  <c r="AG542" i="14"/>
  <c r="AF542" i="14"/>
  <c r="AE542" i="14"/>
  <c r="AD542" i="14"/>
  <c r="AC542" i="14"/>
  <c r="AB542" i="14"/>
  <c r="AA542" i="14"/>
  <c r="Y542" i="14"/>
  <c r="U542" i="14"/>
  <c r="T542" i="14"/>
  <c r="AM541" i="14"/>
  <c r="AL541" i="14"/>
  <c r="AK541" i="14"/>
  <c r="AJ541" i="14"/>
  <c r="AI541" i="14"/>
  <c r="AH541" i="14"/>
  <c r="AG541" i="14"/>
  <c r="AF541" i="14"/>
  <c r="AE541" i="14"/>
  <c r="AD541" i="14"/>
  <c r="AC541" i="14"/>
  <c r="AB541" i="14"/>
  <c r="AA541" i="14"/>
  <c r="Y541" i="14"/>
  <c r="U541" i="14"/>
  <c r="X541" i="14" s="1"/>
  <c r="T541" i="14"/>
  <c r="W541" i="14" s="1"/>
  <c r="AM540" i="14"/>
  <c r="AL540" i="14"/>
  <c r="AK540" i="14"/>
  <c r="AJ540" i="14"/>
  <c r="AI540" i="14"/>
  <c r="AH540" i="14"/>
  <c r="AG540" i="14"/>
  <c r="AF540" i="14"/>
  <c r="AE540" i="14"/>
  <c r="AD540" i="14"/>
  <c r="AC540" i="14"/>
  <c r="AB540" i="14"/>
  <c r="AA540" i="14"/>
  <c r="Y540" i="14"/>
  <c r="U540" i="14"/>
  <c r="T540" i="14"/>
  <c r="AM539" i="14"/>
  <c r="AL539" i="14"/>
  <c r="AK539" i="14"/>
  <c r="AJ539" i="14"/>
  <c r="AI539" i="14"/>
  <c r="AH539" i="14"/>
  <c r="AG539" i="14"/>
  <c r="AF539" i="14"/>
  <c r="AE539" i="14"/>
  <c r="AD539" i="14"/>
  <c r="AC539" i="14"/>
  <c r="AB539" i="14"/>
  <c r="AA539" i="14"/>
  <c r="Y539" i="14"/>
  <c r="Z539" i="14" s="1"/>
  <c r="U539" i="14"/>
  <c r="X539" i="14" s="1"/>
  <c r="T539" i="14"/>
  <c r="W539" i="14" s="1"/>
  <c r="AM538" i="14"/>
  <c r="AL538" i="14"/>
  <c r="AK538" i="14"/>
  <c r="AJ538" i="14"/>
  <c r="AI538" i="14"/>
  <c r="AH538" i="14"/>
  <c r="AG538" i="14"/>
  <c r="AF538" i="14"/>
  <c r="AE538" i="14"/>
  <c r="AD538" i="14"/>
  <c r="AC538" i="14"/>
  <c r="AB538" i="14"/>
  <c r="AA538" i="14"/>
  <c r="Y538" i="14"/>
  <c r="U538" i="14"/>
  <c r="T538" i="14"/>
  <c r="AM537" i="14"/>
  <c r="AL537" i="14"/>
  <c r="AK537" i="14"/>
  <c r="AJ537" i="14"/>
  <c r="AI537" i="14"/>
  <c r="AH537" i="14"/>
  <c r="AG537" i="14"/>
  <c r="AF537" i="14"/>
  <c r="AE537" i="14"/>
  <c r="AD537" i="14"/>
  <c r="AC537" i="14"/>
  <c r="AB537" i="14"/>
  <c r="AA537" i="14"/>
  <c r="Y537" i="14"/>
  <c r="U537" i="14"/>
  <c r="T537" i="14"/>
  <c r="AM536" i="14"/>
  <c r="AL536" i="14"/>
  <c r="AK536" i="14"/>
  <c r="AJ536" i="14"/>
  <c r="AI536" i="14"/>
  <c r="AH536" i="14"/>
  <c r="AG536" i="14"/>
  <c r="AF536" i="14"/>
  <c r="AE536" i="14"/>
  <c r="AD536" i="14"/>
  <c r="AC536" i="14"/>
  <c r="AB536" i="14"/>
  <c r="AA536" i="14"/>
  <c r="Y536" i="14"/>
  <c r="Z536" i="14" s="1"/>
  <c r="U536" i="14"/>
  <c r="X536" i="14" s="1"/>
  <c r="T536" i="14"/>
  <c r="W536" i="14" s="1"/>
  <c r="AM535" i="14"/>
  <c r="AL535" i="14"/>
  <c r="AK535" i="14"/>
  <c r="AJ535" i="14"/>
  <c r="AI535" i="14"/>
  <c r="AH535" i="14"/>
  <c r="AG535" i="14"/>
  <c r="AF535" i="14"/>
  <c r="AE535" i="14"/>
  <c r="AD535" i="14"/>
  <c r="AC535" i="14"/>
  <c r="AB535" i="14"/>
  <c r="AA535" i="14"/>
  <c r="Y535" i="14"/>
  <c r="U535" i="14"/>
  <c r="T535" i="14"/>
  <c r="AM534" i="14"/>
  <c r="AL534" i="14"/>
  <c r="AK534" i="14"/>
  <c r="AJ534" i="14"/>
  <c r="AI534" i="14"/>
  <c r="AH534" i="14"/>
  <c r="AG534" i="14"/>
  <c r="AF534" i="14"/>
  <c r="AE534" i="14"/>
  <c r="AD534" i="14"/>
  <c r="AC534" i="14"/>
  <c r="AB534" i="14"/>
  <c r="AA534" i="14"/>
  <c r="Y534" i="14"/>
  <c r="U534" i="14"/>
  <c r="X534" i="14" s="1"/>
  <c r="T534" i="14"/>
  <c r="W534" i="14" s="1"/>
  <c r="AM533" i="14"/>
  <c r="AL533" i="14"/>
  <c r="AK533" i="14"/>
  <c r="AJ533" i="14"/>
  <c r="AI533" i="14"/>
  <c r="AH533" i="14"/>
  <c r="AG533" i="14"/>
  <c r="AF533" i="14"/>
  <c r="AE533" i="14"/>
  <c r="AD533" i="14"/>
  <c r="AC533" i="14"/>
  <c r="AB533" i="14"/>
  <c r="AA533" i="14"/>
  <c r="Y533" i="14"/>
  <c r="U533" i="14"/>
  <c r="T533" i="14"/>
  <c r="AM532" i="14"/>
  <c r="AL532" i="14"/>
  <c r="AK532" i="14"/>
  <c r="AJ532" i="14"/>
  <c r="AI532" i="14"/>
  <c r="AH532" i="14"/>
  <c r="AG532" i="14"/>
  <c r="AF532" i="14"/>
  <c r="AE532" i="14"/>
  <c r="AD532" i="14"/>
  <c r="AC532" i="14"/>
  <c r="AB532" i="14"/>
  <c r="AA532" i="14"/>
  <c r="Y532" i="14"/>
  <c r="U532" i="14"/>
  <c r="T532" i="14"/>
  <c r="AM531" i="14"/>
  <c r="AL531" i="14"/>
  <c r="AK531" i="14"/>
  <c r="AJ531" i="14"/>
  <c r="AI531" i="14"/>
  <c r="AH531" i="14"/>
  <c r="AG531" i="14"/>
  <c r="AF531" i="14"/>
  <c r="AE531" i="14"/>
  <c r="AD531" i="14"/>
  <c r="AC531" i="14"/>
  <c r="AB531" i="14"/>
  <c r="AA531" i="14"/>
  <c r="Y531" i="14"/>
  <c r="U531" i="14"/>
  <c r="T531" i="14"/>
  <c r="AM530" i="14"/>
  <c r="AL530" i="14"/>
  <c r="AK530" i="14"/>
  <c r="AJ530" i="14"/>
  <c r="AI530" i="14"/>
  <c r="AH530" i="14"/>
  <c r="AG530" i="14"/>
  <c r="AF530" i="14"/>
  <c r="AE530" i="14"/>
  <c r="AD530" i="14"/>
  <c r="AC530" i="14"/>
  <c r="AB530" i="14"/>
  <c r="AA530" i="14"/>
  <c r="Y530" i="14"/>
  <c r="U530" i="14"/>
  <c r="T530" i="14"/>
  <c r="AM529" i="14"/>
  <c r="AL529" i="14"/>
  <c r="AK529" i="14"/>
  <c r="AJ529" i="14"/>
  <c r="AI529" i="14"/>
  <c r="AH529" i="14"/>
  <c r="AG529" i="14"/>
  <c r="AF529" i="14"/>
  <c r="AE529" i="14"/>
  <c r="AD529" i="14"/>
  <c r="AC529" i="14"/>
  <c r="AB529" i="14"/>
  <c r="AA529" i="14"/>
  <c r="Y529" i="14"/>
  <c r="U529" i="14"/>
  <c r="T529" i="14"/>
  <c r="AM528" i="14"/>
  <c r="AL528" i="14"/>
  <c r="AK528" i="14"/>
  <c r="AJ528" i="14"/>
  <c r="AI528" i="14"/>
  <c r="AH528" i="14"/>
  <c r="AG528" i="14"/>
  <c r="AF528" i="14"/>
  <c r="AE528" i="14"/>
  <c r="AD528" i="14"/>
  <c r="AC528" i="14"/>
  <c r="AB528" i="14"/>
  <c r="AA528" i="14"/>
  <c r="Y528" i="14"/>
  <c r="U528" i="14"/>
  <c r="T528" i="14"/>
  <c r="AM527" i="14"/>
  <c r="AL527" i="14"/>
  <c r="AK527" i="14"/>
  <c r="AJ527" i="14"/>
  <c r="AI527" i="14"/>
  <c r="AH527" i="14"/>
  <c r="AG527" i="14"/>
  <c r="AF527" i="14"/>
  <c r="AE527" i="14"/>
  <c r="AD527" i="14"/>
  <c r="AC527" i="14"/>
  <c r="AB527" i="14"/>
  <c r="AA527" i="14"/>
  <c r="Y527" i="14"/>
  <c r="U527" i="14"/>
  <c r="T527" i="14"/>
  <c r="AM526" i="14"/>
  <c r="AL526" i="14"/>
  <c r="AK526" i="14"/>
  <c r="AJ526" i="14"/>
  <c r="AI526" i="14"/>
  <c r="AH526" i="14"/>
  <c r="AG526" i="14"/>
  <c r="AF526" i="14"/>
  <c r="AE526" i="14"/>
  <c r="AD526" i="14"/>
  <c r="AC526" i="14"/>
  <c r="AB526" i="14"/>
  <c r="AA526" i="14"/>
  <c r="Y526" i="14"/>
  <c r="U526" i="14"/>
  <c r="T526" i="14"/>
  <c r="W526" i="14" s="1"/>
  <c r="AM525" i="14"/>
  <c r="AL525" i="14"/>
  <c r="AK525" i="14"/>
  <c r="AJ525" i="14"/>
  <c r="AI525" i="14"/>
  <c r="AH525" i="14"/>
  <c r="AG525" i="14"/>
  <c r="AF525" i="14"/>
  <c r="AE525" i="14"/>
  <c r="AD525" i="14"/>
  <c r="AC525" i="14"/>
  <c r="AB525" i="14"/>
  <c r="AA525" i="14"/>
  <c r="Y525" i="14"/>
  <c r="U525" i="14"/>
  <c r="T525" i="14"/>
  <c r="AM524" i="14"/>
  <c r="AL524" i="14"/>
  <c r="AK524" i="14"/>
  <c r="AJ524" i="14"/>
  <c r="AI524" i="14"/>
  <c r="AH524" i="14"/>
  <c r="AG524" i="14"/>
  <c r="AF524" i="14"/>
  <c r="AE524" i="14"/>
  <c r="AD524" i="14"/>
  <c r="AC524" i="14"/>
  <c r="AB524" i="14"/>
  <c r="AA524" i="14"/>
  <c r="Y524" i="14"/>
  <c r="Z524" i="14" s="1"/>
  <c r="U524" i="14"/>
  <c r="X524" i="14" s="1"/>
  <c r="T524" i="14"/>
  <c r="W524" i="14" s="1"/>
  <c r="AM523" i="14"/>
  <c r="AL523" i="14"/>
  <c r="AK523" i="14"/>
  <c r="AJ523" i="14"/>
  <c r="AI523" i="14"/>
  <c r="AH523" i="14"/>
  <c r="AG523" i="14"/>
  <c r="AF523" i="14"/>
  <c r="AE523" i="14"/>
  <c r="AD523" i="14"/>
  <c r="AC523" i="14"/>
  <c r="AB523" i="14"/>
  <c r="AA523" i="14"/>
  <c r="Y523" i="14"/>
  <c r="U523" i="14"/>
  <c r="T523" i="14"/>
  <c r="AM522" i="14"/>
  <c r="AL522" i="14"/>
  <c r="AK522" i="14"/>
  <c r="AJ522" i="14"/>
  <c r="AI522" i="14"/>
  <c r="AH522" i="14"/>
  <c r="AG522" i="14"/>
  <c r="AF522" i="14"/>
  <c r="AE522" i="14"/>
  <c r="AD522" i="14"/>
  <c r="AC522" i="14"/>
  <c r="AB522" i="14"/>
  <c r="AA522" i="14"/>
  <c r="Y522" i="14"/>
  <c r="U522" i="14"/>
  <c r="X522" i="14" s="1"/>
  <c r="T522" i="14"/>
  <c r="W522" i="14" s="1"/>
  <c r="AM521" i="14"/>
  <c r="AL521" i="14"/>
  <c r="AK521" i="14"/>
  <c r="AJ521" i="14"/>
  <c r="AI521" i="14"/>
  <c r="AH521" i="14"/>
  <c r="AG521" i="14"/>
  <c r="AF521" i="14"/>
  <c r="AE521" i="14"/>
  <c r="AD521" i="14"/>
  <c r="AC521" i="14"/>
  <c r="AB521" i="14"/>
  <c r="AA521" i="14"/>
  <c r="Y521" i="14"/>
  <c r="U521" i="14"/>
  <c r="T521" i="14"/>
  <c r="AM520" i="14"/>
  <c r="AL520" i="14"/>
  <c r="AK520" i="14"/>
  <c r="AJ520" i="14"/>
  <c r="AI520" i="14"/>
  <c r="AH520" i="14"/>
  <c r="AG520" i="14"/>
  <c r="AF520" i="14"/>
  <c r="AE520" i="14"/>
  <c r="AD520" i="14"/>
  <c r="AC520" i="14"/>
  <c r="AB520" i="14"/>
  <c r="AA520" i="14"/>
  <c r="Y520" i="14"/>
  <c r="U520" i="14"/>
  <c r="T520" i="14"/>
  <c r="AM519" i="14"/>
  <c r="AL519" i="14"/>
  <c r="AK519" i="14"/>
  <c r="AJ519" i="14"/>
  <c r="AI519" i="14"/>
  <c r="AH519" i="14"/>
  <c r="AG519" i="14"/>
  <c r="AF519" i="14"/>
  <c r="AE519" i="14"/>
  <c r="AD519" i="14"/>
  <c r="AC519" i="14"/>
  <c r="AB519" i="14"/>
  <c r="AA519" i="14"/>
  <c r="Y519" i="14"/>
  <c r="U519" i="14"/>
  <c r="X519" i="14" s="1"/>
  <c r="T519" i="14"/>
  <c r="W519" i="14" s="1"/>
  <c r="AM518" i="14"/>
  <c r="AL518" i="14"/>
  <c r="AK518" i="14"/>
  <c r="AJ518" i="14"/>
  <c r="AI518" i="14"/>
  <c r="AH518" i="14"/>
  <c r="AG518" i="14"/>
  <c r="AF518" i="14"/>
  <c r="AE518" i="14"/>
  <c r="AD518" i="14"/>
  <c r="AC518" i="14"/>
  <c r="AB518" i="14"/>
  <c r="AA518" i="14"/>
  <c r="Y518" i="14"/>
  <c r="U518" i="14"/>
  <c r="T518" i="14"/>
  <c r="AM517" i="14"/>
  <c r="AL517" i="14"/>
  <c r="AK517" i="14"/>
  <c r="AJ517" i="14"/>
  <c r="AI517" i="14"/>
  <c r="AH517" i="14"/>
  <c r="AG517" i="14"/>
  <c r="AF517" i="14"/>
  <c r="AE517" i="14"/>
  <c r="AD517" i="14"/>
  <c r="AC517" i="14"/>
  <c r="AB517" i="14"/>
  <c r="AA517" i="14"/>
  <c r="Y517" i="14"/>
  <c r="U517" i="14"/>
  <c r="X517" i="14" s="1"/>
  <c r="T517" i="14"/>
  <c r="W517" i="14" s="1"/>
  <c r="AM516" i="14"/>
  <c r="AL516" i="14"/>
  <c r="AK516" i="14"/>
  <c r="AJ516" i="14"/>
  <c r="AI516" i="14"/>
  <c r="AH516" i="14"/>
  <c r="AG516" i="14"/>
  <c r="AF516" i="14"/>
  <c r="AE516" i="14"/>
  <c r="AD516" i="14"/>
  <c r="AC516" i="14"/>
  <c r="AB516" i="14"/>
  <c r="AA516" i="14"/>
  <c r="Y516" i="14"/>
  <c r="U516" i="14"/>
  <c r="X516" i="14" s="1"/>
  <c r="T516" i="14"/>
  <c r="W516" i="14" s="1"/>
  <c r="AM515" i="14"/>
  <c r="AL515" i="14"/>
  <c r="AK515" i="14"/>
  <c r="AJ515" i="14"/>
  <c r="AI515" i="14"/>
  <c r="AH515" i="14"/>
  <c r="AG515" i="14"/>
  <c r="AF515" i="14"/>
  <c r="AE515" i="14"/>
  <c r="AD515" i="14"/>
  <c r="AC515" i="14"/>
  <c r="AB515" i="14"/>
  <c r="AA515" i="14"/>
  <c r="Y515" i="14"/>
  <c r="U515" i="14"/>
  <c r="T515" i="14"/>
  <c r="AM514" i="14"/>
  <c r="AL514" i="14"/>
  <c r="AK514" i="14"/>
  <c r="AJ514" i="14"/>
  <c r="AI514" i="14"/>
  <c r="AH514" i="14"/>
  <c r="AG514" i="14"/>
  <c r="AF514" i="14"/>
  <c r="AE514" i="14"/>
  <c r="AD514" i="14"/>
  <c r="AC514" i="14"/>
  <c r="AB514" i="14"/>
  <c r="AA514" i="14"/>
  <c r="Y514" i="14"/>
  <c r="U514" i="14"/>
  <c r="X514" i="14" s="1"/>
  <c r="T514" i="14"/>
  <c r="W514" i="14" s="1"/>
  <c r="AM513" i="14"/>
  <c r="AL513" i="14"/>
  <c r="AK513" i="14"/>
  <c r="AJ513" i="14"/>
  <c r="AI513" i="14"/>
  <c r="AH513" i="14"/>
  <c r="AG513" i="14"/>
  <c r="AF513" i="14"/>
  <c r="AE513" i="14"/>
  <c r="AD513" i="14"/>
  <c r="AC513" i="14"/>
  <c r="AB513" i="14"/>
  <c r="AA513" i="14"/>
  <c r="Y513" i="14"/>
  <c r="Z513" i="14" s="1"/>
  <c r="U513" i="14"/>
  <c r="X513" i="14" s="1"/>
  <c r="T513" i="14"/>
  <c r="W513" i="14" s="1"/>
  <c r="AM512" i="14"/>
  <c r="AL512" i="14"/>
  <c r="AK512" i="14"/>
  <c r="AJ512" i="14"/>
  <c r="AI512" i="14"/>
  <c r="AH512" i="14"/>
  <c r="AG512" i="14"/>
  <c r="AF512" i="14"/>
  <c r="AE512" i="14"/>
  <c r="AD512" i="14"/>
  <c r="AC512" i="14"/>
  <c r="AB512" i="14"/>
  <c r="AA512" i="14"/>
  <c r="Y512" i="14"/>
  <c r="U512" i="14"/>
  <c r="T512" i="14"/>
  <c r="AM511" i="14"/>
  <c r="AL511" i="14"/>
  <c r="AK511" i="14"/>
  <c r="AJ511" i="14"/>
  <c r="AI511" i="14"/>
  <c r="AH511" i="14"/>
  <c r="AG511" i="14"/>
  <c r="AF511" i="14"/>
  <c r="AE511" i="14"/>
  <c r="AD511" i="14"/>
  <c r="AC511" i="14"/>
  <c r="AB511" i="14"/>
  <c r="AA511" i="14"/>
  <c r="Y511" i="14"/>
  <c r="U511" i="14"/>
  <c r="X511" i="14" s="1"/>
  <c r="T511" i="14"/>
  <c r="W511" i="14" s="1"/>
  <c r="AM510" i="14"/>
  <c r="AL510" i="14"/>
  <c r="AK510" i="14"/>
  <c r="AJ510" i="14"/>
  <c r="AI510" i="14"/>
  <c r="AH510" i="14"/>
  <c r="AG510" i="14"/>
  <c r="AF510" i="14"/>
  <c r="AE510" i="14"/>
  <c r="AD510" i="14"/>
  <c r="AC510" i="14"/>
  <c r="AB510" i="14"/>
  <c r="AA510" i="14"/>
  <c r="Y510" i="14"/>
  <c r="U510" i="14"/>
  <c r="T510" i="14"/>
  <c r="AM509" i="14"/>
  <c r="AL509" i="14"/>
  <c r="AK509" i="14"/>
  <c r="AJ509" i="14"/>
  <c r="AI509" i="14"/>
  <c r="AH509" i="14"/>
  <c r="AG509" i="14"/>
  <c r="AF509" i="14"/>
  <c r="AE509" i="14"/>
  <c r="AD509" i="14"/>
  <c r="AC509" i="14"/>
  <c r="AB509" i="14"/>
  <c r="AA509" i="14"/>
  <c r="Y509" i="14"/>
  <c r="U509" i="14"/>
  <c r="X509" i="14" s="1"/>
  <c r="T509" i="14"/>
  <c r="W509" i="14" s="1"/>
  <c r="AM508" i="14"/>
  <c r="AL508" i="14"/>
  <c r="AK508" i="14"/>
  <c r="AJ508" i="14"/>
  <c r="AI508" i="14"/>
  <c r="AH508" i="14"/>
  <c r="AG508" i="14"/>
  <c r="AF508" i="14"/>
  <c r="AE508" i="14"/>
  <c r="AD508" i="14"/>
  <c r="AC508" i="14"/>
  <c r="AB508" i="14"/>
  <c r="AA508" i="14"/>
  <c r="Y508" i="14"/>
  <c r="U508" i="14"/>
  <c r="T508" i="14"/>
  <c r="AM507" i="14"/>
  <c r="AL507" i="14"/>
  <c r="AK507" i="14"/>
  <c r="AJ507" i="14"/>
  <c r="AI507" i="14"/>
  <c r="AH507" i="14"/>
  <c r="AG507" i="14"/>
  <c r="AF507" i="14"/>
  <c r="AE507" i="14"/>
  <c r="AD507" i="14"/>
  <c r="AC507" i="14"/>
  <c r="AB507" i="14"/>
  <c r="AA507" i="14"/>
  <c r="Y507" i="14"/>
  <c r="U507" i="14"/>
  <c r="T507" i="14"/>
  <c r="AM506" i="14"/>
  <c r="AL506" i="14"/>
  <c r="AK506" i="14"/>
  <c r="AJ506" i="14"/>
  <c r="AI506" i="14"/>
  <c r="AH506" i="14"/>
  <c r="AG506" i="14"/>
  <c r="AF506" i="14"/>
  <c r="AE506" i="14"/>
  <c r="AD506" i="14"/>
  <c r="AC506" i="14"/>
  <c r="AB506" i="14"/>
  <c r="AA506" i="14"/>
  <c r="Y506" i="14"/>
  <c r="U506" i="14"/>
  <c r="T506" i="14"/>
  <c r="AM505" i="14"/>
  <c r="AL505" i="14"/>
  <c r="AK505" i="14"/>
  <c r="AJ505" i="14"/>
  <c r="AI505" i="14"/>
  <c r="AH505" i="14"/>
  <c r="AG505" i="14"/>
  <c r="AF505" i="14"/>
  <c r="AE505" i="14"/>
  <c r="AD505" i="14"/>
  <c r="AC505" i="14"/>
  <c r="AB505" i="14"/>
  <c r="AA505" i="14"/>
  <c r="Y505" i="14"/>
  <c r="U505" i="14"/>
  <c r="T505" i="14"/>
  <c r="AM504" i="14"/>
  <c r="AL504" i="14"/>
  <c r="AK504" i="14"/>
  <c r="AJ504" i="14"/>
  <c r="AI504" i="14"/>
  <c r="AH504" i="14"/>
  <c r="AG504" i="14"/>
  <c r="AF504" i="14"/>
  <c r="AE504" i="14"/>
  <c r="AD504" i="14"/>
  <c r="AC504" i="14"/>
  <c r="AB504" i="14"/>
  <c r="AA504" i="14"/>
  <c r="Y504" i="14"/>
  <c r="U504" i="14"/>
  <c r="T504" i="14"/>
  <c r="AM503" i="14"/>
  <c r="AL503" i="14"/>
  <c r="AK503" i="14"/>
  <c r="AJ503" i="14"/>
  <c r="AI503" i="14"/>
  <c r="AH503" i="14"/>
  <c r="AG503" i="14"/>
  <c r="AF503" i="14"/>
  <c r="AE503" i="14"/>
  <c r="AD503" i="14"/>
  <c r="AC503" i="14"/>
  <c r="AB503" i="14"/>
  <c r="AA503" i="14"/>
  <c r="Y503" i="14"/>
  <c r="U503" i="14"/>
  <c r="T503" i="14"/>
  <c r="AM502" i="14"/>
  <c r="AL502" i="14"/>
  <c r="AK502" i="14"/>
  <c r="AJ502" i="14"/>
  <c r="AI502" i="14"/>
  <c r="AH502" i="14"/>
  <c r="AG502" i="14"/>
  <c r="AF502" i="14"/>
  <c r="AE502" i="14"/>
  <c r="AD502" i="14"/>
  <c r="AC502" i="14"/>
  <c r="AB502" i="14"/>
  <c r="AA502" i="14"/>
  <c r="Y502" i="14"/>
  <c r="U502" i="14"/>
  <c r="X502" i="14" s="1"/>
  <c r="T502" i="14"/>
  <c r="W502" i="14" s="1"/>
  <c r="Z502" i="14" s="1"/>
  <c r="AM501" i="14"/>
  <c r="AL501" i="14"/>
  <c r="AK501" i="14"/>
  <c r="AJ501" i="14"/>
  <c r="AI501" i="14"/>
  <c r="AH501" i="14"/>
  <c r="AG501" i="14"/>
  <c r="AF501" i="14"/>
  <c r="AE501" i="14"/>
  <c r="AD501" i="14"/>
  <c r="AC501" i="14"/>
  <c r="AB501" i="14"/>
  <c r="AA501" i="14"/>
  <c r="Y501" i="14"/>
  <c r="U501" i="14"/>
  <c r="T501" i="14"/>
  <c r="AM500" i="14"/>
  <c r="AL500" i="14"/>
  <c r="AK500" i="14"/>
  <c r="AJ500" i="14"/>
  <c r="AI500" i="14"/>
  <c r="AH500" i="14"/>
  <c r="AG500" i="14"/>
  <c r="AF500" i="14"/>
  <c r="AE500" i="14"/>
  <c r="AD500" i="14"/>
  <c r="AC500" i="14"/>
  <c r="AB500" i="14"/>
  <c r="AA500" i="14"/>
  <c r="Y500" i="14"/>
  <c r="Z500" i="14" s="1"/>
  <c r="U500" i="14"/>
  <c r="X500" i="14" s="1"/>
  <c r="T500" i="14"/>
  <c r="W500" i="14" s="1"/>
  <c r="AM499" i="14"/>
  <c r="AL499" i="14"/>
  <c r="AK499" i="14"/>
  <c r="AJ499" i="14"/>
  <c r="AI499" i="14"/>
  <c r="AH499" i="14"/>
  <c r="AG499" i="14"/>
  <c r="AF499" i="14"/>
  <c r="AE499" i="14"/>
  <c r="AD499" i="14"/>
  <c r="AC499" i="14"/>
  <c r="AB499" i="14"/>
  <c r="AA499" i="14"/>
  <c r="Y499" i="14"/>
  <c r="U499" i="14"/>
  <c r="T499" i="14"/>
  <c r="AM498" i="14"/>
  <c r="AL498" i="14"/>
  <c r="AK498" i="14"/>
  <c r="AJ498" i="14"/>
  <c r="AI498" i="14"/>
  <c r="AH498" i="14"/>
  <c r="AG498" i="14"/>
  <c r="AF498" i="14"/>
  <c r="AE498" i="14"/>
  <c r="AD498" i="14"/>
  <c r="AC498" i="14"/>
  <c r="AB498" i="14"/>
  <c r="AA498" i="14"/>
  <c r="Y498" i="14"/>
  <c r="U498" i="14"/>
  <c r="X498" i="14" s="1"/>
  <c r="T498" i="14"/>
  <c r="W498" i="14" s="1"/>
  <c r="AM497" i="14"/>
  <c r="AL497" i="14"/>
  <c r="AK497" i="14"/>
  <c r="AJ497" i="14"/>
  <c r="AI497" i="14"/>
  <c r="AH497" i="14"/>
  <c r="AG497" i="14"/>
  <c r="AF497" i="14"/>
  <c r="AE497" i="14"/>
  <c r="AD497" i="14"/>
  <c r="AC497" i="14"/>
  <c r="AB497" i="14"/>
  <c r="AA497" i="14"/>
  <c r="Y497" i="14"/>
  <c r="U497" i="14"/>
  <c r="T497" i="14"/>
  <c r="AM496" i="14"/>
  <c r="AL496" i="14"/>
  <c r="AK496" i="14"/>
  <c r="AJ496" i="14"/>
  <c r="AI496" i="14"/>
  <c r="AH496" i="14"/>
  <c r="AG496" i="14"/>
  <c r="AF496" i="14"/>
  <c r="AE496" i="14"/>
  <c r="AD496" i="14"/>
  <c r="AC496" i="14"/>
  <c r="AB496" i="14"/>
  <c r="AA496" i="14"/>
  <c r="Y496" i="14"/>
  <c r="U496" i="14"/>
  <c r="T496" i="14"/>
  <c r="W496" i="14" s="1"/>
  <c r="AM495" i="14"/>
  <c r="AL495" i="14"/>
  <c r="AK495" i="14"/>
  <c r="AJ495" i="14"/>
  <c r="AI495" i="14"/>
  <c r="AH495" i="14"/>
  <c r="AG495" i="14"/>
  <c r="AF495" i="14"/>
  <c r="AE495" i="14"/>
  <c r="AD495" i="14"/>
  <c r="AC495" i="14"/>
  <c r="AB495" i="14"/>
  <c r="AA495" i="14"/>
  <c r="Y495" i="14"/>
  <c r="U495" i="14"/>
  <c r="T495" i="14"/>
  <c r="AM494" i="14"/>
  <c r="AL494" i="14"/>
  <c r="AK494" i="14"/>
  <c r="AJ494" i="14"/>
  <c r="AI494" i="14"/>
  <c r="AH494" i="14"/>
  <c r="AG494" i="14"/>
  <c r="AF494" i="14"/>
  <c r="AE494" i="14"/>
  <c r="AD494" i="14"/>
  <c r="AC494" i="14"/>
  <c r="AB494" i="14"/>
  <c r="AA494" i="14"/>
  <c r="Y494" i="14"/>
  <c r="U494" i="14"/>
  <c r="T494" i="14"/>
  <c r="AM493" i="14"/>
  <c r="AL493" i="14"/>
  <c r="AK493" i="14"/>
  <c r="AJ493" i="14"/>
  <c r="AI493" i="14"/>
  <c r="AH493" i="14"/>
  <c r="AG493" i="14"/>
  <c r="AF493" i="14"/>
  <c r="AE493" i="14"/>
  <c r="AD493" i="14"/>
  <c r="AC493" i="14"/>
  <c r="AB493" i="14"/>
  <c r="AA493" i="14"/>
  <c r="Y493" i="14"/>
  <c r="U493" i="14"/>
  <c r="T493" i="14"/>
  <c r="AM492" i="14"/>
  <c r="AL492" i="14"/>
  <c r="AK492" i="14"/>
  <c r="AJ492" i="14"/>
  <c r="AI492" i="14"/>
  <c r="AH492" i="14"/>
  <c r="AG492" i="14"/>
  <c r="AF492" i="14"/>
  <c r="AE492" i="14"/>
  <c r="AD492" i="14"/>
  <c r="AC492" i="14"/>
  <c r="AB492" i="14"/>
  <c r="AA492" i="14"/>
  <c r="Y492" i="14"/>
  <c r="U492" i="14"/>
  <c r="T492" i="14"/>
  <c r="AM491" i="14"/>
  <c r="AL491" i="14"/>
  <c r="AK491" i="14"/>
  <c r="AJ491" i="14"/>
  <c r="AI491" i="14"/>
  <c r="AH491" i="14"/>
  <c r="AG491" i="14"/>
  <c r="AF491" i="14"/>
  <c r="AE491" i="14"/>
  <c r="AD491" i="14"/>
  <c r="AC491" i="14"/>
  <c r="AB491" i="14"/>
  <c r="AA491" i="14"/>
  <c r="Y491" i="14"/>
  <c r="U491" i="14"/>
  <c r="T491" i="14"/>
  <c r="AM490" i="14"/>
  <c r="AL490" i="14"/>
  <c r="AK490" i="14"/>
  <c r="AJ490" i="14"/>
  <c r="AI490" i="14"/>
  <c r="AH490" i="14"/>
  <c r="AG490" i="14"/>
  <c r="AF490" i="14"/>
  <c r="AE490" i="14"/>
  <c r="AD490" i="14"/>
  <c r="AC490" i="14"/>
  <c r="AB490" i="14"/>
  <c r="AA490" i="14"/>
  <c r="Y490" i="14"/>
  <c r="U490" i="14"/>
  <c r="X490" i="14" s="1"/>
  <c r="T490" i="14"/>
  <c r="AM489" i="14"/>
  <c r="AL489" i="14"/>
  <c r="AK489" i="14"/>
  <c r="AJ489" i="14"/>
  <c r="AI489" i="14"/>
  <c r="AH489" i="14"/>
  <c r="AG489" i="14"/>
  <c r="AF489" i="14"/>
  <c r="AE489" i="14"/>
  <c r="AD489" i="14"/>
  <c r="AC489" i="14"/>
  <c r="AB489" i="14"/>
  <c r="AA489" i="14"/>
  <c r="Y489" i="14"/>
  <c r="U489" i="14"/>
  <c r="X489" i="14" s="1"/>
  <c r="T489" i="14"/>
  <c r="W489" i="14" s="1"/>
  <c r="Z489" i="14" s="1"/>
  <c r="AM488" i="14"/>
  <c r="AL488" i="14"/>
  <c r="AK488" i="14"/>
  <c r="AJ488" i="14"/>
  <c r="AI488" i="14"/>
  <c r="AH488" i="14"/>
  <c r="AG488" i="14"/>
  <c r="AF488" i="14"/>
  <c r="AE488" i="14"/>
  <c r="AD488" i="14"/>
  <c r="AC488" i="14"/>
  <c r="AB488" i="14"/>
  <c r="AA488" i="14"/>
  <c r="Y488" i="14"/>
  <c r="U488" i="14"/>
  <c r="T488" i="14"/>
  <c r="AM487" i="14"/>
  <c r="AL487" i="14"/>
  <c r="AK487" i="14"/>
  <c r="AJ487" i="14"/>
  <c r="AI487" i="14"/>
  <c r="AH487" i="14"/>
  <c r="AG487" i="14"/>
  <c r="AF487" i="14"/>
  <c r="AE487" i="14"/>
  <c r="AD487" i="14"/>
  <c r="AC487" i="14"/>
  <c r="AB487" i="14"/>
  <c r="AA487" i="14"/>
  <c r="Y487" i="14"/>
  <c r="U487" i="14"/>
  <c r="X487" i="14" s="1"/>
  <c r="T487" i="14"/>
  <c r="W487" i="14" s="1"/>
  <c r="AM486" i="14"/>
  <c r="AL486" i="14"/>
  <c r="AK486" i="14"/>
  <c r="AJ486" i="14"/>
  <c r="AI486" i="14"/>
  <c r="AH486" i="14"/>
  <c r="AG486" i="14"/>
  <c r="AF486" i="14"/>
  <c r="AE486" i="14"/>
  <c r="AD486" i="14"/>
  <c r="AC486" i="14"/>
  <c r="AB486" i="14"/>
  <c r="AA486" i="14"/>
  <c r="Y486" i="14"/>
  <c r="U486" i="14"/>
  <c r="X486" i="14" s="1"/>
  <c r="T486" i="14"/>
  <c r="W486" i="14" s="1"/>
  <c r="AM485" i="14"/>
  <c r="AL485" i="14"/>
  <c r="AK485" i="14"/>
  <c r="AJ485" i="14"/>
  <c r="AI485" i="14"/>
  <c r="AH485" i="14"/>
  <c r="AG485" i="14"/>
  <c r="AF485" i="14"/>
  <c r="AE485" i="14"/>
  <c r="AD485" i="14"/>
  <c r="AC485" i="14"/>
  <c r="AB485" i="14"/>
  <c r="AA485" i="14"/>
  <c r="Y485" i="14"/>
  <c r="U485" i="14"/>
  <c r="T485" i="14"/>
  <c r="AM484" i="14"/>
  <c r="AL484" i="14"/>
  <c r="AK484" i="14"/>
  <c r="AJ484" i="14"/>
  <c r="AI484" i="14"/>
  <c r="AH484" i="14"/>
  <c r="AG484" i="14"/>
  <c r="AF484" i="14"/>
  <c r="AE484" i="14"/>
  <c r="AD484" i="14"/>
  <c r="AC484" i="14"/>
  <c r="AB484" i="14"/>
  <c r="AA484" i="14"/>
  <c r="Y484" i="14"/>
  <c r="U484" i="14"/>
  <c r="X484" i="14" s="1"/>
  <c r="T484" i="14"/>
  <c r="W484" i="14" s="1"/>
  <c r="Z484" i="14" s="1"/>
  <c r="AM483" i="14"/>
  <c r="AL483" i="14"/>
  <c r="AK483" i="14"/>
  <c r="AJ483" i="14"/>
  <c r="AI483" i="14"/>
  <c r="AH483" i="14"/>
  <c r="AG483" i="14"/>
  <c r="AF483" i="14"/>
  <c r="AE483" i="14"/>
  <c r="AD483" i="14"/>
  <c r="AC483" i="14"/>
  <c r="AB483" i="14"/>
  <c r="AA483" i="14"/>
  <c r="Y483" i="14"/>
  <c r="U483" i="14"/>
  <c r="X483" i="14" s="1"/>
  <c r="T483" i="14"/>
  <c r="W483" i="14" s="1"/>
  <c r="AM482" i="14"/>
  <c r="AL482" i="14"/>
  <c r="AK482" i="14"/>
  <c r="AJ482" i="14"/>
  <c r="AI482" i="14"/>
  <c r="AH482" i="14"/>
  <c r="AG482" i="14"/>
  <c r="AF482" i="14"/>
  <c r="AE482" i="14"/>
  <c r="AD482" i="14"/>
  <c r="AC482" i="14"/>
  <c r="AB482" i="14"/>
  <c r="AA482" i="14"/>
  <c r="Y482" i="14"/>
  <c r="U482" i="14"/>
  <c r="T482" i="14"/>
  <c r="AM481" i="14"/>
  <c r="AL481" i="14"/>
  <c r="AK481" i="14"/>
  <c r="AJ481" i="14"/>
  <c r="AI481" i="14"/>
  <c r="AH481" i="14"/>
  <c r="AG481" i="14"/>
  <c r="AF481" i="14"/>
  <c r="AE481" i="14"/>
  <c r="AD481" i="14"/>
  <c r="AC481" i="14"/>
  <c r="AB481" i="14"/>
  <c r="AA481" i="14"/>
  <c r="Y481" i="14"/>
  <c r="U481" i="14"/>
  <c r="X481" i="14" s="1"/>
  <c r="T481" i="14"/>
  <c r="W481" i="14" s="1"/>
  <c r="AM480" i="14"/>
  <c r="AL480" i="14"/>
  <c r="AK480" i="14"/>
  <c r="AJ480" i="14"/>
  <c r="AI480" i="14"/>
  <c r="AH480" i="14"/>
  <c r="AG480" i="14"/>
  <c r="AF480" i="14"/>
  <c r="AE480" i="14"/>
  <c r="AD480" i="14"/>
  <c r="AC480" i="14"/>
  <c r="AB480" i="14"/>
  <c r="AA480" i="14"/>
  <c r="Y480" i="14"/>
  <c r="U480" i="14"/>
  <c r="T480" i="14"/>
  <c r="AM479" i="14"/>
  <c r="AL479" i="14"/>
  <c r="AK479" i="14"/>
  <c r="AJ479" i="14"/>
  <c r="AI479" i="14"/>
  <c r="AH479" i="14"/>
  <c r="AG479" i="14"/>
  <c r="AF479" i="14"/>
  <c r="AE479" i="14"/>
  <c r="AD479" i="14"/>
  <c r="AC479" i="14"/>
  <c r="AB479" i="14"/>
  <c r="AA479" i="14"/>
  <c r="Y479" i="14"/>
  <c r="Z479" i="14" s="1"/>
  <c r="U479" i="14"/>
  <c r="X479" i="14" s="1"/>
  <c r="T479" i="14"/>
  <c r="W479" i="14" s="1"/>
  <c r="AM478" i="14"/>
  <c r="AL478" i="14"/>
  <c r="AK478" i="14"/>
  <c r="AJ478" i="14"/>
  <c r="AI478" i="14"/>
  <c r="AH478" i="14"/>
  <c r="AG478" i="14"/>
  <c r="AF478" i="14"/>
  <c r="AE478" i="14"/>
  <c r="AD478" i="14"/>
  <c r="AC478" i="14"/>
  <c r="AB478" i="14"/>
  <c r="AA478" i="14"/>
  <c r="Y478" i="14"/>
  <c r="U478" i="14"/>
  <c r="T478" i="14"/>
  <c r="AM477" i="14"/>
  <c r="AL477" i="14"/>
  <c r="AK477" i="14"/>
  <c r="AJ477" i="14"/>
  <c r="AI477" i="14"/>
  <c r="AH477" i="14"/>
  <c r="AG477" i="14"/>
  <c r="AF477" i="14"/>
  <c r="AE477" i="14"/>
  <c r="AD477" i="14"/>
  <c r="AC477" i="14"/>
  <c r="AB477" i="14"/>
  <c r="AA477" i="14"/>
  <c r="Y477" i="14"/>
  <c r="U477" i="14"/>
  <c r="T477" i="14"/>
  <c r="AM476" i="14"/>
  <c r="AL476" i="14"/>
  <c r="AK476" i="14"/>
  <c r="AJ476" i="14"/>
  <c r="AI476" i="14"/>
  <c r="AH476" i="14"/>
  <c r="AG476" i="14"/>
  <c r="AF476" i="14"/>
  <c r="AE476" i="14"/>
  <c r="AD476" i="14"/>
  <c r="AC476" i="14"/>
  <c r="AB476" i="14"/>
  <c r="AA476" i="14"/>
  <c r="Y476" i="14"/>
  <c r="Z476" i="14" s="1"/>
  <c r="U476" i="14"/>
  <c r="X476" i="14" s="1"/>
  <c r="T476" i="14"/>
  <c r="W476" i="14" s="1"/>
  <c r="AM475" i="14"/>
  <c r="AL475" i="14"/>
  <c r="AK475" i="14"/>
  <c r="AJ475" i="14"/>
  <c r="AI475" i="14"/>
  <c r="AH475" i="14"/>
  <c r="AG475" i="14"/>
  <c r="AF475" i="14"/>
  <c r="AE475" i="14"/>
  <c r="AD475" i="14"/>
  <c r="AC475" i="14"/>
  <c r="AB475" i="14"/>
  <c r="AA475" i="14"/>
  <c r="Y475" i="14"/>
  <c r="U475" i="14"/>
  <c r="T475" i="14"/>
  <c r="AM474" i="14"/>
  <c r="AL474" i="14"/>
  <c r="AK474" i="14"/>
  <c r="AJ474" i="14"/>
  <c r="AI474" i="14"/>
  <c r="AH474" i="14"/>
  <c r="AG474" i="14"/>
  <c r="AF474" i="14"/>
  <c r="AE474" i="14"/>
  <c r="AD474" i="14"/>
  <c r="AC474" i="14"/>
  <c r="AB474" i="14"/>
  <c r="AA474" i="14"/>
  <c r="Y474" i="14"/>
  <c r="U474" i="14"/>
  <c r="X474" i="14" s="1"/>
  <c r="T474" i="14"/>
  <c r="AM473" i="14"/>
  <c r="AL473" i="14"/>
  <c r="AK473" i="14"/>
  <c r="AJ473" i="14"/>
  <c r="AI473" i="14"/>
  <c r="AH473" i="14"/>
  <c r="AG473" i="14"/>
  <c r="AF473" i="14"/>
  <c r="AE473" i="14"/>
  <c r="AD473" i="14"/>
  <c r="AC473" i="14"/>
  <c r="AB473" i="14"/>
  <c r="AA473" i="14"/>
  <c r="Y473" i="14"/>
  <c r="U473" i="14"/>
  <c r="T473" i="14"/>
  <c r="AM472" i="14"/>
  <c r="AL472" i="14"/>
  <c r="AK472" i="14"/>
  <c r="AJ472" i="14"/>
  <c r="AI472" i="14"/>
  <c r="AH472" i="14"/>
  <c r="AG472" i="14"/>
  <c r="AF472" i="14"/>
  <c r="AE472" i="14"/>
  <c r="AD472" i="14"/>
  <c r="AC472" i="14"/>
  <c r="AB472" i="14"/>
  <c r="AA472" i="14"/>
  <c r="Y472" i="14"/>
  <c r="U472" i="14"/>
  <c r="X472" i="14" s="1"/>
  <c r="T472" i="14"/>
  <c r="W472" i="14" s="1"/>
  <c r="Z472" i="14" s="1"/>
  <c r="AM471" i="14"/>
  <c r="AL471" i="14"/>
  <c r="AK471" i="14"/>
  <c r="AJ471" i="14"/>
  <c r="AI471" i="14"/>
  <c r="AH471" i="14"/>
  <c r="AG471" i="14"/>
  <c r="AF471" i="14"/>
  <c r="AE471" i="14"/>
  <c r="AD471" i="14"/>
  <c r="AC471" i="14"/>
  <c r="AB471" i="14"/>
  <c r="AA471" i="14"/>
  <c r="Y471" i="14"/>
  <c r="U471" i="14"/>
  <c r="T471" i="14"/>
  <c r="AM470" i="14"/>
  <c r="AL470" i="14"/>
  <c r="AK470" i="14"/>
  <c r="AJ470" i="14"/>
  <c r="AI470" i="14"/>
  <c r="AH470" i="14"/>
  <c r="AG470" i="14"/>
  <c r="AF470" i="14"/>
  <c r="AE470" i="14"/>
  <c r="AD470" i="14"/>
  <c r="AC470" i="14"/>
  <c r="AB470" i="14"/>
  <c r="AA470" i="14"/>
  <c r="Y470" i="14"/>
  <c r="U470" i="14"/>
  <c r="T470" i="14"/>
  <c r="AM469" i="14"/>
  <c r="AL469" i="14"/>
  <c r="AK469" i="14"/>
  <c r="AJ469" i="14"/>
  <c r="AI469" i="14"/>
  <c r="AH469" i="14"/>
  <c r="AG469" i="14"/>
  <c r="AF469" i="14"/>
  <c r="AE469" i="14"/>
  <c r="AD469" i="14"/>
  <c r="AC469" i="14"/>
  <c r="AB469" i="14"/>
  <c r="AA469" i="14"/>
  <c r="Y469" i="14"/>
  <c r="U469" i="14"/>
  <c r="T469" i="14"/>
  <c r="AM468" i="14"/>
  <c r="AL468" i="14"/>
  <c r="AK468" i="14"/>
  <c r="AJ468" i="14"/>
  <c r="AI468" i="14"/>
  <c r="AH468" i="14"/>
  <c r="AG468" i="14"/>
  <c r="AF468" i="14"/>
  <c r="AE468" i="14"/>
  <c r="AD468" i="14"/>
  <c r="AC468" i="14"/>
  <c r="AB468" i="14"/>
  <c r="AA468" i="14"/>
  <c r="Y468" i="14"/>
  <c r="U468" i="14"/>
  <c r="X468" i="14" s="1"/>
  <c r="T468" i="14"/>
  <c r="AM467" i="14"/>
  <c r="AL467" i="14"/>
  <c r="AK467" i="14"/>
  <c r="AJ467" i="14"/>
  <c r="AI467" i="14"/>
  <c r="AH467" i="14"/>
  <c r="AG467" i="14"/>
  <c r="AF467" i="14"/>
  <c r="AE467" i="14"/>
  <c r="AD467" i="14"/>
  <c r="AC467" i="14"/>
  <c r="AB467" i="14"/>
  <c r="AA467" i="14"/>
  <c r="Y467" i="14"/>
  <c r="U467" i="14"/>
  <c r="T467" i="14"/>
  <c r="AM466" i="14"/>
  <c r="AL466" i="14"/>
  <c r="AK466" i="14"/>
  <c r="AJ466" i="14"/>
  <c r="AI466" i="14"/>
  <c r="AH466" i="14"/>
  <c r="AG466" i="14"/>
  <c r="AF466" i="14"/>
  <c r="AE466" i="14"/>
  <c r="AD466" i="14"/>
  <c r="AC466" i="14"/>
  <c r="AB466" i="14"/>
  <c r="AA466" i="14"/>
  <c r="Y466" i="14"/>
  <c r="U466" i="14"/>
  <c r="X466" i="14" s="1"/>
  <c r="T466" i="14"/>
  <c r="W466" i="14" s="1"/>
  <c r="AM465" i="14"/>
  <c r="AL465" i="14"/>
  <c r="AK465" i="14"/>
  <c r="AJ465" i="14"/>
  <c r="AI465" i="14"/>
  <c r="AH465" i="14"/>
  <c r="AG465" i="14"/>
  <c r="AF465" i="14"/>
  <c r="AE465" i="14"/>
  <c r="AD465" i="14"/>
  <c r="AC465" i="14"/>
  <c r="AB465" i="14"/>
  <c r="AA465" i="14"/>
  <c r="Y465" i="14"/>
  <c r="U465" i="14"/>
  <c r="T465" i="14"/>
  <c r="AM464" i="14"/>
  <c r="AL464" i="14"/>
  <c r="AK464" i="14"/>
  <c r="AJ464" i="14"/>
  <c r="AI464" i="14"/>
  <c r="AH464" i="14"/>
  <c r="AG464" i="14"/>
  <c r="AF464" i="14"/>
  <c r="AE464" i="14"/>
  <c r="AD464" i="14"/>
  <c r="AC464" i="14"/>
  <c r="AB464" i="14"/>
  <c r="AA464" i="14"/>
  <c r="Y464" i="14"/>
  <c r="Z464" i="14" s="1"/>
  <c r="U464" i="14"/>
  <c r="X464" i="14" s="1"/>
  <c r="T464" i="14"/>
  <c r="W464" i="14" s="1"/>
  <c r="AM463" i="14"/>
  <c r="AL463" i="14"/>
  <c r="AK463" i="14"/>
  <c r="AJ463" i="14"/>
  <c r="AI463" i="14"/>
  <c r="AH463" i="14"/>
  <c r="AG463" i="14"/>
  <c r="AF463" i="14"/>
  <c r="AE463" i="14"/>
  <c r="AD463" i="14"/>
  <c r="AC463" i="14"/>
  <c r="AB463" i="14"/>
  <c r="AA463" i="14"/>
  <c r="Y463" i="14"/>
  <c r="U463" i="14"/>
  <c r="X463" i="14" s="1"/>
  <c r="T463" i="14"/>
  <c r="W463" i="14" s="1"/>
  <c r="AM462" i="14"/>
  <c r="AL462" i="14"/>
  <c r="AK462" i="14"/>
  <c r="AJ462" i="14"/>
  <c r="AI462" i="14"/>
  <c r="AH462" i="14"/>
  <c r="AG462" i="14"/>
  <c r="AF462" i="14"/>
  <c r="AE462" i="14"/>
  <c r="AD462" i="14"/>
  <c r="AC462" i="14"/>
  <c r="AB462" i="14"/>
  <c r="AA462" i="14"/>
  <c r="Y462" i="14"/>
  <c r="U462" i="14"/>
  <c r="T462" i="14"/>
  <c r="AM461" i="14"/>
  <c r="AL461" i="14"/>
  <c r="AK461" i="14"/>
  <c r="AJ461" i="14"/>
  <c r="AI461" i="14"/>
  <c r="AH461" i="14"/>
  <c r="AG461" i="14"/>
  <c r="AF461" i="14"/>
  <c r="AE461" i="14"/>
  <c r="AD461" i="14"/>
  <c r="AC461" i="14"/>
  <c r="AB461" i="14"/>
  <c r="AA461" i="14"/>
  <c r="Y461" i="14"/>
  <c r="U461" i="14"/>
  <c r="X461" i="14" s="1"/>
  <c r="T461" i="14"/>
  <c r="W461" i="14" s="1"/>
  <c r="AM460" i="14"/>
  <c r="AL460" i="14"/>
  <c r="AK460" i="14"/>
  <c r="AJ460" i="14"/>
  <c r="AI460" i="14"/>
  <c r="AH460" i="14"/>
  <c r="AG460" i="14"/>
  <c r="AF460" i="14"/>
  <c r="AE460" i="14"/>
  <c r="AD460" i="14"/>
  <c r="AC460" i="14"/>
  <c r="AB460" i="14"/>
  <c r="AA460" i="14"/>
  <c r="Y460" i="14"/>
  <c r="U460" i="14"/>
  <c r="X460" i="14" s="1"/>
  <c r="T460" i="14"/>
  <c r="W460" i="14" s="1"/>
  <c r="Z460" i="14" s="1"/>
  <c r="AM459" i="14"/>
  <c r="AL459" i="14"/>
  <c r="AK459" i="14"/>
  <c r="AJ459" i="14"/>
  <c r="AI459" i="14"/>
  <c r="AH459" i="14"/>
  <c r="AG459" i="14"/>
  <c r="AF459" i="14"/>
  <c r="AE459" i="14"/>
  <c r="AD459" i="14"/>
  <c r="AC459" i="14"/>
  <c r="AB459" i="14"/>
  <c r="AA459" i="14"/>
  <c r="Y459" i="14"/>
  <c r="U459" i="14"/>
  <c r="T459" i="14"/>
  <c r="AM458" i="14"/>
  <c r="AL458" i="14"/>
  <c r="AK458" i="14"/>
  <c r="AJ458" i="14"/>
  <c r="AI458" i="14"/>
  <c r="AH458" i="14"/>
  <c r="AG458" i="14"/>
  <c r="AF458" i="14"/>
  <c r="AE458" i="14"/>
  <c r="AD458" i="14"/>
  <c r="AC458" i="14"/>
  <c r="AB458" i="14"/>
  <c r="AA458" i="14"/>
  <c r="Y458" i="14"/>
  <c r="U458" i="14"/>
  <c r="T458" i="14"/>
  <c r="AM457" i="14"/>
  <c r="AL457" i="14"/>
  <c r="AK457" i="14"/>
  <c r="AJ457" i="14"/>
  <c r="AI457" i="14"/>
  <c r="AH457" i="14"/>
  <c r="AG457" i="14"/>
  <c r="AF457" i="14"/>
  <c r="AE457" i="14"/>
  <c r="AD457" i="14"/>
  <c r="AC457" i="14"/>
  <c r="AB457" i="14"/>
  <c r="AA457" i="14"/>
  <c r="Y457" i="14"/>
  <c r="U457" i="14"/>
  <c r="X457" i="14" s="1"/>
  <c r="T457" i="14"/>
  <c r="W457" i="14" s="1"/>
  <c r="AM456" i="14"/>
  <c r="AL456" i="14"/>
  <c r="AK456" i="14"/>
  <c r="AJ456" i="14"/>
  <c r="AI456" i="14"/>
  <c r="AH456" i="14"/>
  <c r="AG456" i="14"/>
  <c r="AF456" i="14"/>
  <c r="AE456" i="14"/>
  <c r="AD456" i="14"/>
  <c r="AC456" i="14"/>
  <c r="AB456" i="14"/>
  <c r="AA456" i="14"/>
  <c r="Y456" i="14"/>
  <c r="U456" i="14"/>
  <c r="T456" i="14"/>
  <c r="AM455" i="14"/>
  <c r="AL455" i="14"/>
  <c r="AK455" i="14"/>
  <c r="AJ455" i="14"/>
  <c r="AI455" i="14"/>
  <c r="AH455" i="14"/>
  <c r="AG455" i="14"/>
  <c r="AF455" i="14"/>
  <c r="AE455" i="14"/>
  <c r="AD455" i="14"/>
  <c r="AC455" i="14"/>
  <c r="AB455" i="14"/>
  <c r="AA455" i="14"/>
  <c r="Y455" i="14"/>
  <c r="Z455" i="14" s="1"/>
  <c r="U455" i="14"/>
  <c r="X455" i="14" s="1"/>
  <c r="T455" i="14"/>
  <c r="W455" i="14" s="1"/>
  <c r="AM454" i="14"/>
  <c r="AL454" i="14"/>
  <c r="AK454" i="14"/>
  <c r="AJ454" i="14"/>
  <c r="AI454" i="14"/>
  <c r="AH454" i="14"/>
  <c r="AG454" i="14"/>
  <c r="AF454" i="14"/>
  <c r="AE454" i="14"/>
  <c r="AD454" i="14"/>
  <c r="AC454" i="14"/>
  <c r="AB454" i="14"/>
  <c r="AA454" i="14"/>
  <c r="Y454" i="14"/>
  <c r="U454" i="14"/>
  <c r="T454" i="14"/>
  <c r="AM453" i="14"/>
  <c r="AL453" i="14"/>
  <c r="AK453" i="14"/>
  <c r="AJ453" i="14"/>
  <c r="AI453" i="14"/>
  <c r="AH453" i="14"/>
  <c r="AG453" i="14"/>
  <c r="AF453" i="14"/>
  <c r="AE453" i="14"/>
  <c r="AD453" i="14"/>
  <c r="AC453" i="14"/>
  <c r="AB453" i="14"/>
  <c r="AA453" i="14"/>
  <c r="Y453" i="14"/>
  <c r="U453" i="14"/>
  <c r="X453" i="14" s="1"/>
  <c r="T453" i="14"/>
  <c r="W453" i="14" s="1"/>
  <c r="Z453" i="14" s="1"/>
  <c r="AM452" i="14"/>
  <c r="AL452" i="14"/>
  <c r="AK452" i="14"/>
  <c r="AJ452" i="14"/>
  <c r="AI452" i="14"/>
  <c r="AH452" i="14"/>
  <c r="AG452" i="14"/>
  <c r="AF452" i="14"/>
  <c r="AE452" i="14"/>
  <c r="AD452" i="14"/>
  <c r="AC452" i="14"/>
  <c r="AB452" i="14"/>
  <c r="AA452" i="14"/>
  <c r="Y452" i="14"/>
  <c r="U452" i="14"/>
  <c r="T452" i="14"/>
  <c r="AM451" i="14"/>
  <c r="AL451" i="14"/>
  <c r="AK451" i="14"/>
  <c r="AJ451" i="14"/>
  <c r="AI451" i="14"/>
  <c r="AH451" i="14"/>
  <c r="AG451" i="14"/>
  <c r="AF451" i="14"/>
  <c r="AE451" i="14"/>
  <c r="AD451" i="14"/>
  <c r="AC451" i="14"/>
  <c r="AB451" i="14"/>
  <c r="AA451" i="14"/>
  <c r="Y451" i="14"/>
  <c r="U451" i="14"/>
  <c r="X451" i="14" s="1"/>
  <c r="T451" i="14"/>
  <c r="W451" i="14" s="1"/>
  <c r="Z451" i="14" s="1"/>
  <c r="AM450" i="14"/>
  <c r="AL450" i="14"/>
  <c r="AK450" i="14"/>
  <c r="AJ450" i="14"/>
  <c r="AI450" i="14"/>
  <c r="AH450" i="14"/>
  <c r="AG450" i="14"/>
  <c r="AF450" i="14"/>
  <c r="AE450" i="14"/>
  <c r="AD450" i="14"/>
  <c r="AC450" i="14"/>
  <c r="AB450" i="14"/>
  <c r="AA450" i="14"/>
  <c r="Y450" i="14"/>
  <c r="U450" i="14"/>
  <c r="T450" i="14"/>
  <c r="AM449" i="14"/>
  <c r="AL449" i="14"/>
  <c r="AK449" i="14"/>
  <c r="AJ449" i="14"/>
  <c r="AI449" i="14"/>
  <c r="AH449" i="14"/>
  <c r="AG449" i="14"/>
  <c r="AF449" i="14"/>
  <c r="AE449" i="14"/>
  <c r="AD449" i="14"/>
  <c r="AC449" i="14"/>
  <c r="AB449" i="14"/>
  <c r="AA449" i="14"/>
  <c r="Y449" i="14"/>
  <c r="U449" i="14"/>
  <c r="T449" i="14"/>
  <c r="W449" i="14" s="1"/>
  <c r="AM448" i="14"/>
  <c r="AL448" i="14"/>
  <c r="AK448" i="14"/>
  <c r="AJ448" i="14"/>
  <c r="AI448" i="14"/>
  <c r="AH448" i="14"/>
  <c r="AG448" i="14"/>
  <c r="AF448" i="14"/>
  <c r="AE448" i="14"/>
  <c r="AD448" i="14"/>
  <c r="AC448" i="14"/>
  <c r="AB448" i="14"/>
  <c r="AA448" i="14"/>
  <c r="Y448" i="14"/>
  <c r="U448" i="14"/>
  <c r="T448" i="14"/>
  <c r="AM447" i="14"/>
  <c r="AL447" i="14"/>
  <c r="AK447" i="14"/>
  <c r="AJ447" i="14"/>
  <c r="AI447" i="14"/>
  <c r="AH447" i="14"/>
  <c r="AG447" i="14"/>
  <c r="AF447" i="14"/>
  <c r="AE447" i="14"/>
  <c r="AD447" i="14"/>
  <c r="AC447" i="14"/>
  <c r="AB447" i="14"/>
  <c r="AA447" i="14"/>
  <c r="Y447" i="14"/>
  <c r="U447" i="14"/>
  <c r="T447" i="14"/>
  <c r="W447" i="14" s="1"/>
  <c r="AM446" i="14"/>
  <c r="AL446" i="14"/>
  <c r="AK446" i="14"/>
  <c r="AJ446" i="14"/>
  <c r="AI446" i="14"/>
  <c r="AH446" i="14"/>
  <c r="AG446" i="14"/>
  <c r="AF446" i="14"/>
  <c r="AE446" i="14"/>
  <c r="AD446" i="14"/>
  <c r="AC446" i="14"/>
  <c r="AB446" i="14"/>
  <c r="AA446" i="14"/>
  <c r="Y446" i="14"/>
  <c r="U446" i="14"/>
  <c r="T446" i="14"/>
  <c r="AM445" i="14"/>
  <c r="AL445" i="14"/>
  <c r="AK445" i="14"/>
  <c r="AJ445" i="14"/>
  <c r="AI445" i="14"/>
  <c r="AH445" i="14"/>
  <c r="AG445" i="14"/>
  <c r="AF445" i="14"/>
  <c r="AE445" i="14"/>
  <c r="AD445" i="14"/>
  <c r="AC445" i="14"/>
  <c r="AB445" i="14"/>
  <c r="AA445" i="14"/>
  <c r="Y445" i="14"/>
  <c r="U445" i="14"/>
  <c r="X445" i="14" s="1"/>
  <c r="Z445" i="14" s="1"/>
  <c r="T445" i="14"/>
  <c r="W445" i="14" s="1"/>
  <c r="AM444" i="14"/>
  <c r="AL444" i="14"/>
  <c r="AK444" i="14"/>
  <c r="AJ444" i="14"/>
  <c r="AI444" i="14"/>
  <c r="AH444" i="14"/>
  <c r="AG444" i="14"/>
  <c r="AF444" i="14"/>
  <c r="AE444" i="14"/>
  <c r="AD444" i="14"/>
  <c r="AC444" i="14"/>
  <c r="AB444" i="14"/>
  <c r="AA444" i="14"/>
  <c r="Y444" i="14"/>
  <c r="U444" i="14"/>
  <c r="T444" i="14"/>
  <c r="AM443" i="14"/>
  <c r="AL443" i="14"/>
  <c r="AK443" i="14"/>
  <c r="AJ443" i="14"/>
  <c r="AI443" i="14"/>
  <c r="AH443" i="14"/>
  <c r="AG443" i="14"/>
  <c r="AF443" i="14"/>
  <c r="AE443" i="14"/>
  <c r="AD443" i="14"/>
  <c r="AC443" i="14"/>
  <c r="AB443" i="14"/>
  <c r="AA443" i="14"/>
  <c r="Y443" i="14"/>
  <c r="U443" i="14"/>
  <c r="T443" i="14"/>
  <c r="W443" i="14" s="1"/>
  <c r="AM442" i="14"/>
  <c r="AL442" i="14"/>
  <c r="AK442" i="14"/>
  <c r="AJ442" i="14"/>
  <c r="AI442" i="14"/>
  <c r="AH442" i="14"/>
  <c r="AG442" i="14"/>
  <c r="AF442" i="14"/>
  <c r="AE442" i="14"/>
  <c r="AD442" i="14"/>
  <c r="AC442" i="14"/>
  <c r="AB442" i="14"/>
  <c r="AA442" i="14"/>
  <c r="Y442" i="14"/>
  <c r="U442" i="14"/>
  <c r="T442" i="14"/>
  <c r="AM441" i="14"/>
  <c r="AL441" i="14"/>
  <c r="AK441" i="14"/>
  <c r="AJ441" i="14"/>
  <c r="AI441" i="14"/>
  <c r="AH441" i="14"/>
  <c r="AG441" i="14"/>
  <c r="AF441" i="14"/>
  <c r="AE441" i="14"/>
  <c r="AD441" i="14"/>
  <c r="AC441" i="14"/>
  <c r="AB441" i="14"/>
  <c r="AA441" i="14"/>
  <c r="Y441" i="14"/>
  <c r="U441" i="14"/>
  <c r="X441" i="14" s="1"/>
  <c r="Z441" i="14" s="1"/>
  <c r="T441" i="14"/>
  <c r="W441" i="14" s="1"/>
  <c r="AM440" i="14"/>
  <c r="AL440" i="14"/>
  <c r="AK440" i="14"/>
  <c r="AJ440" i="14"/>
  <c r="AI440" i="14"/>
  <c r="AH440" i="14"/>
  <c r="AG440" i="14"/>
  <c r="AF440" i="14"/>
  <c r="AE440" i="14"/>
  <c r="AD440" i="14"/>
  <c r="AC440" i="14"/>
  <c r="AB440" i="14"/>
  <c r="AA440" i="14"/>
  <c r="Y440" i="14"/>
  <c r="U440" i="14"/>
  <c r="X440" i="14" s="1"/>
  <c r="T440" i="14"/>
  <c r="W440" i="14" s="1"/>
  <c r="AM439" i="14"/>
  <c r="AL439" i="14"/>
  <c r="AK439" i="14"/>
  <c r="AJ439" i="14"/>
  <c r="AI439" i="14"/>
  <c r="AH439" i="14"/>
  <c r="AG439" i="14"/>
  <c r="AF439" i="14"/>
  <c r="AE439" i="14"/>
  <c r="AD439" i="14"/>
  <c r="AC439" i="14"/>
  <c r="AB439" i="14"/>
  <c r="AA439" i="14"/>
  <c r="Y439" i="14"/>
  <c r="U439" i="14"/>
  <c r="T439" i="14"/>
  <c r="AM438" i="14"/>
  <c r="AL438" i="14"/>
  <c r="AK438" i="14"/>
  <c r="AJ438" i="14"/>
  <c r="AI438" i="14"/>
  <c r="AH438" i="14"/>
  <c r="AG438" i="14"/>
  <c r="AF438" i="14"/>
  <c r="AE438" i="14"/>
  <c r="AD438" i="14"/>
  <c r="AC438" i="14"/>
  <c r="AB438" i="14"/>
  <c r="AA438" i="14"/>
  <c r="Y438" i="14"/>
  <c r="U438" i="14"/>
  <c r="X438" i="14" s="1"/>
  <c r="T438" i="14"/>
  <c r="W438" i="14" s="1"/>
  <c r="AM437" i="14"/>
  <c r="AL437" i="14"/>
  <c r="AK437" i="14"/>
  <c r="AJ437" i="14"/>
  <c r="AI437" i="14"/>
  <c r="AH437" i="14"/>
  <c r="AG437" i="14"/>
  <c r="AF437" i="14"/>
  <c r="AE437" i="14"/>
  <c r="AD437" i="14"/>
  <c r="AC437" i="14"/>
  <c r="AB437" i="14"/>
  <c r="AA437" i="14"/>
  <c r="Y437" i="14"/>
  <c r="U437" i="14"/>
  <c r="X437" i="14" s="1"/>
  <c r="T437" i="14"/>
  <c r="W437" i="14" s="1"/>
  <c r="Z437" i="14" s="1"/>
  <c r="AM436" i="14"/>
  <c r="AL436" i="14"/>
  <c r="AK436" i="14"/>
  <c r="AJ436" i="14"/>
  <c r="AI436" i="14"/>
  <c r="AH436" i="14"/>
  <c r="AG436" i="14"/>
  <c r="AF436" i="14"/>
  <c r="AE436" i="14"/>
  <c r="AD436" i="14"/>
  <c r="AC436" i="14"/>
  <c r="AB436" i="14"/>
  <c r="AA436" i="14"/>
  <c r="Y436" i="14"/>
  <c r="U436" i="14"/>
  <c r="T436" i="14"/>
  <c r="AM435" i="14"/>
  <c r="AL435" i="14"/>
  <c r="AK435" i="14"/>
  <c r="AJ435" i="14"/>
  <c r="AI435" i="14"/>
  <c r="AH435" i="14"/>
  <c r="AG435" i="14"/>
  <c r="AF435" i="14"/>
  <c r="AE435" i="14"/>
  <c r="AD435" i="14"/>
  <c r="AC435" i="14"/>
  <c r="AB435" i="14"/>
  <c r="AA435" i="14"/>
  <c r="Y435" i="14"/>
  <c r="U435" i="14"/>
  <c r="X435" i="14" s="1"/>
  <c r="T435" i="14"/>
  <c r="W435" i="14" s="1"/>
  <c r="AM434" i="14"/>
  <c r="AL434" i="14"/>
  <c r="AK434" i="14"/>
  <c r="AJ434" i="14"/>
  <c r="AI434" i="14"/>
  <c r="AH434" i="14"/>
  <c r="AG434" i="14"/>
  <c r="AF434" i="14"/>
  <c r="AE434" i="14"/>
  <c r="AD434" i="14"/>
  <c r="AC434" i="14"/>
  <c r="AB434" i="14"/>
  <c r="AA434" i="14"/>
  <c r="Y434" i="14"/>
  <c r="U434" i="14"/>
  <c r="X434" i="14" s="1"/>
  <c r="T434" i="14"/>
  <c r="W434" i="14" s="1"/>
  <c r="Z434" i="14" s="1"/>
  <c r="AM433" i="14"/>
  <c r="AL433" i="14"/>
  <c r="AK433" i="14"/>
  <c r="AJ433" i="14"/>
  <c r="AI433" i="14"/>
  <c r="AH433" i="14"/>
  <c r="AG433" i="14"/>
  <c r="AF433" i="14"/>
  <c r="AE433" i="14"/>
  <c r="AD433" i="14"/>
  <c r="AC433" i="14"/>
  <c r="AB433" i="14"/>
  <c r="AA433" i="14"/>
  <c r="Y433" i="14"/>
  <c r="U433" i="14"/>
  <c r="T433" i="14"/>
  <c r="AM432" i="14"/>
  <c r="AL432" i="14"/>
  <c r="AK432" i="14"/>
  <c r="AJ432" i="14"/>
  <c r="AI432" i="14"/>
  <c r="AH432" i="14"/>
  <c r="AG432" i="14"/>
  <c r="AF432" i="14"/>
  <c r="AE432" i="14"/>
  <c r="AD432" i="14"/>
  <c r="AC432" i="14"/>
  <c r="AB432" i="14"/>
  <c r="AA432" i="14"/>
  <c r="Y432" i="14"/>
  <c r="U432" i="14"/>
  <c r="X432" i="14" s="1"/>
  <c r="T432" i="14"/>
  <c r="AM431" i="14"/>
  <c r="AL431" i="14"/>
  <c r="AK431" i="14"/>
  <c r="AJ431" i="14"/>
  <c r="AI431" i="14"/>
  <c r="AH431" i="14"/>
  <c r="AG431" i="14"/>
  <c r="AF431" i="14"/>
  <c r="AE431" i="14"/>
  <c r="AD431" i="14"/>
  <c r="AC431" i="14"/>
  <c r="AB431" i="14"/>
  <c r="AA431" i="14"/>
  <c r="Y431" i="14"/>
  <c r="U431" i="14"/>
  <c r="T431" i="14"/>
  <c r="AM430" i="14"/>
  <c r="AL430" i="14"/>
  <c r="AK430" i="14"/>
  <c r="AJ430" i="14"/>
  <c r="AI430" i="14"/>
  <c r="AH430" i="14"/>
  <c r="AG430" i="14"/>
  <c r="AF430" i="14"/>
  <c r="AE430" i="14"/>
  <c r="AD430" i="14"/>
  <c r="AC430" i="14"/>
  <c r="AB430" i="14"/>
  <c r="AA430" i="14"/>
  <c r="Y430" i="14"/>
  <c r="U430" i="14"/>
  <c r="X430" i="14" s="1"/>
  <c r="T430" i="14"/>
  <c r="AM429" i="14"/>
  <c r="AL429" i="14"/>
  <c r="AK429" i="14"/>
  <c r="AJ429" i="14"/>
  <c r="AI429" i="14"/>
  <c r="AH429" i="14"/>
  <c r="AG429" i="14"/>
  <c r="AF429" i="14"/>
  <c r="AE429" i="14"/>
  <c r="AD429" i="14"/>
  <c r="AC429" i="14"/>
  <c r="AB429" i="14"/>
  <c r="AA429" i="14"/>
  <c r="Y429" i="14"/>
  <c r="U429" i="14"/>
  <c r="T429" i="14"/>
  <c r="AM428" i="14"/>
  <c r="AL428" i="14"/>
  <c r="AK428" i="14"/>
  <c r="AJ428" i="14"/>
  <c r="AI428" i="14"/>
  <c r="AH428" i="14"/>
  <c r="AG428" i="14"/>
  <c r="AF428" i="14"/>
  <c r="AE428" i="14"/>
  <c r="AD428" i="14"/>
  <c r="AC428" i="14"/>
  <c r="AB428" i="14"/>
  <c r="AA428" i="14"/>
  <c r="Y428" i="14"/>
  <c r="U428" i="14"/>
  <c r="T428" i="14"/>
  <c r="AM427" i="14"/>
  <c r="AL427" i="14"/>
  <c r="AK427" i="14"/>
  <c r="AJ427" i="14"/>
  <c r="AI427" i="14"/>
  <c r="AH427" i="14"/>
  <c r="AG427" i="14"/>
  <c r="AF427" i="14"/>
  <c r="AE427" i="14"/>
  <c r="AD427" i="14"/>
  <c r="AC427" i="14"/>
  <c r="AB427" i="14"/>
  <c r="AA427" i="14"/>
  <c r="Y427" i="14"/>
  <c r="U427" i="14"/>
  <c r="X427" i="14" s="1"/>
  <c r="T427" i="14"/>
  <c r="W427" i="14" s="1"/>
  <c r="Z427" i="14" s="1"/>
  <c r="AM426" i="14"/>
  <c r="AL426" i="14"/>
  <c r="AK426" i="14"/>
  <c r="AJ426" i="14"/>
  <c r="AI426" i="14"/>
  <c r="AH426" i="14"/>
  <c r="AG426" i="14"/>
  <c r="AF426" i="14"/>
  <c r="AE426" i="14"/>
  <c r="AD426" i="14"/>
  <c r="AC426" i="14"/>
  <c r="AB426" i="14"/>
  <c r="AA426" i="14"/>
  <c r="Y426" i="14"/>
  <c r="U426" i="14"/>
  <c r="T426" i="14"/>
  <c r="AM425" i="14"/>
  <c r="AL425" i="14"/>
  <c r="AK425" i="14"/>
  <c r="AJ425" i="14"/>
  <c r="AI425" i="14"/>
  <c r="AH425" i="14"/>
  <c r="AG425" i="14"/>
  <c r="AF425" i="14"/>
  <c r="AE425" i="14"/>
  <c r="AD425" i="14"/>
  <c r="AC425" i="14"/>
  <c r="AB425" i="14"/>
  <c r="AA425" i="14"/>
  <c r="Y425" i="14"/>
  <c r="U425" i="14"/>
  <c r="T425" i="14"/>
  <c r="W425" i="14" s="1"/>
  <c r="AM424" i="14"/>
  <c r="AL424" i="14"/>
  <c r="AK424" i="14"/>
  <c r="AJ424" i="14"/>
  <c r="AI424" i="14"/>
  <c r="AH424" i="14"/>
  <c r="AG424" i="14"/>
  <c r="AF424" i="14"/>
  <c r="AE424" i="14"/>
  <c r="AD424" i="14"/>
  <c r="AC424" i="14"/>
  <c r="AB424" i="14"/>
  <c r="AA424" i="14"/>
  <c r="Y424" i="14"/>
  <c r="U424" i="14"/>
  <c r="T424" i="14"/>
  <c r="AM423" i="14"/>
  <c r="AL423" i="14"/>
  <c r="AK423" i="14"/>
  <c r="AJ423" i="14"/>
  <c r="AI423" i="14"/>
  <c r="AH423" i="14"/>
  <c r="AG423" i="14"/>
  <c r="AF423" i="14"/>
  <c r="AE423" i="14"/>
  <c r="AD423" i="14"/>
  <c r="AC423" i="14"/>
  <c r="AB423" i="14"/>
  <c r="AA423" i="14"/>
  <c r="Y423" i="14"/>
  <c r="U423" i="14"/>
  <c r="T423" i="14"/>
  <c r="W423" i="14" s="1"/>
  <c r="AM422" i="14"/>
  <c r="AL422" i="14"/>
  <c r="AK422" i="14"/>
  <c r="AJ422" i="14"/>
  <c r="AI422" i="14"/>
  <c r="AH422" i="14"/>
  <c r="AG422" i="14"/>
  <c r="AF422" i="14"/>
  <c r="AE422" i="14"/>
  <c r="AD422" i="14"/>
  <c r="AC422" i="14"/>
  <c r="AB422" i="14"/>
  <c r="AA422" i="14"/>
  <c r="Y422" i="14"/>
  <c r="U422" i="14"/>
  <c r="T422" i="14"/>
  <c r="AM421" i="14"/>
  <c r="AL421" i="14"/>
  <c r="AK421" i="14"/>
  <c r="AJ421" i="14"/>
  <c r="AI421" i="14"/>
  <c r="AH421" i="14"/>
  <c r="AG421" i="14"/>
  <c r="AF421" i="14"/>
  <c r="AE421" i="14"/>
  <c r="AD421" i="14"/>
  <c r="AC421" i="14"/>
  <c r="AB421" i="14"/>
  <c r="AA421" i="14"/>
  <c r="Y421" i="14"/>
  <c r="U421" i="14"/>
  <c r="X421" i="14" s="1"/>
  <c r="Z421" i="14" s="1"/>
  <c r="T421" i="14"/>
  <c r="W421" i="14" s="1"/>
  <c r="AM420" i="14"/>
  <c r="AL420" i="14"/>
  <c r="AK420" i="14"/>
  <c r="AJ420" i="14"/>
  <c r="AI420" i="14"/>
  <c r="AH420" i="14"/>
  <c r="AG420" i="14"/>
  <c r="AF420" i="14"/>
  <c r="AE420" i="14"/>
  <c r="AD420" i="14"/>
  <c r="AC420" i="14"/>
  <c r="AB420" i="14"/>
  <c r="AA420" i="14"/>
  <c r="Y420" i="14"/>
  <c r="U420" i="14"/>
  <c r="T420" i="14"/>
  <c r="AM419" i="14"/>
  <c r="AL419" i="14"/>
  <c r="AK419" i="14"/>
  <c r="AJ419" i="14"/>
  <c r="AI419" i="14"/>
  <c r="AH419" i="14"/>
  <c r="AG419" i="14"/>
  <c r="AF419" i="14"/>
  <c r="AE419" i="14"/>
  <c r="AD419" i="14"/>
  <c r="AC419" i="14"/>
  <c r="AB419" i="14"/>
  <c r="AA419" i="14"/>
  <c r="Y419" i="14"/>
  <c r="U419" i="14"/>
  <c r="T419" i="14"/>
  <c r="W419" i="14" s="1"/>
  <c r="AM418" i="14"/>
  <c r="AL418" i="14"/>
  <c r="AK418" i="14"/>
  <c r="AJ418" i="14"/>
  <c r="AI418" i="14"/>
  <c r="AH418" i="14"/>
  <c r="AG418" i="14"/>
  <c r="AF418" i="14"/>
  <c r="AE418" i="14"/>
  <c r="AD418" i="14"/>
  <c r="AC418" i="14"/>
  <c r="AB418" i="14"/>
  <c r="AA418" i="14"/>
  <c r="Y418" i="14"/>
  <c r="U418" i="14"/>
  <c r="T418" i="14"/>
  <c r="AM417" i="14"/>
  <c r="AL417" i="14"/>
  <c r="AK417" i="14"/>
  <c r="AJ417" i="14"/>
  <c r="AI417" i="14"/>
  <c r="AH417" i="14"/>
  <c r="AG417" i="14"/>
  <c r="AF417" i="14"/>
  <c r="AE417" i="14"/>
  <c r="AD417" i="14"/>
  <c r="AC417" i="14"/>
  <c r="AB417" i="14"/>
  <c r="AA417" i="14"/>
  <c r="Y417" i="14"/>
  <c r="U417" i="14"/>
  <c r="T417" i="14"/>
  <c r="AM416" i="14"/>
  <c r="AL416" i="14"/>
  <c r="AK416" i="14"/>
  <c r="AJ416" i="14"/>
  <c r="AI416" i="14"/>
  <c r="AH416" i="14"/>
  <c r="AG416" i="14"/>
  <c r="AF416" i="14"/>
  <c r="AE416" i="14"/>
  <c r="AD416" i="14"/>
  <c r="AC416" i="14"/>
  <c r="AB416" i="14"/>
  <c r="AA416" i="14"/>
  <c r="Y416" i="14"/>
  <c r="U416" i="14"/>
  <c r="T416" i="14"/>
  <c r="AM415" i="14"/>
  <c r="AL415" i="14"/>
  <c r="AK415" i="14"/>
  <c r="AJ415" i="14"/>
  <c r="AI415" i="14"/>
  <c r="AH415" i="14"/>
  <c r="AG415" i="14"/>
  <c r="AF415" i="14"/>
  <c r="AE415" i="14"/>
  <c r="AD415" i="14"/>
  <c r="AC415" i="14"/>
  <c r="AB415" i="14"/>
  <c r="AA415" i="14"/>
  <c r="Y415" i="14"/>
  <c r="U415" i="14"/>
  <c r="X415" i="14" s="1"/>
  <c r="T415" i="14"/>
  <c r="AM414" i="14"/>
  <c r="AL414" i="14"/>
  <c r="AK414" i="14"/>
  <c r="AJ414" i="14"/>
  <c r="AI414" i="14"/>
  <c r="AH414" i="14"/>
  <c r="AG414" i="14"/>
  <c r="AF414" i="14"/>
  <c r="AE414" i="14"/>
  <c r="AD414" i="14"/>
  <c r="AC414" i="14"/>
  <c r="AB414" i="14"/>
  <c r="AA414" i="14"/>
  <c r="Y414" i="14"/>
  <c r="U414" i="14"/>
  <c r="X414" i="14" s="1"/>
  <c r="T414" i="14"/>
  <c r="W414" i="14" s="1"/>
  <c r="Z414" i="14" s="1"/>
  <c r="AM413" i="14"/>
  <c r="AL413" i="14"/>
  <c r="AK413" i="14"/>
  <c r="AJ413" i="14"/>
  <c r="AI413" i="14"/>
  <c r="AH413" i="14"/>
  <c r="AG413" i="14"/>
  <c r="AF413" i="14"/>
  <c r="AE413" i="14"/>
  <c r="AD413" i="14"/>
  <c r="AC413" i="14"/>
  <c r="AB413" i="14"/>
  <c r="AA413" i="14"/>
  <c r="Y413" i="14"/>
  <c r="U413" i="14"/>
  <c r="T413" i="14"/>
  <c r="AM412" i="14"/>
  <c r="AL412" i="14"/>
  <c r="AK412" i="14"/>
  <c r="AJ412" i="14"/>
  <c r="AI412" i="14"/>
  <c r="AH412" i="14"/>
  <c r="AG412" i="14"/>
  <c r="AF412" i="14"/>
  <c r="AE412" i="14"/>
  <c r="AD412" i="14"/>
  <c r="AC412" i="14"/>
  <c r="AB412" i="14"/>
  <c r="AA412" i="14"/>
  <c r="Y412" i="14"/>
  <c r="U412" i="14"/>
  <c r="X412" i="14" s="1"/>
  <c r="T412" i="14"/>
  <c r="W412" i="14" s="1"/>
  <c r="AM411" i="14"/>
  <c r="AL411" i="14"/>
  <c r="AK411" i="14"/>
  <c r="AJ411" i="14"/>
  <c r="AI411" i="14"/>
  <c r="AH411" i="14"/>
  <c r="AG411" i="14"/>
  <c r="AF411" i="14"/>
  <c r="AE411" i="14"/>
  <c r="AD411" i="14"/>
  <c r="AC411" i="14"/>
  <c r="AB411" i="14"/>
  <c r="AA411" i="14"/>
  <c r="Y411" i="14"/>
  <c r="U411" i="14"/>
  <c r="T411" i="14"/>
  <c r="AM410" i="14"/>
  <c r="AL410" i="14"/>
  <c r="AK410" i="14"/>
  <c r="AJ410" i="14"/>
  <c r="AI410" i="14"/>
  <c r="AH410" i="14"/>
  <c r="AG410" i="14"/>
  <c r="AF410" i="14"/>
  <c r="AE410" i="14"/>
  <c r="AD410" i="14"/>
  <c r="AC410" i="14"/>
  <c r="AB410" i="14"/>
  <c r="AA410" i="14"/>
  <c r="Y410" i="14"/>
  <c r="U410" i="14"/>
  <c r="X410" i="14" s="1"/>
  <c r="T410" i="14"/>
  <c r="W410" i="14" s="1"/>
  <c r="Z410" i="14" s="1"/>
  <c r="AM409" i="14"/>
  <c r="AL409" i="14"/>
  <c r="AK409" i="14"/>
  <c r="AJ409" i="14"/>
  <c r="AI409" i="14"/>
  <c r="AH409" i="14"/>
  <c r="AG409" i="14"/>
  <c r="AF409" i="14"/>
  <c r="AE409" i="14"/>
  <c r="AD409" i="14"/>
  <c r="AC409" i="14"/>
  <c r="AB409" i="14"/>
  <c r="AA409" i="14"/>
  <c r="Y409" i="14"/>
  <c r="U409" i="14"/>
  <c r="T409" i="14"/>
  <c r="AM408" i="14"/>
  <c r="AL408" i="14"/>
  <c r="AK408" i="14"/>
  <c r="AJ408" i="14"/>
  <c r="AI408" i="14"/>
  <c r="AH408" i="14"/>
  <c r="AG408" i="14"/>
  <c r="AF408" i="14"/>
  <c r="AE408" i="14"/>
  <c r="AD408" i="14"/>
  <c r="AC408" i="14"/>
  <c r="AB408" i="14"/>
  <c r="AA408" i="14"/>
  <c r="Y408" i="14"/>
  <c r="U408" i="14"/>
  <c r="X408" i="14" s="1"/>
  <c r="T408" i="14"/>
  <c r="W408" i="14" s="1"/>
  <c r="Z408" i="14" s="1"/>
  <c r="AM407" i="14"/>
  <c r="AL407" i="14"/>
  <c r="AK407" i="14"/>
  <c r="AJ407" i="14"/>
  <c r="AI407" i="14"/>
  <c r="AH407" i="14"/>
  <c r="AG407" i="14"/>
  <c r="AF407" i="14"/>
  <c r="AE407" i="14"/>
  <c r="AD407" i="14"/>
  <c r="AC407" i="14"/>
  <c r="AB407" i="14"/>
  <c r="AA407" i="14"/>
  <c r="Y407" i="14"/>
  <c r="U407" i="14"/>
  <c r="X407" i="14" s="1"/>
  <c r="T407" i="14"/>
  <c r="W407" i="14" s="1"/>
  <c r="AM406" i="14"/>
  <c r="AL406" i="14"/>
  <c r="AK406" i="14"/>
  <c r="AJ406" i="14"/>
  <c r="AI406" i="14"/>
  <c r="AH406" i="14"/>
  <c r="AG406" i="14"/>
  <c r="AF406" i="14"/>
  <c r="AE406" i="14"/>
  <c r="AD406" i="14"/>
  <c r="AC406" i="14"/>
  <c r="AB406" i="14"/>
  <c r="AA406" i="14"/>
  <c r="Y406" i="14"/>
  <c r="U406" i="14"/>
  <c r="T406" i="14"/>
  <c r="AM405" i="14"/>
  <c r="AL405" i="14"/>
  <c r="AK405" i="14"/>
  <c r="AJ405" i="14"/>
  <c r="AI405" i="14"/>
  <c r="AH405" i="14"/>
  <c r="AG405" i="14"/>
  <c r="AF405" i="14"/>
  <c r="AE405" i="14"/>
  <c r="AD405" i="14"/>
  <c r="AC405" i="14"/>
  <c r="AB405" i="14"/>
  <c r="AA405" i="14"/>
  <c r="Y405" i="14"/>
  <c r="U405" i="14"/>
  <c r="T405" i="14"/>
  <c r="W405" i="14" s="1"/>
  <c r="AM404" i="14"/>
  <c r="AL404" i="14"/>
  <c r="AK404" i="14"/>
  <c r="AJ404" i="14"/>
  <c r="AI404" i="14"/>
  <c r="AH404" i="14"/>
  <c r="AG404" i="14"/>
  <c r="AF404" i="14"/>
  <c r="AE404" i="14"/>
  <c r="AD404" i="14"/>
  <c r="AC404" i="14"/>
  <c r="AB404" i="14"/>
  <c r="AA404" i="14"/>
  <c r="Y404" i="14"/>
  <c r="U404" i="14"/>
  <c r="X404" i="14" s="1"/>
  <c r="T404" i="14"/>
  <c r="W404" i="14" s="1"/>
  <c r="AM403" i="14"/>
  <c r="AL403" i="14"/>
  <c r="AK403" i="14"/>
  <c r="AJ403" i="14"/>
  <c r="AI403" i="14"/>
  <c r="AH403" i="14"/>
  <c r="AG403" i="14"/>
  <c r="AF403" i="14"/>
  <c r="AE403" i="14"/>
  <c r="AD403" i="14"/>
  <c r="AC403" i="14"/>
  <c r="AB403" i="14"/>
  <c r="AA403" i="14"/>
  <c r="Y403" i="14"/>
  <c r="U403" i="14"/>
  <c r="T403" i="14"/>
  <c r="AM402" i="14"/>
  <c r="AL402" i="14"/>
  <c r="AK402" i="14"/>
  <c r="AJ402" i="14"/>
  <c r="AI402" i="14"/>
  <c r="AH402" i="14"/>
  <c r="AG402" i="14"/>
  <c r="AF402" i="14"/>
  <c r="AE402" i="14"/>
  <c r="AD402" i="14"/>
  <c r="AC402" i="14"/>
  <c r="AB402" i="14"/>
  <c r="AA402" i="14"/>
  <c r="Y402" i="14"/>
  <c r="U402" i="14"/>
  <c r="X402" i="14" s="1"/>
  <c r="T402" i="14"/>
  <c r="W402" i="14" s="1"/>
  <c r="Z402" i="14" s="1"/>
  <c r="AM401" i="14"/>
  <c r="AL401" i="14"/>
  <c r="AK401" i="14"/>
  <c r="AJ401" i="14"/>
  <c r="AI401" i="14"/>
  <c r="AH401" i="14"/>
  <c r="AG401" i="14"/>
  <c r="AF401" i="14"/>
  <c r="AE401" i="14"/>
  <c r="AD401" i="14"/>
  <c r="AC401" i="14"/>
  <c r="AB401" i="14"/>
  <c r="AA401" i="14"/>
  <c r="Y401" i="14"/>
  <c r="U401" i="14"/>
  <c r="T401" i="14"/>
  <c r="AM400" i="14"/>
  <c r="AL400" i="14"/>
  <c r="AK400" i="14"/>
  <c r="AJ400" i="14"/>
  <c r="AI400" i="14"/>
  <c r="AH400" i="14"/>
  <c r="AG400" i="14"/>
  <c r="AF400" i="14"/>
  <c r="AE400" i="14"/>
  <c r="AD400" i="14"/>
  <c r="AC400" i="14"/>
  <c r="AB400" i="14"/>
  <c r="AA400" i="14"/>
  <c r="Y400" i="14"/>
  <c r="U400" i="14"/>
  <c r="X400" i="14" s="1"/>
  <c r="T400" i="14"/>
  <c r="W400" i="14" s="1"/>
  <c r="AM399" i="14"/>
  <c r="AL399" i="14"/>
  <c r="AK399" i="14"/>
  <c r="AJ399" i="14"/>
  <c r="AI399" i="14"/>
  <c r="AH399" i="14"/>
  <c r="AG399" i="14"/>
  <c r="AF399" i="14"/>
  <c r="AE399" i="14"/>
  <c r="AD399" i="14"/>
  <c r="AC399" i="14"/>
  <c r="AB399" i="14"/>
  <c r="AA399" i="14"/>
  <c r="Y399" i="14"/>
  <c r="U399" i="14"/>
  <c r="T399" i="14"/>
  <c r="AM398" i="14"/>
  <c r="AL398" i="14"/>
  <c r="AK398" i="14"/>
  <c r="AJ398" i="14"/>
  <c r="AI398" i="14"/>
  <c r="AH398" i="14"/>
  <c r="AG398" i="14"/>
  <c r="AF398" i="14"/>
  <c r="AE398" i="14"/>
  <c r="AD398" i="14"/>
  <c r="AC398" i="14"/>
  <c r="AB398" i="14"/>
  <c r="AA398" i="14"/>
  <c r="Y398" i="14"/>
  <c r="U398" i="14"/>
  <c r="X398" i="14" s="1"/>
  <c r="T398" i="14"/>
  <c r="W398" i="14" s="1"/>
  <c r="Z398" i="14" s="1"/>
  <c r="AM397" i="14"/>
  <c r="AL397" i="14"/>
  <c r="AK397" i="14"/>
  <c r="AJ397" i="14"/>
  <c r="AI397" i="14"/>
  <c r="AH397" i="14"/>
  <c r="AG397" i="14"/>
  <c r="AF397" i="14"/>
  <c r="AE397" i="14"/>
  <c r="AD397" i="14"/>
  <c r="AC397" i="14"/>
  <c r="AB397" i="14"/>
  <c r="AA397" i="14"/>
  <c r="Y397" i="14"/>
  <c r="U397" i="14"/>
  <c r="T397" i="14"/>
  <c r="AM396" i="14"/>
  <c r="AL396" i="14"/>
  <c r="AK396" i="14"/>
  <c r="AJ396" i="14"/>
  <c r="AI396" i="14"/>
  <c r="AH396" i="14"/>
  <c r="AG396" i="14"/>
  <c r="AF396" i="14"/>
  <c r="AE396" i="14"/>
  <c r="AD396" i="14"/>
  <c r="AC396" i="14"/>
  <c r="AB396" i="14"/>
  <c r="AA396" i="14"/>
  <c r="Y396" i="14"/>
  <c r="U396" i="14"/>
  <c r="X396" i="14" s="1"/>
  <c r="T396" i="14"/>
  <c r="W396" i="14" s="1"/>
  <c r="Z396" i="14" s="1"/>
  <c r="AM395" i="14"/>
  <c r="AL395" i="14"/>
  <c r="AK395" i="14"/>
  <c r="AJ395" i="14"/>
  <c r="AI395" i="14"/>
  <c r="AH395" i="14"/>
  <c r="AG395" i="14"/>
  <c r="AF395" i="14"/>
  <c r="AE395" i="14"/>
  <c r="AD395" i="14"/>
  <c r="AC395" i="14"/>
  <c r="AB395" i="14"/>
  <c r="AA395" i="14"/>
  <c r="Y395" i="14"/>
  <c r="U395" i="14"/>
  <c r="T395" i="14"/>
  <c r="AM394" i="14"/>
  <c r="AL394" i="14"/>
  <c r="AK394" i="14"/>
  <c r="AJ394" i="14"/>
  <c r="AI394" i="14"/>
  <c r="AH394" i="14"/>
  <c r="AG394" i="14"/>
  <c r="AF394" i="14"/>
  <c r="AE394" i="14"/>
  <c r="AD394" i="14"/>
  <c r="AC394" i="14"/>
  <c r="AB394" i="14"/>
  <c r="AA394" i="14"/>
  <c r="Y394" i="14"/>
  <c r="U394" i="14"/>
  <c r="X394" i="14" s="1"/>
  <c r="T394" i="14"/>
  <c r="W394" i="14" s="1"/>
  <c r="AM393" i="14"/>
  <c r="AL393" i="14"/>
  <c r="AK393" i="14"/>
  <c r="AJ393" i="14"/>
  <c r="AI393" i="14"/>
  <c r="AH393" i="14"/>
  <c r="AG393" i="14"/>
  <c r="AF393" i="14"/>
  <c r="AE393" i="14"/>
  <c r="AD393" i="14"/>
  <c r="AC393" i="14"/>
  <c r="AB393" i="14"/>
  <c r="AA393" i="14"/>
  <c r="Y393" i="14"/>
  <c r="U393" i="14"/>
  <c r="T393" i="14"/>
  <c r="AM392" i="14"/>
  <c r="AL392" i="14"/>
  <c r="AK392" i="14"/>
  <c r="AJ392" i="14"/>
  <c r="AI392" i="14"/>
  <c r="AH392" i="14"/>
  <c r="AG392" i="14"/>
  <c r="AF392" i="14"/>
  <c r="AE392" i="14"/>
  <c r="AD392" i="14"/>
  <c r="AC392" i="14"/>
  <c r="AB392" i="14"/>
  <c r="AA392" i="14"/>
  <c r="Y392" i="14"/>
  <c r="U392" i="14"/>
  <c r="X392" i="14" s="1"/>
  <c r="T392" i="14"/>
  <c r="W392" i="14" s="1"/>
  <c r="AM391" i="14"/>
  <c r="AL391" i="14"/>
  <c r="AK391" i="14"/>
  <c r="AJ391" i="14"/>
  <c r="AI391" i="14"/>
  <c r="AH391" i="14"/>
  <c r="AG391" i="14"/>
  <c r="AF391" i="14"/>
  <c r="AE391" i="14"/>
  <c r="AD391" i="14"/>
  <c r="AC391" i="14"/>
  <c r="AB391" i="14"/>
  <c r="AA391" i="14"/>
  <c r="Y391" i="14"/>
  <c r="U391" i="14"/>
  <c r="T391" i="14"/>
  <c r="AM390" i="14"/>
  <c r="AL390" i="14"/>
  <c r="AK390" i="14"/>
  <c r="AJ390" i="14"/>
  <c r="AI390" i="14"/>
  <c r="AH390" i="14"/>
  <c r="AG390" i="14"/>
  <c r="AF390" i="14"/>
  <c r="AE390" i="14"/>
  <c r="AD390" i="14"/>
  <c r="AC390" i="14"/>
  <c r="AB390" i="14"/>
  <c r="AA390" i="14"/>
  <c r="Y390" i="14"/>
  <c r="U390" i="14"/>
  <c r="X390" i="14" s="1"/>
  <c r="T390" i="14"/>
  <c r="W390" i="14" s="1"/>
  <c r="Z390" i="14" s="1"/>
  <c r="AM389" i="14"/>
  <c r="AL389" i="14"/>
  <c r="AK389" i="14"/>
  <c r="AJ389" i="14"/>
  <c r="AI389" i="14"/>
  <c r="AH389" i="14"/>
  <c r="AG389" i="14"/>
  <c r="AF389" i="14"/>
  <c r="AE389" i="14"/>
  <c r="AD389" i="14"/>
  <c r="AC389" i="14"/>
  <c r="AB389" i="14"/>
  <c r="AA389" i="14"/>
  <c r="Y389" i="14"/>
  <c r="U389" i="14"/>
  <c r="T389" i="14"/>
  <c r="AM388" i="14"/>
  <c r="AL388" i="14"/>
  <c r="AK388" i="14"/>
  <c r="AJ388" i="14"/>
  <c r="AI388" i="14"/>
  <c r="AH388" i="14"/>
  <c r="AG388" i="14"/>
  <c r="AF388" i="14"/>
  <c r="AE388" i="14"/>
  <c r="AD388" i="14"/>
  <c r="AC388" i="14"/>
  <c r="AB388" i="14"/>
  <c r="AA388" i="14"/>
  <c r="Y388" i="14"/>
  <c r="U388" i="14"/>
  <c r="X388" i="14" s="1"/>
  <c r="T388" i="14"/>
  <c r="W388" i="14" s="1"/>
  <c r="AM387" i="14"/>
  <c r="AL387" i="14"/>
  <c r="AK387" i="14"/>
  <c r="AJ387" i="14"/>
  <c r="AI387" i="14"/>
  <c r="AH387" i="14"/>
  <c r="AG387" i="14"/>
  <c r="AF387" i="14"/>
  <c r="AE387" i="14"/>
  <c r="AD387" i="14"/>
  <c r="AC387" i="14"/>
  <c r="AB387" i="14"/>
  <c r="AA387" i="14"/>
  <c r="Y387" i="14"/>
  <c r="U387" i="14"/>
  <c r="T387" i="14"/>
  <c r="AM386" i="14"/>
  <c r="AL386" i="14"/>
  <c r="AK386" i="14"/>
  <c r="AJ386" i="14"/>
  <c r="AI386" i="14"/>
  <c r="AH386" i="14"/>
  <c r="AG386" i="14"/>
  <c r="AF386" i="14"/>
  <c r="AE386" i="14"/>
  <c r="AD386" i="14"/>
  <c r="AC386" i="14"/>
  <c r="AB386" i="14"/>
  <c r="AA386" i="14"/>
  <c r="Y386" i="14"/>
  <c r="U386" i="14"/>
  <c r="X386" i="14" s="1"/>
  <c r="T386" i="14"/>
  <c r="W386" i="14" s="1"/>
  <c r="Z386" i="14" s="1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Y385" i="14"/>
  <c r="Z385" i="14" s="1"/>
  <c r="U385" i="14"/>
  <c r="X385" i="14" s="1"/>
  <c r="T385" i="14"/>
  <c r="W385" i="14" s="1"/>
  <c r="AM384" i="14"/>
  <c r="AL384" i="14"/>
  <c r="AK384" i="14"/>
  <c r="AJ384" i="14"/>
  <c r="AI384" i="14"/>
  <c r="AH384" i="14"/>
  <c r="AG384" i="14"/>
  <c r="AF384" i="14"/>
  <c r="AE384" i="14"/>
  <c r="AD384" i="14"/>
  <c r="AC384" i="14"/>
  <c r="AB384" i="14"/>
  <c r="AA384" i="14"/>
  <c r="Y384" i="14"/>
  <c r="U384" i="14"/>
  <c r="T384" i="14"/>
  <c r="AM383" i="14"/>
  <c r="AL383" i="14"/>
  <c r="AK383" i="14"/>
  <c r="AJ383" i="14"/>
  <c r="AI383" i="14"/>
  <c r="AH383" i="14"/>
  <c r="AG383" i="14"/>
  <c r="AF383" i="14"/>
  <c r="AE383" i="14"/>
  <c r="AD383" i="14"/>
  <c r="AC383" i="14"/>
  <c r="AB383" i="14"/>
  <c r="AA383" i="14"/>
  <c r="Y383" i="14"/>
  <c r="U383" i="14"/>
  <c r="X383" i="14" s="1"/>
  <c r="T383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Y382" i="14"/>
  <c r="U382" i="14"/>
  <c r="T382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Y381" i="14"/>
  <c r="U381" i="14"/>
  <c r="X381" i="14" s="1"/>
  <c r="T381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Y380" i="14"/>
  <c r="U380" i="14"/>
  <c r="T380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Y379" i="14"/>
  <c r="U379" i="14"/>
  <c r="X379" i="14" s="1"/>
  <c r="T379" i="14"/>
  <c r="AM378" i="14"/>
  <c r="AL378" i="14"/>
  <c r="AK378" i="14"/>
  <c r="AJ378" i="14"/>
  <c r="AI378" i="14"/>
  <c r="AH378" i="14"/>
  <c r="AG378" i="14"/>
  <c r="AF378" i="14"/>
  <c r="AE378" i="14"/>
  <c r="AD378" i="14"/>
  <c r="AC378" i="14"/>
  <c r="AB378" i="14"/>
  <c r="AA378" i="14"/>
  <c r="Y378" i="14"/>
  <c r="U378" i="14"/>
  <c r="X378" i="14" s="1"/>
  <c r="T378" i="14"/>
  <c r="W378" i="14" s="1"/>
  <c r="Z378" i="14" s="1"/>
  <c r="AM377" i="14"/>
  <c r="AL377" i="14"/>
  <c r="AK377" i="14"/>
  <c r="AJ377" i="14"/>
  <c r="AI377" i="14"/>
  <c r="AH377" i="14"/>
  <c r="AG377" i="14"/>
  <c r="AF377" i="14"/>
  <c r="AE377" i="14"/>
  <c r="AD377" i="14"/>
  <c r="AC377" i="14"/>
  <c r="AB377" i="14"/>
  <c r="AA377" i="14"/>
  <c r="Y377" i="14"/>
  <c r="U377" i="14"/>
  <c r="T377" i="14"/>
  <c r="AM376" i="14"/>
  <c r="AL376" i="14"/>
  <c r="AK376" i="14"/>
  <c r="AJ376" i="14"/>
  <c r="AI376" i="14"/>
  <c r="AH376" i="14"/>
  <c r="AG376" i="14"/>
  <c r="AF376" i="14"/>
  <c r="AE376" i="14"/>
  <c r="AD376" i="14"/>
  <c r="AC376" i="14"/>
  <c r="AB376" i="14"/>
  <c r="AA376" i="14"/>
  <c r="Y376" i="14"/>
  <c r="U376" i="14"/>
  <c r="T376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Y375" i="14"/>
  <c r="U375" i="14"/>
  <c r="X375" i="14" s="1"/>
  <c r="T375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Y374" i="14"/>
  <c r="U374" i="14"/>
  <c r="X374" i="14" s="1"/>
  <c r="T374" i="14"/>
  <c r="W374" i="14" s="1"/>
  <c r="Z374" i="14" s="1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Y373" i="14"/>
  <c r="U373" i="14"/>
  <c r="T373" i="14"/>
  <c r="AM372" i="14"/>
  <c r="AL372" i="14"/>
  <c r="AK372" i="14"/>
  <c r="AJ372" i="14"/>
  <c r="AI372" i="14"/>
  <c r="AH372" i="14"/>
  <c r="AG372" i="14"/>
  <c r="AF372" i="14"/>
  <c r="AE372" i="14"/>
  <c r="AD372" i="14"/>
  <c r="AC372" i="14"/>
  <c r="AB372" i="14"/>
  <c r="AA372" i="14"/>
  <c r="Y372" i="14"/>
  <c r="U372" i="14"/>
  <c r="X372" i="14" s="1"/>
  <c r="T372" i="14"/>
  <c r="W372" i="14" s="1"/>
  <c r="Z372" i="14" s="1"/>
  <c r="AM371" i="14"/>
  <c r="AL371" i="14"/>
  <c r="AK371" i="14"/>
  <c r="AJ371" i="14"/>
  <c r="AI371" i="14"/>
  <c r="AH371" i="14"/>
  <c r="AG371" i="14"/>
  <c r="AF371" i="14"/>
  <c r="AE371" i="14"/>
  <c r="AD371" i="14"/>
  <c r="AC371" i="14"/>
  <c r="AB371" i="14"/>
  <c r="AA371" i="14"/>
  <c r="Y371" i="14"/>
  <c r="U371" i="14"/>
  <c r="T371" i="14"/>
  <c r="AM370" i="14"/>
  <c r="AL370" i="14"/>
  <c r="AK370" i="14"/>
  <c r="AJ370" i="14"/>
  <c r="AI370" i="14"/>
  <c r="AH370" i="14"/>
  <c r="AG370" i="14"/>
  <c r="AF370" i="14"/>
  <c r="AE370" i="14"/>
  <c r="AD370" i="14"/>
  <c r="AC370" i="14"/>
  <c r="AB370" i="14"/>
  <c r="AA370" i="14"/>
  <c r="Y370" i="14"/>
  <c r="U370" i="14"/>
  <c r="T370" i="14"/>
  <c r="AM369" i="14"/>
  <c r="AL369" i="14"/>
  <c r="AK369" i="14"/>
  <c r="AJ369" i="14"/>
  <c r="AI369" i="14"/>
  <c r="AH369" i="14"/>
  <c r="AG369" i="14"/>
  <c r="AF369" i="14"/>
  <c r="AE369" i="14"/>
  <c r="AD369" i="14"/>
  <c r="AC369" i="14"/>
  <c r="AB369" i="14"/>
  <c r="AA369" i="14"/>
  <c r="Y369" i="14"/>
  <c r="U369" i="14"/>
  <c r="X369" i="14" s="1"/>
  <c r="T369" i="14"/>
  <c r="W369" i="14" s="1"/>
  <c r="Z369" i="14" s="1"/>
  <c r="AM368" i="14"/>
  <c r="AL368" i="14"/>
  <c r="AK368" i="14"/>
  <c r="AJ368" i="14"/>
  <c r="AI368" i="14"/>
  <c r="AH368" i="14"/>
  <c r="AG368" i="14"/>
  <c r="AF368" i="14"/>
  <c r="AE368" i="14"/>
  <c r="AD368" i="14"/>
  <c r="AC368" i="14"/>
  <c r="AB368" i="14"/>
  <c r="AA368" i="14"/>
  <c r="Y368" i="14"/>
  <c r="U368" i="14"/>
  <c r="T368" i="14"/>
  <c r="AM367" i="14"/>
  <c r="AL367" i="14"/>
  <c r="AK367" i="14"/>
  <c r="AJ367" i="14"/>
  <c r="AI367" i="14"/>
  <c r="AH367" i="14"/>
  <c r="AG367" i="14"/>
  <c r="AF367" i="14"/>
  <c r="AE367" i="14"/>
  <c r="AD367" i="14"/>
  <c r="AC367" i="14"/>
  <c r="AB367" i="14"/>
  <c r="AA367" i="14"/>
  <c r="Y367" i="14"/>
  <c r="U367" i="14"/>
  <c r="X367" i="14" s="1"/>
  <c r="T367" i="14"/>
  <c r="AM366" i="14"/>
  <c r="AL366" i="14"/>
  <c r="AK366" i="14"/>
  <c r="AJ366" i="14"/>
  <c r="AI366" i="14"/>
  <c r="AH366" i="14"/>
  <c r="AG366" i="14"/>
  <c r="AF366" i="14"/>
  <c r="AE366" i="14"/>
  <c r="AD366" i="14"/>
  <c r="AC366" i="14"/>
  <c r="AB366" i="14"/>
  <c r="AA366" i="14"/>
  <c r="Y366" i="14"/>
  <c r="U366" i="14"/>
  <c r="T366" i="14"/>
  <c r="AM365" i="14"/>
  <c r="AL365" i="14"/>
  <c r="AK365" i="14"/>
  <c r="AJ365" i="14"/>
  <c r="AI365" i="14"/>
  <c r="AH365" i="14"/>
  <c r="AG365" i="14"/>
  <c r="AF365" i="14"/>
  <c r="AE365" i="14"/>
  <c r="AD365" i="14"/>
  <c r="AC365" i="14"/>
  <c r="AB365" i="14"/>
  <c r="AA365" i="14"/>
  <c r="Y365" i="14"/>
  <c r="U365" i="14"/>
  <c r="X365" i="14" s="1"/>
  <c r="T365" i="14"/>
  <c r="AM364" i="14"/>
  <c r="AL364" i="14"/>
  <c r="AK364" i="14"/>
  <c r="AJ364" i="14"/>
  <c r="AI364" i="14"/>
  <c r="AH364" i="14"/>
  <c r="AG364" i="14"/>
  <c r="AF364" i="14"/>
  <c r="AE364" i="14"/>
  <c r="AD364" i="14"/>
  <c r="AC364" i="14"/>
  <c r="AB364" i="14"/>
  <c r="AA364" i="14"/>
  <c r="Y364" i="14"/>
  <c r="U364" i="14"/>
  <c r="T364" i="14"/>
  <c r="AM363" i="14"/>
  <c r="AL363" i="14"/>
  <c r="AK363" i="14"/>
  <c r="AJ363" i="14"/>
  <c r="AI363" i="14"/>
  <c r="AH363" i="14"/>
  <c r="AG363" i="14"/>
  <c r="AF363" i="14"/>
  <c r="AE363" i="14"/>
  <c r="AD363" i="14"/>
  <c r="AC363" i="14"/>
  <c r="AB363" i="14"/>
  <c r="AA363" i="14"/>
  <c r="Y363" i="14"/>
  <c r="U363" i="14"/>
  <c r="X363" i="14" s="1"/>
  <c r="T363" i="14"/>
  <c r="AM362" i="14"/>
  <c r="AL362" i="14"/>
  <c r="AK362" i="14"/>
  <c r="AJ362" i="14"/>
  <c r="AI362" i="14"/>
  <c r="AH362" i="14"/>
  <c r="AG362" i="14"/>
  <c r="AF362" i="14"/>
  <c r="AE362" i="14"/>
  <c r="AD362" i="14"/>
  <c r="AC362" i="14"/>
  <c r="AB362" i="14"/>
  <c r="AA362" i="14"/>
  <c r="Y362" i="14"/>
  <c r="U362" i="14"/>
  <c r="T362" i="14"/>
  <c r="AM361" i="14"/>
  <c r="AL361" i="14"/>
  <c r="AK361" i="14"/>
  <c r="AJ361" i="14"/>
  <c r="AI361" i="14"/>
  <c r="AH361" i="14"/>
  <c r="AG361" i="14"/>
  <c r="AF361" i="14"/>
  <c r="AE361" i="14"/>
  <c r="AD361" i="14"/>
  <c r="AC361" i="14"/>
  <c r="AB361" i="14"/>
  <c r="AA361" i="14"/>
  <c r="Y361" i="14"/>
  <c r="U361" i="14"/>
  <c r="X361" i="14" s="1"/>
  <c r="T361" i="14"/>
  <c r="AM360" i="14"/>
  <c r="AL360" i="14"/>
  <c r="AK360" i="14"/>
  <c r="AJ360" i="14"/>
  <c r="AI360" i="14"/>
  <c r="AH360" i="14"/>
  <c r="AG360" i="14"/>
  <c r="AF360" i="14"/>
  <c r="AE360" i="14"/>
  <c r="AD360" i="14"/>
  <c r="AC360" i="14"/>
  <c r="AB360" i="14"/>
  <c r="AA360" i="14"/>
  <c r="Y360" i="14"/>
  <c r="U360" i="14"/>
  <c r="T360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Y359" i="14"/>
  <c r="U359" i="14"/>
  <c r="X359" i="14" s="1"/>
  <c r="T359" i="14"/>
  <c r="AM358" i="14"/>
  <c r="AL358" i="14"/>
  <c r="AK358" i="14"/>
  <c r="AJ358" i="14"/>
  <c r="AI358" i="14"/>
  <c r="AH358" i="14"/>
  <c r="AG358" i="14"/>
  <c r="AF358" i="14"/>
  <c r="AE358" i="14"/>
  <c r="AD358" i="14"/>
  <c r="AC358" i="14"/>
  <c r="AB358" i="14"/>
  <c r="AA358" i="14"/>
  <c r="Y358" i="14"/>
  <c r="U358" i="14"/>
  <c r="T358" i="14"/>
  <c r="AM357" i="14"/>
  <c r="AL357" i="14"/>
  <c r="AK357" i="14"/>
  <c r="AJ357" i="14"/>
  <c r="AI357" i="14"/>
  <c r="AH357" i="14"/>
  <c r="AG357" i="14"/>
  <c r="AF357" i="14"/>
  <c r="AE357" i="14"/>
  <c r="AD357" i="14"/>
  <c r="AC357" i="14"/>
  <c r="AB357" i="14"/>
  <c r="AA357" i="14"/>
  <c r="Y357" i="14"/>
  <c r="U357" i="14"/>
  <c r="X357" i="14" s="1"/>
  <c r="T357" i="14"/>
  <c r="AM356" i="14"/>
  <c r="AL356" i="14"/>
  <c r="AK356" i="14"/>
  <c r="AJ356" i="14"/>
  <c r="AI356" i="14"/>
  <c r="AH356" i="14"/>
  <c r="AG356" i="14"/>
  <c r="AF356" i="14"/>
  <c r="AE356" i="14"/>
  <c r="AD356" i="14"/>
  <c r="AC356" i="14"/>
  <c r="AB356" i="14"/>
  <c r="AA356" i="14"/>
  <c r="Y356" i="14"/>
  <c r="U356" i="14"/>
  <c r="T356" i="14"/>
  <c r="AM355" i="14"/>
  <c r="AL355" i="14"/>
  <c r="AK355" i="14"/>
  <c r="AJ355" i="14"/>
  <c r="AI355" i="14"/>
  <c r="AH355" i="14"/>
  <c r="AG355" i="14"/>
  <c r="AF355" i="14"/>
  <c r="AE355" i="14"/>
  <c r="AD355" i="14"/>
  <c r="AC355" i="14"/>
  <c r="AB355" i="14"/>
  <c r="AA355" i="14"/>
  <c r="Y355" i="14"/>
  <c r="U355" i="14"/>
  <c r="X355" i="14" s="1"/>
  <c r="T355" i="14"/>
  <c r="AM354" i="14"/>
  <c r="AL354" i="14"/>
  <c r="AK354" i="14"/>
  <c r="AJ354" i="14"/>
  <c r="AI354" i="14"/>
  <c r="AH354" i="14"/>
  <c r="AG354" i="14"/>
  <c r="AF354" i="14"/>
  <c r="AE354" i="14"/>
  <c r="AD354" i="14"/>
  <c r="AC354" i="14"/>
  <c r="AB354" i="14"/>
  <c r="AA354" i="14"/>
  <c r="Y354" i="14"/>
  <c r="U354" i="14"/>
  <c r="T354" i="14"/>
  <c r="AM353" i="14"/>
  <c r="AL353" i="14"/>
  <c r="AK353" i="14"/>
  <c r="AJ353" i="14"/>
  <c r="AI353" i="14"/>
  <c r="AH353" i="14"/>
  <c r="AG353" i="14"/>
  <c r="AF353" i="14"/>
  <c r="AE353" i="14"/>
  <c r="AD353" i="14"/>
  <c r="AC353" i="14"/>
  <c r="AB353" i="14"/>
  <c r="AA353" i="14"/>
  <c r="Y353" i="14"/>
  <c r="U353" i="14"/>
  <c r="X353" i="14" s="1"/>
  <c r="T353" i="14"/>
  <c r="AM352" i="14"/>
  <c r="AL352" i="14"/>
  <c r="AK352" i="14"/>
  <c r="AJ352" i="14"/>
  <c r="AI352" i="14"/>
  <c r="AH352" i="14"/>
  <c r="AG352" i="14"/>
  <c r="AF352" i="14"/>
  <c r="AE352" i="14"/>
  <c r="AD352" i="14"/>
  <c r="AC352" i="14"/>
  <c r="AB352" i="14"/>
  <c r="AA352" i="14"/>
  <c r="Y352" i="14"/>
  <c r="U352" i="14"/>
  <c r="X352" i="14" s="1"/>
  <c r="T352" i="14"/>
  <c r="W352" i="14" s="1"/>
  <c r="AM351" i="14"/>
  <c r="AL351" i="14"/>
  <c r="AK351" i="14"/>
  <c r="AJ351" i="14"/>
  <c r="AI351" i="14"/>
  <c r="AH351" i="14"/>
  <c r="AG351" i="14"/>
  <c r="AF351" i="14"/>
  <c r="AE351" i="14"/>
  <c r="AD351" i="14"/>
  <c r="AC351" i="14"/>
  <c r="AB351" i="14"/>
  <c r="AA351" i="14"/>
  <c r="Y351" i="14"/>
  <c r="U351" i="14"/>
  <c r="T351" i="14"/>
  <c r="AM350" i="14"/>
  <c r="AL350" i="14"/>
  <c r="AK350" i="14"/>
  <c r="AJ350" i="14"/>
  <c r="AI350" i="14"/>
  <c r="AH350" i="14"/>
  <c r="AG350" i="14"/>
  <c r="AF350" i="14"/>
  <c r="AE350" i="14"/>
  <c r="AD350" i="14"/>
  <c r="AC350" i="14"/>
  <c r="AB350" i="14"/>
  <c r="AA350" i="14"/>
  <c r="Y350" i="14"/>
  <c r="U350" i="14"/>
  <c r="X350" i="14" s="1"/>
  <c r="T350" i="14"/>
  <c r="W350" i="14" s="1"/>
  <c r="Z350" i="14" s="1"/>
  <c r="AM349" i="14"/>
  <c r="AL349" i="14"/>
  <c r="AK349" i="14"/>
  <c r="AJ349" i="14"/>
  <c r="AI349" i="14"/>
  <c r="AH349" i="14"/>
  <c r="AG349" i="14"/>
  <c r="AF349" i="14"/>
  <c r="AE349" i="14"/>
  <c r="AD349" i="14"/>
  <c r="AC349" i="14"/>
  <c r="AB349" i="14"/>
  <c r="AA349" i="14"/>
  <c r="Y349" i="14"/>
  <c r="U349" i="14"/>
  <c r="T349" i="14"/>
  <c r="AM348" i="14"/>
  <c r="AL348" i="14"/>
  <c r="AK348" i="14"/>
  <c r="AJ348" i="14"/>
  <c r="AI348" i="14"/>
  <c r="AH348" i="14"/>
  <c r="AG348" i="14"/>
  <c r="AF348" i="14"/>
  <c r="AE348" i="14"/>
  <c r="AD348" i="14"/>
  <c r="AC348" i="14"/>
  <c r="AB348" i="14"/>
  <c r="AA348" i="14"/>
  <c r="Y348" i="14"/>
  <c r="U348" i="14"/>
  <c r="X348" i="14" s="1"/>
  <c r="T348" i="14"/>
  <c r="W348" i="14" s="1"/>
  <c r="Z348" i="14" s="1"/>
  <c r="AM347" i="14"/>
  <c r="AL347" i="14"/>
  <c r="AK347" i="14"/>
  <c r="AJ347" i="14"/>
  <c r="AI347" i="14"/>
  <c r="AH347" i="14"/>
  <c r="AG347" i="14"/>
  <c r="AF347" i="14"/>
  <c r="AE347" i="14"/>
  <c r="AD347" i="14"/>
  <c r="AC347" i="14"/>
  <c r="AB347" i="14"/>
  <c r="AA347" i="14"/>
  <c r="Y347" i="14"/>
  <c r="U347" i="14"/>
  <c r="T347" i="14"/>
  <c r="AM346" i="14"/>
  <c r="AL346" i="14"/>
  <c r="AK346" i="14"/>
  <c r="AJ346" i="14"/>
  <c r="AI346" i="14"/>
  <c r="AH346" i="14"/>
  <c r="AG346" i="14"/>
  <c r="AF346" i="14"/>
  <c r="AE346" i="14"/>
  <c r="AD346" i="14"/>
  <c r="AC346" i="14"/>
  <c r="AB346" i="14"/>
  <c r="AA346" i="14"/>
  <c r="Y346" i="14"/>
  <c r="U346" i="14"/>
  <c r="X346" i="14" s="1"/>
  <c r="T346" i="14"/>
  <c r="AM345" i="14"/>
  <c r="AL345" i="14"/>
  <c r="AK345" i="14"/>
  <c r="AJ345" i="14"/>
  <c r="AI345" i="14"/>
  <c r="AH345" i="14"/>
  <c r="AG345" i="14"/>
  <c r="AF345" i="14"/>
  <c r="AE345" i="14"/>
  <c r="AD345" i="14"/>
  <c r="AC345" i="14"/>
  <c r="AB345" i="14"/>
  <c r="AA345" i="14"/>
  <c r="Y345" i="14"/>
  <c r="U345" i="14"/>
  <c r="X345" i="14" s="1"/>
  <c r="T345" i="14"/>
  <c r="W345" i="14" s="1"/>
  <c r="Z345" i="14" s="1"/>
  <c r="AM344" i="14"/>
  <c r="AL344" i="14"/>
  <c r="AK344" i="14"/>
  <c r="AJ344" i="14"/>
  <c r="AI344" i="14"/>
  <c r="AH344" i="14"/>
  <c r="AG344" i="14"/>
  <c r="AF344" i="14"/>
  <c r="AE344" i="14"/>
  <c r="AD344" i="14"/>
  <c r="AC344" i="14"/>
  <c r="AB344" i="14"/>
  <c r="AA344" i="14"/>
  <c r="Y344" i="14"/>
  <c r="U344" i="14"/>
  <c r="T344" i="14"/>
  <c r="AM343" i="14"/>
  <c r="AL343" i="14"/>
  <c r="AK343" i="14"/>
  <c r="AJ343" i="14"/>
  <c r="AI343" i="14"/>
  <c r="AH343" i="14"/>
  <c r="AG343" i="14"/>
  <c r="AF343" i="14"/>
  <c r="AE343" i="14"/>
  <c r="AD343" i="14"/>
  <c r="AC343" i="14"/>
  <c r="AB343" i="14"/>
  <c r="AA343" i="14"/>
  <c r="Y343" i="14"/>
  <c r="U343" i="14"/>
  <c r="T343" i="14"/>
  <c r="AM342" i="14"/>
  <c r="AL342" i="14"/>
  <c r="AK342" i="14"/>
  <c r="AJ342" i="14"/>
  <c r="AI342" i="14"/>
  <c r="AH342" i="14"/>
  <c r="AG342" i="14"/>
  <c r="AF342" i="14"/>
  <c r="AE342" i="14"/>
  <c r="AD342" i="14"/>
  <c r="AC342" i="14"/>
  <c r="AB342" i="14"/>
  <c r="AA342" i="14"/>
  <c r="Y342" i="14"/>
  <c r="U342" i="14"/>
  <c r="X342" i="14" s="1"/>
  <c r="T342" i="14"/>
  <c r="W342" i="14" s="1"/>
  <c r="Z342" i="14" s="1"/>
  <c r="AM341" i="14"/>
  <c r="AL341" i="14"/>
  <c r="AK341" i="14"/>
  <c r="AJ341" i="14"/>
  <c r="AI341" i="14"/>
  <c r="AH341" i="14"/>
  <c r="AG341" i="14"/>
  <c r="AF341" i="14"/>
  <c r="AE341" i="14"/>
  <c r="AD341" i="14"/>
  <c r="AC341" i="14"/>
  <c r="AB341" i="14"/>
  <c r="AA341" i="14"/>
  <c r="Y341" i="14"/>
  <c r="U341" i="14"/>
  <c r="X341" i="14" s="1"/>
  <c r="T341" i="14"/>
  <c r="W341" i="14" s="1"/>
  <c r="Z341" i="14" s="1"/>
  <c r="AM340" i="14"/>
  <c r="AL340" i="14"/>
  <c r="AK340" i="14"/>
  <c r="AJ340" i="14"/>
  <c r="AI340" i="14"/>
  <c r="AH340" i="14"/>
  <c r="AG340" i="14"/>
  <c r="AF340" i="14"/>
  <c r="AE340" i="14"/>
  <c r="AD340" i="14"/>
  <c r="AC340" i="14"/>
  <c r="AB340" i="14"/>
  <c r="AA340" i="14"/>
  <c r="Y340" i="14"/>
  <c r="U340" i="14"/>
  <c r="T340" i="14"/>
  <c r="AM339" i="14"/>
  <c r="AL339" i="14"/>
  <c r="AK339" i="14"/>
  <c r="AJ339" i="14"/>
  <c r="AI339" i="14"/>
  <c r="AH339" i="14"/>
  <c r="AG339" i="14"/>
  <c r="AF339" i="14"/>
  <c r="AE339" i="14"/>
  <c r="AD339" i="14"/>
  <c r="AC339" i="14"/>
  <c r="AB339" i="14"/>
  <c r="AA339" i="14"/>
  <c r="Y339" i="14"/>
  <c r="U339" i="14"/>
  <c r="X339" i="14" s="1"/>
  <c r="T339" i="14"/>
  <c r="AM338" i="14"/>
  <c r="AL338" i="14"/>
  <c r="AK338" i="14"/>
  <c r="AJ338" i="14"/>
  <c r="AI338" i="14"/>
  <c r="AH338" i="14"/>
  <c r="AG338" i="14"/>
  <c r="AF338" i="14"/>
  <c r="AE338" i="14"/>
  <c r="AD338" i="14"/>
  <c r="AC338" i="14"/>
  <c r="AB338" i="14"/>
  <c r="AA338" i="14"/>
  <c r="Y338" i="14"/>
  <c r="U338" i="14"/>
  <c r="T338" i="14"/>
  <c r="AM337" i="14"/>
  <c r="AL337" i="14"/>
  <c r="AK337" i="14"/>
  <c r="AJ337" i="14"/>
  <c r="AI337" i="14"/>
  <c r="AH337" i="14"/>
  <c r="AG337" i="14"/>
  <c r="AF337" i="14"/>
  <c r="AE337" i="14"/>
  <c r="AD337" i="14"/>
  <c r="AC337" i="14"/>
  <c r="AB337" i="14"/>
  <c r="AA337" i="14"/>
  <c r="Y337" i="14"/>
  <c r="U337" i="14"/>
  <c r="T337" i="14"/>
  <c r="AM336" i="14"/>
  <c r="AL336" i="14"/>
  <c r="AK336" i="14"/>
  <c r="AJ336" i="14"/>
  <c r="AI336" i="14"/>
  <c r="AH336" i="14"/>
  <c r="AG336" i="14"/>
  <c r="AF336" i="14"/>
  <c r="AE336" i="14"/>
  <c r="AD336" i="14"/>
  <c r="AC336" i="14"/>
  <c r="AB336" i="14"/>
  <c r="AA336" i="14"/>
  <c r="Y336" i="14"/>
  <c r="U336" i="14"/>
  <c r="X336" i="14" s="1"/>
  <c r="T336" i="14"/>
  <c r="W336" i="14" s="1"/>
  <c r="Z336" i="14" s="1"/>
  <c r="AM335" i="14"/>
  <c r="AL335" i="14"/>
  <c r="AK335" i="14"/>
  <c r="AJ335" i="14"/>
  <c r="AI335" i="14"/>
  <c r="AH335" i="14"/>
  <c r="AG335" i="14"/>
  <c r="AF335" i="14"/>
  <c r="AE335" i="14"/>
  <c r="AD335" i="14"/>
  <c r="AC335" i="14"/>
  <c r="AB335" i="14"/>
  <c r="AA335" i="14"/>
  <c r="Y335" i="14"/>
  <c r="U335" i="14"/>
  <c r="T335" i="14"/>
  <c r="AM334" i="14"/>
  <c r="AL334" i="14"/>
  <c r="AK334" i="14"/>
  <c r="AJ334" i="14"/>
  <c r="AI334" i="14"/>
  <c r="AH334" i="14"/>
  <c r="AG334" i="14"/>
  <c r="AF334" i="14"/>
  <c r="AE334" i="14"/>
  <c r="AD334" i="14"/>
  <c r="AC334" i="14"/>
  <c r="AB334" i="14"/>
  <c r="AA334" i="14"/>
  <c r="Y334" i="14"/>
  <c r="U334" i="14"/>
  <c r="X334" i="14" s="1"/>
  <c r="T334" i="14"/>
  <c r="W334" i="14" s="1"/>
  <c r="AM333" i="14"/>
  <c r="AL333" i="14"/>
  <c r="AK333" i="14"/>
  <c r="AJ333" i="14"/>
  <c r="AI333" i="14"/>
  <c r="AH333" i="14"/>
  <c r="AG333" i="14"/>
  <c r="AF333" i="14"/>
  <c r="AE333" i="14"/>
  <c r="AD333" i="14"/>
  <c r="AC333" i="14"/>
  <c r="AB333" i="14"/>
  <c r="AA333" i="14"/>
  <c r="Y333" i="14"/>
  <c r="U333" i="14"/>
  <c r="T333" i="14"/>
  <c r="AM332" i="14"/>
  <c r="AL332" i="14"/>
  <c r="AK332" i="14"/>
  <c r="AJ332" i="14"/>
  <c r="AI332" i="14"/>
  <c r="AH332" i="14"/>
  <c r="AG332" i="14"/>
  <c r="AF332" i="14"/>
  <c r="AE332" i="14"/>
  <c r="AD332" i="14"/>
  <c r="AC332" i="14"/>
  <c r="AB332" i="14"/>
  <c r="AA332" i="14"/>
  <c r="Y332" i="14"/>
  <c r="U332" i="14"/>
  <c r="X332" i="14" s="1"/>
  <c r="T332" i="14"/>
  <c r="W332" i="14" s="1"/>
  <c r="AM331" i="14"/>
  <c r="AL331" i="14"/>
  <c r="AK331" i="14"/>
  <c r="AJ331" i="14"/>
  <c r="AI331" i="14"/>
  <c r="AH331" i="14"/>
  <c r="AG331" i="14"/>
  <c r="AF331" i="14"/>
  <c r="AE331" i="14"/>
  <c r="AD331" i="14"/>
  <c r="AC331" i="14"/>
  <c r="AB331" i="14"/>
  <c r="AA331" i="14"/>
  <c r="Y331" i="14"/>
  <c r="U331" i="14"/>
  <c r="T331" i="14"/>
  <c r="AM330" i="14"/>
  <c r="AL330" i="14"/>
  <c r="AK330" i="14"/>
  <c r="AJ330" i="14"/>
  <c r="AI330" i="14"/>
  <c r="AH330" i="14"/>
  <c r="AG330" i="14"/>
  <c r="AF330" i="14"/>
  <c r="AE330" i="14"/>
  <c r="AD330" i="14"/>
  <c r="AC330" i="14"/>
  <c r="AB330" i="14"/>
  <c r="AA330" i="14"/>
  <c r="Y330" i="14"/>
  <c r="U330" i="14"/>
  <c r="X330" i="14" s="1"/>
  <c r="T330" i="14"/>
  <c r="W330" i="14" s="1"/>
  <c r="Z330" i="14" s="1"/>
  <c r="AM329" i="14"/>
  <c r="AL329" i="14"/>
  <c r="AK329" i="14"/>
  <c r="AJ329" i="14"/>
  <c r="AI329" i="14"/>
  <c r="AH329" i="14"/>
  <c r="AG329" i="14"/>
  <c r="AF329" i="14"/>
  <c r="AE329" i="14"/>
  <c r="AD329" i="14"/>
  <c r="AC329" i="14"/>
  <c r="AB329" i="14"/>
  <c r="AA329" i="14"/>
  <c r="Y329" i="14"/>
  <c r="U329" i="14"/>
  <c r="T329" i="14"/>
  <c r="AM328" i="14"/>
  <c r="AL328" i="14"/>
  <c r="AK328" i="14"/>
  <c r="AJ328" i="14"/>
  <c r="AI328" i="14"/>
  <c r="AH328" i="14"/>
  <c r="AG328" i="14"/>
  <c r="AF328" i="14"/>
  <c r="AE328" i="14"/>
  <c r="AD328" i="14"/>
  <c r="AC328" i="14"/>
  <c r="AB328" i="14"/>
  <c r="AA328" i="14"/>
  <c r="Y328" i="14"/>
  <c r="U328" i="14"/>
  <c r="X328" i="14" s="1"/>
  <c r="T328" i="14"/>
  <c r="W328" i="14" s="1"/>
  <c r="AM327" i="14"/>
  <c r="AL327" i="14"/>
  <c r="AK327" i="14"/>
  <c r="AJ327" i="14"/>
  <c r="AI327" i="14"/>
  <c r="AH327" i="14"/>
  <c r="AG327" i="14"/>
  <c r="AF327" i="14"/>
  <c r="AE327" i="14"/>
  <c r="AD327" i="14"/>
  <c r="AC327" i="14"/>
  <c r="AB327" i="14"/>
  <c r="AA327" i="14"/>
  <c r="Y327" i="14"/>
  <c r="U327" i="14"/>
  <c r="T327" i="14"/>
  <c r="AM326" i="14"/>
  <c r="AL326" i="14"/>
  <c r="AK326" i="14"/>
  <c r="AJ326" i="14"/>
  <c r="AI326" i="14"/>
  <c r="AH326" i="14"/>
  <c r="AG326" i="14"/>
  <c r="AF326" i="14"/>
  <c r="AE326" i="14"/>
  <c r="AD326" i="14"/>
  <c r="AC326" i="14"/>
  <c r="AB326" i="14"/>
  <c r="AA326" i="14"/>
  <c r="Y326" i="14"/>
  <c r="U326" i="14"/>
  <c r="X326" i="14" s="1"/>
  <c r="T326" i="14"/>
  <c r="W326" i="14" s="1"/>
  <c r="Z326" i="14" s="1"/>
  <c r="AM325" i="14"/>
  <c r="AL325" i="14"/>
  <c r="AK325" i="14"/>
  <c r="AJ325" i="14"/>
  <c r="AI325" i="14"/>
  <c r="AH325" i="14"/>
  <c r="AG325" i="14"/>
  <c r="AF325" i="14"/>
  <c r="AE325" i="14"/>
  <c r="AD325" i="14"/>
  <c r="AC325" i="14"/>
  <c r="AB325" i="14"/>
  <c r="AA325" i="14"/>
  <c r="Y325" i="14"/>
  <c r="U325" i="14"/>
  <c r="T325" i="14"/>
  <c r="AM324" i="14"/>
  <c r="AL324" i="14"/>
  <c r="AK324" i="14"/>
  <c r="AJ324" i="14"/>
  <c r="AI324" i="14"/>
  <c r="AH324" i="14"/>
  <c r="AG324" i="14"/>
  <c r="AF324" i="14"/>
  <c r="AE324" i="14"/>
  <c r="AD324" i="14"/>
  <c r="AC324" i="14"/>
  <c r="AB324" i="14"/>
  <c r="AA324" i="14"/>
  <c r="Y324" i="14"/>
  <c r="U324" i="14"/>
  <c r="X324" i="14" s="1"/>
  <c r="T324" i="14"/>
  <c r="W324" i="14" s="1"/>
  <c r="Z324" i="14" s="1"/>
  <c r="AM323" i="14"/>
  <c r="AL323" i="14"/>
  <c r="AK323" i="14"/>
  <c r="AJ323" i="14"/>
  <c r="AI323" i="14"/>
  <c r="AH323" i="14"/>
  <c r="AG323" i="14"/>
  <c r="AF323" i="14"/>
  <c r="AE323" i="14"/>
  <c r="AD323" i="14"/>
  <c r="AC323" i="14"/>
  <c r="AB323" i="14"/>
  <c r="AA323" i="14"/>
  <c r="Y323" i="14"/>
  <c r="U323" i="14"/>
  <c r="T323" i="14"/>
  <c r="AM322" i="14"/>
  <c r="AL322" i="14"/>
  <c r="AK322" i="14"/>
  <c r="AJ322" i="14"/>
  <c r="AI322" i="14"/>
  <c r="AH322" i="14"/>
  <c r="AG322" i="14"/>
  <c r="AF322" i="14"/>
  <c r="AE322" i="14"/>
  <c r="AD322" i="14"/>
  <c r="AC322" i="14"/>
  <c r="AB322" i="14"/>
  <c r="AA322" i="14"/>
  <c r="Y322" i="14"/>
  <c r="U322" i="14"/>
  <c r="X322" i="14" s="1"/>
  <c r="T322" i="14"/>
  <c r="W322" i="14" s="1"/>
  <c r="AM321" i="14"/>
  <c r="AL321" i="14"/>
  <c r="AK321" i="14"/>
  <c r="AJ321" i="14"/>
  <c r="AI321" i="14"/>
  <c r="AH321" i="14"/>
  <c r="AG321" i="14"/>
  <c r="AF321" i="14"/>
  <c r="AE321" i="14"/>
  <c r="AD321" i="14"/>
  <c r="AC321" i="14"/>
  <c r="AB321" i="14"/>
  <c r="AA321" i="14"/>
  <c r="Y321" i="14"/>
  <c r="U321" i="14"/>
  <c r="X321" i="14" s="1"/>
  <c r="T321" i="14"/>
  <c r="W321" i="14" s="1"/>
  <c r="Z321" i="14" s="1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Y320" i="14"/>
  <c r="U320" i="14"/>
  <c r="T320" i="14"/>
  <c r="AM319" i="14"/>
  <c r="AL319" i="14"/>
  <c r="AK319" i="14"/>
  <c r="AJ319" i="14"/>
  <c r="AI319" i="14"/>
  <c r="AH319" i="14"/>
  <c r="AG319" i="14"/>
  <c r="AF319" i="14"/>
  <c r="AE319" i="14"/>
  <c r="AD319" i="14"/>
  <c r="AC319" i="14"/>
  <c r="AB319" i="14"/>
  <c r="AA319" i="14"/>
  <c r="Y319" i="14"/>
  <c r="Z319" i="14" s="1"/>
  <c r="U319" i="14"/>
  <c r="X319" i="14" s="1"/>
  <c r="T319" i="14"/>
  <c r="W319" i="14" s="1"/>
  <c r="AM318" i="14"/>
  <c r="AL318" i="14"/>
  <c r="AK318" i="14"/>
  <c r="AJ318" i="14"/>
  <c r="AI318" i="14"/>
  <c r="AH318" i="14"/>
  <c r="AG318" i="14"/>
  <c r="AF318" i="14"/>
  <c r="AE318" i="14"/>
  <c r="AD318" i="14"/>
  <c r="AC318" i="14"/>
  <c r="AB318" i="14"/>
  <c r="AA318" i="14"/>
  <c r="Y318" i="14"/>
  <c r="U318" i="14"/>
  <c r="T318" i="14"/>
  <c r="AM317" i="14"/>
  <c r="AL317" i="14"/>
  <c r="AK317" i="14"/>
  <c r="AJ317" i="14"/>
  <c r="AI317" i="14"/>
  <c r="AH317" i="14"/>
  <c r="AG317" i="14"/>
  <c r="AF317" i="14"/>
  <c r="AE317" i="14"/>
  <c r="AD317" i="14"/>
  <c r="AC317" i="14"/>
  <c r="AB317" i="14"/>
  <c r="AA317" i="14"/>
  <c r="Y317" i="14"/>
  <c r="U317" i="14"/>
  <c r="X317" i="14" s="1"/>
  <c r="T317" i="14"/>
  <c r="W317" i="14" s="1"/>
  <c r="Z317" i="14" s="1"/>
  <c r="AM316" i="14"/>
  <c r="AL316" i="14"/>
  <c r="AK316" i="14"/>
  <c r="AJ316" i="14"/>
  <c r="AI316" i="14"/>
  <c r="AH316" i="14"/>
  <c r="AG316" i="14"/>
  <c r="AF316" i="14"/>
  <c r="AE316" i="14"/>
  <c r="AD316" i="14"/>
  <c r="AC316" i="14"/>
  <c r="AB316" i="14"/>
  <c r="AA316" i="14"/>
  <c r="Y316" i="14"/>
  <c r="U316" i="14"/>
  <c r="T316" i="14"/>
  <c r="AM315" i="14"/>
  <c r="AL315" i="14"/>
  <c r="AK315" i="14"/>
  <c r="AJ315" i="14"/>
  <c r="AI315" i="14"/>
  <c r="AH315" i="14"/>
  <c r="AG315" i="14"/>
  <c r="AF315" i="14"/>
  <c r="AE315" i="14"/>
  <c r="AD315" i="14"/>
  <c r="AC315" i="14"/>
  <c r="AB315" i="14"/>
  <c r="AA315" i="14"/>
  <c r="Y315" i="14"/>
  <c r="U315" i="14"/>
  <c r="X315" i="14" s="1"/>
  <c r="T315" i="14"/>
  <c r="W315" i="14" s="1"/>
  <c r="Z315" i="14" s="1"/>
  <c r="AM314" i="14"/>
  <c r="AL314" i="14"/>
  <c r="AK314" i="14"/>
  <c r="AJ314" i="14"/>
  <c r="AI314" i="14"/>
  <c r="AH314" i="14"/>
  <c r="AG314" i="14"/>
  <c r="AF314" i="14"/>
  <c r="AE314" i="14"/>
  <c r="AD314" i="14"/>
  <c r="AC314" i="14"/>
  <c r="AB314" i="14"/>
  <c r="AA314" i="14"/>
  <c r="Y314" i="14"/>
  <c r="U314" i="14"/>
  <c r="X314" i="14" s="1"/>
  <c r="T314" i="14"/>
  <c r="W314" i="14" s="1"/>
  <c r="Z314" i="14" s="1"/>
  <c r="AM313" i="14"/>
  <c r="AL313" i="14"/>
  <c r="AK313" i="14"/>
  <c r="AJ313" i="14"/>
  <c r="AI313" i="14"/>
  <c r="AH313" i="14"/>
  <c r="AG313" i="14"/>
  <c r="AF313" i="14"/>
  <c r="AE313" i="14"/>
  <c r="AD313" i="14"/>
  <c r="AC313" i="14"/>
  <c r="AB313" i="14"/>
  <c r="AA313" i="14"/>
  <c r="Y313" i="14"/>
  <c r="U313" i="14"/>
  <c r="T313" i="14"/>
  <c r="AM312" i="14"/>
  <c r="AL312" i="14"/>
  <c r="AK312" i="14"/>
  <c r="AJ312" i="14"/>
  <c r="AI312" i="14"/>
  <c r="AH312" i="14"/>
  <c r="AG312" i="14"/>
  <c r="AF312" i="14"/>
  <c r="AE312" i="14"/>
  <c r="AD312" i="14"/>
  <c r="AC312" i="14"/>
  <c r="AB312" i="14"/>
  <c r="AA312" i="14"/>
  <c r="Y312" i="14"/>
  <c r="U312" i="14"/>
  <c r="T312" i="14"/>
  <c r="AM311" i="14"/>
  <c r="AL311" i="14"/>
  <c r="AK311" i="14"/>
  <c r="AJ311" i="14"/>
  <c r="AI311" i="14"/>
  <c r="AH311" i="14"/>
  <c r="AG311" i="14"/>
  <c r="AF311" i="14"/>
  <c r="AE311" i="14"/>
  <c r="AD311" i="14"/>
  <c r="AC311" i="14"/>
  <c r="AB311" i="14"/>
  <c r="AA311" i="14"/>
  <c r="Y311" i="14"/>
  <c r="U311" i="14"/>
  <c r="X311" i="14" s="1"/>
  <c r="T311" i="14"/>
  <c r="W311" i="14" s="1"/>
  <c r="AM310" i="14"/>
  <c r="AL310" i="14"/>
  <c r="AK310" i="14"/>
  <c r="AJ310" i="14"/>
  <c r="AI310" i="14"/>
  <c r="AH310" i="14"/>
  <c r="AG310" i="14"/>
  <c r="AF310" i="14"/>
  <c r="AE310" i="14"/>
  <c r="AD310" i="14"/>
  <c r="AC310" i="14"/>
  <c r="AB310" i="14"/>
  <c r="AA310" i="14"/>
  <c r="Y310" i="14"/>
  <c r="U310" i="14"/>
  <c r="X310" i="14" s="1"/>
  <c r="T310" i="14"/>
  <c r="W310" i="14" s="1"/>
  <c r="AM309" i="14"/>
  <c r="AL309" i="14"/>
  <c r="AK309" i="14"/>
  <c r="AJ309" i="14"/>
  <c r="AI309" i="14"/>
  <c r="AH309" i="14"/>
  <c r="AG309" i="14"/>
  <c r="AF309" i="14"/>
  <c r="AE309" i="14"/>
  <c r="AD309" i="14"/>
  <c r="AC309" i="14"/>
  <c r="AB309" i="14"/>
  <c r="AA309" i="14"/>
  <c r="Y309" i="14"/>
  <c r="U309" i="14"/>
  <c r="T309" i="14"/>
  <c r="AM308" i="14"/>
  <c r="AL308" i="14"/>
  <c r="AK308" i="14"/>
  <c r="AJ308" i="14"/>
  <c r="AI308" i="14"/>
  <c r="AH308" i="14"/>
  <c r="AG308" i="14"/>
  <c r="AF308" i="14"/>
  <c r="AE308" i="14"/>
  <c r="AD308" i="14"/>
  <c r="AC308" i="14"/>
  <c r="AB308" i="14"/>
  <c r="AA308" i="14"/>
  <c r="Y308" i="14"/>
  <c r="U308" i="14"/>
  <c r="X308" i="14" s="1"/>
  <c r="T308" i="14"/>
  <c r="AM307" i="14"/>
  <c r="AL307" i="14"/>
  <c r="AK307" i="14"/>
  <c r="AJ307" i="14"/>
  <c r="AI307" i="14"/>
  <c r="AH307" i="14"/>
  <c r="AG307" i="14"/>
  <c r="AF307" i="14"/>
  <c r="AE307" i="14"/>
  <c r="AD307" i="14"/>
  <c r="AC307" i="14"/>
  <c r="AB307" i="14"/>
  <c r="AA307" i="14"/>
  <c r="Y307" i="14"/>
  <c r="U307" i="14"/>
  <c r="T307" i="14"/>
  <c r="AM306" i="14"/>
  <c r="AL306" i="14"/>
  <c r="AK306" i="14"/>
  <c r="AJ306" i="14"/>
  <c r="AI306" i="14"/>
  <c r="AH306" i="14"/>
  <c r="AG306" i="14"/>
  <c r="AF306" i="14"/>
  <c r="AE306" i="14"/>
  <c r="AD306" i="14"/>
  <c r="AC306" i="14"/>
  <c r="AB306" i="14"/>
  <c r="AA306" i="14"/>
  <c r="Y306" i="14"/>
  <c r="U306" i="14"/>
  <c r="T306" i="14"/>
  <c r="AM305" i="14"/>
  <c r="AL305" i="14"/>
  <c r="AK305" i="14"/>
  <c r="AJ305" i="14"/>
  <c r="AI305" i="14"/>
  <c r="AH305" i="14"/>
  <c r="AG305" i="14"/>
  <c r="AF305" i="14"/>
  <c r="AE305" i="14"/>
  <c r="AD305" i="14"/>
  <c r="AC305" i="14"/>
  <c r="AB305" i="14"/>
  <c r="AA305" i="14"/>
  <c r="Y305" i="14"/>
  <c r="U305" i="14"/>
  <c r="X305" i="14" s="1"/>
  <c r="T305" i="14"/>
  <c r="W305" i="14" s="1"/>
  <c r="Z305" i="14" s="1"/>
  <c r="AM304" i="14"/>
  <c r="AL304" i="14"/>
  <c r="AK304" i="14"/>
  <c r="AJ304" i="14"/>
  <c r="AI304" i="14"/>
  <c r="AH304" i="14"/>
  <c r="AG304" i="14"/>
  <c r="AF304" i="14"/>
  <c r="AE304" i="14"/>
  <c r="AD304" i="14"/>
  <c r="AC304" i="14"/>
  <c r="AB304" i="14"/>
  <c r="AA304" i="14"/>
  <c r="Y304" i="14"/>
  <c r="U304" i="14"/>
  <c r="T304" i="14"/>
  <c r="AM303" i="14"/>
  <c r="AL303" i="14"/>
  <c r="AK303" i="14"/>
  <c r="AJ303" i="14"/>
  <c r="AI303" i="14"/>
  <c r="AH303" i="14"/>
  <c r="AG303" i="14"/>
  <c r="AF303" i="14"/>
  <c r="AE303" i="14"/>
  <c r="AD303" i="14"/>
  <c r="AC303" i="14"/>
  <c r="AB303" i="14"/>
  <c r="AA303" i="14"/>
  <c r="Y303" i="14"/>
  <c r="U303" i="14"/>
  <c r="X303" i="14" s="1"/>
  <c r="T303" i="14"/>
  <c r="W303" i="14" s="1"/>
  <c r="Z303" i="14" s="1"/>
  <c r="AM302" i="14"/>
  <c r="AL302" i="14"/>
  <c r="AK302" i="14"/>
  <c r="AJ302" i="14"/>
  <c r="AI302" i="14"/>
  <c r="AH302" i="14"/>
  <c r="AG302" i="14"/>
  <c r="AF302" i="14"/>
  <c r="AE302" i="14"/>
  <c r="AD302" i="14"/>
  <c r="AC302" i="14"/>
  <c r="AB302" i="14"/>
  <c r="AA302" i="14"/>
  <c r="Y302" i="14"/>
  <c r="U302" i="14"/>
  <c r="T302" i="14"/>
  <c r="AM301" i="14"/>
  <c r="AL301" i="14"/>
  <c r="AK301" i="14"/>
  <c r="AJ301" i="14"/>
  <c r="AI301" i="14"/>
  <c r="AH301" i="14"/>
  <c r="AG301" i="14"/>
  <c r="AF301" i="14"/>
  <c r="AE301" i="14"/>
  <c r="AD301" i="14"/>
  <c r="AC301" i="14"/>
  <c r="AB301" i="14"/>
  <c r="AA301" i="14"/>
  <c r="Y301" i="14"/>
  <c r="Z301" i="14" s="1"/>
  <c r="U301" i="14"/>
  <c r="X301" i="14" s="1"/>
  <c r="T301" i="14"/>
  <c r="W301" i="14" s="1"/>
  <c r="AM300" i="14"/>
  <c r="AL300" i="14"/>
  <c r="AK300" i="14"/>
  <c r="AJ300" i="14"/>
  <c r="AI300" i="14"/>
  <c r="AH300" i="14"/>
  <c r="AG300" i="14"/>
  <c r="AF300" i="14"/>
  <c r="AE300" i="14"/>
  <c r="AD300" i="14"/>
  <c r="AC300" i="14"/>
  <c r="AB300" i="14"/>
  <c r="AA300" i="14"/>
  <c r="Y300" i="14"/>
  <c r="U300" i="14"/>
  <c r="T300" i="14"/>
  <c r="AM299" i="14"/>
  <c r="AL299" i="14"/>
  <c r="AK299" i="14"/>
  <c r="AJ299" i="14"/>
  <c r="AI299" i="14"/>
  <c r="AH299" i="14"/>
  <c r="AG299" i="14"/>
  <c r="AF299" i="14"/>
  <c r="AE299" i="14"/>
  <c r="AD299" i="14"/>
  <c r="AC299" i="14"/>
  <c r="AB299" i="14"/>
  <c r="AA299" i="14"/>
  <c r="Y299" i="14"/>
  <c r="U299" i="14"/>
  <c r="X299" i="14" s="1"/>
  <c r="T299" i="14"/>
  <c r="W299" i="14" s="1"/>
  <c r="AM298" i="14"/>
  <c r="AL298" i="14"/>
  <c r="AK298" i="14"/>
  <c r="AJ298" i="14"/>
  <c r="AI298" i="14"/>
  <c r="AH298" i="14"/>
  <c r="AG298" i="14"/>
  <c r="AF298" i="14"/>
  <c r="AE298" i="14"/>
  <c r="AD298" i="14"/>
  <c r="AC298" i="14"/>
  <c r="AB298" i="14"/>
  <c r="AA298" i="14"/>
  <c r="Y298" i="14"/>
  <c r="U298" i="14"/>
  <c r="T298" i="14"/>
  <c r="AM297" i="14"/>
  <c r="AL297" i="14"/>
  <c r="AK297" i="14"/>
  <c r="AJ297" i="14"/>
  <c r="AI297" i="14"/>
  <c r="AH297" i="14"/>
  <c r="AG297" i="14"/>
  <c r="AF297" i="14"/>
  <c r="AE297" i="14"/>
  <c r="AD297" i="14"/>
  <c r="AC297" i="14"/>
  <c r="AB297" i="14"/>
  <c r="AA297" i="14"/>
  <c r="Y297" i="14"/>
  <c r="U297" i="14"/>
  <c r="X297" i="14" s="1"/>
  <c r="T297" i="14"/>
  <c r="W297" i="14" s="1"/>
  <c r="Z297" i="14" s="1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Y296" i="14"/>
  <c r="U296" i="14"/>
  <c r="T296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Y295" i="14"/>
  <c r="U295" i="14"/>
  <c r="X295" i="14" s="1"/>
  <c r="T295" i="14"/>
  <c r="W295" i="14" s="1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Y294" i="14"/>
  <c r="U294" i="14"/>
  <c r="T294" i="14"/>
  <c r="AM293" i="14"/>
  <c r="AL293" i="14"/>
  <c r="AK293" i="14"/>
  <c r="AJ293" i="14"/>
  <c r="AI293" i="14"/>
  <c r="AH293" i="14"/>
  <c r="AG293" i="14"/>
  <c r="AF293" i="14"/>
  <c r="AE293" i="14"/>
  <c r="AD293" i="14"/>
  <c r="AC293" i="14"/>
  <c r="AB293" i="14"/>
  <c r="AA293" i="14"/>
  <c r="Y293" i="14"/>
  <c r="U293" i="14"/>
  <c r="X293" i="14" s="1"/>
  <c r="T293" i="14"/>
  <c r="W293" i="14" s="1"/>
  <c r="Z293" i="14" s="1"/>
  <c r="AM292" i="14"/>
  <c r="AL292" i="14"/>
  <c r="AK292" i="14"/>
  <c r="AJ292" i="14"/>
  <c r="AI292" i="14"/>
  <c r="AH292" i="14"/>
  <c r="AG292" i="14"/>
  <c r="AF292" i="14"/>
  <c r="AE292" i="14"/>
  <c r="AD292" i="14"/>
  <c r="AC292" i="14"/>
  <c r="AB292" i="14"/>
  <c r="AA292" i="14"/>
  <c r="Y292" i="14"/>
  <c r="U292" i="14"/>
  <c r="T292" i="14"/>
  <c r="AM291" i="14"/>
  <c r="AL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Y291" i="14"/>
  <c r="U291" i="14"/>
  <c r="X291" i="14" s="1"/>
  <c r="T291" i="14"/>
  <c r="W291" i="14" s="1"/>
  <c r="Z291" i="14" s="1"/>
  <c r="AM290" i="14"/>
  <c r="AL290" i="14"/>
  <c r="AK290" i="14"/>
  <c r="AJ290" i="14"/>
  <c r="AI290" i="14"/>
  <c r="AH290" i="14"/>
  <c r="AG290" i="14"/>
  <c r="AF290" i="14"/>
  <c r="AE290" i="14"/>
  <c r="AD290" i="14"/>
  <c r="AC290" i="14"/>
  <c r="AB290" i="14"/>
  <c r="AA290" i="14"/>
  <c r="Y290" i="14"/>
  <c r="U290" i="14"/>
  <c r="X290" i="14" s="1"/>
  <c r="T290" i="14"/>
  <c r="W290" i="14" s="1"/>
  <c r="Z290" i="14" s="1"/>
  <c r="AM289" i="14"/>
  <c r="AL289" i="14"/>
  <c r="AK289" i="14"/>
  <c r="AJ289" i="14"/>
  <c r="AI289" i="14"/>
  <c r="AH289" i="14"/>
  <c r="AG289" i="14"/>
  <c r="AF289" i="14"/>
  <c r="AE289" i="14"/>
  <c r="AD289" i="14"/>
  <c r="AC289" i="14"/>
  <c r="AB289" i="14"/>
  <c r="AA289" i="14"/>
  <c r="Y289" i="14"/>
  <c r="U289" i="14"/>
  <c r="T289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Y288" i="14"/>
  <c r="U288" i="14"/>
  <c r="X288" i="14" s="1"/>
  <c r="T288" i="14"/>
  <c r="W288" i="14" s="1"/>
  <c r="Z288" i="14" s="1"/>
  <c r="AM287" i="14"/>
  <c r="AL287" i="14"/>
  <c r="AK287" i="14"/>
  <c r="AJ287" i="14"/>
  <c r="AI287" i="14"/>
  <c r="AH287" i="14"/>
  <c r="AG287" i="14"/>
  <c r="AF287" i="14"/>
  <c r="AE287" i="14"/>
  <c r="AD287" i="14"/>
  <c r="AC287" i="14"/>
  <c r="AB287" i="14"/>
  <c r="AA287" i="14"/>
  <c r="Y287" i="14"/>
  <c r="U287" i="14"/>
  <c r="T287" i="14"/>
  <c r="AM286" i="14"/>
  <c r="AL286" i="14"/>
  <c r="AK286" i="14"/>
  <c r="AJ286" i="14"/>
  <c r="AI286" i="14"/>
  <c r="AH286" i="14"/>
  <c r="AG286" i="14"/>
  <c r="AF286" i="14"/>
  <c r="AE286" i="14"/>
  <c r="AD286" i="14"/>
  <c r="AC286" i="14"/>
  <c r="AB286" i="14"/>
  <c r="AA286" i="14"/>
  <c r="Y286" i="14"/>
  <c r="U286" i="14"/>
  <c r="X286" i="14" s="1"/>
  <c r="T286" i="14"/>
  <c r="W286" i="14" s="1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Y285" i="14"/>
  <c r="U285" i="14"/>
  <c r="T285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Y284" i="14"/>
  <c r="U284" i="14"/>
  <c r="X284" i="14" s="1"/>
  <c r="T284" i="14"/>
  <c r="W284" i="14" s="1"/>
  <c r="AM283" i="14"/>
  <c r="AL283" i="14"/>
  <c r="AK283" i="14"/>
  <c r="AJ283" i="14"/>
  <c r="AI283" i="14"/>
  <c r="AH283" i="14"/>
  <c r="AG283" i="14"/>
  <c r="AF283" i="14"/>
  <c r="AE283" i="14"/>
  <c r="AD283" i="14"/>
  <c r="AC283" i="14"/>
  <c r="AB283" i="14"/>
  <c r="AA283" i="14"/>
  <c r="Y283" i="14"/>
  <c r="U283" i="14"/>
  <c r="X283" i="14" s="1"/>
  <c r="T283" i="14"/>
  <c r="W283" i="14" s="1"/>
  <c r="AM282" i="14"/>
  <c r="AL282" i="14"/>
  <c r="AK282" i="14"/>
  <c r="AJ282" i="14"/>
  <c r="AI282" i="14"/>
  <c r="AH282" i="14"/>
  <c r="AG282" i="14"/>
  <c r="AF282" i="14"/>
  <c r="AE282" i="14"/>
  <c r="AD282" i="14"/>
  <c r="AC282" i="14"/>
  <c r="AB282" i="14"/>
  <c r="AA282" i="14"/>
  <c r="Y282" i="14"/>
  <c r="U282" i="14"/>
  <c r="T282" i="14"/>
  <c r="AM281" i="14"/>
  <c r="AL281" i="14"/>
  <c r="AK281" i="14"/>
  <c r="AJ281" i="14"/>
  <c r="AI281" i="14"/>
  <c r="AH281" i="14"/>
  <c r="AG281" i="14"/>
  <c r="AF281" i="14"/>
  <c r="AE281" i="14"/>
  <c r="AD281" i="14"/>
  <c r="AC281" i="14"/>
  <c r="AB281" i="14"/>
  <c r="AA281" i="14"/>
  <c r="Y281" i="14"/>
  <c r="U281" i="14"/>
  <c r="T281" i="14"/>
  <c r="AM280" i="14"/>
  <c r="AL280" i="14"/>
  <c r="AK280" i="14"/>
  <c r="AJ280" i="14"/>
  <c r="AI280" i="14"/>
  <c r="AH280" i="14"/>
  <c r="AG280" i="14"/>
  <c r="AF280" i="14"/>
  <c r="AE280" i="14"/>
  <c r="AD280" i="14"/>
  <c r="AC280" i="14"/>
  <c r="AB280" i="14"/>
  <c r="AA280" i="14"/>
  <c r="Y280" i="14"/>
  <c r="U280" i="14"/>
  <c r="X280" i="14" s="1"/>
  <c r="T280" i="14"/>
  <c r="W280" i="14" s="1"/>
  <c r="AM279" i="14"/>
  <c r="AL279" i="14"/>
  <c r="AK279" i="14"/>
  <c r="AJ279" i="14"/>
  <c r="AI279" i="14"/>
  <c r="AH279" i="14"/>
  <c r="AG279" i="14"/>
  <c r="AF279" i="14"/>
  <c r="AE279" i="14"/>
  <c r="AD279" i="14"/>
  <c r="AC279" i="14"/>
  <c r="AB279" i="14"/>
  <c r="AA279" i="14"/>
  <c r="Y279" i="14"/>
  <c r="U279" i="14"/>
  <c r="X279" i="14" s="1"/>
  <c r="T279" i="14"/>
  <c r="W279" i="14" s="1"/>
  <c r="Z279" i="14" s="1"/>
  <c r="AM278" i="14"/>
  <c r="AL278" i="14"/>
  <c r="AK278" i="14"/>
  <c r="AJ278" i="14"/>
  <c r="AI278" i="14"/>
  <c r="AH278" i="14"/>
  <c r="AG278" i="14"/>
  <c r="AF278" i="14"/>
  <c r="AE278" i="14"/>
  <c r="AD278" i="14"/>
  <c r="AC278" i="14"/>
  <c r="AB278" i="14"/>
  <c r="AA278" i="14"/>
  <c r="Y278" i="14"/>
  <c r="U278" i="14"/>
  <c r="T278" i="14"/>
  <c r="AM277" i="14"/>
  <c r="AL277" i="14"/>
  <c r="AK277" i="14"/>
  <c r="AJ277" i="14"/>
  <c r="AI277" i="14"/>
  <c r="AH277" i="14"/>
  <c r="AG277" i="14"/>
  <c r="AF277" i="14"/>
  <c r="AE277" i="14"/>
  <c r="AD277" i="14"/>
  <c r="AC277" i="14"/>
  <c r="AB277" i="14"/>
  <c r="AA277" i="14"/>
  <c r="Y277" i="14"/>
  <c r="Z277" i="14" s="1"/>
  <c r="U277" i="14"/>
  <c r="X277" i="14" s="1"/>
  <c r="T277" i="14"/>
  <c r="W277" i="14" s="1"/>
  <c r="AM276" i="14"/>
  <c r="AL276" i="14"/>
  <c r="AK276" i="14"/>
  <c r="AJ276" i="14"/>
  <c r="AI276" i="14"/>
  <c r="AH276" i="14"/>
  <c r="AG276" i="14"/>
  <c r="AF276" i="14"/>
  <c r="AE276" i="14"/>
  <c r="AD276" i="14"/>
  <c r="AC276" i="14"/>
  <c r="AB276" i="14"/>
  <c r="AA276" i="14"/>
  <c r="Y276" i="14"/>
  <c r="U276" i="14"/>
  <c r="T276" i="14"/>
  <c r="AM275" i="14"/>
  <c r="AL275" i="14"/>
  <c r="AK275" i="14"/>
  <c r="AJ275" i="14"/>
  <c r="AI275" i="14"/>
  <c r="AH275" i="14"/>
  <c r="AG275" i="14"/>
  <c r="AF275" i="14"/>
  <c r="AE275" i="14"/>
  <c r="AD275" i="14"/>
  <c r="AC275" i="14"/>
  <c r="AB275" i="14"/>
  <c r="AA275" i="14"/>
  <c r="Y275" i="14"/>
  <c r="U275" i="14"/>
  <c r="T275" i="14"/>
  <c r="AM274" i="14"/>
  <c r="AL274" i="14"/>
  <c r="AK274" i="14"/>
  <c r="AJ274" i="14"/>
  <c r="AI274" i="14"/>
  <c r="AH274" i="14"/>
  <c r="AG274" i="14"/>
  <c r="AF274" i="14"/>
  <c r="AE274" i="14"/>
  <c r="AD274" i="14"/>
  <c r="AC274" i="14"/>
  <c r="AB274" i="14"/>
  <c r="AA274" i="14"/>
  <c r="Y274" i="14"/>
  <c r="U274" i="14"/>
  <c r="X274" i="14" s="1"/>
  <c r="T274" i="14"/>
  <c r="W274" i="14" s="1"/>
  <c r="AM273" i="14"/>
  <c r="AL273" i="14"/>
  <c r="AK273" i="14"/>
  <c r="AJ273" i="14"/>
  <c r="AI273" i="14"/>
  <c r="AH273" i="14"/>
  <c r="AG273" i="14"/>
  <c r="AF273" i="14"/>
  <c r="AE273" i="14"/>
  <c r="AD273" i="14"/>
  <c r="AC273" i="14"/>
  <c r="AB273" i="14"/>
  <c r="AA273" i="14"/>
  <c r="Y273" i="14"/>
  <c r="U273" i="14"/>
  <c r="T273" i="14"/>
  <c r="AM272" i="14"/>
  <c r="AL272" i="14"/>
  <c r="AK272" i="14"/>
  <c r="AJ272" i="14"/>
  <c r="AI272" i="14"/>
  <c r="AH272" i="14"/>
  <c r="AG272" i="14"/>
  <c r="AF272" i="14"/>
  <c r="AE272" i="14"/>
  <c r="AD272" i="14"/>
  <c r="AC272" i="14"/>
  <c r="AB272" i="14"/>
  <c r="AA272" i="14"/>
  <c r="Y272" i="14"/>
  <c r="U272" i="14"/>
  <c r="X272" i="14" s="1"/>
  <c r="T272" i="14"/>
  <c r="W272" i="14" s="1"/>
  <c r="AM271" i="14"/>
  <c r="AL271" i="14"/>
  <c r="AK271" i="14"/>
  <c r="AJ271" i="14"/>
  <c r="AI271" i="14"/>
  <c r="AH271" i="14"/>
  <c r="AG271" i="14"/>
  <c r="AF271" i="14"/>
  <c r="AE271" i="14"/>
  <c r="AD271" i="14"/>
  <c r="AC271" i="14"/>
  <c r="AB271" i="14"/>
  <c r="AA271" i="14"/>
  <c r="Y271" i="14"/>
  <c r="U271" i="14"/>
  <c r="T271" i="14"/>
  <c r="AM270" i="14"/>
  <c r="AL270" i="14"/>
  <c r="AK270" i="14"/>
  <c r="AJ270" i="14"/>
  <c r="AI270" i="14"/>
  <c r="AH270" i="14"/>
  <c r="AG270" i="14"/>
  <c r="AF270" i="14"/>
  <c r="AE270" i="14"/>
  <c r="AD270" i="14"/>
  <c r="AC270" i="14"/>
  <c r="AB270" i="14"/>
  <c r="AA270" i="14"/>
  <c r="Y270" i="14"/>
  <c r="U270" i="14"/>
  <c r="X270" i="14" s="1"/>
  <c r="T270" i="14"/>
  <c r="W270" i="14" s="1"/>
  <c r="Z270" i="14" s="1"/>
  <c r="AM269" i="14"/>
  <c r="AL269" i="14"/>
  <c r="AK269" i="14"/>
  <c r="AJ269" i="14"/>
  <c r="AI269" i="14"/>
  <c r="AH269" i="14"/>
  <c r="AG269" i="14"/>
  <c r="AF269" i="14"/>
  <c r="AE269" i="14"/>
  <c r="AD269" i="14"/>
  <c r="AC269" i="14"/>
  <c r="AB269" i="14"/>
  <c r="AA269" i="14"/>
  <c r="Y269" i="14"/>
  <c r="U269" i="14"/>
  <c r="T269" i="14"/>
  <c r="AM268" i="14"/>
  <c r="AL268" i="14"/>
  <c r="AK268" i="14"/>
  <c r="AJ268" i="14"/>
  <c r="AI268" i="14"/>
  <c r="AH268" i="14"/>
  <c r="AG268" i="14"/>
  <c r="AF268" i="14"/>
  <c r="AE268" i="14"/>
  <c r="AD268" i="14"/>
  <c r="AC268" i="14"/>
  <c r="AB268" i="14"/>
  <c r="AA268" i="14"/>
  <c r="Y268" i="14"/>
  <c r="U268" i="14"/>
  <c r="X268" i="14" s="1"/>
  <c r="T268" i="14"/>
  <c r="W268" i="14" s="1"/>
  <c r="AM267" i="14"/>
  <c r="AL267" i="14"/>
  <c r="AK267" i="14"/>
  <c r="AJ267" i="14"/>
  <c r="AI267" i="14"/>
  <c r="AH267" i="14"/>
  <c r="AG267" i="14"/>
  <c r="AF267" i="14"/>
  <c r="AE267" i="14"/>
  <c r="AD267" i="14"/>
  <c r="AC267" i="14"/>
  <c r="AB267" i="14"/>
  <c r="AA267" i="14"/>
  <c r="Y267" i="14"/>
  <c r="U267" i="14"/>
  <c r="T267" i="14"/>
  <c r="AM266" i="14"/>
  <c r="AL266" i="14"/>
  <c r="AK266" i="14"/>
  <c r="AJ266" i="14"/>
  <c r="AI266" i="14"/>
  <c r="AH266" i="14"/>
  <c r="AG266" i="14"/>
  <c r="AF266" i="14"/>
  <c r="AE266" i="14"/>
  <c r="AD266" i="14"/>
  <c r="AC266" i="14"/>
  <c r="AB266" i="14"/>
  <c r="AA266" i="14"/>
  <c r="Y266" i="14"/>
  <c r="U266" i="14"/>
  <c r="X266" i="14" s="1"/>
  <c r="T266" i="14"/>
  <c r="W266" i="14" s="1"/>
  <c r="Z266" i="14" s="1"/>
  <c r="AM265" i="14"/>
  <c r="AL265" i="14"/>
  <c r="AK265" i="14"/>
  <c r="AJ265" i="14"/>
  <c r="AI265" i="14"/>
  <c r="AH265" i="14"/>
  <c r="AG265" i="14"/>
  <c r="AF265" i="14"/>
  <c r="AE265" i="14"/>
  <c r="AD265" i="14"/>
  <c r="AC265" i="14"/>
  <c r="AB265" i="14"/>
  <c r="AA265" i="14"/>
  <c r="Y265" i="14"/>
  <c r="U265" i="14"/>
  <c r="T265" i="14"/>
  <c r="AM264" i="14"/>
  <c r="AL264" i="14"/>
  <c r="AK264" i="14"/>
  <c r="AJ264" i="14"/>
  <c r="AI264" i="14"/>
  <c r="AH264" i="14"/>
  <c r="AG264" i="14"/>
  <c r="AF264" i="14"/>
  <c r="AE264" i="14"/>
  <c r="AD264" i="14"/>
  <c r="AC264" i="14"/>
  <c r="AB264" i="14"/>
  <c r="AA264" i="14"/>
  <c r="Y264" i="14"/>
  <c r="U264" i="14"/>
  <c r="X264" i="14" s="1"/>
  <c r="T264" i="14"/>
  <c r="W264" i="14" s="1"/>
  <c r="AM263" i="14"/>
  <c r="AL263" i="14"/>
  <c r="AK263" i="14"/>
  <c r="AJ263" i="14"/>
  <c r="AI263" i="14"/>
  <c r="AH263" i="14"/>
  <c r="AG263" i="14"/>
  <c r="AF263" i="14"/>
  <c r="AE263" i="14"/>
  <c r="AD263" i="14"/>
  <c r="AC263" i="14"/>
  <c r="AB263" i="14"/>
  <c r="AA263" i="14"/>
  <c r="Y263" i="14"/>
  <c r="U263" i="14"/>
  <c r="T263" i="14"/>
  <c r="AM262" i="14"/>
  <c r="AL262" i="14"/>
  <c r="AK262" i="14"/>
  <c r="AJ262" i="14"/>
  <c r="AI262" i="14"/>
  <c r="AH262" i="14"/>
  <c r="AG262" i="14"/>
  <c r="AF262" i="14"/>
  <c r="AE262" i="14"/>
  <c r="AD262" i="14"/>
  <c r="AC262" i="14"/>
  <c r="AB262" i="14"/>
  <c r="AA262" i="14"/>
  <c r="Y262" i="14"/>
  <c r="U262" i="14"/>
  <c r="X262" i="14" s="1"/>
  <c r="T262" i="14"/>
  <c r="W262" i="14" s="1"/>
  <c r="AM261" i="14"/>
  <c r="AL261" i="14"/>
  <c r="AK261" i="14"/>
  <c r="AJ261" i="14"/>
  <c r="AI261" i="14"/>
  <c r="AH261" i="14"/>
  <c r="AG261" i="14"/>
  <c r="AF261" i="14"/>
  <c r="AE261" i="14"/>
  <c r="AD261" i="14"/>
  <c r="AC261" i="14"/>
  <c r="AB261" i="14"/>
  <c r="AA261" i="14"/>
  <c r="Y261" i="14"/>
  <c r="U261" i="14"/>
  <c r="T261" i="14"/>
  <c r="AM260" i="14"/>
  <c r="AL260" i="14"/>
  <c r="AK260" i="14"/>
  <c r="AJ260" i="14"/>
  <c r="AI260" i="14"/>
  <c r="AH260" i="14"/>
  <c r="AG260" i="14"/>
  <c r="AF260" i="14"/>
  <c r="AE260" i="14"/>
  <c r="AD260" i="14"/>
  <c r="AC260" i="14"/>
  <c r="AB260" i="14"/>
  <c r="AA260" i="14"/>
  <c r="Y260" i="14"/>
  <c r="U260" i="14"/>
  <c r="X260" i="14" s="1"/>
  <c r="T260" i="14"/>
  <c r="W260" i="14" s="1"/>
  <c r="AM259" i="14"/>
  <c r="AL259" i="14"/>
  <c r="AK259" i="14"/>
  <c r="AJ259" i="14"/>
  <c r="AI259" i="14"/>
  <c r="AH259" i="14"/>
  <c r="AG259" i="14"/>
  <c r="AF259" i="14"/>
  <c r="AE259" i="14"/>
  <c r="AD259" i="14"/>
  <c r="AC259" i="14"/>
  <c r="AB259" i="14"/>
  <c r="AA259" i="14"/>
  <c r="Y259" i="14"/>
  <c r="U259" i="14"/>
  <c r="T259" i="14"/>
  <c r="AM258" i="14"/>
  <c r="AL258" i="14"/>
  <c r="AK258" i="14"/>
  <c r="AJ258" i="14"/>
  <c r="AI258" i="14"/>
  <c r="AH258" i="14"/>
  <c r="AG258" i="14"/>
  <c r="AF258" i="14"/>
  <c r="AE258" i="14"/>
  <c r="AD258" i="14"/>
  <c r="AC258" i="14"/>
  <c r="AB258" i="14"/>
  <c r="AA258" i="14"/>
  <c r="Y258" i="14"/>
  <c r="U258" i="14"/>
  <c r="X258" i="14" s="1"/>
  <c r="T258" i="14"/>
  <c r="W258" i="14" s="1"/>
  <c r="AM257" i="14"/>
  <c r="AL257" i="14"/>
  <c r="AK257" i="14"/>
  <c r="AJ257" i="14"/>
  <c r="AI257" i="14"/>
  <c r="AH257" i="14"/>
  <c r="AG257" i="14"/>
  <c r="AF257" i="14"/>
  <c r="AE257" i="14"/>
  <c r="AD257" i="14"/>
  <c r="AC257" i="14"/>
  <c r="AB257" i="14"/>
  <c r="AA257" i="14"/>
  <c r="Y257" i="14"/>
  <c r="U257" i="14"/>
  <c r="X257" i="14" s="1"/>
  <c r="T257" i="14"/>
  <c r="W257" i="14" s="1"/>
  <c r="Z257" i="14" s="1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Y256" i="14"/>
  <c r="U256" i="14"/>
  <c r="X256" i="14" s="1"/>
  <c r="T256" i="14"/>
  <c r="W256" i="14" s="1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Y255" i="14"/>
  <c r="U255" i="14"/>
  <c r="T255" i="14"/>
  <c r="AM254" i="14"/>
  <c r="AL254" i="14"/>
  <c r="AK254" i="14"/>
  <c r="AJ254" i="14"/>
  <c r="AI254" i="14"/>
  <c r="AH254" i="14"/>
  <c r="AG254" i="14"/>
  <c r="AF254" i="14"/>
  <c r="AE254" i="14"/>
  <c r="AD254" i="14"/>
  <c r="AC254" i="14"/>
  <c r="AB254" i="14"/>
  <c r="AA254" i="14"/>
  <c r="Y254" i="14"/>
  <c r="U254" i="14"/>
  <c r="X254" i="14" s="1"/>
  <c r="T254" i="14"/>
  <c r="W254" i="14" s="1"/>
  <c r="Z254" i="14" s="1"/>
  <c r="AM253" i="14"/>
  <c r="AL253" i="14"/>
  <c r="AK253" i="14"/>
  <c r="AJ253" i="14"/>
  <c r="AI253" i="14"/>
  <c r="AH253" i="14"/>
  <c r="AG253" i="14"/>
  <c r="AF253" i="14"/>
  <c r="AE253" i="14"/>
  <c r="AD253" i="14"/>
  <c r="AC253" i="14"/>
  <c r="AB253" i="14"/>
  <c r="AA253" i="14"/>
  <c r="Y253" i="14"/>
  <c r="U253" i="14"/>
  <c r="X253" i="14" s="1"/>
  <c r="T253" i="14"/>
  <c r="W253" i="14" s="1"/>
  <c r="AM252" i="14"/>
  <c r="AL252" i="14"/>
  <c r="AK252" i="14"/>
  <c r="AJ252" i="14"/>
  <c r="AI252" i="14"/>
  <c r="AH252" i="14"/>
  <c r="AG252" i="14"/>
  <c r="AF252" i="14"/>
  <c r="AE252" i="14"/>
  <c r="AD252" i="14"/>
  <c r="AC252" i="14"/>
  <c r="AB252" i="14"/>
  <c r="AA252" i="14"/>
  <c r="Y252" i="14"/>
  <c r="U252" i="14"/>
  <c r="T252" i="14"/>
  <c r="AM251" i="14"/>
  <c r="AL251" i="14"/>
  <c r="AK251" i="14"/>
  <c r="AJ251" i="14"/>
  <c r="AI251" i="14"/>
  <c r="AH251" i="14"/>
  <c r="AG251" i="14"/>
  <c r="AF251" i="14"/>
  <c r="AE251" i="14"/>
  <c r="AD251" i="14"/>
  <c r="AC251" i="14"/>
  <c r="AB251" i="14"/>
  <c r="AA251" i="14"/>
  <c r="Y251" i="14"/>
  <c r="U251" i="14"/>
  <c r="X251" i="14" s="1"/>
  <c r="T251" i="14"/>
  <c r="W251" i="14" s="1"/>
  <c r="AM250" i="14"/>
  <c r="AL250" i="14"/>
  <c r="AK250" i="14"/>
  <c r="AJ250" i="14"/>
  <c r="AI250" i="14"/>
  <c r="AH250" i="14"/>
  <c r="AG250" i="14"/>
  <c r="AF250" i="14"/>
  <c r="AE250" i="14"/>
  <c r="AD250" i="14"/>
  <c r="AC250" i="14"/>
  <c r="AB250" i="14"/>
  <c r="AA250" i="14"/>
  <c r="Y250" i="14"/>
  <c r="U250" i="14"/>
  <c r="T250" i="14"/>
  <c r="AM249" i="14"/>
  <c r="AL249" i="14"/>
  <c r="AK249" i="14"/>
  <c r="AJ249" i="14"/>
  <c r="AI249" i="14"/>
  <c r="AH249" i="14"/>
  <c r="AG249" i="14"/>
  <c r="AF249" i="14"/>
  <c r="AE249" i="14"/>
  <c r="AD249" i="14"/>
  <c r="AC249" i="14"/>
  <c r="AB249" i="14"/>
  <c r="AA249" i="14"/>
  <c r="Y249" i="14"/>
  <c r="U249" i="14"/>
  <c r="T249" i="14"/>
  <c r="AM248" i="14"/>
  <c r="AL248" i="14"/>
  <c r="AK248" i="14"/>
  <c r="AJ248" i="14"/>
  <c r="AI248" i="14"/>
  <c r="AH248" i="14"/>
  <c r="AG248" i="14"/>
  <c r="AF248" i="14"/>
  <c r="AE248" i="14"/>
  <c r="AD248" i="14"/>
  <c r="AC248" i="14"/>
  <c r="AB248" i="14"/>
  <c r="AA248" i="14"/>
  <c r="Y248" i="14"/>
  <c r="U248" i="14"/>
  <c r="X248" i="14" s="1"/>
  <c r="T248" i="14"/>
  <c r="W248" i="14" s="1"/>
  <c r="AM247" i="14"/>
  <c r="AL247" i="14"/>
  <c r="AK247" i="14"/>
  <c r="AJ247" i="14"/>
  <c r="AI247" i="14"/>
  <c r="AH247" i="14"/>
  <c r="AG247" i="14"/>
  <c r="AF247" i="14"/>
  <c r="AE247" i="14"/>
  <c r="AD247" i="14"/>
  <c r="AC247" i="14"/>
  <c r="AB247" i="14"/>
  <c r="AA247" i="14"/>
  <c r="Y247" i="14"/>
  <c r="U247" i="14"/>
  <c r="T247" i="14"/>
  <c r="AM246" i="14"/>
  <c r="AL246" i="14"/>
  <c r="AK246" i="14"/>
  <c r="AJ246" i="14"/>
  <c r="AI246" i="14"/>
  <c r="AH246" i="14"/>
  <c r="AG246" i="14"/>
  <c r="AF246" i="14"/>
  <c r="AE246" i="14"/>
  <c r="AD246" i="14"/>
  <c r="AC246" i="14"/>
  <c r="AB246" i="14"/>
  <c r="AA246" i="14"/>
  <c r="Y246" i="14"/>
  <c r="U246" i="14"/>
  <c r="T246" i="14"/>
  <c r="AM245" i="14"/>
  <c r="AL245" i="14"/>
  <c r="AK245" i="14"/>
  <c r="AJ245" i="14"/>
  <c r="AI245" i="14"/>
  <c r="AH245" i="14"/>
  <c r="AG245" i="14"/>
  <c r="AF245" i="14"/>
  <c r="AE245" i="14"/>
  <c r="AD245" i="14"/>
  <c r="AC245" i="14"/>
  <c r="AB245" i="14"/>
  <c r="AA245" i="14"/>
  <c r="Y245" i="14"/>
  <c r="U245" i="14"/>
  <c r="X245" i="14" s="1"/>
  <c r="T245" i="14"/>
  <c r="W245" i="14" s="1"/>
  <c r="Z245" i="14" s="1"/>
  <c r="AM244" i="14"/>
  <c r="AL244" i="14"/>
  <c r="AK244" i="14"/>
  <c r="AJ244" i="14"/>
  <c r="AI244" i="14"/>
  <c r="AH244" i="14"/>
  <c r="AG244" i="14"/>
  <c r="AF244" i="14"/>
  <c r="AE244" i="14"/>
  <c r="AD244" i="14"/>
  <c r="AC244" i="14"/>
  <c r="AB244" i="14"/>
  <c r="AA244" i="14"/>
  <c r="Y244" i="14"/>
  <c r="U244" i="14"/>
  <c r="X244" i="14" s="1"/>
  <c r="T244" i="14"/>
  <c r="W244" i="14" s="1"/>
  <c r="AM243" i="14"/>
  <c r="AL243" i="14"/>
  <c r="AK243" i="14"/>
  <c r="AJ243" i="14"/>
  <c r="AI243" i="14"/>
  <c r="AH243" i="14"/>
  <c r="AG243" i="14"/>
  <c r="AF243" i="14"/>
  <c r="AE243" i="14"/>
  <c r="AD243" i="14"/>
  <c r="AC243" i="14"/>
  <c r="AB243" i="14"/>
  <c r="AA243" i="14"/>
  <c r="Y243" i="14"/>
  <c r="U243" i="14"/>
  <c r="T243" i="14"/>
  <c r="AM242" i="14"/>
  <c r="AL242" i="14"/>
  <c r="AK242" i="14"/>
  <c r="AJ242" i="14"/>
  <c r="AI242" i="14"/>
  <c r="AH242" i="14"/>
  <c r="AG242" i="14"/>
  <c r="AF242" i="14"/>
  <c r="AE242" i="14"/>
  <c r="AD242" i="14"/>
  <c r="AC242" i="14"/>
  <c r="AB242" i="14"/>
  <c r="AA242" i="14"/>
  <c r="Y242" i="14"/>
  <c r="U242" i="14"/>
  <c r="T242" i="14"/>
  <c r="AM241" i="14"/>
  <c r="AL241" i="14"/>
  <c r="AK241" i="14"/>
  <c r="AJ241" i="14"/>
  <c r="AI241" i="14"/>
  <c r="AH241" i="14"/>
  <c r="AG241" i="14"/>
  <c r="AF241" i="14"/>
  <c r="AE241" i="14"/>
  <c r="AD241" i="14"/>
  <c r="AC241" i="14"/>
  <c r="AB241" i="14"/>
  <c r="AA241" i="14"/>
  <c r="Y241" i="14"/>
  <c r="U241" i="14"/>
  <c r="X241" i="14" s="1"/>
  <c r="T241" i="14"/>
  <c r="W241" i="14" s="1"/>
  <c r="AM240" i="14"/>
  <c r="AL240" i="14"/>
  <c r="AK240" i="14"/>
  <c r="AJ240" i="14"/>
  <c r="AI240" i="14"/>
  <c r="AH240" i="14"/>
  <c r="AG240" i="14"/>
  <c r="AF240" i="14"/>
  <c r="AE240" i="14"/>
  <c r="AD240" i="14"/>
  <c r="AC240" i="14"/>
  <c r="AB240" i="14"/>
  <c r="AA240" i="14"/>
  <c r="Y240" i="14"/>
  <c r="U240" i="14"/>
  <c r="T240" i="14"/>
  <c r="AM239" i="14"/>
  <c r="AL239" i="14"/>
  <c r="AK239" i="14"/>
  <c r="AJ239" i="14"/>
  <c r="AI239" i="14"/>
  <c r="AH239" i="14"/>
  <c r="AG239" i="14"/>
  <c r="AF239" i="14"/>
  <c r="AE239" i="14"/>
  <c r="AD239" i="14"/>
  <c r="AC239" i="14"/>
  <c r="AB239" i="14"/>
  <c r="AA239" i="14"/>
  <c r="Y239" i="14"/>
  <c r="U239" i="14"/>
  <c r="X239" i="14" s="1"/>
  <c r="T239" i="14"/>
  <c r="W239" i="14" s="1"/>
  <c r="AM238" i="14"/>
  <c r="AL238" i="14"/>
  <c r="AK238" i="14"/>
  <c r="AJ238" i="14"/>
  <c r="AI238" i="14"/>
  <c r="AH238" i="14"/>
  <c r="AG238" i="14"/>
  <c r="AF238" i="14"/>
  <c r="AE238" i="14"/>
  <c r="AD238" i="14"/>
  <c r="AC238" i="14"/>
  <c r="AB238" i="14"/>
  <c r="AA238" i="14"/>
  <c r="Y238" i="14"/>
  <c r="U238" i="14"/>
  <c r="X238" i="14" s="1"/>
  <c r="T238" i="14"/>
  <c r="AM237" i="14"/>
  <c r="AL237" i="14"/>
  <c r="AK237" i="14"/>
  <c r="AJ237" i="14"/>
  <c r="AI237" i="14"/>
  <c r="AH237" i="14"/>
  <c r="AG237" i="14"/>
  <c r="AF237" i="14"/>
  <c r="AE237" i="14"/>
  <c r="AD237" i="14"/>
  <c r="AC237" i="14"/>
  <c r="AB237" i="14"/>
  <c r="AA237" i="14"/>
  <c r="Y237" i="14"/>
  <c r="U237" i="14"/>
  <c r="X237" i="14" s="1"/>
  <c r="T237" i="14"/>
  <c r="W237" i="14" s="1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Y236" i="14"/>
  <c r="U236" i="14"/>
  <c r="T236" i="14"/>
  <c r="AM235" i="14"/>
  <c r="AL235" i="14"/>
  <c r="AK235" i="14"/>
  <c r="AJ235" i="14"/>
  <c r="AI235" i="14"/>
  <c r="AH235" i="14"/>
  <c r="AG235" i="14"/>
  <c r="AF235" i="14"/>
  <c r="AE235" i="14"/>
  <c r="AD235" i="14"/>
  <c r="AC235" i="14"/>
  <c r="AB235" i="14"/>
  <c r="AA235" i="14"/>
  <c r="Y235" i="14"/>
  <c r="U235" i="14"/>
  <c r="X235" i="14" s="1"/>
  <c r="T235" i="14"/>
  <c r="W235" i="14" s="1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Y234" i="14"/>
  <c r="U234" i="14"/>
  <c r="T234" i="14"/>
  <c r="AM233" i="14"/>
  <c r="AL233" i="14"/>
  <c r="AK233" i="14"/>
  <c r="AJ233" i="14"/>
  <c r="AI233" i="14"/>
  <c r="AH233" i="14"/>
  <c r="AG233" i="14"/>
  <c r="AF233" i="14"/>
  <c r="AE233" i="14"/>
  <c r="AD233" i="14"/>
  <c r="AC233" i="14"/>
  <c r="AB233" i="14"/>
  <c r="AA233" i="14"/>
  <c r="Y233" i="14"/>
  <c r="U233" i="14"/>
  <c r="X233" i="14" s="1"/>
  <c r="T233" i="14"/>
  <c r="W233" i="14" s="1"/>
  <c r="Z233" i="14" s="1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Y232" i="14"/>
  <c r="U232" i="14"/>
  <c r="T232" i="14"/>
  <c r="AM231" i="14"/>
  <c r="AL231" i="14"/>
  <c r="AK231" i="14"/>
  <c r="AJ231" i="14"/>
  <c r="AI231" i="14"/>
  <c r="AH231" i="14"/>
  <c r="AG231" i="14"/>
  <c r="AF231" i="14"/>
  <c r="AE231" i="14"/>
  <c r="AD231" i="14"/>
  <c r="AC231" i="14"/>
  <c r="AB231" i="14"/>
  <c r="AA231" i="14"/>
  <c r="Y231" i="14"/>
  <c r="U231" i="14"/>
  <c r="X231" i="14" s="1"/>
  <c r="T231" i="14"/>
  <c r="W231" i="14" s="1"/>
  <c r="AM230" i="14"/>
  <c r="AL230" i="14"/>
  <c r="AK230" i="14"/>
  <c r="AJ230" i="14"/>
  <c r="AI230" i="14"/>
  <c r="AH230" i="14"/>
  <c r="AG230" i="14"/>
  <c r="AF230" i="14"/>
  <c r="AE230" i="14"/>
  <c r="AD230" i="14"/>
  <c r="AC230" i="14"/>
  <c r="AB230" i="14"/>
  <c r="AA230" i="14"/>
  <c r="Y230" i="14"/>
  <c r="U230" i="14"/>
  <c r="T230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Y229" i="14"/>
  <c r="U229" i="14"/>
  <c r="X229" i="14" s="1"/>
  <c r="T229" i="14"/>
  <c r="W229" i="14" s="1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Y228" i="14"/>
  <c r="U228" i="14"/>
  <c r="T228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Y227" i="14"/>
  <c r="U227" i="14"/>
  <c r="X227" i="14" s="1"/>
  <c r="T227" i="14"/>
  <c r="W227" i="14" s="1"/>
  <c r="AM226" i="14"/>
  <c r="AL226" i="14"/>
  <c r="AK226" i="14"/>
  <c r="AJ226" i="14"/>
  <c r="AI226" i="14"/>
  <c r="AH226" i="14"/>
  <c r="AG226" i="14"/>
  <c r="AF226" i="14"/>
  <c r="AE226" i="14"/>
  <c r="AD226" i="14"/>
  <c r="AC226" i="14"/>
  <c r="AB226" i="14"/>
  <c r="AA226" i="14"/>
  <c r="Y226" i="14"/>
  <c r="U226" i="14"/>
  <c r="X226" i="14" s="1"/>
  <c r="T226" i="14"/>
  <c r="W226" i="14" s="1"/>
  <c r="AM225" i="14"/>
  <c r="AL225" i="14"/>
  <c r="AK225" i="14"/>
  <c r="AJ225" i="14"/>
  <c r="AI225" i="14"/>
  <c r="AH225" i="14"/>
  <c r="AG225" i="14"/>
  <c r="AF225" i="14"/>
  <c r="AE225" i="14"/>
  <c r="AD225" i="14"/>
  <c r="AC225" i="14"/>
  <c r="AB225" i="14"/>
  <c r="AA225" i="14"/>
  <c r="Y225" i="14"/>
  <c r="Z225" i="14" s="1"/>
  <c r="U225" i="14"/>
  <c r="X225" i="14" s="1"/>
  <c r="T225" i="14"/>
  <c r="W225" i="14" s="1"/>
  <c r="AM224" i="14"/>
  <c r="AL224" i="14"/>
  <c r="AK224" i="14"/>
  <c r="AJ224" i="14"/>
  <c r="AI224" i="14"/>
  <c r="AH224" i="14"/>
  <c r="AG224" i="14"/>
  <c r="AF224" i="14"/>
  <c r="AE224" i="14"/>
  <c r="AD224" i="14"/>
  <c r="AC224" i="14"/>
  <c r="AB224" i="14"/>
  <c r="AA224" i="14"/>
  <c r="Y224" i="14"/>
  <c r="U224" i="14"/>
  <c r="T224" i="14"/>
  <c r="AM223" i="14"/>
  <c r="AL223" i="14"/>
  <c r="AK223" i="14"/>
  <c r="AJ223" i="14"/>
  <c r="AI223" i="14"/>
  <c r="AH223" i="14"/>
  <c r="AG223" i="14"/>
  <c r="AF223" i="14"/>
  <c r="AE223" i="14"/>
  <c r="AD223" i="14"/>
  <c r="AC223" i="14"/>
  <c r="AB223" i="14"/>
  <c r="AA223" i="14"/>
  <c r="Y223" i="14"/>
  <c r="U223" i="14"/>
  <c r="X223" i="14" s="1"/>
  <c r="T223" i="14"/>
  <c r="W223" i="14" s="1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Y222" i="14"/>
  <c r="U222" i="14"/>
  <c r="X222" i="14" s="1"/>
  <c r="T222" i="14"/>
  <c r="W222" i="14" s="1"/>
  <c r="AM221" i="14"/>
  <c r="AL221" i="14"/>
  <c r="AK221" i="14"/>
  <c r="AJ221" i="14"/>
  <c r="AI221" i="14"/>
  <c r="AH221" i="14"/>
  <c r="AG221" i="14"/>
  <c r="AF221" i="14"/>
  <c r="AE221" i="14"/>
  <c r="AD221" i="14"/>
  <c r="AC221" i="14"/>
  <c r="AB221" i="14"/>
  <c r="AA221" i="14"/>
  <c r="Y221" i="14"/>
  <c r="U221" i="14"/>
  <c r="T221" i="14"/>
  <c r="AM220" i="14"/>
  <c r="AL220" i="14"/>
  <c r="AK220" i="14"/>
  <c r="AJ220" i="14"/>
  <c r="AI220" i="14"/>
  <c r="AH220" i="14"/>
  <c r="AG220" i="14"/>
  <c r="AF220" i="14"/>
  <c r="AE220" i="14"/>
  <c r="AD220" i="14"/>
  <c r="AC220" i="14"/>
  <c r="AB220" i="14"/>
  <c r="AA220" i="14"/>
  <c r="Y220" i="14"/>
  <c r="W220" i="14"/>
  <c r="U220" i="14"/>
  <c r="X220" i="14" s="1"/>
  <c r="T220" i="14"/>
  <c r="AM219" i="14"/>
  <c r="AL219" i="14"/>
  <c r="AK219" i="14"/>
  <c r="AJ219" i="14"/>
  <c r="AI219" i="14"/>
  <c r="AH219" i="14"/>
  <c r="AG219" i="14"/>
  <c r="AF219" i="14"/>
  <c r="AE219" i="14"/>
  <c r="AD219" i="14"/>
  <c r="AC219" i="14"/>
  <c r="AB219" i="14"/>
  <c r="AA219" i="14"/>
  <c r="Y219" i="14"/>
  <c r="U219" i="14"/>
  <c r="T219" i="14"/>
  <c r="AM218" i="14"/>
  <c r="AL218" i="14"/>
  <c r="AK218" i="14"/>
  <c r="AJ218" i="14"/>
  <c r="AI218" i="14"/>
  <c r="AH218" i="14"/>
  <c r="AG218" i="14"/>
  <c r="AF218" i="14"/>
  <c r="AE218" i="14"/>
  <c r="AD218" i="14"/>
  <c r="AC218" i="14"/>
  <c r="AB218" i="14"/>
  <c r="AA218" i="14"/>
  <c r="Y218" i="14"/>
  <c r="U218" i="14"/>
  <c r="T218" i="14"/>
  <c r="AM217" i="14"/>
  <c r="AL217" i="14"/>
  <c r="AK217" i="14"/>
  <c r="AJ217" i="14"/>
  <c r="AI217" i="14"/>
  <c r="AH217" i="14"/>
  <c r="AG217" i="14"/>
  <c r="AF217" i="14"/>
  <c r="AE217" i="14"/>
  <c r="AD217" i="14"/>
  <c r="AC217" i="14"/>
  <c r="AB217" i="14"/>
  <c r="AA217" i="14"/>
  <c r="Y217" i="14"/>
  <c r="U217" i="14"/>
  <c r="X217" i="14" s="1"/>
  <c r="T217" i="14"/>
  <c r="W217" i="14" s="1"/>
  <c r="Z217" i="14" s="1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Y216" i="14"/>
  <c r="U216" i="14"/>
  <c r="T216" i="14"/>
  <c r="AM215" i="14"/>
  <c r="AL215" i="14"/>
  <c r="AK215" i="14"/>
  <c r="AJ215" i="14"/>
  <c r="AI215" i="14"/>
  <c r="AH215" i="14"/>
  <c r="AG215" i="14"/>
  <c r="AF215" i="14"/>
  <c r="AE215" i="14"/>
  <c r="AD215" i="14"/>
  <c r="AC215" i="14"/>
  <c r="AB215" i="14"/>
  <c r="AA215" i="14"/>
  <c r="Y215" i="14"/>
  <c r="U215" i="14"/>
  <c r="X215" i="14" s="1"/>
  <c r="T215" i="14"/>
  <c r="W215" i="14" s="1"/>
  <c r="AM214" i="14"/>
  <c r="AL214" i="14"/>
  <c r="AK214" i="14"/>
  <c r="AJ214" i="14"/>
  <c r="AI214" i="14"/>
  <c r="AH214" i="14"/>
  <c r="AG214" i="14"/>
  <c r="AF214" i="14"/>
  <c r="AE214" i="14"/>
  <c r="AD214" i="14"/>
  <c r="AC214" i="14"/>
  <c r="AB214" i="14"/>
  <c r="AA214" i="14"/>
  <c r="Y214" i="14"/>
  <c r="U214" i="14"/>
  <c r="X214" i="14" s="1"/>
  <c r="T214" i="14"/>
  <c r="W214" i="14" s="1"/>
  <c r="AM213" i="14"/>
  <c r="AL213" i="14"/>
  <c r="AK213" i="14"/>
  <c r="AJ213" i="14"/>
  <c r="AI213" i="14"/>
  <c r="AH213" i="14"/>
  <c r="AG213" i="14"/>
  <c r="AF213" i="14"/>
  <c r="AE213" i="14"/>
  <c r="AD213" i="14"/>
  <c r="AC213" i="14"/>
  <c r="AB213" i="14"/>
  <c r="AA213" i="14"/>
  <c r="Y213" i="14"/>
  <c r="U213" i="14"/>
  <c r="T213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Y212" i="14"/>
  <c r="U212" i="14"/>
  <c r="T212" i="14"/>
  <c r="AM211" i="14"/>
  <c r="AL211" i="14"/>
  <c r="AK211" i="14"/>
  <c r="AJ211" i="14"/>
  <c r="AI211" i="14"/>
  <c r="AH211" i="14"/>
  <c r="AG211" i="14"/>
  <c r="AF211" i="14"/>
  <c r="AE211" i="14"/>
  <c r="AD211" i="14"/>
  <c r="AC211" i="14"/>
  <c r="AB211" i="14"/>
  <c r="AA211" i="14"/>
  <c r="Y211" i="14"/>
  <c r="U211" i="14"/>
  <c r="X211" i="14" s="1"/>
  <c r="T211" i="14"/>
  <c r="W211" i="14" s="1"/>
  <c r="AM210" i="14"/>
  <c r="AL210" i="14"/>
  <c r="AK210" i="14"/>
  <c r="AJ210" i="14"/>
  <c r="AI210" i="14"/>
  <c r="AH210" i="14"/>
  <c r="AG210" i="14"/>
  <c r="AF210" i="14"/>
  <c r="AE210" i="14"/>
  <c r="AD210" i="14"/>
  <c r="AC210" i="14"/>
  <c r="AB210" i="14"/>
  <c r="AA210" i="14"/>
  <c r="Y210" i="14"/>
  <c r="U210" i="14"/>
  <c r="T210" i="14"/>
  <c r="AM209" i="14"/>
  <c r="AL209" i="14"/>
  <c r="AK209" i="14"/>
  <c r="AJ209" i="14"/>
  <c r="AI209" i="14"/>
  <c r="AH209" i="14"/>
  <c r="AG209" i="14"/>
  <c r="AF209" i="14"/>
  <c r="AE209" i="14"/>
  <c r="AD209" i="14"/>
  <c r="AC209" i="14"/>
  <c r="AB209" i="14"/>
  <c r="AA209" i="14"/>
  <c r="Y209" i="14"/>
  <c r="U209" i="14"/>
  <c r="X209" i="14" s="1"/>
  <c r="T209" i="14"/>
  <c r="W209" i="14" s="1"/>
  <c r="Z209" i="14" s="1"/>
  <c r="AM208" i="14"/>
  <c r="AL208" i="14"/>
  <c r="AK208" i="14"/>
  <c r="AJ208" i="14"/>
  <c r="AI208" i="14"/>
  <c r="AH208" i="14"/>
  <c r="AG208" i="14"/>
  <c r="AF208" i="14"/>
  <c r="AE208" i="14"/>
  <c r="AD208" i="14"/>
  <c r="AC208" i="14"/>
  <c r="AB208" i="14"/>
  <c r="AA208" i="14"/>
  <c r="Y208" i="14"/>
  <c r="U208" i="14"/>
  <c r="T208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Y207" i="14"/>
  <c r="U207" i="14"/>
  <c r="X207" i="14" s="1"/>
  <c r="T207" i="14"/>
  <c r="W207" i="14" s="1"/>
  <c r="Z207" i="14" s="1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Y206" i="14"/>
  <c r="U206" i="14"/>
  <c r="T206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Y205" i="14"/>
  <c r="U205" i="14"/>
  <c r="X205" i="14" s="1"/>
  <c r="T205" i="14"/>
  <c r="W205" i="14" s="1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Y204" i="14"/>
  <c r="U204" i="14"/>
  <c r="T204" i="14"/>
  <c r="W204" i="14" s="1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Y203" i="14"/>
  <c r="U203" i="14"/>
  <c r="X203" i="14" s="1"/>
  <c r="T203" i="14"/>
  <c r="W203" i="14" s="1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Y202" i="14"/>
  <c r="U202" i="14"/>
  <c r="T202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Y201" i="14"/>
  <c r="U201" i="14"/>
  <c r="X201" i="14" s="1"/>
  <c r="Z201" i="14" s="1"/>
  <c r="T201" i="14"/>
  <c r="W201" i="14" s="1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Y200" i="14"/>
  <c r="U200" i="14"/>
  <c r="T200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Y199" i="14"/>
  <c r="U199" i="14"/>
  <c r="X199" i="14" s="1"/>
  <c r="T199" i="14"/>
  <c r="W199" i="14" s="1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Y198" i="14"/>
  <c r="U198" i="14"/>
  <c r="T198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Y197" i="14"/>
  <c r="U197" i="14"/>
  <c r="X197" i="14" s="1"/>
  <c r="T197" i="14"/>
  <c r="W197" i="14" s="1"/>
  <c r="Z197" i="14" s="1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Y196" i="14"/>
  <c r="U196" i="14"/>
  <c r="X196" i="14" s="1"/>
  <c r="T196" i="14"/>
  <c r="W196" i="14" s="1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Y195" i="14"/>
  <c r="U195" i="14"/>
  <c r="X195" i="14" s="1"/>
  <c r="T195" i="14"/>
  <c r="W195" i="14" s="1"/>
  <c r="Z195" i="14" s="1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Y194" i="14"/>
  <c r="U194" i="14"/>
  <c r="T194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Y193" i="14"/>
  <c r="U193" i="14"/>
  <c r="X193" i="14" s="1"/>
  <c r="T193" i="14"/>
  <c r="W193" i="14" s="1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Y192" i="14"/>
  <c r="U192" i="14"/>
  <c r="X192" i="14" s="1"/>
  <c r="T192" i="14"/>
  <c r="W192" i="14" s="1"/>
  <c r="Z192" i="14" s="1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Y191" i="14"/>
  <c r="U191" i="14"/>
  <c r="T191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Y190" i="14"/>
  <c r="U190" i="14"/>
  <c r="T190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Y189" i="14"/>
  <c r="U189" i="14"/>
  <c r="X189" i="14" s="1"/>
  <c r="Z189" i="14" s="1"/>
  <c r="T189" i="14"/>
  <c r="W189" i="14" s="1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Y188" i="14"/>
  <c r="U188" i="14"/>
  <c r="X188" i="14" s="1"/>
  <c r="T188" i="14"/>
  <c r="W188" i="14" s="1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Y187" i="14"/>
  <c r="U187" i="14"/>
  <c r="T187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Y186" i="14"/>
  <c r="U186" i="14"/>
  <c r="X186" i="14" s="1"/>
  <c r="T186" i="14"/>
  <c r="W186" i="14" s="1"/>
  <c r="Z186" i="14" s="1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Y185" i="14"/>
  <c r="U185" i="14"/>
  <c r="T185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Y184" i="14"/>
  <c r="U184" i="14"/>
  <c r="T184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Y183" i="14"/>
  <c r="U183" i="14"/>
  <c r="X183" i="14" s="1"/>
  <c r="T183" i="14"/>
  <c r="W183" i="14" s="1"/>
  <c r="Z183" i="14" s="1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Y182" i="14"/>
  <c r="U182" i="14"/>
  <c r="T182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Y181" i="14"/>
  <c r="U181" i="14"/>
  <c r="X181" i="14" s="1"/>
  <c r="T181" i="14"/>
  <c r="W181" i="14" s="1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Y180" i="14"/>
  <c r="U180" i="14"/>
  <c r="T180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Y179" i="14"/>
  <c r="X179" i="14"/>
  <c r="U179" i="14"/>
  <c r="T179" i="14"/>
  <c r="W179" i="14" s="1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Y178" i="14"/>
  <c r="U178" i="14"/>
  <c r="T178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Y177" i="14"/>
  <c r="Z177" i="14" s="1"/>
  <c r="U177" i="14"/>
  <c r="X177" i="14" s="1"/>
  <c r="T177" i="14"/>
  <c r="W177" i="14" s="1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Y176" i="14"/>
  <c r="U176" i="14"/>
  <c r="T176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Y175" i="14"/>
  <c r="U175" i="14"/>
  <c r="X175" i="14" s="1"/>
  <c r="T175" i="14"/>
  <c r="W175" i="14" s="1"/>
  <c r="Z175" i="14" s="1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Y174" i="14"/>
  <c r="U174" i="14"/>
  <c r="T174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Y173" i="14"/>
  <c r="U173" i="14"/>
  <c r="X173" i="14" s="1"/>
  <c r="T173" i="14"/>
  <c r="W173" i="14" s="1"/>
  <c r="Z173" i="14" s="1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Y172" i="14"/>
  <c r="U172" i="14"/>
  <c r="T172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Y171" i="14"/>
  <c r="U171" i="14"/>
  <c r="X171" i="14" s="1"/>
  <c r="T171" i="14"/>
  <c r="W171" i="14" s="1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Y170" i="14"/>
  <c r="U170" i="14"/>
  <c r="T170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Y169" i="14"/>
  <c r="U169" i="14"/>
  <c r="X169" i="14" s="1"/>
  <c r="T169" i="14"/>
  <c r="W169" i="14" s="1"/>
  <c r="Z169" i="14" s="1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Y168" i="14"/>
  <c r="U168" i="14"/>
  <c r="T168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Y167" i="14"/>
  <c r="U167" i="14"/>
  <c r="X167" i="14" s="1"/>
  <c r="T167" i="14"/>
  <c r="W167" i="14" s="1"/>
  <c r="Z167" i="14" s="1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Y166" i="14"/>
  <c r="U166" i="14"/>
  <c r="X166" i="14" s="1"/>
  <c r="T166" i="14"/>
  <c r="W166" i="14" s="1"/>
  <c r="Z166" i="14" s="1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Y165" i="14"/>
  <c r="U165" i="14"/>
  <c r="T165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Y164" i="14"/>
  <c r="U164" i="14"/>
  <c r="X164" i="14" s="1"/>
  <c r="T164" i="14"/>
  <c r="W164" i="14" s="1"/>
  <c r="Z164" i="14" s="1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Y163" i="14"/>
  <c r="U163" i="14"/>
  <c r="T163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Y162" i="14"/>
  <c r="U162" i="14"/>
  <c r="X162" i="14" s="1"/>
  <c r="T162" i="14"/>
  <c r="W162" i="14" s="1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Y161" i="14"/>
  <c r="U161" i="14"/>
  <c r="T161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Y160" i="14"/>
  <c r="U160" i="14"/>
  <c r="T160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Y159" i="14"/>
  <c r="U159" i="14"/>
  <c r="X159" i="14" s="1"/>
  <c r="T159" i="14"/>
  <c r="W159" i="14" s="1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Y158" i="14"/>
  <c r="U158" i="14"/>
  <c r="T158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Y157" i="14"/>
  <c r="U157" i="14"/>
  <c r="X157" i="14" s="1"/>
  <c r="T157" i="14"/>
  <c r="W157" i="14" s="1"/>
  <c r="Z157" i="14" s="1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Y156" i="14"/>
  <c r="U156" i="14"/>
  <c r="X156" i="14" s="1"/>
  <c r="T156" i="14"/>
  <c r="W156" i="14" s="1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Y155" i="14"/>
  <c r="U155" i="14"/>
  <c r="T155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Y154" i="14"/>
  <c r="U154" i="14"/>
  <c r="X154" i="14" s="1"/>
  <c r="T154" i="14"/>
  <c r="W154" i="14" s="1"/>
  <c r="Z154" i="14" s="1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Y153" i="14"/>
  <c r="U153" i="14"/>
  <c r="T153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Y152" i="14"/>
  <c r="U152" i="14"/>
  <c r="T152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Y151" i="14"/>
  <c r="U151" i="14"/>
  <c r="X151" i="14" s="1"/>
  <c r="T151" i="14"/>
  <c r="W151" i="14" s="1"/>
  <c r="Z151" i="14" s="1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Y150" i="14"/>
  <c r="U150" i="14"/>
  <c r="T150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Y149" i="14"/>
  <c r="U149" i="14"/>
  <c r="X149" i="14" s="1"/>
  <c r="T149" i="14"/>
  <c r="W149" i="14" s="1"/>
  <c r="Z149" i="14" s="1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Y148" i="14"/>
  <c r="U148" i="14"/>
  <c r="T148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Y147" i="14"/>
  <c r="U147" i="14"/>
  <c r="X147" i="14" s="1"/>
  <c r="T147" i="14"/>
  <c r="W147" i="14" s="1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Y146" i="14"/>
  <c r="U146" i="14"/>
  <c r="X146" i="14" s="1"/>
  <c r="T146" i="14"/>
  <c r="W146" i="14" s="1"/>
  <c r="Z146" i="14" s="1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Y145" i="14"/>
  <c r="U145" i="14"/>
  <c r="T145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Y144" i="14"/>
  <c r="U144" i="14"/>
  <c r="X144" i="14" s="1"/>
  <c r="T144" i="14"/>
  <c r="W144" i="14" s="1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Y143" i="14"/>
  <c r="U143" i="14"/>
  <c r="T143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Y142" i="14"/>
  <c r="U142" i="14"/>
  <c r="X142" i="14" s="1"/>
  <c r="T142" i="14"/>
  <c r="W142" i="14" s="1"/>
  <c r="Z142" i="14" s="1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Y141" i="14"/>
  <c r="U141" i="14"/>
  <c r="T141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Y140" i="14"/>
  <c r="U140" i="14"/>
  <c r="T140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Y139" i="14"/>
  <c r="U139" i="14"/>
  <c r="X139" i="14" s="1"/>
  <c r="T139" i="14"/>
  <c r="W139" i="14" s="1"/>
  <c r="Z139" i="14" s="1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Y138" i="14"/>
  <c r="U138" i="14"/>
  <c r="T138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Y137" i="14"/>
  <c r="U137" i="14"/>
  <c r="X137" i="14" s="1"/>
  <c r="T137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Y136" i="14"/>
  <c r="U136" i="14"/>
  <c r="X136" i="14" s="1"/>
  <c r="T136" i="14"/>
  <c r="W136" i="14" s="1"/>
  <c r="Z136" i="14" s="1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Y135" i="14"/>
  <c r="U135" i="14"/>
  <c r="T135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Y134" i="14"/>
  <c r="U134" i="14"/>
  <c r="T134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Y133" i="14"/>
  <c r="U133" i="14"/>
  <c r="X133" i="14" s="1"/>
  <c r="T133" i="14"/>
  <c r="W133" i="14" s="1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Y132" i="14"/>
  <c r="U132" i="14"/>
  <c r="T132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Y131" i="14"/>
  <c r="U131" i="14"/>
  <c r="X131" i="14" s="1"/>
  <c r="T131" i="14"/>
  <c r="W131" i="14" s="1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Y130" i="14"/>
  <c r="U130" i="14"/>
  <c r="T130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Y129" i="14"/>
  <c r="Z129" i="14" s="1"/>
  <c r="U129" i="14"/>
  <c r="X129" i="14" s="1"/>
  <c r="T129" i="14"/>
  <c r="W129" i="14" s="1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Y128" i="14"/>
  <c r="U128" i="14"/>
  <c r="X128" i="14" s="1"/>
  <c r="T128" i="14"/>
  <c r="W128" i="14" s="1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Y127" i="14"/>
  <c r="U127" i="14"/>
  <c r="X127" i="14" s="1"/>
  <c r="T127" i="14"/>
  <c r="W127" i="14" s="1"/>
  <c r="Z127" i="14" s="1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Y126" i="14"/>
  <c r="U126" i="14"/>
  <c r="T126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Y125" i="14"/>
  <c r="U125" i="14"/>
  <c r="T125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Y124" i="14"/>
  <c r="U124" i="14"/>
  <c r="X124" i="14" s="1"/>
  <c r="T124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Y123" i="14"/>
  <c r="U123" i="14"/>
  <c r="X123" i="14" s="1"/>
  <c r="T123" i="14"/>
  <c r="W123" i="14" s="1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Y122" i="14"/>
  <c r="U122" i="14"/>
  <c r="T122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Y121" i="14"/>
  <c r="U121" i="14"/>
  <c r="X121" i="14" s="1"/>
  <c r="T121" i="14"/>
  <c r="W121" i="14" s="1"/>
  <c r="Z121" i="14" s="1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Y120" i="14"/>
  <c r="U120" i="14"/>
  <c r="X120" i="14" s="1"/>
  <c r="T120" i="14"/>
  <c r="W120" i="14" s="1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Y119" i="14"/>
  <c r="U119" i="14"/>
  <c r="T119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Y118" i="14"/>
  <c r="U118" i="14"/>
  <c r="T118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Y117" i="14"/>
  <c r="Z117" i="14" s="1"/>
  <c r="U117" i="14"/>
  <c r="X117" i="14" s="1"/>
  <c r="T117" i="14"/>
  <c r="W117" i="14" s="1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Y116" i="14"/>
  <c r="U116" i="14"/>
  <c r="T116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Y115" i="14"/>
  <c r="U115" i="14"/>
  <c r="X115" i="14" s="1"/>
  <c r="T115" i="14"/>
  <c r="W115" i="14" s="1"/>
  <c r="Z115" i="14" s="1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Y114" i="14"/>
  <c r="U114" i="14"/>
  <c r="T114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Y113" i="14"/>
  <c r="U113" i="14"/>
  <c r="X113" i="14" s="1"/>
  <c r="T113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Y112" i="14"/>
  <c r="U112" i="14"/>
  <c r="T112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Y111" i="14"/>
  <c r="U111" i="14"/>
  <c r="X111" i="14" s="1"/>
  <c r="T111" i="14"/>
  <c r="W111" i="14" s="1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Y110" i="14"/>
  <c r="U110" i="14"/>
  <c r="X110" i="14" s="1"/>
  <c r="T110" i="14"/>
  <c r="W110" i="14" s="1"/>
  <c r="Z110" i="14" s="1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Y109" i="14"/>
  <c r="U109" i="14"/>
  <c r="X109" i="14" s="1"/>
  <c r="T109" i="14"/>
  <c r="W109" i="14" s="1"/>
  <c r="Z109" i="14" s="1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Y108" i="14"/>
  <c r="U108" i="14"/>
  <c r="T108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Y107" i="14"/>
  <c r="U107" i="14"/>
  <c r="T107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Y106" i="14"/>
  <c r="U106" i="14"/>
  <c r="X106" i="14" s="1"/>
  <c r="T106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Y105" i="14"/>
  <c r="Z105" i="14" s="1"/>
  <c r="U105" i="14"/>
  <c r="X105" i="14" s="1"/>
  <c r="T105" i="14"/>
  <c r="W105" i="14" s="1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Y104" i="14"/>
  <c r="U104" i="14"/>
  <c r="T104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Y103" i="14"/>
  <c r="U103" i="14"/>
  <c r="X103" i="14" s="1"/>
  <c r="T103" i="14"/>
  <c r="W103" i="14" s="1"/>
  <c r="Z103" i="14" s="1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Y102" i="14"/>
  <c r="U102" i="14"/>
  <c r="T102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Y101" i="14"/>
  <c r="U101" i="14"/>
  <c r="T101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Y100" i="14"/>
  <c r="U100" i="14"/>
  <c r="X100" i="14" s="1"/>
  <c r="T100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Y99" i="14"/>
  <c r="U99" i="14"/>
  <c r="X99" i="14" s="1"/>
  <c r="T99" i="14"/>
  <c r="W99" i="14" s="1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Y98" i="14"/>
  <c r="U98" i="14"/>
  <c r="X98" i="14" s="1"/>
  <c r="T98" i="14"/>
  <c r="W98" i="14" s="1"/>
  <c r="Z98" i="14" s="1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Y97" i="14"/>
  <c r="U97" i="14"/>
  <c r="X97" i="14" s="1"/>
  <c r="T97" i="14"/>
  <c r="W97" i="14" s="1"/>
  <c r="Z97" i="14" s="1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Y96" i="14"/>
  <c r="U96" i="14"/>
  <c r="T96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Y95" i="14"/>
  <c r="U95" i="14"/>
  <c r="X95" i="14" s="1"/>
  <c r="T95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Y94" i="14"/>
  <c r="U94" i="14"/>
  <c r="T94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Y93" i="14"/>
  <c r="Z93" i="14" s="1"/>
  <c r="U93" i="14"/>
  <c r="X93" i="14" s="1"/>
  <c r="T93" i="14"/>
  <c r="W93" i="14" s="1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Y92" i="14"/>
  <c r="U92" i="14"/>
  <c r="X92" i="14" s="1"/>
  <c r="T92" i="14"/>
  <c r="W92" i="14" s="1"/>
  <c r="Z92" i="14" s="1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Y91" i="14"/>
  <c r="U91" i="14"/>
  <c r="X91" i="14" s="1"/>
  <c r="T91" i="14"/>
  <c r="W91" i="14" s="1"/>
  <c r="Z91" i="14" s="1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Y90" i="14"/>
  <c r="U90" i="14"/>
  <c r="T90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Y89" i="14"/>
  <c r="U89" i="14"/>
  <c r="X89" i="14" s="1"/>
  <c r="T89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Y88" i="14"/>
  <c r="U88" i="14"/>
  <c r="T88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Y87" i="14"/>
  <c r="U87" i="14"/>
  <c r="X87" i="14" s="1"/>
  <c r="T87" i="14"/>
  <c r="W87" i="14" s="1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Y86" i="14"/>
  <c r="U86" i="14"/>
  <c r="X86" i="14" s="1"/>
  <c r="T86" i="14"/>
  <c r="W86" i="14" s="1"/>
  <c r="Z86" i="14" s="1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Y85" i="14"/>
  <c r="U85" i="14"/>
  <c r="T85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Y84" i="14"/>
  <c r="U84" i="14"/>
  <c r="T84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Y83" i="14"/>
  <c r="U83" i="14"/>
  <c r="X83" i="14" s="1"/>
  <c r="T83" i="14"/>
  <c r="W83" i="14" s="1"/>
  <c r="Z83" i="14" s="1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Y82" i="14"/>
  <c r="U82" i="14"/>
  <c r="X82" i="14" s="1"/>
  <c r="T82" i="14"/>
  <c r="W82" i="14" s="1"/>
  <c r="Z82" i="14" s="1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Y81" i="14"/>
  <c r="Z81" i="14" s="1"/>
  <c r="U81" i="14"/>
  <c r="X81" i="14" s="1"/>
  <c r="T81" i="14"/>
  <c r="W81" i="14" s="1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Y80" i="14"/>
  <c r="U80" i="14"/>
  <c r="X80" i="14" s="1"/>
  <c r="T80" i="14"/>
  <c r="W80" i="14" s="1"/>
  <c r="Z80" i="14" s="1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Y79" i="14"/>
  <c r="U79" i="14"/>
  <c r="T79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Y78" i="14"/>
  <c r="U78" i="14"/>
  <c r="X78" i="14" s="1"/>
  <c r="T78" i="14"/>
  <c r="W78" i="14" s="1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Y77" i="14"/>
  <c r="U77" i="14"/>
  <c r="T77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Y76" i="14"/>
  <c r="U76" i="14"/>
  <c r="X76" i="14" s="1"/>
  <c r="T76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Y75" i="14"/>
  <c r="U75" i="14"/>
  <c r="X75" i="14" s="1"/>
  <c r="T75" i="14"/>
  <c r="W75" i="14" s="1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Y74" i="14"/>
  <c r="U74" i="14"/>
  <c r="T74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Y73" i="14"/>
  <c r="U73" i="14"/>
  <c r="T73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Y72" i="14"/>
  <c r="U72" i="14"/>
  <c r="X72" i="14" s="1"/>
  <c r="T72" i="14"/>
  <c r="W72" i="14" s="1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Y71" i="14"/>
  <c r="U71" i="14"/>
  <c r="T71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Y70" i="14"/>
  <c r="U70" i="14"/>
  <c r="X70" i="14" s="1"/>
  <c r="T70" i="14"/>
  <c r="W70" i="14" s="1"/>
  <c r="Z70" i="14" s="1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Y69" i="14"/>
  <c r="U69" i="14"/>
  <c r="T69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Y68" i="14"/>
  <c r="U68" i="14"/>
  <c r="T68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Y67" i="14"/>
  <c r="U67" i="14"/>
  <c r="X67" i="14" s="1"/>
  <c r="T67" i="14"/>
  <c r="W67" i="14" s="1"/>
  <c r="Z67" i="14" s="1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Y66" i="14"/>
  <c r="U66" i="14"/>
  <c r="X66" i="14" s="1"/>
  <c r="T66" i="14"/>
  <c r="W66" i="14" s="1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Y65" i="14"/>
  <c r="U65" i="14"/>
  <c r="X65" i="14" s="1"/>
  <c r="T65" i="14"/>
  <c r="W65" i="14" s="1"/>
  <c r="Z65" i="14" s="1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Y64" i="14"/>
  <c r="W64" i="14"/>
  <c r="U64" i="14"/>
  <c r="X64" i="14" s="1"/>
  <c r="T64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Y63" i="14"/>
  <c r="U63" i="14"/>
  <c r="X63" i="14" s="1"/>
  <c r="T63" i="14"/>
  <c r="W63" i="14" s="1"/>
  <c r="Z63" i="14" s="1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Y62" i="14"/>
  <c r="U62" i="14"/>
  <c r="T62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Y61" i="14"/>
  <c r="U61" i="14"/>
  <c r="X61" i="14" s="1"/>
  <c r="Z61" i="14" s="1"/>
  <c r="T61" i="14"/>
  <c r="W61" i="14" s="1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Y60" i="14"/>
  <c r="U60" i="14"/>
  <c r="T60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Y59" i="14"/>
  <c r="U59" i="14"/>
  <c r="T59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Y58" i="14"/>
  <c r="U58" i="14"/>
  <c r="X58" i="14" s="1"/>
  <c r="Z58" i="14" s="1"/>
  <c r="T58" i="14"/>
  <c r="W58" i="14" s="1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Y57" i="14"/>
  <c r="U57" i="14"/>
  <c r="X57" i="14" s="1"/>
  <c r="T57" i="14"/>
  <c r="W57" i="14" s="1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Y56" i="14"/>
  <c r="U56" i="14"/>
  <c r="X56" i="14" s="1"/>
  <c r="T56" i="14"/>
  <c r="W56" i="14" s="1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Y55" i="14"/>
  <c r="U55" i="14"/>
  <c r="T55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Y54" i="14"/>
  <c r="U54" i="14"/>
  <c r="T54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Y53" i="14"/>
  <c r="U53" i="14"/>
  <c r="X53" i="14" s="1"/>
  <c r="T53" i="14"/>
  <c r="W53" i="14" s="1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Y52" i="14"/>
  <c r="U52" i="14"/>
  <c r="X52" i="14" s="1"/>
  <c r="T52" i="14"/>
  <c r="W52" i="14" s="1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Y51" i="14"/>
  <c r="U51" i="14"/>
  <c r="X51" i="14" s="1"/>
  <c r="T51" i="14"/>
  <c r="W51" i="14" s="1"/>
  <c r="Z51" i="14" s="1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Y50" i="14"/>
  <c r="U50" i="14"/>
  <c r="X50" i="14" s="1"/>
  <c r="T50" i="14"/>
  <c r="W50" i="14" s="1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Y49" i="14"/>
  <c r="U49" i="14"/>
  <c r="X49" i="14" s="1"/>
  <c r="T49" i="14"/>
  <c r="W49" i="14" s="1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Y48" i="14"/>
  <c r="U48" i="14"/>
  <c r="T48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Y47" i="14"/>
  <c r="U47" i="14"/>
  <c r="X47" i="14" s="1"/>
  <c r="T47" i="14"/>
  <c r="W47" i="14" s="1"/>
  <c r="Z47" i="14" s="1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Y46" i="14"/>
  <c r="U46" i="14"/>
  <c r="T46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Y45" i="14"/>
  <c r="U45" i="14"/>
  <c r="X45" i="14" s="1"/>
  <c r="T45" i="14"/>
  <c r="W45" i="14" s="1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Y44" i="14"/>
  <c r="U44" i="14"/>
  <c r="T44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Y43" i="14"/>
  <c r="U43" i="14"/>
  <c r="X43" i="14" s="1"/>
  <c r="Z43" i="14" s="1"/>
  <c r="T43" i="14"/>
  <c r="W43" i="14" s="1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Y42" i="14"/>
  <c r="U42" i="14"/>
  <c r="X42" i="14" s="1"/>
  <c r="T42" i="14"/>
  <c r="W42" i="14" s="1"/>
  <c r="Z42" i="14" s="1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Y41" i="14"/>
  <c r="U41" i="14"/>
  <c r="X41" i="14" s="1"/>
  <c r="T41" i="14"/>
  <c r="W41" i="14" s="1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Y40" i="14"/>
  <c r="U40" i="14"/>
  <c r="X40" i="14" s="1"/>
  <c r="T40" i="14"/>
  <c r="W40" i="14" s="1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Y39" i="14"/>
  <c r="U39" i="14"/>
  <c r="X39" i="14" s="1"/>
  <c r="T39" i="14"/>
  <c r="W39" i="14" s="1"/>
  <c r="Z39" i="14" s="1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Y38" i="14"/>
  <c r="U38" i="14"/>
  <c r="T38" i="14"/>
  <c r="W38" i="14" s="1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Y37" i="14"/>
  <c r="U37" i="14"/>
  <c r="X37" i="14" s="1"/>
  <c r="Z37" i="14" s="1"/>
  <c r="T37" i="14"/>
  <c r="W37" i="14" s="1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Y36" i="14"/>
  <c r="U36" i="14"/>
  <c r="X36" i="14" s="1"/>
  <c r="T36" i="14"/>
  <c r="W36" i="14" s="1"/>
  <c r="Z36" i="14" s="1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Y35" i="14"/>
  <c r="U35" i="14"/>
  <c r="T35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Y34" i="14"/>
  <c r="U34" i="14"/>
  <c r="X34" i="14" s="1"/>
  <c r="Z34" i="14" s="1"/>
  <c r="T34" i="14"/>
  <c r="W34" i="14" s="1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Y33" i="14"/>
  <c r="U33" i="14"/>
  <c r="T33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Y32" i="14"/>
  <c r="U32" i="14"/>
  <c r="X32" i="14" s="1"/>
  <c r="T32" i="14"/>
  <c r="W32" i="14" s="1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Y31" i="14"/>
  <c r="U31" i="14"/>
  <c r="T31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Y30" i="14"/>
  <c r="U30" i="14"/>
  <c r="X30" i="14" s="1"/>
  <c r="T30" i="14"/>
  <c r="W30" i="14" s="1"/>
  <c r="Z30" i="14" s="1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Y29" i="14"/>
  <c r="U29" i="14"/>
  <c r="T29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Y28" i="14"/>
  <c r="U28" i="14"/>
  <c r="X28" i="14" s="1"/>
  <c r="T28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Y27" i="14"/>
  <c r="U27" i="14"/>
  <c r="T27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Y26" i="14"/>
  <c r="U26" i="14"/>
  <c r="T26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Y25" i="14"/>
  <c r="U25" i="14"/>
  <c r="T25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Y24" i="14"/>
  <c r="U24" i="14"/>
  <c r="X24" i="14" s="1"/>
  <c r="T24" i="14"/>
  <c r="W24" i="14" s="1"/>
  <c r="Z24" i="14" s="1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Y23" i="14"/>
  <c r="U23" i="14"/>
  <c r="T23" i="14"/>
  <c r="W23" i="14" s="1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Y22" i="14"/>
  <c r="U22" i="14"/>
  <c r="X22" i="14" s="1"/>
  <c r="Z22" i="14" s="1"/>
  <c r="T22" i="14"/>
  <c r="W22" i="14" s="1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Y21" i="14"/>
  <c r="U21" i="14"/>
  <c r="T21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Y20" i="14"/>
  <c r="U20" i="14"/>
  <c r="X20" i="14" s="1"/>
  <c r="T20" i="14"/>
  <c r="W20" i="14" s="1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Y19" i="14"/>
  <c r="U19" i="14"/>
  <c r="T19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Y18" i="14"/>
  <c r="U18" i="14"/>
  <c r="X18" i="14" s="1"/>
  <c r="T18" i="14"/>
  <c r="W18" i="14" s="1"/>
  <c r="Z18" i="14" s="1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Y17" i="14"/>
  <c r="U17" i="14"/>
  <c r="T17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Y16" i="14"/>
  <c r="U16" i="14"/>
  <c r="X16" i="14" s="1"/>
  <c r="T16" i="14"/>
  <c r="W16" i="14" s="1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Y15" i="14"/>
  <c r="U15" i="14"/>
  <c r="T15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Y14" i="14"/>
  <c r="U14" i="14"/>
  <c r="T14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Y13" i="14"/>
  <c r="U13" i="14"/>
  <c r="T13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Y12" i="14"/>
  <c r="U12" i="14"/>
  <c r="X12" i="14" s="1"/>
  <c r="T12" i="14"/>
  <c r="W12" i="14" s="1"/>
  <c r="Z12" i="14" s="1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Y11" i="14"/>
  <c r="U11" i="14"/>
  <c r="T11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Y10" i="14"/>
  <c r="U10" i="14"/>
  <c r="X10" i="14" s="1"/>
  <c r="Z10" i="14" s="1"/>
  <c r="T10" i="14"/>
  <c r="W10" i="14" s="1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Y9" i="14"/>
  <c r="U9" i="14"/>
  <c r="T9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Y8" i="14"/>
  <c r="U8" i="14"/>
  <c r="X8" i="14" s="1"/>
  <c r="T8" i="14"/>
  <c r="W8" i="14" s="1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Y7" i="14"/>
  <c r="U7" i="14"/>
  <c r="T7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Y6" i="14"/>
  <c r="U6" i="14"/>
  <c r="X6" i="14" s="1"/>
  <c r="T6" i="14"/>
  <c r="W6" i="14" s="1"/>
  <c r="Z6" i="14" s="1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Y5" i="14"/>
  <c r="U5" i="14"/>
  <c r="T5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Y4" i="14"/>
  <c r="U4" i="14"/>
  <c r="X4" i="14" s="1"/>
  <c r="T4" i="14"/>
  <c r="W4" i="14" s="1"/>
  <c r="W448" i="13"/>
  <c r="X448" i="13"/>
  <c r="W449" i="13"/>
  <c r="X449" i="13"/>
  <c r="W450" i="13"/>
  <c r="X450" i="13"/>
  <c r="W451" i="13"/>
  <c r="X451" i="13"/>
  <c r="W452" i="13"/>
  <c r="X452" i="13"/>
  <c r="W453" i="13"/>
  <c r="X453" i="13"/>
  <c r="W454" i="13"/>
  <c r="X454" i="13"/>
  <c r="W455" i="13"/>
  <c r="X455" i="13"/>
  <c r="W456" i="13"/>
  <c r="X456" i="13"/>
  <c r="W457" i="13"/>
  <c r="X457" i="13"/>
  <c r="W458" i="13"/>
  <c r="X458" i="13"/>
  <c r="W459" i="13"/>
  <c r="X459" i="13"/>
  <c r="W460" i="13"/>
  <c r="X460" i="13"/>
  <c r="W461" i="13"/>
  <c r="X461" i="13"/>
  <c r="W462" i="13"/>
  <c r="X462" i="13"/>
  <c r="W463" i="13"/>
  <c r="X463" i="13"/>
  <c r="W464" i="13"/>
  <c r="X464" i="13"/>
  <c r="W465" i="13"/>
  <c r="X465" i="13"/>
  <c r="W466" i="13"/>
  <c r="X466" i="13"/>
  <c r="W467" i="13"/>
  <c r="X467" i="13"/>
  <c r="W468" i="13"/>
  <c r="X468" i="13"/>
  <c r="W469" i="13"/>
  <c r="X469" i="13"/>
  <c r="W470" i="13"/>
  <c r="X470" i="13"/>
  <c r="W471" i="13"/>
  <c r="X471" i="13"/>
  <c r="W472" i="13"/>
  <c r="X472" i="13"/>
  <c r="W473" i="13"/>
  <c r="X473" i="13"/>
  <c r="W474" i="13"/>
  <c r="X474" i="13"/>
  <c r="W475" i="13"/>
  <c r="X475" i="13"/>
  <c r="W476" i="13"/>
  <c r="X476" i="13"/>
  <c r="W477" i="13"/>
  <c r="X477" i="13"/>
  <c r="W478" i="13"/>
  <c r="X478" i="13"/>
  <c r="W479" i="13"/>
  <c r="X479" i="13"/>
  <c r="W480" i="13"/>
  <c r="X480" i="13"/>
  <c r="W481" i="13"/>
  <c r="X481" i="13"/>
  <c r="W482" i="13"/>
  <c r="X482" i="13"/>
  <c r="W483" i="13"/>
  <c r="X483" i="13"/>
  <c r="W484" i="13"/>
  <c r="X484" i="13"/>
  <c r="W485" i="13"/>
  <c r="X485" i="13"/>
  <c r="W486" i="13"/>
  <c r="X486" i="13"/>
  <c r="W487" i="13"/>
  <c r="X487" i="13"/>
  <c r="W488" i="13"/>
  <c r="X488" i="13"/>
  <c r="W489" i="13"/>
  <c r="X489" i="13"/>
  <c r="W490" i="13"/>
  <c r="X490" i="13"/>
  <c r="W491" i="13"/>
  <c r="X491" i="13"/>
  <c r="W492" i="13"/>
  <c r="X492" i="13"/>
  <c r="W493" i="13"/>
  <c r="X493" i="13"/>
  <c r="W494" i="13"/>
  <c r="X494" i="13"/>
  <c r="W495" i="13"/>
  <c r="X495" i="13"/>
  <c r="W496" i="13"/>
  <c r="X496" i="13"/>
  <c r="W497" i="13"/>
  <c r="X497" i="13"/>
  <c r="W498" i="13"/>
  <c r="X498" i="13"/>
  <c r="W499" i="13"/>
  <c r="X499" i="13"/>
  <c r="W500" i="13"/>
  <c r="X500" i="13"/>
  <c r="W501" i="13"/>
  <c r="X501" i="13"/>
  <c r="W502" i="13"/>
  <c r="X502" i="13"/>
  <c r="W503" i="13"/>
  <c r="X503" i="13"/>
  <c r="W504" i="13"/>
  <c r="X504" i="13"/>
  <c r="W505" i="13"/>
  <c r="X505" i="13"/>
  <c r="W506" i="13"/>
  <c r="X506" i="13"/>
  <c r="W507" i="13"/>
  <c r="X507" i="13"/>
  <c r="W508" i="13"/>
  <c r="X508" i="13"/>
  <c r="W509" i="13"/>
  <c r="X509" i="13"/>
  <c r="W510" i="13"/>
  <c r="X510" i="13"/>
  <c r="W511" i="13"/>
  <c r="X511" i="13"/>
  <c r="W512" i="13"/>
  <c r="X512" i="13"/>
  <c r="W513" i="13"/>
  <c r="X513" i="13"/>
  <c r="W514" i="13"/>
  <c r="X514" i="13"/>
  <c r="W515" i="13"/>
  <c r="X515" i="13"/>
  <c r="W516" i="13"/>
  <c r="X516" i="13"/>
  <c r="W517" i="13"/>
  <c r="X517" i="13"/>
  <c r="W518" i="13"/>
  <c r="X518" i="13"/>
  <c r="W519" i="13"/>
  <c r="X519" i="13"/>
  <c r="W520" i="13"/>
  <c r="X520" i="13"/>
  <c r="W521" i="13"/>
  <c r="X521" i="13"/>
  <c r="W522" i="13"/>
  <c r="X522" i="13"/>
  <c r="W523" i="13"/>
  <c r="X523" i="13"/>
  <c r="W524" i="13"/>
  <c r="X524" i="13"/>
  <c r="W525" i="13"/>
  <c r="X525" i="13"/>
  <c r="W526" i="13"/>
  <c r="X526" i="13"/>
  <c r="W527" i="13"/>
  <c r="X527" i="13"/>
  <c r="W528" i="13"/>
  <c r="X528" i="13"/>
  <c r="W529" i="13"/>
  <c r="X529" i="13"/>
  <c r="W530" i="13"/>
  <c r="X530" i="13"/>
  <c r="W531" i="13"/>
  <c r="X531" i="13"/>
  <c r="W532" i="13"/>
  <c r="X532" i="13"/>
  <c r="W533" i="13"/>
  <c r="X533" i="13"/>
  <c r="W534" i="13"/>
  <c r="X534" i="13"/>
  <c r="W535" i="13"/>
  <c r="X535" i="13"/>
  <c r="W536" i="13"/>
  <c r="X536" i="13"/>
  <c r="W537" i="13"/>
  <c r="X537" i="13"/>
  <c r="W538" i="13"/>
  <c r="X538" i="13"/>
  <c r="W539" i="13"/>
  <c r="X539" i="13"/>
  <c r="W540" i="13"/>
  <c r="X540" i="13"/>
  <c r="W541" i="13"/>
  <c r="X541" i="13"/>
  <c r="W542" i="13"/>
  <c r="X542" i="13"/>
  <c r="W543" i="13"/>
  <c r="X543" i="13"/>
  <c r="W544" i="13"/>
  <c r="X544" i="13"/>
  <c r="W545" i="13"/>
  <c r="X545" i="13"/>
  <c r="W546" i="13"/>
  <c r="X546" i="13"/>
  <c r="W547" i="13"/>
  <c r="X547" i="13"/>
  <c r="W548" i="13"/>
  <c r="X548" i="13"/>
  <c r="W549" i="13"/>
  <c r="X549" i="13"/>
  <c r="W550" i="13"/>
  <c r="X550" i="13"/>
  <c r="W551" i="13"/>
  <c r="X551" i="13"/>
  <c r="W552" i="13"/>
  <c r="X552" i="13"/>
  <c r="W553" i="13"/>
  <c r="X553" i="13"/>
  <c r="W554" i="13"/>
  <c r="X554" i="13"/>
  <c r="W555" i="13"/>
  <c r="X555" i="13"/>
  <c r="W556" i="13"/>
  <c r="X556" i="13"/>
  <c r="W557" i="13"/>
  <c r="X557" i="13"/>
  <c r="W558" i="13"/>
  <c r="X558" i="13"/>
  <c r="W559" i="13"/>
  <c r="X559" i="13"/>
  <c r="W560" i="13"/>
  <c r="X560" i="13"/>
  <c r="W561" i="13"/>
  <c r="X561" i="13"/>
  <c r="W562" i="13"/>
  <c r="X562" i="13"/>
  <c r="W563" i="13"/>
  <c r="X563" i="13"/>
  <c r="W564" i="13"/>
  <c r="X564" i="13"/>
  <c r="W565" i="13"/>
  <c r="X565" i="13"/>
  <c r="W566" i="13"/>
  <c r="X566" i="13"/>
  <c r="W567" i="13"/>
  <c r="X567" i="13"/>
  <c r="W568" i="13"/>
  <c r="X568" i="13"/>
  <c r="W569" i="13"/>
  <c r="X569" i="13"/>
  <c r="W570" i="13"/>
  <c r="X570" i="13"/>
  <c r="W571" i="13"/>
  <c r="X571" i="13"/>
  <c r="W572" i="13"/>
  <c r="X572" i="13"/>
  <c r="W573" i="13"/>
  <c r="X573" i="13"/>
  <c r="W574" i="13"/>
  <c r="X574" i="13"/>
  <c r="W575" i="13"/>
  <c r="X575" i="13"/>
  <c r="W576" i="13"/>
  <c r="X576" i="13"/>
  <c r="W577" i="13"/>
  <c r="X577" i="13"/>
  <c r="W578" i="13"/>
  <c r="X578" i="13"/>
  <c r="W579" i="13"/>
  <c r="X579" i="13"/>
  <c r="W580" i="13"/>
  <c r="X580" i="13"/>
  <c r="W581" i="13"/>
  <c r="X581" i="13"/>
  <c r="W582" i="13"/>
  <c r="X582" i="13"/>
  <c r="W583" i="13"/>
  <c r="X583" i="13"/>
  <c r="W584" i="13"/>
  <c r="X584" i="13"/>
  <c r="W585" i="13"/>
  <c r="X585" i="13"/>
  <c r="W586" i="13"/>
  <c r="X586" i="13"/>
  <c r="W587" i="13"/>
  <c r="X587" i="13"/>
  <c r="W588" i="13"/>
  <c r="X588" i="13"/>
  <c r="W589" i="13"/>
  <c r="X589" i="13"/>
  <c r="W590" i="13"/>
  <c r="X590" i="13"/>
  <c r="W591" i="13"/>
  <c r="X591" i="13"/>
  <c r="W592" i="13"/>
  <c r="X592" i="13"/>
  <c r="W593" i="13"/>
  <c r="X593" i="13"/>
  <c r="W594" i="13"/>
  <c r="X594" i="13"/>
  <c r="W595" i="13"/>
  <c r="X595" i="13"/>
  <c r="W596" i="13"/>
  <c r="X596" i="13"/>
  <c r="W597" i="13"/>
  <c r="X597" i="13"/>
  <c r="W598" i="13"/>
  <c r="X598" i="13"/>
  <c r="W599" i="13"/>
  <c r="X599" i="13"/>
  <c r="W600" i="13"/>
  <c r="X600" i="13"/>
  <c r="W601" i="13"/>
  <c r="X601" i="13"/>
  <c r="W602" i="13"/>
  <c r="X602" i="13"/>
  <c r="W603" i="13"/>
  <c r="X603" i="13"/>
  <c r="W604" i="13"/>
  <c r="X604" i="13"/>
  <c r="W605" i="13"/>
  <c r="X605" i="13"/>
  <c r="W606" i="13"/>
  <c r="X606" i="13"/>
  <c r="W607" i="13"/>
  <c r="X607" i="13"/>
  <c r="W608" i="13"/>
  <c r="X608" i="13"/>
  <c r="W609" i="13"/>
  <c r="X609" i="13"/>
  <c r="W610" i="13"/>
  <c r="X610" i="13"/>
  <c r="W611" i="13"/>
  <c r="X611" i="13"/>
  <c r="W612" i="13"/>
  <c r="X612" i="13"/>
  <c r="W613" i="13"/>
  <c r="X613" i="13"/>
  <c r="W614" i="13"/>
  <c r="X614" i="13"/>
  <c r="W615" i="13"/>
  <c r="X615" i="13"/>
  <c r="W616" i="13"/>
  <c r="X616" i="13"/>
  <c r="W617" i="13"/>
  <c r="X617" i="13"/>
  <c r="W618" i="13"/>
  <c r="X618" i="13"/>
  <c r="W619" i="13"/>
  <c r="X619" i="13"/>
  <c r="W620" i="13"/>
  <c r="X620" i="13"/>
  <c r="W621" i="13"/>
  <c r="X621" i="13"/>
  <c r="W622" i="13"/>
  <c r="X622" i="13"/>
  <c r="W623" i="13"/>
  <c r="X623" i="13"/>
  <c r="W624" i="13"/>
  <c r="X624" i="13"/>
  <c r="W625" i="13"/>
  <c r="X625" i="13"/>
  <c r="W626" i="13"/>
  <c r="X626" i="13"/>
  <c r="W627" i="13"/>
  <c r="X627" i="13"/>
  <c r="W628" i="13"/>
  <c r="X628" i="13"/>
  <c r="W629" i="13"/>
  <c r="X629" i="13"/>
  <c r="W630" i="13"/>
  <c r="X630" i="13"/>
  <c r="W631" i="13"/>
  <c r="X631" i="13"/>
  <c r="W632" i="13"/>
  <c r="X632" i="13"/>
  <c r="W633" i="13"/>
  <c r="X633" i="13"/>
  <c r="W634" i="13"/>
  <c r="X634" i="13"/>
  <c r="W635" i="13"/>
  <c r="X635" i="13"/>
  <c r="W636" i="13"/>
  <c r="X636" i="13"/>
  <c r="W637" i="13"/>
  <c r="X637" i="13"/>
  <c r="W638" i="13"/>
  <c r="X638" i="13"/>
  <c r="W639" i="13"/>
  <c r="X639" i="13"/>
  <c r="W640" i="13"/>
  <c r="X640" i="13"/>
  <c r="W641" i="13"/>
  <c r="X641" i="13"/>
  <c r="W642" i="13"/>
  <c r="X642" i="13"/>
  <c r="W643" i="13"/>
  <c r="X643" i="13"/>
  <c r="W644" i="13"/>
  <c r="X644" i="13"/>
  <c r="W645" i="13"/>
  <c r="X645" i="13"/>
  <c r="W646" i="13"/>
  <c r="X646" i="13"/>
  <c r="W647" i="13"/>
  <c r="X647" i="13"/>
  <c r="W648" i="13"/>
  <c r="X648" i="13"/>
  <c r="W649" i="13"/>
  <c r="X649" i="13"/>
  <c r="W650" i="13"/>
  <c r="X650" i="13"/>
  <c r="W651" i="13"/>
  <c r="X651" i="13"/>
  <c r="W652" i="13"/>
  <c r="X652" i="13"/>
  <c r="W653" i="13"/>
  <c r="X653" i="13"/>
  <c r="W654" i="13"/>
  <c r="X654" i="13"/>
  <c r="W655" i="13"/>
  <c r="X655" i="13"/>
  <c r="W656" i="13"/>
  <c r="X656" i="13"/>
  <c r="W657" i="13"/>
  <c r="X657" i="13"/>
  <c r="W658" i="13"/>
  <c r="X658" i="13"/>
  <c r="W659" i="13"/>
  <c r="X659" i="13"/>
  <c r="W660" i="13"/>
  <c r="X660" i="13"/>
  <c r="W661" i="13"/>
  <c r="X661" i="13"/>
  <c r="W662" i="13"/>
  <c r="X662" i="13"/>
  <c r="W663" i="13"/>
  <c r="X663" i="13"/>
  <c r="W664" i="13"/>
  <c r="X664" i="13"/>
  <c r="W665" i="13"/>
  <c r="X665" i="13"/>
  <c r="W666" i="13"/>
  <c r="X666" i="13"/>
  <c r="W667" i="13"/>
  <c r="X667" i="13"/>
  <c r="W668" i="13"/>
  <c r="X668" i="13"/>
  <c r="W669" i="13"/>
  <c r="X669" i="13"/>
  <c r="W670" i="13"/>
  <c r="X670" i="13"/>
  <c r="W671" i="13"/>
  <c r="X671" i="13"/>
  <c r="W672" i="13"/>
  <c r="X672" i="13"/>
  <c r="W673" i="13"/>
  <c r="X673" i="13"/>
  <c r="W674" i="13"/>
  <c r="X674" i="13"/>
  <c r="W675" i="13"/>
  <c r="X675" i="13"/>
  <c r="W676" i="13"/>
  <c r="X676" i="13"/>
  <c r="W677" i="13"/>
  <c r="X677" i="13"/>
  <c r="W678" i="13"/>
  <c r="X678" i="13"/>
  <c r="W679" i="13"/>
  <c r="X679" i="13"/>
  <c r="W680" i="13"/>
  <c r="X680" i="13"/>
  <c r="W681" i="13"/>
  <c r="X681" i="13"/>
  <c r="W682" i="13"/>
  <c r="X682" i="13"/>
  <c r="W683" i="13"/>
  <c r="X683" i="13"/>
  <c r="W684" i="13"/>
  <c r="X684" i="13"/>
  <c r="W685" i="13"/>
  <c r="X685" i="13"/>
  <c r="W686" i="13"/>
  <c r="X686" i="13"/>
  <c r="W687" i="13"/>
  <c r="X687" i="13"/>
  <c r="W688" i="13"/>
  <c r="X688" i="13"/>
  <c r="W689" i="13"/>
  <c r="X689" i="13"/>
  <c r="W690" i="13"/>
  <c r="X690" i="13"/>
  <c r="W691" i="13"/>
  <c r="X691" i="13"/>
  <c r="W692" i="13"/>
  <c r="X692" i="13"/>
  <c r="W693" i="13"/>
  <c r="X693" i="13"/>
  <c r="W694" i="13"/>
  <c r="X694" i="13"/>
  <c r="W695" i="13"/>
  <c r="X695" i="13"/>
  <c r="W696" i="13"/>
  <c r="X696" i="13"/>
  <c r="W697" i="13"/>
  <c r="X697" i="13"/>
  <c r="W698" i="13"/>
  <c r="X698" i="13"/>
  <c r="W699" i="13"/>
  <c r="X699" i="13"/>
  <c r="W700" i="13"/>
  <c r="X700" i="13"/>
  <c r="W701" i="13"/>
  <c r="X701" i="13"/>
  <c r="W702" i="13"/>
  <c r="X702" i="13"/>
  <c r="W703" i="13"/>
  <c r="X703" i="13"/>
  <c r="W704" i="13"/>
  <c r="X704" i="13"/>
  <c r="W705" i="13"/>
  <c r="X705" i="13"/>
  <c r="W706" i="13"/>
  <c r="X706" i="13"/>
  <c r="W707" i="13"/>
  <c r="X707" i="13"/>
  <c r="W708" i="13"/>
  <c r="X708" i="13"/>
  <c r="W709" i="13"/>
  <c r="X709" i="13"/>
  <c r="W710" i="13"/>
  <c r="X710" i="13"/>
  <c r="W711" i="13"/>
  <c r="X711" i="13"/>
  <c r="W712" i="13"/>
  <c r="X712" i="13"/>
  <c r="W713" i="13"/>
  <c r="X713" i="13"/>
  <c r="W714" i="13"/>
  <c r="X714" i="13"/>
  <c r="W715" i="13"/>
  <c r="X715" i="13"/>
  <c r="W716" i="13"/>
  <c r="X716" i="13"/>
  <c r="W717" i="13"/>
  <c r="X717" i="13"/>
  <c r="W718" i="13"/>
  <c r="X718" i="13"/>
  <c r="W719" i="13"/>
  <c r="X719" i="13"/>
  <c r="W720" i="13"/>
  <c r="X720" i="13"/>
  <c r="W721" i="13"/>
  <c r="X721" i="13"/>
  <c r="W722" i="13"/>
  <c r="X722" i="13"/>
  <c r="W723" i="13"/>
  <c r="X723" i="13"/>
  <c r="W724" i="13"/>
  <c r="X724" i="13"/>
  <c r="W725" i="13"/>
  <c r="X725" i="13"/>
  <c r="W726" i="13"/>
  <c r="X726" i="13"/>
  <c r="W727" i="13"/>
  <c r="X727" i="13"/>
  <c r="W728" i="13"/>
  <c r="X728" i="13"/>
  <c r="W729" i="13"/>
  <c r="X729" i="13"/>
  <c r="W730" i="13"/>
  <c r="X730" i="13"/>
  <c r="W731" i="13"/>
  <c r="X731" i="13"/>
  <c r="W732" i="13"/>
  <c r="X732" i="13"/>
  <c r="W733" i="13"/>
  <c r="X733" i="13"/>
  <c r="W734" i="13"/>
  <c r="X734" i="13"/>
  <c r="W735" i="13"/>
  <c r="X735" i="13"/>
  <c r="W736" i="13"/>
  <c r="X736" i="13"/>
  <c r="W737" i="13"/>
  <c r="X737" i="13"/>
  <c r="W738" i="13"/>
  <c r="X738" i="13"/>
  <c r="W79" i="13"/>
  <c r="X79" i="13"/>
  <c r="W80" i="13"/>
  <c r="X80" i="13"/>
  <c r="W81" i="13"/>
  <c r="X81" i="13"/>
  <c r="W82" i="13"/>
  <c r="X82" i="13"/>
  <c r="W83" i="13"/>
  <c r="X83" i="13"/>
  <c r="W84" i="13"/>
  <c r="X84" i="13"/>
  <c r="W85" i="13"/>
  <c r="X85" i="13"/>
  <c r="W86" i="13"/>
  <c r="X86" i="13"/>
  <c r="W87" i="13"/>
  <c r="X87" i="13"/>
  <c r="W88" i="13"/>
  <c r="X88" i="13"/>
  <c r="W89" i="13"/>
  <c r="X89" i="13"/>
  <c r="W90" i="13"/>
  <c r="X90" i="13"/>
  <c r="W91" i="13"/>
  <c r="X91" i="13"/>
  <c r="W92" i="13"/>
  <c r="X92" i="13"/>
  <c r="W93" i="13"/>
  <c r="X93" i="13"/>
  <c r="W94" i="13"/>
  <c r="X94" i="13"/>
  <c r="W95" i="13"/>
  <c r="X95" i="13"/>
  <c r="W96" i="13"/>
  <c r="X96" i="13"/>
  <c r="W97" i="13"/>
  <c r="X97" i="13"/>
  <c r="W98" i="13"/>
  <c r="X98" i="13"/>
  <c r="W99" i="13"/>
  <c r="X99" i="13"/>
  <c r="W100" i="13"/>
  <c r="X100" i="13"/>
  <c r="W101" i="13"/>
  <c r="X101" i="13"/>
  <c r="W102" i="13"/>
  <c r="X102" i="13"/>
  <c r="W103" i="13"/>
  <c r="X103" i="13"/>
  <c r="W104" i="13"/>
  <c r="X104" i="13"/>
  <c r="W105" i="13"/>
  <c r="X105" i="13"/>
  <c r="W106" i="13"/>
  <c r="X106" i="13"/>
  <c r="W107" i="13"/>
  <c r="X107" i="13"/>
  <c r="W108" i="13"/>
  <c r="X108" i="13"/>
  <c r="W109" i="13"/>
  <c r="X109" i="13"/>
  <c r="W110" i="13"/>
  <c r="X110" i="13"/>
  <c r="W111" i="13"/>
  <c r="X111" i="13"/>
  <c r="W112" i="13"/>
  <c r="X112" i="13"/>
  <c r="W113" i="13"/>
  <c r="X113" i="13"/>
  <c r="W114" i="13"/>
  <c r="X114" i="13"/>
  <c r="W115" i="13"/>
  <c r="X115" i="13"/>
  <c r="W116" i="13"/>
  <c r="X116" i="13"/>
  <c r="W117" i="13"/>
  <c r="X117" i="13"/>
  <c r="W118" i="13"/>
  <c r="X118" i="13"/>
  <c r="W119" i="13"/>
  <c r="X119" i="13"/>
  <c r="W120" i="13"/>
  <c r="X120" i="13"/>
  <c r="W121" i="13"/>
  <c r="X121" i="13"/>
  <c r="W122" i="13"/>
  <c r="X122" i="13"/>
  <c r="W123" i="13"/>
  <c r="X123" i="13"/>
  <c r="W124" i="13"/>
  <c r="X124" i="13"/>
  <c r="W125" i="13"/>
  <c r="X125" i="13"/>
  <c r="W126" i="13"/>
  <c r="X126" i="13"/>
  <c r="W127" i="13"/>
  <c r="X127" i="13"/>
  <c r="W128" i="13"/>
  <c r="X128" i="13"/>
  <c r="W129" i="13"/>
  <c r="X129" i="13"/>
  <c r="W130" i="13"/>
  <c r="X130" i="13"/>
  <c r="W131" i="13"/>
  <c r="X131" i="13"/>
  <c r="W132" i="13"/>
  <c r="X132" i="13"/>
  <c r="W133" i="13"/>
  <c r="X133" i="13"/>
  <c r="W134" i="13"/>
  <c r="X134" i="13"/>
  <c r="W135" i="13"/>
  <c r="X135" i="13"/>
  <c r="W136" i="13"/>
  <c r="X136" i="13"/>
  <c r="W137" i="13"/>
  <c r="X137" i="13"/>
  <c r="W138" i="13"/>
  <c r="X138" i="13"/>
  <c r="W139" i="13"/>
  <c r="X139" i="13"/>
  <c r="W140" i="13"/>
  <c r="X140" i="13"/>
  <c r="W141" i="13"/>
  <c r="X141" i="13"/>
  <c r="W142" i="13"/>
  <c r="X142" i="13"/>
  <c r="W143" i="13"/>
  <c r="X143" i="13"/>
  <c r="W144" i="13"/>
  <c r="X144" i="13"/>
  <c r="W145" i="13"/>
  <c r="X145" i="13"/>
  <c r="W146" i="13"/>
  <c r="X146" i="13"/>
  <c r="W147" i="13"/>
  <c r="X147" i="13"/>
  <c r="W148" i="13"/>
  <c r="X148" i="13"/>
  <c r="W149" i="13"/>
  <c r="X149" i="13"/>
  <c r="W150" i="13"/>
  <c r="X150" i="13"/>
  <c r="W151" i="13"/>
  <c r="X151" i="13"/>
  <c r="W152" i="13"/>
  <c r="X152" i="13"/>
  <c r="W153" i="13"/>
  <c r="X153" i="13"/>
  <c r="W154" i="13"/>
  <c r="X154" i="13"/>
  <c r="W155" i="13"/>
  <c r="X155" i="13"/>
  <c r="W156" i="13"/>
  <c r="X156" i="13"/>
  <c r="W157" i="13"/>
  <c r="X157" i="13"/>
  <c r="W158" i="13"/>
  <c r="X158" i="13"/>
  <c r="W159" i="13"/>
  <c r="X159" i="13"/>
  <c r="W160" i="13"/>
  <c r="X160" i="13"/>
  <c r="W161" i="13"/>
  <c r="X161" i="13"/>
  <c r="W162" i="13"/>
  <c r="X162" i="13"/>
  <c r="W163" i="13"/>
  <c r="X163" i="13"/>
  <c r="W164" i="13"/>
  <c r="X164" i="13"/>
  <c r="W165" i="13"/>
  <c r="X165" i="13"/>
  <c r="W166" i="13"/>
  <c r="X166" i="13"/>
  <c r="W167" i="13"/>
  <c r="X167" i="13"/>
  <c r="W168" i="13"/>
  <c r="X168" i="13"/>
  <c r="W169" i="13"/>
  <c r="X169" i="13"/>
  <c r="W170" i="13"/>
  <c r="X170" i="13"/>
  <c r="W171" i="13"/>
  <c r="X171" i="13"/>
  <c r="W172" i="13"/>
  <c r="X172" i="13"/>
  <c r="W173" i="13"/>
  <c r="X173" i="13"/>
  <c r="W174" i="13"/>
  <c r="X174" i="13"/>
  <c r="W175" i="13"/>
  <c r="X175" i="13"/>
  <c r="W176" i="13"/>
  <c r="X176" i="13"/>
  <c r="W177" i="13"/>
  <c r="X177" i="13"/>
  <c r="W178" i="13"/>
  <c r="X178" i="13"/>
  <c r="W179" i="13"/>
  <c r="X179" i="13"/>
  <c r="W180" i="13"/>
  <c r="X180" i="13"/>
  <c r="W181" i="13"/>
  <c r="X181" i="13"/>
  <c r="W182" i="13"/>
  <c r="X182" i="13"/>
  <c r="W183" i="13"/>
  <c r="X183" i="13"/>
  <c r="W184" i="13"/>
  <c r="X184" i="13"/>
  <c r="W185" i="13"/>
  <c r="X185" i="13"/>
  <c r="W186" i="13"/>
  <c r="X186" i="13"/>
  <c r="W187" i="13"/>
  <c r="X187" i="13"/>
  <c r="W188" i="13"/>
  <c r="X188" i="13"/>
  <c r="W189" i="13"/>
  <c r="X189" i="13"/>
  <c r="W190" i="13"/>
  <c r="X190" i="13"/>
  <c r="W191" i="13"/>
  <c r="X191" i="13"/>
  <c r="W192" i="13"/>
  <c r="X192" i="13"/>
  <c r="W193" i="13"/>
  <c r="X193" i="13"/>
  <c r="W194" i="13"/>
  <c r="X194" i="13"/>
  <c r="W195" i="13"/>
  <c r="X195" i="13"/>
  <c r="W196" i="13"/>
  <c r="X196" i="13"/>
  <c r="W197" i="13"/>
  <c r="X197" i="13"/>
  <c r="W198" i="13"/>
  <c r="X198" i="13"/>
  <c r="W199" i="13"/>
  <c r="X199" i="13"/>
  <c r="W200" i="13"/>
  <c r="X200" i="13"/>
  <c r="W201" i="13"/>
  <c r="X201" i="13"/>
  <c r="W202" i="13"/>
  <c r="X202" i="13"/>
  <c r="W203" i="13"/>
  <c r="X203" i="13"/>
  <c r="W204" i="13"/>
  <c r="X204" i="13"/>
  <c r="W205" i="13"/>
  <c r="X205" i="13"/>
  <c r="W206" i="13"/>
  <c r="X206" i="13"/>
  <c r="W207" i="13"/>
  <c r="X207" i="13"/>
  <c r="W208" i="13"/>
  <c r="X208" i="13"/>
  <c r="W209" i="13"/>
  <c r="X209" i="13"/>
  <c r="W210" i="13"/>
  <c r="X210" i="13"/>
  <c r="W211" i="13"/>
  <c r="X211" i="13"/>
  <c r="W212" i="13"/>
  <c r="X212" i="13"/>
  <c r="W213" i="13"/>
  <c r="X213" i="13"/>
  <c r="W214" i="13"/>
  <c r="X214" i="13"/>
  <c r="W215" i="13"/>
  <c r="X215" i="13"/>
  <c r="W216" i="13"/>
  <c r="X216" i="13"/>
  <c r="W217" i="13"/>
  <c r="X217" i="13"/>
  <c r="W218" i="13"/>
  <c r="X218" i="13"/>
  <c r="W219" i="13"/>
  <c r="X219" i="13"/>
  <c r="W220" i="13"/>
  <c r="X220" i="13"/>
  <c r="W221" i="13"/>
  <c r="X221" i="13"/>
  <c r="W222" i="13"/>
  <c r="X222" i="13"/>
  <c r="W223" i="13"/>
  <c r="X223" i="13"/>
  <c r="W224" i="13"/>
  <c r="X224" i="13"/>
  <c r="W225" i="13"/>
  <c r="X225" i="13"/>
  <c r="W226" i="13"/>
  <c r="X226" i="13"/>
  <c r="W227" i="13"/>
  <c r="X227" i="13"/>
  <c r="W228" i="13"/>
  <c r="X228" i="13"/>
  <c r="W229" i="13"/>
  <c r="X229" i="13"/>
  <c r="W230" i="13"/>
  <c r="X230" i="13"/>
  <c r="W231" i="13"/>
  <c r="X231" i="13"/>
  <c r="W232" i="13"/>
  <c r="X232" i="13"/>
  <c r="W233" i="13"/>
  <c r="X233" i="13"/>
  <c r="W234" i="13"/>
  <c r="X234" i="13"/>
  <c r="W235" i="13"/>
  <c r="X235" i="13"/>
  <c r="W236" i="13"/>
  <c r="X236" i="13"/>
  <c r="W237" i="13"/>
  <c r="X237" i="13"/>
  <c r="W238" i="13"/>
  <c r="X238" i="13"/>
  <c r="W239" i="13"/>
  <c r="X239" i="13"/>
  <c r="W240" i="13"/>
  <c r="X240" i="13"/>
  <c r="W241" i="13"/>
  <c r="X241" i="13"/>
  <c r="W242" i="13"/>
  <c r="X242" i="13"/>
  <c r="W243" i="13"/>
  <c r="X243" i="13"/>
  <c r="W244" i="13"/>
  <c r="X244" i="13"/>
  <c r="W245" i="13"/>
  <c r="X245" i="13"/>
  <c r="W246" i="13"/>
  <c r="X246" i="13"/>
  <c r="W247" i="13"/>
  <c r="X247" i="13"/>
  <c r="W248" i="13"/>
  <c r="X248" i="13"/>
  <c r="W249" i="13"/>
  <c r="X249" i="13"/>
  <c r="W250" i="13"/>
  <c r="X250" i="13"/>
  <c r="W251" i="13"/>
  <c r="X251" i="13"/>
  <c r="W252" i="13"/>
  <c r="X252" i="13"/>
  <c r="W253" i="13"/>
  <c r="X253" i="13"/>
  <c r="W254" i="13"/>
  <c r="X254" i="13"/>
  <c r="W255" i="13"/>
  <c r="X255" i="13"/>
  <c r="W256" i="13"/>
  <c r="X256" i="13"/>
  <c r="W257" i="13"/>
  <c r="X257" i="13"/>
  <c r="W258" i="13"/>
  <c r="X258" i="13"/>
  <c r="W259" i="13"/>
  <c r="X259" i="13"/>
  <c r="W260" i="13"/>
  <c r="X260" i="13"/>
  <c r="W261" i="13"/>
  <c r="X261" i="13"/>
  <c r="W262" i="13"/>
  <c r="X262" i="13"/>
  <c r="W263" i="13"/>
  <c r="X263" i="13"/>
  <c r="W264" i="13"/>
  <c r="X264" i="13"/>
  <c r="W265" i="13"/>
  <c r="X265" i="13"/>
  <c r="W266" i="13"/>
  <c r="X266" i="13"/>
  <c r="W267" i="13"/>
  <c r="X267" i="13"/>
  <c r="W268" i="13"/>
  <c r="X268" i="13"/>
  <c r="W269" i="13"/>
  <c r="X269" i="13"/>
  <c r="W270" i="13"/>
  <c r="X270" i="13"/>
  <c r="W271" i="13"/>
  <c r="X271" i="13"/>
  <c r="W272" i="13"/>
  <c r="X272" i="13"/>
  <c r="W273" i="13"/>
  <c r="X273" i="13"/>
  <c r="W274" i="13"/>
  <c r="X274" i="13"/>
  <c r="W275" i="13"/>
  <c r="X275" i="13"/>
  <c r="W276" i="13"/>
  <c r="X276" i="13"/>
  <c r="W277" i="13"/>
  <c r="X277" i="13"/>
  <c r="W278" i="13"/>
  <c r="X278" i="13"/>
  <c r="W279" i="13"/>
  <c r="X279" i="13"/>
  <c r="W280" i="13"/>
  <c r="X280" i="13"/>
  <c r="W281" i="13"/>
  <c r="X281" i="13"/>
  <c r="W282" i="13"/>
  <c r="X282" i="13"/>
  <c r="W283" i="13"/>
  <c r="X283" i="13"/>
  <c r="W284" i="13"/>
  <c r="X284" i="13"/>
  <c r="W285" i="13"/>
  <c r="X285" i="13"/>
  <c r="W286" i="13"/>
  <c r="X286" i="13"/>
  <c r="W287" i="13"/>
  <c r="X287" i="13"/>
  <c r="W288" i="13"/>
  <c r="X288" i="13"/>
  <c r="W289" i="13"/>
  <c r="X289" i="13"/>
  <c r="W290" i="13"/>
  <c r="X290" i="13"/>
  <c r="W291" i="13"/>
  <c r="X291" i="13"/>
  <c r="W292" i="13"/>
  <c r="X292" i="13"/>
  <c r="W293" i="13"/>
  <c r="X293" i="13"/>
  <c r="W294" i="13"/>
  <c r="X294" i="13"/>
  <c r="W295" i="13"/>
  <c r="X295" i="13"/>
  <c r="W296" i="13"/>
  <c r="X296" i="13"/>
  <c r="W297" i="13"/>
  <c r="X297" i="13"/>
  <c r="W298" i="13"/>
  <c r="X298" i="13"/>
  <c r="W299" i="13"/>
  <c r="X299" i="13"/>
  <c r="W300" i="13"/>
  <c r="X300" i="13"/>
  <c r="W301" i="13"/>
  <c r="X301" i="13"/>
  <c r="W302" i="13"/>
  <c r="X302" i="13"/>
  <c r="W303" i="13"/>
  <c r="X303" i="13"/>
  <c r="W304" i="13"/>
  <c r="X304" i="13"/>
  <c r="W305" i="13"/>
  <c r="X305" i="13"/>
  <c r="W306" i="13"/>
  <c r="X306" i="13"/>
  <c r="W307" i="13"/>
  <c r="X307" i="13"/>
  <c r="W308" i="13"/>
  <c r="X308" i="13"/>
  <c r="W309" i="13"/>
  <c r="X309" i="13"/>
  <c r="W310" i="13"/>
  <c r="X310" i="13"/>
  <c r="W311" i="13"/>
  <c r="X311" i="13"/>
  <c r="W312" i="13"/>
  <c r="X312" i="13"/>
  <c r="W313" i="13"/>
  <c r="X313" i="13"/>
  <c r="W314" i="13"/>
  <c r="X314" i="13"/>
  <c r="W315" i="13"/>
  <c r="X315" i="13"/>
  <c r="W316" i="13"/>
  <c r="X316" i="13"/>
  <c r="W317" i="13"/>
  <c r="X317" i="13"/>
  <c r="W318" i="13"/>
  <c r="X318" i="13"/>
  <c r="W319" i="13"/>
  <c r="X319" i="13"/>
  <c r="W320" i="13"/>
  <c r="X320" i="13"/>
  <c r="W321" i="13"/>
  <c r="X321" i="13"/>
  <c r="W322" i="13"/>
  <c r="X322" i="13"/>
  <c r="W323" i="13"/>
  <c r="X323" i="13"/>
  <c r="W324" i="13"/>
  <c r="X324" i="13"/>
  <c r="W325" i="13"/>
  <c r="X325" i="13"/>
  <c r="W326" i="13"/>
  <c r="X326" i="13"/>
  <c r="W327" i="13"/>
  <c r="X327" i="13"/>
  <c r="W328" i="13"/>
  <c r="X328" i="13"/>
  <c r="W329" i="13"/>
  <c r="X329" i="13"/>
  <c r="W330" i="13"/>
  <c r="X330" i="13"/>
  <c r="W331" i="13"/>
  <c r="X331" i="13"/>
  <c r="W332" i="13"/>
  <c r="X332" i="13"/>
  <c r="W333" i="13"/>
  <c r="X333" i="13"/>
  <c r="W334" i="13"/>
  <c r="X334" i="13"/>
  <c r="W335" i="13"/>
  <c r="X335" i="13"/>
  <c r="W336" i="13"/>
  <c r="X336" i="13"/>
  <c r="W337" i="13"/>
  <c r="X337" i="13"/>
  <c r="W338" i="13"/>
  <c r="X338" i="13"/>
  <c r="W339" i="13"/>
  <c r="X339" i="13"/>
  <c r="W340" i="13"/>
  <c r="X340" i="13"/>
  <c r="W341" i="13"/>
  <c r="X341" i="13"/>
  <c r="W342" i="13"/>
  <c r="X342" i="13"/>
  <c r="W343" i="13"/>
  <c r="X343" i="13"/>
  <c r="W344" i="13"/>
  <c r="X344" i="13"/>
  <c r="W345" i="13"/>
  <c r="X345" i="13"/>
  <c r="W346" i="13"/>
  <c r="X346" i="13"/>
  <c r="W347" i="13"/>
  <c r="X347" i="13"/>
  <c r="W348" i="13"/>
  <c r="X348" i="13"/>
  <c r="W349" i="13"/>
  <c r="X349" i="13"/>
  <c r="W350" i="13"/>
  <c r="X350" i="13"/>
  <c r="W351" i="13"/>
  <c r="X351" i="13"/>
  <c r="W352" i="13"/>
  <c r="X352" i="13"/>
  <c r="W353" i="13"/>
  <c r="X353" i="13"/>
  <c r="W354" i="13"/>
  <c r="X354" i="13"/>
  <c r="W355" i="13"/>
  <c r="X355" i="13"/>
  <c r="W356" i="13"/>
  <c r="X356" i="13"/>
  <c r="W357" i="13"/>
  <c r="X357" i="13"/>
  <c r="W358" i="13"/>
  <c r="X358" i="13"/>
  <c r="W359" i="13"/>
  <c r="X359" i="13"/>
  <c r="W360" i="13"/>
  <c r="X360" i="13"/>
  <c r="W361" i="13"/>
  <c r="X361" i="13"/>
  <c r="W362" i="13"/>
  <c r="X362" i="13"/>
  <c r="W363" i="13"/>
  <c r="X363" i="13"/>
  <c r="W364" i="13"/>
  <c r="X364" i="13"/>
  <c r="W365" i="13"/>
  <c r="X365" i="13"/>
  <c r="W366" i="13"/>
  <c r="X366" i="13"/>
  <c r="W367" i="13"/>
  <c r="X367" i="13"/>
  <c r="W368" i="13"/>
  <c r="X368" i="13"/>
  <c r="W369" i="13"/>
  <c r="X369" i="13"/>
  <c r="W370" i="13"/>
  <c r="X370" i="13"/>
  <c r="W371" i="13"/>
  <c r="X371" i="13"/>
  <c r="W372" i="13"/>
  <c r="X372" i="13"/>
  <c r="W373" i="13"/>
  <c r="X373" i="13"/>
  <c r="W374" i="13"/>
  <c r="X374" i="13"/>
  <c r="W375" i="13"/>
  <c r="X375" i="13"/>
  <c r="W376" i="13"/>
  <c r="X376" i="13"/>
  <c r="W377" i="13"/>
  <c r="X377" i="13"/>
  <c r="W378" i="13"/>
  <c r="X378" i="13"/>
  <c r="W379" i="13"/>
  <c r="X379" i="13"/>
  <c r="W380" i="13"/>
  <c r="X380" i="13"/>
  <c r="W381" i="13"/>
  <c r="X381" i="13"/>
  <c r="W382" i="13"/>
  <c r="X382" i="13"/>
  <c r="W383" i="13"/>
  <c r="X383" i="13"/>
  <c r="W384" i="13"/>
  <c r="X384" i="13"/>
  <c r="W385" i="13"/>
  <c r="X385" i="13"/>
  <c r="W386" i="13"/>
  <c r="X386" i="13"/>
  <c r="W387" i="13"/>
  <c r="X387" i="13"/>
  <c r="W388" i="13"/>
  <c r="X388" i="13"/>
  <c r="W389" i="13"/>
  <c r="X389" i="13"/>
  <c r="W390" i="13"/>
  <c r="X390" i="13"/>
  <c r="W391" i="13"/>
  <c r="X391" i="13"/>
  <c r="W392" i="13"/>
  <c r="X392" i="13"/>
  <c r="W393" i="13"/>
  <c r="X393" i="13"/>
  <c r="W394" i="13"/>
  <c r="X394" i="13"/>
  <c r="W395" i="13"/>
  <c r="X395" i="13"/>
  <c r="W396" i="13"/>
  <c r="X396" i="13"/>
  <c r="W397" i="13"/>
  <c r="X397" i="13"/>
  <c r="W398" i="13"/>
  <c r="X398" i="13"/>
  <c r="W399" i="13"/>
  <c r="X399" i="13"/>
  <c r="W400" i="13"/>
  <c r="X400" i="13"/>
  <c r="W401" i="13"/>
  <c r="X401" i="13"/>
  <c r="W402" i="13"/>
  <c r="X402" i="13"/>
  <c r="W403" i="13"/>
  <c r="X403" i="13"/>
  <c r="W404" i="13"/>
  <c r="X404" i="13"/>
  <c r="W405" i="13"/>
  <c r="X405" i="13"/>
  <c r="W406" i="13"/>
  <c r="X406" i="13"/>
  <c r="W407" i="13"/>
  <c r="X407" i="13"/>
  <c r="W408" i="13"/>
  <c r="X408" i="13"/>
  <c r="W409" i="13"/>
  <c r="X409" i="13"/>
  <c r="W410" i="13"/>
  <c r="X410" i="13"/>
  <c r="W411" i="13"/>
  <c r="X411" i="13"/>
  <c r="W412" i="13"/>
  <c r="X412" i="13"/>
  <c r="W413" i="13"/>
  <c r="X413" i="13"/>
  <c r="W414" i="13"/>
  <c r="X414" i="13"/>
  <c r="W415" i="13"/>
  <c r="X415" i="13"/>
  <c r="W416" i="13"/>
  <c r="X416" i="13"/>
  <c r="W417" i="13"/>
  <c r="X417" i="13"/>
  <c r="W418" i="13"/>
  <c r="X418" i="13"/>
  <c r="W419" i="13"/>
  <c r="X419" i="13"/>
  <c r="W420" i="13"/>
  <c r="X420" i="13"/>
  <c r="W421" i="13"/>
  <c r="X421" i="13"/>
  <c r="W422" i="13"/>
  <c r="X422" i="13"/>
  <c r="W423" i="13"/>
  <c r="X423" i="13"/>
  <c r="W424" i="13"/>
  <c r="X424" i="13"/>
  <c r="W425" i="13"/>
  <c r="X425" i="13"/>
  <c r="W426" i="13"/>
  <c r="X426" i="13"/>
  <c r="W427" i="13"/>
  <c r="X427" i="13"/>
  <c r="W428" i="13"/>
  <c r="X428" i="13"/>
  <c r="W429" i="13"/>
  <c r="X429" i="13"/>
  <c r="W430" i="13"/>
  <c r="X430" i="13"/>
  <c r="W431" i="13"/>
  <c r="X431" i="13"/>
  <c r="W432" i="13"/>
  <c r="X432" i="13"/>
  <c r="W433" i="13"/>
  <c r="X433" i="13"/>
  <c r="W434" i="13"/>
  <c r="X434" i="13"/>
  <c r="W435" i="13"/>
  <c r="X435" i="13"/>
  <c r="W436" i="13"/>
  <c r="X436" i="13"/>
  <c r="W437" i="13"/>
  <c r="X437" i="13"/>
  <c r="W438" i="13"/>
  <c r="X438" i="13"/>
  <c r="W439" i="13"/>
  <c r="X439" i="13"/>
  <c r="W440" i="13"/>
  <c r="X440" i="13"/>
  <c r="W441" i="13"/>
  <c r="X441" i="13"/>
  <c r="W442" i="13"/>
  <c r="X442" i="13"/>
  <c r="W443" i="13"/>
  <c r="X443" i="13"/>
  <c r="W444" i="13"/>
  <c r="X444" i="13"/>
  <c r="W445" i="13"/>
  <c r="X445" i="13"/>
  <c r="W446" i="13"/>
  <c r="X446" i="13"/>
  <c r="W447" i="13"/>
  <c r="X447" i="13"/>
  <c r="W21" i="13"/>
  <c r="X21" i="13"/>
  <c r="W22" i="13"/>
  <c r="X22" i="13"/>
  <c r="W23" i="13"/>
  <c r="X23" i="13"/>
  <c r="W24" i="13"/>
  <c r="X24" i="13"/>
  <c r="W25" i="13"/>
  <c r="X25" i="13"/>
  <c r="W26" i="13"/>
  <c r="X26" i="13"/>
  <c r="W27" i="13"/>
  <c r="X27" i="13"/>
  <c r="W28" i="13"/>
  <c r="X28" i="13"/>
  <c r="W29" i="13"/>
  <c r="X29" i="13"/>
  <c r="W30" i="13"/>
  <c r="X30" i="13"/>
  <c r="W31" i="13"/>
  <c r="X31" i="13"/>
  <c r="W32" i="13"/>
  <c r="X32" i="13"/>
  <c r="W33" i="13"/>
  <c r="X33" i="13"/>
  <c r="W34" i="13"/>
  <c r="X34" i="13"/>
  <c r="W35" i="13"/>
  <c r="X35" i="13"/>
  <c r="W36" i="13"/>
  <c r="X36" i="13"/>
  <c r="W37" i="13"/>
  <c r="X37" i="13"/>
  <c r="W38" i="13"/>
  <c r="X38" i="13"/>
  <c r="W39" i="13"/>
  <c r="X39" i="13"/>
  <c r="W40" i="13"/>
  <c r="X40" i="13"/>
  <c r="W41" i="13"/>
  <c r="X41" i="13"/>
  <c r="W42" i="13"/>
  <c r="X42" i="13"/>
  <c r="W43" i="13"/>
  <c r="X43" i="13"/>
  <c r="W44" i="13"/>
  <c r="X44" i="13"/>
  <c r="W45" i="13"/>
  <c r="X45" i="13"/>
  <c r="W46" i="13"/>
  <c r="X46" i="13"/>
  <c r="W47" i="13"/>
  <c r="X47" i="13"/>
  <c r="W48" i="13"/>
  <c r="X48" i="13"/>
  <c r="W49" i="13"/>
  <c r="X49" i="13"/>
  <c r="W50" i="13"/>
  <c r="X50" i="13"/>
  <c r="W51" i="13"/>
  <c r="X51" i="13"/>
  <c r="W52" i="13"/>
  <c r="X52" i="13"/>
  <c r="W53" i="13"/>
  <c r="X53" i="13"/>
  <c r="W54" i="13"/>
  <c r="X54" i="13"/>
  <c r="W55" i="13"/>
  <c r="X55" i="13"/>
  <c r="W56" i="13"/>
  <c r="X56" i="13"/>
  <c r="W57" i="13"/>
  <c r="X57" i="13"/>
  <c r="W58" i="13"/>
  <c r="X58" i="13"/>
  <c r="W59" i="13"/>
  <c r="X59" i="13"/>
  <c r="W60" i="13"/>
  <c r="X60" i="13"/>
  <c r="W61" i="13"/>
  <c r="X61" i="13"/>
  <c r="W62" i="13"/>
  <c r="X62" i="13"/>
  <c r="W63" i="13"/>
  <c r="X63" i="13"/>
  <c r="W64" i="13"/>
  <c r="X64" i="13"/>
  <c r="W65" i="13"/>
  <c r="X65" i="13"/>
  <c r="W66" i="13"/>
  <c r="X66" i="13"/>
  <c r="W67" i="13"/>
  <c r="X67" i="13"/>
  <c r="W68" i="13"/>
  <c r="X68" i="13"/>
  <c r="W69" i="13"/>
  <c r="X69" i="13"/>
  <c r="W70" i="13"/>
  <c r="X70" i="13"/>
  <c r="W71" i="13"/>
  <c r="X71" i="13"/>
  <c r="W72" i="13"/>
  <c r="X72" i="13"/>
  <c r="W73" i="13"/>
  <c r="X73" i="13"/>
  <c r="W74" i="13"/>
  <c r="X74" i="13"/>
  <c r="W75" i="13"/>
  <c r="X75" i="13"/>
  <c r="W76" i="13"/>
  <c r="X76" i="13"/>
  <c r="W77" i="13"/>
  <c r="X77" i="13"/>
  <c r="W78" i="13"/>
  <c r="X78" i="13"/>
  <c r="W5" i="13"/>
  <c r="X5" i="13"/>
  <c r="W6" i="13"/>
  <c r="X6" i="13"/>
  <c r="W7" i="13"/>
  <c r="X7" i="13"/>
  <c r="W8" i="13"/>
  <c r="X8" i="13"/>
  <c r="W9" i="13"/>
  <c r="X9" i="13"/>
  <c r="W10" i="13"/>
  <c r="X10" i="13"/>
  <c r="W11" i="13"/>
  <c r="X11" i="13"/>
  <c r="W12" i="13"/>
  <c r="X12" i="13"/>
  <c r="W13" i="13"/>
  <c r="X13" i="13"/>
  <c r="W14" i="13"/>
  <c r="X14" i="13"/>
  <c r="W15" i="13"/>
  <c r="X15" i="13"/>
  <c r="W16" i="13"/>
  <c r="X16" i="13"/>
  <c r="W17" i="13"/>
  <c r="X17" i="13"/>
  <c r="W18" i="13"/>
  <c r="X18" i="13"/>
  <c r="W19" i="13"/>
  <c r="X19" i="13"/>
  <c r="W20" i="13"/>
  <c r="X20" i="13"/>
  <c r="X4" i="13"/>
  <c r="W4" i="13"/>
  <c r="T27" i="13"/>
  <c r="U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T28" i="13"/>
  <c r="U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T29" i="13"/>
  <c r="U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T30" i="13"/>
  <c r="U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T31" i="13"/>
  <c r="U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T32" i="13"/>
  <c r="U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T33" i="13"/>
  <c r="U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T34" i="13"/>
  <c r="U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T35" i="13"/>
  <c r="U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T36" i="13"/>
  <c r="U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T37" i="13"/>
  <c r="U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T38" i="13"/>
  <c r="U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T39" i="13"/>
  <c r="U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T40" i="13"/>
  <c r="U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T41" i="13"/>
  <c r="U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T42" i="13"/>
  <c r="U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T43" i="13"/>
  <c r="U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T44" i="13"/>
  <c r="U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T45" i="13"/>
  <c r="U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T46" i="13"/>
  <c r="U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T47" i="13"/>
  <c r="U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T48" i="13"/>
  <c r="U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T49" i="13"/>
  <c r="U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T50" i="13"/>
  <c r="U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T51" i="13"/>
  <c r="U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T52" i="13"/>
  <c r="U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T53" i="13"/>
  <c r="U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T54" i="13"/>
  <c r="U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T55" i="13"/>
  <c r="U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T56" i="13"/>
  <c r="U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T57" i="13"/>
  <c r="U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T58" i="13"/>
  <c r="U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T59" i="13"/>
  <c r="U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T60" i="13"/>
  <c r="U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T61" i="13"/>
  <c r="U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T62" i="13"/>
  <c r="U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T63" i="13"/>
  <c r="U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T64" i="13"/>
  <c r="U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T65" i="13"/>
  <c r="U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T66" i="13"/>
  <c r="U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T67" i="13"/>
  <c r="U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T68" i="13"/>
  <c r="U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T69" i="13"/>
  <c r="U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T70" i="13"/>
  <c r="U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T71" i="13"/>
  <c r="U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T72" i="13"/>
  <c r="U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T73" i="13"/>
  <c r="U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T74" i="13"/>
  <c r="U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T75" i="13"/>
  <c r="U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T76" i="13"/>
  <c r="U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T77" i="13"/>
  <c r="U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T78" i="13"/>
  <c r="U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T79" i="13"/>
  <c r="U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T80" i="13"/>
  <c r="U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T81" i="13"/>
  <c r="U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T82" i="13"/>
  <c r="U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T83" i="13"/>
  <c r="U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T84" i="13"/>
  <c r="U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T85" i="13"/>
  <c r="U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T86" i="13"/>
  <c r="U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T87" i="13"/>
  <c r="U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T88" i="13"/>
  <c r="U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T89" i="13"/>
  <c r="U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T90" i="13"/>
  <c r="U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T91" i="13"/>
  <c r="U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T92" i="13"/>
  <c r="U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T93" i="13"/>
  <c r="U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T94" i="13"/>
  <c r="U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T95" i="13"/>
  <c r="U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T96" i="13"/>
  <c r="U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T97" i="13"/>
  <c r="U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T98" i="13"/>
  <c r="U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T99" i="13"/>
  <c r="U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T100" i="13"/>
  <c r="U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T101" i="13"/>
  <c r="U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T102" i="13"/>
  <c r="U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T103" i="13"/>
  <c r="U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T104" i="13"/>
  <c r="U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T105" i="13"/>
  <c r="U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T106" i="13"/>
  <c r="U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T107" i="13"/>
  <c r="U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T108" i="13"/>
  <c r="U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T109" i="13"/>
  <c r="U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T110" i="13"/>
  <c r="U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T111" i="13"/>
  <c r="U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T112" i="13"/>
  <c r="U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T113" i="13"/>
  <c r="U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T114" i="13"/>
  <c r="U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T115" i="13"/>
  <c r="U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T116" i="13"/>
  <c r="U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T117" i="13"/>
  <c r="U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T118" i="13"/>
  <c r="U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T119" i="13"/>
  <c r="U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T120" i="13"/>
  <c r="U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T121" i="13"/>
  <c r="U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T122" i="13"/>
  <c r="U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T123" i="13"/>
  <c r="U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T124" i="13"/>
  <c r="U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T125" i="13"/>
  <c r="U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T126" i="13"/>
  <c r="U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T127" i="13"/>
  <c r="U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T128" i="13"/>
  <c r="U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T129" i="13"/>
  <c r="U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T130" i="13"/>
  <c r="U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T131" i="13"/>
  <c r="U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T132" i="13"/>
  <c r="U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T133" i="13"/>
  <c r="U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T134" i="13"/>
  <c r="U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T135" i="13"/>
  <c r="U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T136" i="13"/>
  <c r="U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T137" i="13"/>
  <c r="U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T138" i="13"/>
  <c r="U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T139" i="13"/>
  <c r="U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T140" i="13"/>
  <c r="U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T141" i="13"/>
  <c r="U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T142" i="13"/>
  <c r="U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T143" i="13"/>
  <c r="U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T144" i="13"/>
  <c r="U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T145" i="13"/>
  <c r="U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T146" i="13"/>
  <c r="U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T147" i="13"/>
  <c r="U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T148" i="13"/>
  <c r="U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T149" i="13"/>
  <c r="U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T150" i="13"/>
  <c r="U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T151" i="13"/>
  <c r="U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T152" i="13"/>
  <c r="U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T153" i="13"/>
  <c r="U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T154" i="13"/>
  <c r="U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T155" i="13"/>
  <c r="U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T156" i="13"/>
  <c r="U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T157" i="13"/>
  <c r="U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T158" i="13"/>
  <c r="U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T159" i="13"/>
  <c r="U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T160" i="13"/>
  <c r="U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T161" i="13"/>
  <c r="U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T162" i="13"/>
  <c r="U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T163" i="13"/>
  <c r="U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T164" i="13"/>
  <c r="U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T165" i="13"/>
  <c r="U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T166" i="13"/>
  <c r="U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T167" i="13"/>
  <c r="U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T168" i="13"/>
  <c r="U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T169" i="13"/>
  <c r="U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T170" i="13"/>
  <c r="U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T171" i="13"/>
  <c r="U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T172" i="13"/>
  <c r="U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T173" i="13"/>
  <c r="U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T174" i="13"/>
  <c r="U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T175" i="13"/>
  <c r="U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T176" i="13"/>
  <c r="U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T177" i="13"/>
  <c r="U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T178" i="13"/>
  <c r="U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T179" i="13"/>
  <c r="U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T180" i="13"/>
  <c r="U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T181" i="13"/>
  <c r="U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T182" i="13"/>
  <c r="U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T183" i="13"/>
  <c r="U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T184" i="13"/>
  <c r="U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T185" i="13"/>
  <c r="U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T186" i="13"/>
  <c r="U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T187" i="13"/>
  <c r="U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T188" i="13"/>
  <c r="U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T189" i="13"/>
  <c r="U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T190" i="13"/>
  <c r="U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T191" i="13"/>
  <c r="U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T192" i="13"/>
  <c r="U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T193" i="13"/>
  <c r="U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T194" i="13"/>
  <c r="U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T195" i="13"/>
  <c r="U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T196" i="13"/>
  <c r="U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T197" i="13"/>
  <c r="U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T198" i="13"/>
  <c r="U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T199" i="13"/>
  <c r="U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T200" i="13"/>
  <c r="U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T201" i="13"/>
  <c r="U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T202" i="13"/>
  <c r="U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T203" i="13"/>
  <c r="U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T204" i="13"/>
  <c r="U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T205" i="13"/>
  <c r="U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T206" i="13"/>
  <c r="U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T207" i="13"/>
  <c r="U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T208" i="13"/>
  <c r="U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T209" i="13"/>
  <c r="U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T210" i="13"/>
  <c r="U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T211" i="13"/>
  <c r="U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T212" i="13"/>
  <c r="U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T213" i="13"/>
  <c r="U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T214" i="13"/>
  <c r="U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T215" i="13"/>
  <c r="U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T216" i="13"/>
  <c r="U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T217" i="13"/>
  <c r="U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T218" i="13"/>
  <c r="U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T219" i="13"/>
  <c r="U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T220" i="13"/>
  <c r="U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T221" i="13"/>
  <c r="U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T222" i="13"/>
  <c r="U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T223" i="13"/>
  <c r="U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T224" i="13"/>
  <c r="U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T225" i="13"/>
  <c r="U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T226" i="13"/>
  <c r="U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T227" i="13"/>
  <c r="U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T228" i="13"/>
  <c r="U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T229" i="13"/>
  <c r="U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T230" i="13"/>
  <c r="U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T231" i="13"/>
  <c r="U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T232" i="13"/>
  <c r="U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T233" i="13"/>
  <c r="U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T234" i="13"/>
  <c r="U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T235" i="13"/>
  <c r="U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T236" i="13"/>
  <c r="U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T237" i="13"/>
  <c r="U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T238" i="13"/>
  <c r="U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T239" i="13"/>
  <c r="U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T240" i="13"/>
  <c r="U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T241" i="13"/>
  <c r="U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T242" i="13"/>
  <c r="U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T243" i="13"/>
  <c r="U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T244" i="13"/>
  <c r="U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T245" i="13"/>
  <c r="U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T246" i="13"/>
  <c r="U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T247" i="13"/>
  <c r="U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T248" i="13"/>
  <c r="U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T249" i="13"/>
  <c r="U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T250" i="13"/>
  <c r="U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T251" i="13"/>
  <c r="U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T252" i="13"/>
  <c r="U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T253" i="13"/>
  <c r="U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T254" i="13"/>
  <c r="U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T255" i="13"/>
  <c r="U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T256" i="13"/>
  <c r="U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T257" i="13"/>
  <c r="U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T258" i="13"/>
  <c r="U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T259" i="13"/>
  <c r="U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T260" i="13"/>
  <c r="U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T261" i="13"/>
  <c r="U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T262" i="13"/>
  <c r="U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T263" i="13"/>
  <c r="U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T264" i="13"/>
  <c r="U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T265" i="13"/>
  <c r="U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T266" i="13"/>
  <c r="U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T267" i="13"/>
  <c r="U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T268" i="13"/>
  <c r="U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T269" i="13"/>
  <c r="U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T270" i="13"/>
  <c r="U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T271" i="13"/>
  <c r="U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T272" i="13"/>
  <c r="U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T273" i="13"/>
  <c r="U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T274" i="13"/>
  <c r="U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T275" i="13"/>
  <c r="U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T276" i="13"/>
  <c r="U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T277" i="13"/>
  <c r="U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T278" i="13"/>
  <c r="U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T279" i="13"/>
  <c r="U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T280" i="13"/>
  <c r="U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T281" i="13"/>
  <c r="U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T282" i="13"/>
  <c r="U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T283" i="13"/>
  <c r="U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T284" i="13"/>
  <c r="U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T285" i="13"/>
  <c r="U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T286" i="13"/>
  <c r="U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T287" i="13"/>
  <c r="U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T288" i="13"/>
  <c r="U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T289" i="13"/>
  <c r="U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T290" i="13"/>
  <c r="U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T291" i="13"/>
  <c r="U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T292" i="13"/>
  <c r="U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T293" i="13"/>
  <c r="U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T294" i="13"/>
  <c r="U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T295" i="13"/>
  <c r="U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T296" i="13"/>
  <c r="U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T297" i="13"/>
  <c r="U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T298" i="13"/>
  <c r="U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T299" i="13"/>
  <c r="U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T300" i="13"/>
  <c r="U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T301" i="13"/>
  <c r="U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T302" i="13"/>
  <c r="U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T303" i="13"/>
  <c r="U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T304" i="13"/>
  <c r="U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T305" i="13"/>
  <c r="U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T306" i="13"/>
  <c r="U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T307" i="13"/>
  <c r="U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T308" i="13"/>
  <c r="U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T309" i="13"/>
  <c r="U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T310" i="13"/>
  <c r="U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T311" i="13"/>
  <c r="U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T312" i="13"/>
  <c r="U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T313" i="13"/>
  <c r="U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T314" i="13"/>
  <c r="U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T315" i="13"/>
  <c r="U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T316" i="13"/>
  <c r="U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T317" i="13"/>
  <c r="U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T318" i="13"/>
  <c r="U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T319" i="13"/>
  <c r="U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T320" i="13"/>
  <c r="U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T321" i="13"/>
  <c r="U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T322" i="13"/>
  <c r="U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T323" i="13"/>
  <c r="U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T324" i="13"/>
  <c r="U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T325" i="13"/>
  <c r="U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T326" i="13"/>
  <c r="U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T327" i="13"/>
  <c r="U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T328" i="13"/>
  <c r="U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T329" i="13"/>
  <c r="U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T330" i="13"/>
  <c r="U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T331" i="13"/>
  <c r="U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T332" i="13"/>
  <c r="U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T333" i="13"/>
  <c r="U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T334" i="13"/>
  <c r="U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T335" i="13"/>
  <c r="U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T336" i="13"/>
  <c r="U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T337" i="13"/>
  <c r="U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T338" i="13"/>
  <c r="U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T339" i="13"/>
  <c r="U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T340" i="13"/>
  <c r="U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T341" i="13"/>
  <c r="U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T342" i="13"/>
  <c r="U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T343" i="13"/>
  <c r="U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T344" i="13"/>
  <c r="U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T345" i="13"/>
  <c r="U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T346" i="13"/>
  <c r="U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T347" i="13"/>
  <c r="U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T348" i="13"/>
  <c r="U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T349" i="13"/>
  <c r="U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T350" i="13"/>
  <c r="U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T351" i="13"/>
  <c r="U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T352" i="13"/>
  <c r="U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T353" i="13"/>
  <c r="U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T354" i="13"/>
  <c r="U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T355" i="13"/>
  <c r="U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T356" i="13"/>
  <c r="U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T357" i="13"/>
  <c r="U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T358" i="13"/>
  <c r="U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T359" i="13"/>
  <c r="U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T360" i="13"/>
  <c r="U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T361" i="13"/>
  <c r="U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T362" i="13"/>
  <c r="U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T363" i="13"/>
  <c r="U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T364" i="13"/>
  <c r="U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T365" i="13"/>
  <c r="U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T366" i="13"/>
  <c r="U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T367" i="13"/>
  <c r="U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T368" i="13"/>
  <c r="U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T369" i="13"/>
  <c r="U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T370" i="13"/>
  <c r="U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T371" i="13"/>
  <c r="U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T372" i="13"/>
  <c r="U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T373" i="13"/>
  <c r="U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T374" i="13"/>
  <c r="U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T375" i="13"/>
  <c r="U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T376" i="13"/>
  <c r="U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T377" i="13"/>
  <c r="U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T378" i="13"/>
  <c r="U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T379" i="13"/>
  <c r="U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T380" i="13"/>
  <c r="U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T381" i="13"/>
  <c r="U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T382" i="13"/>
  <c r="U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T383" i="13"/>
  <c r="U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T384" i="13"/>
  <c r="U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T385" i="13"/>
  <c r="U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T386" i="13"/>
  <c r="U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T387" i="13"/>
  <c r="U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T388" i="13"/>
  <c r="U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T389" i="13"/>
  <c r="U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T390" i="13"/>
  <c r="U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T391" i="13"/>
  <c r="U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T392" i="13"/>
  <c r="U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T393" i="13"/>
  <c r="U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T394" i="13"/>
  <c r="U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T395" i="13"/>
  <c r="U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T396" i="13"/>
  <c r="U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T397" i="13"/>
  <c r="U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T398" i="13"/>
  <c r="U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T399" i="13"/>
  <c r="U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T400" i="13"/>
  <c r="U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T401" i="13"/>
  <c r="U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T402" i="13"/>
  <c r="U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T403" i="13"/>
  <c r="U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T404" i="13"/>
  <c r="U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T405" i="13"/>
  <c r="U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T406" i="13"/>
  <c r="U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T407" i="13"/>
  <c r="U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T408" i="13"/>
  <c r="U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T409" i="13"/>
  <c r="U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T410" i="13"/>
  <c r="U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T411" i="13"/>
  <c r="U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T412" i="13"/>
  <c r="U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T413" i="13"/>
  <c r="U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T414" i="13"/>
  <c r="U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T415" i="13"/>
  <c r="U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T416" i="13"/>
  <c r="U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T417" i="13"/>
  <c r="U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T418" i="13"/>
  <c r="U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T419" i="13"/>
  <c r="U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T420" i="13"/>
  <c r="U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T421" i="13"/>
  <c r="U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T422" i="13"/>
  <c r="U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T423" i="13"/>
  <c r="U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T424" i="13"/>
  <c r="U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T425" i="13"/>
  <c r="U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T426" i="13"/>
  <c r="U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T427" i="13"/>
  <c r="U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T428" i="13"/>
  <c r="U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T429" i="13"/>
  <c r="U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T430" i="13"/>
  <c r="U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T431" i="13"/>
  <c r="U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T432" i="13"/>
  <c r="U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T433" i="13"/>
  <c r="U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T434" i="13"/>
  <c r="U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T435" i="13"/>
  <c r="U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T436" i="13"/>
  <c r="U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T437" i="13"/>
  <c r="U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T438" i="13"/>
  <c r="U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T439" i="13"/>
  <c r="U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T440" i="13"/>
  <c r="U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T441" i="13"/>
  <c r="U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T442" i="13"/>
  <c r="U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T443" i="13"/>
  <c r="U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T444" i="13"/>
  <c r="U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T445" i="13"/>
  <c r="U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T446" i="13"/>
  <c r="U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T447" i="13"/>
  <c r="U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T448" i="13"/>
  <c r="U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T449" i="13"/>
  <c r="U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T450" i="13"/>
  <c r="U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T451" i="13"/>
  <c r="U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T452" i="13"/>
  <c r="U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T453" i="13"/>
  <c r="U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T454" i="13"/>
  <c r="U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T455" i="13"/>
  <c r="U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T456" i="13"/>
  <c r="U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T457" i="13"/>
  <c r="U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T458" i="13"/>
  <c r="U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T459" i="13"/>
  <c r="U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T460" i="13"/>
  <c r="U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T461" i="13"/>
  <c r="U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T462" i="13"/>
  <c r="U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T463" i="13"/>
  <c r="U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T464" i="13"/>
  <c r="U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T465" i="13"/>
  <c r="U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T466" i="13"/>
  <c r="U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T467" i="13"/>
  <c r="U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T468" i="13"/>
  <c r="U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T469" i="13"/>
  <c r="U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T470" i="13"/>
  <c r="U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T471" i="13"/>
  <c r="U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T472" i="13"/>
  <c r="U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T473" i="13"/>
  <c r="U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T474" i="13"/>
  <c r="U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T475" i="13"/>
  <c r="U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T476" i="13"/>
  <c r="U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T477" i="13"/>
  <c r="U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T478" i="13"/>
  <c r="U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T479" i="13"/>
  <c r="U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T480" i="13"/>
  <c r="U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T481" i="13"/>
  <c r="U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T482" i="13"/>
  <c r="U482" i="13"/>
  <c r="Y482" i="13"/>
  <c r="Z482" i="13"/>
  <c r="AA482" i="13"/>
  <c r="AB482" i="13"/>
  <c r="AC482" i="13"/>
  <c r="AD482" i="13"/>
  <c r="AE482" i="13"/>
  <c r="AF482" i="13"/>
  <c r="AG482" i="13"/>
  <c r="AH482" i="13"/>
  <c r="AI482" i="13"/>
  <c r="AJ482" i="13"/>
  <c r="AK482" i="13"/>
  <c r="AL482" i="13"/>
  <c r="T483" i="13"/>
  <c r="U483" i="13"/>
  <c r="Y483" i="13"/>
  <c r="Z483" i="13"/>
  <c r="AA483" i="13"/>
  <c r="AB483" i="13"/>
  <c r="AC483" i="13"/>
  <c r="AD483" i="13"/>
  <c r="AE483" i="13"/>
  <c r="AF483" i="13"/>
  <c r="AG483" i="13"/>
  <c r="AH483" i="13"/>
  <c r="AI483" i="13"/>
  <c r="AJ483" i="13"/>
  <c r="AK483" i="13"/>
  <c r="AL483" i="13"/>
  <c r="T484" i="13"/>
  <c r="U484" i="13"/>
  <c r="Y484" i="13"/>
  <c r="Z484" i="13"/>
  <c r="AA484" i="13"/>
  <c r="AB484" i="13"/>
  <c r="AC484" i="13"/>
  <c r="AD484" i="13"/>
  <c r="AE484" i="13"/>
  <c r="AF484" i="13"/>
  <c r="AG484" i="13"/>
  <c r="AH484" i="13"/>
  <c r="AI484" i="13"/>
  <c r="AJ484" i="13"/>
  <c r="AK484" i="13"/>
  <c r="AL484" i="13"/>
  <c r="T485" i="13"/>
  <c r="U485" i="13"/>
  <c r="Y485" i="13"/>
  <c r="Z485" i="13"/>
  <c r="AA485" i="13"/>
  <c r="AB485" i="13"/>
  <c r="AC485" i="13"/>
  <c r="AD485" i="13"/>
  <c r="AE485" i="13"/>
  <c r="AF485" i="13"/>
  <c r="AG485" i="13"/>
  <c r="AH485" i="13"/>
  <c r="AI485" i="13"/>
  <c r="AJ485" i="13"/>
  <c r="AK485" i="13"/>
  <c r="AL485" i="13"/>
  <c r="T486" i="13"/>
  <c r="U486" i="13"/>
  <c r="Y486" i="13"/>
  <c r="Z486" i="13"/>
  <c r="AA486" i="13"/>
  <c r="AB486" i="13"/>
  <c r="AC486" i="13"/>
  <c r="AD486" i="13"/>
  <c r="AE486" i="13"/>
  <c r="AF486" i="13"/>
  <c r="AG486" i="13"/>
  <c r="AH486" i="13"/>
  <c r="AI486" i="13"/>
  <c r="AJ486" i="13"/>
  <c r="AK486" i="13"/>
  <c r="AL486" i="13"/>
  <c r="T487" i="13"/>
  <c r="U487" i="13"/>
  <c r="Y487" i="13"/>
  <c r="Z487" i="13"/>
  <c r="AA487" i="13"/>
  <c r="AB487" i="13"/>
  <c r="AC487" i="13"/>
  <c r="AD487" i="13"/>
  <c r="AE487" i="13"/>
  <c r="AF487" i="13"/>
  <c r="AG487" i="13"/>
  <c r="AH487" i="13"/>
  <c r="AI487" i="13"/>
  <c r="AJ487" i="13"/>
  <c r="AK487" i="13"/>
  <c r="AL487" i="13"/>
  <c r="T488" i="13"/>
  <c r="U488" i="13"/>
  <c r="Y488" i="13"/>
  <c r="Z488" i="13"/>
  <c r="AA488" i="13"/>
  <c r="AB488" i="13"/>
  <c r="AC488" i="13"/>
  <c r="AD488" i="13"/>
  <c r="AE488" i="13"/>
  <c r="AF488" i="13"/>
  <c r="AG488" i="13"/>
  <c r="AH488" i="13"/>
  <c r="AI488" i="13"/>
  <c r="AJ488" i="13"/>
  <c r="AK488" i="13"/>
  <c r="AL488" i="13"/>
  <c r="T489" i="13"/>
  <c r="U489" i="13"/>
  <c r="Y489" i="13"/>
  <c r="Z489" i="13"/>
  <c r="AA489" i="13"/>
  <c r="AB489" i="13"/>
  <c r="AC489" i="13"/>
  <c r="AD489" i="13"/>
  <c r="AE489" i="13"/>
  <c r="AF489" i="13"/>
  <c r="AG489" i="13"/>
  <c r="AH489" i="13"/>
  <c r="AI489" i="13"/>
  <c r="AJ489" i="13"/>
  <c r="AK489" i="13"/>
  <c r="AL489" i="13"/>
  <c r="T490" i="13"/>
  <c r="U490" i="13"/>
  <c r="Y490" i="13"/>
  <c r="Z490" i="13"/>
  <c r="AA490" i="13"/>
  <c r="AB490" i="13"/>
  <c r="AC490" i="13"/>
  <c r="AD490" i="13"/>
  <c r="AE490" i="13"/>
  <c r="AF490" i="13"/>
  <c r="AG490" i="13"/>
  <c r="AH490" i="13"/>
  <c r="AI490" i="13"/>
  <c r="AJ490" i="13"/>
  <c r="AK490" i="13"/>
  <c r="AL490" i="13"/>
  <c r="T491" i="13"/>
  <c r="U491" i="13"/>
  <c r="Y491" i="13"/>
  <c r="Z491" i="13"/>
  <c r="AA491" i="13"/>
  <c r="AB491" i="13"/>
  <c r="AC491" i="13"/>
  <c r="AD491" i="13"/>
  <c r="AE491" i="13"/>
  <c r="AF491" i="13"/>
  <c r="AG491" i="13"/>
  <c r="AH491" i="13"/>
  <c r="AI491" i="13"/>
  <c r="AJ491" i="13"/>
  <c r="AK491" i="13"/>
  <c r="AL491" i="13"/>
  <c r="T492" i="13"/>
  <c r="U492" i="13"/>
  <c r="Y492" i="13"/>
  <c r="Z492" i="13"/>
  <c r="AA492" i="13"/>
  <c r="AB492" i="13"/>
  <c r="AC492" i="13"/>
  <c r="AD492" i="13"/>
  <c r="AE492" i="13"/>
  <c r="AF492" i="13"/>
  <c r="AG492" i="13"/>
  <c r="AH492" i="13"/>
  <c r="AI492" i="13"/>
  <c r="AJ492" i="13"/>
  <c r="AK492" i="13"/>
  <c r="AL492" i="13"/>
  <c r="T493" i="13"/>
  <c r="U493" i="13"/>
  <c r="Y493" i="13"/>
  <c r="Z493" i="13"/>
  <c r="AA493" i="13"/>
  <c r="AB493" i="13"/>
  <c r="AC493" i="13"/>
  <c r="AD493" i="13"/>
  <c r="AE493" i="13"/>
  <c r="AF493" i="13"/>
  <c r="AG493" i="13"/>
  <c r="AH493" i="13"/>
  <c r="AI493" i="13"/>
  <c r="AJ493" i="13"/>
  <c r="AK493" i="13"/>
  <c r="AL493" i="13"/>
  <c r="T494" i="13"/>
  <c r="U494" i="13"/>
  <c r="Y494" i="13"/>
  <c r="Z494" i="13"/>
  <c r="AA494" i="13"/>
  <c r="AB494" i="13"/>
  <c r="AC494" i="13"/>
  <c r="AD494" i="13"/>
  <c r="AE494" i="13"/>
  <c r="AF494" i="13"/>
  <c r="AG494" i="13"/>
  <c r="AH494" i="13"/>
  <c r="AI494" i="13"/>
  <c r="AJ494" i="13"/>
  <c r="AK494" i="13"/>
  <c r="AL494" i="13"/>
  <c r="T495" i="13"/>
  <c r="U495" i="13"/>
  <c r="Y495" i="13"/>
  <c r="Z495" i="13"/>
  <c r="AA495" i="13"/>
  <c r="AB495" i="13"/>
  <c r="AC495" i="13"/>
  <c r="AD495" i="13"/>
  <c r="AE495" i="13"/>
  <c r="AF495" i="13"/>
  <c r="AG495" i="13"/>
  <c r="AH495" i="13"/>
  <c r="AI495" i="13"/>
  <c r="AJ495" i="13"/>
  <c r="AK495" i="13"/>
  <c r="AL495" i="13"/>
  <c r="T496" i="13"/>
  <c r="U496" i="13"/>
  <c r="Y496" i="13"/>
  <c r="Z496" i="13"/>
  <c r="AA496" i="13"/>
  <c r="AB496" i="13"/>
  <c r="AC496" i="13"/>
  <c r="AD496" i="13"/>
  <c r="AE496" i="13"/>
  <c r="AF496" i="13"/>
  <c r="AG496" i="13"/>
  <c r="AH496" i="13"/>
  <c r="AI496" i="13"/>
  <c r="AJ496" i="13"/>
  <c r="AK496" i="13"/>
  <c r="AL496" i="13"/>
  <c r="T497" i="13"/>
  <c r="U497" i="13"/>
  <c r="Y497" i="13"/>
  <c r="Z497" i="13"/>
  <c r="AA497" i="13"/>
  <c r="AB497" i="13"/>
  <c r="AC497" i="13"/>
  <c r="AD497" i="13"/>
  <c r="AE497" i="13"/>
  <c r="AF497" i="13"/>
  <c r="AG497" i="13"/>
  <c r="AH497" i="13"/>
  <c r="AI497" i="13"/>
  <c r="AJ497" i="13"/>
  <c r="AK497" i="13"/>
  <c r="AL497" i="13"/>
  <c r="T498" i="13"/>
  <c r="U498" i="13"/>
  <c r="Y498" i="13"/>
  <c r="Z498" i="13"/>
  <c r="AA498" i="13"/>
  <c r="AB498" i="13"/>
  <c r="AC498" i="13"/>
  <c r="AD498" i="13"/>
  <c r="AE498" i="13"/>
  <c r="AF498" i="13"/>
  <c r="AG498" i="13"/>
  <c r="AH498" i="13"/>
  <c r="AI498" i="13"/>
  <c r="AJ498" i="13"/>
  <c r="AK498" i="13"/>
  <c r="AL498" i="13"/>
  <c r="T499" i="13"/>
  <c r="U499" i="13"/>
  <c r="Y499" i="13"/>
  <c r="Z499" i="13"/>
  <c r="AA499" i="13"/>
  <c r="AB499" i="13"/>
  <c r="AC499" i="13"/>
  <c r="AD499" i="13"/>
  <c r="AE499" i="13"/>
  <c r="AF499" i="13"/>
  <c r="AG499" i="13"/>
  <c r="AH499" i="13"/>
  <c r="AI499" i="13"/>
  <c r="AJ499" i="13"/>
  <c r="AK499" i="13"/>
  <c r="AL499" i="13"/>
  <c r="T500" i="13"/>
  <c r="U500" i="13"/>
  <c r="Y500" i="13"/>
  <c r="Z500" i="13"/>
  <c r="AA500" i="13"/>
  <c r="AB500" i="13"/>
  <c r="AC500" i="13"/>
  <c r="AD500" i="13"/>
  <c r="AE500" i="13"/>
  <c r="AF500" i="13"/>
  <c r="AG500" i="13"/>
  <c r="AH500" i="13"/>
  <c r="AI500" i="13"/>
  <c r="AJ500" i="13"/>
  <c r="AK500" i="13"/>
  <c r="AL500" i="13"/>
  <c r="T501" i="13"/>
  <c r="U501" i="13"/>
  <c r="Y501" i="13"/>
  <c r="Z501" i="13"/>
  <c r="AA501" i="13"/>
  <c r="AB501" i="13"/>
  <c r="AC501" i="13"/>
  <c r="AD501" i="13"/>
  <c r="AE501" i="13"/>
  <c r="AF501" i="13"/>
  <c r="AG501" i="13"/>
  <c r="AH501" i="13"/>
  <c r="AI501" i="13"/>
  <c r="AJ501" i="13"/>
  <c r="AK501" i="13"/>
  <c r="AL501" i="13"/>
  <c r="T502" i="13"/>
  <c r="U502" i="13"/>
  <c r="Y502" i="13"/>
  <c r="Z502" i="13"/>
  <c r="AA502" i="13"/>
  <c r="AB502" i="13"/>
  <c r="AC502" i="13"/>
  <c r="AD502" i="13"/>
  <c r="AE502" i="13"/>
  <c r="AF502" i="13"/>
  <c r="AG502" i="13"/>
  <c r="AH502" i="13"/>
  <c r="AI502" i="13"/>
  <c r="AJ502" i="13"/>
  <c r="AK502" i="13"/>
  <c r="AL502" i="13"/>
  <c r="T503" i="13"/>
  <c r="U503" i="13"/>
  <c r="Y503" i="13"/>
  <c r="Z503" i="13"/>
  <c r="AA503" i="13"/>
  <c r="AB503" i="13"/>
  <c r="AC503" i="13"/>
  <c r="AD503" i="13"/>
  <c r="AE503" i="13"/>
  <c r="AF503" i="13"/>
  <c r="AG503" i="13"/>
  <c r="AH503" i="13"/>
  <c r="AI503" i="13"/>
  <c r="AJ503" i="13"/>
  <c r="AK503" i="13"/>
  <c r="AL503" i="13"/>
  <c r="T504" i="13"/>
  <c r="U504" i="13"/>
  <c r="Y504" i="13"/>
  <c r="Z504" i="13"/>
  <c r="AA504" i="13"/>
  <c r="AB504" i="13"/>
  <c r="AC504" i="13"/>
  <c r="AD504" i="13"/>
  <c r="AE504" i="13"/>
  <c r="AF504" i="13"/>
  <c r="AG504" i="13"/>
  <c r="AH504" i="13"/>
  <c r="AI504" i="13"/>
  <c r="AJ504" i="13"/>
  <c r="AK504" i="13"/>
  <c r="AL504" i="13"/>
  <c r="T505" i="13"/>
  <c r="U505" i="13"/>
  <c r="Y505" i="13"/>
  <c r="Z505" i="13"/>
  <c r="AA505" i="13"/>
  <c r="AB505" i="13"/>
  <c r="AC505" i="13"/>
  <c r="AD505" i="13"/>
  <c r="AE505" i="13"/>
  <c r="AF505" i="13"/>
  <c r="AG505" i="13"/>
  <c r="AH505" i="13"/>
  <c r="AI505" i="13"/>
  <c r="AJ505" i="13"/>
  <c r="AK505" i="13"/>
  <c r="AL505" i="13"/>
  <c r="T506" i="13"/>
  <c r="U506" i="13"/>
  <c r="Y506" i="13"/>
  <c r="Z506" i="13"/>
  <c r="AA506" i="13"/>
  <c r="AB506" i="13"/>
  <c r="AC506" i="13"/>
  <c r="AD506" i="13"/>
  <c r="AE506" i="13"/>
  <c r="AF506" i="13"/>
  <c r="AG506" i="13"/>
  <c r="AH506" i="13"/>
  <c r="AI506" i="13"/>
  <c r="AJ506" i="13"/>
  <c r="AK506" i="13"/>
  <c r="AL506" i="13"/>
  <c r="T507" i="13"/>
  <c r="U507" i="13"/>
  <c r="Y507" i="13"/>
  <c r="Z507" i="13"/>
  <c r="AA507" i="13"/>
  <c r="AB507" i="13"/>
  <c r="AC507" i="13"/>
  <c r="AD507" i="13"/>
  <c r="AE507" i="13"/>
  <c r="AF507" i="13"/>
  <c r="AG507" i="13"/>
  <c r="AH507" i="13"/>
  <c r="AI507" i="13"/>
  <c r="AJ507" i="13"/>
  <c r="AK507" i="13"/>
  <c r="AL507" i="13"/>
  <c r="T508" i="13"/>
  <c r="U508" i="13"/>
  <c r="Y508" i="13"/>
  <c r="Z508" i="13"/>
  <c r="AA508" i="13"/>
  <c r="AB508" i="13"/>
  <c r="AC508" i="13"/>
  <c r="AD508" i="13"/>
  <c r="AE508" i="13"/>
  <c r="AF508" i="13"/>
  <c r="AG508" i="13"/>
  <c r="AH508" i="13"/>
  <c r="AI508" i="13"/>
  <c r="AJ508" i="13"/>
  <c r="AK508" i="13"/>
  <c r="AL508" i="13"/>
  <c r="T509" i="13"/>
  <c r="U509" i="13"/>
  <c r="Y509" i="13"/>
  <c r="Z509" i="13"/>
  <c r="AA509" i="13"/>
  <c r="AB509" i="13"/>
  <c r="AC509" i="13"/>
  <c r="AD509" i="13"/>
  <c r="AE509" i="13"/>
  <c r="AF509" i="13"/>
  <c r="AG509" i="13"/>
  <c r="AH509" i="13"/>
  <c r="AI509" i="13"/>
  <c r="AJ509" i="13"/>
  <c r="AK509" i="13"/>
  <c r="AL509" i="13"/>
  <c r="T510" i="13"/>
  <c r="U510" i="13"/>
  <c r="Y510" i="13"/>
  <c r="Z510" i="13"/>
  <c r="AA510" i="13"/>
  <c r="AB510" i="13"/>
  <c r="AC510" i="13"/>
  <c r="AD510" i="13"/>
  <c r="AE510" i="13"/>
  <c r="AF510" i="13"/>
  <c r="AG510" i="13"/>
  <c r="AH510" i="13"/>
  <c r="AI510" i="13"/>
  <c r="AJ510" i="13"/>
  <c r="AK510" i="13"/>
  <c r="AL510" i="13"/>
  <c r="T511" i="13"/>
  <c r="U511" i="13"/>
  <c r="Y511" i="13"/>
  <c r="Z511" i="13"/>
  <c r="AA511" i="13"/>
  <c r="AB511" i="13"/>
  <c r="AC511" i="13"/>
  <c r="AD511" i="13"/>
  <c r="AE511" i="13"/>
  <c r="AF511" i="13"/>
  <c r="AG511" i="13"/>
  <c r="AH511" i="13"/>
  <c r="AI511" i="13"/>
  <c r="AJ511" i="13"/>
  <c r="AK511" i="13"/>
  <c r="AL511" i="13"/>
  <c r="T512" i="13"/>
  <c r="U512" i="13"/>
  <c r="Y512" i="13"/>
  <c r="Z512" i="13"/>
  <c r="AA512" i="13"/>
  <c r="AB512" i="13"/>
  <c r="AC512" i="13"/>
  <c r="AD512" i="13"/>
  <c r="AE512" i="13"/>
  <c r="AF512" i="13"/>
  <c r="AG512" i="13"/>
  <c r="AH512" i="13"/>
  <c r="AI512" i="13"/>
  <c r="AJ512" i="13"/>
  <c r="AK512" i="13"/>
  <c r="AL512" i="13"/>
  <c r="T513" i="13"/>
  <c r="U513" i="13"/>
  <c r="Y513" i="13"/>
  <c r="Z513" i="13"/>
  <c r="AA513" i="13"/>
  <c r="AB513" i="13"/>
  <c r="AC513" i="13"/>
  <c r="AD513" i="13"/>
  <c r="AE513" i="13"/>
  <c r="AF513" i="13"/>
  <c r="AG513" i="13"/>
  <c r="AH513" i="13"/>
  <c r="AI513" i="13"/>
  <c r="AJ513" i="13"/>
  <c r="AK513" i="13"/>
  <c r="AL513" i="13"/>
  <c r="T514" i="13"/>
  <c r="U514" i="13"/>
  <c r="Y514" i="13"/>
  <c r="Z514" i="13"/>
  <c r="AA514" i="13"/>
  <c r="AB514" i="13"/>
  <c r="AC514" i="13"/>
  <c r="AD514" i="13"/>
  <c r="AE514" i="13"/>
  <c r="AF514" i="13"/>
  <c r="AG514" i="13"/>
  <c r="AH514" i="13"/>
  <c r="AI514" i="13"/>
  <c r="AJ514" i="13"/>
  <c r="AK514" i="13"/>
  <c r="AL514" i="13"/>
  <c r="T515" i="13"/>
  <c r="U515" i="13"/>
  <c r="Y515" i="13"/>
  <c r="Z515" i="13"/>
  <c r="AA515" i="13"/>
  <c r="AB515" i="13"/>
  <c r="AC515" i="13"/>
  <c r="AD515" i="13"/>
  <c r="AE515" i="13"/>
  <c r="AF515" i="13"/>
  <c r="AG515" i="13"/>
  <c r="AH515" i="13"/>
  <c r="AI515" i="13"/>
  <c r="AJ515" i="13"/>
  <c r="AK515" i="13"/>
  <c r="AL515" i="13"/>
  <c r="T516" i="13"/>
  <c r="U516" i="13"/>
  <c r="Y516" i="13"/>
  <c r="Z516" i="13"/>
  <c r="AA516" i="13"/>
  <c r="AB516" i="13"/>
  <c r="AC516" i="13"/>
  <c r="AD516" i="13"/>
  <c r="AE516" i="13"/>
  <c r="AF516" i="13"/>
  <c r="AG516" i="13"/>
  <c r="AH516" i="13"/>
  <c r="AI516" i="13"/>
  <c r="AJ516" i="13"/>
  <c r="AK516" i="13"/>
  <c r="AL516" i="13"/>
  <c r="T517" i="13"/>
  <c r="U517" i="13"/>
  <c r="Y517" i="13"/>
  <c r="Z517" i="13"/>
  <c r="AA517" i="13"/>
  <c r="AB517" i="13"/>
  <c r="AC517" i="13"/>
  <c r="AD517" i="13"/>
  <c r="AE517" i="13"/>
  <c r="AF517" i="13"/>
  <c r="AG517" i="13"/>
  <c r="AH517" i="13"/>
  <c r="AI517" i="13"/>
  <c r="AJ517" i="13"/>
  <c r="AK517" i="13"/>
  <c r="AL517" i="13"/>
  <c r="T518" i="13"/>
  <c r="U518" i="13"/>
  <c r="Y518" i="13"/>
  <c r="Z518" i="13"/>
  <c r="AA518" i="13"/>
  <c r="AB518" i="13"/>
  <c r="AC518" i="13"/>
  <c r="AD518" i="13"/>
  <c r="AE518" i="13"/>
  <c r="AF518" i="13"/>
  <c r="AG518" i="13"/>
  <c r="AH518" i="13"/>
  <c r="AI518" i="13"/>
  <c r="AJ518" i="13"/>
  <c r="AK518" i="13"/>
  <c r="AL518" i="13"/>
  <c r="T519" i="13"/>
  <c r="U519" i="13"/>
  <c r="Y519" i="13"/>
  <c r="Z519" i="13"/>
  <c r="AA519" i="13"/>
  <c r="AB519" i="13"/>
  <c r="AC519" i="13"/>
  <c r="AD519" i="13"/>
  <c r="AE519" i="13"/>
  <c r="AF519" i="13"/>
  <c r="AG519" i="13"/>
  <c r="AH519" i="13"/>
  <c r="AI519" i="13"/>
  <c r="AJ519" i="13"/>
  <c r="AK519" i="13"/>
  <c r="AL519" i="13"/>
  <c r="T520" i="13"/>
  <c r="U520" i="13"/>
  <c r="Y520" i="13"/>
  <c r="Z520" i="13"/>
  <c r="AA520" i="13"/>
  <c r="AB520" i="13"/>
  <c r="AC520" i="13"/>
  <c r="AD520" i="13"/>
  <c r="AE520" i="13"/>
  <c r="AF520" i="13"/>
  <c r="AG520" i="13"/>
  <c r="AH520" i="13"/>
  <c r="AI520" i="13"/>
  <c r="AJ520" i="13"/>
  <c r="AK520" i="13"/>
  <c r="AL520" i="13"/>
  <c r="T521" i="13"/>
  <c r="U521" i="13"/>
  <c r="Y521" i="13"/>
  <c r="Z521" i="13"/>
  <c r="AA521" i="13"/>
  <c r="AB521" i="13"/>
  <c r="AC521" i="13"/>
  <c r="AD521" i="13"/>
  <c r="AE521" i="13"/>
  <c r="AF521" i="13"/>
  <c r="AG521" i="13"/>
  <c r="AH521" i="13"/>
  <c r="AI521" i="13"/>
  <c r="AJ521" i="13"/>
  <c r="AK521" i="13"/>
  <c r="AL521" i="13"/>
  <c r="T522" i="13"/>
  <c r="U522" i="13"/>
  <c r="Y522" i="13"/>
  <c r="Z522" i="13"/>
  <c r="AA522" i="13"/>
  <c r="AB522" i="13"/>
  <c r="AC522" i="13"/>
  <c r="AD522" i="13"/>
  <c r="AE522" i="13"/>
  <c r="AF522" i="13"/>
  <c r="AG522" i="13"/>
  <c r="AH522" i="13"/>
  <c r="AI522" i="13"/>
  <c r="AJ522" i="13"/>
  <c r="AK522" i="13"/>
  <c r="AL522" i="13"/>
  <c r="T523" i="13"/>
  <c r="U523" i="13"/>
  <c r="Y523" i="13"/>
  <c r="Z523" i="13"/>
  <c r="AA523" i="13"/>
  <c r="AB523" i="13"/>
  <c r="AC523" i="13"/>
  <c r="AD523" i="13"/>
  <c r="AE523" i="13"/>
  <c r="AF523" i="13"/>
  <c r="AG523" i="13"/>
  <c r="AH523" i="13"/>
  <c r="AI523" i="13"/>
  <c r="AJ523" i="13"/>
  <c r="AK523" i="13"/>
  <c r="AL523" i="13"/>
  <c r="T524" i="13"/>
  <c r="U524" i="13"/>
  <c r="Y524" i="13"/>
  <c r="Z524" i="13"/>
  <c r="AA524" i="13"/>
  <c r="AB524" i="13"/>
  <c r="AC524" i="13"/>
  <c r="AD524" i="13"/>
  <c r="AE524" i="13"/>
  <c r="AF524" i="13"/>
  <c r="AG524" i="13"/>
  <c r="AH524" i="13"/>
  <c r="AI524" i="13"/>
  <c r="AJ524" i="13"/>
  <c r="AK524" i="13"/>
  <c r="AL524" i="13"/>
  <c r="T525" i="13"/>
  <c r="U525" i="13"/>
  <c r="Y525" i="13"/>
  <c r="Z525" i="13"/>
  <c r="AA525" i="13"/>
  <c r="AB525" i="13"/>
  <c r="AC525" i="13"/>
  <c r="AD525" i="13"/>
  <c r="AE525" i="13"/>
  <c r="AF525" i="13"/>
  <c r="AG525" i="13"/>
  <c r="AH525" i="13"/>
  <c r="AI525" i="13"/>
  <c r="AJ525" i="13"/>
  <c r="AK525" i="13"/>
  <c r="AL525" i="13"/>
  <c r="T526" i="13"/>
  <c r="U526" i="13"/>
  <c r="Y526" i="13"/>
  <c r="Z526" i="13"/>
  <c r="AA526" i="13"/>
  <c r="AB526" i="13"/>
  <c r="AC526" i="13"/>
  <c r="AD526" i="13"/>
  <c r="AE526" i="13"/>
  <c r="AF526" i="13"/>
  <c r="AG526" i="13"/>
  <c r="AH526" i="13"/>
  <c r="AI526" i="13"/>
  <c r="AJ526" i="13"/>
  <c r="AK526" i="13"/>
  <c r="AL526" i="13"/>
  <c r="T527" i="13"/>
  <c r="U527" i="13"/>
  <c r="Y527" i="13"/>
  <c r="Z527" i="13"/>
  <c r="AA527" i="13"/>
  <c r="AB527" i="13"/>
  <c r="AC527" i="13"/>
  <c r="AD527" i="13"/>
  <c r="AE527" i="13"/>
  <c r="AF527" i="13"/>
  <c r="AG527" i="13"/>
  <c r="AH527" i="13"/>
  <c r="AI527" i="13"/>
  <c r="AJ527" i="13"/>
  <c r="AK527" i="13"/>
  <c r="AL527" i="13"/>
  <c r="T528" i="13"/>
  <c r="U528" i="13"/>
  <c r="Y528" i="13"/>
  <c r="Z528" i="13"/>
  <c r="AA528" i="13"/>
  <c r="AB528" i="13"/>
  <c r="AC528" i="13"/>
  <c r="AD528" i="13"/>
  <c r="AE528" i="13"/>
  <c r="AF528" i="13"/>
  <c r="AG528" i="13"/>
  <c r="AH528" i="13"/>
  <c r="AI528" i="13"/>
  <c r="AJ528" i="13"/>
  <c r="AK528" i="13"/>
  <c r="AL528" i="13"/>
  <c r="T529" i="13"/>
  <c r="U529" i="13"/>
  <c r="Y529" i="13"/>
  <c r="Z529" i="13"/>
  <c r="AA529" i="13"/>
  <c r="AB529" i="13"/>
  <c r="AC529" i="13"/>
  <c r="AD529" i="13"/>
  <c r="AE529" i="13"/>
  <c r="AF529" i="13"/>
  <c r="AG529" i="13"/>
  <c r="AH529" i="13"/>
  <c r="AI529" i="13"/>
  <c r="AJ529" i="13"/>
  <c r="AK529" i="13"/>
  <c r="AL529" i="13"/>
  <c r="T530" i="13"/>
  <c r="U530" i="13"/>
  <c r="Y530" i="13"/>
  <c r="Z530" i="13"/>
  <c r="AA530" i="13"/>
  <c r="AB530" i="13"/>
  <c r="AC530" i="13"/>
  <c r="AD530" i="13"/>
  <c r="AE530" i="13"/>
  <c r="AF530" i="13"/>
  <c r="AG530" i="13"/>
  <c r="AH530" i="13"/>
  <c r="AI530" i="13"/>
  <c r="AJ530" i="13"/>
  <c r="AK530" i="13"/>
  <c r="AL530" i="13"/>
  <c r="T531" i="13"/>
  <c r="U531" i="13"/>
  <c r="Y531" i="13"/>
  <c r="Z531" i="13"/>
  <c r="AA531" i="13"/>
  <c r="AB531" i="13"/>
  <c r="AC531" i="13"/>
  <c r="AD531" i="13"/>
  <c r="AE531" i="13"/>
  <c r="AF531" i="13"/>
  <c r="AG531" i="13"/>
  <c r="AH531" i="13"/>
  <c r="AI531" i="13"/>
  <c r="AJ531" i="13"/>
  <c r="AK531" i="13"/>
  <c r="AL531" i="13"/>
  <c r="T532" i="13"/>
  <c r="U532" i="13"/>
  <c r="Y532" i="13"/>
  <c r="Z532" i="13"/>
  <c r="AA532" i="13"/>
  <c r="AB532" i="13"/>
  <c r="AC532" i="13"/>
  <c r="AD532" i="13"/>
  <c r="AE532" i="13"/>
  <c r="AF532" i="13"/>
  <c r="AG532" i="13"/>
  <c r="AH532" i="13"/>
  <c r="AI532" i="13"/>
  <c r="AJ532" i="13"/>
  <c r="AK532" i="13"/>
  <c r="AL532" i="13"/>
  <c r="T533" i="13"/>
  <c r="U533" i="13"/>
  <c r="Y533" i="13"/>
  <c r="Z533" i="13"/>
  <c r="AA533" i="13"/>
  <c r="AB533" i="13"/>
  <c r="AC533" i="13"/>
  <c r="AD533" i="13"/>
  <c r="AE533" i="13"/>
  <c r="AF533" i="13"/>
  <c r="AG533" i="13"/>
  <c r="AH533" i="13"/>
  <c r="AI533" i="13"/>
  <c r="AJ533" i="13"/>
  <c r="AK533" i="13"/>
  <c r="AL533" i="13"/>
  <c r="T534" i="13"/>
  <c r="U534" i="13"/>
  <c r="Y534" i="13"/>
  <c r="Z534" i="13"/>
  <c r="AA534" i="13"/>
  <c r="AB534" i="13"/>
  <c r="AC534" i="13"/>
  <c r="AD534" i="13"/>
  <c r="AE534" i="13"/>
  <c r="AF534" i="13"/>
  <c r="AG534" i="13"/>
  <c r="AH534" i="13"/>
  <c r="AI534" i="13"/>
  <c r="AJ534" i="13"/>
  <c r="AK534" i="13"/>
  <c r="AL534" i="13"/>
  <c r="T535" i="13"/>
  <c r="U535" i="13"/>
  <c r="Y535" i="13"/>
  <c r="Z535" i="13"/>
  <c r="AA535" i="13"/>
  <c r="AB535" i="13"/>
  <c r="AC535" i="13"/>
  <c r="AD535" i="13"/>
  <c r="AE535" i="13"/>
  <c r="AF535" i="13"/>
  <c r="AG535" i="13"/>
  <c r="AH535" i="13"/>
  <c r="AI535" i="13"/>
  <c r="AJ535" i="13"/>
  <c r="AK535" i="13"/>
  <c r="AL535" i="13"/>
  <c r="T536" i="13"/>
  <c r="U536" i="13"/>
  <c r="Y536" i="13"/>
  <c r="Z536" i="13"/>
  <c r="AA536" i="13"/>
  <c r="AB536" i="13"/>
  <c r="AC536" i="13"/>
  <c r="AD536" i="13"/>
  <c r="AE536" i="13"/>
  <c r="AF536" i="13"/>
  <c r="AG536" i="13"/>
  <c r="AH536" i="13"/>
  <c r="AI536" i="13"/>
  <c r="AJ536" i="13"/>
  <c r="AK536" i="13"/>
  <c r="AL536" i="13"/>
  <c r="T537" i="13"/>
  <c r="U537" i="13"/>
  <c r="Y537" i="13"/>
  <c r="Z537" i="13"/>
  <c r="AA537" i="13"/>
  <c r="AB537" i="13"/>
  <c r="AC537" i="13"/>
  <c r="AD537" i="13"/>
  <c r="AE537" i="13"/>
  <c r="AF537" i="13"/>
  <c r="AG537" i="13"/>
  <c r="AH537" i="13"/>
  <c r="AI537" i="13"/>
  <c r="AJ537" i="13"/>
  <c r="AK537" i="13"/>
  <c r="AL537" i="13"/>
  <c r="T538" i="13"/>
  <c r="U538" i="13"/>
  <c r="Y538" i="13"/>
  <c r="Z538" i="13"/>
  <c r="AA538" i="13"/>
  <c r="AB538" i="13"/>
  <c r="AC538" i="13"/>
  <c r="AD538" i="13"/>
  <c r="AE538" i="13"/>
  <c r="AF538" i="13"/>
  <c r="AG538" i="13"/>
  <c r="AH538" i="13"/>
  <c r="AI538" i="13"/>
  <c r="AJ538" i="13"/>
  <c r="AK538" i="13"/>
  <c r="AL538" i="13"/>
  <c r="T539" i="13"/>
  <c r="U539" i="13"/>
  <c r="Y539" i="13"/>
  <c r="Z539" i="13"/>
  <c r="AA539" i="13"/>
  <c r="AB539" i="13"/>
  <c r="AC539" i="13"/>
  <c r="AD539" i="13"/>
  <c r="AE539" i="13"/>
  <c r="AF539" i="13"/>
  <c r="AG539" i="13"/>
  <c r="AH539" i="13"/>
  <c r="AI539" i="13"/>
  <c r="AJ539" i="13"/>
  <c r="AK539" i="13"/>
  <c r="AL539" i="13"/>
  <c r="T540" i="13"/>
  <c r="U540" i="13"/>
  <c r="Y540" i="13"/>
  <c r="Z540" i="13"/>
  <c r="AA540" i="13"/>
  <c r="AB540" i="13"/>
  <c r="AC540" i="13"/>
  <c r="AD540" i="13"/>
  <c r="AE540" i="13"/>
  <c r="AF540" i="13"/>
  <c r="AG540" i="13"/>
  <c r="AH540" i="13"/>
  <c r="AI540" i="13"/>
  <c r="AJ540" i="13"/>
  <c r="AK540" i="13"/>
  <c r="AL540" i="13"/>
  <c r="T541" i="13"/>
  <c r="U541" i="13"/>
  <c r="Y541" i="13"/>
  <c r="Z541" i="13"/>
  <c r="AA541" i="13"/>
  <c r="AB541" i="13"/>
  <c r="AC541" i="13"/>
  <c r="AD541" i="13"/>
  <c r="AE541" i="13"/>
  <c r="AF541" i="13"/>
  <c r="AG541" i="13"/>
  <c r="AH541" i="13"/>
  <c r="AI541" i="13"/>
  <c r="AJ541" i="13"/>
  <c r="AK541" i="13"/>
  <c r="AL541" i="13"/>
  <c r="T542" i="13"/>
  <c r="U542" i="13"/>
  <c r="Y542" i="13"/>
  <c r="Z542" i="13"/>
  <c r="AA542" i="13"/>
  <c r="AB542" i="13"/>
  <c r="AC542" i="13"/>
  <c r="AD542" i="13"/>
  <c r="AE542" i="13"/>
  <c r="AF542" i="13"/>
  <c r="AG542" i="13"/>
  <c r="AH542" i="13"/>
  <c r="AI542" i="13"/>
  <c r="AJ542" i="13"/>
  <c r="AK542" i="13"/>
  <c r="AL542" i="13"/>
  <c r="T543" i="13"/>
  <c r="U543" i="13"/>
  <c r="Y543" i="13"/>
  <c r="Z543" i="13"/>
  <c r="AA543" i="13"/>
  <c r="AB543" i="13"/>
  <c r="AC543" i="13"/>
  <c r="AD543" i="13"/>
  <c r="AE543" i="13"/>
  <c r="AF543" i="13"/>
  <c r="AG543" i="13"/>
  <c r="AH543" i="13"/>
  <c r="AI543" i="13"/>
  <c r="AJ543" i="13"/>
  <c r="AK543" i="13"/>
  <c r="AL543" i="13"/>
  <c r="T544" i="13"/>
  <c r="U544" i="13"/>
  <c r="Y544" i="13"/>
  <c r="Z544" i="13"/>
  <c r="AA544" i="13"/>
  <c r="AB544" i="13"/>
  <c r="AC544" i="13"/>
  <c r="AD544" i="13"/>
  <c r="AE544" i="13"/>
  <c r="AF544" i="13"/>
  <c r="AG544" i="13"/>
  <c r="AH544" i="13"/>
  <c r="AI544" i="13"/>
  <c r="AJ544" i="13"/>
  <c r="AK544" i="13"/>
  <c r="AL544" i="13"/>
  <c r="T545" i="13"/>
  <c r="U545" i="13"/>
  <c r="Y545" i="13"/>
  <c r="Z545" i="13"/>
  <c r="AA545" i="13"/>
  <c r="AB545" i="13"/>
  <c r="AC545" i="13"/>
  <c r="AD545" i="13"/>
  <c r="AE545" i="13"/>
  <c r="AF545" i="13"/>
  <c r="AG545" i="13"/>
  <c r="AH545" i="13"/>
  <c r="AI545" i="13"/>
  <c r="AJ545" i="13"/>
  <c r="AK545" i="13"/>
  <c r="AL545" i="13"/>
  <c r="T546" i="13"/>
  <c r="U546" i="13"/>
  <c r="Y546" i="13"/>
  <c r="Z546" i="13"/>
  <c r="AA546" i="13"/>
  <c r="AB546" i="13"/>
  <c r="AC546" i="13"/>
  <c r="AD546" i="13"/>
  <c r="AE546" i="13"/>
  <c r="AF546" i="13"/>
  <c r="AG546" i="13"/>
  <c r="AH546" i="13"/>
  <c r="AI546" i="13"/>
  <c r="AJ546" i="13"/>
  <c r="AK546" i="13"/>
  <c r="AL546" i="13"/>
  <c r="T547" i="13"/>
  <c r="U547" i="13"/>
  <c r="Y547" i="13"/>
  <c r="Z547" i="13"/>
  <c r="AA547" i="13"/>
  <c r="AB547" i="13"/>
  <c r="AC547" i="13"/>
  <c r="AD547" i="13"/>
  <c r="AE547" i="13"/>
  <c r="AF547" i="13"/>
  <c r="AG547" i="13"/>
  <c r="AH547" i="13"/>
  <c r="AI547" i="13"/>
  <c r="AJ547" i="13"/>
  <c r="AK547" i="13"/>
  <c r="AL547" i="13"/>
  <c r="T548" i="13"/>
  <c r="U548" i="13"/>
  <c r="Y548" i="13"/>
  <c r="Z548" i="13"/>
  <c r="AA548" i="13"/>
  <c r="AB548" i="13"/>
  <c r="AC548" i="13"/>
  <c r="AD548" i="13"/>
  <c r="AE548" i="13"/>
  <c r="AF548" i="13"/>
  <c r="AG548" i="13"/>
  <c r="AH548" i="13"/>
  <c r="AI548" i="13"/>
  <c r="AJ548" i="13"/>
  <c r="AK548" i="13"/>
  <c r="AL548" i="13"/>
  <c r="T549" i="13"/>
  <c r="U549" i="13"/>
  <c r="Y549" i="13"/>
  <c r="Z549" i="13"/>
  <c r="AA549" i="13"/>
  <c r="AB549" i="13"/>
  <c r="AC549" i="13"/>
  <c r="AD549" i="13"/>
  <c r="AE549" i="13"/>
  <c r="AF549" i="13"/>
  <c r="AG549" i="13"/>
  <c r="AH549" i="13"/>
  <c r="AI549" i="13"/>
  <c r="AJ549" i="13"/>
  <c r="AK549" i="13"/>
  <c r="AL549" i="13"/>
  <c r="T550" i="13"/>
  <c r="U550" i="13"/>
  <c r="Y550" i="13"/>
  <c r="Z550" i="13"/>
  <c r="AA550" i="13"/>
  <c r="AB550" i="13"/>
  <c r="AC550" i="13"/>
  <c r="AD550" i="13"/>
  <c r="AE550" i="13"/>
  <c r="AF550" i="13"/>
  <c r="AG550" i="13"/>
  <c r="AH550" i="13"/>
  <c r="AI550" i="13"/>
  <c r="AJ550" i="13"/>
  <c r="AK550" i="13"/>
  <c r="AL550" i="13"/>
  <c r="T551" i="13"/>
  <c r="U551" i="13"/>
  <c r="Y551" i="13"/>
  <c r="Z551" i="13"/>
  <c r="AA551" i="13"/>
  <c r="AB551" i="13"/>
  <c r="AC551" i="13"/>
  <c r="AD551" i="13"/>
  <c r="AE551" i="13"/>
  <c r="AF551" i="13"/>
  <c r="AG551" i="13"/>
  <c r="AH551" i="13"/>
  <c r="AI551" i="13"/>
  <c r="AJ551" i="13"/>
  <c r="AK551" i="13"/>
  <c r="AL551" i="13"/>
  <c r="T552" i="13"/>
  <c r="U552" i="13"/>
  <c r="Y552" i="13"/>
  <c r="Z552" i="13"/>
  <c r="AA552" i="13"/>
  <c r="AB552" i="13"/>
  <c r="AC552" i="13"/>
  <c r="AD552" i="13"/>
  <c r="AE552" i="13"/>
  <c r="AF552" i="13"/>
  <c r="AG552" i="13"/>
  <c r="AH552" i="13"/>
  <c r="AI552" i="13"/>
  <c r="AJ552" i="13"/>
  <c r="AK552" i="13"/>
  <c r="AL552" i="13"/>
  <c r="T553" i="13"/>
  <c r="U553" i="13"/>
  <c r="Y553" i="13"/>
  <c r="Z553" i="13"/>
  <c r="AA553" i="13"/>
  <c r="AB553" i="13"/>
  <c r="AC553" i="13"/>
  <c r="AD553" i="13"/>
  <c r="AE553" i="13"/>
  <c r="AF553" i="13"/>
  <c r="AG553" i="13"/>
  <c r="AH553" i="13"/>
  <c r="AI553" i="13"/>
  <c r="AJ553" i="13"/>
  <c r="AK553" i="13"/>
  <c r="AL553" i="13"/>
  <c r="T554" i="13"/>
  <c r="U554" i="13"/>
  <c r="Y554" i="13"/>
  <c r="Z554" i="13"/>
  <c r="AA554" i="13"/>
  <c r="AB554" i="13"/>
  <c r="AC554" i="13"/>
  <c r="AD554" i="13"/>
  <c r="AE554" i="13"/>
  <c r="AF554" i="13"/>
  <c r="AG554" i="13"/>
  <c r="AH554" i="13"/>
  <c r="AI554" i="13"/>
  <c r="AJ554" i="13"/>
  <c r="AK554" i="13"/>
  <c r="AL554" i="13"/>
  <c r="T555" i="13"/>
  <c r="U555" i="13"/>
  <c r="Y555" i="13"/>
  <c r="Z555" i="13"/>
  <c r="AA555" i="13"/>
  <c r="AB555" i="13"/>
  <c r="AC555" i="13"/>
  <c r="AD555" i="13"/>
  <c r="AE555" i="13"/>
  <c r="AF555" i="13"/>
  <c r="AG555" i="13"/>
  <c r="AH555" i="13"/>
  <c r="AI555" i="13"/>
  <c r="AJ555" i="13"/>
  <c r="AK555" i="13"/>
  <c r="AL555" i="13"/>
  <c r="T556" i="13"/>
  <c r="U556" i="13"/>
  <c r="Y556" i="13"/>
  <c r="Z556" i="13"/>
  <c r="AA556" i="13"/>
  <c r="AB556" i="13"/>
  <c r="AC556" i="13"/>
  <c r="AD556" i="13"/>
  <c r="AE556" i="13"/>
  <c r="AF556" i="13"/>
  <c r="AG556" i="13"/>
  <c r="AH556" i="13"/>
  <c r="AI556" i="13"/>
  <c r="AJ556" i="13"/>
  <c r="AK556" i="13"/>
  <c r="AL556" i="13"/>
  <c r="T557" i="13"/>
  <c r="U557" i="13"/>
  <c r="Y557" i="13"/>
  <c r="Z557" i="13"/>
  <c r="AA557" i="13"/>
  <c r="AB557" i="13"/>
  <c r="AC557" i="13"/>
  <c r="AD557" i="13"/>
  <c r="AE557" i="13"/>
  <c r="AF557" i="13"/>
  <c r="AG557" i="13"/>
  <c r="AH557" i="13"/>
  <c r="AI557" i="13"/>
  <c r="AJ557" i="13"/>
  <c r="AK557" i="13"/>
  <c r="AL557" i="13"/>
  <c r="T558" i="13"/>
  <c r="U558" i="13"/>
  <c r="Y558" i="13"/>
  <c r="Z558" i="13"/>
  <c r="AA558" i="13"/>
  <c r="AB558" i="13"/>
  <c r="AC558" i="13"/>
  <c r="AD558" i="13"/>
  <c r="AE558" i="13"/>
  <c r="AF558" i="13"/>
  <c r="AG558" i="13"/>
  <c r="AH558" i="13"/>
  <c r="AI558" i="13"/>
  <c r="AJ558" i="13"/>
  <c r="AK558" i="13"/>
  <c r="AL558" i="13"/>
  <c r="T559" i="13"/>
  <c r="U559" i="13"/>
  <c r="Y559" i="13"/>
  <c r="Z559" i="13"/>
  <c r="AA559" i="13"/>
  <c r="AB559" i="13"/>
  <c r="AC559" i="13"/>
  <c r="AD559" i="13"/>
  <c r="AE559" i="13"/>
  <c r="AF559" i="13"/>
  <c r="AG559" i="13"/>
  <c r="AH559" i="13"/>
  <c r="AI559" i="13"/>
  <c r="AJ559" i="13"/>
  <c r="AK559" i="13"/>
  <c r="AL559" i="13"/>
  <c r="T560" i="13"/>
  <c r="U560" i="13"/>
  <c r="Y560" i="13"/>
  <c r="Z560" i="13"/>
  <c r="AA560" i="13"/>
  <c r="AB560" i="13"/>
  <c r="AC560" i="13"/>
  <c r="AD560" i="13"/>
  <c r="AE560" i="13"/>
  <c r="AF560" i="13"/>
  <c r="AG560" i="13"/>
  <c r="AH560" i="13"/>
  <c r="AI560" i="13"/>
  <c r="AJ560" i="13"/>
  <c r="AK560" i="13"/>
  <c r="AL560" i="13"/>
  <c r="T561" i="13"/>
  <c r="U561" i="13"/>
  <c r="Y561" i="13"/>
  <c r="Z561" i="13"/>
  <c r="AA561" i="13"/>
  <c r="AB561" i="13"/>
  <c r="AC561" i="13"/>
  <c r="AD561" i="13"/>
  <c r="AE561" i="13"/>
  <c r="AF561" i="13"/>
  <c r="AG561" i="13"/>
  <c r="AH561" i="13"/>
  <c r="AI561" i="13"/>
  <c r="AJ561" i="13"/>
  <c r="AK561" i="13"/>
  <c r="AL561" i="13"/>
  <c r="T562" i="13"/>
  <c r="U562" i="13"/>
  <c r="Y562" i="13"/>
  <c r="Z562" i="13"/>
  <c r="AA562" i="13"/>
  <c r="AB562" i="13"/>
  <c r="AC562" i="13"/>
  <c r="AD562" i="13"/>
  <c r="AE562" i="13"/>
  <c r="AF562" i="13"/>
  <c r="AG562" i="13"/>
  <c r="AH562" i="13"/>
  <c r="AI562" i="13"/>
  <c r="AJ562" i="13"/>
  <c r="AK562" i="13"/>
  <c r="AL562" i="13"/>
  <c r="T563" i="13"/>
  <c r="U563" i="13"/>
  <c r="Y563" i="13"/>
  <c r="Z563" i="13"/>
  <c r="AA563" i="13"/>
  <c r="AB563" i="13"/>
  <c r="AC563" i="13"/>
  <c r="AD563" i="13"/>
  <c r="AE563" i="13"/>
  <c r="AF563" i="13"/>
  <c r="AG563" i="13"/>
  <c r="AH563" i="13"/>
  <c r="AI563" i="13"/>
  <c r="AJ563" i="13"/>
  <c r="AK563" i="13"/>
  <c r="AL563" i="13"/>
  <c r="T564" i="13"/>
  <c r="U564" i="13"/>
  <c r="Y564" i="13"/>
  <c r="Z564" i="13"/>
  <c r="AA564" i="13"/>
  <c r="AB564" i="13"/>
  <c r="AC564" i="13"/>
  <c r="AD564" i="13"/>
  <c r="AE564" i="13"/>
  <c r="AF564" i="13"/>
  <c r="AG564" i="13"/>
  <c r="AH564" i="13"/>
  <c r="AI564" i="13"/>
  <c r="AJ564" i="13"/>
  <c r="AK564" i="13"/>
  <c r="AL564" i="13"/>
  <c r="T565" i="13"/>
  <c r="U565" i="13"/>
  <c r="Y565" i="13"/>
  <c r="Z565" i="13"/>
  <c r="AA565" i="13"/>
  <c r="AB565" i="13"/>
  <c r="AC565" i="13"/>
  <c r="AD565" i="13"/>
  <c r="AE565" i="13"/>
  <c r="AF565" i="13"/>
  <c r="AG565" i="13"/>
  <c r="AH565" i="13"/>
  <c r="AI565" i="13"/>
  <c r="AJ565" i="13"/>
  <c r="AK565" i="13"/>
  <c r="AL565" i="13"/>
  <c r="T566" i="13"/>
  <c r="U566" i="13"/>
  <c r="Y566" i="13"/>
  <c r="Z566" i="13"/>
  <c r="AA566" i="13"/>
  <c r="AB566" i="13"/>
  <c r="AC566" i="13"/>
  <c r="AD566" i="13"/>
  <c r="AE566" i="13"/>
  <c r="AF566" i="13"/>
  <c r="AG566" i="13"/>
  <c r="AH566" i="13"/>
  <c r="AI566" i="13"/>
  <c r="AJ566" i="13"/>
  <c r="AK566" i="13"/>
  <c r="AL566" i="13"/>
  <c r="T567" i="13"/>
  <c r="U567" i="13"/>
  <c r="Y567" i="13"/>
  <c r="Z567" i="13"/>
  <c r="AA567" i="13"/>
  <c r="AB567" i="13"/>
  <c r="AC567" i="13"/>
  <c r="AD567" i="13"/>
  <c r="AE567" i="13"/>
  <c r="AF567" i="13"/>
  <c r="AG567" i="13"/>
  <c r="AH567" i="13"/>
  <c r="AI567" i="13"/>
  <c r="AJ567" i="13"/>
  <c r="AK567" i="13"/>
  <c r="AL567" i="13"/>
  <c r="T568" i="13"/>
  <c r="U568" i="13"/>
  <c r="Y568" i="13"/>
  <c r="Z568" i="13"/>
  <c r="AA568" i="13"/>
  <c r="AB568" i="13"/>
  <c r="AC568" i="13"/>
  <c r="AD568" i="13"/>
  <c r="AE568" i="13"/>
  <c r="AF568" i="13"/>
  <c r="AG568" i="13"/>
  <c r="AH568" i="13"/>
  <c r="AI568" i="13"/>
  <c r="AJ568" i="13"/>
  <c r="AK568" i="13"/>
  <c r="AL568" i="13"/>
  <c r="T569" i="13"/>
  <c r="U569" i="13"/>
  <c r="Y569" i="13"/>
  <c r="Z569" i="13"/>
  <c r="AA569" i="13"/>
  <c r="AB569" i="13"/>
  <c r="AC569" i="13"/>
  <c r="AD569" i="13"/>
  <c r="AE569" i="13"/>
  <c r="AF569" i="13"/>
  <c r="AG569" i="13"/>
  <c r="AH569" i="13"/>
  <c r="AI569" i="13"/>
  <c r="AJ569" i="13"/>
  <c r="AK569" i="13"/>
  <c r="AL569" i="13"/>
  <c r="T570" i="13"/>
  <c r="U570" i="13"/>
  <c r="Y570" i="13"/>
  <c r="Z570" i="13"/>
  <c r="AA570" i="13"/>
  <c r="AB570" i="13"/>
  <c r="AC570" i="13"/>
  <c r="AD570" i="13"/>
  <c r="AE570" i="13"/>
  <c r="AF570" i="13"/>
  <c r="AG570" i="13"/>
  <c r="AH570" i="13"/>
  <c r="AI570" i="13"/>
  <c r="AJ570" i="13"/>
  <c r="AK570" i="13"/>
  <c r="AL570" i="13"/>
  <c r="T571" i="13"/>
  <c r="U571" i="13"/>
  <c r="Y571" i="13"/>
  <c r="Z571" i="13"/>
  <c r="AA571" i="13"/>
  <c r="AB571" i="13"/>
  <c r="AC571" i="13"/>
  <c r="AD571" i="13"/>
  <c r="AE571" i="13"/>
  <c r="AF571" i="13"/>
  <c r="AG571" i="13"/>
  <c r="AH571" i="13"/>
  <c r="AI571" i="13"/>
  <c r="AJ571" i="13"/>
  <c r="AK571" i="13"/>
  <c r="AL571" i="13"/>
  <c r="T572" i="13"/>
  <c r="U572" i="13"/>
  <c r="Y572" i="13"/>
  <c r="Z572" i="13"/>
  <c r="AA572" i="13"/>
  <c r="AB572" i="13"/>
  <c r="AC572" i="13"/>
  <c r="AD572" i="13"/>
  <c r="AE572" i="13"/>
  <c r="AF572" i="13"/>
  <c r="AG572" i="13"/>
  <c r="AH572" i="13"/>
  <c r="AI572" i="13"/>
  <c r="AJ572" i="13"/>
  <c r="AK572" i="13"/>
  <c r="AL572" i="13"/>
  <c r="T573" i="13"/>
  <c r="U573" i="13"/>
  <c r="Y573" i="13"/>
  <c r="Z573" i="13"/>
  <c r="AA573" i="13"/>
  <c r="AB573" i="13"/>
  <c r="AC573" i="13"/>
  <c r="AD573" i="13"/>
  <c r="AE573" i="13"/>
  <c r="AF573" i="13"/>
  <c r="AG573" i="13"/>
  <c r="AH573" i="13"/>
  <c r="AI573" i="13"/>
  <c r="AJ573" i="13"/>
  <c r="AK573" i="13"/>
  <c r="AL573" i="13"/>
  <c r="T574" i="13"/>
  <c r="U574" i="13"/>
  <c r="Y574" i="13"/>
  <c r="Z574" i="13"/>
  <c r="AA574" i="13"/>
  <c r="AB574" i="13"/>
  <c r="AC574" i="13"/>
  <c r="AD574" i="13"/>
  <c r="AE574" i="13"/>
  <c r="AF574" i="13"/>
  <c r="AG574" i="13"/>
  <c r="AH574" i="13"/>
  <c r="AI574" i="13"/>
  <c r="AJ574" i="13"/>
  <c r="AK574" i="13"/>
  <c r="AL574" i="13"/>
  <c r="T575" i="13"/>
  <c r="U575" i="13"/>
  <c r="Y575" i="13"/>
  <c r="Z575" i="13"/>
  <c r="AA575" i="13"/>
  <c r="AB575" i="13"/>
  <c r="AC575" i="13"/>
  <c r="AD575" i="13"/>
  <c r="AE575" i="13"/>
  <c r="AF575" i="13"/>
  <c r="AG575" i="13"/>
  <c r="AH575" i="13"/>
  <c r="AI575" i="13"/>
  <c r="AJ575" i="13"/>
  <c r="AK575" i="13"/>
  <c r="AL575" i="13"/>
  <c r="T576" i="13"/>
  <c r="U576" i="13"/>
  <c r="Y576" i="13"/>
  <c r="Z576" i="13"/>
  <c r="AA576" i="13"/>
  <c r="AB576" i="13"/>
  <c r="AC576" i="13"/>
  <c r="AD576" i="13"/>
  <c r="AE576" i="13"/>
  <c r="AF576" i="13"/>
  <c r="AG576" i="13"/>
  <c r="AH576" i="13"/>
  <c r="AI576" i="13"/>
  <c r="AJ576" i="13"/>
  <c r="AK576" i="13"/>
  <c r="AL576" i="13"/>
  <c r="T577" i="13"/>
  <c r="U577" i="13"/>
  <c r="Y577" i="13"/>
  <c r="Z577" i="13"/>
  <c r="AA577" i="13"/>
  <c r="AB577" i="13"/>
  <c r="AC577" i="13"/>
  <c r="AD577" i="13"/>
  <c r="AE577" i="13"/>
  <c r="AF577" i="13"/>
  <c r="AG577" i="13"/>
  <c r="AH577" i="13"/>
  <c r="AI577" i="13"/>
  <c r="AJ577" i="13"/>
  <c r="AK577" i="13"/>
  <c r="AL577" i="13"/>
  <c r="T578" i="13"/>
  <c r="U578" i="13"/>
  <c r="Y578" i="13"/>
  <c r="Z578" i="13"/>
  <c r="AA578" i="13"/>
  <c r="AB578" i="13"/>
  <c r="AC578" i="13"/>
  <c r="AD578" i="13"/>
  <c r="AE578" i="13"/>
  <c r="AF578" i="13"/>
  <c r="AG578" i="13"/>
  <c r="AH578" i="13"/>
  <c r="AI578" i="13"/>
  <c r="AJ578" i="13"/>
  <c r="AK578" i="13"/>
  <c r="AL578" i="13"/>
  <c r="T579" i="13"/>
  <c r="U579" i="13"/>
  <c r="Y579" i="13"/>
  <c r="Z579" i="13"/>
  <c r="AA579" i="13"/>
  <c r="AB579" i="13"/>
  <c r="AC579" i="13"/>
  <c r="AD579" i="13"/>
  <c r="AE579" i="13"/>
  <c r="AF579" i="13"/>
  <c r="AG579" i="13"/>
  <c r="AH579" i="13"/>
  <c r="AI579" i="13"/>
  <c r="AJ579" i="13"/>
  <c r="AK579" i="13"/>
  <c r="AL579" i="13"/>
  <c r="T580" i="13"/>
  <c r="U580" i="13"/>
  <c r="Y580" i="13"/>
  <c r="Z580" i="13"/>
  <c r="AA580" i="13"/>
  <c r="AB580" i="13"/>
  <c r="AC580" i="13"/>
  <c r="AD580" i="13"/>
  <c r="AE580" i="13"/>
  <c r="AF580" i="13"/>
  <c r="AG580" i="13"/>
  <c r="AH580" i="13"/>
  <c r="AI580" i="13"/>
  <c r="AJ580" i="13"/>
  <c r="AK580" i="13"/>
  <c r="AL580" i="13"/>
  <c r="T581" i="13"/>
  <c r="U581" i="13"/>
  <c r="Y581" i="13"/>
  <c r="Z581" i="13"/>
  <c r="AA581" i="13"/>
  <c r="AB581" i="13"/>
  <c r="AC581" i="13"/>
  <c r="AD581" i="13"/>
  <c r="AE581" i="13"/>
  <c r="AF581" i="13"/>
  <c r="AG581" i="13"/>
  <c r="AH581" i="13"/>
  <c r="AI581" i="13"/>
  <c r="AJ581" i="13"/>
  <c r="AK581" i="13"/>
  <c r="AL581" i="13"/>
  <c r="T582" i="13"/>
  <c r="U582" i="13"/>
  <c r="Y582" i="13"/>
  <c r="Z582" i="13"/>
  <c r="AA582" i="13"/>
  <c r="AB582" i="13"/>
  <c r="AC582" i="13"/>
  <c r="AD582" i="13"/>
  <c r="AE582" i="13"/>
  <c r="AF582" i="13"/>
  <c r="AG582" i="13"/>
  <c r="AH582" i="13"/>
  <c r="AI582" i="13"/>
  <c r="AJ582" i="13"/>
  <c r="AK582" i="13"/>
  <c r="AL582" i="13"/>
  <c r="T583" i="13"/>
  <c r="U583" i="13"/>
  <c r="Y583" i="13"/>
  <c r="Z583" i="13"/>
  <c r="AA583" i="13"/>
  <c r="AB583" i="13"/>
  <c r="AC583" i="13"/>
  <c r="AD583" i="13"/>
  <c r="AE583" i="13"/>
  <c r="AF583" i="13"/>
  <c r="AG583" i="13"/>
  <c r="AH583" i="13"/>
  <c r="AI583" i="13"/>
  <c r="AJ583" i="13"/>
  <c r="AK583" i="13"/>
  <c r="AL583" i="13"/>
  <c r="T584" i="13"/>
  <c r="U584" i="13"/>
  <c r="Y584" i="13"/>
  <c r="Z584" i="13"/>
  <c r="AA584" i="13"/>
  <c r="AB584" i="13"/>
  <c r="AC584" i="13"/>
  <c r="AD584" i="13"/>
  <c r="AE584" i="13"/>
  <c r="AF584" i="13"/>
  <c r="AG584" i="13"/>
  <c r="AH584" i="13"/>
  <c r="AI584" i="13"/>
  <c r="AJ584" i="13"/>
  <c r="AK584" i="13"/>
  <c r="AL584" i="13"/>
  <c r="T585" i="13"/>
  <c r="U585" i="13"/>
  <c r="Y585" i="13"/>
  <c r="Z585" i="13"/>
  <c r="AA585" i="13"/>
  <c r="AB585" i="13"/>
  <c r="AC585" i="13"/>
  <c r="AD585" i="13"/>
  <c r="AE585" i="13"/>
  <c r="AF585" i="13"/>
  <c r="AG585" i="13"/>
  <c r="AH585" i="13"/>
  <c r="AI585" i="13"/>
  <c r="AJ585" i="13"/>
  <c r="AK585" i="13"/>
  <c r="AL585" i="13"/>
  <c r="T586" i="13"/>
  <c r="U586" i="13"/>
  <c r="Y586" i="13"/>
  <c r="Z586" i="13"/>
  <c r="AA586" i="13"/>
  <c r="AB586" i="13"/>
  <c r="AC586" i="13"/>
  <c r="AD586" i="13"/>
  <c r="AE586" i="13"/>
  <c r="AF586" i="13"/>
  <c r="AG586" i="13"/>
  <c r="AH586" i="13"/>
  <c r="AI586" i="13"/>
  <c r="AJ586" i="13"/>
  <c r="AK586" i="13"/>
  <c r="AL586" i="13"/>
  <c r="T587" i="13"/>
  <c r="U587" i="13"/>
  <c r="Y587" i="13"/>
  <c r="Z587" i="13"/>
  <c r="AA587" i="13"/>
  <c r="AB587" i="13"/>
  <c r="AC587" i="13"/>
  <c r="AD587" i="13"/>
  <c r="AE587" i="13"/>
  <c r="AF587" i="13"/>
  <c r="AG587" i="13"/>
  <c r="AH587" i="13"/>
  <c r="AI587" i="13"/>
  <c r="AJ587" i="13"/>
  <c r="AK587" i="13"/>
  <c r="AL587" i="13"/>
  <c r="T588" i="13"/>
  <c r="U588" i="13"/>
  <c r="Y588" i="13"/>
  <c r="Z588" i="13"/>
  <c r="AA588" i="13"/>
  <c r="AB588" i="13"/>
  <c r="AC588" i="13"/>
  <c r="AD588" i="13"/>
  <c r="AE588" i="13"/>
  <c r="AF588" i="13"/>
  <c r="AG588" i="13"/>
  <c r="AH588" i="13"/>
  <c r="AI588" i="13"/>
  <c r="AJ588" i="13"/>
  <c r="AK588" i="13"/>
  <c r="AL588" i="13"/>
  <c r="T589" i="13"/>
  <c r="U589" i="13"/>
  <c r="Y589" i="13"/>
  <c r="Z589" i="13"/>
  <c r="AA589" i="13"/>
  <c r="AB589" i="13"/>
  <c r="AC589" i="13"/>
  <c r="AD589" i="13"/>
  <c r="AE589" i="13"/>
  <c r="AF589" i="13"/>
  <c r="AG589" i="13"/>
  <c r="AH589" i="13"/>
  <c r="AI589" i="13"/>
  <c r="AJ589" i="13"/>
  <c r="AK589" i="13"/>
  <c r="AL589" i="13"/>
  <c r="T590" i="13"/>
  <c r="U590" i="13"/>
  <c r="Y590" i="13"/>
  <c r="Z590" i="13"/>
  <c r="AA590" i="13"/>
  <c r="AB590" i="13"/>
  <c r="AC590" i="13"/>
  <c r="AD590" i="13"/>
  <c r="AE590" i="13"/>
  <c r="AF590" i="13"/>
  <c r="AG590" i="13"/>
  <c r="AH590" i="13"/>
  <c r="AI590" i="13"/>
  <c r="AJ590" i="13"/>
  <c r="AK590" i="13"/>
  <c r="AL590" i="13"/>
  <c r="T591" i="13"/>
  <c r="U591" i="13"/>
  <c r="Y591" i="13"/>
  <c r="Z591" i="13"/>
  <c r="AA591" i="13"/>
  <c r="AB591" i="13"/>
  <c r="AC591" i="13"/>
  <c r="AD591" i="13"/>
  <c r="AE591" i="13"/>
  <c r="AF591" i="13"/>
  <c r="AG591" i="13"/>
  <c r="AH591" i="13"/>
  <c r="AI591" i="13"/>
  <c r="AJ591" i="13"/>
  <c r="AK591" i="13"/>
  <c r="AL591" i="13"/>
  <c r="T592" i="13"/>
  <c r="U592" i="13"/>
  <c r="Y592" i="13"/>
  <c r="Z592" i="13"/>
  <c r="AA592" i="13"/>
  <c r="AB592" i="13"/>
  <c r="AC592" i="13"/>
  <c r="AD592" i="13"/>
  <c r="AE592" i="13"/>
  <c r="AF592" i="13"/>
  <c r="AG592" i="13"/>
  <c r="AH592" i="13"/>
  <c r="AI592" i="13"/>
  <c r="AJ592" i="13"/>
  <c r="AK592" i="13"/>
  <c r="AL592" i="13"/>
  <c r="T593" i="13"/>
  <c r="U593" i="13"/>
  <c r="Y593" i="13"/>
  <c r="Z593" i="13"/>
  <c r="AA593" i="13"/>
  <c r="AB593" i="13"/>
  <c r="AC593" i="13"/>
  <c r="AD593" i="13"/>
  <c r="AE593" i="13"/>
  <c r="AF593" i="13"/>
  <c r="AG593" i="13"/>
  <c r="AH593" i="13"/>
  <c r="AI593" i="13"/>
  <c r="AJ593" i="13"/>
  <c r="AK593" i="13"/>
  <c r="AL593" i="13"/>
  <c r="T594" i="13"/>
  <c r="U594" i="13"/>
  <c r="Y594" i="13"/>
  <c r="Z594" i="13"/>
  <c r="AA594" i="13"/>
  <c r="AB594" i="13"/>
  <c r="AC594" i="13"/>
  <c r="AD594" i="13"/>
  <c r="AE594" i="13"/>
  <c r="AF594" i="13"/>
  <c r="AG594" i="13"/>
  <c r="AH594" i="13"/>
  <c r="AI594" i="13"/>
  <c r="AJ594" i="13"/>
  <c r="AK594" i="13"/>
  <c r="AL594" i="13"/>
  <c r="T595" i="13"/>
  <c r="U595" i="13"/>
  <c r="Y595" i="13"/>
  <c r="Z595" i="13"/>
  <c r="AA595" i="13"/>
  <c r="AB595" i="13"/>
  <c r="AC595" i="13"/>
  <c r="AD595" i="13"/>
  <c r="AE595" i="13"/>
  <c r="AF595" i="13"/>
  <c r="AG595" i="13"/>
  <c r="AH595" i="13"/>
  <c r="AI595" i="13"/>
  <c r="AJ595" i="13"/>
  <c r="AK595" i="13"/>
  <c r="AL595" i="13"/>
  <c r="T596" i="13"/>
  <c r="U596" i="13"/>
  <c r="Y596" i="13"/>
  <c r="Z596" i="13"/>
  <c r="AA596" i="13"/>
  <c r="AB596" i="13"/>
  <c r="AC596" i="13"/>
  <c r="AD596" i="13"/>
  <c r="AE596" i="13"/>
  <c r="AF596" i="13"/>
  <c r="AG596" i="13"/>
  <c r="AH596" i="13"/>
  <c r="AI596" i="13"/>
  <c r="AJ596" i="13"/>
  <c r="AK596" i="13"/>
  <c r="AL596" i="13"/>
  <c r="T597" i="13"/>
  <c r="U597" i="13"/>
  <c r="Y597" i="13"/>
  <c r="Z597" i="13"/>
  <c r="AA597" i="13"/>
  <c r="AB597" i="13"/>
  <c r="AC597" i="13"/>
  <c r="AD597" i="13"/>
  <c r="AE597" i="13"/>
  <c r="AF597" i="13"/>
  <c r="AG597" i="13"/>
  <c r="AH597" i="13"/>
  <c r="AI597" i="13"/>
  <c r="AJ597" i="13"/>
  <c r="AK597" i="13"/>
  <c r="AL597" i="13"/>
  <c r="T598" i="13"/>
  <c r="U598" i="13"/>
  <c r="Y598" i="13"/>
  <c r="Z598" i="13"/>
  <c r="AA598" i="13"/>
  <c r="AB598" i="13"/>
  <c r="AC598" i="13"/>
  <c r="AD598" i="13"/>
  <c r="AE598" i="13"/>
  <c r="AF598" i="13"/>
  <c r="AG598" i="13"/>
  <c r="AH598" i="13"/>
  <c r="AI598" i="13"/>
  <c r="AJ598" i="13"/>
  <c r="AK598" i="13"/>
  <c r="AL598" i="13"/>
  <c r="T599" i="13"/>
  <c r="U599" i="13"/>
  <c r="Y599" i="13"/>
  <c r="Z599" i="13"/>
  <c r="AA599" i="13"/>
  <c r="AB599" i="13"/>
  <c r="AC599" i="13"/>
  <c r="AD599" i="13"/>
  <c r="AE599" i="13"/>
  <c r="AF599" i="13"/>
  <c r="AG599" i="13"/>
  <c r="AH599" i="13"/>
  <c r="AI599" i="13"/>
  <c r="AJ599" i="13"/>
  <c r="AK599" i="13"/>
  <c r="AL599" i="13"/>
  <c r="T600" i="13"/>
  <c r="U600" i="13"/>
  <c r="Y600" i="13"/>
  <c r="Z600" i="13"/>
  <c r="AA600" i="13"/>
  <c r="AB600" i="13"/>
  <c r="AC600" i="13"/>
  <c r="AD600" i="13"/>
  <c r="AE600" i="13"/>
  <c r="AF600" i="13"/>
  <c r="AG600" i="13"/>
  <c r="AH600" i="13"/>
  <c r="AI600" i="13"/>
  <c r="AJ600" i="13"/>
  <c r="AK600" i="13"/>
  <c r="AL600" i="13"/>
  <c r="T601" i="13"/>
  <c r="U601" i="13"/>
  <c r="Y601" i="13"/>
  <c r="Z601" i="13"/>
  <c r="AA601" i="13"/>
  <c r="AB601" i="13"/>
  <c r="AC601" i="13"/>
  <c r="AD601" i="13"/>
  <c r="AE601" i="13"/>
  <c r="AF601" i="13"/>
  <c r="AG601" i="13"/>
  <c r="AH601" i="13"/>
  <c r="AI601" i="13"/>
  <c r="AJ601" i="13"/>
  <c r="AK601" i="13"/>
  <c r="AL601" i="13"/>
  <c r="T602" i="13"/>
  <c r="U602" i="13"/>
  <c r="Y602" i="13"/>
  <c r="Z602" i="13"/>
  <c r="AA602" i="13"/>
  <c r="AB602" i="13"/>
  <c r="AC602" i="13"/>
  <c r="AD602" i="13"/>
  <c r="AE602" i="13"/>
  <c r="AF602" i="13"/>
  <c r="AG602" i="13"/>
  <c r="AH602" i="13"/>
  <c r="AI602" i="13"/>
  <c r="AJ602" i="13"/>
  <c r="AK602" i="13"/>
  <c r="AL602" i="13"/>
  <c r="T603" i="13"/>
  <c r="U603" i="13"/>
  <c r="Y603" i="13"/>
  <c r="Z603" i="13"/>
  <c r="AA603" i="13"/>
  <c r="AB603" i="13"/>
  <c r="AC603" i="13"/>
  <c r="AD603" i="13"/>
  <c r="AE603" i="13"/>
  <c r="AF603" i="13"/>
  <c r="AG603" i="13"/>
  <c r="AH603" i="13"/>
  <c r="AI603" i="13"/>
  <c r="AJ603" i="13"/>
  <c r="AK603" i="13"/>
  <c r="AL603" i="13"/>
  <c r="T604" i="13"/>
  <c r="U604" i="13"/>
  <c r="Y604" i="13"/>
  <c r="Z604" i="13"/>
  <c r="AA604" i="13"/>
  <c r="AB604" i="13"/>
  <c r="AC604" i="13"/>
  <c r="AD604" i="13"/>
  <c r="AE604" i="13"/>
  <c r="AF604" i="13"/>
  <c r="AG604" i="13"/>
  <c r="AH604" i="13"/>
  <c r="AI604" i="13"/>
  <c r="AJ604" i="13"/>
  <c r="AK604" i="13"/>
  <c r="AL604" i="13"/>
  <c r="T605" i="13"/>
  <c r="U605" i="13"/>
  <c r="Y605" i="13"/>
  <c r="Z605" i="13"/>
  <c r="AA605" i="13"/>
  <c r="AB605" i="13"/>
  <c r="AC605" i="13"/>
  <c r="AD605" i="13"/>
  <c r="AE605" i="13"/>
  <c r="AF605" i="13"/>
  <c r="AG605" i="13"/>
  <c r="AH605" i="13"/>
  <c r="AI605" i="13"/>
  <c r="AJ605" i="13"/>
  <c r="AK605" i="13"/>
  <c r="AL605" i="13"/>
  <c r="T606" i="13"/>
  <c r="U606" i="13"/>
  <c r="Y606" i="13"/>
  <c r="Z606" i="13"/>
  <c r="AA606" i="13"/>
  <c r="AB606" i="13"/>
  <c r="AC606" i="13"/>
  <c r="AD606" i="13"/>
  <c r="AE606" i="13"/>
  <c r="AF606" i="13"/>
  <c r="AG606" i="13"/>
  <c r="AH606" i="13"/>
  <c r="AI606" i="13"/>
  <c r="AJ606" i="13"/>
  <c r="AK606" i="13"/>
  <c r="AL606" i="13"/>
  <c r="T607" i="13"/>
  <c r="U607" i="13"/>
  <c r="Y607" i="13"/>
  <c r="Z607" i="13"/>
  <c r="AA607" i="13"/>
  <c r="AB607" i="13"/>
  <c r="AC607" i="13"/>
  <c r="AD607" i="13"/>
  <c r="AE607" i="13"/>
  <c r="AF607" i="13"/>
  <c r="AG607" i="13"/>
  <c r="AH607" i="13"/>
  <c r="AI607" i="13"/>
  <c r="AJ607" i="13"/>
  <c r="AK607" i="13"/>
  <c r="AL607" i="13"/>
  <c r="T608" i="13"/>
  <c r="U608" i="13"/>
  <c r="Y608" i="13"/>
  <c r="Z608" i="13"/>
  <c r="AA608" i="13"/>
  <c r="AB608" i="13"/>
  <c r="AC608" i="13"/>
  <c r="AD608" i="13"/>
  <c r="AE608" i="13"/>
  <c r="AF608" i="13"/>
  <c r="AG608" i="13"/>
  <c r="AH608" i="13"/>
  <c r="AI608" i="13"/>
  <c r="AJ608" i="13"/>
  <c r="AK608" i="13"/>
  <c r="AL608" i="13"/>
  <c r="T609" i="13"/>
  <c r="U609" i="13"/>
  <c r="Y609" i="13"/>
  <c r="Z609" i="13"/>
  <c r="AA609" i="13"/>
  <c r="AB609" i="13"/>
  <c r="AC609" i="13"/>
  <c r="AD609" i="13"/>
  <c r="AE609" i="13"/>
  <c r="AF609" i="13"/>
  <c r="AG609" i="13"/>
  <c r="AH609" i="13"/>
  <c r="AI609" i="13"/>
  <c r="AJ609" i="13"/>
  <c r="AK609" i="13"/>
  <c r="AL609" i="13"/>
  <c r="T610" i="13"/>
  <c r="U610" i="13"/>
  <c r="Y610" i="13"/>
  <c r="Z610" i="13"/>
  <c r="AA610" i="13"/>
  <c r="AB610" i="13"/>
  <c r="AC610" i="13"/>
  <c r="AD610" i="13"/>
  <c r="AE610" i="13"/>
  <c r="AF610" i="13"/>
  <c r="AG610" i="13"/>
  <c r="AH610" i="13"/>
  <c r="AI610" i="13"/>
  <c r="AJ610" i="13"/>
  <c r="AK610" i="13"/>
  <c r="AL610" i="13"/>
  <c r="T611" i="13"/>
  <c r="U611" i="13"/>
  <c r="Y611" i="13"/>
  <c r="Z611" i="13"/>
  <c r="AA611" i="13"/>
  <c r="AB611" i="13"/>
  <c r="AC611" i="13"/>
  <c r="AD611" i="13"/>
  <c r="AE611" i="13"/>
  <c r="AF611" i="13"/>
  <c r="AG611" i="13"/>
  <c r="AH611" i="13"/>
  <c r="AI611" i="13"/>
  <c r="AJ611" i="13"/>
  <c r="AK611" i="13"/>
  <c r="AL611" i="13"/>
  <c r="T612" i="13"/>
  <c r="U612" i="13"/>
  <c r="Y612" i="13"/>
  <c r="Z612" i="13"/>
  <c r="AA612" i="13"/>
  <c r="AB612" i="13"/>
  <c r="AC612" i="13"/>
  <c r="AD612" i="13"/>
  <c r="AE612" i="13"/>
  <c r="AF612" i="13"/>
  <c r="AG612" i="13"/>
  <c r="AH612" i="13"/>
  <c r="AI612" i="13"/>
  <c r="AJ612" i="13"/>
  <c r="AK612" i="13"/>
  <c r="AL612" i="13"/>
  <c r="T613" i="13"/>
  <c r="U613" i="13"/>
  <c r="Y613" i="13"/>
  <c r="Z613" i="13"/>
  <c r="AA613" i="13"/>
  <c r="AB613" i="13"/>
  <c r="AC613" i="13"/>
  <c r="AD613" i="13"/>
  <c r="AE613" i="13"/>
  <c r="AF613" i="13"/>
  <c r="AG613" i="13"/>
  <c r="AH613" i="13"/>
  <c r="AI613" i="13"/>
  <c r="AJ613" i="13"/>
  <c r="AK613" i="13"/>
  <c r="AL613" i="13"/>
  <c r="T614" i="13"/>
  <c r="U614" i="13"/>
  <c r="Y614" i="13"/>
  <c r="Z614" i="13"/>
  <c r="AA614" i="13"/>
  <c r="AB614" i="13"/>
  <c r="AC614" i="13"/>
  <c r="AD614" i="13"/>
  <c r="AE614" i="13"/>
  <c r="AF614" i="13"/>
  <c r="AG614" i="13"/>
  <c r="AH614" i="13"/>
  <c r="AI614" i="13"/>
  <c r="AJ614" i="13"/>
  <c r="AK614" i="13"/>
  <c r="AL614" i="13"/>
  <c r="T615" i="13"/>
  <c r="U615" i="13"/>
  <c r="Y615" i="13"/>
  <c r="Z615" i="13"/>
  <c r="AA615" i="13"/>
  <c r="AB615" i="13"/>
  <c r="AC615" i="13"/>
  <c r="AD615" i="13"/>
  <c r="AE615" i="13"/>
  <c r="AF615" i="13"/>
  <c r="AG615" i="13"/>
  <c r="AH615" i="13"/>
  <c r="AI615" i="13"/>
  <c r="AJ615" i="13"/>
  <c r="AK615" i="13"/>
  <c r="AL615" i="13"/>
  <c r="T616" i="13"/>
  <c r="U616" i="13"/>
  <c r="Y616" i="13"/>
  <c r="Z616" i="13"/>
  <c r="AA616" i="13"/>
  <c r="AB616" i="13"/>
  <c r="AC616" i="13"/>
  <c r="AD616" i="13"/>
  <c r="AE616" i="13"/>
  <c r="AF616" i="13"/>
  <c r="AG616" i="13"/>
  <c r="AH616" i="13"/>
  <c r="AI616" i="13"/>
  <c r="AJ616" i="13"/>
  <c r="AK616" i="13"/>
  <c r="AL616" i="13"/>
  <c r="T617" i="13"/>
  <c r="U617" i="13"/>
  <c r="Y617" i="13"/>
  <c r="Z617" i="13"/>
  <c r="AA617" i="13"/>
  <c r="AB617" i="13"/>
  <c r="AC617" i="13"/>
  <c r="AD617" i="13"/>
  <c r="AE617" i="13"/>
  <c r="AF617" i="13"/>
  <c r="AG617" i="13"/>
  <c r="AH617" i="13"/>
  <c r="AI617" i="13"/>
  <c r="AJ617" i="13"/>
  <c r="AK617" i="13"/>
  <c r="AL617" i="13"/>
  <c r="T618" i="13"/>
  <c r="U618" i="13"/>
  <c r="Y618" i="13"/>
  <c r="Z618" i="13"/>
  <c r="AA618" i="13"/>
  <c r="AB618" i="13"/>
  <c r="AC618" i="13"/>
  <c r="AD618" i="13"/>
  <c r="AE618" i="13"/>
  <c r="AF618" i="13"/>
  <c r="AG618" i="13"/>
  <c r="AH618" i="13"/>
  <c r="AI618" i="13"/>
  <c r="AJ618" i="13"/>
  <c r="AK618" i="13"/>
  <c r="AL618" i="13"/>
  <c r="T619" i="13"/>
  <c r="U619" i="13"/>
  <c r="Y619" i="13"/>
  <c r="Z619" i="13"/>
  <c r="AA619" i="13"/>
  <c r="AB619" i="13"/>
  <c r="AC619" i="13"/>
  <c r="AD619" i="13"/>
  <c r="AE619" i="13"/>
  <c r="AF619" i="13"/>
  <c r="AG619" i="13"/>
  <c r="AH619" i="13"/>
  <c r="AI619" i="13"/>
  <c r="AJ619" i="13"/>
  <c r="AK619" i="13"/>
  <c r="AL619" i="13"/>
  <c r="T620" i="13"/>
  <c r="U620" i="13"/>
  <c r="Y620" i="13"/>
  <c r="Z620" i="13"/>
  <c r="AA620" i="13"/>
  <c r="AB620" i="13"/>
  <c r="AC620" i="13"/>
  <c r="AD620" i="13"/>
  <c r="AE620" i="13"/>
  <c r="AF620" i="13"/>
  <c r="AG620" i="13"/>
  <c r="AH620" i="13"/>
  <c r="AI620" i="13"/>
  <c r="AJ620" i="13"/>
  <c r="AK620" i="13"/>
  <c r="AL620" i="13"/>
  <c r="T621" i="13"/>
  <c r="U621" i="13"/>
  <c r="Y621" i="13"/>
  <c r="Z621" i="13"/>
  <c r="AA621" i="13"/>
  <c r="AB621" i="13"/>
  <c r="AC621" i="13"/>
  <c r="AD621" i="13"/>
  <c r="AE621" i="13"/>
  <c r="AF621" i="13"/>
  <c r="AG621" i="13"/>
  <c r="AH621" i="13"/>
  <c r="AI621" i="13"/>
  <c r="AJ621" i="13"/>
  <c r="AK621" i="13"/>
  <c r="AL621" i="13"/>
  <c r="T622" i="13"/>
  <c r="U622" i="13"/>
  <c r="Y622" i="13"/>
  <c r="Z622" i="13"/>
  <c r="AA622" i="13"/>
  <c r="AB622" i="13"/>
  <c r="AC622" i="13"/>
  <c r="AD622" i="13"/>
  <c r="AE622" i="13"/>
  <c r="AF622" i="13"/>
  <c r="AG622" i="13"/>
  <c r="AH622" i="13"/>
  <c r="AI622" i="13"/>
  <c r="AJ622" i="13"/>
  <c r="AK622" i="13"/>
  <c r="AL622" i="13"/>
  <c r="T623" i="13"/>
  <c r="U623" i="13"/>
  <c r="Y623" i="13"/>
  <c r="Z623" i="13"/>
  <c r="AA623" i="13"/>
  <c r="AB623" i="13"/>
  <c r="AC623" i="13"/>
  <c r="AD623" i="13"/>
  <c r="AE623" i="13"/>
  <c r="AF623" i="13"/>
  <c r="AG623" i="13"/>
  <c r="AH623" i="13"/>
  <c r="AI623" i="13"/>
  <c r="AJ623" i="13"/>
  <c r="AK623" i="13"/>
  <c r="AL623" i="13"/>
  <c r="T624" i="13"/>
  <c r="U624" i="13"/>
  <c r="Y624" i="13"/>
  <c r="Z624" i="13"/>
  <c r="AA624" i="13"/>
  <c r="AB624" i="13"/>
  <c r="AC624" i="13"/>
  <c r="AD624" i="13"/>
  <c r="AE624" i="13"/>
  <c r="AF624" i="13"/>
  <c r="AG624" i="13"/>
  <c r="AH624" i="13"/>
  <c r="AI624" i="13"/>
  <c r="AJ624" i="13"/>
  <c r="AK624" i="13"/>
  <c r="AL624" i="13"/>
  <c r="T625" i="13"/>
  <c r="U625" i="13"/>
  <c r="Y625" i="13"/>
  <c r="Z625" i="13"/>
  <c r="AA625" i="13"/>
  <c r="AB625" i="13"/>
  <c r="AC625" i="13"/>
  <c r="AD625" i="13"/>
  <c r="AE625" i="13"/>
  <c r="AF625" i="13"/>
  <c r="AG625" i="13"/>
  <c r="AH625" i="13"/>
  <c r="AI625" i="13"/>
  <c r="AJ625" i="13"/>
  <c r="AK625" i="13"/>
  <c r="AL625" i="13"/>
  <c r="T626" i="13"/>
  <c r="U626" i="13"/>
  <c r="Y626" i="13"/>
  <c r="Z626" i="13"/>
  <c r="AA626" i="13"/>
  <c r="AB626" i="13"/>
  <c r="AC626" i="13"/>
  <c r="AD626" i="13"/>
  <c r="AE626" i="13"/>
  <c r="AF626" i="13"/>
  <c r="AG626" i="13"/>
  <c r="AH626" i="13"/>
  <c r="AI626" i="13"/>
  <c r="AJ626" i="13"/>
  <c r="AK626" i="13"/>
  <c r="AL626" i="13"/>
  <c r="T627" i="13"/>
  <c r="U627" i="13"/>
  <c r="Y627" i="13"/>
  <c r="Z627" i="13"/>
  <c r="AA627" i="13"/>
  <c r="AB627" i="13"/>
  <c r="AC627" i="13"/>
  <c r="AD627" i="13"/>
  <c r="AE627" i="13"/>
  <c r="AF627" i="13"/>
  <c r="AG627" i="13"/>
  <c r="AH627" i="13"/>
  <c r="AI627" i="13"/>
  <c r="AJ627" i="13"/>
  <c r="AK627" i="13"/>
  <c r="AL627" i="13"/>
  <c r="T628" i="13"/>
  <c r="U628" i="13"/>
  <c r="Y628" i="13"/>
  <c r="Z628" i="13"/>
  <c r="AA628" i="13"/>
  <c r="AB628" i="13"/>
  <c r="AC628" i="13"/>
  <c r="AD628" i="13"/>
  <c r="AE628" i="13"/>
  <c r="AF628" i="13"/>
  <c r="AG628" i="13"/>
  <c r="AH628" i="13"/>
  <c r="AI628" i="13"/>
  <c r="AJ628" i="13"/>
  <c r="AK628" i="13"/>
  <c r="AL628" i="13"/>
  <c r="T629" i="13"/>
  <c r="U629" i="13"/>
  <c r="Y629" i="13"/>
  <c r="Z629" i="13"/>
  <c r="AA629" i="13"/>
  <c r="AB629" i="13"/>
  <c r="AC629" i="13"/>
  <c r="AD629" i="13"/>
  <c r="AE629" i="13"/>
  <c r="AF629" i="13"/>
  <c r="AG629" i="13"/>
  <c r="AH629" i="13"/>
  <c r="AI629" i="13"/>
  <c r="AJ629" i="13"/>
  <c r="AK629" i="13"/>
  <c r="AL629" i="13"/>
  <c r="T630" i="13"/>
  <c r="U630" i="13"/>
  <c r="Y630" i="13"/>
  <c r="Z630" i="13"/>
  <c r="AA630" i="13"/>
  <c r="AB630" i="13"/>
  <c r="AC630" i="13"/>
  <c r="AD630" i="13"/>
  <c r="AE630" i="13"/>
  <c r="AF630" i="13"/>
  <c r="AG630" i="13"/>
  <c r="AH630" i="13"/>
  <c r="AI630" i="13"/>
  <c r="AJ630" i="13"/>
  <c r="AK630" i="13"/>
  <c r="AL630" i="13"/>
  <c r="T631" i="13"/>
  <c r="U631" i="13"/>
  <c r="Y631" i="13"/>
  <c r="Z631" i="13"/>
  <c r="AA631" i="13"/>
  <c r="AB631" i="13"/>
  <c r="AC631" i="13"/>
  <c r="AD631" i="13"/>
  <c r="AE631" i="13"/>
  <c r="AF631" i="13"/>
  <c r="AG631" i="13"/>
  <c r="AH631" i="13"/>
  <c r="AI631" i="13"/>
  <c r="AJ631" i="13"/>
  <c r="AK631" i="13"/>
  <c r="AL631" i="13"/>
  <c r="T632" i="13"/>
  <c r="U632" i="13"/>
  <c r="Y632" i="13"/>
  <c r="Z632" i="13"/>
  <c r="AA632" i="13"/>
  <c r="AB632" i="13"/>
  <c r="AC632" i="13"/>
  <c r="AD632" i="13"/>
  <c r="AE632" i="13"/>
  <c r="AF632" i="13"/>
  <c r="AG632" i="13"/>
  <c r="AH632" i="13"/>
  <c r="AI632" i="13"/>
  <c r="AJ632" i="13"/>
  <c r="AK632" i="13"/>
  <c r="AL632" i="13"/>
  <c r="T633" i="13"/>
  <c r="U633" i="13"/>
  <c r="Y633" i="13"/>
  <c r="Z633" i="13"/>
  <c r="AA633" i="13"/>
  <c r="AB633" i="13"/>
  <c r="AC633" i="13"/>
  <c r="AD633" i="13"/>
  <c r="AE633" i="13"/>
  <c r="AF633" i="13"/>
  <c r="AG633" i="13"/>
  <c r="AH633" i="13"/>
  <c r="AI633" i="13"/>
  <c r="AJ633" i="13"/>
  <c r="AK633" i="13"/>
  <c r="AL633" i="13"/>
  <c r="T634" i="13"/>
  <c r="U634" i="13"/>
  <c r="Y634" i="13"/>
  <c r="Z634" i="13"/>
  <c r="AA634" i="13"/>
  <c r="AB634" i="13"/>
  <c r="AC634" i="13"/>
  <c r="AD634" i="13"/>
  <c r="AE634" i="13"/>
  <c r="AF634" i="13"/>
  <c r="AG634" i="13"/>
  <c r="AH634" i="13"/>
  <c r="AI634" i="13"/>
  <c r="AJ634" i="13"/>
  <c r="AK634" i="13"/>
  <c r="AL634" i="13"/>
  <c r="T635" i="13"/>
  <c r="U635" i="13"/>
  <c r="Y635" i="13"/>
  <c r="Z635" i="13"/>
  <c r="AA635" i="13"/>
  <c r="AB635" i="13"/>
  <c r="AC635" i="13"/>
  <c r="AD635" i="13"/>
  <c r="AE635" i="13"/>
  <c r="AF635" i="13"/>
  <c r="AG635" i="13"/>
  <c r="AH635" i="13"/>
  <c r="AI635" i="13"/>
  <c r="AJ635" i="13"/>
  <c r="AK635" i="13"/>
  <c r="AL635" i="13"/>
  <c r="T636" i="13"/>
  <c r="U636" i="13"/>
  <c r="Y636" i="13"/>
  <c r="Z636" i="13"/>
  <c r="AA636" i="13"/>
  <c r="AB636" i="13"/>
  <c r="AC636" i="13"/>
  <c r="AD636" i="13"/>
  <c r="AE636" i="13"/>
  <c r="AF636" i="13"/>
  <c r="AG636" i="13"/>
  <c r="AH636" i="13"/>
  <c r="AI636" i="13"/>
  <c r="AJ636" i="13"/>
  <c r="AK636" i="13"/>
  <c r="AL636" i="13"/>
  <c r="T637" i="13"/>
  <c r="U637" i="13"/>
  <c r="Y637" i="13"/>
  <c r="Z637" i="13"/>
  <c r="AA637" i="13"/>
  <c r="AB637" i="13"/>
  <c r="AC637" i="13"/>
  <c r="AD637" i="13"/>
  <c r="AE637" i="13"/>
  <c r="AF637" i="13"/>
  <c r="AG637" i="13"/>
  <c r="AH637" i="13"/>
  <c r="AI637" i="13"/>
  <c r="AJ637" i="13"/>
  <c r="AK637" i="13"/>
  <c r="AL637" i="13"/>
  <c r="T638" i="13"/>
  <c r="U638" i="13"/>
  <c r="Y638" i="13"/>
  <c r="Z638" i="13"/>
  <c r="AA638" i="13"/>
  <c r="AB638" i="13"/>
  <c r="AC638" i="13"/>
  <c r="AD638" i="13"/>
  <c r="AE638" i="13"/>
  <c r="AF638" i="13"/>
  <c r="AG638" i="13"/>
  <c r="AH638" i="13"/>
  <c r="AI638" i="13"/>
  <c r="AJ638" i="13"/>
  <c r="AK638" i="13"/>
  <c r="AL638" i="13"/>
  <c r="T639" i="13"/>
  <c r="U639" i="13"/>
  <c r="Y639" i="13"/>
  <c r="Z639" i="13"/>
  <c r="AA639" i="13"/>
  <c r="AB639" i="13"/>
  <c r="AC639" i="13"/>
  <c r="AD639" i="13"/>
  <c r="AE639" i="13"/>
  <c r="AF639" i="13"/>
  <c r="AG639" i="13"/>
  <c r="AH639" i="13"/>
  <c r="AI639" i="13"/>
  <c r="AJ639" i="13"/>
  <c r="AK639" i="13"/>
  <c r="AL639" i="13"/>
  <c r="T640" i="13"/>
  <c r="U640" i="13"/>
  <c r="Y640" i="13"/>
  <c r="Z640" i="13"/>
  <c r="AA640" i="13"/>
  <c r="AB640" i="13"/>
  <c r="AC640" i="13"/>
  <c r="AD640" i="13"/>
  <c r="AE640" i="13"/>
  <c r="AF640" i="13"/>
  <c r="AG640" i="13"/>
  <c r="AH640" i="13"/>
  <c r="AI640" i="13"/>
  <c r="AJ640" i="13"/>
  <c r="AK640" i="13"/>
  <c r="AL640" i="13"/>
  <c r="T641" i="13"/>
  <c r="U641" i="13"/>
  <c r="Y641" i="13"/>
  <c r="Z641" i="13"/>
  <c r="AA641" i="13"/>
  <c r="AB641" i="13"/>
  <c r="AC641" i="13"/>
  <c r="AD641" i="13"/>
  <c r="AE641" i="13"/>
  <c r="AF641" i="13"/>
  <c r="AG641" i="13"/>
  <c r="AH641" i="13"/>
  <c r="AI641" i="13"/>
  <c r="AJ641" i="13"/>
  <c r="AK641" i="13"/>
  <c r="AL641" i="13"/>
  <c r="T642" i="13"/>
  <c r="U642" i="13"/>
  <c r="Y642" i="13"/>
  <c r="Z642" i="13"/>
  <c r="AA642" i="13"/>
  <c r="AB642" i="13"/>
  <c r="AC642" i="13"/>
  <c r="AD642" i="13"/>
  <c r="AE642" i="13"/>
  <c r="AF642" i="13"/>
  <c r="AG642" i="13"/>
  <c r="AH642" i="13"/>
  <c r="AI642" i="13"/>
  <c r="AJ642" i="13"/>
  <c r="AK642" i="13"/>
  <c r="AL642" i="13"/>
  <c r="T643" i="13"/>
  <c r="U643" i="13"/>
  <c r="Y643" i="13"/>
  <c r="Z643" i="13"/>
  <c r="AA643" i="13"/>
  <c r="AB643" i="13"/>
  <c r="AC643" i="13"/>
  <c r="AD643" i="13"/>
  <c r="AE643" i="13"/>
  <c r="AF643" i="13"/>
  <c r="AG643" i="13"/>
  <c r="AH643" i="13"/>
  <c r="AI643" i="13"/>
  <c r="AJ643" i="13"/>
  <c r="AK643" i="13"/>
  <c r="AL643" i="13"/>
  <c r="T644" i="13"/>
  <c r="U644" i="13"/>
  <c r="Y644" i="13"/>
  <c r="Z644" i="13"/>
  <c r="AA644" i="13"/>
  <c r="AB644" i="13"/>
  <c r="AC644" i="13"/>
  <c r="AD644" i="13"/>
  <c r="AE644" i="13"/>
  <c r="AF644" i="13"/>
  <c r="AG644" i="13"/>
  <c r="AH644" i="13"/>
  <c r="AI644" i="13"/>
  <c r="AJ644" i="13"/>
  <c r="AK644" i="13"/>
  <c r="AL644" i="13"/>
  <c r="T645" i="13"/>
  <c r="U645" i="13"/>
  <c r="Y645" i="13"/>
  <c r="Z645" i="13"/>
  <c r="AA645" i="13"/>
  <c r="AB645" i="13"/>
  <c r="AC645" i="13"/>
  <c r="AD645" i="13"/>
  <c r="AE645" i="13"/>
  <c r="AF645" i="13"/>
  <c r="AG645" i="13"/>
  <c r="AH645" i="13"/>
  <c r="AI645" i="13"/>
  <c r="AJ645" i="13"/>
  <c r="AK645" i="13"/>
  <c r="AL645" i="13"/>
  <c r="T646" i="13"/>
  <c r="U646" i="13"/>
  <c r="Y646" i="13"/>
  <c r="Z646" i="13"/>
  <c r="AA646" i="13"/>
  <c r="AB646" i="13"/>
  <c r="AC646" i="13"/>
  <c r="AD646" i="13"/>
  <c r="AE646" i="13"/>
  <c r="AF646" i="13"/>
  <c r="AG646" i="13"/>
  <c r="AH646" i="13"/>
  <c r="AI646" i="13"/>
  <c r="AJ646" i="13"/>
  <c r="AK646" i="13"/>
  <c r="AL646" i="13"/>
  <c r="T647" i="13"/>
  <c r="U647" i="13"/>
  <c r="Y647" i="13"/>
  <c r="Z647" i="13"/>
  <c r="AA647" i="13"/>
  <c r="AB647" i="13"/>
  <c r="AC647" i="13"/>
  <c r="AD647" i="13"/>
  <c r="AE647" i="13"/>
  <c r="AF647" i="13"/>
  <c r="AG647" i="13"/>
  <c r="AH647" i="13"/>
  <c r="AI647" i="13"/>
  <c r="AJ647" i="13"/>
  <c r="AK647" i="13"/>
  <c r="AL647" i="13"/>
  <c r="T648" i="13"/>
  <c r="U648" i="13"/>
  <c r="Y648" i="13"/>
  <c r="Z648" i="13"/>
  <c r="AA648" i="13"/>
  <c r="AB648" i="13"/>
  <c r="AC648" i="13"/>
  <c r="AD648" i="13"/>
  <c r="AE648" i="13"/>
  <c r="AF648" i="13"/>
  <c r="AG648" i="13"/>
  <c r="AH648" i="13"/>
  <c r="AI648" i="13"/>
  <c r="AJ648" i="13"/>
  <c r="AK648" i="13"/>
  <c r="AL648" i="13"/>
  <c r="T649" i="13"/>
  <c r="U649" i="13"/>
  <c r="Y649" i="13"/>
  <c r="Z649" i="13"/>
  <c r="AA649" i="13"/>
  <c r="AB649" i="13"/>
  <c r="AC649" i="13"/>
  <c r="AD649" i="13"/>
  <c r="AE649" i="13"/>
  <c r="AF649" i="13"/>
  <c r="AG649" i="13"/>
  <c r="AH649" i="13"/>
  <c r="AI649" i="13"/>
  <c r="AJ649" i="13"/>
  <c r="AK649" i="13"/>
  <c r="AL649" i="13"/>
  <c r="T650" i="13"/>
  <c r="U650" i="13"/>
  <c r="Y650" i="13"/>
  <c r="Z650" i="13"/>
  <c r="AA650" i="13"/>
  <c r="AB650" i="13"/>
  <c r="AC650" i="13"/>
  <c r="AD650" i="13"/>
  <c r="AE650" i="13"/>
  <c r="AF650" i="13"/>
  <c r="AG650" i="13"/>
  <c r="AH650" i="13"/>
  <c r="AI650" i="13"/>
  <c r="AJ650" i="13"/>
  <c r="AK650" i="13"/>
  <c r="AL650" i="13"/>
  <c r="T651" i="13"/>
  <c r="U651" i="13"/>
  <c r="Y651" i="13"/>
  <c r="Z651" i="13"/>
  <c r="AA651" i="13"/>
  <c r="AB651" i="13"/>
  <c r="AC651" i="13"/>
  <c r="AD651" i="13"/>
  <c r="AE651" i="13"/>
  <c r="AF651" i="13"/>
  <c r="AG651" i="13"/>
  <c r="AH651" i="13"/>
  <c r="AI651" i="13"/>
  <c r="AJ651" i="13"/>
  <c r="AK651" i="13"/>
  <c r="AL651" i="13"/>
  <c r="T652" i="13"/>
  <c r="U652" i="13"/>
  <c r="Y652" i="13"/>
  <c r="Z652" i="13"/>
  <c r="AA652" i="13"/>
  <c r="AB652" i="13"/>
  <c r="AC652" i="13"/>
  <c r="AD652" i="13"/>
  <c r="AE652" i="13"/>
  <c r="AF652" i="13"/>
  <c r="AG652" i="13"/>
  <c r="AH652" i="13"/>
  <c r="AI652" i="13"/>
  <c r="AJ652" i="13"/>
  <c r="AK652" i="13"/>
  <c r="AL652" i="13"/>
  <c r="T653" i="13"/>
  <c r="U653" i="13"/>
  <c r="Y653" i="13"/>
  <c r="Z653" i="13"/>
  <c r="AA653" i="13"/>
  <c r="AB653" i="13"/>
  <c r="AC653" i="13"/>
  <c r="AD653" i="13"/>
  <c r="AE653" i="13"/>
  <c r="AF653" i="13"/>
  <c r="AG653" i="13"/>
  <c r="AH653" i="13"/>
  <c r="AI653" i="13"/>
  <c r="AJ653" i="13"/>
  <c r="AK653" i="13"/>
  <c r="AL653" i="13"/>
  <c r="T654" i="13"/>
  <c r="U654" i="13"/>
  <c r="Y654" i="13"/>
  <c r="Z654" i="13"/>
  <c r="AA654" i="13"/>
  <c r="AB654" i="13"/>
  <c r="AC654" i="13"/>
  <c r="AD654" i="13"/>
  <c r="AE654" i="13"/>
  <c r="AF654" i="13"/>
  <c r="AG654" i="13"/>
  <c r="AH654" i="13"/>
  <c r="AI654" i="13"/>
  <c r="AJ654" i="13"/>
  <c r="AK654" i="13"/>
  <c r="AL654" i="13"/>
  <c r="T655" i="13"/>
  <c r="U655" i="13"/>
  <c r="Y655" i="13"/>
  <c r="Z655" i="13"/>
  <c r="AA655" i="13"/>
  <c r="AB655" i="13"/>
  <c r="AC655" i="13"/>
  <c r="AD655" i="13"/>
  <c r="AE655" i="13"/>
  <c r="AF655" i="13"/>
  <c r="AG655" i="13"/>
  <c r="AH655" i="13"/>
  <c r="AI655" i="13"/>
  <c r="AJ655" i="13"/>
  <c r="AK655" i="13"/>
  <c r="AL655" i="13"/>
  <c r="T656" i="13"/>
  <c r="U656" i="13"/>
  <c r="Y656" i="13"/>
  <c r="Z656" i="13"/>
  <c r="AA656" i="13"/>
  <c r="AB656" i="13"/>
  <c r="AC656" i="13"/>
  <c r="AD656" i="13"/>
  <c r="AE656" i="13"/>
  <c r="AF656" i="13"/>
  <c r="AG656" i="13"/>
  <c r="AH656" i="13"/>
  <c r="AI656" i="13"/>
  <c r="AJ656" i="13"/>
  <c r="AK656" i="13"/>
  <c r="AL656" i="13"/>
  <c r="T657" i="13"/>
  <c r="U657" i="13"/>
  <c r="Y657" i="13"/>
  <c r="Z657" i="13"/>
  <c r="AA657" i="13"/>
  <c r="AB657" i="13"/>
  <c r="AC657" i="13"/>
  <c r="AD657" i="13"/>
  <c r="AE657" i="13"/>
  <c r="AF657" i="13"/>
  <c r="AG657" i="13"/>
  <c r="AH657" i="13"/>
  <c r="AI657" i="13"/>
  <c r="AJ657" i="13"/>
  <c r="AK657" i="13"/>
  <c r="AL657" i="13"/>
  <c r="T658" i="13"/>
  <c r="U658" i="13"/>
  <c r="Y658" i="13"/>
  <c r="Z658" i="13"/>
  <c r="AA658" i="13"/>
  <c r="AB658" i="13"/>
  <c r="AC658" i="13"/>
  <c r="AD658" i="13"/>
  <c r="AE658" i="13"/>
  <c r="AF658" i="13"/>
  <c r="AG658" i="13"/>
  <c r="AH658" i="13"/>
  <c r="AI658" i="13"/>
  <c r="AJ658" i="13"/>
  <c r="AK658" i="13"/>
  <c r="AL658" i="13"/>
  <c r="T659" i="13"/>
  <c r="U659" i="13"/>
  <c r="Y659" i="13"/>
  <c r="Z659" i="13"/>
  <c r="AA659" i="13"/>
  <c r="AB659" i="13"/>
  <c r="AC659" i="13"/>
  <c r="AD659" i="13"/>
  <c r="AE659" i="13"/>
  <c r="AF659" i="13"/>
  <c r="AG659" i="13"/>
  <c r="AH659" i="13"/>
  <c r="AI659" i="13"/>
  <c r="AJ659" i="13"/>
  <c r="AK659" i="13"/>
  <c r="AL659" i="13"/>
  <c r="T660" i="13"/>
  <c r="U660" i="13"/>
  <c r="Y660" i="13"/>
  <c r="Z660" i="13"/>
  <c r="AA660" i="13"/>
  <c r="AB660" i="13"/>
  <c r="AC660" i="13"/>
  <c r="AD660" i="13"/>
  <c r="AE660" i="13"/>
  <c r="AF660" i="13"/>
  <c r="AG660" i="13"/>
  <c r="AH660" i="13"/>
  <c r="AI660" i="13"/>
  <c r="AJ660" i="13"/>
  <c r="AK660" i="13"/>
  <c r="AL660" i="13"/>
  <c r="T661" i="13"/>
  <c r="U661" i="13"/>
  <c r="Y661" i="13"/>
  <c r="Z661" i="13"/>
  <c r="AA661" i="13"/>
  <c r="AB661" i="13"/>
  <c r="AC661" i="13"/>
  <c r="AD661" i="13"/>
  <c r="AE661" i="13"/>
  <c r="AF661" i="13"/>
  <c r="AG661" i="13"/>
  <c r="AH661" i="13"/>
  <c r="AI661" i="13"/>
  <c r="AJ661" i="13"/>
  <c r="AK661" i="13"/>
  <c r="AL661" i="13"/>
  <c r="T662" i="13"/>
  <c r="U662" i="13"/>
  <c r="Y662" i="13"/>
  <c r="Z662" i="13"/>
  <c r="AA662" i="13"/>
  <c r="AB662" i="13"/>
  <c r="AC662" i="13"/>
  <c r="AD662" i="13"/>
  <c r="AE662" i="13"/>
  <c r="AF662" i="13"/>
  <c r="AG662" i="13"/>
  <c r="AH662" i="13"/>
  <c r="AI662" i="13"/>
  <c r="AJ662" i="13"/>
  <c r="AK662" i="13"/>
  <c r="AL662" i="13"/>
  <c r="T663" i="13"/>
  <c r="U663" i="13"/>
  <c r="Y663" i="13"/>
  <c r="Z663" i="13"/>
  <c r="AA663" i="13"/>
  <c r="AB663" i="13"/>
  <c r="AC663" i="13"/>
  <c r="AD663" i="13"/>
  <c r="AE663" i="13"/>
  <c r="AF663" i="13"/>
  <c r="AG663" i="13"/>
  <c r="AH663" i="13"/>
  <c r="AI663" i="13"/>
  <c r="AJ663" i="13"/>
  <c r="AK663" i="13"/>
  <c r="AL663" i="13"/>
  <c r="T664" i="13"/>
  <c r="U664" i="13"/>
  <c r="Y664" i="13"/>
  <c r="Z664" i="13"/>
  <c r="AA664" i="13"/>
  <c r="AB664" i="13"/>
  <c r="AC664" i="13"/>
  <c r="AD664" i="13"/>
  <c r="AE664" i="13"/>
  <c r="AF664" i="13"/>
  <c r="AG664" i="13"/>
  <c r="AH664" i="13"/>
  <c r="AI664" i="13"/>
  <c r="AJ664" i="13"/>
  <c r="AK664" i="13"/>
  <c r="AL664" i="13"/>
  <c r="T665" i="13"/>
  <c r="U665" i="13"/>
  <c r="Y665" i="13"/>
  <c r="Z665" i="13"/>
  <c r="AA665" i="13"/>
  <c r="AB665" i="13"/>
  <c r="AC665" i="13"/>
  <c r="AD665" i="13"/>
  <c r="AE665" i="13"/>
  <c r="AF665" i="13"/>
  <c r="AG665" i="13"/>
  <c r="AH665" i="13"/>
  <c r="AI665" i="13"/>
  <c r="AJ665" i="13"/>
  <c r="AK665" i="13"/>
  <c r="AL665" i="13"/>
  <c r="T666" i="13"/>
  <c r="U666" i="13"/>
  <c r="Y666" i="13"/>
  <c r="Z666" i="13"/>
  <c r="AA666" i="13"/>
  <c r="AB666" i="13"/>
  <c r="AC666" i="13"/>
  <c r="AD666" i="13"/>
  <c r="AE666" i="13"/>
  <c r="AF666" i="13"/>
  <c r="AG666" i="13"/>
  <c r="AH666" i="13"/>
  <c r="AI666" i="13"/>
  <c r="AJ666" i="13"/>
  <c r="AK666" i="13"/>
  <c r="AL666" i="13"/>
  <c r="T667" i="13"/>
  <c r="U667" i="13"/>
  <c r="Y667" i="13"/>
  <c r="Z667" i="13"/>
  <c r="AA667" i="13"/>
  <c r="AB667" i="13"/>
  <c r="AC667" i="13"/>
  <c r="AD667" i="13"/>
  <c r="AE667" i="13"/>
  <c r="AF667" i="13"/>
  <c r="AG667" i="13"/>
  <c r="AH667" i="13"/>
  <c r="AI667" i="13"/>
  <c r="AJ667" i="13"/>
  <c r="AK667" i="13"/>
  <c r="AL667" i="13"/>
  <c r="T668" i="13"/>
  <c r="U668" i="13"/>
  <c r="Y668" i="13"/>
  <c r="Z668" i="13"/>
  <c r="AA668" i="13"/>
  <c r="AB668" i="13"/>
  <c r="AC668" i="13"/>
  <c r="AD668" i="13"/>
  <c r="AE668" i="13"/>
  <c r="AF668" i="13"/>
  <c r="AG668" i="13"/>
  <c r="AH668" i="13"/>
  <c r="AI668" i="13"/>
  <c r="AJ668" i="13"/>
  <c r="AK668" i="13"/>
  <c r="AL668" i="13"/>
  <c r="T669" i="13"/>
  <c r="U669" i="13"/>
  <c r="Y669" i="13"/>
  <c r="Z669" i="13"/>
  <c r="AA669" i="13"/>
  <c r="AB669" i="13"/>
  <c r="AC669" i="13"/>
  <c r="AD669" i="13"/>
  <c r="AE669" i="13"/>
  <c r="AF669" i="13"/>
  <c r="AG669" i="13"/>
  <c r="AH669" i="13"/>
  <c r="AI669" i="13"/>
  <c r="AJ669" i="13"/>
  <c r="AK669" i="13"/>
  <c r="AL669" i="13"/>
  <c r="T670" i="13"/>
  <c r="U670" i="13"/>
  <c r="Y670" i="13"/>
  <c r="Z670" i="13"/>
  <c r="AA670" i="13"/>
  <c r="AB670" i="13"/>
  <c r="AC670" i="13"/>
  <c r="AD670" i="13"/>
  <c r="AE670" i="13"/>
  <c r="AF670" i="13"/>
  <c r="AG670" i="13"/>
  <c r="AH670" i="13"/>
  <c r="AI670" i="13"/>
  <c r="AJ670" i="13"/>
  <c r="AK670" i="13"/>
  <c r="AL670" i="13"/>
  <c r="T671" i="13"/>
  <c r="U671" i="13"/>
  <c r="Y671" i="13"/>
  <c r="Z671" i="13"/>
  <c r="AA671" i="13"/>
  <c r="AB671" i="13"/>
  <c r="AC671" i="13"/>
  <c r="AD671" i="13"/>
  <c r="AE671" i="13"/>
  <c r="AF671" i="13"/>
  <c r="AG671" i="13"/>
  <c r="AH671" i="13"/>
  <c r="AI671" i="13"/>
  <c r="AJ671" i="13"/>
  <c r="AK671" i="13"/>
  <c r="AL671" i="13"/>
  <c r="T672" i="13"/>
  <c r="U672" i="13"/>
  <c r="Y672" i="13"/>
  <c r="Z672" i="13"/>
  <c r="AA672" i="13"/>
  <c r="AB672" i="13"/>
  <c r="AC672" i="13"/>
  <c r="AD672" i="13"/>
  <c r="AE672" i="13"/>
  <c r="AF672" i="13"/>
  <c r="AG672" i="13"/>
  <c r="AH672" i="13"/>
  <c r="AI672" i="13"/>
  <c r="AJ672" i="13"/>
  <c r="AK672" i="13"/>
  <c r="AL672" i="13"/>
  <c r="T673" i="13"/>
  <c r="U673" i="13"/>
  <c r="Y673" i="13"/>
  <c r="Z673" i="13"/>
  <c r="AA673" i="13"/>
  <c r="AB673" i="13"/>
  <c r="AC673" i="13"/>
  <c r="AD673" i="13"/>
  <c r="AE673" i="13"/>
  <c r="AF673" i="13"/>
  <c r="AG673" i="13"/>
  <c r="AH673" i="13"/>
  <c r="AI673" i="13"/>
  <c r="AJ673" i="13"/>
  <c r="AK673" i="13"/>
  <c r="AL673" i="13"/>
  <c r="T674" i="13"/>
  <c r="U674" i="13"/>
  <c r="Y674" i="13"/>
  <c r="Z674" i="13"/>
  <c r="AA674" i="13"/>
  <c r="AB674" i="13"/>
  <c r="AC674" i="13"/>
  <c r="AD674" i="13"/>
  <c r="AE674" i="13"/>
  <c r="AF674" i="13"/>
  <c r="AG674" i="13"/>
  <c r="AH674" i="13"/>
  <c r="AI674" i="13"/>
  <c r="AJ674" i="13"/>
  <c r="AK674" i="13"/>
  <c r="AL674" i="13"/>
  <c r="T675" i="13"/>
  <c r="U675" i="13"/>
  <c r="Y675" i="13"/>
  <c r="Z675" i="13"/>
  <c r="AA675" i="13"/>
  <c r="AB675" i="13"/>
  <c r="AC675" i="13"/>
  <c r="AD675" i="13"/>
  <c r="AE675" i="13"/>
  <c r="AF675" i="13"/>
  <c r="AG675" i="13"/>
  <c r="AH675" i="13"/>
  <c r="AI675" i="13"/>
  <c r="AJ675" i="13"/>
  <c r="AK675" i="13"/>
  <c r="AL675" i="13"/>
  <c r="T676" i="13"/>
  <c r="U676" i="13"/>
  <c r="Y676" i="13"/>
  <c r="Z676" i="13"/>
  <c r="AA676" i="13"/>
  <c r="AB676" i="13"/>
  <c r="AC676" i="13"/>
  <c r="AD676" i="13"/>
  <c r="AE676" i="13"/>
  <c r="AF676" i="13"/>
  <c r="AG676" i="13"/>
  <c r="AH676" i="13"/>
  <c r="AI676" i="13"/>
  <c r="AJ676" i="13"/>
  <c r="AK676" i="13"/>
  <c r="AL676" i="13"/>
  <c r="T677" i="13"/>
  <c r="U677" i="13"/>
  <c r="Y677" i="13"/>
  <c r="Z677" i="13"/>
  <c r="AA677" i="13"/>
  <c r="AB677" i="13"/>
  <c r="AC677" i="13"/>
  <c r="AD677" i="13"/>
  <c r="AE677" i="13"/>
  <c r="AF677" i="13"/>
  <c r="AG677" i="13"/>
  <c r="AH677" i="13"/>
  <c r="AI677" i="13"/>
  <c r="AJ677" i="13"/>
  <c r="AK677" i="13"/>
  <c r="AL677" i="13"/>
  <c r="T678" i="13"/>
  <c r="U678" i="13"/>
  <c r="Y678" i="13"/>
  <c r="Z678" i="13"/>
  <c r="AA678" i="13"/>
  <c r="AB678" i="13"/>
  <c r="AC678" i="13"/>
  <c r="AD678" i="13"/>
  <c r="AE678" i="13"/>
  <c r="AF678" i="13"/>
  <c r="AG678" i="13"/>
  <c r="AH678" i="13"/>
  <c r="AI678" i="13"/>
  <c r="AJ678" i="13"/>
  <c r="AK678" i="13"/>
  <c r="AL678" i="13"/>
  <c r="T679" i="13"/>
  <c r="U679" i="13"/>
  <c r="Y679" i="13"/>
  <c r="Z679" i="13"/>
  <c r="AA679" i="13"/>
  <c r="AB679" i="13"/>
  <c r="AC679" i="13"/>
  <c r="AD679" i="13"/>
  <c r="AE679" i="13"/>
  <c r="AF679" i="13"/>
  <c r="AG679" i="13"/>
  <c r="AH679" i="13"/>
  <c r="AI679" i="13"/>
  <c r="AJ679" i="13"/>
  <c r="AK679" i="13"/>
  <c r="AL679" i="13"/>
  <c r="T680" i="13"/>
  <c r="U680" i="13"/>
  <c r="Y680" i="13"/>
  <c r="Z680" i="13"/>
  <c r="AA680" i="13"/>
  <c r="AB680" i="13"/>
  <c r="AC680" i="13"/>
  <c r="AD680" i="13"/>
  <c r="AE680" i="13"/>
  <c r="AF680" i="13"/>
  <c r="AG680" i="13"/>
  <c r="AH680" i="13"/>
  <c r="AI680" i="13"/>
  <c r="AJ680" i="13"/>
  <c r="AK680" i="13"/>
  <c r="AL680" i="13"/>
  <c r="T681" i="13"/>
  <c r="U681" i="13"/>
  <c r="Y681" i="13"/>
  <c r="Z681" i="13"/>
  <c r="AA681" i="13"/>
  <c r="AB681" i="13"/>
  <c r="AC681" i="13"/>
  <c r="AD681" i="13"/>
  <c r="AE681" i="13"/>
  <c r="AF681" i="13"/>
  <c r="AG681" i="13"/>
  <c r="AH681" i="13"/>
  <c r="AI681" i="13"/>
  <c r="AJ681" i="13"/>
  <c r="AK681" i="13"/>
  <c r="AL681" i="13"/>
  <c r="T682" i="13"/>
  <c r="U682" i="13"/>
  <c r="Y682" i="13"/>
  <c r="Z682" i="13"/>
  <c r="AA682" i="13"/>
  <c r="AB682" i="13"/>
  <c r="AC682" i="13"/>
  <c r="AD682" i="13"/>
  <c r="AE682" i="13"/>
  <c r="AF682" i="13"/>
  <c r="AG682" i="13"/>
  <c r="AH682" i="13"/>
  <c r="AI682" i="13"/>
  <c r="AJ682" i="13"/>
  <c r="AK682" i="13"/>
  <c r="AL682" i="13"/>
  <c r="T683" i="13"/>
  <c r="U683" i="13"/>
  <c r="Y683" i="13"/>
  <c r="Z683" i="13"/>
  <c r="AA683" i="13"/>
  <c r="AB683" i="13"/>
  <c r="AC683" i="13"/>
  <c r="AD683" i="13"/>
  <c r="AE683" i="13"/>
  <c r="AF683" i="13"/>
  <c r="AG683" i="13"/>
  <c r="AH683" i="13"/>
  <c r="AI683" i="13"/>
  <c r="AJ683" i="13"/>
  <c r="AK683" i="13"/>
  <c r="AL683" i="13"/>
  <c r="T684" i="13"/>
  <c r="U684" i="13"/>
  <c r="Y684" i="13"/>
  <c r="Z684" i="13"/>
  <c r="AA684" i="13"/>
  <c r="AB684" i="13"/>
  <c r="AC684" i="13"/>
  <c r="AD684" i="13"/>
  <c r="AE684" i="13"/>
  <c r="AF684" i="13"/>
  <c r="AG684" i="13"/>
  <c r="AH684" i="13"/>
  <c r="AI684" i="13"/>
  <c r="AJ684" i="13"/>
  <c r="AK684" i="13"/>
  <c r="AL684" i="13"/>
  <c r="T685" i="13"/>
  <c r="U685" i="13"/>
  <c r="Y685" i="13"/>
  <c r="Z685" i="13"/>
  <c r="AA685" i="13"/>
  <c r="AB685" i="13"/>
  <c r="AC685" i="13"/>
  <c r="AD685" i="13"/>
  <c r="AE685" i="13"/>
  <c r="AF685" i="13"/>
  <c r="AG685" i="13"/>
  <c r="AH685" i="13"/>
  <c r="AI685" i="13"/>
  <c r="AJ685" i="13"/>
  <c r="AK685" i="13"/>
  <c r="AL685" i="13"/>
  <c r="T686" i="13"/>
  <c r="U686" i="13"/>
  <c r="Y686" i="13"/>
  <c r="Z686" i="13"/>
  <c r="AA686" i="13"/>
  <c r="AB686" i="13"/>
  <c r="AC686" i="13"/>
  <c r="AD686" i="13"/>
  <c r="AE686" i="13"/>
  <c r="AF686" i="13"/>
  <c r="AG686" i="13"/>
  <c r="AH686" i="13"/>
  <c r="AI686" i="13"/>
  <c r="AJ686" i="13"/>
  <c r="AK686" i="13"/>
  <c r="AL686" i="13"/>
  <c r="T687" i="13"/>
  <c r="U687" i="13"/>
  <c r="Y687" i="13"/>
  <c r="Z687" i="13"/>
  <c r="AA687" i="13"/>
  <c r="AB687" i="13"/>
  <c r="AC687" i="13"/>
  <c r="AD687" i="13"/>
  <c r="AE687" i="13"/>
  <c r="AF687" i="13"/>
  <c r="AG687" i="13"/>
  <c r="AH687" i="13"/>
  <c r="AI687" i="13"/>
  <c r="AJ687" i="13"/>
  <c r="AK687" i="13"/>
  <c r="AL687" i="13"/>
  <c r="T688" i="13"/>
  <c r="U688" i="13"/>
  <c r="Y688" i="13"/>
  <c r="Z688" i="13"/>
  <c r="AA688" i="13"/>
  <c r="AB688" i="13"/>
  <c r="AC688" i="13"/>
  <c r="AD688" i="13"/>
  <c r="AE688" i="13"/>
  <c r="AF688" i="13"/>
  <c r="AG688" i="13"/>
  <c r="AH688" i="13"/>
  <c r="AI688" i="13"/>
  <c r="AJ688" i="13"/>
  <c r="AK688" i="13"/>
  <c r="AL688" i="13"/>
  <c r="T689" i="13"/>
  <c r="U689" i="13"/>
  <c r="Y689" i="13"/>
  <c r="Z689" i="13"/>
  <c r="AA689" i="13"/>
  <c r="AB689" i="13"/>
  <c r="AC689" i="13"/>
  <c r="AD689" i="13"/>
  <c r="AE689" i="13"/>
  <c r="AF689" i="13"/>
  <c r="AG689" i="13"/>
  <c r="AH689" i="13"/>
  <c r="AI689" i="13"/>
  <c r="AJ689" i="13"/>
  <c r="AK689" i="13"/>
  <c r="AL689" i="13"/>
  <c r="T690" i="13"/>
  <c r="U690" i="13"/>
  <c r="Y690" i="13"/>
  <c r="Z690" i="13"/>
  <c r="AA690" i="13"/>
  <c r="AB690" i="13"/>
  <c r="AC690" i="13"/>
  <c r="AD690" i="13"/>
  <c r="AE690" i="13"/>
  <c r="AF690" i="13"/>
  <c r="AG690" i="13"/>
  <c r="AH690" i="13"/>
  <c r="AI690" i="13"/>
  <c r="AJ690" i="13"/>
  <c r="AK690" i="13"/>
  <c r="AL690" i="13"/>
  <c r="T691" i="13"/>
  <c r="U691" i="13"/>
  <c r="Y691" i="13"/>
  <c r="Z691" i="13"/>
  <c r="AA691" i="13"/>
  <c r="AB691" i="13"/>
  <c r="AC691" i="13"/>
  <c r="AD691" i="13"/>
  <c r="AE691" i="13"/>
  <c r="AF691" i="13"/>
  <c r="AG691" i="13"/>
  <c r="AH691" i="13"/>
  <c r="AI691" i="13"/>
  <c r="AJ691" i="13"/>
  <c r="AK691" i="13"/>
  <c r="AL691" i="13"/>
  <c r="T692" i="13"/>
  <c r="U692" i="13"/>
  <c r="Y692" i="13"/>
  <c r="Z692" i="13"/>
  <c r="AA692" i="13"/>
  <c r="AB692" i="13"/>
  <c r="AC692" i="13"/>
  <c r="AD692" i="13"/>
  <c r="AE692" i="13"/>
  <c r="AF692" i="13"/>
  <c r="AG692" i="13"/>
  <c r="AH692" i="13"/>
  <c r="AI692" i="13"/>
  <c r="AJ692" i="13"/>
  <c r="AK692" i="13"/>
  <c r="AL692" i="13"/>
  <c r="T693" i="13"/>
  <c r="U693" i="13"/>
  <c r="Y693" i="13"/>
  <c r="Z693" i="13"/>
  <c r="AA693" i="13"/>
  <c r="AB693" i="13"/>
  <c r="AC693" i="13"/>
  <c r="AD693" i="13"/>
  <c r="AE693" i="13"/>
  <c r="AF693" i="13"/>
  <c r="AG693" i="13"/>
  <c r="AH693" i="13"/>
  <c r="AI693" i="13"/>
  <c r="AJ693" i="13"/>
  <c r="AK693" i="13"/>
  <c r="AL693" i="13"/>
  <c r="T694" i="13"/>
  <c r="U694" i="13"/>
  <c r="Y694" i="13"/>
  <c r="Z694" i="13"/>
  <c r="AA694" i="13"/>
  <c r="AB694" i="13"/>
  <c r="AC694" i="13"/>
  <c r="AD694" i="13"/>
  <c r="AE694" i="13"/>
  <c r="AF694" i="13"/>
  <c r="AG694" i="13"/>
  <c r="AH694" i="13"/>
  <c r="AI694" i="13"/>
  <c r="AJ694" i="13"/>
  <c r="AK694" i="13"/>
  <c r="AL694" i="13"/>
  <c r="T695" i="13"/>
  <c r="U695" i="13"/>
  <c r="Y695" i="13"/>
  <c r="Z695" i="13"/>
  <c r="AA695" i="13"/>
  <c r="AB695" i="13"/>
  <c r="AC695" i="13"/>
  <c r="AD695" i="13"/>
  <c r="AE695" i="13"/>
  <c r="AF695" i="13"/>
  <c r="AG695" i="13"/>
  <c r="AH695" i="13"/>
  <c r="AI695" i="13"/>
  <c r="AJ695" i="13"/>
  <c r="AK695" i="13"/>
  <c r="AL695" i="13"/>
  <c r="T696" i="13"/>
  <c r="U696" i="13"/>
  <c r="Y696" i="13"/>
  <c r="Z696" i="13"/>
  <c r="AA696" i="13"/>
  <c r="AB696" i="13"/>
  <c r="AC696" i="13"/>
  <c r="AD696" i="13"/>
  <c r="AE696" i="13"/>
  <c r="AF696" i="13"/>
  <c r="AG696" i="13"/>
  <c r="AH696" i="13"/>
  <c r="AI696" i="13"/>
  <c r="AJ696" i="13"/>
  <c r="AK696" i="13"/>
  <c r="AL696" i="13"/>
  <c r="T697" i="13"/>
  <c r="U697" i="13"/>
  <c r="Y697" i="13"/>
  <c r="Z697" i="13"/>
  <c r="AA697" i="13"/>
  <c r="AB697" i="13"/>
  <c r="AC697" i="13"/>
  <c r="AD697" i="13"/>
  <c r="AE697" i="13"/>
  <c r="AF697" i="13"/>
  <c r="AG697" i="13"/>
  <c r="AH697" i="13"/>
  <c r="AI697" i="13"/>
  <c r="AJ697" i="13"/>
  <c r="AK697" i="13"/>
  <c r="AL697" i="13"/>
  <c r="T698" i="13"/>
  <c r="U698" i="13"/>
  <c r="Y698" i="13"/>
  <c r="Z698" i="13"/>
  <c r="AA698" i="13"/>
  <c r="AB698" i="13"/>
  <c r="AC698" i="13"/>
  <c r="AD698" i="13"/>
  <c r="AE698" i="13"/>
  <c r="AF698" i="13"/>
  <c r="AG698" i="13"/>
  <c r="AH698" i="13"/>
  <c r="AI698" i="13"/>
  <c r="AJ698" i="13"/>
  <c r="AK698" i="13"/>
  <c r="AL698" i="13"/>
  <c r="T699" i="13"/>
  <c r="U699" i="13"/>
  <c r="Y699" i="13"/>
  <c r="Z699" i="13"/>
  <c r="AA699" i="13"/>
  <c r="AB699" i="13"/>
  <c r="AC699" i="13"/>
  <c r="AD699" i="13"/>
  <c r="AE699" i="13"/>
  <c r="AF699" i="13"/>
  <c r="AG699" i="13"/>
  <c r="AH699" i="13"/>
  <c r="AI699" i="13"/>
  <c r="AJ699" i="13"/>
  <c r="AK699" i="13"/>
  <c r="AL699" i="13"/>
  <c r="T700" i="13"/>
  <c r="U700" i="13"/>
  <c r="Y700" i="13"/>
  <c r="Z700" i="13"/>
  <c r="AA700" i="13"/>
  <c r="AB700" i="13"/>
  <c r="AC700" i="13"/>
  <c r="AD700" i="13"/>
  <c r="AE700" i="13"/>
  <c r="AF700" i="13"/>
  <c r="AG700" i="13"/>
  <c r="AH700" i="13"/>
  <c r="AI700" i="13"/>
  <c r="AJ700" i="13"/>
  <c r="AK700" i="13"/>
  <c r="AL700" i="13"/>
  <c r="T701" i="13"/>
  <c r="U701" i="13"/>
  <c r="Y701" i="13"/>
  <c r="Z701" i="13"/>
  <c r="AA701" i="13"/>
  <c r="AB701" i="13"/>
  <c r="AC701" i="13"/>
  <c r="AD701" i="13"/>
  <c r="AE701" i="13"/>
  <c r="AF701" i="13"/>
  <c r="AG701" i="13"/>
  <c r="AH701" i="13"/>
  <c r="AI701" i="13"/>
  <c r="AJ701" i="13"/>
  <c r="AK701" i="13"/>
  <c r="AL701" i="13"/>
  <c r="T702" i="13"/>
  <c r="U702" i="13"/>
  <c r="Y702" i="13"/>
  <c r="Z702" i="13"/>
  <c r="AA702" i="13"/>
  <c r="AB702" i="13"/>
  <c r="AC702" i="13"/>
  <c r="AD702" i="13"/>
  <c r="AE702" i="13"/>
  <c r="AF702" i="13"/>
  <c r="AG702" i="13"/>
  <c r="AH702" i="13"/>
  <c r="AI702" i="13"/>
  <c r="AJ702" i="13"/>
  <c r="AK702" i="13"/>
  <c r="AL702" i="13"/>
  <c r="T703" i="13"/>
  <c r="U703" i="13"/>
  <c r="Y703" i="13"/>
  <c r="Z703" i="13"/>
  <c r="AA703" i="13"/>
  <c r="AB703" i="13"/>
  <c r="AC703" i="13"/>
  <c r="AD703" i="13"/>
  <c r="AE703" i="13"/>
  <c r="AF703" i="13"/>
  <c r="AG703" i="13"/>
  <c r="AH703" i="13"/>
  <c r="AI703" i="13"/>
  <c r="AJ703" i="13"/>
  <c r="AK703" i="13"/>
  <c r="AL703" i="13"/>
  <c r="T704" i="13"/>
  <c r="U704" i="13"/>
  <c r="Y704" i="13"/>
  <c r="Z704" i="13"/>
  <c r="AA704" i="13"/>
  <c r="AB704" i="13"/>
  <c r="AC704" i="13"/>
  <c r="AD704" i="13"/>
  <c r="AE704" i="13"/>
  <c r="AF704" i="13"/>
  <c r="AG704" i="13"/>
  <c r="AH704" i="13"/>
  <c r="AI704" i="13"/>
  <c r="AJ704" i="13"/>
  <c r="AK704" i="13"/>
  <c r="AL704" i="13"/>
  <c r="T705" i="13"/>
  <c r="U705" i="13"/>
  <c r="Y705" i="13"/>
  <c r="Z705" i="13"/>
  <c r="AA705" i="13"/>
  <c r="AB705" i="13"/>
  <c r="AC705" i="13"/>
  <c r="AD705" i="13"/>
  <c r="AE705" i="13"/>
  <c r="AF705" i="13"/>
  <c r="AG705" i="13"/>
  <c r="AH705" i="13"/>
  <c r="AI705" i="13"/>
  <c r="AJ705" i="13"/>
  <c r="AK705" i="13"/>
  <c r="AL705" i="13"/>
  <c r="T706" i="13"/>
  <c r="U706" i="13"/>
  <c r="Y706" i="13"/>
  <c r="Z706" i="13"/>
  <c r="AA706" i="13"/>
  <c r="AB706" i="13"/>
  <c r="AC706" i="13"/>
  <c r="AD706" i="13"/>
  <c r="AE706" i="13"/>
  <c r="AF706" i="13"/>
  <c r="AG706" i="13"/>
  <c r="AH706" i="13"/>
  <c r="AI706" i="13"/>
  <c r="AJ706" i="13"/>
  <c r="AK706" i="13"/>
  <c r="AL706" i="13"/>
  <c r="T707" i="13"/>
  <c r="U707" i="13"/>
  <c r="Y707" i="13"/>
  <c r="Z707" i="13"/>
  <c r="AA707" i="13"/>
  <c r="AB707" i="13"/>
  <c r="AC707" i="13"/>
  <c r="AD707" i="13"/>
  <c r="AE707" i="13"/>
  <c r="AF707" i="13"/>
  <c r="AG707" i="13"/>
  <c r="AH707" i="13"/>
  <c r="AI707" i="13"/>
  <c r="AJ707" i="13"/>
  <c r="AK707" i="13"/>
  <c r="AL707" i="13"/>
  <c r="T708" i="13"/>
  <c r="U708" i="13"/>
  <c r="Y708" i="13"/>
  <c r="Z708" i="13"/>
  <c r="AA708" i="13"/>
  <c r="AB708" i="13"/>
  <c r="AC708" i="13"/>
  <c r="AD708" i="13"/>
  <c r="AE708" i="13"/>
  <c r="AF708" i="13"/>
  <c r="AG708" i="13"/>
  <c r="AH708" i="13"/>
  <c r="AI708" i="13"/>
  <c r="AJ708" i="13"/>
  <c r="AK708" i="13"/>
  <c r="AL708" i="13"/>
  <c r="T709" i="13"/>
  <c r="U709" i="13"/>
  <c r="Y709" i="13"/>
  <c r="Z709" i="13"/>
  <c r="AA709" i="13"/>
  <c r="AB709" i="13"/>
  <c r="AC709" i="13"/>
  <c r="AD709" i="13"/>
  <c r="AE709" i="13"/>
  <c r="AF709" i="13"/>
  <c r="AG709" i="13"/>
  <c r="AH709" i="13"/>
  <c r="AI709" i="13"/>
  <c r="AJ709" i="13"/>
  <c r="AK709" i="13"/>
  <c r="AL709" i="13"/>
  <c r="T710" i="13"/>
  <c r="U710" i="13"/>
  <c r="Y710" i="13"/>
  <c r="Z710" i="13"/>
  <c r="AA710" i="13"/>
  <c r="AB710" i="13"/>
  <c r="AC710" i="13"/>
  <c r="AD710" i="13"/>
  <c r="AE710" i="13"/>
  <c r="AF710" i="13"/>
  <c r="AG710" i="13"/>
  <c r="AH710" i="13"/>
  <c r="AI710" i="13"/>
  <c r="AJ710" i="13"/>
  <c r="AK710" i="13"/>
  <c r="AL710" i="13"/>
  <c r="T711" i="13"/>
  <c r="U711" i="13"/>
  <c r="Y711" i="13"/>
  <c r="Z711" i="13"/>
  <c r="AA711" i="13"/>
  <c r="AB711" i="13"/>
  <c r="AC711" i="13"/>
  <c r="AD711" i="13"/>
  <c r="AE711" i="13"/>
  <c r="AF711" i="13"/>
  <c r="AG711" i="13"/>
  <c r="AH711" i="13"/>
  <c r="AI711" i="13"/>
  <c r="AJ711" i="13"/>
  <c r="AK711" i="13"/>
  <c r="AL711" i="13"/>
  <c r="T712" i="13"/>
  <c r="U712" i="13"/>
  <c r="Y712" i="13"/>
  <c r="Z712" i="13"/>
  <c r="AA712" i="13"/>
  <c r="AB712" i="13"/>
  <c r="AC712" i="13"/>
  <c r="AD712" i="13"/>
  <c r="AE712" i="13"/>
  <c r="AF712" i="13"/>
  <c r="AG712" i="13"/>
  <c r="AH712" i="13"/>
  <c r="AI712" i="13"/>
  <c r="AJ712" i="13"/>
  <c r="AK712" i="13"/>
  <c r="AL712" i="13"/>
  <c r="T713" i="13"/>
  <c r="U713" i="13"/>
  <c r="Y713" i="13"/>
  <c r="Z713" i="13"/>
  <c r="AA713" i="13"/>
  <c r="AB713" i="13"/>
  <c r="AC713" i="13"/>
  <c r="AD713" i="13"/>
  <c r="AE713" i="13"/>
  <c r="AF713" i="13"/>
  <c r="AG713" i="13"/>
  <c r="AH713" i="13"/>
  <c r="AI713" i="13"/>
  <c r="AJ713" i="13"/>
  <c r="AK713" i="13"/>
  <c r="AL713" i="13"/>
  <c r="T714" i="13"/>
  <c r="U714" i="13"/>
  <c r="Y714" i="13"/>
  <c r="Z714" i="13"/>
  <c r="AA714" i="13"/>
  <c r="AB714" i="13"/>
  <c r="AC714" i="13"/>
  <c r="AD714" i="13"/>
  <c r="AE714" i="13"/>
  <c r="AF714" i="13"/>
  <c r="AG714" i="13"/>
  <c r="AH714" i="13"/>
  <c r="AI714" i="13"/>
  <c r="AJ714" i="13"/>
  <c r="AK714" i="13"/>
  <c r="AL714" i="13"/>
  <c r="T715" i="13"/>
  <c r="U715" i="13"/>
  <c r="Y715" i="13"/>
  <c r="Z715" i="13"/>
  <c r="AA715" i="13"/>
  <c r="AB715" i="13"/>
  <c r="AC715" i="13"/>
  <c r="AD715" i="13"/>
  <c r="AE715" i="13"/>
  <c r="AF715" i="13"/>
  <c r="AG715" i="13"/>
  <c r="AH715" i="13"/>
  <c r="AI715" i="13"/>
  <c r="AJ715" i="13"/>
  <c r="AK715" i="13"/>
  <c r="AL715" i="13"/>
  <c r="T716" i="13"/>
  <c r="U716" i="13"/>
  <c r="Y716" i="13"/>
  <c r="Z716" i="13"/>
  <c r="AA716" i="13"/>
  <c r="AB716" i="13"/>
  <c r="AC716" i="13"/>
  <c r="AD716" i="13"/>
  <c r="AE716" i="13"/>
  <c r="AF716" i="13"/>
  <c r="AG716" i="13"/>
  <c r="AH716" i="13"/>
  <c r="AI716" i="13"/>
  <c r="AJ716" i="13"/>
  <c r="AK716" i="13"/>
  <c r="AL716" i="13"/>
  <c r="T717" i="13"/>
  <c r="U717" i="13"/>
  <c r="Y717" i="13"/>
  <c r="Z717" i="13"/>
  <c r="AA717" i="13"/>
  <c r="AB717" i="13"/>
  <c r="AC717" i="13"/>
  <c r="AD717" i="13"/>
  <c r="AE717" i="13"/>
  <c r="AF717" i="13"/>
  <c r="AG717" i="13"/>
  <c r="AH717" i="13"/>
  <c r="AI717" i="13"/>
  <c r="AJ717" i="13"/>
  <c r="AK717" i="13"/>
  <c r="AL717" i="13"/>
  <c r="T718" i="13"/>
  <c r="U718" i="13"/>
  <c r="Y718" i="13"/>
  <c r="Z718" i="13"/>
  <c r="AA718" i="13"/>
  <c r="AB718" i="13"/>
  <c r="AC718" i="13"/>
  <c r="AD718" i="13"/>
  <c r="AE718" i="13"/>
  <c r="AF718" i="13"/>
  <c r="AG718" i="13"/>
  <c r="AH718" i="13"/>
  <c r="AI718" i="13"/>
  <c r="AJ718" i="13"/>
  <c r="AK718" i="13"/>
  <c r="AL718" i="13"/>
  <c r="T719" i="13"/>
  <c r="U719" i="13"/>
  <c r="Y719" i="13"/>
  <c r="Z719" i="13"/>
  <c r="AA719" i="13"/>
  <c r="AB719" i="13"/>
  <c r="AC719" i="13"/>
  <c r="AD719" i="13"/>
  <c r="AE719" i="13"/>
  <c r="AF719" i="13"/>
  <c r="AG719" i="13"/>
  <c r="AH719" i="13"/>
  <c r="AI719" i="13"/>
  <c r="AJ719" i="13"/>
  <c r="AK719" i="13"/>
  <c r="AL719" i="13"/>
  <c r="T720" i="13"/>
  <c r="U720" i="13"/>
  <c r="Y720" i="13"/>
  <c r="Z720" i="13"/>
  <c r="AA720" i="13"/>
  <c r="AB720" i="13"/>
  <c r="AC720" i="13"/>
  <c r="AD720" i="13"/>
  <c r="AE720" i="13"/>
  <c r="AF720" i="13"/>
  <c r="AG720" i="13"/>
  <c r="AH720" i="13"/>
  <c r="AI720" i="13"/>
  <c r="AJ720" i="13"/>
  <c r="AK720" i="13"/>
  <c r="AL720" i="13"/>
  <c r="T721" i="13"/>
  <c r="U721" i="13"/>
  <c r="Y721" i="13"/>
  <c r="Z721" i="13"/>
  <c r="AA721" i="13"/>
  <c r="AB721" i="13"/>
  <c r="AC721" i="13"/>
  <c r="AD721" i="13"/>
  <c r="AE721" i="13"/>
  <c r="AF721" i="13"/>
  <c r="AG721" i="13"/>
  <c r="AH721" i="13"/>
  <c r="AI721" i="13"/>
  <c r="AJ721" i="13"/>
  <c r="AK721" i="13"/>
  <c r="AL721" i="13"/>
  <c r="T722" i="13"/>
  <c r="U722" i="13"/>
  <c r="Y722" i="13"/>
  <c r="Z722" i="13"/>
  <c r="AA722" i="13"/>
  <c r="AB722" i="13"/>
  <c r="AC722" i="13"/>
  <c r="AD722" i="13"/>
  <c r="AE722" i="13"/>
  <c r="AF722" i="13"/>
  <c r="AG722" i="13"/>
  <c r="AH722" i="13"/>
  <c r="AI722" i="13"/>
  <c r="AJ722" i="13"/>
  <c r="AK722" i="13"/>
  <c r="AL722" i="13"/>
  <c r="T723" i="13"/>
  <c r="U723" i="13"/>
  <c r="Y723" i="13"/>
  <c r="Z723" i="13"/>
  <c r="AA723" i="13"/>
  <c r="AB723" i="13"/>
  <c r="AC723" i="13"/>
  <c r="AD723" i="13"/>
  <c r="AE723" i="13"/>
  <c r="AF723" i="13"/>
  <c r="AG723" i="13"/>
  <c r="AH723" i="13"/>
  <c r="AI723" i="13"/>
  <c r="AJ723" i="13"/>
  <c r="AK723" i="13"/>
  <c r="AL723" i="13"/>
  <c r="T724" i="13"/>
  <c r="U724" i="13"/>
  <c r="Y724" i="13"/>
  <c r="Z724" i="13"/>
  <c r="AA724" i="13"/>
  <c r="AB724" i="13"/>
  <c r="AC724" i="13"/>
  <c r="AD724" i="13"/>
  <c r="AE724" i="13"/>
  <c r="AF724" i="13"/>
  <c r="AG724" i="13"/>
  <c r="AH724" i="13"/>
  <c r="AI724" i="13"/>
  <c r="AJ724" i="13"/>
  <c r="AK724" i="13"/>
  <c r="AL724" i="13"/>
  <c r="T725" i="13"/>
  <c r="U725" i="13"/>
  <c r="Y725" i="13"/>
  <c r="Z725" i="13"/>
  <c r="AA725" i="13"/>
  <c r="AB725" i="13"/>
  <c r="AC725" i="13"/>
  <c r="AD725" i="13"/>
  <c r="AE725" i="13"/>
  <c r="AF725" i="13"/>
  <c r="AG725" i="13"/>
  <c r="AH725" i="13"/>
  <c r="AI725" i="13"/>
  <c r="AJ725" i="13"/>
  <c r="AK725" i="13"/>
  <c r="AL725" i="13"/>
  <c r="T726" i="13"/>
  <c r="U726" i="13"/>
  <c r="Y726" i="13"/>
  <c r="Z726" i="13"/>
  <c r="AA726" i="13"/>
  <c r="AB726" i="13"/>
  <c r="AC726" i="13"/>
  <c r="AD726" i="13"/>
  <c r="AE726" i="13"/>
  <c r="AF726" i="13"/>
  <c r="AG726" i="13"/>
  <c r="AH726" i="13"/>
  <c r="AI726" i="13"/>
  <c r="AJ726" i="13"/>
  <c r="AK726" i="13"/>
  <c r="AL726" i="13"/>
  <c r="T727" i="13"/>
  <c r="U727" i="13"/>
  <c r="Y727" i="13"/>
  <c r="Z727" i="13"/>
  <c r="AA727" i="13"/>
  <c r="AB727" i="13"/>
  <c r="AC727" i="13"/>
  <c r="AD727" i="13"/>
  <c r="AE727" i="13"/>
  <c r="AF727" i="13"/>
  <c r="AG727" i="13"/>
  <c r="AH727" i="13"/>
  <c r="AI727" i="13"/>
  <c r="AJ727" i="13"/>
  <c r="AK727" i="13"/>
  <c r="AL727" i="13"/>
  <c r="T728" i="13"/>
  <c r="U728" i="13"/>
  <c r="Y728" i="13"/>
  <c r="Z728" i="13"/>
  <c r="AA728" i="13"/>
  <c r="AB728" i="13"/>
  <c r="AC728" i="13"/>
  <c r="AD728" i="13"/>
  <c r="AE728" i="13"/>
  <c r="AF728" i="13"/>
  <c r="AG728" i="13"/>
  <c r="AH728" i="13"/>
  <c r="AI728" i="13"/>
  <c r="AJ728" i="13"/>
  <c r="AK728" i="13"/>
  <c r="AL728" i="13"/>
  <c r="T729" i="13"/>
  <c r="U729" i="13"/>
  <c r="Y729" i="13"/>
  <c r="Z729" i="13"/>
  <c r="AA729" i="13"/>
  <c r="AB729" i="13"/>
  <c r="AC729" i="13"/>
  <c r="AD729" i="13"/>
  <c r="AE729" i="13"/>
  <c r="AF729" i="13"/>
  <c r="AG729" i="13"/>
  <c r="AH729" i="13"/>
  <c r="AI729" i="13"/>
  <c r="AJ729" i="13"/>
  <c r="AK729" i="13"/>
  <c r="AL729" i="13"/>
  <c r="T730" i="13"/>
  <c r="U730" i="13"/>
  <c r="Y730" i="13"/>
  <c r="Z730" i="13"/>
  <c r="AA730" i="13"/>
  <c r="AB730" i="13"/>
  <c r="AC730" i="13"/>
  <c r="AD730" i="13"/>
  <c r="AE730" i="13"/>
  <c r="AF730" i="13"/>
  <c r="AG730" i="13"/>
  <c r="AH730" i="13"/>
  <c r="AI730" i="13"/>
  <c r="AJ730" i="13"/>
  <c r="AK730" i="13"/>
  <c r="AL730" i="13"/>
  <c r="T731" i="13"/>
  <c r="U731" i="13"/>
  <c r="Y731" i="13"/>
  <c r="Z731" i="13"/>
  <c r="AA731" i="13"/>
  <c r="AB731" i="13"/>
  <c r="AC731" i="13"/>
  <c r="AD731" i="13"/>
  <c r="AE731" i="13"/>
  <c r="AF731" i="13"/>
  <c r="AG731" i="13"/>
  <c r="AH731" i="13"/>
  <c r="AI731" i="13"/>
  <c r="AJ731" i="13"/>
  <c r="AK731" i="13"/>
  <c r="AL731" i="13"/>
  <c r="T732" i="13"/>
  <c r="U732" i="13"/>
  <c r="Y732" i="13"/>
  <c r="Z732" i="13"/>
  <c r="AA732" i="13"/>
  <c r="AB732" i="13"/>
  <c r="AC732" i="13"/>
  <c r="AD732" i="13"/>
  <c r="AE732" i="13"/>
  <c r="AF732" i="13"/>
  <c r="AG732" i="13"/>
  <c r="AH732" i="13"/>
  <c r="AI732" i="13"/>
  <c r="AJ732" i="13"/>
  <c r="AK732" i="13"/>
  <c r="AL732" i="13"/>
  <c r="T733" i="13"/>
  <c r="U733" i="13"/>
  <c r="Y733" i="13"/>
  <c r="Z733" i="13"/>
  <c r="AA733" i="13"/>
  <c r="AB733" i="13"/>
  <c r="AC733" i="13"/>
  <c r="AD733" i="13"/>
  <c r="AE733" i="13"/>
  <c r="AF733" i="13"/>
  <c r="AG733" i="13"/>
  <c r="AH733" i="13"/>
  <c r="AI733" i="13"/>
  <c r="AJ733" i="13"/>
  <c r="AK733" i="13"/>
  <c r="AL733" i="13"/>
  <c r="T734" i="13"/>
  <c r="U734" i="13"/>
  <c r="Y734" i="13"/>
  <c r="Z734" i="13"/>
  <c r="AA734" i="13"/>
  <c r="AB734" i="13"/>
  <c r="AC734" i="13"/>
  <c r="AD734" i="13"/>
  <c r="AE734" i="13"/>
  <c r="AF734" i="13"/>
  <c r="AG734" i="13"/>
  <c r="AH734" i="13"/>
  <c r="AI734" i="13"/>
  <c r="AJ734" i="13"/>
  <c r="AK734" i="13"/>
  <c r="AL734" i="13"/>
  <c r="T735" i="13"/>
  <c r="U735" i="13"/>
  <c r="Y735" i="13"/>
  <c r="Z735" i="13"/>
  <c r="AA735" i="13"/>
  <c r="AB735" i="13"/>
  <c r="AC735" i="13"/>
  <c r="AD735" i="13"/>
  <c r="AE735" i="13"/>
  <c r="AF735" i="13"/>
  <c r="AG735" i="13"/>
  <c r="AH735" i="13"/>
  <c r="AI735" i="13"/>
  <c r="AJ735" i="13"/>
  <c r="AK735" i="13"/>
  <c r="AL735" i="13"/>
  <c r="T736" i="13"/>
  <c r="U736" i="13"/>
  <c r="Y736" i="13"/>
  <c r="Z736" i="13"/>
  <c r="AA736" i="13"/>
  <c r="AB736" i="13"/>
  <c r="AC736" i="13"/>
  <c r="AD736" i="13"/>
  <c r="AE736" i="13"/>
  <c r="AF736" i="13"/>
  <c r="AG736" i="13"/>
  <c r="AH736" i="13"/>
  <c r="AI736" i="13"/>
  <c r="AJ736" i="13"/>
  <c r="AK736" i="13"/>
  <c r="AL736" i="13"/>
  <c r="T737" i="13"/>
  <c r="U737" i="13"/>
  <c r="Y737" i="13"/>
  <c r="Z737" i="13"/>
  <c r="AA737" i="13"/>
  <c r="AB737" i="13"/>
  <c r="AC737" i="13"/>
  <c r="AD737" i="13"/>
  <c r="AE737" i="13"/>
  <c r="AF737" i="13"/>
  <c r="AG737" i="13"/>
  <c r="AH737" i="13"/>
  <c r="AI737" i="13"/>
  <c r="AJ737" i="13"/>
  <c r="AK737" i="13"/>
  <c r="AL737" i="13"/>
  <c r="T738" i="13"/>
  <c r="U738" i="13"/>
  <c r="Y738" i="13"/>
  <c r="Z738" i="13"/>
  <c r="AA738" i="13"/>
  <c r="AB738" i="13"/>
  <c r="AC738" i="13"/>
  <c r="AD738" i="13"/>
  <c r="AE738" i="13"/>
  <c r="AF738" i="13"/>
  <c r="AG738" i="13"/>
  <c r="AH738" i="13"/>
  <c r="AI738" i="13"/>
  <c r="AJ738" i="13"/>
  <c r="AK738" i="13"/>
  <c r="AL738" i="13"/>
  <c r="T5" i="13"/>
  <c r="U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T6" i="13"/>
  <c r="U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T7" i="13"/>
  <c r="U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T8" i="13"/>
  <c r="U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T9" i="13"/>
  <c r="U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T10" i="13"/>
  <c r="U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T11" i="13"/>
  <c r="U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T12" i="13"/>
  <c r="U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T13" i="13"/>
  <c r="U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T14" i="13"/>
  <c r="U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T15" i="13"/>
  <c r="U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T16" i="13"/>
  <c r="U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T17" i="13"/>
  <c r="U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T18" i="13"/>
  <c r="U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T19" i="13"/>
  <c r="U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T20" i="13"/>
  <c r="U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T21" i="13"/>
  <c r="U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T22" i="13"/>
  <c r="U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T23" i="13"/>
  <c r="U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T24" i="13"/>
  <c r="U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T25" i="13"/>
  <c r="U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T26" i="13"/>
  <c r="U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U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T4" i="13"/>
  <c r="C736" i="11"/>
  <c r="C737" i="11"/>
  <c r="B736" i="11"/>
  <c r="D736" i="11"/>
  <c r="B737" i="11"/>
  <c r="D737" i="11"/>
  <c r="D52" i="11"/>
  <c r="D57" i="11"/>
  <c r="D66" i="11"/>
  <c r="D71" i="11"/>
  <c r="D82" i="11"/>
  <c r="D88" i="11"/>
  <c r="D99" i="11"/>
  <c r="D105" i="11"/>
  <c r="D116" i="11"/>
  <c r="D123" i="11"/>
  <c r="D132" i="11"/>
  <c r="D138" i="11"/>
  <c r="D150" i="11"/>
  <c r="D158" i="11"/>
  <c r="D182" i="11"/>
  <c r="D188" i="11"/>
  <c r="D210" i="11"/>
  <c r="D216" i="11"/>
  <c r="D240" i="11"/>
  <c r="D244" i="11"/>
  <c r="D246" i="11"/>
  <c r="D273" i="11"/>
  <c r="D279" i="11"/>
  <c r="D304" i="11"/>
  <c r="D310" i="11"/>
  <c r="D335" i="11"/>
  <c r="D341" i="11"/>
  <c r="D368" i="11"/>
  <c r="D374" i="11"/>
  <c r="D426" i="11"/>
  <c r="D475" i="11"/>
  <c r="D505" i="11"/>
  <c r="D535" i="11"/>
  <c r="D561" i="11"/>
  <c r="D587" i="11"/>
  <c r="D611" i="11"/>
  <c r="D633" i="11"/>
  <c r="D655" i="11"/>
  <c r="D677" i="11"/>
  <c r="D3" i="11"/>
  <c r="D5" i="11"/>
  <c r="D7" i="11"/>
  <c r="D9" i="11"/>
  <c r="D11" i="11"/>
  <c r="D13" i="11"/>
  <c r="D15" i="11"/>
  <c r="D17" i="11"/>
  <c r="D19" i="11"/>
  <c r="D21" i="11"/>
  <c r="D23" i="11"/>
  <c r="D25" i="11"/>
  <c r="D27" i="11"/>
  <c r="D29" i="11"/>
  <c r="D31" i="11"/>
  <c r="D33" i="11"/>
  <c r="D35" i="11"/>
  <c r="D36" i="11"/>
  <c r="D38" i="11"/>
  <c r="D39" i="11"/>
  <c r="D40" i="11"/>
  <c r="D41" i="11"/>
  <c r="D42" i="11"/>
  <c r="D44" i="11"/>
  <c r="D46" i="11"/>
  <c r="D48" i="11"/>
  <c r="D49" i="11"/>
  <c r="D50" i="11"/>
  <c r="D51" i="11"/>
  <c r="D53" i="11"/>
  <c r="D55" i="11"/>
  <c r="D56" i="11"/>
  <c r="D58" i="11"/>
  <c r="D60" i="11"/>
  <c r="D62" i="11"/>
  <c r="D63" i="11"/>
  <c r="D64" i="11"/>
  <c r="D65" i="11"/>
  <c r="D67" i="11"/>
  <c r="D69" i="11"/>
  <c r="D72" i="11"/>
  <c r="D74" i="11"/>
  <c r="D75" i="11"/>
  <c r="D77" i="11"/>
  <c r="D79" i="11"/>
  <c r="D80" i="11"/>
  <c r="D81" i="11"/>
  <c r="D83" i="11"/>
  <c r="D85" i="11"/>
  <c r="D86" i="11"/>
  <c r="D89" i="11"/>
  <c r="D91" i="11"/>
  <c r="D92" i="11"/>
  <c r="D94" i="11"/>
  <c r="D96" i="11"/>
  <c r="D97" i="11"/>
  <c r="D98" i="11"/>
  <c r="D100" i="11"/>
  <c r="D102" i="11"/>
  <c r="D104" i="11"/>
  <c r="D106" i="11"/>
  <c r="D108" i="11"/>
  <c r="D109" i="11"/>
  <c r="D110" i="11"/>
  <c r="D112" i="11"/>
  <c r="D114" i="11"/>
  <c r="D117" i="11"/>
  <c r="D119" i="11"/>
  <c r="D120" i="11"/>
  <c r="D122" i="11"/>
  <c r="D124" i="11"/>
  <c r="D126" i="11"/>
  <c r="D127" i="11"/>
  <c r="D128" i="11"/>
  <c r="D130" i="11"/>
  <c r="D133" i="11"/>
  <c r="D135" i="11"/>
  <c r="D136" i="11"/>
  <c r="D139" i="11"/>
  <c r="D141" i="11"/>
  <c r="D143" i="11"/>
  <c r="D145" i="11"/>
  <c r="D146" i="11"/>
  <c r="D148" i="11"/>
  <c r="D151" i="11"/>
  <c r="D153" i="11"/>
  <c r="D155" i="11"/>
  <c r="D156" i="11"/>
  <c r="D159" i="11"/>
  <c r="D161" i="11"/>
  <c r="D163" i="11"/>
  <c r="D165" i="11"/>
  <c r="D166" i="11"/>
  <c r="D168" i="11"/>
  <c r="D170" i="11"/>
  <c r="D172" i="11"/>
  <c r="D174" i="11"/>
  <c r="D176" i="11"/>
  <c r="D178" i="11"/>
  <c r="D180" i="11"/>
  <c r="D183" i="11"/>
  <c r="D185" i="11"/>
  <c r="D187" i="11"/>
  <c r="D189" i="11"/>
  <c r="D191" i="11"/>
  <c r="D192" i="11"/>
  <c r="D194" i="11"/>
  <c r="D195" i="11"/>
  <c r="D196" i="11"/>
  <c r="D198" i="11"/>
  <c r="D200" i="11"/>
  <c r="D202" i="11"/>
  <c r="D204" i="11"/>
  <c r="D206" i="11"/>
  <c r="D208" i="11"/>
  <c r="D211" i="11"/>
  <c r="D213" i="11"/>
  <c r="D214" i="11"/>
  <c r="D217" i="11"/>
  <c r="D219" i="11"/>
  <c r="D221" i="11"/>
  <c r="D222" i="11"/>
  <c r="D224" i="11"/>
  <c r="D225" i="11"/>
  <c r="D226" i="11"/>
  <c r="D228" i="11"/>
  <c r="D230" i="11"/>
  <c r="D232" i="11"/>
  <c r="D234" i="11"/>
  <c r="D236" i="11"/>
  <c r="D238" i="11"/>
  <c r="D241" i="11"/>
  <c r="D243" i="11"/>
  <c r="D245" i="11"/>
  <c r="D247" i="11"/>
  <c r="D250" i="11"/>
  <c r="D252" i="11"/>
  <c r="D253" i="11"/>
  <c r="D255" i="11"/>
  <c r="D256" i="11"/>
  <c r="D257" i="11"/>
  <c r="D259" i="11"/>
  <c r="D261" i="11"/>
  <c r="D263" i="11"/>
  <c r="D265" i="11"/>
  <c r="D267" i="11"/>
  <c r="D269" i="11"/>
  <c r="D271" i="11"/>
  <c r="D274" i="11"/>
  <c r="D276" i="11"/>
  <c r="D278" i="11"/>
  <c r="D280" i="11"/>
  <c r="D282" i="11"/>
  <c r="D283" i="11"/>
  <c r="D285" i="11"/>
  <c r="D287" i="11"/>
  <c r="D289" i="11"/>
  <c r="D290" i="11"/>
  <c r="D292" i="11"/>
  <c r="D294" i="11"/>
  <c r="D296" i="11"/>
  <c r="D298" i="11"/>
  <c r="D300" i="11"/>
  <c r="D302" i="11"/>
  <c r="D305" i="11"/>
  <c r="D307" i="11"/>
  <c r="D309" i="11"/>
  <c r="D311" i="11"/>
  <c r="D313" i="11"/>
  <c r="D314" i="11"/>
  <c r="D316" i="11"/>
  <c r="D318" i="11"/>
  <c r="D320" i="11"/>
  <c r="D321" i="11"/>
  <c r="D323" i="11"/>
  <c r="D325" i="11"/>
  <c r="D327" i="11"/>
  <c r="D329" i="11"/>
  <c r="D331" i="11"/>
  <c r="D333" i="11"/>
  <c r="D336" i="11"/>
  <c r="D338" i="11"/>
  <c r="D340" i="11"/>
  <c r="D342" i="11"/>
  <c r="D344" i="11"/>
  <c r="D345" i="11"/>
  <c r="D347" i="11"/>
  <c r="D349" i="11"/>
  <c r="D351" i="11"/>
  <c r="D352" i="11"/>
  <c r="D354" i="11"/>
  <c r="D356" i="11"/>
  <c r="D358" i="11"/>
  <c r="D360" i="11"/>
  <c r="D362" i="11"/>
  <c r="D364" i="11"/>
  <c r="D366" i="11"/>
  <c r="D369" i="11"/>
  <c r="D371" i="11"/>
  <c r="D373" i="11"/>
  <c r="D375" i="11"/>
  <c r="D377" i="11"/>
  <c r="D378" i="11"/>
  <c r="D380" i="11"/>
  <c r="D382" i="11"/>
  <c r="D384" i="11"/>
  <c r="D385" i="11"/>
  <c r="D387" i="11"/>
  <c r="D389" i="11"/>
  <c r="D391" i="11"/>
  <c r="D393" i="11"/>
  <c r="D395" i="11"/>
  <c r="D397" i="11"/>
  <c r="D399" i="11"/>
  <c r="D401" i="11"/>
  <c r="D403" i="11"/>
  <c r="D404" i="11"/>
  <c r="D406" i="11"/>
  <c r="D407" i="11"/>
  <c r="D409" i="11"/>
  <c r="D411" i="11"/>
  <c r="D413" i="11"/>
  <c r="D414" i="11"/>
  <c r="D416" i="11"/>
  <c r="D418" i="11"/>
  <c r="D420" i="11"/>
  <c r="D422" i="11"/>
  <c r="D424" i="11"/>
  <c r="D427" i="11"/>
  <c r="D429" i="11"/>
  <c r="D431" i="11"/>
  <c r="D433" i="11"/>
  <c r="D434" i="11"/>
  <c r="D436" i="11"/>
  <c r="D437" i="11"/>
  <c r="D439" i="11"/>
  <c r="D440" i="11"/>
  <c r="D442" i="11"/>
  <c r="D444" i="11"/>
  <c r="D446" i="11"/>
  <c r="D448" i="11"/>
  <c r="D450" i="11"/>
  <c r="D452" i="11"/>
  <c r="D454" i="11"/>
  <c r="D456" i="11"/>
  <c r="D457" i="11"/>
  <c r="D459" i="11"/>
  <c r="D460" i="11"/>
  <c r="D462" i="11"/>
  <c r="D463" i="11"/>
  <c r="D465" i="11"/>
  <c r="D467" i="11"/>
  <c r="D469" i="11"/>
  <c r="D471" i="11"/>
  <c r="D473" i="11"/>
  <c r="D476" i="11"/>
  <c r="D478" i="11"/>
  <c r="D480" i="11"/>
  <c r="D482" i="11"/>
  <c r="D483" i="11"/>
  <c r="D485" i="11"/>
  <c r="D486" i="11"/>
  <c r="D488" i="11"/>
  <c r="D489" i="11"/>
  <c r="D491" i="11"/>
  <c r="D493" i="11"/>
  <c r="D495" i="11"/>
  <c r="D497" i="11"/>
  <c r="D499" i="11"/>
  <c r="D501" i="11"/>
  <c r="D503" i="11"/>
  <c r="D506" i="11"/>
  <c r="D508" i="11"/>
  <c r="D510" i="11"/>
  <c r="D512" i="11"/>
  <c r="D513" i="11"/>
  <c r="D515" i="11"/>
  <c r="D516" i="11"/>
  <c r="D518" i="11"/>
  <c r="D519" i="11"/>
  <c r="D521" i="11"/>
  <c r="D523" i="11"/>
  <c r="D525" i="11"/>
  <c r="D527" i="11"/>
  <c r="D529" i="11"/>
  <c r="D531" i="11"/>
  <c r="D533" i="11"/>
  <c r="D536" i="11"/>
  <c r="D538" i="11"/>
  <c r="D540" i="11"/>
  <c r="D542" i="11"/>
  <c r="D543" i="11"/>
  <c r="D545" i="11"/>
  <c r="D546" i="11"/>
  <c r="D548" i="11"/>
  <c r="D549" i="11"/>
  <c r="D551" i="11"/>
  <c r="D553" i="11"/>
  <c r="D555" i="11"/>
  <c r="D557" i="11"/>
  <c r="D559" i="11"/>
  <c r="D562" i="11"/>
  <c r="D564" i="11"/>
  <c r="D566" i="11"/>
  <c r="D568" i="11"/>
  <c r="D569" i="11"/>
  <c r="D571" i="11"/>
  <c r="D572" i="11"/>
  <c r="D574" i="11"/>
  <c r="D575" i="11"/>
  <c r="D577" i="11"/>
  <c r="D579" i="11"/>
  <c r="D581" i="11"/>
  <c r="D583" i="11"/>
  <c r="D585" i="11"/>
  <c r="D588" i="11"/>
  <c r="D590" i="11"/>
  <c r="D592" i="11"/>
  <c r="D594" i="11"/>
  <c r="D595" i="11"/>
  <c r="D597" i="11"/>
  <c r="D598" i="11"/>
  <c r="D600" i="11"/>
  <c r="D601" i="11"/>
  <c r="D603" i="11"/>
  <c r="D605" i="11"/>
  <c r="D607" i="11"/>
  <c r="D609" i="11"/>
  <c r="D612" i="11"/>
  <c r="D614" i="11"/>
  <c r="D616" i="11"/>
  <c r="D618" i="11"/>
  <c r="D619" i="11"/>
  <c r="D621" i="11"/>
  <c r="D622" i="11"/>
  <c r="D624" i="11"/>
  <c r="D625" i="11"/>
  <c r="D627" i="11"/>
  <c r="D629" i="11"/>
  <c r="D631" i="11"/>
  <c r="D634" i="11"/>
  <c r="D636" i="11"/>
  <c r="D638" i="11"/>
  <c r="D640" i="11"/>
  <c r="D641" i="11"/>
  <c r="D643" i="11"/>
  <c r="D644" i="11"/>
  <c r="D646" i="11"/>
  <c r="D647" i="11"/>
  <c r="D649" i="11"/>
  <c r="D651" i="11"/>
  <c r="D653" i="11"/>
  <c r="D656" i="11"/>
  <c r="D658" i="11"/>
  <c r="D660" i="11"/>
  <c r="D662" i="11"/>
  <c r="D663" i="11"/>
  <c r="D665" i="11"/>
  <c r="D666" i="11"/>
  <c r="D668" i="11"/>
  <c r="D669" i="11"/>
  <c r="D671" i="11"/>
  <c r="D673" i="11"/>
  <c r="D675" i="11"/>
  <c r="D678" i="11"/>
  <c r="D680" i="11"/>
  <c r="D682" i="11"/>
  <c r="D684" i="11"/>
  <c r="D685" i="11"/>
  <c r="D687" i="11"/>
  <c r="D688" i="11"/>
  <c r="D690" i="11"/>
  <c r="D691" i="11"/>
  <c r="D692" i="11"/>
  <c r="D694" i="11"/>
  <c r="D696" i="11"/>
  <c r="D697" i="11"/>
  <c r="D698" i="11"/>
  <c r="D700" i="11"/>
  <c r="D702" i="11"/>
  <c r="D703" i="11"/>
  <c r="D704" i="11"/>
  <c r="D706" i="11"/>
  <c r="D708" i="11"/>
  <c r="D709" i="11"/>
  <c r="D710" i="11"/>
  <c r="D712" i="11"/>
  <c r="D714" i="11"/>
  <c r="D715" i="11"/>
  <c r="D716" i="11"/>
  <c r="D718" i="11"/>
  <c r="D720" i="11"/>
  <c r="D721" i="11"/>
  <c r="D722" i="11"/>
  <c r="D724" i="11"/>
  <c r="D726" i="11"/>
  <c r="D727" i="11"/>
  <c r="D728" i="11"/>
  <c r="D730" i="11"/>
  <c r="D732" i="11"/>
  <c r="D733" i="11"/>
  <c r="D734" i="11"/>
  <c r="D4" i="11"/>
  <c r="D6" i="11"/>
  <c r="D8" i="11"/>
  <c r="D10" i="11"/>
  <c r="D12" i="11"/>
  <c r="D14" i="11"/>
  <c r="D16" i="11"/>
  <c r="D18" i="11"/>
  <c r="D20" i="11"/>
  <c r="D22" i="11"/>
  <c r="D24" i="11"/>
  <c r="D26" i="11"/>
  <c r="D28" i="11"/>
  <c r="D30" i="11"/>
  <c r="D32" i="11"/>
  <c r="D34" i="11"/>
  <c r="D37" i="11"/>
  <c r="D43" i="11"/>
  <c r="D45" i="11"/>
  <c r="D47" i="11"/>
  <c r="D54" i="11"/>
  <c r="D59" i="11"/>
  <c r="D61" i="11"/>
  <c r="D68" i="11"/>
  <c r="D70" i="11"/>
  <c r="D73" i="11"/>
  <c r="D76" i="11"/>
  <c r="D78" i="11"/>
  <c r="D84" i="11"/>
  <c r="D87" i="11"/>
  <c r="D90" i="11"/>
  <c r="D93" i="11"/>
  <c r="D95" i="11"/>
  <c r="D101" i="11"/>
  <c r="D103" i="11"/>
  <c r="D107" i="11"/>
  <c r="D111" i="11"/>
  <c r="D113" i="11"/>
  <c r="D115" i="11"/>
  <c r="D118" i="11"/>
  <c r="D121" i="11"/>
  <c r="D125" i="11"/>
  <c r="D129" i="11"/>
  <c r="D131" i="11"/>
  <c r="D134" i="11"/>
  <c r="D137" i="11"/>
  <c r="D140" i="11"/>
  <c r="D142" i="11"/>
  <c r="D144" i="11"/>
  <c r="D147" i="11"/>
  <c r="D149" i="11"/>
  <c r="D152" i="11"/>
  <c r="D154" i="11"/>
  <c r="D157" i="11"/>
  <c r="D160" i="11"/>
  <c r="D162" i="11"/>
  <c r="D164" i="11"/>
  <c r="D167" i="11"/>
  <c r="D169" i="11"/>
  <c r="D171" i="11"/>
  <c r="D173" i="11"/>
  <c r="D175" i="11"/>
  <c r="D177" i="11"/>
  <c r="D179" i="11"/>
  <c r="D181" i="11"/>
  <c r="D184" i="11"/>
  <c r="D186" i="11"/>
  <c r="D190" i="11"/>
  <c r="D193" i="11"/>
  <c r="D197" i="11"/>
  <c r="D199" i="11"/>
  <c r="D201" i="11"/>
  <c r="D203" i="11"/>
  <c r="D205" i="11"/>
  <c r="D207" i="11"/>
  <c r="D209" i="11"/>
  <c r="D212" i="11"/>
  <c r="D215" i="11"/>
  <c r="D218" i="11"/>
  <c r="D220" i="11"/>
  <c r="D223" i="11"/>
  <c r="D227" i="11"/>
  <c r="D229" i="11"/>
  <c r="D231" i="11"/>
  <c r="D233" i="11"/>
  <c r="D235" i="11"/>
  <c r="D237" i="11"/>
  <c r="D239" i="11"/>
  <c r="D242" i="11"/>
  <c r="D248" i="11"/>
  <c r="D249" i="11"/>
  <c r="D251" i="11"/>
  <c r="D254" i="11"/>
  <c r="D258" i="11"/>
  <c r="D260" i="11"/>
  <c r="D262" i="11"/>
  <c r="D264" i="11"/>
  <c r="D266" i="11"/>
  <c r="D268" i="11"/>
  <c r="D270" i="11"/>
  <c r="D272" i="11"/>
  <c r="D275" i="11"/>
  <c r="D277" i="11"/>
  <c r="D281" i="11"/>
  <c r="D284" i="11"/>
  <c r="D286" i="11"/>
  <c r="D288" i="11"/>
  <c r="D291" i="11"/>
  <c r="D293" i="11"/>
  <c r="D295" i="11"/>
  <c r="D297" i="11"/>
  <c r="D299" i="11"/>
  <c r="D301" i="11"/>
  <c r="D303" i="11"/>
  <c r="D306" i="11"/>
  <c r="D308" i="11"/>
  <c r="D312" i="11"/>
  <c r="D315" i="11"/>
  <c r="D317" i="11"/>
  <c r="D319" i="11"/>
  <c r="D322" i="11"/>
  <c r="D324" i="11"/>
  <c r="D326" i="11"/>
  <c r="D328" i="11"/>
  <c r="D330" i="11"/>
  <c r="D332" i="11"/>
  <c r="D334" i="11"/>
  <c r="D337" i="11"/>
  <c r="D339" i="11"/>
  <c r="D343" i="11"/>
  <c r="D346" i="11"/>
  <c r="D348" i="11"/>
  <c r="D350" i="11"/>
  <c r="D353" i="11"/>
  <c r="D355" i="11"/>
  <c r="D357" i="11"/>
  <c r="D359" i="11"/>
  <c r="D361" i="11"/>
  <c r="D363" i="11"/>
  <c r="D365" i="11"/>
  <c r="D367" i="11"/>
  <c r="D370" i="11"/>
  <c r="D372" i="11"/>
  <c r="D376" i="11"/>
  <c r="D379" i="11"/>
  <c r="D381" i="11"/>
  <c r="D383" i="11"/>
  <c r="D386" i="11"/>
  <c r="D388" i="11"/>
  <c r="D390" i="11"/>
  <c r="D392" i="11"/>
  <c r="D394" i="11"/>
  <c r="D396" i="11"/>
  <c r="D398" i="11"/>
  <c r="D400" i="11"/>
  <c r="D402" i="11"/>
  <c r="D405" i="11"/>
  <c r="D408" i="11"/>
  <c r="D410" i="11"/>
  <c r="D412" i="11"/>
  <c r="D415" i="11"/>
  <c r="D417" i="11"/>
  <c r="D419" i="11"/>
  <c r="D421" i="11"/>
  <c r="D423" i="11"/>
  <c r="D425" i="11"/>
  <c r="D428" i="11"/>
  <c r="D430" i="11"/>
  <c r="D432" i="11"/>
  <c r="D435" i="11"/>
  <c r="D438" i="11"/>
  <c r="D441" i="11"/>
  <c r="D443" i="11"/>
  <c r="D445" i="11"/>
  <c r="D447" i="11"/>
  <c r="D449" i="11"/>
  <c r="D451" i="11"/>
  <c r="D453" i="11"/>
  <c r="D455" i="11"/>
  <c r="D458" i="11"/>
  <c r="D461" i="11"/>
  <c r="D464" i="11"/>
  <c r="D466" i="11"/>
  <c r="D468" i="11"/>
  <c r="D470" i="11"/>
  <c r="D472" i="11"/>
  <c r="D474" i="11"/>
  <c r="D477" i="11"/>
  <c r="D479" i="11"/>
  <c r="D481" i="11"/>
  <c r="D484" i="11"/>
  <c r="D487" i="11"/>
  <c r="D490" i="11"/>
  <c r="D492" i="11"/>
  <c r="D494" i="11"/>
  <c r="D496" i="11"/>
  <c r="D498" i="11"/>
  <c r="D500" i="11"/>
  <c r="D502" i="11"/>
  <c r="D504" i="11"/>
  <c r="D507" i="11"/>
  <c r="D509" i="11"/>
  <c r="D511" i="11"/>
  <c r="D514" i="11"/>
  <c r="D517" i="11"/>
  <c r="D520" i="11"/>
  <c r="D522" i="11"/>
  <c r="D524" i="11"/>
  <c r="D526" i="11"/>
  <c r="D528" i="11"/>
  <c r="D530" i="11"/>
  <c r="D532" i="11"/>
  <c r="D534" i="11"/>
  <c r="D537" i="11"/>
  <c r="D539" i="11"/>
  <c r="D541" i="11"/>
  <c r="D544" i="11"/>
  <c r="D547" i="11"/>
  <c r="D550" i="11"/>
  <c r="D552" i="11"/>
  <c r="D554" i="11"/>
  <c r="D556" i="11"/>
  <c r="D558" i="11"/>
  <c r="D560" i="11"/>
  <c r="D563" i="11"/>
  <c r="D565" i="11"/>
  <c r="D567" i="11"/>
  <c r="D570" i="11"/>
  <c r="D573" i="11"/>
  <c r="D576" i="11"/>
  <c r="D578" i="11"/>
  <c r="D580" i="11"/>
  <c r="D582" i="11"/>
  <c r="D584" i="11"/>
  <c r="D586" i="11"/>
  <c r="D589" i="11"/>
  <c r="D591" i="11"/>
  <c r="D593" i="11"/>
  <c r="D596" i="11"/>
  <c r="D599" i="11"/>
  <c r="D602" i="11"/>
  <c r="D604" i="11"/>
  <c r="D606" i="11"/>
  <c r="D608" i="11"/>
  <c r="D610" i="11"/>
  <c r="D613" i="11"/>
  <c r="D615" i="11"/>
  <c r="D617" i="11"/>
  <c r="D620" i="11"/>
  <c r="D623" i="11"/>
  <c r="D626" i="11"/>
  <c r="D628" i="11"/>
  <c r="D630" i="11"/>
  <c r="D632" i="11"/>
  <c r="D635" i="11"/>
  <c r="D637" i="11"/>
  <c r="D639" i="11"/>
  <c r="D642" i="11"/>
  <c r="D645" i="11"/>
  <c r="D648" i="11"/>
  <c r="D650" i="11"/>
  <c r="D652" i="11"/>
  <c r="D654" i="11"/>
  <c r="D657" i="11"/>
  <c r="D659" i="11"/>
  <c r="D661" i="11"/>
  <c r="D664" i="11"/>
  <c r="D667" i="11"/>
  <c r="D670" i="11"/>
  <c r="D672" i="11"/>
  <c r="D674" i="11"/>
  <c r="D676" i="11"/>
  <c r="D679" i="11"/>
  <c r="D681" i="11"/>
  <c r="D683" i="11"/>
  <c r="D686" i="11"/>
  <c r="D689" i="11"/>
  <c r="D693" i="11"/>
  <c r="D695" i="11"/>
  <c r="D699" i="11"/>
  <c r="D701" i="11"/>
  <c r="D705" i="11"/>
  <c r="D707" i="11"/>
  <c r="D711" i="11"/>
  <c r="D713" i="11"/>
  <c r="D717" i="11"/>
  <c r="D719" i="11"/>
  <c r="D723" i="11"/>
  <c r="D725" i="11"/>
  <c r="D729" i="11"/>
  <c r="D731" i="11"/>
  <c r="D735" i="11"/>
  <c r="W107" i="16" l="1"/>
  <c r="AA696" i="16"/>
  <c r="W696" i="16"/>
  <c r="AA221" i="16"/>
  <c r="AA616" i="16"/>
  <c r="W673" i="16"/>
  <c r="Y673" i="16" s="1"/>
  <c r="W7" i="16"/>
  <c r="Y7" i="16" s="1"/>
  <c r="W46" i="16"/>
  <c r="Y46" i="16" s="1"/>
  <c r="W462" i="16"/>
  <c r="Y462" i="16" s="1"/>
  <c r="W471" i="16"/>
  <c r="X471" i="16" s="1"/>
  <c r="AA96" i="16"/>
  <c r="AA646" i="16"/>
  <c r="AA655" i="16"/>
  <c r="W714" i="16"/>
  <c r="Y714" i="16" s="1"/>
  <c r="Z721" i="16"/>
  <c r="W79" i="16"/>
  <c r="W587" i="16"/>
  <c r="Y587" i="16" s="1"/>
  <c r="AA422" i="16"/>
  <c r="AA491" i="16"/>
  <c r="AA527" i="16"/>
  <c r="AA285" i="16"/>
  <c r="AA651" i="16"/>
  <c r="W413" i="16"/>
  <c r="Y413" i="16" s="1"/>
  <c r="AA88" i="16"/>
  <c r="W11" i="16"/>
  <c r="W399" i="16"/>
  <c r="Y399" i="16" s="1"/>
  <c r="Y735" i="16"/>
  <c r="AA11" i="16"/>
  <c r="W17" i="16"/>
  <c r="Y17" i="16" s="1"/>
  <c r="W23" i="16"/>
  <c r="Y23" i="16" s="1"/>
  <c r="W29" i="16"/>
  <c r="Y29" i="16" s="1"/>
  <c r="W59" i="16"/>
  <c r="Y59" i="16" s="1"/>
  <c r="W259" i="16"/>
  <c r="Y259" i="16" s="1"/>
  <c r="AA73" i="16"/>
  <c r="AA79" i="16"/>
  <c r="AA482" i="16"/>
  <c r="W170" i="16"/>
  <c r="Y170" i="16" s="1"/>
  <c r="W182" i="16"/>
  <c r="Y182" i="16" s="1"/>
  <c r="W395" i="16"/>
  <c r="Y395" i="16" s="1"/>
  <c r="Z716" i="16"/>
  <c r="Y710" i="16"/>
  <c r="AA60" i="16"/>
  <c r="AA62" i="16"/>
  <c r="AA566" i="16"/>
  <c r="AA587" i="16"/>
  <c r="W708" i="16"/>
  <c r="Z708" i="16" s="1"/>
  <c r="Y709" i="16"/>
  <c r="AC709" i="16" s="1"/>
  <c r="W145" i="16"/>
  <c r="Y145" i="16" s="1"/>
  <c r="W343" i="16"/>
  <c r="Y343" i="16" s="1"/>
  <c r="AA525" i="16"/>
  <c r="AA540" i="16"/>
  <c r="AA638" i="16"/>
  <c r="AA653" i="16"/>
  <c r="AA174" i="16"/>
  <c r="AA240" i="16"/>
  <c r="W246" i="16"/>
  <c r="Y246" i="16" s="1"/>
  <c r="W252" i="16"/>
  <c r="Y252" i="16" s="1"/>
  <c r="W312" i="16"/>
  <c r="Z312" i="16" s="1"/>
  <c r="AA391" i="16"/>
  <c r="W738" i="16"/>
  <c r="Y738" i="16" s="1"/>
  <c r="W90" i="16"/>
  <c r="Y90" i="16" s="1"/>
  <c r="W94" i="16"/>
  <c r="Y94" i="16" s="1"/>
  <c r="W184" i="16"/>
  <c r="Y184" i="16" s="1"/>
  <c r="AA243" i="16"/>
  <c r="W273" i="16"/>
  <c r="Y273" i="16" s="1"/>
  <c r="AA609" i="16"/>
  <c r="AA706" i="16"/>
  <c r="Y301" i="16"/>
  <c r="AA708" i="16"/>
  <c r="AA84" i="16"/>
  <c r="AA267" i="16"/>
  <c r="AA433" i="16"/>
  <c r="W439" i="16"/>
  <c r="Y439" i="16" s="1"/>
  <c r="W469" i="16"/>
  <c r="X469" i="16" s="1"/>
  <c r="W475" i="16"/>
  <c r="Y475" i="16" s="1"/>
  <c r="W535" i="16"/>
  <c r="Z535" i="16" s="1"/>
  <c r="W636" i="16"/>
  <c r="Y636" i="16" s="1"/>
  <c r="W93" i="16"/>
  <c r="Y93" i="16" s="1"/>
  <c r="AA107" i="16"/>
  <c r="W583" i="16"/>
  <c r="X583" i="16" s="1"/>
  <c r="Z578" i="16"/>
  <c r="Y578" i="16"/>
  <c r="Z576" i="16"/>
  <c r="Y576" i="16"/>
  <c r="Z552" i="16"/>
  <c r="Y552" i="16"/>
  <c r="AD552" i="16" s="1"/>
  <c r="W276" i="16"/>
  <c r="Y276" i="16" s="1"/>
  <c r="W213" i="16"/>
  <c r="Y213" i="16" s="1"/>
  <c r="AA467" i="16"/>
  <c r="AA473" i="16"/>
  <c r="W627" i="16"/>
  <c r="X627" i="16" s="1"/>
  <c r="AA658" i="16"/>
  <c r="W104" i="16"/>
  <c r="Y104" i="16" s="1"/>
  <c r="AA163" i="16"/>
  <c r="AA172" i="16"/>
  <c r="W178" i="16"/>
  <c r="Y178" i="16" s="1"/>
  <c r="AA242" i="16"/>
  <c r="AA325" i="16"/>
  <c r="W525" i="16"/>
  <c r="Y525" i="16" s="1"/>
  <c r="W557" i="16"/>
  <c r="Y557" i="16" s="1"/>
  <c r="W621" i="16"/>
  <c r="Y621" i="16" s="1"/>
  <c r="Y721" i="16"/>
  <c r="AC721" i="16" s="1"/>
  <c r="AA125" i="16"/>
  <c r="W134" i="16"/>
  <c r="Y134" i="16" s="1"/>
  <c r="W320" i="16"/>
  <c r="Y320" i="16" s="1"/>
  <c r="AA320" i="16"/>
  <c r="AA74" i="16"/>
  <c r="W114" i="16"/>
  <c r="Y114" i="16" s="1"/>
  <c r="AA252" i="16"/>
  <c r="W266" i="16"/>
  <c r="Y266" i="16" s="1"/>
  <c r="W338" i="16"/>
  <c r="Y338" i="16" s="1"/>
  <c r="AA403" i="16"/>
  <c r="W406" i="16"/>
  <c r="Y406" i="16" s="1"/>
  <c r="W507" i="16"/>
  <c r="Y507" i="16" s="1"/>
  <c r="W671" i="16"/>
  <c r="X671" i="16" s="1"/>
  <c r="AA694" i="16"/>
  <c r="Y695" i="16"/>
  <c r="AD695" i="16" s="1"/>
  <c r="AA184" i="16"/>
  <c r="AD716" i="16"/>
  <c r="AA624" i="16"/>
  <c r="AA48" i="16"/>
  <c r="W54" i="16"/>
  <c r="Y54" i="16" s="1"/>
  <c r="W150" i="16"/>
  <c r="Y150" i="16" s="1"/>
  <c r="AA182" i="16"/>
  <c r="AA224" i="16"/>
  <c r="W238" i="16"/>
  <c r="Y238" i="16" s="1"/>
  <c r="AA255" i="16"/>
  <c r="W275" i="16"/>
  <c r="Z275" i="16" s="1"/>
  <c r="W344" i="16"/>
  <c r="Y344" i="16" s="1"/>
  <c r="AA450" i="16"/>
  <c r="AA665" i="16"/>
  <c r="Y692" i="16"/>
  <c r="AC692" i="16" s="1"/>
  <c r="W610" i="16"/>
  <c r="Y610" i="16" s="1"/>
  <c r="AA150" i="16"/>
  <c r="W165" i="16"/>
  <c r="Y165" i="16" s="1"/>
  <c r="AA232" i="16"/>
  <c r="AA278" i="16"/>
  <c r="W380" i="16"/>
  <c r="Y380" i="16" s="1"/>
  <c r="W418" i="16"/>
  <c r="Z418" i="16" s="1"/>
  <c r="W450" i="16"/>
  <c r="Y450" i="16" s="1"/>
  <c r="AA480" i="16"/>
  <c r="W553" i="16"/>
  <c r="Y553" i="16" s="1"/>
  <c r="W597" i="16"/>
  <c r="Y597" i="16" s="1"/>
  <c r="W631" i="16"/>
  <c r="Z710" i="16"/>
  <c r="AD710" i="16" s="1"/>
  <c r="AA187" i="16"/>
  <c r="X716" i="16"/>
  <c r="AC716" i="16" s="1"/>
  <c r="AA25" i="16"/>
  <c r="W218" i="16"/>
  <c r="Z218" i="16" s="1"/>
  <c r="W221" i="16"/>
  <c r="Y221" i="16" s="1"/>
  <c r="W278" i="16"/>
  <c r="Y278" i="16" s="1"/>
  <c r="W281" i="16"/>
  <c r="Y281" i="16" s="1"/>
  <c r="AA377" i="16"/>
  <c r="AA389" i="16"/>
  <c r="AA515" i="16"/>
  <c r="AA518" i="16"/>
  <c r="W571" i="16"/>
  <c r="Y571" i="16" s="1"/>
  <c r="AA660" i="16"/>
  <c r="AA720" i="16"/>
  <c r="Z709" i="16"/>
  <c r="AA219" i="16"/>
  <c r="W577" i="16"/>
  <c r="Y577" i="16" s="1"/>
  <c r="W624" i="16"/>
  <c r="Y624" i="16" s="1"/>
  <c r="Z532" i="16"/>
  <c r="Z664" i="16"/>
  <c r="Z670" i="16"/>
  <c r="Z514" i="16"/>
  <c r="Z656" i="16"/>
  <c r="AD656" i="16" s="1"/>
  <c r="Z220" i="16"/>
  <c r="Z40" i="16"/>
  <c r="AD735" i="16"/>
  <c r="Z344" i="16"/>
  <c r="X120" i="16"/>
  <c r="Z120" i="16"/>
  <c r="Y120" i="16"/>
  <c r="Z486" i="16"/>
  <c r="X486" i="16"/>
  <c r="Y486" i="16"/>
  <c r="Z70" i="16"/>
  <c r="Y70" i="16"/>
  <c r="X70" i="16"/>
  <c r="Z11" i="16"/>
  <c r="Y11" i="16"/>
  <c r="X647" i="16"/>
  <c r="Y647" i="16"/>
  <c r="Z696" i="16"/>
  <c r="Y696" i="16"/>
  <c r="Y229" i="16"/>
  <c r="Z229" i="16"/>
  <c r="X229" i="16"/>
  <c r="Z235" i="16"/>
  <c r="Y235" i="16"/>
  <c r="Y334" i="16"/>
  <c r="X334" i="16"/>
  <c r="X733" i="16"/>
  <c r="Z51" i="16"/>
  <c r="Y51" i="16"/>
  <c r="X375" i="16"/>
  <c r="Y375" i="16"/>
  <c r="Z722" i="16"/>
  <c r="Y722" i="16"/>
  <c r="X722" i="16"/>
  <c r="W726" i="16"/>
  <c r="Y726" i="16" s="1"/>
  <c r="W725" i="16"/>
  <c r="Y725" i="16" s="1"/>
  <c r="X728" i="16"/>
  <c r="Y728" i="16"/>
  <c r="AA71" i="16"/>
  <c r="W201" i="16"/>
  <c r="Y201" i="16" s="1"/>
  <c r="W202" i="16"/>
  <c r="X202" i="16" s="1"/>
  <c r="X227" i="16"/>
  <c r="Y227" i="16"/>
  <c r="X685" i="16"/>
  <c r="Y685" i="16"/>
  <c r="Z685" i="16"/>
  <c r="X688" i="16"/>
  <c r="Y688" i="16"/>
  <c r="Z688" i="16"/>
  <c r="Z305" i="16"/>
  <c r="Y305" i="16"/>
  <c r="X305" i="16"/>
  <c r="X314" i="16"/>
  <c r="Y314" i="16"/>
  <c r="Z314" i="16"/>
  <c r="X341" i="16"/>
  <c r="Y341" i="16"/>
  <c r="AA405" i="16"/>
  <c r="AA406" i="16"/>
  <c r="W446" i="16"/>
  <c r="Y446" i="16" s="1"/>
  <c r="W373" i="16"/>
  <c r="Y373" i="16" s="1"/>
  <c r="Z408" i="16"/>
  <c r="Y408" i="16"/>
  <c r="Y733" i="16"/>
  <c r="AD733" i="16" s="1"/>
  <c r="Z4" i="16"/>
  <c r="X4" i="16"/>
  <c r="Y4" i="16"/>
  <c r="Z107" i="16"/>
  <c r="Y107" i="16"/>
  <c r="Z123" i="16"/>
  <c r="Y123" i="16"/>
  <c r="X123" i="16"/>
  <c r="AA143" i="16"/>
  <c r="AA236" i="16"/>
  <c r="AA373" i="16"/>
  <c r="Z481" i="16"/>
  <c r="Y481" i="16"/>
  <c r="Z230" i="16"/>
  <c r="Y230" i="16"/>
  <c r="X230" i="16"/>
  <c r="W306" i="16"/>
  <c r="Y295" i="16"/>
  <c r="X295" i="16"/>
  <c r="X24" i="16"/>
  <c r="Y24" i="16"/>
  <c r="Z78" i="16"/>
  <c r="Y78" i="16"/>
  <c r="AA108" i="16"/>
  <c r="W179" i="16"/>
  <c r="W180" i="16"/>
  <c r="Y180" i="16" s="1"/>
  <c r="AA287" i="16"/>
  <c r="W307" i="16"/>
  <c r="Y307" i="16" s="1"/>
  <c r="AA347" i="16"/>
  <c r="W394" i="16"/>
  <c r="Y394" i="16" s="1"/>
  <c r="Z400" i="16"/>
  <c r="Y400" i="16"/>
  <c r="W426" i="16"/>
  <c r="X426" i="16" s="1"/>
  <c r="Z606" i="16"/>
  <c r="Y606" i="16"/>
  <c r="X606" i="16"/>
  <c r="X634" i="16"/>
  <c r="Y634" i="16"/>
  <c r="Z637" i="16"/>
  <c r="Y637" i="16"/>
  <c r="X637" i="16"/>
  <c r="X666" i="16"/>
  <c r="Y666" i="16"/>
  <c r="Y40" i="16"/>
  <c r="Z544" i="16"/>
  <c r="X544" i="16"/>
  <c r="Y544" i="16"/>
  <c r="Z642" i="16"/>
  <c r="Y642" i="16"/>
  <c r="X642" i="16"/>
  <c r="AA213" i="16"/>
  <c r="Z361" i="16"/>
  <c r="Y361" i="16"/>
  <c r="X654" i="16"/>
  <c r="Z654" i="16"/>
  <c r="Z683" i="16"/>
  <c r="AD683" i="16" s="1"/>
  <c r="X683" i="16"/>
  <c r="AC683" i="16" s="1"/>
  <c r="W106" i="16"/>
  <c r="W132" i="16"/>
  <c r="Y132" i="16" s="1"/>
  <c r="W368" i="16"/>
  <c r="Y368" i="16" s="1"/>
  <c r="AA455" i="16"/>
  <c r="Z519" i="16"/>
  <c r="Y519" i="16"/>
  <c r="AC519" i="16" s="1"/>
  <c r="Z612" i="16"/>
  <c r="Y612" i="16"/>
  <c r="Z450" i="16"/>
  <c r="W15" i="16"/>
  <c r="Y15" i="16" s="1"/>
  <c r="W60" i="16"/>
  <c r="Y60" i="16" s="1"/>
  <c r="X425" i="16"/>
  <c r="AC425" i="16" s="1"/>
  <c r="Y425" i="16"/>
  <c r="Z550" i="16"/>
  <c r="AD550" i="16" s="1"/>
  <c r="X550" i="16"/>
  <c r="AC550" i="16" s="1"/>
  <c r="AA135" i="16"/>
  <c r="W190" i="16"/>
  <c r="Y190" i="16" s="1"/>
  <c r="W153" i="16"/>
  <c r="Y153" i="16" s="1"/>
  <c r="Z156" i="16"/>
  <c r="Y156" i="16"/>
  <c r="W160" i="16"/>
  <c r="Y160" i="16" s="1"/>
  <c r="Z162" i="16"/>
  <c r="Y162" i="16"/>
  <c r="W282" i="16"/>
  <c r="Y282" i="16" s="1"/>
  <c r="W467" i="16"/>
  <c r="X632" i="16"/>
  <c r="Y632" i="16"/>
  <c r="X707" i="16"/>
  <c r="AC707" i="16" s="1"/>
  <c r="Z707" i="16"/>
  <c r="AD707" i="16" s="1"/>
  <c r="Z728" i="16"/>
  <c r="Y654" i="16"/>
  <c r="Z79" i="16"/>
  <c r="X79" i="16"/>
  <c r="Y79" i="16"/>
  <c r="W219" i="16"/>
  <c r="Y219" i="16" s="1"/>
  <c r="Z49" i="16"/>
  <c r="Y49" i="16"/>
  <c r="AA112" i="16"/>
  <c r="Z267" i="16"/>
  <c r="Y267" i="16"/>
  <c r="Z502" i="16"/>
  <c r="Y502" i="16"/>
  <c r="AA618" i="16"/>
  <c r="Z652" i="16"/>
  <c r="Y652" i="16"/>
  <c r="X663" i="16"/>
  <c r="Z663" i="16"/>
  <c r="Y663" i="16"/>
  <c r="X487" i="16"/>
  <c r="AA9" i="16"/>
  <c r="AA54" i="16"/>
  <c r="AA68" i="16"/>
  <c r="W71" i="16"/>
  <c r="Y71" i="16" s="1"/>
  <c r="AA104" i="16"/>
  <c r="AA126" i="16"/>
  <c r="W130" i="16"/>
  <c r="Y130" i="16" s="1"/>
  <c r="AA153" i="16"/>
  <c r="AA158" i="16"/>
  <c r="AA234" i="16"/>
  <c r="AA292" i="16"/>
  <c r="W331" i="16"/>
  <c r="Y331" i="16" s="1"/>
  <c r="AA376" i="16"/>
  <c r="AA431" i="16"/>
  <c r="W503" i="16"/>
  <c r="Y503" i="16" s="1"/>
  <c r="Z596" i="16"/>
  <c r="Y596" i="16"/>
  <c r="AA607" i="16"/>
  <c r="W638" i="16"/>
  <c r="X669" i="16"/>
  <c r="Y669" i="16"/>
  <c r="Z669" i="16"/>
  <c r="Z734" i="16"/>
  <c r="AD734" i="16" s="1"/>
  <c r="X734" i="16"/>
  <c r="AC734" i="16" s="1"/>
  <c r="X457" i="16"/>
  <c r="AC457" i="16" s="1"/>
  <c r="Y703" i="16"/>
  <c r="AC703" i="16" s="1"/>
  <c r="Y625" i="16"/>
  <c r="AC625" i="16" s="1"/>
  <c r="Y599" i="16"/>
  <c r="AD599" i="16" s="1"/>
  <c r="AA21" i="16"/>
  <c r="W27" i="16"/>
  <c r="Y27" i="16" s="1"/>
  <c r="AA35" i="16"/>
  <c r="W38" i="16"/>
  <c r="Y38" i="16" s="1"/>
  <c r="W84" i="16"/>
  <c r="Y84" i="16" s="1"/>
  <c r="AA132" i="16"/>
  <c r="AA185" i="16"/>
  <c r="W208" i="16"/>
  <c r="Y208" i="16" s="1"/>
  <c r="W247" i="16"/>
  <c r="Y247" i="16" s="1"/>
  <c r="Z258" i="16"/>
  <c r="Y258" i="16"/>
  <c r="Z274" i="16"/>
  <c r="X274" i="16"/>
  <c r="AA318" i="16"/>
  <c r="Z342" i="16"/>
  <c r="Y342" i="16"/>
  <c r="W362" i="16"/>
  <c r="Y362" i="16" s="1"/>
  <c r="AA384" i="16"/>
  <c r="AA401" i="16"/>
  <c r="AA420" i="16"/>
  <c r="Z423" i="16"/>
  <c r="Y423" i="16"/>
  <c r="X423" i="16"/>
  <c r="AA448" i="16"/>
  <c r="W684" i="16"/>
  <c r="Y684" i="16" s="1"/>
  <c r="X664" i="16"/>
  <c r="Y670" i="16"/>
  <c r="Y539" i="16"/>
  <c r="AC539" i="16" s="1"/>
  <c r="AA312" i="16"/>
  <c r="W401" i="16"/>
  <c r="Y401" i="16" s="1"/>
  <c r="Y487" i="16"/>
  <c r="Z10" i="16"/>
  <c r="Y10" i="16"/>
  <c r="Z41" i="16"/>
  <c r="AD41" i="16" s="1"/>
  <c r="X41" i="16"/>
  <c r="AC41" i="16" s="1"/>
  <c r="W44" i="16"/>
  <c r="Y44" i="16" s="1"/>
  <c r="W48" i="16"/>
  <c r="Y48" i="16" s="1"/>
  <c r="W55" i="16"/>
  <c r="Y55" i="16" s="1"/>
  <c r="Z86" i="16"/>
  <c r="Y86" i="16"/>
  <c r="X121" i="16"/>
  <c r="Y121" i="16"/>
  <c r="Z121" i="16"/>
  <c r="Z124" i="16"/>
  <c r="Y124" i="16"/>
  <c r="X124" i="16"/>
  <c r="W152" i="16"/>
  <c r="Y152" i="16" s="1"/>
  <c r="W172" i="16"/>
  <c r="Y172" i="16" s="1"/>
  <c r="W294" i="16"/>
  <c r="Y294" i="16" s="1"/>
  <c r="W304" i="16"/>
  <c r="Y304" i="16" s="1"/>
  <c r="AA329" i="16"/>
  <c r="AA351" i="16"/>
  <c r="AA362" i="16"/>
  <c r="AA366" i="16"/>
  <c r="W409" i="16"/>
  <c r="Y409" i="16" s="1"/>
  <c r="X412" i="16"/>
  <c r="Y412" i="16"/>
  <c r="AA462" i="16"/>
  <c r="W480" i="16"/>
  <c r="Y480" i="16" s="1"/>
  <c r="Z583" i="16"/>
  <c r="AA605" i="16"/>
  <c r="W653" i="16"/>
  <c r="Y653" i="16" s="1"/>
  <c r="AA712" i="16"/>
  <c r="AA726" i="16"/>
  <c r="W448" i="16"/>
  <c r="Z448" i="16" s="1"/>
  <c r="AA503" i="16"/>
  <c r="W74" i="16"/>
  <c r="Y74" i="16" s="1"/>
  <c r="AA138" i="16"/>
  <c r="W198" i="16"/>
  <c r="W234" i="16"/>
  <c r="Y234" i="16" s="1"/>
  <c r="W243" i="16"/>
  <c r="Y243" i="16" s="1"/>
  <c r="W285" i="16"/>
  <c r="Y285" i="16" s="1"/>
  <c r="AA307" i="16"/>
  <c r="AA337" i="16"/>
  <c r="W360" i="16"/>
  <c r="Y360" i="16" s="1"/>
  <c r="AA393" i="16"/>
  <c r="W397" i="16"/>
  <c r="Y397" i="16" s="1"/>
  <c r="AA465" i="16"/>
  <c r="AA469" i="16"/>
  <c r="W493" i="16"/>
  <c r="Y493" i="16" s="1"/>
  <c r="W501" i="16"/>
  <c r="Y501" i="16" s="1"/>
  <c r="W523" i="16"/>
  <c r="Y523" i="16" s="1"/>
  <c r="W560" i="16"/>
  <c r="X560" i="16" s="1"/>
  <c r="W561" i="16"/>
  <c r="Y561" i="16" s="1"/>
  <c r="Z667" i="16"/>
  <c r="X667" i="16"/>
  <c r="Z715" i="16"/>
  <c r="Y715" i="16"/>
  <c r="X715" i="16"/>
  <c r="Y667" i="16"/>
  <c r="Y274" i="16"/>
  <c r="W298" i="16"/>
  <c r="Y298" i="16" s="1"/>
  <c r="AA331" i="16"/>
  <c r="Z390" i="16"/>
  <c r="Y390" i="16"/>
  <c r="Z731" i="16"/>
  <c r="Y731" i="16"/>
  <c r="AC731" i="16" s="1"/>
  <c r="Y514" i="16"/>
  <c r="AC514" i="16" s="1"/>
  <c r="X22" i="16"/>
  <c r="Y22" i="16"/>
  <c r="W108" i="16"/>
  <c r="Y108" i="16" s="1"/>
  <c r="W206" i="16"/>
  <c r="Y206" i="16" s="1"/>
  <c r="AA246" i="16"/>
  <c r="X299" i="16"/>
  <c r="AC299" i="16" s="1"/>
  <c r="Z299" i="16"/>
  <c r="AD299" i="16" s="1"/>
  <c r="AA313" i="16"/>
  <c r="AA360" i="16"/>
  <c r="W382" i="16"/>
  <c r="X388" i="16"/>
  <c r="Y388" i="16"/>
  <c r="Z388" i="16"/>
  <c r="W422" i="16"/>
  <c r="Y422" i="16" s="1"/>
  <c r="Z449" i="16"/>
  <c r="Y449" i="16"/>
  <c r="X449" i="16"/>
  <c r="Z575" i="16"/>
  <c r="AD575" i="16" s="1"/>
  <c r="X575" i="16"/>
  <c r="AC575" i="16" s="1"/>
  <c r="AA594" i="16"/>
  <c r="Z457" i="16"/>
  <c r="AD457" i="16" s="1"/>
  <c r="Y418" i="16"/>
  <c r="Y220" i="16"/>
  <c r="W545" i="16"/>
  <c r="W5" i="16"/>
  <c r="W9" i="16"/>
  <c r="Y9" i="16" s="1"/>
  <c r="AA316" i="16"/>
  <c r="Z352" i="16"/>
  <c r="Y352" i="16"/>
  <c r="X352" i="16"/>
  <c r="W391" i="16"/>
  <c r="Y391" i="16" s="1"/>
  <c r="W424" i="16"/>
  <c r="AA468" i="16"/>
  <c r="W510" i="16"/>
  <c r="Y510" i="16" s="1"/>
  <c r="AA673" i="16"/>
  <c r="AC710" i="16"/>
  <c r="X599" i="16"/>
  <c r="Y664" i="16"/>
  <c r="W488" i="16"/>
  <c r="Y488" i="16" s="1"/>
  <c r="W491" i="16"/>
  <c r="Y491" i="16" s="1"/>
  <c r="AA497" i="16"/>
  <c r="AA501" i="16"/>
  <c r="AA529" i="16"/>
  <c r="W594" i="16"/>
  <c r="Y594" i="16" s="1"/>
  <c r="W607" i="16"/>
  <c r="Y607" i="16" s="1"/>
  <c r="AA523" i="16"/>
  <c r="W548" i="16"/>
  <c r="AA621" i="16"/>
  <c r="W635" i="16"/>
  <c r="Y635" i="16" s="1"/>
  <c r="W643" i="16"/>
  <c r="X643" i="16" s="1"/>
  <c r="X576" i="16"/>
  <c r="Y532" i="16"/>
  <c r="W537" i="16"/>
  <c r="Y537" i="16" s="1"/>
  <c r="AA662" i="16"/>
  <c r="AA671" i="16"/>
  <c r="W505" i="16"/>
  <c r="W551" i="16"/>
  <c r="Y551" i="16" s="1"/>
  <c r="W600" i="16"/>
  <c r="Y600" i="16" s="1"/>
  <c r="W616" i="16"/>
  <c r="AA700" i="16"/>
  <c r="AA732" i="16"/>
  <c r="Y582" i="16"/>
  <c r="Y556" i="16"/>
  <c r="AC556" i="16" s="1"/>
  <c r="AA551" i="16"/>
  <c r="W555" i="16"/>
  <c r="Z555" i="16" s="1"/>
  <c r="W585" i="16"/>
  <c r="Y585" i="16" s="1"/>
  <c r="AA600" i="16"/>
  <c r="AA670" i="16"/>
  <c r="X695" i="16"/>
  <c r="W512" i="16"/>
  <c r="AA563" i="16"/>
  <c r="AA633" i="16"/>
  <c r="AA657" i="16"/>
  <c r="X42" i="16"/>
  <c r="AC42" i="16" s="1"/>
  <c r="Z42" i="16"/>
  <c r="AD42" i="16" s="1"/>
  <c r="Z67" i="16"/>
  <c r="AD67" i="16" s="1"/>
  <c r="X67" i="16"/>
  <c r="AC67" i="16" s="1"/>
  <c r="Z139" i="16"/>
  <c r="AD139" i="16" s="1"/>
  <c r="X139" i="16"/>
  <c r="AC139" i="16" s="1"/>
  <c r="Z173" i="16"/>
  <c r="AD173" i="16" s="1"/>
  <c r="X173" i="16"/>
  <c r="AC173" i="16" s="1"/>
  <c r="Z189" i="16"/>
  <c r="AD189" i="16" s="1"/>
  <c r="X189" i="16"/>
  <c r="AC189" i="16" s="1"/>
  <c r="Z20" i="16"/>
  <c r="AD20" i="16" s="1"/>
  <c r="X20" i="16"/>
  <c r="AC20" i="16" s="1"/>
  <c r="Z201" i="16"/>
  <c r="AD201" i="16" s="1"/>
  <c r="X201" i="16"/>
  <c r="Z221" i="16"/>
  <c r="AD221" i="16" s="1"/>
  <c r="X23" i="16"/>
  <c r="Z34" i="16"/>
  <c r="AD34" i="16" s="1"/>
  <c r="X34" i="16"/>
  <c r="AC34" i="16" s="1"/>
  <c r="Z165" i="16"/>
  <c r="X165" i="16"/>
  <c r="Z619" i="16"/>
  <c r="AD619" i="16" s="1"/>
  <c r="X619" i="16"/>
  <c r="AC619" i="16" s="1"/>
  <c r="Z641" i="16"/>
  <c r="AD641" i="16" s="1"/>
  <c r="X641" i="16"/>
  <c r="AC641" i="16" s="1"/>
  <c r="Z82" i="16"/>
  <c r="AD82" i="16" s="1"/>
  <c r="X82" i="16"/>
  <c r="AC82" i="16" s="1"/>
  <c r="X182" i="16"/>
  <c r="AC182" i="16" s="1"/>
  <c r="Z350" i="16"/>
  <c r="AD350" i="16" s="1"/>
  <c r="X350" i="16"/>
  <c r="AC350" i="16" s="1"/>
  <c r="Z177" i="16"/>
  <c r="AD177" i="16" s="1"/>
  <c r="X177" i="16"/>
  <c r="AC177" i="16" s="1"/>
  <c r="X214" i="16"/>
  <c r="AC214" i="16" s="1"/>
  <c r="Z214" i="16"/>
  <c r="AD214" i="16" s="1"/>
  <c r="Z225" i="16"/>
  <c r="AD225" i="16" s="1"/>
  <c r="X225" i="16"/>
  <c r="AC225" i="16" s="1"/>
  <c r="Z348" i="16"/>
  <c r="AD348" i="16" s="1"/>
  <c r="X348" i="16"/>
  <c r="AC348" i="16" s="1"/>
  <c r="Z43" i="16"/>
  <c r="AD43" i="16" s="1"/>
  <c r="X43" i="16"/>
  <c r="AC43" i="16" s="1"/>
  <c r="Z91" i="16"/>
  <c r="AD91" i="16" s="1"/>
  <c r="X91" i="16"/>
  <c r="AC91" i="16" s="1"/>
  <c r="Z66" i="16"/>
  <c r="AD66" i="16" s="1"/>
  <c r="X66" i="16"/>
  <c r="AC66" i="16" s="1"/>
  <c r="Z105" i="16"/>
  <c r="AD105" i="16" s="1"/>
  <c r="X105" i="16"/>
  <c r="AC105" i="16" s="1"/>
  <c r="X149" i="16"/>
  <c r="AC149" i="16" s="1"/>
  <c r="Z149" i="16"/>
  <c r="AD149" i="16" s="1"/>
  <c r="Z217" i="16"/>
  <c r="X217" i="16"/>
  <c r="Z231" i="16"/>
  <c r="AD231" i="16" s="1"/>
  <c r="X231" i="16"/>
  <c r="AC231" i="16" s="1"/>
  <c r="Z253" i="16"/>
  <c r="AD253" i="16" s="1"/>
  <c r="X253" i="16"/>
  <c r="AC253" i="16" s="1"/>
  <c r="Z193" i="16"/>
  <c r="X193" i="16"/>
  <c r="Z378" i="16"/>
  <c r="AD378" i="16" s="1"/>
  <c r="X378" i="16"/>
  <c r="AC378" i="16" s="1"/>
  <c r="Z546" i="16"/>
  <c r="AD546" i="16" s="1"/>
  <c r="X546" i="16"/>
  <c r="AC546" i="16" s="1"/>
  <c r="Z557" i="16"/>
  <c r="Z205" i="16"/>
  <c r="X205" i="16"/>
  <c r="X653" i="16"/>
  <c r="AC653" i="16" s="1"/>
  <c r="Z115" i="16"/>
  <c r="AD115" i="16" s="1"/>
  <c r="X115" i="16"/>
  <c r="AC115" i="16" s="1"/>
  <c r="Z144" i="16"/>
  <c r="AD144" i="16" s="1"/>
  <c r="X144" i="16"/>
  <c r="AC144" i="16" s="1"/>
  <c r="Z206" i="16"/>
  <c r="X206" i="16"/>
  <c r="Z488" i="16"/>
  <c r="Z157" i="16"/>
  <c r="X157" i="16"/>
  <c r="Z639" i="16"/>
  <c r="AD639" i="16" s="1"/>
  <c r="X639" i="16"/>
  <c r="AC639" i="16" s="1"/>
  <c r="Z28" i="16"/>
  <c r="AD28" i="16" s="1"/>
  <c r="X28" i="16"/>
  <c r="AC28" i="16" s="1"/>
  <c r="Z226" i="16"/>
  <c r="AD226" i="16" s="1"/>
  <c r="X226" i="16"/>
  <c r="AC226" i="16" s="1"/>
  <c r="Z237" i="16"/>
  <c r="AD237" i="16" s="1"/>
  <c r="X237" i="16"/>
  <c r="AC237" i="16" s="1"/>
  <c r="Z270" i="16"/>
  <c r="AD270" i="16" s="1"/>
  <c r="X270" i="16"/>
  <c r="AC270" i="16" s="1"/>
  <c r="Z355" i="16"/>
  <c r="AD355" i="16" s="1"/>
  <c r="X355" i="16"/>
  <c r="AC355" i="16" s="1"/>
  <c r="Z567" i="16"/>
  <c r="AD567" i="16" s="1"/>
  <c r="X567" i="16"/>
  <c r="AC567" i="16" s="1"/>
  <c r="Z61" i="16"/>
  <c r="AD61" i="16" s="1"/>
  <c r="X61" i="16"/>
  <c r="AC61" i="16" s="1"/>
  <c r="Z215" i="16"/>
  <c r="AD215" i="16" s="1"/>
  <c r="X215" i="16"/>
  <c r="AC215" i="16" s="1"/>
  <c r="Z367" i="16"/>
  <c r="X367" i="16"/>
  <c r="Z498" i="16"/>
  <c r="AD498" i="16" s="1"/>
  <c r="X498" i="16"/>
  <c r="AC498" i="16" s="1"/>
  <c r="Z699" i="16"/>
  <c r="AD699" i="16" s="1"/>
  <c r="X699" i="16"/>
  <c r="AC699" i="16" s="1"/>
  <c r="AA723" i="16"/>
  <c r="AA724" i="16"/>
  <c r="X156" i="16"/>
  <c r="Z14" i="16"/>
  <c r="AD14" i="16" s="1"/>
  <c r="X14" i="16"/>
  <c r="AC14" i="16" s="1"/>
  <c r="Z16" i="16"/>
  <c r="AD16" i="16" s="1"/>
  <c r="X16" i="16"/>
  <c r="AC16" i="16" s="1"/>
  <c r="Z36" i="16"/>
  <c r="AD36" i="16" s="1"/>
  <c r="X36" i="16"/>
  <c r="AC36" i="16" s="1"/>
  <c r="Z81" i="16"/>
  <c r="AD81" i="16" s="1"/>
  <c r="X81" i="16"/>
  <c r="AC81" i="16" s="1"/>
  <c r="Z104" i="16"/>
  <c r="AD104" i="16" s="1"/>
  <c r="Z111" i="16"/>
  <c r="AD111" i="16" s="1"/>
  <c r="X111" i="16"/>
  <c r="AC111" i="16" s="1"/>
  <c r="AA151" i="16"/>
  <c r="Z164" i="16"/>
  <c r="AD164" i="16" s="1"/>
  <c r="X164" i="16"/>
  <c r="AC164" i="16" s="1"/>
  <c r="X169" i="16"/>
  <c r="AC169" i="16" s="1"/>
  <c r="Z169" i="16"/>
  <c r="AD169" i="16" s="1"/>
  <c r="Z207" i="16"/>
  <c r="AD207" i="16" s="1"/>
  <c r="X207" i="16"/>
  <c r="AC207" i="16" s="1"/>
  <c r="Z252" i="16"/>
  <c r="AD252" i="16" s="1"/>
  <c r="Z328" i="16"/>
  <c r="AD328" i="16" s="1"/>
  <c r="X328" i="16"/>
  <c r="AC328" i="16" s="1"/>
  <c r="Z333" i="16"/>
  <c r="X333" i="16"/>
  <c r="AA375" i="16"/>
  <c r="X383" i="16"/>
  <c r="AC383" i="16" s="1"/>
  <c r="Z383" i="16"/>
  <c r="AD383" i="16" s="1"/>
  <c r="X399" i="16"/>
  <c r="Z404" i="16"/>
  <c r="AD404" i="16" s="1"/>
  <c r="X404" i="16"/>
  <c r="AC404" i="16" s="1"/>
  <c r="Z439" i="16"/>
  <c r="X439" i="16"/>
  <c r="Z453" i="16"/>
  <c r="X453" i="16"/>
  <c r="X458" i="16"/>
  <c r="AC458" i="16" s="1"/>
  <c r="Z458" i="16"/>
  <c r="AD458" i="16" s="1"/>
  <c r="AA466" i="16"/>
  <c r="W496" i="16"/>
  <c r="Y496" i="16" s="1"/>
  <c r="W497" i="16"/>
  <c r="Y497" i="16" s="1"/>
  <c r="Z509" i="16"/>
  <c r="AD509" i="16" s="1"/>
  <c r="X509" i="16"/>
  <c r="AC509" i="16" s="1"/>
  <c r="X543" i="16"/>
  <c r="AC543" i="16" s="1"/>
  <c r="Z543" i="16"/>
  <c r="AD543" i="16" s="1"/>
  <c r="Z572" i="16"/>
  <c r="AD572" i="16" s="1"/>
  <c r="X572" i="16"/>
  <c r="AC572" i="16" s="1"/>
  <c r="Z588" i="16"/>
  <c r="AD588" i="16" s="1"/>
  <c r="X588" i="16"/>
  <c r="AC588" i="16" s="1"/>
  <c r="Z593" i="16"/>
  <c r="AD593" i="16" s="1"/>
  <c r="X593" i="16"/>
  <c r="AC593" i="16" s="1"/>
  <c r="Z598" i="16"/>
  <c r="AD598" i="16" s="1"/>
  <c r="X598" i="16"/>
  <c r="AC598" i="16" s="1"/>
  <c r="Z672" i="16"/>
  <c r="AD672" i="16" s="1"/>
  <c r="X672" i="16"/>
  <c r="AC672" i="16" s="1"/>
  <c r="Z678" i="16"/>
  <c r="AD678" i="16" s="1"/>
  <c r="X678" i="16"/>
  <c r="AC678" i="16" s="1"/>
  <c r="W690" i="16"/>
  <c r="Y690" i="16" s="1"/>
  <c r="W689" i="16"/>
  <c r="Y689" i="16" s="1"/>
  <c r="X697" i="16"/>
  <c r="AC697" i="16" s="1"/>
  <c r="Z697" i="16"/>
  <c r="AD697" i="16" s="1"/>
  <c r="X78" i="16"/>
  <c r="AC78" i="16" s="1"/>
  <c r="W6" i="16"/>
  <c r="Y6" i="16" s="1"/>
  <c r="Z39" i="16"/>
  <c r="AD39" i="16" s="1"/>
  <c r="X39" i="16"/>
  <c r="AC39" i="16" s="1"/>
  <c r="Z52" i="16"/>
  <c r="AD52" i="16" s="1"/>
  <c r="X52" i="16"/>
  <c r="AC52" i="16" s="1"/>
  <c r="Z64" i="16"/>
  <c r="AD64" i="16" s="1"/>
  <c r="X64" i="16"/>
  <c r="AC64" i="16" s="1"/>
  <c r="Z76" i="16"/>
  <c r="AD76" i="16" s="1"/>
  <c r="X76" i="16"/>
  <c r="AC76" i="16" s="1"/>
  <c r="Z99" i="16"/>
  <c r="AD99" i="16" s="1"/>
  <c r="X99" i="16"/>
  <c r="AC99" i="16" s="1"/>
  <c r="X137" i="16"/>
  <c r="AC137" i="16" s="1"/>
  <c r="Z137" i="16"/>
  <c r="AD137" i="16" s="1"/>
  <c r="Z192" i="16"/>
  <c r="AD192" i="16" s="1"/>
  <c r="X192" i="16"/>
  <c r="AC192" i="16" s="1"/>
  <c r="W242" i="16"/>
  <c r="Y242" i="16" s="1"/>
  <c r="AA247" i="16"/>
  <c r="AA294" i="16"/>
  <c r="AA293" i="16"/>
  <c r="Z336" i="16"/>
  <c r="AD336" i="16" s="1"/>
  <c r="X336" i="16"/>
  <c r="AC336" i="16" s="1"/>
  <c r="X362" i="16"/>
  <c r="Z402" i="16"/>
  <c r="AD402" i="16" s="1"/>
  <c r="X402" i="16"/>
  <c r="AC402" i="16" s="1"/>
  <c r="Z434" i="16"/>
  <c r="AD434" i="16" s="1"/>
  <c r="X434" i="16"/>
  <c r="AC434" i="16" s="1"/>
  <c r="W461" i="16"/>
  <c r="Y461" i="16" s="1"/>
  <c r="Z464" i="16"/>
  <c r="AD464" i="16" s="1"/>
  <c r="X464" i="16"/>
  <c r="AC464" i="16" s="1"/>
  <c r="X530" i="16"/>
  <c r="AC530" i="16" s="1"/>
  <c r="Z530" i="16"/>
  <c r="AD530" i="16" s="1"/>
  <c r="Z549" i="16"/>
  <c r="AD549" i="16" s="1"/>
  <c r="X549" i="16"/>
  <c r="AC549" i="16" s="1"/>
  <c r="AA564" i="16"/>
  <c r="Z586" i="16"/>
  <c r="AD586" i="16" s="1"/>
  <c r="X586" i="16"/>
  <c r="AC586" i="16" s="1"/>
  <c r="X608" i="16"/>
  <c r="AC608" i="16" s="1"/>
  <c r="Z608" i="16"/>
  <c r="AD608" i="16" s="1"/>
  <c r="X220" i="16"/>
  <c r="Z467" i="16"/>
  <c r="AA59" i="16"/>
  <c r="W69" i="16"/>
  <c r="Y69" i="16" s="1"/>
  <c r="Z89" i="16"/>
  <c r="AD89" i="16" s="1"/>
  <c r="X89" i="16"/>
  <c r="AC89" i="16" s="1"/>
  <c r="Z109" i="16"/>
  <c r="AD109" i="16" s="1"/>
  <c r="X109" i="16"/>
  <c r="AC109" i="16" s="1"/>
  <c r="W116" i="16"/>
  <c r="Y116" i="16" s="1"/>
  <c r="W129" i="16"/>
  <c r="Y129" i="16" s="1"/>
  <c r="X154" i="16"/>
  <c r="AC154" i="16" s="1"/>
  <c r="Z154" i="16"/>
  <c r="AD154" i="16" s="1"/>
  <c r="W159" i="16"/>
  <c r="Y159" i="16" s="1"/>
  <c r="Z167" i="16"/>
  <c r="AD167" i="16" s="1"/>
  <c r="X167" i="16"/>
  <c r="AC167" i="16" s="1"/>
  <c r="Z175" i="16"/>
  <c r="AD175" i="16" s="1"/>
  <c r="X175" i="16"/>
  <c r="AC175" i="16" s="1"/>
  <c r="W187" i="16"/>
  <c r="Y187" i="16" s="1"/>
  <c r="Z195" i="16"/>
  <c r="AD195" i="16" s="1"/>
  <c r="X195" i="16"/>
  <c r="AC195" i="16" s="1"/>
  <c r="W240" i="16"/>
  <c r="Y240" i="16" s="1"/>
  <c r="AA250" i="16"/>
  <c r="W263" i="16"/>
  <c r="Y263" i="16" s="1"/>
  <c r="Z280" i="16"/>
  <c r="X280" i="16"/>
  <c r="W289" i="16"/>
  <c r="Y289" i="16" s="1"/>
  <c r="W293" i="16"/>
  <c r="Y293" i="16" s="1"/>
  <c r="Z373" i="16"/>
  <c r="Z395" i="16"/>
  <c r="X395" i="16"/>
  <c r="Z407" i="16"/>
  <c r="AD407" i="16" s="1"/>
  <c r="X407" i="16"/>
  <c r="AC407" i="16" s="1"/>
  <c r="W499" i="16"/>
  <c r="Y499" i="16" s="1"/>
  <c r="W515" i="16"/>
  <c r="Y515" i="16" s="1"/>
  <c r="W541" i="16"/>
  <c r="Y541" i="16" s="1"/>
  <c r="W542" i="16"/>
  <c r="Y542" i="16" s="1"/>
  <c r="W559" i="16"/>
  <c r="Y559" i="16" s="1"/>
  <c r="W618" i="16"/>
  <c r="Y618" i="16" s="1"/>
  <c r="W657" i="16"/>
  <c r="Y657" i="16" s="1"/>
  <c r="X681" i="16"/>
  <c r="AC681" i="16" s="1"/>
  <c r="Z681" i="16"/>
  <c r="AD681" i="16" s="1"/>
  <c r="X552" i="16"/>
  <c r="AC552" i="16" s="1"/>
  <c r="X51" i="16"/>
  <c r="Z582" i="16"/>
  <c r="Z301" i="16"/>
  <c r="X262" i="16"/>
  <c r="Z262" i="16"/>
  <c r="Z12" i="16"/>
  <c r="AD12" i="16" s="1"/>
  <c r="X12" i="16"/>
  <c r="AC12" i="16" s="1"/>
  <c r="Z147" i="16"/>
  <c r="AD147" i="16" s="1"/>
  <c r="X147" i="16"/>
  <c r="AC147" i="16" s="1"/>
  <c r="AA27" i="16"/>
  <c r="Z127" i="16"/>
  <c r="AD127" i="16" s="1"/>
  <c r="X127" i="16"/>
  <c r="AC127" i="16" s="1"/>
  <c r="AA228" i="16"/>
  <c r="Z233" i="16"/>
  <c r="X233" i="16"/>
  <c r="Z245" i="16"/>
  <c r="X245" i="16"/>
  <c r="X273" i="16"/>
  <c r="Z278" i="16"/>
  <c r="AD278" i="16" s="1"/>
  <c r="Z288" i="16"/>
  <c r="AD288" i="16" s="1"/>
  <c r="X288" i="16"/>
  <c r="AC288" i="16" s="1"/>
  <c r="Z310" i="16"/>
  <c r="AD310" i="16" s="1"/>
  <c r="X310" i="16"/>
  <c r="AC310" i="16" s="1"/>
  <c r="AA397" i="16"/>
  <c r="W451" i="16"/>
  <c r="Y451" i="16" s="1"/>
  <c r="W452" i="16"/>
  <c r="Y452" i="16" s="1"/>
  <c r="W495" i="16"/>
  <c r="Y495" i="16" s="1"/>
  <c r="W494" i="16"/>
  <c r="Y494" i="16" s="1"/>
  <c r="Z536" i="16"/>
  <c r="AD536" i="16" s="1"/>
  <c r="X536" i="16"/>
  <c r="AC536" i="16" s="1"/>
  <c r="Z565" i="16"/>
  <c r="AD565" i="16" s="1"/>
  <c r="X565" i="16"/>
  <c r="AC565" i="16" s="1"/>
  <c r="X727" i="16"/>
  <c r="AC727" i="16" s="1"/>
  <c r="Z727" i="16"/>
  <c r="AD727" i="16" s="1"/>
  <c r="X46" i="16"/>
  <c r="Z92" i="16"/>
  <c r="AD92" i="16" s="1"/>
  <c r="X92" i="16"/>
  <c r="AC92" i="16" s="1"/>
  <c r="AA122" i="16"/>
  <c r="AA165" i="16"/>
  <c r="AA233" i="16"/>
  <c r="Z251" i="16"/>
  <c r="AD251" i="16" s="1"/>
  <c r="X251" i="16"/>
  <c r="AC251" i="16" s="1"/>
  <c r="Z363" i="16"/>
  <c r="X363" i="16"/>
  <c r="Z435" i="16"/>
  <c r="AD435" i="16" s="1"/>
  <c r="X435" i="16"/>
  <c r="AC435" i="16" s="1"/>
  <c r="Z534" i="16"/>
  <c r="AD534" i="16" s="1"/>
  <c r="X534" i="16"/>
  <c r="AC534" i="16" s="1"/>
  <c r="Z547" i="16"/>
  <c r="X547" i="16"/>
  <c r="AA562" i="16"/>
  <c r="X650" i="16"/>
  <c r="Z650" i="16"/>
  <c r="Z634" i="16"/>
  <c r="Z539" i="16"/>
  <c r="AA15" i="16"/>
  <c r="W25" i="16"/>
  <c r="Y25" i="16" s="1"/>
  <c r="Z30" i="16"/>
  <c r="X30" i="16"/>
  <c r="Z53" i="16"/>
  <c r="AD53" i="16" s="1"/>
  <c r="X53" i="16"/>
  <c r="AC53" i="16" s="1"/>
  <c r="Z65" i="16"/>
  <c r="AD65" i="16" s="1"/>
  <c r="X65" i="16"/>
  <c r="AC65" i="16" s="1"/>
  <c r="W72" i="16"/>
  <c r="Y72" i="16" s="1"/>
  <c r="W96" i="16"/>
  <c r="Y96" i="16" s="1"/>
  <c r="Z100" i="16"/>
  <c r="X100" i="16"/>
  <c r="W118" i="16"/>
  <c r="Y118" i="16" s="1"/>
  <c r="AA130" i="16"/>
  <c r="AA140" i="16"/>
  <c r="W143" i="16"/>
  <c r="Y143" i="16" s="1"/>
  <c r="AA178" i="16"/>
  <c r="Z188" i="16"/>
  <c r="AD188" i="16" s="1"/>
  <c r="X188" i="16"/>
  <c r="AC188" i="16" s="1"/>
  <c r="Z256" i="16"/>
  <c r="AD256" i="16" s="1"/>
  <c r="X256" i="16"/>
  <c r="AC256" i="16" s="1"/>
  <c r="AA261" i="16"/>
  <c r="W265" i="16"/>
  <c r="Y265" i="16" s="1"/>
  <c r="AA271" i="16"/>
  <c r="W384" i="16"/>
  <c r="Y384" i="16" s="1"/>
  <c r="W421" i="16"/>
  <c r="Y421" i="16" s="1"/>
  <c r="W465" i="16"/>
  <c r="Y465" i="16" s="1"/>
  <c r="W592" i="16"/>
  <c r="Y592" i="16" s="1"/>
  <c r="AA611" i="16"/>
  <c r="W614" i="16"/>
  <c r="Y614" i="16" s="1"/>
  <c r="AA635" i="16"/>
  <c r="Z648" i="16"/>
  <c r="AD648" i="16" s="1"/>
  <c r="X648" i="16"/>
  <c r="AC648" i="16" s="1"/>
  <c r="AA650" i="16"/>
  <c r="AA682" i="16"/>
  <c r="X481" i="16"/>
  <c r="X342" i="16"/>
  <c r="X267" i="16"/>
  <c r="X40" i="16"/>
  <c r="Z632" i="16"/>
  <c r="Z227" i="16"/>
  <c r="Z22" i="16"/>
  <c r="Z222" i="16"/>
  <c r="AD222" i="16" s="1"/>
  <c r="X222" i="16"/>
  <c r="AC222" i="16" s="1"/>
  <c r="Z277" i="16"/>
  <c r="AD277" i="16" s="1"/>
  <c r="X277" i="16"/>
  <c r="AC277" i="16" s="1"/>
  <c r="Z636" i="16"/>
  <c r="Z57" i="16"/>
  <c r="AD57" i="16" s="1"/>
  <c r="X57" i="16"/>
  <c r="AC57" i="16" s="1"/>
  <c r="W62" i="16"/>
  <c r="Y62" i="16" s="1"/>
  <c r="AA69" i="16"/>
  <c r="AA102" i="16"/>
  <c r="Z623" i="16"/>
  <c r="AD623" i="16" s="1"/>
  <c r="X623" i="16"/>
  <c r="AC623" i="16" s="1"/>
  <c r="X17" i="16"/>
  <c r="AA152" i="16"/>
  <c r="Z211" i="16"/>
  <c r="X211" i="16"/>
  <c r="Z315" i="16"/>
  <c r="AD315" i="16" s="1"/>
  <c r="X315" i="16"/>
  <c r="AC315" i="16" s="1"/>
  <c r="Z655" i="16"/>
  <c r="AD655" i="16" s="1"/>
  <c r="X655" i="16"/>
  <c r="AC655" i="16" s="1"/>
  <c r="W679" i="16"/>
  <c r="Y679" i="16" s="1"/>
  <c r="Z97" i="16"/>
  <c r="AD97" i="16" s="1"/>
  <c r="X97" i="16"/>
  <c r="AC97" i="16" s="1"/>
  <c r="AA208" i="16"/>
  <c r="AA216" i="16"/>
  <c r="AA238" i="16"/>
  <c r="Z286" i="16"/>
  <c r="AD286" i="16" s="1"/>
  <c r="X286" i="16"/>
  <c r="AC286" i="16" s="1"/>
  <c r="Z392" i="16"/>
  <c r="AD392" i="16" s="1"/>
  <c r="X392" i="16"/>
  <c r="AC392" i="16" s="1"/>
  <c r="Z405" i="16"/>
  <c r="X405" i="16"/>
  <c r="Z489" i="16"/>
  <c r="AD489" i="16" s="1"/>
  <c r="X489" i="16"/>
  <c r="AC489" i="16" s="1"/>
  <c r="Z513" i="16"/>
  <c r="AD513" i="16" s="1"/>
  <c r="X513" i="16"/>
  <c r="AC513" i="16" s="1"/>
  <c r="Z526" i="16"/>
  <c r="AD526" i="16" s="1"/>
  <c r="X526" i="16"/>
  <c r="AC526" i="16" s="1"/>
  <c r="Z611" i="16"/>
  <c r="X611" i="16"/>
  <c r="X344" i="16"/>
  <c r="AA31" i="16"/>
  <c r="AA101" i="16"/>
  <c r="AA168" i="16"/>
  <c r="Z171" i="16"/>
  <c r="AD171" i="16" s="1"/>
  <c r="X171" i="16"/>
  <c r="AC171" i="16" s="1"/>
  <c r="Z372" i="16"/>
  <c r="AD372" i="16" s="1"/>
  <c r="X372" i="16"/>
  <c r="AC372" i="16" s="1"/>
  <c r="Z379" i="16"/>
  <c r="AD379" i="16" s="1"/>
  <c r="X379" i="16"/>
  <c r="AC379" i="16" s="1"/>
  <c r="AA424" i="16"/>
  <c r="X446" i="16"/>
  <c r="AA508" i="16"/>
  <c r="AA542" i="16"/>
  <c r="W609" i="16"/>
  <c r="Y609" i="16" s="1"/>
  <c r="X630" i="16"/>
  <c r="AC630" i="16" s="1"/>
  <c r="Z630" i="16"/>
  <c r="AD630" i="16" s="1"/>
  <c r="X656" i="16"/>
  <c r="AC656" i="16" s="1"/>
  <c r="X535" i="16"/>
  <c r="X408" i="16"/>
  <c r="X258" i="16"/>
  <c r="X107" i="16"/>
  <c r="Z631" i="16"/>
  <c r="Z462" i="16"/>
  <c r="X462" i="16"/>
  <c r="AC462" i="16" s="1"/>
  <c r="X644" i="16"/>
  <c r="AC644" i="16" s="1"/>
  <c r="Z644" i="16"/>
  <c r="AD644" i="16" s="1"/>
  <c r="Z50" i="16"/>
  <c r="AD50" i="16" s="1"/>
  <c r="X50" i="16"/>
  <c r="AC50" i="16" s="1"/>
  <c r="X170" i="16"/>
  <c r="Z170" i="16"/>
  <c r="Z432" i="16"/>
  <c r="AD432" i="16" s="1"/>
  <c r="X432" i="16"/>
  <c r="AC432" i="16" s="1"/>
  <c r="AA114" i="16"/>
  <c r="Z440" i="16"/>
  <c r="AD440" i="16" s="1"/>
  <c r="X440" i="16"/>
  <c r="AC440" i="16" s="1"/>
  <c r="X612" i="16"/>
  <c r="W21" i="16"/>
  <c r="Y21" i="16" s="1"/>
  <c r="W35" i="16"/>
  <c r="Y35" i="16" s="1"/>
  <c r="AA55" i="16"/>
  <c r="W112" i="16"/>
  <c r="Y112" i="16" s="1"/>
  <c r="W135" i="16"/>
  <c r="Y135" i="16" s="1"/>
  <c r="AA145" i="16"/>
  <c r="AA202" i="16"/>
  <c r="AA223" i="16"/>
  <c r="W271" i="16"/>
  <c r="Y271" i="16" s="1"/>
  <c r="Z339" i="16"/>
  <c r="X339" i="16"/>
  <c r="Z24" i="16"/>
  <c r="W13" i="16"/>
  <c r="Y13" i="16" s="1"/>
  <c r="W19" i="16"/>
  <c r="Y19" i="16" s="1"/>
  <c r="AA33" i="16"/>
  <c r="X58" i="16"/>
  <c r="AC58" i="16" s="1"/>
  <c r="Z58" i="16"/>
  <c r="AD58" i="16" s="1"/>
  <c r="Z63" i="16"/>
  <c r="AD63" i="16" s="1"/>
  <c r="X63" i="16"/>
  <c r="AC63" i="16" s="1"/>
  <c r="Z75" i="16"/>
  <c r="AD75" i="16" s="1"/>
  <c r="X75" i="16"/>
  <c r="AC75" i="16" s="1"/>
  <c r="Z80" i="16"/>
  <c r="AD80" i="16" s="1"/>
  <c r="X80" i="16"/>
  <c r="AC80" i="16" s="1"/>
  <c r="AA85" i="16"/>
  <c r="AA90" i="16"/>
  <c r="Z95" i="16"/>
  <c r="AD95" i="16" s="1"/>
  <c r="X95" i="16"/>
  <c r="AC95" i="16" s="1"/>
  <c r="Z103" i="16"/>
  <c r="AD103" i="16" s="1"/>
  <c r="X103" i="16"/>
  <c r="AC103" i="16" s="1"/>
  <c r="Z110" i="16"/>
  <c r="AD110" i="16" s="1"/>
  <c r="X110" i="16"/>
  <c r="AC110" i="16" s="1"/>
  <c r="Z128" i="16"/>
  <c r="AD128" i="16" s="1"/>
  <c r="X128" i="16"/>
  <c r="AC128" i="16" s="1"/>
  <c r="Z133" i="16"/>
  <c r="AD133" i="16" s="1"/>
  <c r="X133" i="16"/>
  <c r="AC133" i="16" s="1"/>
  <c r="W138" i="16"/>
  <c r="Y138" i="16" s="1"/>
  <c r="AA148" i="16"/>
  <c r="AA155" i="16"/>
  <c r="W158" i="16"/>
  <c r="Y158" i="16" s="1"/>
  <c r="AA176" i="16"/>
  <c r="Z183" i="16"/>
  <c r="AD183" i="16" s="1"/>
  <c r="X183" i="16"/>
  <c r="AC183" i="16" s="1"/>
  <c r="Z199" i="16"/>
  <c r="X199" i="16"/>
  <c r="W210" i="16"/>
  <c r="Y210" i="16" s="1"/>
  <c r="W224" i="16"/>
  <c r="Y224" i="16" s="1"/>
  <c r="Z241" i="16"/>
  <c r="AD241" i="16" s="1"/>
  <c r="X241" i="16"/>
  <c r="AC241" i="16" s="1"/>
  <c r="W255" i="16"/>
  <c r="Y255" i="16" s="1"/>
  <c r="Z264" i="16"/>
  <c r="AD264" i="16" s="1"/>
  <c r="X264" i="16"/>
  <c r="AC264" i="16" s="1"/>
  <c r="AA275" i="16"/>
  <c r="AA289" i="16"/>
  <c r="W292" i="16"/>
  <c r="Y292" i="16" s="1"/>
  <c r="Z297" i="16"/>
  <c r="AD297" i="16" s="1"/>
  <c r="X297" i="16"/>
  <c r="AC297" i="16" s="1"/>
  <c r="Z308" i="16"/>
  <c r="AD308" i="16" s="1"/>
  <c r="X308" i="16"/>
  <c r="AC308" i="16" s="1"/>
  <c r="Z324" i="16"/>
  <c r="AD324" i="16" s="1"/>
  <c r="X324" i="16"/>
  <c r="AC324" i="16" s="1"/>
  <c r="W337" i="16"/>
  <c r="Y337" i="16" s="1"/>
  <c r="W356" i="16"/>
  <c r="Y356" i="16" s="1"/>
  <c r="AA387" i="16"/>
  <c r="W433" i="16"/>
  <c r="Y433" i="16" s="1"/>
  <c r="Z438" i="16"/>
  <c r="X438" i="16"/>
  <c r="Z500" i="16"/>
  <c r="AD500" i="16" s="1"/>
  <c r="X500" i="16"/>
  <c r="AC500" i="16" s="1"/>
  <c r="Z524" i="16"/>
  <c r="AD524" i="16" s="1"/>
  <c r="X524" i="16"/>
  <c r="AC524" i="16" s="1"/>
  <c r="Z558" i="16"/>
  <c r="AD558" i="16" s="1"/>
  <c r="X558" i="16"/>
  <c r="AC558" i="16" s="1"/>
  <c r="Z571" i="16"/>
  <c r="AD571" i="16" s="1"/>
  <c r="X587" i="16"/>
  <c r="AC587" i="16" s="1"/>
  <c r="Z587" i="16"/>
  <c r="AD587" i="16" s="1"/>
  <c r="Z617" i="16"/>
  <c r="AD617" i="16" s="1"/>
  <c r="X617" i="16"/>
  <c r="AC617" i="16" s="1"/>
  <c r="Z704" i="16"/>
  <c r="AD704" i="16" s="1"/>
  <c r="X704" i="16"/>
  <c r="AC704" i="16" s="1"/>
  <c r="X696" i="16"/>
  <c r="X390" i="16"/>
  <c r="Z692" i="16"/>
  <c r="Z290" i="16"/>
  <c r="AD290" i="16" s="1"/>
  <c r="X290" i="16"/>
  <c r="AC290" i="16" s="1"/>
  <c r="Z330" i="16"/>
  <c r="AD330" i="16" s="1"/>
  <c r="X330" i="16"/>
  <c r="AC330" i="16" s="1"/>
  <c r="Z32" i="16"/>
  <c r="AD32" i="16" s="1"/>
  <c r="X32" i="16"/>
  <c r="AC32" i="16" s="1"/>
  <c r="Z142" i="16"/>
  <c r="AD142" i="16" s="1"/>
  <c r="X142" i="16"/>
  <c r="AC142" i="16" s="1"/>
  <c r="Z223" i="16"/>
  <c r="X223" i="16"/>
  <c r="X87" i="16"/>
  <c r="AC87" i="16" s="1"/>
  <c r="Z87" i="16"/>
  <c r="AD87" i="16" s="1"/>
  <c r="W140" i="16"/>
  <c r="Y140" i="16" s="1"/>
  <c r="AA13" i="16"/>
  <c r="AA38" i="16"/>
  <c r="X56" i="16"/>
  <c r="AC56" i="16" s="1"/>
  <c r="Z56" i="16"/>
  <c r="AD56" i="16" s="1"/>
  <c r="Z84" i="16"/>
  <c r="W88" i="16"/>
  <c r="Y88" i="16" s="1"/>
  <c r="X90" i="16"/>
  <c r="Z90" i="16"/>
  <c r="X94" i="16"/>
  <c r="Z98" i="16"/>
  <c r="AD98" i="16" s="1"/>
  <c r="X98" i="16"/>
  <c r="AC98" i="16" s="1"/>
  <c r="Z131" i="16"/>
  <c r="AD131" i="16" s="1"/>
  <c r="X131" i="16"/>
  <c r="AC131" i="16" s="1"/>
  <c r="Z136" i="16"/>
  <c r="AD136" i="16" s="1"/>
  <c r="X136" i="16"/>
  <c r="AC136" i="16" s="1"/>
  <c r="W141" i="16"/>
  <c r="Y141" i="16" s="1"/>
  <c r="W161" i="16"/>
  <c r="Y161" i="16" s="1"/>
  <c r="X166" i="16"/>
  <c r="AC166" i="16" s="1"/>
  <c r="Z166" i="16"/>
  <c r="AD166" i="16" s="1"/>
  <c r="W174" i="16"/>
  <c r="Y174" i="16" s="1"/>
  <c r="Z181" i="16"/>
  <c r="AD181" i="16" s="1"/>
  <c r="X181" i="16"/>
  <c r="AC181" i="16" s="1"/>
  <c r="X186" i="16"/>
  <c r="AC186" i="16" s="1"/>
  <c r="Z186" i="16"/>
  <c r="AD186" i="16" s="1"/>
  <c r="W191" i="16"/>
  <c r="Y191" i="16" s="1"/>
  <c r="Z196" i="16"/>
  <c r="AD196" i="16" s="1"/>
  <c r="X196" i="16"/>
  <c r="AC196" i="16" s="1"/>
  <c r="AA204" i="16"/>
  <c r="Z239" i="16"/>
  <c r="AD239" i="16" s="1"/>
  <c r="X239" i="16"/>
  <c r="AC239" i="16" s="1"/>
  <c r="AA259" i="16"/>
  <c r="Z272" i="16"/>
  <c r="AD272" i="16" s="1"/>
  <c r="X272" i="16"/>
  <c r="AC272" i="16" s="1"/>
  <c r="Z295" i="16"/>
  <c r="Z332" i="16"/>
  <c r="AD332" i="16" s="1"/>
  <c r="X332" i="16"/>
  <c r="AC332" i="16" s="1"/>
  <c r="Z398" i="16"/>
  <c r="AD398" i="16" s="1"/>
  <c r="X398" i="16"/>
  <c r="AC398" i="16" s="1"/>
  <c r="Z414" i="16"/>
  <c r="AD414" i="16" s="1"/>
  <c r="X414" i="16"/>
  <c r="AC414" i="16" s="1"/>
  <c r="AA438" i="16"/>
  <c r="AA439" i="16"/>
  <c r="Z441" i="16"/>
  <c r="X441" i="16"/>
  <c r="Z463" i="16"/>
  <c r="AD463" i="16" s="1"/>
  <c r="X463" i="16"/>
  <c r="AC463" i="16" s="1"/>
  <c r="Z476" i="16"/>
  <c r="AD476" i="16" s="1"/>
  <c r="X476" i="16"/>
  <c r="AC476" i="16" s="1"/>
  <c r="Z516" i="16"/>
  <c r="AD516" i="16" s="1"/>
  <c r="X516" i="16"/>
  <c r="AC516" i="16" s="1"/>
  <c r="AA585" i="16"/>
  <c r="Z595" i="16"/>
  <c r="AD595" i="16" s="1"/>
  <c r="X595" i="16"/>
  <c r="AC595" i="16" s="1"/>
  <c r="AA603" i="16"/>
  <c r="Z691" i="16"/>
  <c r="AD691" i="16" s="1"/>
  <c r="X691" i="16"/>
  <c r="AC691" i="16" s="1"/>
  <c r="X735" i="16"/>
  <c r="AC735" i="16" s="1"/>
  <c r="X162" i="16"/>
  <c r="X86" i="16"/>
  <c r="X11" i="16"/>
  <c r="Z625" i="16"/>
  <c r="Z375" i="16"/>
  <c r="X146" i="16"/>
  <c r="AC146" i="16" s="1"/>
  <c r="Z146" i="16"/>
  <c r="AD146" i="16" s="1"/>
  <c r="Z291" i="16"/>
  <c r="AD291" i="16" s="1"/>
  <c r="X291" i="16"/>
  <c r="AC291" i="16" s="1"/>
  <c r="W563" i="16"/>
  <c r="Y563" i="16" s="1"/>
  <c r="W562" i="16"/>
  <c r="Y562" i="16" s="1"/>
  <c r="Z591" i="16"/>
  <c r="AD591" i="16" s="1"/>
  <c r="X591" i="16"/>
  <c r="AC591" i="16" s="1"/>
  <c r="X49" i="16"/>
  <c r="Z37" i="16"/>
  <c r="AD37" i="16" s="1"/>
  <c r="X37" i="16"/>
  <c r="AC37" i="16" s="1"/>
  <c r="W216" i="16"/>
  <c r="Y216" i="16" s="1"/>
  <c r="Z483" i="16"/>
  <c r="AD483" i="16" s="1"/>
  <c r="X483" i="16"/>
  <c r="AC483" i="16" s="1"/>
  <c r="Z528" i="16"/>
  <c r="X528" i="16"/>
  <c r="AA17" i="16"/>
  <c r="W8" i="16"/>
  <c r="Y8" i="16" s="1"/>
  <c r="W18" i="16"/>
  <c r="Y18" i="16" s="1"/>
  <c r="Z26" i="16"/>
  <c r="AD26" i="16" s="1"/>
  <c r="X26" i="16"/>
  <c r="AC26" i="16" s="1"/>
  <c r="W68" i="16"/>
  <c r="Y68" i="16" s="1"/>
  <c r="W73" i="16"/>
  <c r="Y73" i="16" s="1"/>
  <c r="Z113" i="16"/>
  <c r="AD113" i="16" s="1"/>
  <c r="X113" i="16"/>
  <c r="AC113" i="16" s="1"/>
  <c r="AA141" i="16"/>
  <c r="Z151" i="16"/>
  <c r="X151" i="16"/>
  <c r="AA161" i="16"/>
  <c r="AA191" i="16"/>
  <c r="W194" i="16"/>
  <c r="Y194" i="16" s="1"/>
  <c r="W232" i="16"/>
  <c r="Y232" i="16" s="1"/>
  <c r="Z244" i="16"/>
  <c r="AD244" i="16" s="1"/>
  <c r="X244" i="16"/>
  <c r="AC244" i="16" s="1"/>
  <c r="AA249" i="16"/>
  <c r="Z257" i="16"/>
  <c r="AD257" i="16" s="1"/>
  <c r="X257" i="16"/>
  <c r="AC257" i="16" s="1"/>
  <c r="X279" i="16"/>
  <c r="AC279" i="16" s="1"/>
  <c r="Z279" i="16"/>
  <c r="AD279" i="16" s="1"/>
  <c r="X303" i="16"/>
  <c r="AC303" i="16" s="1"/>
  <c r="Z303" i="16"/>
  <c r="AD303" i="16" s="1"/>
  <c r="AA335" i="16"/>
  <c r="Z343" i="16"/>
  <c r="X343" i="16"/>
  <c r="Z385" i="16"/>
  <c r="AD385" i="16" s="1"/>
  <c r="X385" i="16"/>
  <c r="AC385" i="16" s="1"/>
  <c r="W393" i="16"/>
  <c r="Y393" i="16" s="1"/>
  <c r="X406" i="16"/>
  <c r="AC406" i="16" s="1"/>
  <c r="AA444" i="16"/>
  <c r="W459" i="16"/>
  <c r="Y459" i="16" s="1"/>
  <c r="Z466" i="16"/>
  <c r="AD466" i="16" s="1"/>
  <c r="X466" i="16"/>
  <c r="AC466" i="16" s="1"/>
  <c r="Z468" i="16"/>
  <c r="X468" i="16"/>
  <c r="Z474" i="16"/>
  <c r="AD474" i="16" s="1"/>
  <c r="X474" i="16"/>
  <c r="AC474" i="16" s="1"/>
  <c r="Z511" i="16"/>
  <c r="X511" i="16"/>
  <c r="W540" i="16"/>
  <c r="Y540" i="16" s="1"/>
  <c r="AA553" i="16"/>
  <c r="Z569" i="16"/>
  <c r="AD569" i="16" s="1"/>
  <c r="X569" i="16"/>
  <c r="AC569" i="16" s="1"/>
  <c r="X577" i="16"/>
  <c r="AC577" i="16" s="1"/>
  <c r="Z577" i="16"/>
  <c r="AD577" i="16" s="1"/>
  <c r="Z602" i="16"/>
  <c r="AD602" i="16" s="1"/>
  <c r="X602" i="16"/>
  <c r="AC602" i="16" s="1"/>
  <c r="X615" i="16"/>
  <c r="AC615" i="16" s="1"/>
  <c r="Z615" i="16"/>
  <c r="AD615" i="16" s="1"/>
  <c r="X723" i="16"/>
  <c r="Z723" i="16"/>
  <c r="X235" i="16"/>
  <c r="X10" i="16"/>
  <c r="Z616" i="16"/>
  <c r="AA273" i="16"/>
  <c r="Z283" i="16"/>
  <c r="AD283" i="16" s="1"/>
  <c r="X283" i="16"/>
  <c r="AC283" i="16" s="1"/>
  <c r="AA296" i="16"/>
  <c r="AA300" i="16"/>
  <c r="W323" i="16"/>
  <c r="Y323" i="16" s="1"/>
  <c r="W340" i="16"/>
  <c r="Y340" i="16" s="1"/>
  <c r="Z345" i="16"/>
  <c r="AD345" i="16" s="1"/>
  <c r="X345" i="16"/>
  <c r="AC345" i="16" s="1"/>
  <c r="W416" i="16"/>
  <c r="Y416" i="16" s="1"/>
  <c r="W436" i="16"/>
  <c r="Y436" i="16" s="1"/>
  <c r="W589" i="16"/>
  <c r="Y589" i="16" s="1"/>
  <c r="AA631" i="16"/>
  <c r="AA636" i="16"/>
  <c r="X717" i="16"/>
  <c r="AC717" i="16" s="1"/>
  <c r="Z717" i="16"/>
  <c r="AD717" i="16" s="1"/>
  <c r="AA738" i="16"/>
  <c r="X578" i="16"/>
  <c r="Z703" i="16"/>
  <c r="Z666" i="16"/>
  <c r="Z284" i="16"/>
  <c r="AD284" i="16" s="1"/>
  <c r="X284" i="16"/>
  <c r="AC284" i="16" s="1"/>
  <c r="W316" i="16"/>
  <c r="Y316" i="16" s="1"/>
  <c r="Z321" i="16"/>
  <c r="AD321" i="16" s="1"/>
  <c r="X321" i="16"/>
  <c r="AC321" i="16" s="1"/>
  <c r="W325" i="16"/>
  <c r="Y325" i="16" s="1"/>
  <c r="AA338" i="16"/>
  <c r="W351" i="16"/>
  <c r="Y351" i="16" s="1"/>
  <c r="AA356" i="16"/>
  <c r="W376" i="16"/>
  <c r="Y376" i="16" s="1"/>
  <c r="W529" i="16"/>
  <c r="Y529" i="16" s="1"/>
  <c r="W564" i="16"/>
  <c r="Y564" i="16" s="1"/>
  <c r="AA592" i="16"/>
  <c r="Z601" i="16"/>
  <c r="AD601" i="16" s="1"/>
  <c r="X601" i="16"/>
  <c r="AC601" i="16" s="1"/>
  <c r="W649" i="16"/>
  <c r="Y649" i="16" s="1"/>
  <c r="Z661" i="16"/>
  <c r="AD661" i="16" s="1"/>
  <c r="X661" i="16"/>
  <c r="AC661" i="16" s="1"/>
  <c r="X705" i="16"/>
  <c r="AC705" i="16" s="1"/>
  <c r="Z705" i="16"/>
  <c r="AD705" i="16" s="1"/>
  <c r="W335" i="16"/>
  <c r="Y335" i="16" s="1"/>
  <c r="AA485" i="16"/>
  <c r="AA493" i="16"/>
  <c r="AA545" i="16"/>
  <c r="AA557" i="16"/>
  <c r="W568" i="16"/>
  <c r="Y568" i="16" s="1"/>
  <c r="W579" i="16"/>
  <c r="Y579" i="16" s="1"/>
  <c r="AA649" i="16"/>
  <c r="X684" i="16"/>
  <c r="AC684" i="16" s="1"/>
  <c r="AA718" i="16"/>
  <c r="X596" i="16"/>
  <c r="X502" i="16"/>
  <c r="Z425" i="16"/>
  <c r="Z359" i="16"/>
  <c r="AD359" i="16" s="1"/>
  <c r="X359" i="16"/>
  <c r="AC359" i="16" s="1"/>
  <c r="Z369" i="16"/>
  <c r="AD369" i="16" s="1"/>
  <c r="X369" i="16"/>
  <c r="AC369" i="16" s="1"/>
  <c r="Z374" i="16"/>
  <c r="AD374" i="16" s="1"/>
  <c r="X374" i="16"/>
  <c r="AC374" i="16" s="1"/>
  <c r="Z381" i="16"/>
  <c r="AD381" i="16" s="1"/>
  <c r="X381" i="16"/>
  <c r="AC381" i="16" s="1"/>
  <c r="AA413" i="16"/>
  <c r="Z417" i="16"/>
  <c r="X417" i="16"/>
  <c r="AA428" i="16"/>
  <c r="Z437" i="16"/>
  <c r="AD437" i="16" s="1"/>
  <c r="X437" i="16"/>
  <c r="AC437" i="16" s="1"/>
  <c r="W442" i="16"/>
  <c r="Y442" i="16" s="1"/>
  <c r="X460" i="16"/>
  <c r="AC460" i="16" s="1"/>
  <c r="Z460" i="16"/>
  <c r="AD460" i="16" s="1"/>
  <c r="Z490" i="16"/>
  <c r="AD490" i="16" s="1"/>
  <c r="X490" i="16"/>
  <c r="AC490" i="16" s="1"/>
  <c r="Z492" i="16"/>
  <c r="AD492" i="16" s="1"/>
  <c r="X492" i="16"/>
  <c r="AC492" i="16" s="1"/>
  <c r="Z504" i="16"/>
  <c r="X504" i="16"/>
  <c r="W527" i="16"/>
  <c r="Y527" i="16" s="1"/>
  <c r="Z537" i="16"/>
  <c r="AD537" i="16" s="1"/>
  <c r="AA561" i="16"/>
  <c r="Z570" i="16"/>
  <c r="AD570" i="16" s="1"/>
  <c r="X570" i="16"/>
  <c r="AC570" i="16" s="1"/>
  <c r="W574" i="16"/>
  <c r="Y574" i="16" s="1"/>
  <c r="W590" i="16"/>
  <c r="Y590" i="16" s="1"/>
  <c r="AA597" i="16"/>
  <c r="W613" i="16"/>
  <c r="Y613" i="16" s="1"/>
  <c r="X652" i="16"/>
  <c r="Z647" i="16"/>
  <c r="Z556" i="16"/>
  <c r="Z341" i="16"/>
  <c r="AA304" i="16"/>
  <c r="W309" i="16"/>
  <c r="Y309" i="16" s="1"/>
  <c r="Z319" i="16"/>
  <c r="AD319" i="16" s="1"/>
  <c r="X319" i="16"/>
  <c r="AC319" i="16" s="1"/>
  <c r="Z334" i="16"/>
  <c r="W349" i="16"/>
  <c r="Y349" i="16" s="1"/>
  <c r="Z415" i="16"/>
  <c r="AD415" i="16" s="1"/>
  <c r="X415" i="16"/>
  <c r="AC415" i="16" s="1"/>
  <c r="AA427" i="16"/>
  <c r="X447" i="16"/>
  <c r="AC447" i="16" s="1"/>
  <c r="Z447" i="16"/>
  <c r="AD447" i="16" s="1"/>
  <c r="W477" i="16"/>
  <c r="Y477" i="16" s="1"/>
  <c r="Z522" i="16"/>
  <c r="AD522" i="16" s="1"/>
  <c r="X522" i="16"/>
  <c r="AC522" i="16" s="1"/>
  <c r="AA533" i="16"/>
  <c r="AA537" i="16"/>
  <c r="AA555" i="16"/>
  <c r="W566" i="16"/>
  <c r="Y566" i="16" s="1"/>
  <c r="AA590" i="16"/>
  <c r="Z620" i="16"/>
  <c r="AD620" i="16" s="1"/>
  <c r="X620" i="16"/>
  <c r="AC620" i="16" s="1"/>
  <c r="X622" i="16"/>
  <c r="AC622" i="16" s="1"/>
  <c r="Z622" i="16"/>
  <c r="AD622" i="16" s="1"/>
  <c r="W640" i="16"/>
  <c r="Y640" i="16" s="1"/>
  <c r="Z713" i="16"/>
  <c r="AD713" i="16" s="1"/>
  <c r="X713" i="16"/>
  <c r="AC713" i="16" s="1"/>
  <c r="X729" i="16"/>
  <c r="Z729" i="16"/>
  <c r="Z737" i="16"/>
  <c r="AD737" i="16" s="1"/>
  <c r="X737" i="16"/>
  <c r="AC737" i="16" s="1"/>
  <c r="X400" i="16"/>
  <c r="W287" i="16"/>
  <c r="Y287" i="16" s="1"/>
  <c r="W302" i="16"/>
  <c r="Y302" i="16" s="1"/>
  <c r="AA309" i="16"/>
  <c r="Z322" i="16"/>
  <c r="X322" i="16"/>
  <c r="AA340" i="16"/>
  <c r="AA349" i="16"/>
  <c r="Z357" i="16"/>
  <c r="AD357" i="16" s="1"/>
  <c r="X357" i="16"/>
  <c r="AC357" i="16" s="1"/>
  <c r="W403" i="16"/>
  <c r="Y403" i="16" s="1"/>
  <c r="X445" i="16"/>
  <c r="AC445" i="16" s="1"/>
  <c r="Z445" i="16"/>
  <c r="AD445" i="16" s="1"/>
  <c r="AA472" i="16"/>
  <c r="AA510" i="16"/>
  <c r="W531" i="16"/>
  <c r="Y531" i="16" s="1"/>
  <c r="AA535" i="16"/>
  <c r="W554" i="16"/>
  <c r="Y554" i="16" s="1"/>
  <c r="AA559" i="16"/>
  <c r="W573" i="16"/>
  <c r="Y573" i="16" s="1"/>
  <c r="Z584" i="16"/>
  <c r="AD584" i="16" s="1"/>
  <c r="X584" i="16"/>
  <c r="AC584" i="16" s="1"/>
  <c r="W603" i="16"/>
  <c r="Y603" i="16" s="1"/>
  <c r="W633" i="16"/>
  <c r="Y633" i="16" s="1"/>
  <c r="AA640" i="16"/>
  <c r="W651" i="16"/>
  <c r="Y651" i="16" s="1"/>
  <c r="W658" i="16"/>
  <c r="Y658" i="16" s="1"/>
  <c r="X698" i="16"/>
  <c r="AC698" i="16" s="1"/>
  <c r="Z698" i="16"/>
  <c r="AD698" i="16" s="1"/>
  <c r="W702" i="16"/>
  <c r="Y702" i="16" s="1"/>
  <c r="W701" i="16"/>
  <c r="Y701" i="16" s="1"/>
  <c r="Z711" i="16"/>
  <c r="AD711" i="16" s="1"/>
  <c r="X711" i="16"/>
  <c r="AC711" i="16" s="1"/>
  <c r="X361" i="16"/>
  <c r="Z412" i="16"/>
  <c r="W730" i="16"/>
  <c r="Y730" i="16" s="1"/>
  <c r="W680" i="16"/>
  <c r="Y680" i="16" s="1"/>
  <c r="W732" i="16"/>
  <c r="Y732" i="16" s="1"/>
  <c r="W736" i="16"/>
  <c r="Y736" i="16" s="1"/>
  <c r="AA668" i="16"/>
  <c r="AA690" i="16"/>
  <c r="W700" i="16"/>
  <c r="Y700" i="16" s="1"/>
  <c r="AA702" i="16"/>
  <c r="AA736" i="16"/>
  <c r="W724" i="16"/>
  <c r="Y724" i="16" s="1"/>
  <c r="W682" i="16"/>
  <c r="Y682" i="16" s="1"/>
  <c r="W712" i="16"/>
  <c r="Y712" i="16" s="1"/>
  <c r="AA714" i="16"/>
  <c r="AA205" i="16"/>
  <c r="AA206" i="16"/>
  <c r="AA301" i="16"/>
  <c r="AC301" i="16" s="1"/>
  <c r="AA302" i="16"/>
  <c r="AA364" i="16"/>
  <c r="AA363" i="16"/>
  <c r="AA30" i="16"/>
  <c r="W85" i="16"/>
  <c r="Y85" i="16" s="1"/>
  <c r="W117" i="16"/>
  <c r="Y117" i="16" s="1"/>
  <c r="AA119" i="16"/>
  <c r="AA134" i="16"/>
  <c r="W203" i="16"/>
  <c r="Y203" i="16" s="1"/>
  <c r="W204" i="16"/>
  <c r="Y204" i="16" s="1"/>
  <c r="AA217" i="16"/>
  <c r="AA218" i="16"/>
  <c r="AA339" i="16"/>
  <c r="AA412" i="16"/>
  <c r="W470" i="16"/>
  <c r="Y470" i="16" s="1"/>
  <c r="W47" i="16"/>
  <c r="Y47" i="16" s="1"/>
  <c r="W83" i="16"/>
  <c r="Y83" i="16" s="1"/>
  <c r="W102" i="16"/>
  <c r="Y102" i="16" s="1"/>
  <c r="AA229" i="16"/>
  <c r="AA230" i="16"/>
  <c r="AA280" i="16"/>
  <c r="AA281" i="16"/>
  <c r="AA7" i="16"/>
  <c r="W45" i="16"/>
  <c r="Y45" i="16" s="1"/>
  <c r="W77" i="16"/>
  <c r="Y77" i="16" s="1"/>
  <c r="AA94" i="16"/>
  <c r="AA100" i="16"/>
  <c r="W185" i="16"/>
  <c r="Y185" i="16" s="1"/>
  <c r="W254" i="16"/>
  <c r="Y254" i="16" s="1"/>
  <c r="AA629" i="16"/>
  <c r="AA628" i="16"/>
  <c r="AA200" i="16"/>
  <c r="AA199" i="16"/>
  <c r="AA77" i="16"/>
  <c r="AA521" i="16"/>
  <c r="AA520" i="16"/>
  <c r="W676" i="16"/>
  <c r="Y676" i="16" s="1"/>
  <c r="W677" i="16"/>
  <c r="Y677" i="16" s="1"/>
  <c r="W687" i="16"/>
  <c r="Y687" i="16" s="1"/>
  <c r="W686" i="16"/>
  <c r="Y686" i="16" s="1"/>
  <c r="W101" i="16"/>
  <c r="Y101" i="16" s="1"/>
  <c r="AA118" i="16"/>
  <c r="W155" i="16"/>
  <c r="Y155" i="16" s="1"/>
  <c r="AA157" i="16"/>
  <c r="AA190" i="16"/>
  <c r="W197" i="16"/>
  <c r="Y197" i="16" s="1"/>
  <c r="AA263" i="16"/>
  <c r="AA262" i="16"/>
  <c r="AA395" i="16"/>
  <c r="AA394" i="16"/>
  <c r="AA409" i="16"/>
  <c r="AA408" i="16"/>
  <c r="W456" i="16"/>
  <c r="Y456" i="16" s="1"/>
  <c r="W455" i="16"/>
  <c r="Y455" i="16" s="1"/>
  <c r="W119" i="16"/>
  <c r="Y119" i="16" s="1"/>
  <c r="W520" i="16"/>
  <c r="Y520" i="16" s="1"/>
  <c r="W521" i="16"/>
  <c r="Y521" i="16" s="1"/>
  <c r="AA5" i="16"/>
  <c r="W33" i="16"/>
  <c r="Y33" i="16" s="1"/>
  <c r="W122" i="16"/>
  <c r="Y122" i="16" s="1"/>
  <c r="W126" i="16"/>
  <c r="Y126" i="16" s="1"/>
  <c r="W148" i="16"/>
  <c r="Y148" i="16" s="1"/>
  <c r="W168" i="16"/>
  <c r="Y168" i="16" s="1"/>
  <c r="W248" i="16"/>
  <c r="Y248" i="16" s="1"/>
  <c r="W249" i="16"/>
  <c r="Y249" i="16" s="1"/>
  <c r="W250" i="16"/>
  <c r="Y250" i="16" s="1"/>
  <c r="AA29" i="16"/>
  <c r="AA193" i="16"/>
  <c r="AA194" i="16"/>
  <c r="W260" i="16"/>
  <c r="Y260" i="16" s="1"/>
  <c r="W261" i="16"/>
  <c r="Y261" i="16" s="1"/>
  <c r="AA274" i="16"/>
  <c r="W300" i="16"/>
  <c r="Y300" i="16" s="1"/>
  <c r="W354" i="16"/>
  <c r="Y354" i="16" s="1"/>
  <c r="W353" i="16"/>
  <c r="Y353" i="16" s="1"/>
  <c r="W506" i="16"/>
  <c r="Y506" i="16" s="1"/>
  <c r="W386" i="16"/>
  <c r="Y386" i="16" s="1"/>
  <c r="W387" i="16"/>
  <c r="Y387" i="16" s="1"/>
  <c r="AA411" i="16"/>
  <c r="AA410" i="16"/>
  <c r="AA198" i="16"/>
  <c r="AA197" i="16"/>
  <c r="AA46" i="16"/>
  <c r="AA116" i="16"/>
  <c r="AA212" i="16"/>
  <c r="AA211" i="16"/>
  <c r="AA344" i="16"/>
  <c r="AA343" i="16"/>
  <c r="W420" i="16"/>
  <c r="Y420" i="16" s="1"/>
  <c r="W419" i="16"/>
  <c r="Y419" i="16" s="1"/>
  <c r="W268" i="16"/>
  <c r="Y268" i="16" s="1"/>
  <c r="W269" i="16"/>
  <c r="Y269" i="16" s="1"/>
  <c r="W125" i="16"/>
  <c r="Y125" i="16" s="1"/>
  <c r="AA210" i="16"/>
  <c r="AA209" i="16"/>
  <c r="W228" i="16"/>
  <c r="Y228" i="16" s="1"/>
  <c r="W317" i="16"/>
  <c r="Y317" i="16" s="1"/>
  <c r="W318" i="16"/>
  <c r="Y318" i="16" s="1"/>
  <c r="W346" i="16"/>
  <c r="Y346" i="16" s="1"/>
  <c r="W347" i="16"/>
  <c r="Y347" i="16" s="1"/>
  <c r="W31" i="16"/>
  <c r="Y31" i="16" s="1"/>
  <c r="AA269" i="16"/>
  <c r="AA19" i="16"/>
  <c r="AA23" i="16"/>
  <c r="AA44" i="16"/>
  <c r="AA180" i="16"/>
  <c r="W209" i="16"/>
  <c r="Y209" i="16" s="1"/>
  <c r="AA298" i="16"/>
  <c r="AA477" i="16"/>
  <c r="AA478" i="16"/>
  <c r="AA505" i="16"/>
  <c r="AA504" i="16"/>
  <c r="AA676" i="16"/>
  <c r="AA677" i="16"/>
  <c r="AA687" i="16"/>
  <c r="AA686" i="16"/>
  <c r="W163" i="16"/>
  <c r="Y163" i="16" s="1"/>
  <c r="AA170" i="16"/>
  <c r="W176" i="16"/>
  <c r="Y176" i="16" s="1"/>
  <c r="W236" i="16"/>
  <c r="Y236" i="16" s="1"/>
  <c r="AA282" i="16"/>
  <c r="W327" i="16"/>
  <c r="Y327" i="16" s="1"/>
  <c r="W326" i="16"/>
  <c r="Y326" i="16" s="1"/>
  <c r="AA399" i="16"/>
  <c r="AA544" i="16"/>
  <c r="AA680" i="16"/>
  <c r="AA679" i="16"/>
  <c r="W675" i="16"/>
  <c r="Y675" i="16" s="1"/>
  <c r="W674" i="16"/>
  <c r="Y674" i="16" s="1"/>
  <c r="W212" i="16"/>
  <c r="Y212" i="16" s="1"/>
  <c r="AA265" i="16"/>
  <c r="W313" i="16"/>
  <c r="Y313" i="16" s="1"/>
  <c r="W431" i="16"/>
  <c r="Y431" i="16" s="1"/>
  <c r="W430" i="16"/>
  <c r="Y430" i="16" s="1"/>
  <c r="AA627" i="16"/>
  <c r="AA626" i="16"/>
  <c r="W646" i="16"/>
  <c r="Y646" i="16" s="1"/>
  <c r="W645" i="16"/>
  <c r="Y645" i="16" s="1"/>
  <c r="AA675" i="16"/>
  <c r="AA674" i="16"/>
  <c r="AA548" i="16"/>
  <c r="AA547" i="16"/>
  <c r="W200" i="16"/>
  <c r="Y200" i="16" s="1"/>
  <c r="W311" i="16"/>
  <c r="Y311" i="16" s="1"/>
  <c r="AA322" i="16"/>
  <c r="AA323" i="16"/>
  <c r="AA368" i="16"/>
  <c r="AA367" i="16"/>
  <c r="AA453" i="16"/>
  <c r="AA454" i="16"/>
  <c r="AA528" i="16"/>
  <c r="AA538" i="16"/>
  <c r="W580" i="16"/>
  <c r="Y580" i="16" s="1"/>
  <c r="W581" i="16"/>
  <c r="Y581" i="16" s="1"/>
  <c r="W626" i="16"/>
  <c r="Y626" i="16" s="1"/>
  <c r="W358" i="16"/>
  <c r="Y358" i="16" s="1"/>
  <c r="AA380" i="16"/>
  <c r="AA582" i="16"/>
  <c r="AA583" i="16"/>
  <c r="AA160" i="16"/>
  <c r="W366" i="16"/>
  <c r="Y366" i="16" s="1"/>
  <c r="W365" i="16"/>
  <c r="Y365" i="16" s="1"/>
  <c r="W371" i="16"/>
  <c r="Y371" i="16" s="1"/>
  <c r="W370" i="16"/>
  <c r="Y370" i="16" s="1"/>
  <c r="W479" i="16"/>
  <c r="Y479" i="16" s="1"/>
  <c r="W484" i="16"/>
  <c r="Y484" i="16" s="1"/>
  <c r="W485" i="16"/>
  <c r="Y485" i="16" s="1"/>
  <c r="AA581" i="16"/>
  <c r="AA580" i="16"/>
  <c r="AA354" i="16"/>
  <c r="AA353" i="16"/>
  <c r="W720" i="16"/>
  <c r="Y720" i="16" s="1"/>
  <c r="W719" i="16"/>
  <c r="Y719" i="16" s="1"/>
  <c r="AA327" i="16"/>
  <c r="AA371" i="16"/>
  <c r="AA370" i="16"/>
  <c r="AA452" i="16"/>
  <c r="AA451" i="16"/>
  <c r="W472" i="16"/>
  <c r="Y472" i="16" s="1"/>
  <c r="W473" i="16"/>
  <c r="Y473" i="16" s="1"/>
  <c r="W517" i="16"/>
  <c r="Y517" i="16" s="1"/>
  <c r="W518" i="16"/>
  <c r="Y518" i="16" s="1"/>
  <c r="W296" i="16"/>
  <c r="Y296" i="16" s="1"/>
  <c r="AA306" i="16"/>
  <c r="W427" i="16"/>
  <c r="Y427" i="16" s="1"/>
  <c r="W428" i="16"/>
  <c r="Y428" i="16" s="1"/>
  <c r="W604" i="16"/>
  <c r="Y604" i="16" s="1"/>
  <c r="W605" i="16"/>
  <c r="Y605" i="16" s="1"/>
  <c r="AA245" i="16"/>
  <c r="AA276" i="16"/>
  <c r="AA365" i="16"/>
  <c r="W396" i="16"/>
  <c r="Y396" i="16" s="1"/>
  <c r="W482" i="16"/>
  <c r="Y482" i="16" s="1"/>
  <c r="AA573" i="16"/>
  <c r="AA574" i="16"/>
  <c r="AA579" i="16"/>
  <c r="AA578" i="16"/>
  <c r="AA382" i="16"/>
  <c r="W411" i="16"/>
  <c r="Y411" i="16" s="1"/>
  <c r="W410" i="16"/>
  <c r="Y410" i="16" s="1"/>
  <c r="AA416" i="16"/>
  <c r="AA446" i="16"/>
  <c r="AA475" i="16"/>
  <c r="AA512" i="16"/>
  <c r="AA511" i="16"/>
  <c r="W533" i="16"/>
  <c r="Y533" i="16" s="1"/>
  <c r="AA614" i="16"/>
  <c r="AA358" i="16"/>
  <c r="W429" i="16"/>
  <c r="Y429" i="16" s="1"/>
  <c r="AA436" i="16"/>
  <c r="AA589" i="16"/>
  <c r="AA643" i="16"/>
  <c r="W660" i="16"/>
  <c r="Y660" i="16" s="1"/>
  <c r="W659" i="16"/>
  <c r="Y659" i="16" s="1"/>
  <c r="W694" i="16"/>
  <c r="Y694" i="16" s="1"/>
  <c r="W693" i="16"/>
  <c r="Y693" i="16" s="1"/>
  <c r="W364" i="16"/>
  <c r="Y364" i="16" s="1"/>
  <c r="AA417" i="16"/>
  <c r="AA418" i="16"/>
  <c r="W444" i="16"/>
  <c r="Y444" i="16" s="1"/>
  <c r="W443" i="16"/>
  <c r="Y443" i="16" s="1"/>
  <c r="AA484" i="16"/>
  <c r="W329" i="16"/>
  <c r="Y329" i="16" s="1"/>
  <c r="AA426" i="16"/>
  <c r="AA488" i="16"/>
  <c r="AA487" i="16"/>
  <c r="W377" i="16"/>
  <c r="Y377" i="16" s="1"/>
  <c r="AA441" i="16"/>
  <c r="AA442" i="16"/>
  <c r="W662" i="16"/>
  <c r="Y662" i="16" s="1"/>
  <c r="AA333" i="16"/>
  <c r="W389" i="16"/>
  <c r="Y389" i="16" s="1"/>
  <c r="AA499" i="16"/>
  <c r="W508" i="16"/>
  <c r="Y508" i="16" s="1"/>
  <c r="AA532" i="16"/>
  <c r="W628" i="16"/>
  <c r="Y628" i="16" s="1"/>
  <c r="W629" i="16"/>
  <c r="Y629" i="16" s="1"/>
  <c r="AA729" i="16"/>
  <c r="AA730" i="16"/>
  <c r="W665" i="16"/>
  <c r="Y665" i="16" s="1"/>
  <c r="AA459" i="16"/>
  <c r="AA471" i="16"/>
  <c r="AA495" i="16"/>
  <c r="AA507" i="16"/>
  <c r="AA531" i="16"/>
  <c r="W668" i="16"/>
  <c r="Y668" i="16" s="1"/>
  <c r="W718" i="16"/>
  <c r="Y718" i="16" s="1"/>
  <c r="AA429" i="16"/>
  <c r="AA613" i="16"/>
  <c r="W706" i="16"/>
  <c r="Y706" i="16" s="1"/>
  <c r="W454" i="16"/>
  <c r="Y454" i="16" s="1"/>
  <c r="W478" i="16"/>
  <c r="Y478" i="16" s="1"/>
  <c r="W538" i="16"/>
  <c r="Y538" i="16" s="1"/>
  <c r="Z16" i="15"/>
  <c r="Z75" i="15"/>
  <c r="Z593" i="15"/>
  <c r="Z639" i="15"/>
  <c r="W234" i="15"/>
  <c r="W233" i="15"/>
  <c r="Z233" i="15" s="1"/>
  <c r="X528" i="15"/>
  <c r="Z528" i="15" s="1"/>
  <c r="X645" i="15"/>
  <c r="Z451" i="15"/>
  <c r="Z476" i="15"/>
  <c r="W526" i="15"/>
  <c r="Z526" i="15" s="1"/>
  <c r="W527" i="15"/>
  <c r="Z527" i="15" s="1"/>
  <c r="X614" i="15"/>
  <c r="W628" i="15"/>
  <c r="Z481" i="15"/>
  <c r="Z519" i="15"/>
  <c r="X346" i="15"/>
  <c r="X347" i="15"/>
  <c r="Z163" i="15"/>
  <c r="Z460" i="15"/>
  <c r="W581" i="15"/>
  <c r="Z581" i="15" s="1"/>
  <c r="W580" i="15"/>
  <c r="Z580" i="15" s="1"/>
  <c r="W583" i="15"/>
  <c r="Z583" i="15" s="1"/>
  <c r="X61" i="15"/>
  <c r="Z14" i="15"/>
  <c r="Z612" i="15"/>
  <c r="Z661" i="15"/>
  <c r="Z698" i="15"/>
  <c r="Z238" i="15"/>
  <c r="X604" i="15"/>
  <c r="Z181" i="15"/>
  <c r="W540" i="15"/>
  <c r="W539" i="15"/>
  <c r="Z539" i="15" s="1"/>
  <c r="Z386" i="15"/>
  <c r="W278" i="15"/>
  <c r="Z278" i="15" s="1"/>
  <c r="W277" i="15"/>
  <c r="Z277" i="15" s="1"/>
  <c r="X606" i="15"/>
  <c r="X607" i="15"/>
  <c r="W659" i="15"/>
  <c r="Z659" i="15" s="1"/>
  <c r="W660" i="15"/>
  <c r="Z111" i="15"/>
  <c r="W391" i="15"/>
  <c r="Z509" i="15"/>
  <c r="Z550" i="15"/>
  <c r="Z260" i="15"/>
  <c r="X294" i="15"/>
  <c r="Z294" i="15" s="1"/>
  <c r="W344" i="15"/>
  <c r="Z344" i="15" s="1"/>
  <c r="Z402" i="15"/>
  <c r="W413" i="15"/>
  <c r="Z430" i="15"/>
  <c r="W515" i="15"/>
  <c r="Z553" i="15"/>
  <c r="W607" i="15"/>
  <c r="Z607" i="15" s="1"/>
  <c r="Z634" i="15"/>
  <c r="X651" i="15"/>
  <c r="Z28" i="15"/>
  <c r="X54" i="15"/>
  <c r="Z57" i="15"/>
  <c r="X153" i="15"/>
  <c r="Z193" i="15"/>
  <c r="X206" i="15"/>
  <c r="W236" i="15"/>
  <c r="X255" i="15"/>
  <c r="W300" i="15"/>
  <c r="Z311" i="15"/>
  <c r="X330" i="15"/>
  <c r="Z330" i="15" s="1"/>
  <c r="X333" i="15"/>
  <c r="Z336" i="15"/>
  <c r="X344" i="15"/>
  <c r="X413" i="15"/>
  <c r="W433" i="15"/>
  <c r="Z433" i="15" s="1"/>
  <c r="X452" i="15"/>
  <c r="Z455" i="15"/>
  <c r="Z490" i="15"/>
  <c r="W493" i="15"/>
  <c r="X515" i="15"/>
  <c r="X518" i="15"/>
  <c r="Z572" i="15"/>
  <c r="X618" i="15"/>
  <c r="X640" i="15"/>
  <c r="X643" i="15"/>
  <c r="Z654" i="15"/>
  <c r="X665" i="15"/>
  <c r="W696" i="15"/>
  <c r="Z707" i="15"/>
  <c r="Z715" i="15"/>
  <c r="W736" i="15"/>
  <c r="X482" i="15"/>
  <c r="W529" i="15"/>
  <c r="Z529" i="15" s="1"/>
  <c r="W537" i="15"/>
  <c r="W671" i="15"/>
  <c r="Z12" i="15"/>
  <c r="W46" i="15"/>
  <c r="Z46" i="15" s="1"/>
  <c r="Z123" i="15"/>
  <c r="Z244" i="15"/>
  <c r="W247" i="15"/>
  <c r="X275" i="15"/>
  <c r="W289" i="15"/>
  <c r="X361" i="15"/>
  <c r="W477" i="15"/>
  <c r="W551" i="15"/>
  <c r="W616" i="15"/>
  <c r="Z616" i="15" s="1"/>
  <c r="W621" i="15"/>
  <c r="W624" i="15"/>
  <c r="Z624" i="15" s="1"/>
  <c r="W635" i="15"/>
  <c r="Z652" i="15"/>
  <c r="Z691" i="15"/>
  <c r="W702" i="15"/>
  <c r="Z702" i="15" s="1"/>
  <c r="X724" i="15"/>
  <c r="W730" i="15"/>
  <c r="X69" i="15"/>
  <c r="W180" i="15"/>
  <c r="W23" i="15"/>
  <c r="X46" i="15"/>
  <c r="W55" i="15"/>
  <c r="X71" i="15"/>
  <c r="W134" i="15"/>
  <c r="Z134" i="15" s="1"/>
  <c r="W148" i="15"/>
  <c r="Z148" i="15" s="1"/>
  <c r="W218" i="15"/>
  <c r="Z218" i="15" s="1"/>
  <c r="Z226" i="15"/>
  <c r="X232" i="15"/>
  <c r="Z239" i="15"/>
  <c r="X289" i="15"/>
  <c r="W306" i="15"/>
  <c r="W331" i="15"/>
  <c r="Z331" i="15" s="1"/>
  <c r="X356" i="15"/>
  <c r="W384" i="15"/>
  <c r="W389" i="15"/>
  <c r="Z389" i="15" s="1"/>
  <c r="W411" i="15"/>
  <c r="X477" i="15"/>
  <c r="Z477" i="15" s="1"/>
  <c r="W480" i="15"/>
  <c r="Z480" i="15" s="1"/>
  <c r="X485" i="15"/>
  <c r="W491" i="15"/>
  <c r="W510" i="15"/>
  <c r="X551" i="15"/>
  <c r="X621" i="15"/>
  <c r="Z621" i="15" s="1"/>
  <c r="X624" i="15"/>
  <c r="Z644" i="15"/>
  <c r="X660" i="15"/>
  <c r="X702" i="15"/>
  <c r="Z441" i="15"/>
  <c r="W724" i="15"/>
  <c r="Z724" i="15" s="1"/>
  <c r="W15" i="15"/>
  <c r="X23" i="15"/>
  <c r="X55" i="15"/>
  <c r="W94" i="15"/>
  <c r="Z97" i="15"/>
  <c r="Z113" i="15"/>
  <c r="X134" i="15"/>
  <c r="W143" i="15"/>
  <c r="Z143" i="15" s="1"/>
  <c r="X148" i="15"/>
  <c r="W194" i="15"/>
  <c r="Z194" i="15" s="1"/>
  <c r="W202" i="15"/>
  <c r="X218" i="15"/>
  <c r="Z231" i="15"/>
  <c r="W259" i="15"/>
  <c r="Z259" i="15" s="1"/>
  <c r="W267" i="15"/>
  <c r="W285" i="15"/>
  <c r="X298" i="15"/>
  <c r="W302" i="15"/>
  <c r="Z379" i="15"/>
  <c r="X384" i="15"/>
  <c r="X389" i="15"/>
  <c r="Z398" i="15"/>
  <c r="W442" i="15"/>
  <c r="Z442" i="15" s="1"/>
  <c r="X450" i="15"/>
  <c r="X480" i="15"/>
  <c r="W600" i="15"/>
  <c r="X694" i="15"/>
  <c r="Z697" i="15"/>
  <c r="Z716" i="15"/>
  <c r="X112" i="15"/>
  <c r="Z112" i="15" s="1"/>
  <c r="W228" i="15"/>
  <c r="Z228" i="15" s="1"/>
  <c r="X545" i="15"/>
  <c r="Z100" i="15"/>
  <c r="X122" i="15"/>
  <c r="Z146" i="15"/>
  <c r="X172" i="15"/>
  <c r="Z172" i="15" s="1"/>
  <c r="W178" i="15"/>
  <c r="Z178" i="15" s="1"/>
  <c r="X202" i="15"/>
  <c r="X213" i="15"/>
  <c r="Z213" i="15" s="1"/>
  <c r="X234" i="15"/>
  <c r="W242" i="15"/>
  <c r="W246" i="15"/>
  <c r="Z246" i="15" s="1"/>
  <c r="X267" i="15"/>
  <c r="X271" i="15"/>
  <c r="W287" i="15"/>
  <c r="X323" i="15"/>
  <c r="X373" i="15"/>
  <c r="Z373" i="15" s="1"/>
  <c r="X406" i="15"/>
  <c r="W420" i="15"/>
  <c r="W475" i="15"/>
  <c r="Z549" i="15"/>
  <c r="W700" i="15"/>
  <c r="X708" i="15"/>
  <c r="Z711" i="15"/>
  <c r="Z722" i="15"/>
  <c r="X79" i="15"/>
  <c r="W35" i="15"/>
  <c r="Z50" i="15"/>
  <c r="Z124" i="15"/>
  <c r="Z127" i="15"/>
  <c r="X132" i="15"/>
  <c r="Z157" i="15"/>
  <c r="W160" i="15"/>
  <c r="X170" i="15"/>
  <c r="X224" i="15"/>
  <c r="X242" i="15"/>
  <c r="W276" i="15"/>
  <c r="Z290" i="15"/>
  <c r="W301" i="15"/>
  <c r="X340" i="15"/>
  <c r="X354" i="15"/>
  <c r="Z354" i="15" s="1"/>
  <c r="Z437" i="15"/>
  <c r="X501" i="15"/>
  <c r="Z501" i="15" s="1"/>
  <c r="X508" i="15"/>
  <c r="W525" i="15"/>
  <c r="X538" i="15"/>
  <c r="X587" i="15"/>
  <c r="W614" i="15"/>
  <c r="Z625" i="15"/>
  <c r="W640" i="15"/>
  <c r="Z728" i="15"/>
  <c r="Z731" i="15"/>
  <c r="Z418" i="15"/>
  <c r="Z314" i="15"/>
  <c r="Z23" i="15"/>
  <c r="Z49" i="15"/>
  <c r="Z128" i="15"/>
  <c r="Z275" i="15"/>
  <c r="Z341" i="15"/>
  <c r="Z381" i="15"/>
  <c r="Z425" i="15"/>
  <c r="Z467" i="15"/>
  <c r="Z605" i="15"/>
  <c r="W680" i="15"/>
  <c r="W679" i="15"/>
  <c r="W59" i="15"/>
  <c r="W77" i="15"/>
  <c r="W76" i="15"/>
  <c r="Z76" i="15" s="1"/>
  <c r="Z133" i="15"/>
  <c r="Z254" i="15"/>
  <c r="X520" i="15"/>
  <c r="Z520" i="15" s="1"/>
  <c r="Z541" i="15"/>
  <c r="Z632" i="15"/>
  <c r="Z713" i="15"/>
  <c r="Z39" i="15"/>
  <c r="Z65" i="15"/>
  <c r="W190" i="15"/>
  <c r="W189" i="15"/>
  <c r="Z189" i="15" s="1"/>
  <c r="Z223" i="15"/>
  <c r="Z350" i="15"/>
  <c r="Z407" i="15"/>
  <c r="Z536" i="15"/>
  <c r="Z569" i="15"/>
  <c r="Z595" i="15"/>
  <c r="Z619" i="15"/>
  <c r="X629" i="15"/>
  <c r="Z629" i="15" s="1"/>
  <c r="Z671" i="15"/>
  <c r="Z709" i="15"/>
  <c r="X150" i="15"/>
  <c r="X149" i="15"/>
  <c r="Z149" i="15" s="1"/>
  <c r="W161" i="15"/>
  <c r="W436" i="15"/>
  <c r="Z436" i="15" s="1"/>
  <c r="Z24" i="15"/>
  <c r="Z26" i="15"/>
  <c r="Z34" i="15"/>
  <c r="W119" i="15"/>
  <c r="Z289" i="15"/>
  <c r="Z323" i="15"/>
  <c r="X343" i="15"/>
  <c r="X342" i="15"/>
  <c r="Z374" i="15"/>
  <c r="Z405" i="15"/>
  <c r="X423" i="15"/>
  <c r="Z423" i="15" s="1"/>
  <c r="X424" i="15"/>
  <c r="X431" i="15"/>
  <c r="W521" i="15"/>
  <c r="Z521" i="15" s="1"/>
  <c r="Z557" i="15"/>
  <c r="Z565" i="15"/>
  <c r="Z604" i="15"/>
  <c r="W609" i="15"/>
  <c r="Z609" i="15" s="1"/>
  <c r="Z653" i="15"/>
  <c r="Z704" i="15"/>
  <c r="Z737" i="15"/>
  <c r="W29" i="15"/>
  <c r="X38" i="15"/>
  <c r="X101" i="15"/>
  <c r="W249" i="15"/>
  <c r="X318" i="15"/>
  <c r="Z318" i="15" s="1"/>
  <c r="X338" i="15"/>
  <c r="X358" i="15"/>
  <c r="Z358" i="15" s="1"/>
  <c r="W362" i="15"/>
  <c r="Z362" i="15" s="1"/>
  <c r="W361" i="15"/>
  <c r="Z361" i="15" s="1"/>
  <c r="W426" i="15"/>
  <c r="X488" i="15"/>
  <c r="X500" i="15"/>
  <c r="Z500" i="15" s="1"/>
  <c r="W542" i="15"/>
  <c r="Z560" i="15"/>
  <c r="X677" i="15"/>
  <c r="X712" i="15"/>
  <c r="Z712" i="15" s="1"/>
  <c r="W735" i="15"/>
  <c r="Z735" i="15" s="1"/>
  <c r="Z9" i="15"/>
  <c r="X29" i="15"/>
  <c r="Z40" i="15"/>
  <c r="Z63" i="15"/>
  <c r="Z109" i="15"/>
  <c r="Z156" i="15"/>
  <c r="Z274" i="15"/>
  <c r="W284" i="15"/>
  <c r="Z284" i="15" s="1"/>
  <c r="X337" i="15"/>
  <c r="W340" i="15"/>
  <c r="Z340" i="15" s="1"/>
  <c r="W351" i="15"/>
  <c r="X382" i="15"/>
  <c r="Z382" i="15" s="1"/>
  <c r="X492" i="15"/>
  <c r="Z492" i="15" s="1"/>
  <c r="W503" i="15"/>
  <c r="Z503" i="15" s="1"/>
  <c r="Z524" i="15"/>
  <c r="W568" i="15"/>
  <c r="Z596" i="15"/>
  <c r="Z617" i="15"/>
  <c r="Z683" i="15"/>
  <c r="W687" i="15"/>
  <c r="W686" i="15"/>
  <c r="Z686" i="15" s="1"/>
  <c r="Z733" i="15"/>
  <c r="X695" i="15"/>
  <c r="Z695" i="15" s="1"/>
  <c r="X696" i="15"/>
  <c r="Z696" i="15" s="1"/>
  <c r="W101" i="15"/>
  <c r="Z101" i="15" s="1"/>
  <c r="W17" i="15"/>
  <c r="X27" i="15"/>
  <c r="Z27" i="15" s="1"/>
  <c r="W48" i="15"/>
  <c r="Z48" i="15" s="1"/>
  <c r="W122" i="15"/>
  <c r="W380" i="15"/>
  <c r="Z380" i="15" s="1"/>
  <c r="X487" i="15"/>
  <c r="Z487" i="15" s="1"/>
  <c r="X537" i="15"/>
  <c r="Z537" i="15" s="1"/>
  <c r="X581" i="15"/>
  <c r="X17" i="15"/>
  <c r="W21" i="15"/>
  <c r="Z21" i="15" s="1"/>
  <c r="W25" i="15"/>
  <c r="X35" i="15"/>
  <c r="Z35" i="15" s="1"/>
  <c r="Z42" i="15"/>
  <c r="X48" i="15"/>
  <c r="W102" i="15"/>
  <c r="X151" i="15"/>
  <c r="X152" i="15"/>
  <c r="Z169" i="15"/>
  <c r="X185" i="15"/>
  <c r="Z195" i="15"/>
  <c r="Z206" i="15"/>
  <c r="X219" i="15"/>
  <c r="Z232" i="15"/>
  <c r="X282" i="15"/>
  <c r="W319" i="15"/>
  <c r="Z319" i="15" s="1"/>
  <c r="W320" i="15"/>
  <c r="X364" i="15"/>
  <c r="X416" i="15"/>
  <c r="Z453" i="15"/>
  <c r="W456" i="15"/>
  <c r="Z461" i="15"/>
  <c r="Z522" i="15"/>
  <c r="X527" i="15"/>
  <c r="W545" i="15"/>
  <c r="Z545" i="15" s="1"/>
  <c r="Z563" i="15"/>
  <c r="Z586" i="15"/>
  <c r="Z678" i="15"/>
  <c r="Z689" i="15"/>
  <c r="Z700" i="15"/>
  <c r="W720" i="15"/>
  <c r="Z41" i="15"/>
  <c r="Z51" i="15"/>
  <c r="W309" i="15"/>
  <c r="W308" i="15"/>
  <c r="Z308" i="15" s="1"/>
  <c r="X37" i="15"/>
  <c r="Z37" i="15" s="1"/>
  <c r="X351" i="15"/>
  <c r="W5" i="15"/>
  <c r="W9" i="15"/>
  <c r="W13" i="15"/>
  <c r="X15" i="15"/>
  <c r="X25" i="15"/>
  <c r="Z78" i="15"/>
  <c r="Z86" i="15"/>
  <c r="W135" i="15"/>
  <c r="Z135" i="15" s="1"/>
  <c r="W141" i="15"/>
  <c r="X376" i="15"/>
  <c r="Z385" i="15"/>
  <c r="W406" i="15"/>
  <c r="Z406" i="15" s="1"/>
  <c r="X456" i="15"/>
  <c r="Z456" i="15" s="1"/>
  <c r="Z475" i="15"/>
  <c r="Z493" i="15"/>
  <c r="W497" i="15"/>
  <c r="Z497" i="15" s="1"/>
  <c r="W496" i="15"/>
  <c r="Z496" i="15" s="1"/>
  <c r="W592" i="15"/>
  <c r="Z623" i="15"/>
  <c r="W636" i="15"/>
  <c r="Z640" i="15"/>
  <c r="W649" i="15"/>
  <c r="Z649" i="15" s="1"/>
  <c r="Z670" i="15"/>
  <c r="X33" i="15"/>
  <c r="Z164" i="15"/>
  <c r="X5" i="15"/>
  <c r="X13" i="15"/>
  <c r="W20" i="15"/>
  <c r="Z20" i="15" s="1"/>
  <c r="W38" i="15"/>
  <c r="Z43" i="15"/>
  <c r="Z64" i="15"/>
  <c r="W108" i="15"/>
  <c r="Z110" i="15"/>
  <c r="X130" i="15"/>
  <c r="Z130" i="15" s="1"/>
  <c r="Z188" i="15"/>
  <c r="W191" i="15"/>
  <c r="Z214" i="15"/>
  <c r="Z225" i="15"/>
  <c r="Z235" i="15"/>
  <c r="W250" i="15"/>
  <c r="W280" i="15"/>
  <c r="Z280" i="15" s="1"/>
  <c r="W281" i="15"/>
  <c r="Z359" i="15"/>
  <c r="Z414" i="15"/>
  <c r="X429" i="15"/>
  <c r="W431" i="15"/>
  <c r="Z431" i="15" s="1"/>
  <c r="Z543" i="15"/>
  <c r="W556" i="15"/>
  <c r="Z556" i="15" s="1"/>
  <c r="X561" i="15"/>
  <c r="W587" i="15"/>
  <c r="Z587" i="15" s="1"/>
  <c r="X592" i="15"/>
  <c r="W597" i="15"/>
  <c r="Z597" i="15" s="1"/>
  <c r="W618" i="15"/>
  <c r="Z618" i="15" s="1"/>
  <c r="W627" i="15"/>
  <c r="Z627" i="15" s="1"/>
  <c r="W626" i="15"/>
  <c r="Z626" i="15" s="1"/>
  <c r="X631" i="15"/>
  <c r="Z631" i="15" s="1"/>
  <c r="Z703" i="15"/>
  <c r="W708" i="15"/>
  <c r="Z708" i="15" s="1"/>
  <c r="X736" i="15"/>
  <c r="Z736" i="15" s="1"/>
  <c r="W74" i="15"/>
  <c r="Z92" i="15"/>
  <c r="Z121" i="15"/>
  <c r="W145" i="15"/>
  <c r="X165" i="15"/>
  <c r="Z165" i="15" s="1"/>
  <c r="W172" i="15"/>
  <c r="X180" i="15"/>
  <c r="Z192" i="15"/>
  <c r="X204" i="15"/>
  <c r="X240" i="15"/>
  <c r="Z240" i="15" s="1"/>
  <c r="X263" i="15"/>
  <c r="Z263" i="15" s="1"/>
  <c r="W265" i="15"/>
  <c r="X312" i="15"/>
  <c r="Z312" i="15" s="1"/>
  <c r="Z321" i="15"/>
  <c r="X335" i="15"/>
  <c r="W387" i="15"/>
  <c r="W393" i="15"/>
  <c r="W409" i="15"/>
  <c r="Z409" i="15" s="1"/>
  <c r="W428" i="15"/>
  <c r="Z498" i="15"/>
  <c r="W505" i="15"/>
  <c r="Z505" i="15" s="1"/>
  <c r="W508" i="15"/>
  <c r="Z508" i="15" s="1"/>
  <c r="X510" i="15"/>
  <c r="Z510" i="15" s="1"/>
  <c r="Z513" i="15"/>
  <c r="W533" i="15"/>
  <c r="Z533" i="15" s="1"/>
  <c r="X613" i="15"/>
  <c r="W673" i="15"/>
  <c r="Z676" i="15"/>
  <c r="X682" i="15"/>
  <c r="W714" i="15"/>
  <c r="Z714" i="15" s="1"/>
  <c r="Z721" i="15"/>
  <c r="Z723" i="15"/>
  <c r="W62" i="15"/>
  <c r="Z62" i="15" s="1"/>
  <c r="Z98" i="15"/>
  <c r="W132" i="15"/>
  <c r="Z132" i="15" s="1"/>
  <c r="X161" i="15"/>
  <c r="Z161" i="15" s="1"/>
  <c r="X168" i="15"/>
  <c r="Z168" i="15" s="1"/>
  <c r="X178" i="15"/>
  <c r="X198" i="15"/>
  <c r="X236" i="15"/>
  <c r="Z236" i="15" s="1"/>
  <c r="X276" i="15"/>
  <c r="Z283" i="15"/>
  <c r="X285" i="15"/>
  <c r="Z285" i="15" s="1"/>
  <c r="Z287" i="15"/>
  <c r="W298" i="15"/>
  <c r="Z298" i="15" s="1"/>
  <c r="X300" i="15"/>
  <c r="Z300" i="15" s="1"/>
  <c r="W327" i="15"/>
  <c r="Z327" i="15" s="1"/>
  <c r="Z345" i="15"/>
  <c r="Z369" i="15"/>
  <c r="X391" i="15"/>
  <c r="Z391" i="15" s="1"/>
  <c r="Z400" i="15"/>
  <c r="Z412" i="15"/>
  <c r="Z419" i="15"/>
  <c r="X426" i="15"/>
  <c r="Z426" i="15" s="1"/>
  <c r="X491" i="15"/>
  <c r="Z491" i="15" s="1"/>
  <c r="W501" i="15"/>
  <c r="W512" i="15"/>
  <c r="Z512" i="15" s="1"/>
  <c r="W531" i="15"/>
  <c r="W535" i="15"/>
  <c r="Z535" i="15" s="1"/>
  <c r="W559" i="15"/>
  <c r="W579" i="15"/>
  <c r="W594" i="15"/>
  <c r="Z642" i="15"/>
  <c r="X671" i="15"/>
  <c r="W682" i="15"/>
  <c r="Z682" i="15" s="1"/>
  <c r="W738" i="15"/>
  <c r="W54" i="15"/>
  <c r="Z82" i="15"/>
  <c r="X104" i="15"/>
  <c r="Z104" i="15" s="1"/>
  <c r="X190" i="15"/>
  <c r="Z258" i="15"/>
  <c r="Z266" i="15"/>
  <c r="X313" i="15"/>
  <c r="Z313" i="15" s="1"/>
  <c r="Z355" i="15"/>
  <c r="W403" i="15"/>
  <c r="W424" i="15"/>
  <c r="W450" i="15"/>
  <c r="W454" i="15"/>
  <c r="Z454" i="15" s="1"/>
  <c r="Z474" i="15"/>
  <c r="W507" i="15"/>
  <c r="Z514" i="15"/>
  <c r="X542" i="15"/>
  <c r="W566" i="15"/>
  <c r="Z566" i="15" s="1"/>
  <c r="W585" i="15"/>
  <c r="X594" i="15"/>
  <c r="Z601" i="15"/>
  <c r="W675" i="15"/>
  <c r="W694" i="15"/>
  <c r="Z694" i="15" s="1"/>
  <c r="Z717" i="15"/>
  <c r="X738" i="15"/>
  <c r="W96" i="15"/>
  <c r="X116" i="15"/>
  <c r="Z120" i="15"/>
  <c r="X174" i="15"/>
  <c r="Z183" i="15"/>
  <c r="Z217" i="15"/>
  <c r="X228" i="15"/>
  <c r="Z248" i="15"/>
  <c r="Z251" i="15"/>
  <c r="X281" i="15"/>
  <c r="X304" i="15"/>
  <c r="Z367" i="15"/>
  <c r="Z372" i="15"/>
  <c r="X390" i="15"/>
  <c r="Z390" i="15" s="1"/>
  <c r="W401" i="15"/>
  <c r="Z401" i="15" s="1"/>
  <c r="X403" i="15"/>
  <c r="Z417" i="15"/>
  <c r="X499" i="15"/>
  <c r="W511" i="15"/>
  <c r="W530" i="15"/>
  <c r="Z530" i="15" s="1"/>
  <c r="X574" i="15"/>
  <c r="Z574" i="15" s="1"/>
  <c r="W578" i="15"/>
  <c r="Z578" i="15" s="1"/>
  <c r="X585" i="15"/>
  <c r="X590" i="15"/>
  <c r="W613" i="15"/>
  <c r="Z613" i="15" s="1"/>
  <c r="W633" i="15"/>
  <c r="Z685" i="15"/>
  <c r="X730" i="15"/>
  <c r="Z730" i="15" s="1"/>
  <c r="X96" i="15"/>
  <c r="X102" i="15"/>
  <c r="X114" i="15"/>
  <c r="X138" i="15"/>
  <c r="Z159" i="15"/>
  <c r="Z186" i="15"/>
  <c r="Z227" i="15"/>
  <c r="Z237" i="15"/>
  <c r="W273" i="15"/>
  <c r="Z273" i="15" s="1"/>
  <c r="Z286" i="15"/>
  <c r="Z302" i="15"/>
  <c r="W325" i="15"/>
  <c r="Z325" i="15" s="1"/>
  <c r="Z396" i="15"/>
  <c r="Z449" i="15"/>
  <c r="W469" i="15"/>
  <c r="Z472" i="15"/>
  <c r="X540" i="15"/>
  <c r="X548" i="15"/>
  <c r="X571" i="15"/>
  <c r="X573" i="15"/>
  <c r="Z573" i="15" s="1"/>
  <c r="X633" i="15"/>
  <c r="X638" i="15"/>
  <c r="Z645" i="15"/>
  <c r="W657" i="15"/>
  <c r="W662" i="15"/>
  <c r="W668" i="15"/>
  <c r="Z668" i="15" s="1"/>
  <c r="Z699" i="15"/>
  <c r="W706" i="15"/>
  <c r="Z706" i="15" s="1"/>
  <c r="X729" i="15"/>
  <c r="Z729" i="15" s="1"/>
  <c r="Z52" i="15"/>
  <c r="W88" i="15"/>
  <c r="X118" i="15"/>
  <c r="Z118" i="15" s="1"/>
  <c r="X137" i="15"/>
  <c r="Z137" i="15" s="1"/>
  <c r="Z147" i="15"/>
  <c r="W150" i="15"/>
  <c r="Z150" i="15" s="1"/>
  <c r="W155" i="15"/>
  <c r="W198" i="15"/>
  <c r="Z198" i="15" s="1"/>
  <c r="W210" i="15"/>
  <c r="Z210" i="15" s="1"/>
  <c r="X227" i="15"/>
  <c r="X261" i="15"/>
  <c r="Z261" i="15" s="1"/>
  <c r="X278" i="15"/>
  <c r="X302" i="15"/>
  <c r="Z320" i="15"/>
  <c r="X325" i="15"/>
  <c r="X360" i="15"/>
  <c r="Z360" i="15" s="1"/>
  <c r="W370" i="15"/>
  <c r="Z370" i="15" s="1"/>
  <c r="Z384" i="15"/>
  <c r="W399" i="15"/>
  <c r="Z399" i="15" s="1"/>
  <c r="Z415" i="15"/>
  <c r="X422" i="15"/>
  <c r="W444" i="15"/>
  <c r="W462" i="15"/>
  <c r="W488" i="15"/>
  <c r="X505" i="15"/>
  <c r="Z517" i="15"/>
  <c r="W538" i="15"/>
  <c r="Z538" i="15" s="1"/>
  <c r="W564" i="15"/>
  <c r="Z564" i="15" s="1"/>
  <c r="X589" i="15"/>
  <c r="X611" i="15"/>
  <c r="Z611" i="15" s="1"/>
  <c r="W643" i="15"/>
  <c r="X658" i="15"/>
  <c r="X662" i="15"/>
  <c r="X732" i="15"/>
  <c r="Z334" i="15"/>
  <c r="W335" i="15"/>
  <c r="Z326" i="15"/>
  <c r="X327" i="15"/>
  <c r="Z328" i="15"/>
  <c r="X329" i="15"/>
  <c r="Z329" i="15" s="1"/>
  <c r="Z305" i="15"/>
  <c r="X303" i="15"/>
  <c r="Z303" i="15" s="1"/>
  <c r="W304" i="15"/>
  <c r="Z297" i="15"/>
  <c r="Z295" i="15"/>
  <c r="X296" i="15"/>
  <c r="W272" i="15"/>
  <c r="Z272" i="15" s="1"/>
  <c r="X273" i="15"/>
  <c r="W271" i="15"/>
  <c r="Z271" i="15" s="1"/>
  <c r="X270" i="15"/>
  <c r="Z270" i="15" s="1"/>
  <c r="W269" i="15"/>
  <c r="X269" i="15"/>
  <c r="Z268" i="15"/>
  <c r="X265" i="15"/>
  <c r="Z265" i="15" s="1"/>
  <c r="W263" i="15"/>
  <c r="Z264" i="15"/>
  <c r="Z197" i="15"/>
  <c r="Z87" i="15"/>
  <c r="Z53" i="15"/>
  <c r="W33" i="15"/>
  <c r="Z33" i="15" s="1"/>
  <c r="W32" i="15"/>
  <c r="X176" i="15"/>
  <c r="X175" i="15"/>
  <c r="X247" i="15"/>
  <c r="Z247" i="15" s="1"/>
  <c r="X245" i="15"/>
  <c r="Z245" i="15" s="1"/>
  <c r="X469" i="15"/>
  <c r="Z469" i="15" s="1"/>
  <c r="X468" i="15"/>
  <c r="Z45" i="15"/>
  <c r="Z81" i="15"/>
  <c r="Z105" i="15"/>
  <c r="W203" i="15"/>
  <c r="Z203" i="15" s="1"/>
  <c r="W204" i="15"/>
  <c r="X444" i="15"/>
  <c r="X443" i="15"/>
  <c r="Z443" i="15" s="1"/>
  <c r="X32" i="15"/>
  <c r="Z91" i="15"/>
  <c r="Z173" i="15"/>
  <c r="Z10" i="15"/>
  <c r="W19" i="15"/>
  <c r="W61" i="15"/>
  <c r="X68" i="15"/>
  <c r="X77" i="15"/>
  <c r="X84" i="15"/>
  <c r="Z84" i="15" s="1"/>
  <c r="X103" i="15"/>
  <c r="Z103" i="15" s="1"/>
  <c r="W221" i="15"/>
  <c r="W220" i="15"/>
  <c r="Z301" i="15"/>
  <c r="X307" i="15"/>
  <c r="Z307" i="15" s="1"/>
  <c r="X306" i="15"/>
  <c r="Z306" i="15" s="1"/>
  <c r="W589" i="15"/>
  <c r="W590" i="15"/>
  <c r="Z590" i="15" s="1"/>
  <c r="X7" i="15"/>
  <c r="X6" i="15"/>
  <c r="Z6" i="15" s="1"/>
  <c r="Z141" i="15"/>
  <c r="Z211" i="15"/>
  <c r="W44" i="15"/>
  <c r="W140" i="15"/>
  <c r="W139" i="15"/>
  <c r="X246" i="15"/>
  <c r="W421" i="15"/>
  <c r="Z421" i="15" s="1"/>
  <c r="W422" i="15"/>
  <c r="Z422" i="15" s="1"/>
  <c r="W548" i="15"/>
  <c r="W547" i="15"/>
  <c r="Z547" i="15" s="1"/>
  <c r="X428" i="15"/>
  <c r="X427" i="15"/>
  <c r="Z427" i="15" s="1"/>
  <c r="W555" i="15"/>
  <c r="W554" i="15"/>
  <c r="Z554" i="15" s="1"/>
  <c r="Z4" i="15"/>
  <c r="X44" i="15"/>
  <c r="W73" i="15"/>
  <c r="W72" i="15"/>
  <c r="Z72" i="15" s="1"/>
  <c r="Z80" i="15"/>
  <c r="W85" i="15"/>
  <c r="Z95" i="15"/>
  <c r="X140" i="15"/>
  <c r="X139" i="15"/>
  <c r="W184" i="15"/>
  <c r="Z184" i="15" s="1"/>
  <c r="W185" i="15"/>
  <c r="Z185" i="15" s="1"/>
  <c r="X94" i="15"/>
  <c r="X145" i="15"/>
  <c r="Z145" i="15" s="1"/>
  <c r="X144" i="15"/>
  <c r="Z144" i="15" s="1"/>
  <c r="X31" i="15"/>
  <c r="Z47" i="15"/>
  <c r="Z67" i="15"/>
  <c r="X72" i="15"/>
  <c r="X73" i="15"/>
  <c r="X74" i="15"/>
  <c r="X85" i="15"/>
  <c r="W125" i="15"/>
  <c r="Z158" i="15"/>
  <c r="Z177" i="15"/>
  <c r="Z202" i="15"/>
  <c r="Z94" i="15"/>
  <c r="W216" i="15"/>
  <c r="Z216" i="15" s="1"/>
  <c r="W215" i="15"/>
  <c r="Z215" i="15" s="1"/>
  <c r="W7" i="15"/>
  <c r="X11" i="15"/>
  <c r="Z11" i="15" s="1"/>
  <c r="X19" i="15"/>
  <c r="X18" i="15"/>
  <c r="Z18" i="15" s="1"/>
  <c r="X126" i="15"/>
  <c r="X125" i="15"/>
  <c r="X249" i="15"/>
  <c r="X250" i="15"/>
  <c r="X582" i="15"/>
  <c r="Z582" i="15" s="1"/>
  <c r="X583" i="15"/>
  <c r="X90" i="15"/>
  <c r="X89" i="15"/>
  <c r="Z89" i="15" s="1"/>
  <c r="X681" i="15"/>
  <c r="Z681" i="15" s="1"/>
  <c r="Z154" i="15"/>
  <c r="W176" i="15"/>
  <c r="W175" i="15"/>
  <c r="Z209" i="15"/>
  <c r="Z249" i="15"/>
  <c r="W347" i="15"/>
  <c r="Z347" i="15" s="1"/>
  <c r="W346" i="15"/>
  <c r="Z346" i="15" s="1"/>
  <c r="W377" i="15"/>
  <c r="X657" i="15"/>
  <c r="Z257" i="15"/>
  <c r="Z299" i="15"/>
  <c r="Z432" i="15"/>
  <c r="X59" i="15"/>
  <c r="W68" i="15"/>
  <c r="Z93" i="15"/>
  <c r="X108" i="15"/>
  <c r="Z108" i="15" s="1"/>
  <c r="W114" i="15"/>
  <c r="Z114" i="15" s="1"/>
  <c r="Z131" i="15"/>
  <c r="Z167" i="15"/>
  <c r="Z196" i="15"/>
  <c r="W243" i="15"/>
  <c r="Z243" i="15" s="1"/>
  <c r="Z348" i="15"/>
  <c r="W371" i="15"/>
  <c r="Z371" i="15" s="1"/>
  <c r="X375" i="15"/>
  <c r="Z375" i="15" s="1"/>
  <c r="W439" i="15"/>
  <c r="Z540" i="15"/>
  <c r="W665" i="15"/>
  <c r="W664" i="15"/>
  <c r="Z664" i="15" s="1"/>
  <c r="W31" i="15"/>
  <c r="X88" i="15"/>
  <c r="W90" i="15"/>
  <c r="X119" i="15"/>
  <c r="Z142" i="15"/>
  <c r="W152" i="15"/>
  <c r="W151" i="15"/>
  <c r="W200" i="15"/>
  <c r="Z200" i="15" s="1"/>
  <c r="W199" i="15"/>
  <c r="Z199" i="15" s="1"/>
  <c r="Z224" i="15"/>
  <c r="Z241" i="15"/>
  <c r="W484" i="15"/>
  <c r="Z484" i="15" s="1"/>
  <c r="W485" i="15"/>
  <c r="Z485" i="15" s="1"/>
  <c r="X673" i="15"/>
  <c r="X672" i="15"/>
  <c r="Z672" i="15" s="1"/>
  <c r="W333" i="15"/>
  <c r="Z333" i="15" s="1"/>
  <c r="W332" i="15"/>
  <c r="Z332" i="15" s="1"/>
  <c r="W376" i="15"/>
  <c r="X410" i="15"/>
  <c r="Z410" i="15" s="1"/>
  <c r="X411" i="15"/>
  <c r="Z411" i="15" s="1"/>
  <c r="W452" i="15"/>
  <c r="Z452" i="15" s="1"/>
  <c r="W71" i="15"/>
  <c r="W116" i="15"/>
  <c r="W115" i="15"/>
  <c r="Z115" i="15" s="1"/>
  <c r="W138" i="15"/>
  <c r="Z138" i="15" s="1"/>
  <c r="W153" i="15"/>
  <c r="W174" i="15"/>
  <c r="Z201" i="15"/>
  <c r="W212" i="15"/>
  <c r="Z293" i="15"/>
  <c r="W337" i="15"/>
  <c r="Z337" i="15" s="1"/>
  <c r="X349" i="15"/>
  <c r="Z349" i="15" s="1"/>
  <c r="W394" i="15"/>
  <c r="Z394" i="15" s="1"/>
  <c r="W446" i="15"/>
  <c r="W445" i="15"/>
  <c r="Z445" i="15" s="1"/>
  <c r="W495" i="15"/>
  <c r="W494" i="15"/>
  <c r="Z494" i="15" s="1"/>
  <c r="Z106" i="15"/>
  <c r="Z129" i="15"/>
  <c r="X155" i="15"/>
  <c r="X221" i="15"/>
  <c r="X220" i="15"/>
  <c r="X448" i="15"/>
  <c r="X447" i="15"/>
  <c r="Z447" i="15" s="1"/>
  <c r="Z710" i="15"/>
  <c r="X719" i="15"/>
  <c r="Z719" i="15" s="1"/>
  <c r="X720" i="15"/>
  <c r="X60" i="15"/>
  <c r="Z60" i="15" s="1"/>
  <c r="Z117" i="15"/>
  <c r="Z136" i="15"/>
  <c r="Z256" i="15"/>
  <c r="Z267" i="15"/>
  <c r="W296" i="15"/>
  <c r="Z296" i="15" s="1"/>
  <c r="Z310" i="15"/>
  <c r="W356" i="15"/>
  <c r="Z363" i="15"/>
  <c r="X365" i="15"/>
  <c r="X366" i="15"/>
  <c r="Z366" i="15" s="1"/>
  <c r="W397" i="15"/>
  <c r="Z440" i="15"/>
  <c r="X577" i="15"/>
  <c r="Z577" i="15" s="1"/>
  <c r="X576" i="15"/>
  <c r="Z576" i="15" s="1"/>
  <c r="X635" i="15"/>
  <c r="Z635" i="15" s="1"/>
  <c r="X636" i="15"/>
  <c r="Z636" i="15" s="1"/>
  <c r="Z58" i="15"/>
  <c r="W69" i="15"/>
  <c r="Z69" i="15" s="1"/>
  <c r="W79" i="15"/>
  <c r="Z170" i="15"/>
  <c r="Z187" i="15"/>
  <c r="X191" i="15"/>
  <c r="Z191" i="15" s="1"/>
  <c r="X210" i="15"/>
  <c r="W230" i="15"/>
  <c r="Z230" i="15" s="1"/>
  <c r="W229" i="15"/>
  <c r="Z229" i="15" s="1"/>
  <c r="Z250" i="15"/>
  <c r="Z335" i="15"/>
  <c r="Z352" i="15"/>
  <c r="W392" i="15"/>
  <c r="Z392" i="15" s="1"/>
  <c r="X397" i="15"/>
  <c r="Z404" i="15"/>
  <c r="W459" i="15"/>
  <c r="W458" i="15"/>
  <c r="Z458" i="15" s="1"/>
  <c r="W482" i="15"/>
  <c r="Z532" i="15"/>
  <c r="Z688" i="15"/>
  <c r="X107" i="15"/>
  <c r="Z107" i="15" s="1"/>
  <c r="W126" i="15"/>
  <c r="Z160" i="15"/>
  <c r="Z166" i="15"/>
  <c r="Z179" i="15"/>
  <c r="Z242" i="15"/>
  <c r="X292" i="15"/>
  <c r="X291" i="15"/>
  <c r="Z291" i="15" s="1"/>
  <c r="Z315" i="15"/>
  <c r="W368" i="15"/>
  <c r="Z368" i="15" s="1"/>
  <c r="X377" i="15"/>
  <c r="X558" i="15"/>
  <c r="X559" i="15"/>
  <c r="Z622" i="15"/>
  <c r="Z279" i="15"/>
  <c r="Z342" i="15"/>
  <c r="Z365" i="15"/>
  <c r="X436" i="15"/>
  <c r="Z544" i="15"/>
  <c r="Z558" i="15"/>
  <c r="X603" i="15"/>
  <c r="Z660" i="15"/>
  <c r="X680" i="15"/>
  <c r="X679" i="15"/>
  <c r="X684" i="15"/>
  <c r="W219" i="15"/>
  <c r="W292" i="15"/>
  <c r="X309" i="15"/>
  <c r="Z309" i="15" s="1"/>
  <c r="Z317" i="15"/>
  <c r="Z378" i="15"/>
  <c r="X439" i="15"/>
  <c r="W448" i="15"/>
  <c r="Z468" i="15"/>
  <c r="W499" i="15"/>
  <c r="Z727" i="15"/>
  <c r="X212" i="15"/>
  <c r="Z288" i="15"/>
  <c r="Z343" i="15"/>
  <c r="Z353" i="15"/>
  <c r="W364" i="15"/>
  <c r="X393" i="15"/>
  <c r="Z393" i="15" s="1"/>
  <c r="Z424" i="15"/>
  <c r="W651" i="15"/>
  <c r="Z651" i="15" s="1"/>
  <c r="W650" i="15"/>
  <c r="Z650" i="15" s="1"/>
  <c r="X512" i="15"/>
  <c r="X511" i="15"/>
  <c r="Z511" i="15" s="1"/>
  <c r="Z518" i="15"/>
  <c r="X579" i="15"/>
  <c r="X599" i="15"/>
  <c r="Z599" i="15" s="1"/>
  <c r="X600" i="15"/>
  <c r="Z600" i="15" s="1"/>
  <c r="Z606" i="15"/>
  <c r="W255" i="15"/>
  <c r="Z255" i="15" s="1"/>
  <c r="Z262" i="15"/>
  <c r="Z324" i="15"/>
  <c r="W338" i="15"/>
  <c r="Z339" i="15"/>
  <c r="W416" i="15"/>
  <c r="W429" i="15"/>
  <c r="Z444" i="15"/>
  <c r="Z568" i="15"/>
  <c r="W570" i="15"/>
  <c r="Z570" i="15" s="1"/>
  <c r="W571" i="15"/>
  <c r="Z628" i="15"/>
  <c r="W637" i="15"/>
  <c r="Z637" i="15" s="1"/>
  <c r="W638" i="15"/>
  <c r="W655" i="15"/>
  <c r="Z655" i="15" s="1"/>
  <c r="Z276" i="15"/>
  <c r="Z282" i="15"/>
  <c r="W316" i="15"/>
  <c r="Z316" i="15" s="1"/>
  <c r="Z322" i="15"/>
  <c r="Z387" i="15"/>
  <c r="Z420" i="15"/>
  <c r="Z462" i="15"/>
  <c r="Z483" i="15"/>
  <c r="Z502" i="15"/>
  <c r="Z504" i="15"/>
  <c r="W523" i="15"/>
  <c r="Z523" i="15" s="1"/>
  <c r="X555" i="15"/>
  <c r="W603" i="15"/>
  <c r="W602" i="15"/>
  <c r="Z602" i="15" s="1"/>
  <c r="Z641" i="15"/>
  <c r="Z673" i="15"/>
  <c r="Z725" i="15"/>
  <c r="X471" i="15"/>
  <c r="Z471" i="15" s="1"/>
  <c r="W473" i="15"/>
  <c r="Z473" i="15" s="1"/>
  <c r="Z479" i="15"/>
  <c r="X507" i="15"/>
  <c r="Z551" i="15"/>
  <c r="Z647" i="15"/>
  <c r="W658" i="15"/>
  <c r="Z658" i="15" s="1"/>
  <c r="X675" i="15"/>
  <c r="Z675" i="15" s="1"/>
  <c r="W677" i="15"/>
  <c r="Z690" i="15"/>
  <c r="Z457" i="15"/>
  <c r="X459" i="15"/>
  <c r="Z465" i="15"/>
  <c r="Z486" i="15"/>
  <c r="Z516" i="15"/>
  <c r="Z669" i="15"/>
  <c r="Z684" i="15"/>
  <c r="X446" i="15"/>
  <c r="W478" i="15"/>
  <c r="Z478" i="15" s="1"/>
  <c r="X495" i="15"/>
  <c r="X531" i="15"/>
  <c r="Z594" i="15"/>
  <c r="W646" i="15"/>
  <c r="Z646" i="15" s="1"/>
  <c r="Z705" i="15"/>
  <c r="X552" i="15"/>
  <c r="Z552" i="15" s="1"/>
  <c r="Z575" i="15"/>
  <c r="X648" i="15"/>
  <c r="Z648" i="15" s="1"/>
  <c r="X667" i="15"/>
  <c r="Z667" i="15" s="1"/>
  <c r="Z693" i="15"/>
  <c r="Z732" i="15"/>
  <c r="W470" i="15"/>
  <c r="Z470" i="15" s="1"/>
  <c r="Z489" i="15"/>
  <c r="W506" i="15"/>
  <c r="Z506" i="15" s="1"/>
  <c r="Z525" i="15"/>
  <c r="Z546" i="15"/>
  <c r="Z561" i="15"/>
  <c r="Z588" i="15"/>
  <c r="Z630" i="15"/>
  <c r="W674" i="15"/>
  <c r="Z674" i="15" s="1"/>
  <c r="X687" i="15"/>
  <c r="W718" i="15"/>
  <c r="Z718" i="15" s="1"/>
  <c r="Z222" i="14"/>
  <c r="Z231" i="14"/>
  <c r="Z237" i="14"/>
  <c r="Z258" i="14"/>
  <c r="Z264" i="14"/>
  <c r="Z64" i="14"/>
  <c r="Z196" i="14"/>
  <c r="Z199" i="14"/>
  <c r="Z205" i="14"/>
  <c r="Z211" i="14"/>
  <c r="Z214" i="14"/>
  <c r="Z226" i="14"/>
  <c r="Z229" i="14"/>
  <c r="Z241" i="14"/>
  <c r="Z253" i="14"/>
  <c r="Z262" i="14"/>
  <c r="Z283" i="14"/>
  <c r="Z286" i="14"/>
  <c r="Z310" i="14"/>
  <c r="Z334" i="14"/>
  <c r="Z8" i="14"/>
  <c r="Z20" i="14"/>
  <c r="Z32" i="14"/>
  <c r="Z38" i="14"/>
  <c r="Z41" i="14"/>
  <c r="Z50" i="14"/>
  <c r="Z53" i="14"/>
  <c r="Z56" i="14"/>
  <c r="Z220" i="14"/>
  <c r="X29" i="14"/>
  <c r="X17" i="14"/>
  <c r="X23" i="14"/>
  <c r="Z23" i="14" s="1"/>
  <c r="Z461" i="14"/>
  <c r="Z509" i="14"/>
  <c r="Z569" i="14"/>
  <c r="Z602" i="14"/>
  <c r="Z626" i="14"/>
  <c r="Z641" i="14"/>
  <c r="Z650" i="14"/>
  <c r="Z674" i="14"/>
  <c r="Z689" i="14"/>
  <c r="Z66" i="14"/>
  <c r="Z72" i="14"/>
  <c r="Z75" i="14"/>
  <c r="Z78" i="14"/>
  <c r="Z87" i="14"/>
  <c r="Z99" i="14"/>
  <c r="Z111" i="14"/>
  <c r="Z120" i="14"/>
  <c r="Z123" i="14"/>
  <c r="Z144" i="14"/>
  <c r="Z147" i="14"/>
  <c r="Z156" i="14"/>
  <c r="Z159" i="14"/>
  <c r="Z162" i="14"/>
  <c r="Z171" i="14"/>
  <c r="Z698" i="14"/>
  <c r="Z710" i="14"/>
  <c r="Z722" i="14"/>
  <c r="Z734" i="14"/>
  <c r="Z4" i="14"/>
  <c r="Z16" i="14"/>
  <c r="Z40" i="14"/>
  <c r="Z52" i="14"/>
  <c r="Z435" i="14"/>
  <c r="Z438" i="14"/>
  <c r="Z483" i="14"/>
  <c r="Z486" i="14"/>
  <c r="Z498" i="14"/>
  <c r="Z516" i="14"/>
  <c r="Z519" i="14"/>
  <c r="Z522" i="14"/>
  <c r="Z534" i="14"/>
  <c r="Z543" i="14"/>
  <c r="Z546" i="14"/>
  <c r="Z552" i="14"/>
  <c r="Z570" i="14"/>
  <c r="Z576" i="14"/>
  <c r="Z582" i="14"/>
  <c r="Z588" i="14"/>
  <c r="Z606" i="14"/>
  <c r="Z612" i="14"/>
  <c r="Z615" i="14"/>
  <c r="Z630" i="14"/>
  <c r="Z642" i="14"/>
  <c r="Z648" i="14"/>
  <c r="Z654" i="14"/>
  <c r="Z663" i="14"/>
  <c r="Z666" i="14"/>
  <c r="Z672" i="14"/>
  <c r="Z678" i="14"/>
  <c r="Z687" i="14"/>
  <c r="Z223" i="14"/>
  <c r="W232" i="14"/>
  <c r="Z232" i="14" s="1"/>
  <c r="Z235" i="14"/>
  <c r="Z244" i="14"/>
  <c r="Z256" i="14"/>
  <c r="Z268" i="14"/>
  <c r="Z280" i="14"/>
  <c r="W289" i="14"/>
  <c r="Z328" i="14"/>
  <c r="Z352" i="14"/>
  <c r="Z388" i="14"/>
  <c r="Z400" i="14"/>
  <c r="W409" i="14"/>
  <c r="Z409" i="14" s="1"/>
  <c r="Z412" i="14"/>
  <c r="W523" i="14"/>
  <c r="Z523" i="14" s="1"/>
  <c r="W594" i="14"/>
  <c r="W702" i="14"/>
  <c r="W726" i="14"/>
  <c r="W738" i="14"/>
  <c r="Z738" i="14" s="1"/>
  <c r="W418" i="14"/>
  <c r="Z418" i="14" s="1"/>
  <c r="X523" i="14"/>
  <c r="X206" i="14"/>
  <c r="W221" i="14"/>
  <c r="Z221" i="14" s="1"/>
  <c r="W354" i="14"/>
  <c r="Z354" i="14" s="1"/>
  <c r="W360" i="14"/>
  <c r="Z360" i="14" s="1"/>
  <c r="W366" i="14"/>
  <c r="W9" i="14"/>
  <c r="X221" i="14"/>
  <c r="X362" i="14"/>
  <c r="X389" i="14"/>
  <c r="X537" i="14"/>
  <c r="W318" i="14"/>
  <c r="Z318" i="14" s="1"/>
  <c r="W88" i="14"/>
  <c r="W130" i="14"/>
  <c r="X318" i="14"/>
  <c r="W351" i="14"/>
  <c r="Z351" i="14" s="1"/>
  <c r="W482" i="14"/>
  <c r="Z482" i="14" s="1"/>
  <c r="W730" i="14"/>
  <c r="W180" i="14"/>
  <c r="W376" i="14"/>
  <c r="W382" i="14"/>
  <c r="X452" i="14"/>
  <c r="X473" i="14"/>
  <c r="W527" i="14"/>
  <c r="W631" i="14"/>
  <c r="W643" i="14"/>
  <c r="W673" i="14"/>
  <c r="X418" i="14"/>
  <c r="X424" i="14"/>
  <c r="X448" i="14"/>
  <c r="X9" i="14"/>
  <c r="W33" i="14"/>
  <c r="Z33" i="14" s="1"/>
  <c r="X515" i="14"/>
  <c r="X611" i="14"/>
  <c r="X655" i="14"/>
  <c r="X21" i="14"/>
  <c r="X77" i="14"/>
  <c r="X269" i="14"/>
  <c r="W278" i="14"/>
  <c r="W393" i="14"/>
  <c r="Z393" i="14" s="1"/>
  <c r="X456" i="14"/>
  <c r="X465" i="14"/>
  <c r="X571" i="14"/>
  <c r="X597" i="14"/>
  <c r="W7" i="14"/>
  <c r="W122" i="14"/>
  <c r="Z122" i="14" s="1"/>
  <c r="W134" i="14"/>
  <c r="Z134" i="14" s="1"/>
  <c r="W501" i="14"/>
  <c r="Z501" i="14" s="1"/>
  <c r="W542" i="14"/>
  <c r="X603" i="14"/>
  <c r="W21" i="14"/>
  <c r="X145" i="14"/>
  <c r="W275" i="14"/>
  <c r="Z275" i="14" s="1"/>
  <c r="W13" i="14"/>
  <c r="W29" i="14"/>
  <c r="W240" i="14"/>
  <c r="W296" i="14"/>
  <c r="X480" i="14"/>
  <c r="W551" i="14"/>
  <c r="Z551" i="14" s="1"/>
  <c r="X589" i="14"/>
  <c r="W603" i="14"/>
  <c r="X638" i="14"/>
  <c r="X730" i="14"/>
  <c r="X289" i="14"/>
  <c r="W307" i="14"/>
  <c r="Z307" i="14" s="1"/>
  <c r="W465" i="14"/>
  <c r="Z465" i="14" s="1"/>
  <c r="X13" i="14"/>
  <c r="W102" i="14"/>
  <c r="Z102" i="14" s="1"/>
  <c r="W108" i="14"/>
  <c r="X240" i="14"/>
  <c r="X243" i="14"/>
  <c r="W246" i="14"/>
  <c r="Z246" i="14" s="1"/>
  <c r="W252" i="14"/>
  <c r="W373" i="14"/>
  <c r="W399" i="14"/>
  <c r="Z399" i="14" s="1"/>
  <c r="W454" i="14"/>
  <c r="Z454" i="14" s="1"/>
  <c r="X525" i="14"/>
  <c r="W537" i="14"/>
  <c r="X551" i="14"/>
  <c r="W589" i="14"/>
  <c r="X618" i="14"/>
  <c r="X653" i="14"/>
  <c r="W313" i="14"/>
  <c r="Z313" i="14" s="1"/>
  <c r="X503" i="14"/>
  <c r="W655" i="14"/>
  <c r="X102" i="14"/>
  <c r="X108" i="14"/>
  <c r="X267" i="14"/>
  <c r="W579" i="14"/>
  <c r="W621" i="14"/>
  <c r="Z621" i="14" s="1"/>
  <c r="W411" i="14"/>
  <c r="W633" i="14"/>
  <c r="Z633" i="14" s="1"/>
  <c r="X426" i="14"/>
  <c r="W618" i="14"/>
  <c r="Z618" i="14" s="1"/>
  <c r="W712" i="14"/>
  <c r="Z712" i="14" s="1"/>
  <c r="X101" i="14"/>
  <c r="W116" i="14"/>
  <c r="W178" i="14"/>
  <c r="X212" i="14"/>
  <c r="X232" i="14"/>
  <c r="X278" i="14"/>
  <c r="X327" i="14"/>
  <c r="W333" i="14"/>
  <c r="Z333" i="14" s="1"/>
  <c r="W340" i="14"/>
  <c r="X364" i="14"/>
  <c r="X403" i="14"/>
  <c r="W503" i="14"/>
  <c r="W578" i="14"/>
  <c r="Z578" i="14" s="1"/>
  <c r="X633" i="14"/>
  <c r="W653" i="14"/>
  <c r="X712" i="14"/>
  <c r="W426" i="14"/>
  <c r="Z426" i="14" s="1"/>
  <c r="W216" i="14"/>
  <c r="Z216" i="14" s="1"/>
  <c r="W353" i="14"/>
  <c r="Z353" i="14" s="1"/>
  <c r="X651" i="14"/>
  <c r="Z651" i="14" s="1"/>
  <c r="W19" i="14"/>
  <c r="X33" i="14"/>
  <c r="W94" i="14"/>
  <c r="Z94" i="14" s="1"/>
  <c r="W135" i="14"/>
  <c r="Z135" i="14" s="1"/>
  <c r="W141" i="14"/>
  <c r="Z141" i="14" s="1"/>
  <c r="W202" i="14"/>
  <c r="W285" i="14"/>
  <c r="Z285" i="14" s="1"/>
  <c r="X296" i="14"/>
  <c r="X337" i="14"/>
  <c r="X371" i="14"/>
  <c r="W452" i="14"/>
  <c r="X475" i="14"/>
  <c r="W600" i="14"/>
  <c r="X640" i="14"/>
  <c r="X204" i="14"/>
  <c r="Z204" i="14" s="1"/>
  <c r="X307" i="14"/>
  <c r="W230" i="14"/>
  <c r="Z230" i="14" s="1"/>
  <c r="W548" i="14"/>
  <c r="X5" i="14"/>
  <c r="X19" i="14"/>
  <c r="X132" i="14"/>
  <c r="W182" i="14"/>
  <c r="Z182" i="14" s="1"/>
  <c r="W208" i="14"/>
  <c r="W228" i="14"/>
  <c r="W265" i="14"/>
  <c r="X285" i="14"/>
  <c r="X351" i="14"/>
  <c r="W384" i="14"/>
  <c r="Z384" i="14" s="1"/>
  <c r="W391" i="14"/>
  <c r="Z391" i="14" s="1"/>
  <c r="X399" i="14"/>
  <c r="W510" i="14"/>
  <c r="W535" i="14"/>
  <c r="Z535" i="14" s="1"/>
  <c r="W592" i="14"/>
  <c r="Z592" i="14" s="1"/>
  <c r="W614" i="14"/>
  <c r="Z614" i="14" s="1"/>
  <c r="X643" i="14"/>
  <c r="W649" i="14"/>
  <c r="X454" i="14"/>
  <c r="W701" i="14"/>
  <c r="Z701" i="14" s="1"/>
  <c r="X401" i="14"/>
  <c r="X708" i="14"/>
  <c r="W11" i="14"/>
  <c r="Z11" i="14" s="1"/>
  <c r="W101" i="14"/>
  <c r="W107" i="14"/>
  <c r="X185" i="14"/>
  <c r="X265" i="14"/>
  <c r="W344" i="14"/>
  <c r="Z344" i="14" s="1"/>
  <c r="W347" i="14"/>
  <c r="X391" i="14"/>
  <c r="W518" i="14"/>
  <c r="X535" i="14"/>
  <c r="W563" i="14"/>
  <c r="Z563" i="14" s="1"/>
  <c r="X574" i="14"/>
  <c r="X613" i="14"/>
  <c r="X660" i="14"/>
  <c r="W44" i="14"/>
  <c r="W73" i="14"/>
  <c r="X125" i="14"/>
  <c r="W267" i="14"/>
  <c r="Z267" i="14" s="1"/>
  <c r="W571" i="14"/>
  <c r="Z571" i="14" s="1"/>
  <c r="X671" i="14"/>
  <c r="X11" i="14"/>
  <c r="W25" i="14"/>
  <c r="W112" i="14"/>
  <c r="X165" i="14"/>
  <c r="X168" i="14"/>
  <c r="W174" i="14"/>
  <c r="X194" i="14"/>
  <c r="W294" i="14"/>
  <c r="X329" i="14"/>
  <c r="W335" i="14"/>
  <c r="Z335" i="14" s="1"/>
  <c r="X343" i="14"/>
  <c r="W349" i="14"/>
  <c r="Z349" i="14" s="1"/>
  <c r="W413" i="14"/>
  <c r="W467" i="14"/>
  <c r="W473" i="14"/>
  <c r="X499" i="14"/>
  <c r="X518" i="14"/>
  <c r="X563" i="14"/>
  <c r="W597" i="14"/>
  <c r="X605" i="14"/>
  <c r="X635" i="14"/>
  <c r="X7" i="14"/>
  <c r="X143" i="14"/>
  <c r="W401" i="14"/>
  <c r="X409" i="14"/>
  <c r="W671" i="14"/>
  <c r="W607" i="14"/>
  <c r="X25" i="14"/>
  <c r="W90" i="14"/>
  <c r="Z90" i="14" s="1"/>
  <c r="W96" i="14"/>
  <c r="W125" i="14"/>
  <c r="W145" i="14"/>
  <c r="W168" i="14"/>
  <c r="W306" i="14"/>
  <c r="Z306" i="14" s="1"/>
  <c r="W329" i="14"/>
  <c r="W389" i="14"/>
  <c r="X413" i="14"/>
  <c r="W436" i="14"/>
  <c r="Z436" i="14" s="1"/>
  <c r="X467" i="14"/>
  <c r="W508" i="14"/>
  <c r="Z508" i="14" s="1"/>
  <c r="W635" i="14"/>
  <c r="Z635" i="14" s="1"/>
  <c r="X677" i="14"/>
  <c r="X684" i="14"/>
  <c r="X450" i="14"/>
  <c r="X449" i="14"/>
  <c r="Z449" i="14" s="1"/>
  <c r="W732" i="14"/>
  <c r="Z732" i="14" s="1"/>
  <c r="W731" i="14"/>
  <c r="X59" i="14"/>
  <c r="W62" i="14"/>
  <c r="W114" i="14"/>
  <c r="W119" i="14"/>
  <c r="X202" i="14"/>
  <c r="X219" i="14"/>
  <c r="X255" i="14"/>
  <c r="W358" i="14"/>
  <c r="W357" i="14"/>
  <c r="Z357" i="14" s="1"/>
  <c r="W416" i="14"/>
  <c r="Z416" i="14" s="1"/>
  <c r="W415" i="14"/>
  <c r="Z415" i="14" s="1"/>
  <c r="X501" i="14"/>
  <c r="W515" i="14"/>
  <c r="Z515" i="14" s="1"/>
  <c r="W682" i="14"/>
  <c r="W14" i="14"/>
  <c r="W15" i="14"/>
  <c r="Z15" i="14" s="1"/>
  <c r="W17" i="14"/>
  <c r="Z17" i="14" s="1"/>
  <c r="X119" i="14"/>
  <c r="W276" i="14"/>
  <c r="W281" i="14"/>
  <c r="W282" i="14"/>
  <c r="Z282" i="14" s="1"/>
  <c r="W346" i="14"/>
  <c r="Z346" i="14" s="1"/>
  <c r="W555" i="14"/>
  <c r="Z555" i="14" s="1"/>
  <c r="W629" i="14"/>
  <c r="W724" i="14"/>
  <c r="Z724" i="14" s="1"/>
  <c r="X649" i="14"/>
  <c r="W362" i="14"/>
  <c r="Z362" i="14" s="1"/>
  <c r="W368" i="14"/>
  <c r="X420" i="14"/>
  <c r="X14" i="14"/>
  <c r="X15" i="14"/>
  <c r="X349" i="14"/>
  <c r="X228" i="14"/>
  <c r="W26" i="14"/>
  <c r="Z26" i="14" s="1"/>
  <c r="W27" i="14"/>
  <c r="Z27" i="14" s="1"/>
  <c r="W69" i="14"/>
  <c r="W152" i="14"/>
  <c r="W325" i="14"/>
  <c r="Z325" i="14" s="1"/>
  <c r="W381" i="14"/>
  <c r="Z381" i="14" s="1"/>
  <c r="X706" i="14"/>
  <c r="W714" i="14"/>
  <c r="Z714" i="14" s="1"/>
  <c r="W713" i="14"/>
  <c r="Z713" i="14" s="1"/>
  <c r="X724" i="14"/>
  <c r="X723" i="14"/>
  <c r="X26" i="14"/>
  <c r="X27" i="14"/>
  <c r="W55" i="14"/>
  <c r="Z55" i="14" s="1"/>
  <c r="X69" i="14"/>
  <c r="X135" i="14"/>
  <c r="W243" i="14"/>
  <c r="X325" i="14"/>
  <c r="X411" i="14"/>
  <c r="W474" i="14"/>
  <c r="Z474" i="14" s="1"/>
  <c r="W475" i="14"/>
  <c r="Z475" i="14" s="1"/>
  <c r="X705" i="14"/>
  <c r="X714" i="14"/>
  <c r="X713" i="14"/>
  <c r="X526" i="14"/>
  <c r="Z526" i="14" s="1"/>
  <c r="X527" i="14"/>
  <c r="W490" i="14"/>
  <c r="Z490" i="14" s="1"/>
  <c r="W491" i="14"/>
  <c r="Z491" i="14" s="1"/>
  <c r="W5" i="14"/>
  <c r="Z5" i="14" s="1"/>
  <c r="W308" i="14"/>
  <c r="Z308" i="14" s="1"/>
  <c r="W309" i="14"/>
  <c r="X373" i="14"/>
  <c r="X387" i="14"/>
  <c r="X395" i="14"/>
  <c r="X491" i="14"/>
  <c r="W525" i="14"/>
  <c r="W587" i="14"/>
  <c r="W609" i="14"/>
  <c r="Z609" i="14" s="1"/>
  <c r="W640" i="14"/>
  <c r="Z640" i="14" s="1"/>
  <c r="W639" i="14"/>
  <c r="Z639" i="14" s="1"/>
  <c r="X675" i="14"/>
  <c r="Z675" i="14" s="1"/>
  <c r="X687" i="14"/>
  <c r="X686" i="14"/>
  <c r="Z686" i="14" s="1"/>
  <c r="W720" i="14"/>
  <c r="Z720" i="14" s="1"/>
  <c r="W719" i="14"/>
  <c r="Z719" i="14" s="1"/>
  <c r="W31" i="14"/>
  <c r="X130" i="14"/>
  <c r="X141" i="14"/>
  <c r="X180" i="14"/>
  <c r="W194" i="14"/>
  <c r="Z194" i="14" s="1"/>
  <c r="W212" i="14"/>
  <c r="X230" i="14"/>
  <c r="W238" i="14"/>
  <c r="Z238" i="14" s="1"/>
  <c r="X313" i="14"/>
  <c r="W327" i="14"/>
  <c r="Z327" i="14" s="1"/>
  <c r="X335" i="14"/>
  <c r="W428" i="14"/>
  <c r="Z428" i="14" s="1"/>
  <c r="X436" i="14"/>
  <c r="W439" i="14"/>
  <c r="W590" i="14"/>
  <c r="Z590" i="14" s="1"/>
  <c r="W611" i="14"/>
  <c r="Z611" i="14" s="1"/>
  <c r="X631" i="14"/>
  <c r="X658" i="14"/>
  <c r="W662" i="14"/>
  <c r="X694" i="14"/>
  <c r="Z694" i="14" s="1"/>
  <c r="X702" i="14"/>
  <c r="X62" i="14"/>
  <c r="X73" i="14"/>
  <c r="X294" i="14"/>
  <c r="X333" i="14"/>
  <c r="X376" i="14"/>
  <c r="W387" i="14"/>
  <c r="W397" i="14"/>
  <c r="X624" i="14"/>
  <c r="W46" i="14"/>
  <c r="X84" i="14"/>
  <c r="X161" i="14"/>
  <c r="W200" i="14"/>
  <c r="X210" i="14"/>
  <c r="X218" i="14"/>
  <c r="X236" i="14"/>
  <c r="X252" i="14"/>
  <c r="W287" i="14"/>
  <c r="W292" i="14"/>
  <c r="X344" i="14"/>
  <c r="X397" i="14"/>
  <c r="X477" i="14"/>
  <c r="W512" i="14"/>
  <c r="Z512" i="14" s="1"/>
  <c r="W540" i="14"/>
  <c r="W561" i="14"/>
  <c r="W627" i="14"/>
  <c r="Z627" i="14" s="1"/>
  <c r="W677" i="14"/>
  <c r="Z677" i="14" s="1"/>
  <c r="X690" i="14"/>
  <c r="W84" i="14"/>
  <c r="X178" i="14"/>
  <c r="W210" i="14"/>
  <c r="W218" i="14"/>
  <c r="Z218" i="14" s="1"/>
  <c r="W450" i="14"/>
  <c r="Z450" i="14" s="1"/>
  <c r="X629" i="14"/>
  <c r="X35" i="14"/>
  <c r="W54" i="14"/>
  <c r="W60" i="14"/>
  <c r="W68" i="14"/>
  <c r="Z68" i="14" s="1"/>
  <c r="W71" i="14"/>
  <c r="Z71" i="14" s="1"/>
  <c r="W77" i="14"/>
  <c r="Z77" i="14" s="1"/>
  <c r="W118" i="14"/>
  <c r="W150" i="14"/>
  <c r="W170" i="14"/>
  <c r="X200" i="14"/>
  <c r="W255" i="14"/>
  <c r="Z255" i="14" s="1"/>
  <c r="X287" i="14"/>
  <c r="W320" i="14"/>
  <c r="Z320" i="14" s="1"/>
  <c r="X347" i="14"/>
  <c r="W395" i="14"/>
  <c r="Z395" i="14" s="1"/>
  <c r="W406" i="14"/>
  <c r="Z406" i="14" s="1"/>
  <c r="X433" i="14"/>
  <c r="W480" i="14"/>
  <c r="Z480" i="14" s="1"/>
  <c r="X485" i="14"/>
  <c r="X512" i="14"/>
  <c r="X540" i="14"/>
  <c r="W574" i="14"/>
  <c r="Z574" i="14" s="1"/>
  <c r="X579" i="14"/>
  <c r="W585" i="14"/>
  <c r="W616" i="14"/>
  <c r="W667" i="14"/>
  <c r="Z667" i="14" s="1"/>
  <c r="W708" i="14"/>
  <c r="X152" i="14"/>
  <c r="X416" i="14"/>
  <c r="X442" i="14"/>
  <c r="X482" i="14"/>
  <c r="W499" i="14"/>
  <c r="X38" i="14"/>
  <c r="X54" i="14"/>
  <c r="X60" i="14"/>
  <c r="X71" i="14"/>
  <c r="W79" i="14"/>
  <c r="Z79" i="14" s="1"/>
  <c r="W104" i="14"/>
  <c r="W126" i="14"/>
  <c r="X134" i="14"/>
  <c r="X150" i="14"/>
  <c r="W176" i="14"/>
  <c r="W190" i="14"/>
  <c r="X208" i="14"/>
  <c r="X216" i="14"/>
  <c r="W234" i="14"/>
  <c r="W250" i="14"/>
  <c r="Z250" i="14" s="1"/>
  <c r="X320" i="14"/>
  <c r="W323" i="14"/>
  <c r="W331" i="14"/>
  <c r="W356" i="14"/>
  <c r="X360" i="14"/>
  <c r="W370" i="14"/>
  <c r="Z370" i="14" s="1"/>
  <c r="W377" i="14"/>
  <c r="X406" i="14"/>
  <c r="W557" i="14"/>
  <c r="W568" i="14"/>
  <c r="X585" i="14"/>
  <c r="X607" i="14"/>
  <c r="W638" i="14"/>
  <c r="Z638" i="14" s="1"/>
  <c r="W658" i="14"/>
  <c r="Z658" i="14" s="1"/>
  <c r="W665" i="14"/>
  <c r="W158" i="14"/>
  <c r="W236" i="14"/>
  <c r="W371" i="14"/>
  <c r="X587" i="14"/>
  <c r="X609" i="14"/>
  <c r="W74" i="14"/>
  <c r="W85" i="14"/>
  <c r="Z85" i="14" s="1"/>
  <c r="X104" i="14"/>
  <c r="X107" i="14"/>
  <c r="X126" i="14"/>
  <c r="W138" i="14"/>
  <c r="W140" i="14"/>
  <c r="W143" i="14"/>
  <c r="Z143" i="14" s="1"/>
  <c r="W148" i="14"/>
  <c r="Z148" i="14" s="1"/>
  <c r="X153" i="14"/>
  <c r="X176" i="14"/>
  <c r="X190" i="14"/>
  <c r="W198" i="14"/>
  <c r="W219" i="14"/>
  <c r="W224" i="14"/>
  <c r="Z224" i="14" s="1"/>
  <c r="X234" i="14"/>
  <c r="W242" i="14"/>
  <c r="X250" i="14"/>
  <c r="W298" i="14"/>
  <c r="Z298" i="14" s="1"/>
  <c r="X306" i="14"/>
  <c r="X309" i="14"/>
  <c r="X323" i="14"/>
  <c r="X331" i="14"/>
  <c r="W338" i="14"/>
  <c r="X459" i="14"/>
  <c r="X510" i="14"/>
  <c r="X548" i="14"/>
  <c r="W559" i="14"/>
  <c r="Z559" i="14" s="1"/>
  <c r="W577" i="14"/>
  <c r="X600" i="14"/>
  <c r="W605" i="14"/>
  <c r="X657" i="14"/>
  <c r="X665" i="14"/>
  <c r="W696" i="14"/>
  <c r="X726" i="14"/>
  <c r="X246" i="14"/>
  <c r="W477" i="14"/>
  <c r="X542" i="14"/>
  <c r="X636" i="14"/>
  <c r="W690" i="14"/>
  <c r="Z690" i="14" s="1"/>
  <c r="W132" i="14"/>
  <c r="X148" i="14"/>
  <c r="X198" i="14"/>
  <c r="W206" i="14"/>
  <c r="Z206" i="14" s="1"/>
  <c r="X224" i="14"/>
  <c r="X242" i="14"/>
  <c r="W269" i="14"/>
  <c r="Z269" i="14" s="1"/>
  <c r="X298" i="14"/>
  <c r="X393" i="14"/>
  <c r="W403" i="14"/>
  <c r="Z403" i="14" s="1"/>
  <c r="W420" i="14"/>
  <c r="Z420" i="14" s="1"/>
  <c r="W456" i="14"/>
  <c r="Z456" i="14" s="1"/>
  <c r="X577" i="14"/>
  <c r="W593" i="14"/>
  <c r="Z593" i="14" s="1"/>
  <c r="W636" i="14"/>
  <c r="W657" i="14"/>
  <c r="Z657" i="14" s="1"/>
  <c r="X673" i="14"/>
  <c r="X683" i="14"/>
  <c r="X696" i="14"/>
  <c r="W725" i="14"/>
  <c r="Z725" i="14" s="1"/>
  <c r="W95" i="14"/>
  <c r="Z95" i="14" s="1"/>
  <c r="W504" i="14"/>
  <c r="W505" i="14"/>
  <c r="Z505" i="14" s="1"/>
  <c r="X700" i="14"/>
  <c r="X699" i="14"/>
  <c r="W155" i="14"/>
  <c r="W191" i="14"/>
  <c r="W28" i="14"/>
  <c r="Z28" i="14" s="1"/>
  <c r="X74" i="14"/>
  <c r="W76" i="14"/>
  <c r="Z76" i="14" s="1"/>
  <c r="W100" i="14"/>
  <c r="Z100" i="14" s="1"/>
  <c r="X122" i="14"/>
  <c r="W124" i="14"/>
  <c r="Z124" i="14" s="1"/>
  <c r="W337" i="14"/>
  <c r="W383" i="14"/>
  <c r="Z383" i="14" s="1"/>
  <c r="X423" i="14"/>
  <c r="Z423" i="14" s="1"/>
  <c r="X428" i="14"/>
  <c r="X429" i="14"/>
  <c r="W470" i="14"/>
  <c r="W471" i="14"/>
  <c r="W646" i="14"/>
  <c r="W645" i="14"/>
  <c r="Z645" i="14" s="1"/>
  <c r="W684" i="14"/>
  <c r="Z684" i="14" s="1"/>
  <c r="W683" i="14"/>
  <c r="W532" i="14"/>
  <c r="W533" i="14"/>
  <c r="W339" i="14"/>
  <c r="Z339" i="14" s="1"/>
  <c r="W737" i="14"/>
  <c r="Z737" i="14" s="1"/>
  <c r="W718" i="14"/>
  <c r="W717" i="14"/>
  <c r="X48" i="14"/>
  <c r="X96" i="14"/>
  <c r="W153" i="14"/>
  <c r="X155" i="14"/>
  <c r="X160" i="14"/>
  <c r="W165" i="14"/>
  <c r="X172" i="14"/>
  <c r="X184" i="14"/>
  <c r="X191" i="14"/>
  <c r="W213" i="14"/>
  <c r="Z213" i="14" s="1"/>
  <c r="W249" i="14"/>
  <c r="W261" i="14"/>
  <c r="Z261" i="14" s="1"/>
  <c r="X263" i="14"/>
  <c r="W273" i="14"/>
  <c r="W365" i="14"/>
  <c r="Z365" i="14" s="1"/>
  <c r="X470" i="14"/>
  <c r="X471" i="14"/>
  <c r="X580" i="14"/>
  <c r="X581" i="14"/>
  <c r="W430" i="14"/>
  <c r="Z430" i="14" s="1"/>
  <c r="W431" i="14"/>
  <c r="Z431" i="14" s="1"/>
  <c r="W106" i="14"/>
  <c r="Z106" i="14" s="1"/>
  <c r="X425" i="14"/>
  <c r="Z425" i="14" s="1"/>
  <c r="W497" i="14"/>
  <c r="Z497" i="14" s="1"/>
  <c r="X737" i="14"/>
  <c r="W35" i="14"/>
  <c r="X46" i="14"/>
  <c r="W48" i="14"/>
  <c r="Z48" i="14" s="1"/>
  <c r="W59" i="14"/>
  <c r="Z59" i="14" s="1"/>
  <c r="X85" i="14"/>
  <c r="X94" i="14"/>
  <c r="X118" i="14"/>
  <c r="W160" i="14"/>
  <c r="W172" i="14"/>
  <c r="Z172" i="14" s="1"/>
  <c r="W184" i="14"/>
  <c r="X273" i="14"/>
  <c r="W364" i="14"/>
  <c r="Z364" i="14" s="1"/>
  <c r="W363" i="14"/>
  <c r="Z363" i="14" s="1"/>
  <c r="W624" i="14"/>
  <c r="W623" i="14"/>
  <c r="Z623" i="14" s="1"/>
  <c r="W494" i="14"/>
  <c r="Z494" i="14" s="1"/>
  <c r="W495" i="14"/>
  <c r="X719" i="14"/>
  <c r="W89" i="14"/>
  <c r="Z89" i="14" s="1"/>
  <c r="W137" i="14"/>
  <c r="Z137" i="14" s="1"/>
  <c r="X44" i="14"/>
  <c r="X68" i="14"/>
  <c r="X116" i="14"/>
  <c r="X140" i="14"/>
  <c r="X158" i="14"/>
  <c r="W163" i="14"/>
  <c r="Z163" i="14" s="1"/>
  <c r="X170" i="14"/>
  <c r="X182" i="14"/>
  <c r="W187" i="14"/>
  <c r="X213" i="14"/>
  <c r="W247" i="14"/>
  <c r="Z247" i="14" s="1"/>
  <c r="X249" i="14"/>
  <c r="W259" i="14"/>
  <c r="Z259" i="14" s="1"/>
  <c r="X261" i="14"/>
  <c r="W271" i="14"/>
  <c r="X276" i="14"/>
  <c r="W355" i="14"/>
  <c r="Z355" i="14" s="1"/>
  <c r="X405" i="14"/>
  <c r="Z405" i="14" s="1"/>
  <c r="W613" i="14"/>
  <c r="X504" i="14"/>
  <c r="X505" i="14"/>
  <c r="W367" i="14"/>
  <c r="Z367" i="14" s="1"/>
  <c r="X174" i="14"/>
  <c r="X90" i="14"/>
  <c r="X114" i="14"/>
  <c r="X138" i="14"/>
  <c r="X281" i="14"/>
  <c r="W380" i="14"/>
  <c r="W379" i="14"/>
  <c r="Z379" i="14" s="1"/>
  <c r="X447" i="14"/>
  <c r="Z447" i="14" s="1"/>
  <c r="X444" i="14"/>
  <c r="X443" i="14"/>
  <c r="Z443" i="14" s="1"/>
  <c r="X496" i="14"/>
  <c r="Z496" i="14" s="1"/>
  <c r="X497" i="14"/>
  <c r="X532" i="14"/>
  <c r="X533" i="14"/>
  <c r="W660" i="14"/>
  <c r="Z660" i="14" s="1"/>
  <c r="W659" i="14"/>
  <c r="Z659" i="14" s="1"/>
  <c r="W530" i="14"/>
  <c r="Z530" i="14" s="1"/>
  <c r="W531" i="14"/>
  <c r="Z531" i="14" s="1"/>
  <c r="W113" i="14"/>
  <c r="Z113" i="14" s="1"/>
  <c r="W263" i="14"/>
  <c r="Z263" i="14" s="1"/>
  <c r="X275" i="14"/>
  <c r="X31" i="14"/>
  <c r="X55" i="14"/>
  <c r="X79" i="14"/>
  <c r="X88" i="14"/>
  <c r="X112" i="14"/>
  <c r="W161" i="14"/>
  <c r="Z161" i="14" s="1"/>
  <c r="X163" i="14"/>
  <c r="W185" i="14"/>
  <c r="X187" i="14"/>
  <c r="X247" i="14"/>
  <c r="X259" i="14"/>
  <c r="X271" i="14"/>
  <c r="X506" i="14"/>
  <c r="X507" i="14"/>
  <c r="X544" i="14"/>
  <c r="X545" i="14"/>
  <c r="X292" i="14"/>
  <c r="W304" i="14"/>
  <c r="W316" i="14"/>
  <c r="X358" i="14"/>
  <c r="X370" i="14"/>
  <c r="W468" i="14"/>
  <c r="Z468" i="14" s="1"/>
  <c r="W469" i="14"/>
  <c r="Z469" i="14" s="1"/>
  <c r="X494" i="14"/>
  <c r="X495" i="14"/>
  <c r="X530" i="14"/>
  <c r="X531" i="14"/>
  <c r="X718" i="14"/>
  <c r="X717" i="14"/>
  <c r="X304" i="14"/>
  <c r="X316" i="14"/>
  <c r="X340" i="14"/>
  <c r="X384" i="14"/>
  <c r="X431" i="14"/>
  <c r="W458" i="14"/>
  <c r="Z458" i="14" s="1"/>
  <c r="W459" i="14"/>
  <c r="Z459" i="14" s="1"/>
  <c r="W520" i="14"/>
  <c r="Z520" i="14" s="1"/>
  <c r="W521" i="14"/>
  <c r="W302" i="14"/>
  <c r="X356" i="14"/>
  <c r="X368" i="14"/>
  <c r="X377" i="14"/>
  <c r="W429" i="14"/>
  <c r="Z429" i="14" s="1"/>
  <c r="X446" i="14"/>
  <c r="X508" i="14"/>
  <c r="X520" i="14"/>
  <c r="X521" i="14"/>
  <c r="X582" i="14"/>
  <c r="X583" i="14"/>
  <c r="W706" i="14"/>
  <c r="W705" i="14"/>
  <c r="Z705" i="14" s="1"/>
  <c r="X302" i="14"/>
  <c r="X338" i="14"/>
  <c r="W361" i="14"/>
  <c r="Z361" i="14" s="1"/>
  <c r="W375" i="14"/>
  <c r="Z375" i="14" s="1"/>
  <c r="X382" i="14"/>
  <c r="X419" i="14"/>
  <c r="Z419" i="14" s="1"/>
  <c r="X458" i="14"/>
  <c r="W492" i="14"/>
  <c r="Z492" i="14" s="1"/>
  <c r="W493" i="14"/>
  <c r="Z493" i="14" s="1"/>
  <c r="W528" i="14"/>
  <c r="Z528" i="14" s="1"/>
  <c r="W529" i="14"/>
  <c r="W567" i="14"/>
  <c r="Z567" i="14" s="1"/>
  <c r="X682" i="14"/>
  <c r="X681" i="14"/>
  <c r="W300" i="14"/>
  <c r="Z300" i="14" s="1"/>
  <c r="W312" i="14"/>
  <c r="X354" i="14"/>
  <c r="X366" i="14"/>
  <c r="W417" i="14"/>
  <c r="W432" i="14"/>
  <c r="Z432" i="14" s="1"/>
  <c r="W433" i="14"/>
  <c r="Z433" i="14" s="1"/>
  <c r="X439" i="14"/>
  <c r="X492" i="14"/>
  <c r="X493" i="14"/>
  <c r="X528" i="14"/>
  <c r="X529" i="14"/>
  <c r="W681" i="14"/>
  <c r="Z681" i="14" s="1"/>
  <c r="X282" i="14"/>
  <c r="X300" i="14"/>
  <c r="X312" i="14"/>
  <c r="W343" i="14"/>
  <c r="Z343" i="14" s="1"/>
  <c r="W359" i="14"/>
  <c r="Z359" i="14" s="1"/>
  <c r="X380" i="14"/>
  <c r="X417" i="14"/>
  <c r="X422" i="14"/>
  <c r="X469" i="14"/>
  <c r="W485" i="14"/>
  <c r="Z485" i="14" s="1"/>
  <c r="W506" i="14"/>
  <c r="W507" i="14"/>
  <c r="Z507" i="14" s="1"/>
  <c r="W544" i="14"/>
  <c r="Z544" i="14" s="1"/>
  <c r="W545" i="14"/>
  <c r="W554" i="14"/>
  <c r="Z554" i="14" s="1"/>
  <c r="W581" i="14"/>
  <c r="Z581" i="14" s="1"/>
  <c r="W580" i="14"/>
  <c r="Z580" i="14" s="1"/>
  <c r="W661" i="14"/>
  <c r="Z661" i="14" s="1"/>
  <c r="W424" i="14"/>
  <c r="W448" i="14"/>
  <c r="Z448" i="14" s="1"/>
  <c r="W478" i="14"/>
  <c r="W538" i="14"/>
  <c r="X555" i="14"/>
  <c r="W583" i="14"/>
  <c r="Z583" i="14" s="1"/>
  <c r="W736" i="14"/>
  <c r="W735" i="14"/>
  <c r="W422" i="14"/>
  <c r="Z422" i="14" s="1"/>
  <c r="W446" i="14"/>
  <c r="X478" i="14"/>
  <c r="X538" i="14"/>
  <c r="X558" i="14"/>
  <c r="Z558" i="14" s="1"/>
  <c r="X559" i="14"/>
  <c r="W680" i="14"/>
  <c r="W679" i="14"/>
  <c r="X736" i="14"/>
  <c r="X735" i="14"/>
  <c r="W444" i="14"/>
  <c r="W488" i="14"/>
  <c r="Z488" i="14" s="1"/>
  <c r="W553" i="14"/>
  <c r="Z553" i="14" s="1"/>
  <c r="W566" i="14"/>
  <c r="X680" i="14"/>
  <c r="X679" i="14"/>
  <c r="W442" i="14"/>
  <c r="Z442" i="14" s="1"/>
  <c r="X488" i="14"/>
  <c r="X553" i="14"/>
  <c r="X561" i="14"/>
  <c r="W462" i="14"/>
  <c r="Z462" i="14" s="1"/>
  <c r="X556" i="14"/>
  <c r="X557" i="14"/>
  <c r="W564" i="14"/>
  <c r="W591" i="14"/>
  <c r="Z591" i="14" s="1"/>
  <c r="X462" i="14"/>
  <c r="W556" i="14"/>
  <c r="W700" i="14"/>
  <c r="W699" i="14"/>
  <c r="Z699" i="14" s="1"/>
  <c r="W723" i="14"/>
  <c r="Z723" i="14" s="1"/>
  <c r="X616" i="14"/>
  <c r="X668" i="14"/>
  <c r="Z668" i="14" s="1"/>
  <c r="X594" i="14"/>
  <c r="X568" i="14"/>
  <c r="X592" i="14"/>
  <c r="X614" i="14"/>
  <c r="X566" i="14"/>
  <c r="X590" i="14"/>
  <c r="X646" i="14"/>
  <c r="X731" i="14"/>
  <c r="X564" i="14"/>
  <c r="W637" i="14"/>
  <c r="Z637" i="14" s="1"/>
  <c r="X662" i="14"/>
  <c r="W693" i="14"/>
  <c r="Z693" i="14" s="1"/>
  <c r="W711" i="14"/>
  <c r="Z711" i="14" s="1"/>
  <c r="W729" i="14"/>
  <c r="Z729" i="14" s="1"/>
  <c r="W599" i="14"/>
  <c r="Z599" i="14" s="1"/>
  <c r="W617" i="14"/>
  <c r="Z617" i="14" s="1"/>
  <c r="X693" i="14"/>
  <c r="X711" i="14"/>
  <c r="X729" i="14"/>
  <c r="G737" i="11"/>
  <c r="H736" i="11"/>
  <c r="G736" i="11"/>
  <c r="H737" i="11"/>
  <c r="V370" i="11"/>
  <c r="U370" i="11"/>
  <c r="T370" i="11"/>
  <c r="Y370" i="11" s="1"/>
  <c r="V737" i="11"/>
  <c r="U737" i="11"/>
  <c r="T737" i="11"/>
  <c r="V736" i="11"/>
  <c r="U736" i="11"/>
  <c r="Z736" i="11" s="1"/>
  <c r="T736" i="11"/>
  <c r="V735" i="11"/>
  <c r="U735" i="11"/>
  <c r="T735" i="11"/>
  <c r="C735" i="11"/>
  <c r="H735" i="11" s="1"/>
  <c r="B735" i="11"/>
  <c r="V734" i="11"/>
  <c r="U734" i="11"/>
  <c r="T734" i="11"/>
  <c r="C734" i="11"/>
  <c r="B734" i="11"/>
  <c r="V733" i="11"/>
  <c r="U733" i="11"/>
  <c r="T733" i="11"/>
  <c r="C733" i="11"/>
  <c r="B733" i="11"/>
  <c r="V732" i="11"/>
  <c r="U732" i="11"/>
  <c r="Z732" i="11" s="1"/>
  <c r="T732" i="11"/>
  <c r="Y732" i="11" s="1"/>
  <c r="C732" i="11"/>
  <c r="B732" i="11"/>
  <c r="V731" i="11"/>
  <c r="U731" i="11"/>
  <c r="Z731" i="11" s="1"/>
  <c r="T731" i="11"/>
  <c r="Y731" i="11" s="1"/>
  <c r="C731" i="11"/>
  <c r="B731" i="11"/>
  <c r="V730" i="11"/>
  <c r="U730" i="11"/>
  <c r="T730" i="11"/>
  <c r="C730" i="11"/>
  <c r="B730" i="11"/>
  <c r="V729" i="11"/>
  <c r="U729" i="11"/>
  <c r="T729" i="11"/>
  <c r="C729" i="11"/>
  <c r="B729" i="11"/>
  <c r="V728" i="11"/>
  <c r="U728" i="11"/>
  <c r="Z728" i="11" s="1"/>
  <c r="T728" i="11"/>
  <c r="C728" i="11"/>
  <c r="B728" i="11"/>
  <c r="V727" i="11"/>
  <c r="U727" i="11"/>
  <c r="Z727" i="11" s="1"/>
  <c r="T727" i="11"/>
  <c r="C727" i="11"/>
  <c r="B727" i="11"/>
  <c r="V726" i="11"/>
  <c r="U726" i="11"/>
  <c r="Z726" i="11" s="1"/>
  <c r="T726" i="11"/>
  <c r="C726" i="11"/>
  <c r="B726" i="11"/>
  <c r="V725" i="11"/>
  <c r="U725" i="11"/>
  <c r="T725" i="11"/>
  <c r="C725" i="11"/>
  <c r="B725" i="11"/>
  <c r="V724" i="11"/>
  <c r="U724" i="11"/>
  <c r="T724" i="11"/>
  <c r="C724" i="11"/>
  <c r="B724" i="11"/>
  <c r="V723" i="11"/>
  <c r="U723" i="11"/>
  <c r="T723" i="11"/>
  <c r="C723" i="11"/>
  <c r="H723" i="11" s="1"/>
  <c r="B723" i="11"/>
  <c r="G723" i="11" s="1"/>
  <c r="V722" i="11"/>
  <c r="U722" i="11"/>
  <c r="T722" i="11"/>
  <c r="C722" i="11"/>
  <c r="B722" i="11"/>
  <c r="V721" i="11"/>
  <c r="U721" i="11"/>
  <c r="T721" i="11"/>
  <c r="C721" i="11"/>
  <c r="H721" i="11" s="1"/>
  <c r="B721" i="11"/>
  <c r="V720" i="11"/>
  <c r="U720" i="11"/>
  <c r="Z720" i="11" s="1"/>
  <c r="T720" i="11"/>
  <c r="Y720" i="11" s="1"/>
  <c r="C720" i="11"/>
  <c r="B720" i="11"/>
  <c r="V719" i="11"/>
  <c r="U719" i="11"/>
  <c r="Z719" i="11" s="1"/>
  <c r="T719" i="11"/>
  <c r="Y719" i="11" s="1"/>
  <c r="C719" i="11"/>
  <c r="H719" i="11" s="1"/>
  <c r="B719" i="11"/>
  <c r="V718" i="11"/>
  <c r="U718" i="11"/>
  <c r="T718" i="11"/>
  <c r="C718" i="11"/>
  <c r="B718" i="11"/>
  <c r="V717" i="11"/>
  <c r="U717" i="11"/>
  <c r="T717" i="11"/>
  <c r="C717" i="11"/>
  <c r="H717" i="11" s="1"/>
  <c r="B717" i="11"/>
  <c r="V716" i="11"/>
  <c r="U716" i="11"/>
  <c r="Z716" i="11" s="1"/>
  <c r="T716" i="11"/>
  <c r="C716" i="11"/>
  <c r="B716" i="11"/>
  <c r="V715" i="11"/>
  <c r="U715" i="11"/>
  <c r="Z715" i="11" s="1"/>
  <c r="T715" i="11"/>
  <c r="C715" i="11"/>
  <c r="B715" i="11"/>
  <c r="V714" i="11"/>
  <c r="U714" i="11"/>
  <c r="Z714" i="11" s="1"/>
  <c r="T714" i="11"/>
  <c r="C714" i="11"/>
  <c r="B714" i="11"/>
  <c r="V713" i="11"/>
  <c r="U713" i="11"/>
  <c r="T713" i="11"/>
  <c r="C713" i="11"/>
  <c r="B713" i="11"/>
  <c r="V712" i="11"/>
  <c r="U712" i="11"/>
  <c r="T712" i="11"/>
  <c r="C712" i="11"/>
  <c r="B712" i="11"/>
  <c r="V711" i="11"/>
  <c r="U711" i="11"/>
  <c r="T711" i="11"/>
  <c r="C711" i="11"/>
  <c r="B711" i="11"/>
  <c r="V710" i="11"/>
  <c r="U710" i="11"/>
  <c r="T710" i="11"/>
  <c r="C710" i="11"/>
  <c r="B710" i="11"/>
  <c r="V709" i="11"/>
  <c r="U709" i="11"/>
  <c r="T709" i="11"/>
  <c r="C709" i="11"/>
  <c r="B709" i="11"/>
  <c r="V708" i="11"/>
  <c r="U708" i="11"/>
  <c r="Z708" i="11" s="1"/>
  <c r="T708" i="11"/>
  <c r="Y708" i="11" s="1"/>
  <c r="C708" i="11"/>
  <c r="B708" i="11"/>
  <c r="V707" i="11"/>
  <c r="U707" i="11"/>
  <c r="Z707" i="11" s="1"/>
  <c r="T707" i="11"/>
  <c r="Y707" i="11" s="1"/>
  <c r="C707" i="11"/>
  <c r="B707" i="11"/>
  <c r="V706" i="11"/>
  <c r="U706" i="11"/>
  <c r="T706" i="11"/>
  <c r="C706" i="11"/>
  <c r="B706" i="11"/>
  <c r="V705" i="11"/>
  <c r="U705" i="11"/>
  <c r="T705" i="11"/>
  <c r="C705" i="11"/>
  <c r="B705" i="11"/>
  <c r="G705" i="11" s="1"/>
  <c r="V704" i="11"/>
  <c r="U704" i="11"/>
  <c r="Z704" i="11" s="1"/>
  <c r="T704" i="11"/>
  <c r="C704" i="11"/>
  <c r="B704" i="11"/>
  <c r="V703" i="11"/>
  <c r="U703" i="11"/>
  <c r="Z703" i="11" s="1"/>
  <c r="T703" i="11"/>
  <c r="C703" i="11"/>
  <c r="B703" i="11"/>
  <c r="V702" i="11"/>
  <c r="U702" i="11"/>
  <c r="Z702" i="11" s="1"/>
  <c r="T702" i="11"/>
  <c r="C702" i="11"/>
  <c r="B702" i="11"/>
  <c r="V701" i="11"/>
  <c r="U701" i="11"/>
  <c r="T701" i="11"/>
  <c r="C701" i="11"/>
  <c r="B701" i="11"/>
  <c r="V700" i="11"/>
  <c r="U700" i="11"/>
  <c r="T700" i="11"/>
  <c r="C700" i="11"/>
  <c r="B700" i="11"/>
  <c r="V699" i="11"/>
  <c r="U699" i="11"/>
  <c r="T699" i="11"/>
  <c r="C699" i="11"/>
  <c r="B699" i="11"/>
  <c r="V698" i="11"/>
  <c r="U698" i="11"/>
  <c r="T698" i="11"/>
  <c r="C698" i="11"/>
  <c r="B698" i="11"/>
  <c r="V697" i="11"/>
  <c r="U697" i="11"/>
  <c r="T697" i="11"/>
  <c r="C697" i="11"/>
  <c r="B697" i="11"/>
  <c r="V696" i="11"/>
  <c r="U696" i="11"/>
  <c r="Z696" i="11" s="1"/>
  <c r="T696" i="11"/>
  <c r="Y696" i="11" s="1"/>
  <c r="C696" i="11"/>
  <c r="B696" i="11"/>
  <c r="V695" i="11"/>
  <c r="U695" i="11"/>
  <c r="Z695" i="11" s="1"/>
  <c r="T695" i="11"/>
  <c r="Y695" i="11" s="1"/>
  <c r="C695" i="11"/>
  <c r="H695" i="11" s="1"/>
  <c r="B695" i="11"/>
  <c r="V694" i="11"/>
  <c r="U694" i="11"/>
  <c r="T694" i="11"/>
  <c r="C694" i="11"/>
  <c r="B694" i="11"/>
  <c r="V693" i="11"/>
  <c r="U693" i="11"/>
  <c r="T693" i="11"/>
  <c r="C693" i="11"/>
  <c r="B693" i="11"/>
  <c r="V692" i="11"/>
  <c r="U692" i="11"/>
  <c r="Z692" i="11" s="1"/>
  <c r="T692" i="11"/>
  <c r="C692" i="11"/>
  <c r="B692" i="11"/>
  <c r="V691" i="11"/>
  <c r="U691" i="11"/>
  <c r="Z691" i="11" s="1"/>
  <c r="T691" i="11"/>
  <c r="C691" i="11"/>
  <c r="H691" i="11" s="1"/>
  <c r="B691" i="11"/>
  <c r="V690" i="11"/>
  <c r="U690" i="11"/>
  <c r="Z690" i="11" s="1"/>
  <c r="T690" i="11"/>
  <c r="C690" i="11"/>
  <c r="B690" i="11"/>
  <c r="V689" i="11"/>
  <c r="U689" i="11"/>
  <c r="T689" i="11"/>
  <c r="Y689" i="11" s="1"/>
  <c r="C689" i="11"/>
  <c r="H689" i="11" s="1"/>
  <c r="B689" i="11"/>
  <c r="V688" i="11"/>
  <c r="U688" i="11"/>
  <c r="T688" i="11"/>
  <c r="C688" i="11"/>
  <c r="B688" i="11"/>
  <c r="V687" i="11"/>
  <c r="U687" i="11"/>
  <c r="T687" i="11"/>
  <c r="C687" i="11"/>
  <c r="B687" i="11"/>
  <c r="V686" i="11"/>
  <c r="U686" i="11"/>
  <c r="T686" i="11"/>
  <c r="C686" i="11"/>
  <c r="B686" i="11"/>
  <c r="V685" i="11"/>
  <c r="U685" i="11"/>
  <c r="T685" i="11"/>
  <c r="C685" i="11"/>
  <c r="H685" i="11" s="1"/>
  <c r="B685" i="11"/>
  <c r="G685" i="11" s="1"/>
  <c r="V684" i="11"/>
  <c r="U684" i="11"/>
  <c r="Z684" i="11" s="1"/>
  <c r="T684" i="11"/>
  <c r="Y684" i="11" s="1"/>
  <c r="C684" i="11"/>
  <c r="B684" i="11"/>
  <c r="V683" i="11"/>
  <c r="U683" i="11"/>
  <c r="Z683" i="11" s="1"/>
  <c r="T683" i="11"/>
  <c r="Y683" i="11" s="1"/>
  <c r="C683" i="11"/>
  <c r="B683" i="11"/>
  <c r="V682" i="11"/>
  <c r="U682" i="11"/>
  <c r="T682" i="11"/>
  <c r="C682" i="11"/>
  <c r="B682" i="11"/>
  <c r="V681" i="11"/>
  <c r="U681" i="11"/>
  <c r="T681" i="11"/>
  <c r="C681" i="11"/>
  <c r="H681" i="11" s="1"/>
  <c r="B681" i="11"/>
  <c r="G681" i="11" s="1"/>
  <c r="V680" i="11"/>
  <c r="U680" i="11"/>
  <c r="Z680" i="11" s="1"/>
  <c r="T680" i="11"/>
  <c r="C680" i="11"/>
  <c r="B680" i="11"/>
  <c r="V679" i="11"/>
  <c r="U679" i="11"/>
  <c r="Z679" i="11" s="1"/>
  <c r="T679" i="11"/>
  <c r="C679" i="11"/>
  <c r="B679" i="11"/>
  <c r="V678" i="11"/>
  <c r="U678" i="11"/>
  <c r="Z678" i="11" s="1"/>
  <c r="T678" i="11"/>
  <c r="C678" i="11"/>
  <c r="B678" i="11"/>
  <c r="V677" i="11"/>
  <c r="U677" i="11"/>
  <c r="T677" i="11"/>
  <c r="Y677" i="11" s="1"/>
  <c r="C677" i="11"/>
  <c r="B677" i="11"/>
  <c r="G677" i="11" s="1"/>
  <c r="V676" i="11"/>
  <c r="U676" i="11"/>
  <c r="T676" i="11"/>
  <c r="C676" i="11"/>
  <c r="B676" i="11"/>
  <c r="V675" i="11"/>
  <c r="U675" i="11"/>
  <c r="T675" i="11"/>
  <c r="C675" i="11"/>
  <c r="B675" i="11"/>
  <c r="V674" i="11"/>
  <c r="U674" i="11"/>
  <c r="T674" i="11"/>
  <c r="C674" i="11"/>
  <c r="B674" i="11"/>
  <c r="V673" i="11"/>
  <c r="U673" i="11"/>
  <c r="T673" i="11"/>
  <c r="C673" i="11"/>
  <c r="H673" i="11" s="1"/>
  <c r="B673" i="11"/>
  <c r="G673" i="11" s="1"/>
  <c r="V672" i="11"/>
  <c r="U672" i="11"/>
  <c r="Z672" i="11" s="1"/>
  <c r="T672" i="11"/>
  <c r="Y672" i="11" s="1"/>
  <c r="C672" i="11"/>
  <c r="B672" i="11"/>
  <c r="V671" i="11"/>
  <c r="U671" i="11"/>
  <c r="Z671" i="11" s="1"/>
  <c r="T671" i="11"/>
  <c r="Y671" i="11" s="1"/>
  <c r="C671" i="11"/>
  <c r="H671" i="11" s="1"/>
  <c r="B671" i="11"/>
  <c r="V670" i="11"/>
  <c r="U670" i="11"/>
  <c r="T670" i="11"/>
  <c r="C670" i="11"/>
  <c r="B670" i="11"/>
  <c r="V669" i="11"/>
  <c r="U669" i="11"/>
  <c r="T669" i="11"/>
  <c r="C669" i="11"/>
  <c r="B669" i="11"/>
  <c r="V668" i="11"/>
  <c r="U668" i="11"/>
  <c r="Z668" i="11" s="1"/>
  <c r="T668" i="11"/>
  <c r="C668" i="11"/>
  <c r="B668" i="11"/>
  <c r="V667" i="11"/>
  <c r="U667" i="11"/>
  <c r="Z667" i="11" s="1"/>
  <c r="T667" i="11"/>
  <c r="C667" i="11"/>
  <c r="H667" i="11" s="1"/>
  <c r="B667" i="11"/>
  <c r="V666" i="11"/>
  <c r="U666" i="11"/>
  <c r="Z666" i="11" s="1"/>
  <c r="T666" i="11"/>
  <c r="C666" i="11"/>
  <c r="B666" i="11"/>
  <c r="V665" i="11"/>
  <c r="U665" i="11"/>
  <c r="T665" i="11"/>
  <c r="Y665" i="11" s="1"/>
  <c r="C665" i="11"/>
  <c r="B665" i="11"/>
  <c r="V664" i="11"/>
  <c r="U664" i="11"/>
  <c r="T664" i="11"/>
  <c r="C664" i="11"/>
  <c r="B664" i="11"/>
  <c r="V663" i="11"/>
  <c r="U663" i="11"/>
  <c r="T663" i="11"/>
  <c r="C663" i="11"/>
  <c r="B663" i="11"/>
  <c r="V662" i="11"/>
  <c r="U662" i="11"/>
  <c r="T662" i="11"/>
  <c r="C662" i="11"/>
  <c r="B662" i="11"/>
  <c r="V661" i="11"/>
  <c r="U661" i="11"/>
  <c r="T661" i="11"/>
  <c r="C661" i="11"/>
  <c r="B661" i="11"/>
  <c r="V660" i="11"/>
  <c r="U660" i="11"/>
  <c r="Z660" i="11" s="1"/>
  <c r="T660" i="11"/>
  <c r="Y660" i="11" s="1"/>
  <c r="C660" i="11"/>
  <c r="B660" i="11"/>
  <c r="V659" i="11"/>
  <c r="U659" i="11"/>
  <c r="Z659" i="11" s="1"/>
  <c r="T659" i="11"/>
  <c r="Y659" i="11" s="1"/>
  <c r="C659" i="11"/>
  <c r="H659" i="11" s="1"/>
  <c r="B659" i="11"/>
  <c r="V658" i="11"/>
  <c r="U658" i="11"/>
  <c r="T658" i="11"/>
  <c r="C658" i="11"/>
  <c r="B658" i="11"/>
  <c r="V657" i="11"/>
  <c r="U657" i="11"/>
  <c r="T657" i="11"/>
  <c r="C657" i="11"/>
  <c r="B657" i="11"/>
  <c r="V656" i="11"/>
  <c r="U656" i="11"/>
  <c r="Z656" i="11" s="1"/>
  <c r="T656" i="11"/>
  <c r="C656" i="11"/>
  <c r="B656" i="11"/>
  <c r="V655" i="11"/>
  <c r="U655" i="11"/>
  <c r="Z655" i="11" s="1"/>
  <c r="T655" i="11"/>
  <c r="C655" i="11"/>
  <c r="B655" i="11"/>
  <c r="V654" i="11"/>
  <c r="U654" i="11"/>
  <c r="Z654" i="11" s="1"/>
  <c r="T654" i="11"/>
  <c r="C654" i="11"/>
  <c r="B654" i="11"/>
  <c r="V653" i="11"/>
  <c r="U653" i="11"/>
  <c r="T653" i="11"/>
  <c r="Y653" i="11" s="1"/>
  <c r="C653" i="11"/>
  <c r="H653" i="11" s="1"/>
  <c r="B653" i="11"/>
  <c r="G653" i="11" s="1"/>
  <c r="V652" i="11"/>
  <c r="U652" i="11"/>
  <c r="T652" i="11"/>
  <c r="C652" i="11"/>
  <c r="B652" i="11"/>
  <c r="V651" i="11"/>
  <c r="U651" i="11"/>
  <c r="T651" i="11"/>
  <c r="C651" i="11"/>
  <c r="H651" i="11" s="1"/>
  <c r="B651" i="11"/>
  <c r="G651" i="11" s="1"/>
  <c r="V650" i="11"/>
  <c r="U650" i="11"/>
  <c r="T650" i="11"/>
  <c r="C650" i="11"/>
  <c r="B650" i="11"/>
  <c r="V649" i="11"/>
  <c r="U649" i="11"/>
  <c r="T649" i="11"/>
  <c r="C649" i="11"/>
  <c r="B649" i="11"/>
  <c r="V648" i="11"/>
  <c r="U648" i="11"/>
  <c r="Z648" i="11" s="1"/>
  <c r="T648" i="11"/>
  <c r="Y648" i="11" s="1"/>
  <c r="C648" i="11"/>
  <c r="B648" i="11"/>
  <c r="V647" i="11"/>
  <c r="U647" i="11"/>
  <c r="Z647" i="11" s="1"/>
  <c r="T647" i="11"/>
  <c r="Y647" i="11" s="1"/>
  <c r="C647" i="11"/>
  <c r="H647" i="11" s="1"/>
  <c r="B647" i="11"/>
  <c r="V646" i="11"/>
  <c r="U646" i="11"/>
  <c r="T646" i="11"/>
  <c r="C646" i="11"/>
  <c r="B646" i="11"/>
  <c r="V645" i="11"/>
  <c r="U645" i="11"/>
  <c r="T645" i="11"/>
  <c r="C645" i="11"/>
  <c r="H645" i="11" s="1"/>
  <c r="B645" i="11"/>
  <c r="V644" i="11"/>
  <c r="U644" i="11"/>
  <c r="Z644" i="11" s="1"/>
  <c r="T644" i="11"/>
  <c r="C644" i="11"/>
  <c r="B644" i="11"/>
  <c r="V643" i="11"/>
  <c r="U643" i="11"/>
  <c r="Z643" i="11" s="1"/>
  <c r="T643" i="11"/>
  <c r="C643" i="11"/>
  <c r="H643" i="11" s="1"/>
  <c r="B643" i="11"/>
  <c r="V642" i="11"/>
  <c r="U642" i="11"/>
  <c r="Z642" i="11" s="1"/>
  <c r="T642" i="11"/>
  <c r="C642" i="11"/>
  <c r="B642" i="11"/>
  <c r="V641" i="11"/>
  <c r="U641" i="11"/>
  <c r="T641" i="11"/>
  <c r="Y641" i="11" s="1"/>
  <c r="C641" i="11"/>
  <c r="B641" i="11"/>
  <c r="V640" i="11"/>
  <c r="U640" i="11"/>
  <c r="T640" i="11"/>
  <c r="C640" i="11"/>
  <c r="B640" i="11"/>
  <c r="V639" i="11"/>
  <c r="U639" i="11"/>
  <c r="T639" i="11"/>
  <c r="C639" i="11"/>
  <c r="H639" i="11" s="1"/>
  <c r="B639" i="11"/>
  <c r="V638" i="11"/>
  <c r="U638" i="11"/>
  <c r="T638" i="11"/>
  <c r="C638" i="11"/>
  <c r="B638" i="11"/>
  <c r="V637" i="11"/>
  <c r="U637" i="11"/>
  <c r="T637" i="11"/>
  <c r="C637" i="11"/>
  <c r="H637" i="11" s="1"/>
  <c r="B637" i="11"/>
  <c r="V636" i="11"/>
  <c r="U636" i="11"/>
  <c r="Z636" i="11" s="1"/>
  <c r="T636" i="11"/>
  <c r="Y636" i="11" s="1"/>
  <c r="C636" i="11"/>
  <c r="B636" i="11"/>
  <c r="V635" i="11"/>
  <c r="U635" i="11"/>
  <c r="Z635" i="11" s="1"/>
  <c r="T635" i="11"/>
  <c r="Y635" i="11" s="1"/>
  <c r="C635" i="11"/>
  <c r="H635" i="11" s="1"/>
  <c r="B635" i="11"/>
  <c r="V634" i="11"/>
  <c r="U634" i="11"/>
  <c r="T634" i="11"/>
  <c r="C634" i="11"/>
  <c r="B634" i="11"/>
  <c r="V633" i="11"/>
  <c r="U633" i="11"/>
  <c r="T633" i="11"/>
  <c r="C633" i="11"/>
  <c r="B633" i="11"/>
  <c r="V632" i="11"/>
  <c r="U632" i="11"/>
  <c r="Z632" i="11" s="1"/>
  <c r="T632" i="11"/>
  <c r="C632" i="11"/>
  <c r="B632" i="11"/>
  <c r="V631" i="11"/>
  <c r="U631" i="11"/>
  <c r="Z631" i="11" s="1"/>
  <c r="T631" i="11"/>
  <c r="C631" i="11"/>
  <c r="H631" i="11" s="1"/>
  <c r="B631" i="11"/>
  <c r="V630" i="11"/>
  <c r="U630" i="11"/>
  <c r="Z630" i="11" s="1"/>
  <c r="T630" i="11"/>
  <c r="C630" i="11"/>
  <c r="B630" i="11"/>
  <c r="V629" i="11"/>
  <c r="U629" i="11"/>
  <c r="T629" i="11"/>
  <c r="Y629" i="11" s="1"/>
  <c r="C629" i="11"/>
  <c r="H629" i="11" s="1"/>
  <c r="B629" i="11"/>
  <c r="V628" i="11"/>
  <c r="U628" i="11"/>
  <c r="T628" i="11"/>
  <c r="C628" i="11"/>
  <c r="B628" i="11"/>
  <c r="V627" i="11"/>
  <c r="U627" i="11"/>
  <c r="T627" i="11"/>
  <c r="C627" i="11"/>
  <c r="B627" i="11"/>
  <c r="V626" i="11"/>
  <c r="U626" i="11"/>
  <c r="T626" i="11"/>
  <c r="C626" i="11"/>
  <c r="B626" i="11"/>
  <c r="V625" i="11"/>
  <c r="U625" i="11"/>
  <c r="T625" i="11"/>
  <c r="C625" i="11"/>
  <c r="B625" i="11"/>
  <c r="V624" i="11"/>
  <c r="U624" i="11"/>
  <c r="Z624" i="11" s="1"/>
  <c r="T624" i="11"/>
  <c r="Y624" i="11" s="1"/>
  <c r="C624" i="11"/>
  <c r="B624" i="11"/>
  <c r="V623" i="11"/>
  <c r="U623" i="11"/>
  <c r="Z623" i="11" s="1"/>
  <c r="T623" i="11"/>
  <c r="Y623" i="11" s="1"/>
  <c r="C623" i="11"/>
  <c r="H623" i="11" s="1"/>
  <c r="B623" i="11"/>
  <c r="V622" i="11"/>
  <c r="U622" i="11"/>
  <c r="T622" i="11"/>
  <c r="C622" i="11"/>
  <c r="B622" i="11"/>
  <c r="V621" i="11"/>
  <c r="U621" i="11"/>
  <c r="T621" i="11"/>
  <c r="C621" i="11"/>
  <c r="B621" i="11"/>
  <c r="V620" i="11"/>
  <c r="U620" i="11"/>
  <c r="Z620" i="11" s="1"/>
  <c r="T620" i="11"/>
  <c r="C620" i="11"/>
  <c r="B620" i="11"/>
  <c r="V619" i="11"/>
  <c r="U619" i="11"/>
  <c r="Z619" i="11" s="1"/>
  <c r="T619" i="11"/>
  <c r="Y619" i="11" s="1"/>
  <c r="C619" i="11"/>
  <c r="B619" i="11"/>
  <c r="V618" i="11"/>
  <c r="U618" i="11"/>
  <c r="Z618" i="11" s="1"/>
  <c r="T618" i="11"/>
  <c r="C618" i="11"/>
  <c r="B618" i="11"/>
  <c r="V617" i="11"/>
  <c r="U617" i="11"/>
  <c r="T617" i="11"/>
  <c r="Y617" i="11" s="1"/>
  <c r="C617" i="11"/>
  <c r="B617" i="11"/>
  <c r="V616" i="11"/>
  <c r="U616" i="11"/>
  <c r="T616" i="11"/>
  <c r="C616" i="11"/>
  <c r="B616" i="11"/>
  <c r="V615" i="11"/>
  <c r="U615" i="11"/>
  <c r="T615" i="11"/>
  <c r="C615" i="11"/>
  <c r="B615" i="11"/>
  <c r="V614" i="11"/>
  <c r="U614" i="11"/>
  <c r="T614" i="11"/>
  <c r="C614" i="11"/>
  <c r="B614" i="11"/>
  <c r="V613" i="11"/>
  <c r="U613" i="11"/>
  <c r="T613" i="11"/>
  <c r="C613" i="11"/>
  <c r="B613" i="11"/>
  <c r="V612" i="11"/>
  <c r="U612" i="11"/>
  <c r="Z612" i="11" s="1"/>
  <c r="T612" i="11"/>
  <c r="Y612" i="11" s="1"/>
  <c r="C612" i="11"/>
  <c r="B612" i="11"/>
  <c r="V611" i="11"/>
  <c r="U611" i="11"/>
  <c r="Z611" i="11" s="1"/>
  <c r="T611" i="11"/>
  <c r="Y611" i="11" s="1"/>
  <c r="C611" i="11"/>
  <c r="B611" i="11"/>
  <c r="V610" i="11"/>
  <c r="U610" i="11"/>
  <c r="T610" i="11"/>
  <c r="C610" i="11"/>
  <c r="B610" i="11"/>
  <c r="V609" i="11"/>
  <c r="U609" i="11"/>
  <c r="T609" i="11"/>
  <c r="C609" i="11"/>
  <c r="B609" i="11"/>
  <c r="V608" i="11"/>
  <c r="U608" i="11"/>
  <c r="Z608" i="11" s="1"/>
  <c r="T608" i="11"/>
  <c r="C608" i="11"/>
  <c r="B608" i="11"/>
  <c r="V607" i="11"/>
  <c r="U607" i="11"/>
  <c r="Z607" i="11" s="1"/>
  <c r="T607" i="11"/>
  <c r="Y607" i="11" s="1"/>
  <c r="C607" i="11"/>
  <c r="B607" i="11"/>
  <c r="V606" i="11"/>
  <c r="U606" i="11"/>
  <c r="Z606" i="11" s="1"/>
  <c r="T606" i="11"/>
  <c r="C606" i="11"/>
  <c r="B606" i="11"/>
  <c r="V605" i="11"/>
  <c r="U605" i="11"/>
  <c r="T605" i="11"/>
  <c r="Y605" i="11" s="1"/>
  <c r="C605" i="11"/>
  <c r="H605" i="11" s="1"/>
  <c r="B605" i="11"/>
  <c r="V604" i="11"/>
  <c r="U604" i="11"/>
  <c r="T604" i="11"/>
  <c r="C604" i="11"/>
  <c r="B604" i="11"/>
  <c r="V603" i="11"/>
  <c r="U603" i="11"/>
  <c r="T603" i="11"/>
  <c r="C603" i="11"/>
  <c r="B603" i="11"/>
  <c r="V602" i="11"/>
  <c r="U602" i="11"/>
  <c r="T602" i="11"/>
  <c r="C602" i="11"/>
  <c r="B602" i="11"/>
  <c r="V601" i="11"/>
  <c r="U601" i="11"/>
  <c r="T601" i="11"/>
  <c r="C601" i="11"/>
  <c r="B601" i="11"/>
  <c r="V600" i="11"/>
  <c r="U600" i="11"/>
  <c r="Z600" i="11" s="1"/>
  <c r="T600" i="11"/>
  <c r="Y600" i="11" s="1"/>
  <c r="C600" i="11"/>
  <c r="B600" i="11"/>
  <c r="V599" i="11"/>
  <c r="U599" i="11"/>
  <c r="Z599" i="11" s="1"/>
  <c r="T599" i="11"/>
  <c r="Y599" i="11" s="1"/>
  <c r="C599" i="11"/>
  <c r="B599" i="11"/>
  <c r="V598" i="11"/>
  <c r="U598" i="11"/>
  <c r="T598" i="11"/>
  <c r="C598" i="11"/>
  <c r="B598" i="11"/>
  <c r="V597" i="11"/>
  <c r="U597" i="11"/>
  <c r="T597" i="11"/>
  <c r="C597" i="11"/>
  <c r="B597" i="11"/>
  <c r="V596" i="11"/>
  <c r="U596" i="11"/>
  <c r="Z596" i="11" s="1"/>
  <c r="T596" i="11"/>
  <c r="C596" i="11"/>
  <c r="B596" i="11"/>
  <c r="V595" i="11"/>
  <c r="U595" i="11"/>
  <c r="Z595" i="11" s="1"/>
  <c r="T595" i="11"/>
  <c r="Y595" i="11" s="1"/>
  <c r="C595" i="11"/>
  <c r="B595" i="11"/>
  <c r="V594" i="11"/>
  <c r="U594" i="11"/>
  <c r="Z594" i="11" s="1"/>
  <c r="T594" i="11"/>
  <c r="C594" i="11"/>
  <c r="B594" i="11"/>
  <c r="V593" i="11"/>
  <c r="U593" i="11"/>
  <c r="T593" i="11"/>
  <c r="Y593" i="11" s="1"/>
  <c r="C593" i="11"/>
  <c r="B593" i="11"/>
  <c r="V592" i="11"/>
  <c r="U592" i="11"/>
  <c r="T592" i="11"/>
  <c r="C592" i="11"/>
  <c r="B592" i="11"/>
  <c r="V591" i="11"/>
  <c r="U591" i="11"/>
  <c r="T591" i="11"/>
  <c r="C591" i="11"/>
  <c r="B591" i="11"/>
  <c r="V590" i="11"/>
  <c r="U590" i="11"/>
  <c r="T590" i="11"/>
  <c r="C590" i="11"/>
  <c r="B590" i="11"/>
  <c r="V589" i="11"/>
  <c r="U589" i="11"/>
  <c r="T589" i="11"/>
  <c r="C589" i="11"/>
  <c r="H589" i="11" s="1"/>
  <c r="B589" i="11"/>
  <c r="V588" i="11"/>
  <c r="U588" i="11"/>
  <c r="Z588" i="11" s="1"/>
  <c r="T588" i="11"/>
  <c r="Y588" i="11" s="1"/>
  <c r="C588" i="11"/>
  <c r="B588" i="11"/>
  <c r="V587" i="11"/>
  <c r="U587" i="11"/>
  <c r="Z587" i="11" s="1"/>
  <c r="T587" i="11"/>
  <c r="Y587" i="11" s="1"/>
  <c r="C587" i="11"/>
  <c r="H587" i="11" s="1"/>
  <c r="B587" i="11"/>
  <c r="V586" i="11"/>
  <c r="U586" i="11"/>
  <c r="T586" i="11"/>
  <c r="C586" i="11"/>
  <c r="B586" i="11"/>
  <c r="V585" i="11"/>
  <c r="U585" i="11"/>
  <c r="T585" i="11"/>
  <c r="C585" i="11"/>
  <c r="H585" i="11" s="1"/>
  <c r="B585" i="11"/>
  <c r="V584" i="11"/>
  <c r="U584" i="11"/>
  <c r="Z584" i="11" s="1"/>
  <c r="T584" i="11"/>
  <c r="C584" i="11"/>
  <c r="B584" i="11"/>
  <c r="V583" i="11"/>
  <c r="U583" i="11"/>
  <c r="Z583" i="11" s="1"/>
  <c r="T583" i="11"/>
  <c r="Y583" i="11" s="1"/>
  <c r="C583" i="11"/>
  <c r="H583" i="11" s="1"/>
  <c r="B583" i="11"/>
  <c r="V582" i="11"/>
  <c r="U582" i="11"/>
  <c r="Z582" i="11" s="1"/>
  <c r="T582" i="11"/>
  <c r="C582" i="11"/>
  <c r="B582" i="11"/>
  <c r="V581" i="11"/>
  <c r="U581" i="11"/>
  <c r="Z581" i="11" s="1"/>
  <c r="T581" i="11"/>
  <c r="Y581" i="11" s="1"/>
  <c r="C581" i="11"/>
  <c r="H581" i="11" s="1"/>
  <c r="B581" i="11"/>
  <c r="V580" i="11"/>
  <c r="U580" i="11"/>
  <c r="T580" i="11"/>
  <c r="C580" i="11"/>
  <c r="B580" i="11"/>
  <c r="V579" i="11"/>
  <c r="U579" i="11"/>
  <c r="T579" i="11"/>
  <c r="C579" i="11"/>
  <c r="H579" i="11" s="1"/>
  <c r="B579" i="11"/>
  <c r="V578" i="11"/>
  <c r="U578" i="11"/>
  <c r="T578" i="11"/>
  <c r="C578" i="11"/>
  <c r="B578" i="11"/>
  <c r="V577" i="11"/>
  <c r="U577" i="11"/>
  <c r="T577" i="11"/>
  <c r="C577" i="11"/>
  <c r="H577" i="11" s="1"/>
  <c r="B577" i="11"/>
  <c r="V576" i="11"/>
  <c r="U576" i="11"/>
  <c r="Z576" i="11" s="1"/>
  <c r="T576" i="11"/>
  <c r="Y576" i="11" s="1"/>
  <c r="C576" i="11"/>
  <c r="B576" i="11"/>
  <c r="V575" i="11"/>
  <c r="U575" i="11"/>
  <c r="Z575" i="11" s="1"/>
  <c r="T575" i="11"/>
  <c r="Y575" i="11" s="1"/>
  <c r="C575" i="11"/>
  <c r="B575" i="11"/>
  <c r="V574" i="11"/>
  <c r="U574" i="11"/>
  <c r="T574" i="11"/>
  <c r="C574" i="11"/>
  <c r="B574" i="11"/>
  <c r="V573" i="11"/>
  <c r="U573" i="11"/>
  <c r="T573" i="11"/>
  <c r="C573" i="11"/>
  <c r="H573" i="11" s="1"/>
  <c r="B573" i="11"/>
  <c r="V572" i="11"/>
  <c r="U572" i="11"/>
  <c r="Z572" i="11" s="1"/>
  <c r="T572" i="11"/>
  <c r="C572" i="11"/>
  <c r="B572" i="11"/>
  <c r="V571" i="11"/>
  <c r="U571" i="11"/>
  <c r="Z571" i="11" s="1"/>
  <c r="T571" i="11"/>
  <c r="Y571" i="11" s="1"/>
  <c r="C571" i="11"/>
  <c r="B571" i="11"/>
  <c r="V570" i="11"/>
  <c r="U570" i="11"/>
  <c r="Z570" i="11" s="1"/>
  <c r="T570" i="11"/>
  <c r="C570" i="11"/>
  <c r="B570" i="11"/>
  <c r="V569" i="11"/>
  <c r="U569" i="11"/>
  <c r="Z569" i="11" s="1"/>
  <c r="T569" i="11"/>
  <c r="Y569" i="11" s="1"/>
  <c r="C569" i="11"/>
  <c r="H569" i="11" s="1"/>
  <c r="B569" i="11"/>
  <c r="V568" i="11"/>
  <c r="U568" i="11"/>
  <c r="T568" i="11"/>
  <c r="C568" i="11"/>
  <c r="B568" i="11"/>
  <c r="V567" i="11"/>
  <c r="U567" i="11"/>
  <c r="T567" i="11"/>
  <c r="C567" i="11"/>
  <c r="B567" i="11"/>
  <c r="V566" i="11"/>
  <c r="U566" i="11"/>
  <c r="T566" i="11"/>
  <c r="C566" i="11"/>
  <c r="B566" i="11"/>
  <c r="V565" i="11"/>
  <c r="U565" i="11"/>
  <c r="T565" i="11"/>
  <c r="C565" i="11"/>
  <c r="B565" i="11"/>
  <c r="V564" i="11"/>
  <c r="U564" i="11"/>
  <c r="Z564" i="11" s="1"/>
  <c r="T564" i="11"/>
  <c r="Y564" i="11" s="1"/>
  <c r="C564" i="11"/>
  <c r="B564" i="11"/>
  <c r="V563" i="11"/>
  <c r="U563" i="11"/>
  <c r="Z563" i="11" s="1"/>
  <c r="T563" i="11"/>
  <c r="Y563" i="11" s="1"/>
  <c r="C563" i="11"/>
  <c r="H563" i="11" s="1"/>
  <c r="B563" i="11"/>
  <c r="V562" i="11"/>
  <c r="U562" i="11"/>
  <c r="T562" i="11"/>
  <c r="C562" i="11"/>
  <c r="B562" i="11"/>
  <c r="V561" i="11"/>
  <c r="U561" i="11"/>
  <c r="T561" i="11"/>
  <c r="C561" i="11"/>
  <c r="B561" i="11"/>
  <c r="V560" i="11"/>
  <c r="U560" i="11"/>
  <c r="Z560" i="11" s="1"/>
  <c r="T560" i="11"/>
  <c r="C560" i="11"/>
  <c r="B560" i="11"/>
  <c r="V559" i="11"/>
  <c r="U559" i="11"/>
  <c r="Z559" i="11" s="1"/>
  <c r="T559" i="11"/>
  <c r="Y559" i="11" s="1"/>
  <c r="C559" i="11"/>
  <c r="B559" i="11"/>
  <c r="V558" i="11"/>
  <c r="U558" i="11"/>
  <c r="Z558" i="11" s="1"/>
  <c r="T558" i="11"/>
  <c r="C558" i="11"/>
  <c r="B558" i="11"/>
  <c r="V557" i="11"/>
  <c r="U557" i="11"/>
  <c r="Z557" i="11" s="1"/>
  <c r="T557" i="11"/>
  <c r="Y557" i="11" s="1"/>
  <c r="C557" i="11"/>
  <c r="B557" i="11"/>
  <c r="V556" i="11"/>
  <c r="U556" i="11"/>
  <c r="T556" i="11"/>
  <c r="C556" i="11"/>
  <c r="B556" i="11"/>
  <c r="V555" i="11"/>
  <c r="U555" i="11"/>
  <c r="T555" i="11"/>
  <c r="C555" i="11"/>
  <c r="B555" i="11"/>
  <c r="V554" i="11"/>
  <c r="U554" i="11"/>
  <c r="T554" i="11"/>
  <c r="C554" i="11"/>
  <c r="B554" i="11"/>
  <c r="V553" i="11"/>
  <c r="U553" i="11"/>
  <c r="T553" i="11"/>
  <c r="C553" i="11"/>
  <c r="B553" i="11"/>
  <c r="V552" i="11"/>
  <c r="U552" i="11"/>
  <c r="Z552" i="11" s="1"/>
  <c r="T552" i="11"/>
  <c r="Y552" i="11" s="1"/>
  <c r="C552" i="11"/>
  <c r="B552" i="11"/>
  <c r="V551" i="11"/>
  <c r="U551" i="11"/>
  <c r="Z551" i="11" s="1"/>
  <c r="T551" i="11"/>
  <c r="Y551" i="11" s="1"/>
  <c r="C551" i="11"/>
  <c r="B551" i="11"/>
  <c r="V550" i="11"/>
  <c r="U550" i="11"/>
  <c r="T550" i="11"/>
  <c r="C550" i="11"/>
  <c r="B550" i="11"/>
  <c r="V549" i="11"/>
  <c r="U549" i="11"/>
  <c r="T549" i="11"/>
  <c r="C549" i="11"/>
  <c r="B549" i="11"/>
  <c r="V548" i="11"/>
  <c r="U548" i="11"/>
  <c r="Z548" i="11" s="1"/>
  <c r="T548" i="11"/>
  <c r="C548" i="11"/>
  <c r="B548" i="11"/>
  <c r="V547" i="11"/>
  <c r="U547" i="11"/>
  <c r="Z547" i="11" s="1"/>
  <c r="T547" i="11"/>
  <c r="Y547" i="11" s="1"/>
  <c r="C547" i="11"/>
  <c r="B547" i="11"/>
  <c r="V546" i="11"/>
  <c r="U546" i="11"/>
  <c r="Z546" i="11" s="1"/>
  <c r="T546" i="11"/>
  <c r="C546" i="11"/>
  <c r="B546" i="11"/>
  <c r="V545" i="11"/>
  <c r="U545" i="11"/>
  <c r="Z545" i="11" s="1"/>
  <c r="T545" i="11"/>
  <c r="Y545" i="11" s="1"/>
  <c r="C545" i="11"/>
  <c r="B545" i="11"/>
  <c r="V544" i="11"/>
  <c r="U544" i="11"/>
  <c r="T544" i="11"/>
  <c r="C544" i="11"/>
  <c r="B544" i="11"/>
  <c r="V543" i="11"/>
  <c r="U543" i="11"/>
  <c r="T543" i="11"/>
  <c r="C543" i="11"/>
  <c r="B543" i="11"/>
  <c r="V542" i="11"/>
  <c r="U542" i="11"/>
  <c r="T542" i="11"/>
  <c r="C542" i="11"/>
  <c r="B542" i="11"/>
  <c r="V541" i="11"/>
  <c r="U541" i="11"/>
  <c r="T541" i="11"/>
  <c r="C541" i="11"/>
  <c r="B541" i="11"/>
  <c r="V540" i="11"/>
  <c r="U540" i="11"/>
  <c r="Z540" i="11" s="1"/>
  <c r="T540" i="11"/>
  <c r="Y540" i="11" s="1"/>
  <c r="C540" i="11"/>
  <c r="B540" i="11"/>
  <c r="V539" i="11"/>
  <c r="U539" i="11"/>
  <c r="Z539" i="11" s="1"/>
  <c r="T539" i="11"/>
  <c r="Y539" i="11" s="1"/>
  <c r="C539" i="11"/>
  <c r="B539" i="11"/>
  <c r="V538" i="11"/>
  <c r="U538" i="11"/>
  <c r="T538" i="11"/>
  <c r="C538" i="11"/>
  <c r="B538" i="11"/>
  <c r="V537" i="11"/>
  <c r="U537" i="11"/>
  <c r="T537" i="11"/>
  <c r="C537" i="11"/>
  <c r="B537" i="11"/>
  <c r="V536" i="11"/>
  <c r="U536" i="11"/>
  <c r="Z536" i="11" s="1"/>
  <c r="T536" i="11"/>
  <c r="C536" i="11"/>
  <c r="B536" i="11"/>
  <c r="V535" i="11"/>
  <c r="U535" i="11"/>
  <c r="Z535" i="11" s="1"/>
  <c r="T535" i="11"/>
  <c r="Y535" i="11" s="1"/>
  <c r="C535" i="11"/>
  <c r="B535" i="11"/>
  <c r="V534" i="11"/>
  <c r="U534" i="11"/>
  <c r="Z534" i="11" s="1"/>
  <c r="T534" i="11"/>
  <c r="C534" i="11"/>
  <c r="B534" i="11"/>
  <c r="V533" i="11"/>
  <c r="U533" i="11"/>
  <c r="Z533" i="11" s="1"/>
  <c r="T533" i="11"/>
  <c r="Y533" i="11" s="1"/>
  <c r="C533" i="11"/>
  <c r="B533" i="11"/>
  <c r="V532" i="11"/>
  <c r="U532" i="11"/>
  <c r="T532" i="11"/>
  <c r="C532" i="11"/>
  <c r="B532" i="11"/>
  <c r="V531" i="11"/>
  <c r="U531" i="11"/>
  <c r="T531" i="11"/>
  <c r="C531" i="11"/>
  <c r="B531" i="11"/>
  <c r="V530" i="11"/>
  <c r="U530" i="11"/>
  <c r="T530" i="11"/>
  <c r="C530" i="11"/>
  <c r="B530" i="11"/>
  <c r="V529" i="11"/>
  <c r="U529" i="11"/>
  <c r="T529" i="11"/>
  <c r="C529" i="11"/>
  <c r="B529" i="11"/>
  <c r="V528" i="11"/>
  <c r="U528" i="11"/>
  <c r="Z528" i="11" s="1"/>
  <c r="T528" i="11"/>
  <c r="Y528" i="11" s="1"/>
  <c r="C528" i="11"/>
  <c r="B528" i="11"/>
  <c r="V527" i="11"/>
  <c r="U527" i="11"/>
  <c r="Z527" i="11" s="1"/>
  <c r="T527" i="11"/>
  <c r="Y527" i="11" s="1"/>
  <c r="C527" i="11"/>
  <c r="B527" i="11"/>
  <c r="V526" i="11"/>
  <c r="U526" i="11"/>
  <c r="T526" i="11"/>
  <c r="C526" i="11"/>
  <c r="B526" i="11"/>
  <c r="V525" i="11"/>
  <c r="U525" i="11"/>
  <c r="T525" i="11"/>
  <c r="C525" i="11"/>
  <c r="B525" i="11"/>
  <c r="V524" i="11"/>
  <c r="U524" i="11"/>
  <c r="Z524" i="11" s="1"/>
  <c r="T524" i="11"/>
  <c r="C524" i="11"/>
  <c r="B524" i="11"/>
  <c r="V523" i="11"/>
  <c r="U523" i="11"/>
  <c r="Z523" i="11" s="1"/>
  <c r="T523" i="11"/>
  <c r="Y523" i="11" s="1"/>
  <c r="C523" i="11"/>
  <c r="B523" i="11"/>
  <c r="V522" i="11"/>
  <c r="U522" i="11"/>
  <c r="Z522" i="11" s="1"/>
  <c r="T522" i="11"/>
  <c r="C522" i="11"/>
  <c r="B522" i="11"/>
  <c r="V521" i="11"/>
  <c r="U521" i="11"/>
  <c r="Z521" i="11" s="1"/>
  <c r="T521" i="11"/>
  <c r="Y521" i="11" s="1"/>
  <c r="C521" i="11"/>
  <c r="B521" i="11"/>
  <c r="V520" i="11"/>
  <c r="U520" i="11"/>
  <c r="T520" i="11"/>
  <c r="C520" i="11"/>
  <c r="B520" i="11"/>
  <c r="V519" i="11"/>
  <c r="U519" i="11"/>
  <c r="T519" i="11"/>
  <c r="C519" i="11"/>
  <c r="B519" i="11"/>
  <c r="V518" i="11"/>
  <c r="U518" i="11"/>
  <c r="T518" i="11"/>
  <c r="C518" i="11"/>
  <c r="B518" i="11"/>
  <c r="V517" i="11"/>
  <c r="U517" i="11"/>
  <c r="T517" i="11"/>
  <c r="C517" i="11"/>
  <c r="B517" i="11"/>
  <c r="V516" i="11"/>
  <c r="U516" i="11"/>
  <c r="Z516" i="11" s="1"/>
  <c r="T516" i="11"/>
  <c r="Y516" i="11" s="1"/>
  <c r="C516" i="11"/>
  <c r="B516" i="11"/>
  <c r="V515" i="11"/>
  <c r="U515" i="11"/>
  <c r="Z515" i="11" s="1"/>
  <c r="T515" i="11"/>
  <c r="Y515" i="11" s="1"/>
  <c r="C515" i="11"/>
  <c r="B515" i="11"/>
  <c r="V514" i="11"/>
  <c r="U514" i="11"/>
  <c r="T514" i="11"/>
  <c r="C514" i="11"/>
  <c r="B514" i="11"/>
  <c r="V513" i="11"/>
  <c r="U513" i="11"/>
  <c r="T513" i="11"/>
  <c r="C513" i="11"/>
  <c r="B513" i="11"/>
  <c r="V512" i="11"/>
  <c r="U512" i="11"/>
  <c r="Z512" i="11" s="1"/>
  <c r="T512" i="11"/>
  <c r="C512" i="11"/>
  <c r="B512" i="11"/>
  <c r="V511" i="11"/>
  <c r="U511" i="11"/>
  <c r="Z511" i="11" s="1"/>
  <c r="T511" i="11"/>
  <c r="Y511" i="11" s="1"/>
  <c r="C511" i="11"/>
  <c r="B511" i="11"/>
  <c r="V510" i="11"/>
  <c r="U510" i="11"/>
  <c r="Z510" i="11" s="1"/>
  <c r="T510" i="11"/>
  <c r="C510" i="11"/>
  <c r="B510" i="11"/>
  <c r="V509" i="11"/>
  <c r="U509" i="11"/>
  <c r="Z509" i="11" s="1"/>
  <c r="T509" i="11"/>
  <c r="Y509" i="11" s="1"/>
  <c r="C509" i="11"/>
  <c r="B509" i="11"/>
  <c r="V508" i="11"/>
  <c r="U508" i="11"/>
  <c r="T508" i="11"/>
  <c r="C508" i="11"/>
  <c r="B508" i="11"/>
  <c r="V507" i="11"/>
  <c r="U507" i="11"/>
  <c r="T507" i="11"/>
  <c r="C507" i="11"/>
  <c r="B507" i="11"/>
  <c r="V506" i="11"/>
  <c r="U506" i="11"/>
  <c r="T506" i="11"/>
  <c r="C506" i="11"/>
  <c r="B506" i="11"/>
  <c r="V505" i="11"/>
  <c r="U505" i="11"/>
  <c r="T505" i="11"/>
  <c r="C505" i="11"/>
  <c r="B505" i="11"/>
  <c r="V504" i="11"/>
  <c r="U504" i="11"/>
  <c r="Z504" i="11" s="1"/>
  <c r="T504" i="11"/>
  <c r="Y504" i="11" s="1"/>
  <c r="C504" i="11"/>
  <c r="B504" i="11"/>
  <c r="V503" i="11"/>
  <c r="U503" i="11"/>
  <c r="Z503" i="11" s="1"/>
  <c r="T503" i="11"/>
  <c r="Y503" i="11" s="1"/>
  <c r="C503" i="11"/>
  <c r="B503" i="11"/>
  <c r="V502" i="11"/>
  <c r="U502" i="11"/>
  <c r="T502" i="11"/>
  <c r="C502" i="11"/>
  <c r="B502" i="11"/>
  <c r="V501" i="11"/>
  <c r="U501" i="11"/>
  <c r="T501" i="11"/>
  <c r="C501" i="11"/>
  <c r="B501" i="11"/>
  <c r="V500" i="11"/>
  <c r="U500" i="11"/>
  <c r="Z500" i="11" s="1"/>
  <c r="T500" i="11"/>
  <c r="C500" i="11"/>
  <c r="B500" i="11"/>
  <c r="V499" i="11"/>
  <c r="U499" i="11"/>
  <c r="Z499" i="11" s="1"/>
  <c r="T499" i="11"/>
  <c r="Y499" i="11" s="1"/>
  <c r="C499" i="11"/>
  <c r="B499" i="11"/>
  <c r="V498" i="11"/>
  <c r="U498" i="11"/>
  <c r="Z498" i="11" s="1"/>
  <c r="T498" i="11"/>
  <c r="C498" i="11"/>
  <c r="B498" i="11"/>
  <c r="V497" i="11"/>
  <c r="U497" i="11"/>
  <c r="Z497" i="11" s="1"/>
  <c r="T497" i="11"/>
  <c r="Y497" i="11" s="1"/>
  <c r="C497" i="11"/>
  <c r="B497" i="11"/>
  <c r="V496" i="11"/>
  <c r="U496" i="11"/>
  <c r="T496" i="11"/>
  <c r="C496" i="11"/>
  <c r="B496" i="11"/>
  <c r="V495" i="11"/>
  <c r="U495" i="11"/>
  <c r="T495" i="11"/>
  <c r="C495" i="11"/>
  <c r="B495" i="11"/>
  <c r="V494" i="11"/>
  <c r="U494" i="11"/>
  <c r="T494" i="11"/>
  <c r="C494" i="11"/>
  <c r="B494" i="11"/>
  <c r="V493" i="11"/>
  <c r="U493" i="11"/>
  <c r="T493" i="11"/>
  <c r="C493" i="11"/>
  <c r="B493" i="11"/>
  <c r="V492" i="11"/>
  <c r="U492" i="11"/>
  <c r="Z492" i="11" s="1"/>
  <c r="T492" i="11"/>
  <c r="Y492" i="11" s="1"/>
  <c r="C492" i="11"/>
  <c r="B492" i="11"/>
  <c r="V491" i="11"/>
  <c r="U491" i="11"/>
  <c r="Z491" i="11" s="1"/>
  <c r="T491" i="11"/>
  <c r="Y491" i="11" s="1"/>
  <c r="C491" i="11"/>
  <c r="B491" i="11"/>
  <c r="V490" i="11"/>
  <c r="U490" i="11"/>
  <c r="T490" i="11"/>
  <c r="C490" i="11"/>
  <c r="B490" i="11"/>
  <c r="V489" i="11"/>
  <c r="U489" i="11"/>
  <c r="T489" i="11"/>
  <c r="C489" i="11"/>
  <c r="B489" i="11"/>
  <c r="V488" i="11"/>
  <c r="U488" i="11"/>
  <c r="Z488" i="11" s="1"/>
  <c r="T488" i="11"/>
  <c r="C488" i="11"/>
  <c r="B488" i="11"/>
  <c r="V487" i="11"/>
  <c r="U487" i="11"/>
  <c r="Z487" i="11" s="1"/>
  <c r="T487" i="11"/>
  <c r="Y487" i="11" s="1"/>
  <c r="C487" i="11"/>
  <c r="B487" i="11"/>
  <c r="V486" i="11"/>
  <c r="U486" i="11"/>
  <c r="Z486" i="11" s="1"/>
  <c r="T486" i="11"/>
  <c r="C486" i="11"/>
  <c r="B486" i="11"/>
  <c r="V485" i="11"/>
  <c r="U485" i="11"/>
  <c r="Z485" i="11" s="1"/>
  <c r="T485" i="11"/>
  <c r="Y485" i="11" s="1"/>
  <c r="C485" i="11"/>
  <c r="B485" i="11"/>
  <c r="V484" i="11"/>
  <c r="U484" i="11"/>
  <c r="T484" i="11"/>
  <c r="C484" i="11"/>
  <c r="B484" i="11"/>
  <c r="V483" i="11"/>
  <c r="U483" i="11"/>
  <c r="T483" i="11"/>
  <c r="C483" i="11"/>
  <c r="B483" i="11"/>
  <c r="V482" i="11"/>
  <c r="U482" i="11"/>
  <c r="T482" i="11"/>
  <c r="C482" i="11"/>
  <c r="B482" i="11"/>
  <c r="V481" i="11"/>
  <c r="U481" i="11"/>
  <c r="T481" i="11"/>
  <c r="C481" i="11"/>
  <c r="B481" i="11"/>
  <c r="V480" i="11"/>
  <c r="U480" i="11"/>
  <c r="Z480" i="11" s="1"/>
  <c r="T480" i="11"/>
  <c r="Y480" i="11" s="1"/>
  <c r="C480" i="11"/>
  <c r="B480" i="11"/>
  <c r="V479" i="11"/>
  <c r="U479" i="11"/>
  <c r="Z479" i="11" s="1"/>
  <c r="T479" i="11"/>
  <c r="Y479" i="11" s="1"/>
  <c r="C479" i="11"/>
  <c r="B479" i="11"/>
  <c r="V478" i="11"/>
  <c r="U478" i="11"/>
  <c r="T478" i="11"/>
  <c r="C478" i="11"/>
  <c r="B478" i="11"/>
  <c r="V477" i="11"/>
  <c r="U477" i="11"/>
  <c r="T477" i="11"/>
  <c r="C477" i="11"/>
  <c r="B477" i="11"/>
  <c r="V476" i="11"/>
  <c r="U476" i="11"/>
  <c r="Z476" i="11" s="1"/>
  <c r="T476" i="11"/>
  <c r="C476" i="11"/>
  <c r="B476" i="11"/>
  <c r="V475" i="11"/>
  <c r="U475" i="11"/>
  <c r="Z475" i="11" s="1"/>
  <c r="T475" i="11"/>
  <c r="C475" i="11"/>
  <c r="B475" i="11"/>
  <c r="V474" i="11"/>
  <c r="U474" i="11"/>
  <c r="Z474" i="11" s="1"/>
  <c r="T474" i="11"/>
  <c r="C474" i="11"/>
  <c r="B474" i="11"/>
  <c r="V473" i="11"/>
  <c r="U473" i="11"/>
  <c r="Z473" i="11" s="1"/>
  <c r="T473" i="11"/>
  <c r="Y473" i="11" s="1"/>
  <c r="C473" i="11"/>
  <c r="B473" i="11"/>
  <c r="V472" i="11"/>
  <c r="U472" i="11"/>
  <c r="T472" i="11"/>
  <c r="C472" i="11"/>
  <c r="B472" i="11"/>
  <c r="V471" i="11"/>
  <c r="U471" i="11"/>
  <c r="T471" i="11"/>
  <c r="C471" i="11"/>
  <c r="B471" i="11"/>
  <c r="V470" i="11"/>
  <c r="U470" i="11"/>
  <c r="T470" i="11"/>
  <c r="C470" i="11"/>
  <c r="B470" i="11"/>
  <c r="V469" i="11"/>
  <c r="U469" i="11"/>
  <c r="T469" i="11"/>
  <c r="C469" i="11"/>
  <c r="B469" i="11"/>
  <c r="V468" i="11"/>
  <c r="U468" i="11"/>
  <c r="Z468" i="11" s="1"/>
  <c r="T468" i="11"/>
  <c r="Y468" i="11" s="1"/>
  <c r="C468" i="11"/>
  <c r="B468" i="11"/>
  <c r="V467" i="11"/>
  <c r="U467" i="11"/>
  <c r="Z467" i="11" s="1"/>
  <c r="T467" i="11"/>
  <c r="Y467" i="11" s="1"/>
  <c r="C467" i="11"/>
  <c r="B467" i="11"/>
  <c r="V466" i="11"/>
  <c r="U466" i="11"/>
  <c r="T466" i="11"/>
  <c r="C466" i="11"/>
  <c r="B466" i="11"/>
  <c r="V465" i="11"/>
  <c r="U465" i="11"/>
  <c r="T465" i="11"/>
  <c r="C465" i="11"/>
  <c r="B465" i="11"/>
  <c r="V464" i="11"/>
  <c r="U464" i="11"/>
  <c r="Z464" i="11" s="1"/>
  <c r="T464" i="11"/>
  <c r="C464" i="11"/>
  <c r="B464" i="11"/>
  <c r="V463" i="11"/>
  <c r="U463" i="11"/>
  <c r="Z463" i="11" s="1"/>
  <c r="T463" i="11"/>
  <c r="Y463" i="11" s="1"/>
  <c r="C463" i="11"/>
  <c r="B463" i="11"/>
  <c r="V462" i="11"/>
  <c r="U462" i="11"/>
  <c r="Z462" i="11" s="1"/>
  <c r="T462" i="11"/>
  <c r="C462" i="11"/>
  <c r="B462" i="11"/>
  <c r="V461" i="11"/>
  <c r="U461" i="11"/>
  <c r="Z461" i="11" s="1"/>
  <c r="T461" i="11"/>
  <c r="Y461" i="11" s="1"/>
  <c r="C461" i="11"/>
  <c r="B461" i="11"/>
  <c r="V460" i="11"/>
  <c r="U460" i="11"/>
  <c r="T460" i="11"/>
  <c r="C460" i="11"/>
  <c r="B460" i="11"/>
  <c r="V459" i="11"/>
  <c r="U459" i="11"/>
  <c r="T459" i="11"/>
  <c r="C459" i="11"/>
  <c r="B459" i="11"/>
  <c r="V458" i="11"/>
  <c r="U458" i="11"/>
  <c r="T458" i="11"/>
  <c r="C458" i="11"/>
  <c r="B458" i="11"/>
  <c r="V457" i="11"/>
  <c r="U457" i="11"/>
  <c r="T457" i="11"/>
  <c r="C457" i="11"/>
  <c r="B457" i="11"/>
  <c r="V456" i="11"/>
  <c r="U456" i="11"/>
  <c r="Z456" i="11" s="1"/>
  <c r="T456" i="11"/>
  <c r="Y456" i="11" s="1"/>
  <c r="C456" i="11"/>
  <c r="B456" i="11"/>
  <c r="V455" i="11"/>
  <c r="U455" i="11"/>
  <c r="Z455" i="11" s="1"/>
  <c r="T455" i="11"/>
  <c r="Y455" i="11" s="1"/>
  <c r="C455" i="11"/>
  <c r="B455" i="11"/>
  <c r="V454" i="11"/>
  <c r="U454" i="11"/>
  <c r="T454" i="11"/>
  <c r="C454" i="11"/>
  <c r="B454" i="11"/>
  <c r="V453" i="11"/>
  <c r="U453" i="11"/>
  <c r="T453" i="11"/>
  <c r="C453" i="11"/>
  <c r="B453" i="11"/>
  <c r="V452" i="11"/>
  <c r="U452" i="11"/>
  <c r="Z452" i="11" s="1"/>
  <c r="T452" i="11"/>
  <c r="C452" i="11"/>
  <c r="B452" i="11"/>
  <c r="V451" i="11"/>
  <c r="U451" i="11"/>
  <c r="Z451" i="11" s="1"/>
  <c r="T451" i="11"/>
  <c r="Y451" i="11" s="1"/>
  <c r="C451" i="11"/>
  <c r="B451" i="11"/>
  <c r="V450" i="11"/>
  <c r="U450" i="11"/>
  <c r="Z450" i="11" s="1"/>
  <c r="T450" i="11"/>
  <c r="C450" i="11"/>
  <c r="B450" i="11"/>
  <c r="V449" i="11"/>
  <c r="U449" i="11"/>
  <c r="Z449" i="11" s="1"/>
  <c r="T449" i="11"/>
  <c r="Y449" i="11" s="1"/>
  <c r="C449" i="11"/>
  <c r="B449" i="11"/>
  <c r="V448" i="11"/>
  <c r="U448" i="11"/>
  <c r="T448" i="11"/>
  <c r="C448" i="11"/>
  <c r="B448" i="11"/>
  <c r="V447" i="11"/>
  <c r="U447" i="11"/>
  <c r="T447" i="11"/>
  <c r="C447" i="11"/>
  <c r="B447" i="11"/>
  <c r="V446" i="11"/>
  <c r="U446" i="11"/>
  <c r="T446" i="11"/>
  <c r="C446" i="11"/>
  <c r="B446" i="11"/>
  <c r="V445" i="11"/>
  <c r="U445" i="11"/>
  <c r="T445" i="11"/>
  <c r="C445" i="11"/>
  <c r="B445" i="11"/>
  <c r="V444" i="11"/>
  <c r="U444" i="11"/>
  <c r="Z444" i="11" s="1"/>
  <c r="T444" i="11"/>
  <c r="Y444" i="11" s="1"/>
  <c r="C444" i="11"/>
  <c r="B444" i="11"/>
  <c r="V443" i="11"/>
  <c r="U443" i="11"/>
  <c r="Z443" i="11" s="1"/>
  <c r="T443" i="11"/>
  <c r="Y443" i="11" s="1"/>
  <c r="C443" i="11"/>
  <c r="B443" i="11"/>
  <c r="V442" i="11"/>
  <c r="U442" i="11"/>
  <c r="T442" i="11"/>
  <c r="C442" i="11"/>
  <c r="B442" i="11"/>
  <c r="V441" i="11"/>
  <c r="U441" i="11"/>
  <c r="T441" i="11"/>
  <c r="C441" i="11"/>
  <c r="B441" i="11"/>
  <c r="V440" i="11"/>
  <c r="U440" i="11"/>
  <c r="Z440" i="11" s="1"/>
  <c r="T440" i="11"/>
  <c r="C440" i="11"/>
  <c r="B440" i="11"/>
  <c r="V439" i="11"/>
  <c r="U439" i="11"/>
  <c r="Z439" i="11" s="1"/>
  <c r="T439" i="11"/>
  <c r="Y439" i="11" s="1"/>
  <c r="C439" i="11"/>
  <c r="B439" i="11"/>
  <c r="V438" i="11"/>
  <c r="U438" i="11"/>
  <c r="Z438" i="11" s="1"/>
  <c r="T438" i="11"/>
  <c r="C438" i="11"/>
  <c r="B438" i="11"/>
  <c r="V437" i="11"/>
  <c r="U437" i="11"/>
  <c r="Z437" i="11" s="1"/>
  <c r="T437" i="11"/>
  <c r="Y437" i="11" s="1"/>
  <c r="C437" i="11"/>
  <c r="B437" i="11"/>
  <c r="V436" i="11"/>
  <c r="U436" i="11"/>
  <c r="T436" i="11"/>
  <c r="C436" i="11"/>
  <c r="B436" i="11"/>
  <c r="V435" i="11"/>
  <c r="U435" i="11"/>
  <c r="T435" i="11"/>
  <c r="C435" i="11"/>
  <c r="B435" i="11"/>
  <c r="V434" i="11"/>
  <c r="U434" i="11"/>
  <c r="T434" i="11"/>
  <c r="C434" i="11"/>
  <c r="B434" i="11"/>
  <c r="V433" i="11"/>
  <c r="U433" i="11"/>
  <c r="T433" i="11"/>
  <c r="C433" i="11"/>
  <c r="B433" i="11"/>
  <c r="V432" i="11"/>
  <c r="U432" i="11"/>
  <c r="Z432" i="11" s="1"/>
  <c r="T432" i="11"/>
  <c r="Y432" i="11" s="1"/>
  <c r="C432" i="11"/>
  <c r="B432" i="11"/>
  <c r="V431" i="11"/>
  <c r="U431" i="11"/>
  <c r="Z431" i="11" s="1"/>
  <c r="T431" i="11"/>
  <c r="Y431" i="11" s="1"/>
  <c r="C431" i="11"/>
  <c r="B431" i="11"/>
  <c r="V430" i="11"/>
  <c r="U430" i="11"/>
  <c r="T430" i="11"/>
  <c r="C430" i="11"/>
  <c r="B430" i="11"/>
  <c r="V429" i="11"/>
  <c r="U429" i="11"/>
  <c r="T429" i="11"/>
  <c r="C429" i="11"/>
  <c r="B429" i="11"/>
  <c r="V428" i="11"/>
  <c r="U428" i="11"/>
  <c r="Z428" i="11" s="1"/>
  <c r="T428" i="11"/>
  <c r="C428" i="11"/>
  <c r="B428" i="11"/>
  <c r="V427" i="11"/>
  <c r="U427" i="11"/>
  <c r="Z427" i="11" s="1"/>
  <c r="T427" i="11"/>
  <c r="Y427" i="11" s="1"/>
  <c r="C427" i="11"/>
  <c r="B427" i="11"/>
  <c r="V426" i="11"/>
  <c r="U426" i="11"/>
  <c r="Z426" i="11" s="1"/>
  <c r="T426" i="11"/>
  <c r="C426" i="11"/>
  <c r="B426" i="11"/>
  <c r="V425" i="11"/>
  <c r="U425" i="11"/>
  <c r="Z425" i="11" s="1"/>
  <c r="T425" i="11"/>
  <c r="Y425" i="11" s="1"/>
  <c r="C425" i="11"/>
  <c r="B425" i="11"/>
  <c r="V424" i="11"/>
  <c r="U424" i="11"/>
  <c r="T424" i="11"/>
  <c r="Y424" i="11" s="1"/>
  <c r="C424" i="11"/>
  <c r="B424" i="11"/>
  <c r="V423" i="11"/>
  <c r="U423" i="11"/>
  <c r="T423" i="11"/>
  <c r="C423" i="11"/>
  <c r="B423" i="11"/>
  <c r="V422" i="11"/>
  <c r="U422" i="11"/>
  <c r="T422" i="11"/>
  <c r="C422" i="11"/>
  <c r="B422" i="11"/>
  <c r="V421" i="11"/>
  <c r="U421" i="11"/>
  <c r="T421" i="11"/>
  <c r="C421" i="11"/>
  <c r="B421" i="11"/>
  <c r="V420" i="11"/>
  <c r="U420" i="11"/>
  <c r="Z420" i="11" s="1"/>
  <c r="T420" i="11"/>
  <c r="Y420" i="11" s="1"/>
  <c r="C420" i="11"/>
  <c r="B420" i="11"/>
  <c r="V419" i="11"/>
  <c r="U419" i="11"/>
  <c r="Z419" i="11" s="1"/>
  <c r="T419" i="11"/>
  <c r="Y419" i="11" s="1"/>
  <c r="C419" i="11"/>
  <c r="B419" i="11"/>
  <c r="V418" i="11"/>
  <c r="U418" i="11"/>
  <c r="T418" i="11"/>
  <c r="C418" i="11"/>
  <c r="B418" i="11"/>
  <c r="V417" i="11"/>
  <c r="U417" i="11"/>
  <c r="T417" i="11"/>
  <c r="C417" i="11"/>
  <c r="B417" i="11"/>
  <c r="V416" i="11"/>
  <c r="U416" i="11"/>
  <c r="Z416" i="11" s="1"/>
  <c r="T416" i="11"/>
  <c r="C416" i="11"/>
  <c r="B416" i="11"/>
  <c r="V415" i="11"/>
  <c r="U415" i="11"/>
  <c r="Z415" i="11" s="1"/>
  <c r="T415" i="11"/>
  <c r="Y415" i="11" s="1"/>
  <c r="C415" i="11"/>
  <c r="B415" i="11"/>
  <c r="V414" i="11"/>
  <c r="U414" i="11"/>
  <c r="Z414" i="11" s="1"/>
  <c r="T414" i="11"/>
  <c r="C414" i="11"/>
  <c r="B414" i="11"/>
  <c r="V413" i="11"/>
  <c r="U413" i="11"/>
  <c r="Z413" i="11" s="1"/>
  <c r="T413" i="11"/>
  <c r="Y413" i="11" s="1"/>
  <c r="C413" i="11"/>
  <c r="B413" i="11"/>
  <c r="V412" i="11"/>
  <c r="U412" i="11"/>
  <c r="T412" i="11"/>
  <c r="Y412" i="11" s="1"/>
  <c r="C412" i="11"/>
  <c r="B412" i="11"/>
  <c r="V411" i="11"/>
  <c r="U411" i="11"/>
  <c r="T411" i="11"/>
  <c r="C411" i="11"/>
  <c r="B411" i="11"/>
  <c r="V410" i="11"/>
  <c r="U410" i="11"/>
  <c r="T410" i="11"/>
  <c r="C410" i="11"/>
  <c r="B410" i="11"/>
  <c r="V409" i="11"/>
  <c r="U409" i="11"/>
  <c r="T409" i="11"/>
  <c r="C409" i="11"/>
  <c r="B409" i="11"/>
  <c r="V408" i="11"/>
  <c r="U408" i="11"/>
  <c r="Z408" i="11" s="1"/>
  <c r="T408" i="11"/>
  <c r="Y408" i="11" s="1"/>
  <c r="C408" i="11"/>
  <c r="B408" i="11"/>
  <c r="V407" i="11"/>
  <c r="U407" i="11"/>
  <c r="Z407" i="11" s="1"/>
  <c r="T407" i="11"/>
  <c r="Y407" i="11" s="1"/>
  <c r="C407" i="11"/>
  <c r="B407" i="11"/>
  <c r="V406" i="11"/>
  <c r="U406" i="11"/>
  <c r="T406" i="11"/>
  <c r="C406" i="11"/>
  <c r="B406" i="11"/>
  <c r="V405" i="11"/>
  <c r="U405" i="11"/>
  <c r="T405" i="11"/>
  <c r="C405" i="11"/>
  <c r="B405" i="11"/>
  <c r="V404" i="11"/>
  <c r="U404" i="11"/>
  <c r="Z404" i="11" s="1"/>
  <c r="T404" i="11"/>
  <c r="C404" i="11"/>
  <c r="B404" i="11"/>
  <c r="V403" i="11"/>
  <c r="U403" i="11"/>
  <c r="Z403" i="11" s="1"/>
  <c r="T403" i="11"/>
  <c r="Y403" i="11" s="1"/>
  <c r="C403" i="11"/>
  <c r="B403" i="11"/>
  <c r="V402" i="11"/>
  <c r="U402" i="11"/>
  <c r="Z402" i="11" s="1"/>
  <c r="T402" i="11"/>
  <c r="C402" i="11"/>
  <c r="B402" i="11"/>
  <c r="V401" i="11"/>
  <c r="U401" i="11"/>
  <c r="Z401" i="11" s="1"/>
  <c r="T401" i="11"/>
  <c r="Y401" i="11" s="1"/>
  <c r="C401" i="11"/>
  <c r="B401" i="11"/>
  <c r="V400" i="11"/>
  <c r="U400" i="11"/>
  <c r="T400" i="11"/>
  <c r="Y400" i="11" s="1"/>
  <c r="C400" i="11"/>
  <c r="B400" i="11"/>
  <c r="V399" i="11"/>
  <c r="U399" i="11"/>
  <c r="T399" i="11"/>
  <c r="C399" i="11"/>
  <c r="B399" i="11"/>
  <c r="V398" i="11"/>
  <c r="U398" i="11"/>
  <c r="T398" i="11"/>
  <c r="C398" i="11"/>
  <c r="B398" i="11"/>
  <c r="V397" i="11"/>
  <c r="U397" i="11"/>
  <c r="T397" i="11"/>
  <c r="C397" i="11"/>
  <c r="B397" i="11"/>
  <c r="V396" i="11"/>
  <c r="U396" i="11"/>
  <c r="Z396" i="11" s="1"/>
  <c r="T396" i="11"/>
  <c r="Y396" i="11" s="1"/>
  <c r="C396" i="11"/>
  <c r="B396" i="11"/>
  <c r="V395" i="11"/>
  <c r="U395" i="11"/>
  <c r="Z395" i="11" s="1"/>
  <c r="T395" i="11"/>
  <c r="Y395" i="11" s="1"/>
  <c r="C395" i="11"/>
  <c r="B395" i="11"/>
  <c r="V394" i="11"/>
  <c r="U394" i="11"/>
  <c r="T394" i="11"/>
  <c r="C394" i="11"/>
  <c r="B394" i="11"/>
  <c r="V393" i="11"/>
  <c r="U393" i="11"/>
  <c r="T393" i="11"/>
  <c r="C393" i="11"/>
  <c r="B393" i="11"/>
  <c r="V392" i="11"/>
  <c r="U392" i="11"/>
  <c r="Z392" i="11" s="1"/>
  <c r="T392" i="11"/>
  <c r="C392" i="11"/>
  <c r="B392" i="11"/>
  <c r="V391" i="11"/>
  <c r="U391" i="11"/>
  <c r="Z391" i="11" s="1"/>
  <c r="T391" i="11"/>
  <c r="Y391" i="11" s="1"/>
  <c r="C391" i="11"/>
  <c r="B391" i="11"/>
  <c r="V390" i="11"/>
  <c r="U390" i="11"/>
  <c r="Z390" i="11" s="1"/>
  <c r="T390" i="11"/>
  <c r="C390" i="11"/>
  <c r="B390" i="11"/>
  <c r="V389" i="11"/>
  <c r="U389" i="11"/>
  <c r="Z389" i="11" s="1"/>
  <c r="T389" i="11"/>
  <c r="Y389" i="11" s="1"/>
  <c r="C389" i="11"/>
  <c r="B389" i="11"/>
  <c r="V388" i="11"/>
  <c r="U388" i="11"/>
  <c r="T388" i="11"/>
  <c r="Y388" i="11" s="1"/>
  <c r="C388" i="11"/>
  <c r="B388" i="11"/>
  <c r="V387" i="11"/>
  <c r="U387" i="11"/>
  <c r="T387" i="11"/>
  <c r="C387" i="11"/>
  <c r="B387" i="11"/>
  <c r="V386" i="11"/>
  <c r="U386" i="11"/>
  <c r="T386" i="11"/>
  <c r="C386" i="11"/>
  <c r="B386" i="11"/>
  <c r="V385" i="11"/>
  <c r="U385" i="11"/>
  <c r="T385" i="11"/>
  <c r="C385" i="11"/>
  <c r="B385" i="11"/>
  <c r="V384" i="11"/>
  <c r="U384" i="11"/>
  <c r="Z384" i="11" s="1"/>
  <c r="T384" i="11"/>
  <c r="Y384" i="11" s="1"/>
  <c r="C384" i="11"/>
  <c r="B384" i="11"/>
  <c r="V383" i="11"/>
  <c r="U383" i="11"/>
  <c r="Z383" i="11" s="1"/>
  <c r="T383" i="11"/>
  <c r="Y383" i="11" s="1"/>
  <c r="C383" i="11"/>
  <c r="B383" i="11"/>
  <c r="V382" i="11"/>
  <c r="U382" i="11"/>
  <c r="T382" i="11"/>
  <c r="C382" i="11"/>
  <c r="B382" i="11"/>
  <c r="V381" i="11"/>
  <c r="U381" i="11"/>
  <c r="T381" i="11"/>
  <c r="C381" i="11"/>
  <c r="B381" i="11"/>
  <c r="V380" i="11"/>
  <c r="U380" i="11"/>
  <c r="Z380" i="11" s="1"/>
  <c r="T380" i="11"/>
  <c r="C380" i="11"/>
  <c r="B380" i="11"/>
  <c r="V379" i="11"/>
  <c r="U379" i="11"/>
  <c r="Z379" i="11" s="1"/>
  <c r="T379" i="11"/>
  <c r="Y379" i="11" s="1"/>
  <c r="C379" i="11"/>
  <c r="B379" i="11"/>
  <c r="V378" i="11"/>
  <c r="U378" i="11"/>
  <c r="Z378" i="11" s="1"/>
  <c r="T378" i="11"/>
  <c r="C378" i="11"/>
  <c r="B378" i="11"/>
  <c r="V377" i="11"/>
  <c r="U377" i="11"/>
  <c r="Z377" i="11" s="1"/>
  <c r="T377" i="11"/>
  <c r="Y377" i="11" s="1"/>
  <c r="C377" i="11"/>
  <c r="B377" i="11"/>
  <c r="V376" i="11"/>
  <c r="U376" i="11"/>
  <c r="T376" i="11"/>
  <c r="Y376" i="11" s="1"/>
  <c r="C376" i="11"/>
  <c r="B376" i="11"/>
  <c r="V375" i="11"/>
  <c r="U375" i="11"/>
  <c r="T375" i="11"/>
  <c r="C375" i="11"/>
  <c r="B375" i="11"/>
  <c r="V374" i="11"/>
  <c r="U374" i="11"/>
  <c r="T374" i="11"/>
  <c r="C374" i="11"/>
  <c r="B374" i="11"/>
  <c r="V373" i="11"/>
  <c r="U373" i="11"/>
  <c r="T373" i="11"/>
  <c r="C373" i="11"/>
  <c r="B373" i="11"/>
  <c r="V372" i="11"/>
  <c r="U372" i="11"/>
  <c r="Z372" i="11" s="1"/>
  <c r="T372" i="11"/>
  <c r="Y372" i="11" s="1"/>
  <c r="C372" i="11"/>
  <c r="B372" i="11"/>
  <c r="V371" i="11"/>
  <c r="U371" i="11"/>
  <c r="Z371" i="11" s="1"/>
  <c r="T371" i="11"/>
  <c r="Y371" i="11" s="1"/>
  <c r="C371" i="11"/>
  <c r="B371" i="11"/>
  <c r="C370" i="11"/>
  <c r="B370" i="11"/>
  <c r="V369" i="11"/>
  <c r="U369" i="11"/>
  <c r="Z369" i="11" s="1"/>
  <c r="T369" i="11"/>
  <c r="Y369" i="11" s="1"/>
  <c r="C369" i="11"/>
  <c r="B369" i="11"/>
  <c r="V368" i="11"/>
  <c r="U368" i="11"/>
  <c r="Z368" i="11" s="1"/>
  <c r="T368" i="11"/>
  <c r="Y368" i="11" s="1"/>
  <c r="C368" i="11"/>
  <c r="B368" i="11"/>
  <c r="V367" i="11"/>
  <c r="U367" i="11"/>
  <c r="T367" i="11"/>
  <c r="C367" i="11"/>
  <c r="B367" i="11"/>
  <c r="V366" i="11"/>
  <c r="U366" i="11"/>
  <c r="T366" i="11"/>
  <c r="C366" i="11"/>
  <c r="B366" i="11"/>
  <c r="V365" i="11"/>
  <c r="U365" i="11"/>
  <c r="Z365" i="11" s="1"/>
  <c r="T365" i="11"/>
  <c r="C365" i="11"/>
  <c r="B365" i="11"/>
  <c r="V364" i="11"/>
  <c r="U364" i="11"/>
  <c r="Z364" i="11" s="1"/>
  <c r="T364" i="11"/>
  <c r="Y364" i="11" s="1"/>
  <c r="C364" i="11"/>
  <c r="B364" i="11"/>
  <c r="V363" i="11"/>
  <c r="U363" i="11"/>
  <c r="Z363" i="11" s="1"/>
  <c r="T363" i="11"/>
  <c r="C363" i="11"/>
  <c r="B363" i="11"/>
  <c r="V362" i="11"/>
  <c r="U362" i="11"/>
  <c r="Z362" i="11" s="1"/>
  <c r="T362" i="11"/>
  <c r="Y362" i="11" s="1"/>
  <c r="C362" i="11"/>
  <c r="B362" i="11"/>
  <c r="V361" i="11"/>
  <c r="U361" i="11"/>
  <c r="T361" i="11"/>
  <c r="Y361" i="11" s="1"/>
  <c r="C361" i="11"/>
  <c r="B361" i="11"/>
  <c r="V360" i="11"/>
  <c r="U360" i="11"/>
  <c r="T360" i="11"/>
  <c r="C360" i="11"/>
  <c r="B360" i="11"/>
  <c r="V359" i="11"/>
  <c r="U359" i="11"/>
  <c r="T359" i="11"/>
  <c r="C359" i="11"/>
  <c r="B359" i="11"/>
  <c r="V358" i="11"/>
  <c r="U358" i="11"/>
  <c r="T358" i="11"/>
  <c r="C358" i="11"/>
  <c r="B358" i="11"/>
  <c r="V357" i="11"/>
  <c r="U357" i="11"/>
  <c r="Z357" i="11" s="1"/>
  <c r="T357" i="11"/>
  <c r="Y357" i="11" s="1"/>
  <c r="C357" i="11"/>
  <c r="B357" i="11"/>
  <c r="V356" i="11"/>
  <c r="U356" i="11"/>
  <c r="Z356" i="11" s="1"/>
  <c r="T356" i="11"/>
  <c r="Y356" i="11" s="1"/>
  <c r="C356" i="11"/>
  <c r="B356" i="11"/>
  <c r="V355" i="11"/>
  <c r="U355" i="11"/>
  <c r="T355" i="11"/>
  <c r="C355" i="11"/>
  <c r="B355" i="11"/>
  <c r="V354" i="11"/>
  <c r="U354" i="11"/>
  <c r="T354" i="11"/>
  <c r="C354" i="11"/>
  <c r="B354" i="11"/>
  <c r="V353" i="11"/>
  <c r="U353" i="11"/>
  <c r="Z353" i="11" s="1"/>
  <c r="T353" i="11"/>
  <c r="C353" i="11"/>
  <c r="B353" i="11"/>
  <c r="V352" i="11"/>
  <c r="U352" i="11"/>
  <c r="Z352" i="11" s="1"/>
  <c r="T352" i="11"/>
  <c r="Y352" i="11" s="1"/>
  <c r="C352" i="11"/>
  <c r="B352" i="11"/>
  <c r="V351" i="11"/>
  <c r="U351" i="11"/>
  <c r="Z351" i="11" s="1"/>
  <c r="T351" i="11"/>
  <c r="C351" i="11"/>
  <c r="B351" i="11"/>
  <c r="V350" i="11"/>
  <c r="U350" i="11"/>
  <c r="Z350" i="11" s="1"/>
  <c r="T350" i="11"/>
  <c r="Y350" i="11" s="1"/>
  <c r="C350" i="11"/>
  <c r="B350" i="11"/>
  <c r="V349" i="11"/>
  <c r="U349" i="11"/>
  <c r="T349" i="11"/>
  <c r="Y349" i="11" s="1"/>
  <c r="C349" i="11"/>
  <c r="B349" i="11"/>
  <c r="V348" i="11"/>
  <c r="U348" i="11"/>
  <c r="T348" i="11"/>
  <c r="C348" i="11"/>
  <c r="B348" i="11"/>
  <c r="V347" i="11"/>
  <c r="U347" i="11"/>
  <c r="T347" i="11"/>
  <c r="C347" i="11"/>
  <c r="B347" i="11"/>
  <c r="V346" i="11"/>
  <c r="U346" i="11"/>
  <c r="T346" i="11"/>
  <c r="C346" i="11"/>
  <c r="B346" i="11"/>
  <c r="V345" i="11"/>
  <c r="U345" i="11"/>
  <c r="Z345" i="11" s="1"/>
  <c r="T345" i="11"/>
  <c r="Y345" i="11" s="1"/>
  <c r="C345" i="11"/>
  <c r="B345" i="11"/>
  <c r="V344" i="11"/>
  <c r="U344" i="11"/>
  <c r="Z344" i="11" s="1"/>
  <c r="T344" i="11"/>
  <c r="Y344" i="11" s="1"/>
  <c r="C344" i="11"/>
  <c r="B344" i="11"/>
  <c r="V343" i="11"/>
  <c r="U343" i="11"/>
  <c r="T343" i="11"/>
  <c r="C343" i="11"/>
  <c r="B343" i="11"/>
  <c r="V342" i="11"/>
  <c r="U342" i="11"/>
  <c r="T342" i="11"/>
  <c r="C342" i="11"/>
  <c r="B342" i="11"/>
  <c r="V341" i="11"/>
  <c r="U341" i="11"/>
  <c r="Z341" i="11" s="1"/>
  <c r="T341" i="11"/>
  <c r="C341" i="11"/>
  <c r="B341" i="11"/>
  <c r="V340" i="11"/>
  <c r="U340" i="11"/>
  <c r="Z340" i="11" s="1"/>
  <c r="T340" i="11"/>
  <c r="Y340" i="11" s="1"/>
  <c r="C340" i="11"/>
  <c r="B340" i="11"/>
  <c r="V339" i="11"/>
  <c r="U339" i="11"/>
  <c r="Z339" i="11" s="1"/>
  <c r="T339" i="11"/>
  <c r="C339" i="11"/>
  <c r="B339" i="11"/>
  <c r="V338" i="11"/>
  <c r="U338" i="11"/>
  <c r="Z338" i="11" s="1"/>
  <c r="T338" i="11"/>
  <c r="Y338" i="11" s="1"/>
  <c r="C338" i="11"/>
  <c r="B338" i="11"/>
  <c r="V337" i="11"/>
  <c r="U337" i="11"/>
  <c r="T337" i="11"/>
  <c r="Y337" i="11" s="1"/>
  <c r="C337" i="11"/>
  <c r="B337" i="11"/>
  <c r="V336" i="11"/>
  <c r="U336" i="11"/>
  <c r="T336" i="11"/>
  <c r="C336" i="11"/>
  <c r="B336" i="11"/>
  <c r="V335" i="11"/>
  <c r="U335" i="11"/>
  <c r="T335" i="11"/>
  <c r="C335" i="11"/>
  <c r="B335" i="11"/>
  <c r="V334" i="11"/>
  <c r="U334" i="11"/>
  <c r="T334" i="11"/>
  <c r="C334" i="11"/>
  <c r="B334" i="11"/>
  <c r="V333" i="11"/>
  <c r="U333" i="11"/>
  <c r="Z333" i="11" s="1"/>
  <c r="T333" i="11"/>
  <c r="Y333" i="11" s="1"/>
  <c r="C333" i="11"/>
  <c r="B333" i="11"/>
  <c r="V332" i="11"/>
  <c r="U332" i="11"/>
  <c r="Z332" i="11" s="1"/>
  <c r="T332" i="11"/>
  <c r="Y332" i="11" s="1"/>
  <c r="C332" i="11"/>
  <c r="B332" i="11"/>
  <c r="V331" i="11"/>
  <c r="U331" i="11"/>
  <c r="T331" i="11"/>
  <c r="C331" i="11"/>
  <c r="B331" i="11"/>
  <c r="V330" i="11"/>
  <c r="U330" i="11"/>
  <c r="T330" i="11"/>
  <c r="C330" i="11"/>
  <c r="B330" i="11"/>
  <c r="V329" i="11"/>
  <c r="U329" i="11"/>
  <c r="Z329" i="11" s="1"/>
  <c r="T329" i="11"/>
  <c r="C329" i="11"/>
  <c r="B329" i="11"/>
  <c r="V328" i="11"/>
  <c r="U328" i="11"/>
  <c r="Z328" i="11" s="1"/>
  <c r="T328" i="11"/>
  <c r="Y328" i="11" s="1"/>
  <c r="C328" i="11"/>
  <c r="B328" i="11"/>
  <c r="V327" i="11"/>
  <c r="U327" i="11"/>
  <c r="Z327" i="11" s="1"/>
  <c r="T327" i="11"/>
  <c r="C327" i="11"/>
  <c r="B327" i="11"/>
  <c r="V326" i="11"/>
  <c r="U326" i="11"/>
  <c r="Z326" i="11" s="1"/>
  <c r="T326" i="11"/>
  <c r="Y326" i="11" s="1"/>
  <c r="C326" i="11"/>
  <c r="B326" i="11"/>
  <c r="V325" i="11"/>
  <c r="U325" i="11"/>
  <c r="T325" i="11"/>
  <c r="Y325" i="11" s="1"/>
  <c r="C325" i="11"/>
  <c r="B325" i="11"/>
  <c r="V324" i="11"/>
  <c r="U324" i="11"/>
  <c r="T324" i="11"/>
  <c r="C324" i="11"/>
  <c r="B324" i="11"/>
  <c r="V323" i="11"/>
  <c r="U323" i="11"/>
  <c r="T323" i="11"/>
  <c r="C323" i="11"/>
  <c r="B323" i="11"/>
  <c r="V322" i="11"/>
  <c r="U322" i="11"/>
  <c r="T322" i="11"/>
  <c r="C322" i="11"/>
  <c r="B322" i="11"/>
  <c r="V321" i="11"/>
  <c r="U321" i="11"/>
  <c r="Z321" i="11" s="1"/>
  <c r="T321" i="11"/>
  <c r="Y321" i="11" s="1"/>
  <c r="C321" i="11"/>
  <c r="B321" i="11"/>
  <c r="V320" i="11"/>
  <c r="U320" i="11"/>
  <c r="Z320" i="11" s="1"/>
  <c r="T320" i="11"/>
  <c r="Y320" i="11" s="1"/>
  <c r="C320" i="11"/>
  <c r="B320" i="11"/>
  <c r="V319" i="11"/>
  <c r="U319" i="11"/>
  <c r="T319" i="11"/>
  <c r="C319" i="11"/>
  <c r="B319" i="11"/>
  <c r="V318" i="11"/>
  <c r="U318" i="11"/>
  <c r="T318" i="11"/>
  <c r="C318" i="11"/>
  <c r="B318" i="11"/>
  <c r="V317" i="11"/>
  <c r="U317" i="11"/>
  <c r="Z317" i="11" s="1"/>
  <c r="T317" i="11"/>
  <c r="C317" i="11"/>
  <c r="B317" i="11"/>
  <c r="V316" i="11"/>
  <c r="U316" i="11"/>
  <c r="Z316" i="11" s="1"/>
  <c r="T316" i="11"/>
  <c r="Y316" i="11" s="1"/>
  <c r="C316" i="11"/>
  <c r="B316" i="11"/>
  <c r="V315" i="11"/>
  <c r="U315" i="11"/>
  <c r="Z315" i="11" s="1"/>
  <c r="T315" i="11"/>
  <c r="C315" i="11"/>
  <c r="B315" i="11"/>
  <c r="V314" i="11"/>
  <c r="U314" i="11"/>
  <c r="Z314" i="11" s="1"/>
  <c r="T314" i="11"/>
  <c r="Y314" i="11" s="1"/>
  <c r="C314" i="11"/>
  <c r="B314" i="11"/>
  <c r="V313" i="11"/>
  <c r="U313" i="11"/>
  <c r="T313" i="11"/>
  <c r="Y313" i="11" s="1"/>
  <c r="C313" i="11"/>
  <c r="B313" i="11"/>
  <c r="V312" i="11"/>
  <c r="U312" i="11"/>
  <c r="T312" i="11"/>
  <c r="C312" i="11"/>
  <c r="B312" i="11"/>
  <c r="V311" i="11"/>
  <c r="U311" i="11"/>
  <c r="T311" i="11"/>
  <c r="C311" i="11"/>
  <c r="B311" i="11"/>
  <c r="V310" i="11"/>
  <c r="U310" i="11"/>
  <c r="T310" i="11"/>
  <c r="C310" i="11"/>
  <c r="B310" i="11"/>
  <c r="V309" i="11"/>
  <c r="U309" i="11"/>
  <c r="Z309" i="11" s="1"/>
  <c r="T309" i="11"/>
  <c r="Y309" i="11" s="1"/>
  <c r="C309" i="11"/>
  <c r="B309" i="11"/>
  <c r="V308" i="11"/>
  <c r="U308" i="11"/>
  <c r="Z308" i="11" s="1"/>
  <c r="T308" i="11"/>
  <c r="Y308" i="11" s="1"/>
  <c r="C308" i="11"/>
  <c r="B308" i="11"/>
  <c r="V307" i="11"/>
  <c r="U307" i="11"/>
  <c r="T307" i="11"/>
  <c r="C307" i="11"/>
  <c r="B307" i="11"/>
  <c r="V306" i="11"/>
  <c r="U306" i="11"/>
  <c r="T306" i="11"/>
  <c r="C306" i="11"/>
  <c r="B306" i="11"/>
  <c r="V305" i="11"/>
  <c r="U305" i="11"/>
  <c r="Z305" i="11" s="1"/>
  <c r="T305" i="11"/>
  <c r="C305" i="11"/>
  <c r="B305" i="11"/>
  <c r="V304" i="11"/>
  <c r="U304" i="11"/>
  <c r="Z304" i="11" s="1"/>
  <c r="T304" i="11"/>
  <c r="Y304" i="11" s="1"/>
  <c r="C304" i="11"/>
  <c r="B304" i="11"/>
  <c r="V303" i="11"/>
  <c r="U303" i="11"/>
  <c r="Z303" i="11" s="1"/>
  <c r="T303" i="11"/>
  <c r="C303" i="11"/>
  <c r="B303" i="11"/>
  <c r="V302" i="11"/>
  <c r="U302" i="11"/>
  <c r="Z302" i="11" s="1"/>
  <c r="T302" i="11"/>
  <c r="Y302" i="11" s="1"/>
  <c r="C302" i="11"/>
  <c r="B302" i="11"/>
  <c r="V301" i="11"/>
  <c r="U301" i="11"/>
  <c r="T301" i="11"/>
  <c r="Y301" i="11" s="1"/>
  <c r="C301" i="11"/>
  <c r="B301" i="11"/>
  <c r="V300" i="11"/>
  <c r="U300" i="11"/>
  <c r="T300" i="11"/>
  <c r="C300" i="11"/>
  <c r="B300" i="11"/>
  <c r="V299" i="11"/>
  <c r="U299" i="11"/>
  <c r="T299" i="11"/>
  <c r="C299" i="11"/>
  <c r="B299" i="11"/>
  <c r="V298" i="11"/>
  <c r="U298" i="11"/>
  <c r="T298" i="11"/>
  <c r="C298" i="11"/>
  <c r="B298" i="11"/>
  <c r="V297" i="11"/>
  <c r="U297" i="11"/>
  <c r="Z297" i="11" s="1"/>
  <c r="T297" i="11"/>
  <c r="Y297" i="11" s="1"/>
  <c r="C297" i="11"/>
  <c r="B297" i="11"/>
  <c r="V296" i="11"/>
  <c r="U296" i="11"/>
  <c r="Z296" i="11" s="1"/>
  <c r="T296" i="11"/>
  <c r="Y296" i="11" s="1"/>
  <c r="C296" i="11"/>
  <c r="B296" i="11"/>
  <c r="V295" i="11"/>
  <c r="U295" i="11"/>
  <c r="T295" i="11"/>
  <c r="C295" i="11"/>
  <c r="B295" i="11"/>
  <c r="V294" i="11"/>
  <c r="U294" i="11"/>
  <c r="T294" i="11"/>
  <c r="C294" i="11"/>
  <c r="B294" i="11"/>
  <c r="V293" i="11"/>
  <c r="U293" i="11"/>
  <c r="Z293" i="11" s="1"/>
  <c r="T293" i="11"/>
  <c r="C293" i="11"/>
  <c r="B293" i="11"/>
  <c r="V292" i="11"/>
  <c r="U292" i="11"/>
  <c r="Z292" i="11" s="1"/>
  <c r="T292" i="11"/>
  <c r="Y292" i="11" s="1"/>
  <c r="C292" i="11"/>
  <c r="B292" i="11"/>
  <c r="V291" i="11"/>
  <c r="U291" i="11"/>
  <c r="Z291" i="11" s="1"/>
  <c r="T291" i="11"/>
  <c r="C291" i="11"/>
  <c r="B291" i="11"/>
  <c r="V290" i="11"/>
  <c r="U290" i="11"/>
  <c r="Z290" i="11" s="1"/>
  <c r="T290" i="11"/>
  <c r="Y290" i="11" s="1"/>
  <c r="C290" i="11"/>
  <c r="B290" i="11"/>
  <c r="V289" i="11"/>
  <c r="U289" i="11"/>
  <c r="T289" i="11"/>
  <c r="Y289" i="11" s="1"/>
  <c r="C289" i="11"/>
  <c r="B289" i="11"/>
  <c r="V288" i="11"/>
  <c r="U288" i="11"/>
  <c r="T288" i="11"/>
  <c r="C288" i="11"/>
  <c r="B288" i="11"/>
  <c r="V287" i="11"/>
  <c r="U287" i="11"/>
  <c r="T287" i="11"/>
  <c r="C287" i="11"/>
  <c r="B287" i="11"/>
  <c r="V286" i="11"/>
  <c r="U286" i="11"/>
  <c r="T286" i="11"/>
  <c r="C286" i="11"/>
  <c r="B286" i="11"/>
  <c r="V285" i="11"/>
  <c r="U285" i="11"/>
  <c r="Z285" i="11" s="1"/>
  <c r="T285" i="11"/>
  <c r="Y285" i="11" s="1"/>
  <c r="C285" i="11"/>
  <c r="B285" i="11"/>
  <c r="V284" i="11"/>
  <c r="U284" i="11"/>
  <c r="Z284" i="11" s="1"/>
  <c r="T284" i="11"/>
  <c r="Y284" i="11" s="1"/>
  <c r="C284" i="11"/>
  <c r="B284" i="11"/>
  <c r="V283" i="11"/>
  <c r="U283" i="11"/>
  <c r="T283" i="11"/>
  <c r="C283" i="11"/>
  <c r="B283" i="11"/>
  <c r="V282" i="11"/>
  <c r="U282" i="11"/>
  <c r="T282" i="11"/>
  <c r="C282" i="11"/>
  <c r="B282" i="11"/>
  <c r="V281" i="11"/>
  <c r="U281" i="11"/>
  <c r="Z281" i="11" s="1"/>
  <c r="T281" i="11"/>
  <c r="C281" i="11"/>
  <c r="B281" i="11"/>
  <c r="V280" i="11"/>
  <c r="U280" i="11"/>
  <c r="Z280" i="11" s="1"/>
  <c r="T280" i="11"/>
  <c r="Y280" i="11" s="1"/>
  <c r="C280" i="11"/>
  <c r="B280" i="11"/>
  <c r="V279" i="11"/>
  <c r="U279" i="11"/>
  <c r="Z279" i="11" s="1"/>
  <c r="T279" i="11"/>
  <c r="C279" i="11"/>
  <c r="B279" i="11"/>
  <c r="V278" i="11"/>
  <c r="U278" i="11"/>
  <c r="Z278" i="11" s="1"/>
  <c r="T278" i="11"/>
  <c r="Y278" i="11" s="1"/>
  <c r="C278" i="11"/>
  <c r="B278" i="11"/>
  <c r="V277" i="11"/>
  <c r="U277" i="11"/>
  <c r="T277" i="11"/>
  <c r="Y277" i="11" s="1"/>
  <c r="C277" i="11"/>
  <c r="B277" i="11"/>
  <c r="V276" i="11"/>
  <c r="U276" i="11"/>
  <c r="T276" i="11"/>
  <c r="C276" i="11"/>
  <c r="B276" i="11"/>
  <c r="V275" i="11"/>
  <c r="U275" i="11"/>
  <c r="T275" i="11"/>
  <c r="C275" i="11"/>
  <c r="B275" i="11"/>
  <c r="V274" i="11"/>
  <c r="U274" i="11"/>
  <c r="T274" i="11"/>
  <c r="C274" i="11"/>
  <c r="B274" i="11"/>
  <c r="V273" i="11"/>
  <c r="U273" i="11"/>
  <c r="Z273" i="11" s="1"/>
  <c r="T273" i="11"/>
  <c r="Y273" i="11" s="1"/>
  <c r="C273" i="11"/>
  <c r="B273" i="11"/>
  <c r="V272" i="11"/>
  <c r="U272" i="11"/>
  <c r="Z272" i="11" s="1"/>
  <c r="T272" i="11"/>
  <c r="Y272" i="11" s="1"/>
  <c r="C272" i="11"/>
  <c r="B272" i="11"/>
  <c r="V271" i="11"/>
  <c r="U271" i="11"/>
  <c r="T271" i="11"/>
  <c r="C271" i="11"/>
  <c r="B271" i="11"/>
  <c r="V270" i="11"/>
  <c r="U270" i="11"/>
  <c r="T270" i="11"/>
  <c r="C270" i="11"/>
  <c r="B270" i="11"/>
  <c r="V269" i="11"/>
  <c r="U269" i="11"/>
  <c r="Z269" i="11" s="1"/>
  <c r="T269" i="11"/>
  <c r="C269" i="11"/>
  <c r="B269" i="11"/>
  <c r="V268" i="11"/>
  <c r="U268" i="11"/>
  <c r="Z268" i="11" s="1"/>
  <c r="T268" i="11"/>
  <c r="Y268" i="11" s="1"/>
  <c r="C268" i="11"/>
  <c r="B268" i="11"/>
  <c r="V267" i="11"/>
  <c r="U267" i="11"/>
  <c r="Z267" i="11" s="1"/>
  <c r="T267" i="11"/>
  <c r="C267" i="11"/>
  <c r="B267" i="11"/>
  <c r="V266" i="11"/>
  <c r="U266" i="11"/>
  <c r="Z266" i="11" s="1"/>
  <c r="T266" i="11"/>
  <c r="Y266" i="11" s="1"/>
  <c r="C266" i="11"/>
  <c r="B266" i="11"/>
  <c r="V265" i="11"/>
  <c r="U265" i="11"/>
  <c r="T265" i="11"/>
  <c r="Y265" i="11" s="1"/>
  <c r="C265" i="11"/>
  <c r="B265" i="11"/>
  <c r="V264" i="11"/>
  <c r="U264" i="11"/>
  <c r="T264" i="11"/>
  <c r="C264" i="11"/>
  <c r="B264" i="11"/>
  <c r="V263" i="11"/>
  <c r="U263" i="11"/>
  <c r="T263" i="11"/>
  <c r="C263" i="11"/>
  <c r="B263" i="11"/>
  <c r="V262" i="11"/>
  <c r="U262" i="11"/>
  <c r="T262" i="11"/>
  <c r="C262" i="11"/>
  <c r="B262" i="11"/>
  <c r="V261" i="11"/>
  <c r="U261" i="11"/>
  <c r="Z261" i="11" s="1"/>
  <c r="T261" i="11"/>
  <c r="Y261" i="11" s="1"/>
  <c r="C261" i="11"/>
  <c r="B261" i="11"/>
  <c r="V260" i="11"/>
  <c r="U260" i="11"/>
  <c r="Z260" i="11" s="1"/>
  <c r="T260" i="11"/>
  <c r="Y260" i="11" s="1"/>
  <c r="C260" i="11"/>
  <c r="B260" i="11"/>
  <c r="V259" i="11"/>
  <c r="U259" i="11"/>
  <c r="T259" i="11"/>
  <c r="C259" i="11"/>
  <c r="B259" i="11"/>
  <c r="V258" i="11"/>
  <c r="U258" i="11"/>
  <c r="T258" i="11"/>
  <c r="C258" i="11"/>
  <c r="B258" i="11"/>
  <c r="V257" i="11"/>
  <c r="U257" i="11"/>
  <c r="Z257" i="11" s="1"/>
  <c r="T257" i="11"/>
  <c r="C257" i="11"/>
  <c r="B257" i="11"/>
  <c r="V256" i="11"/>
  <c r="U256" i="11"/>
  <c r="Z256" i="11" s="1"/>
  <c r="T256" i="11"/>
  <c r="Y256" i="11" s="1"/>
  <c r="C256" i="11"/>
  <c r="B256" i="11"/>
  <c r="V255" i="11"/>
  <c r="U255" i="11"/>
  <c r="Z255" i="11" s="1"/>
  <c r="T255" i="11"/>
  <c r="C255" i="11"/>
  <c r="B255" i="11"/>
  <c r="V254" i="11"/>
  <c r="U254" i="11"/>
  <c r="Z254" i="11" s="1"/>
  <c r="T254" i="11"/>
  <c r="Y254" i="11" s="1"/>
  <c r="C254" i="11"/>
  <c r="B254" i="11"/>
  <c r="V253" i="11"/>
  <c r="U253" i="11"/>
  <c r="T253" i="11"/>
  <c r="Y253" i="11" s="1"/>
  <c r="C253" i="11"/>
  <c r="B253" i="11"/>
  <c r="V252" i="11"/>
  <c r="U252" i="11"/>
  <c r="T252" i="11"/>
  <c r="C252" i="11"/>
  <c r="B252" i="11"/>
  <c r="V251" i="11"/>
  <c r="U251" i="11"/>
  <c r="Z251" i="11" s="1"/>
  <c r="T251" i="11"/>
  <c r="C251" i="11"/>
  <c r="B251" i="11"/>
  <c r="V250" i="11"/>
  <c r="U250" i="11"/>
  <c r="T250" i="11"/>
  <c r="C250" i="11"/>
  <c r="B250" i="11"/>
  <c r="V249" i="11"/>
  <c r="U249" i="11"/>
  <c r="Z249" i="11" s="1"/>
  <c r="T249" i="11"/>
  <c r="Y249" i="11" s="1"/>
  <c r="C249" i="11"/>
  <c r="B249" i="11"/>
  <c r="V247" i="11"/>
  <c r="U247" i="11"/>
  <c r="Z247" i="11" s="1"/>
  <c r="T247" i="11"/>
  <c r="Y247" i="11" s="1"/>
  <c r="C247" i="11"/>
  <c r="B247" i="11"/>
  <c r="V246" i="11"/>
  <c r="U246" i="11"/>
  <c r="T246" i="11"/>
  <c r="C246" i="11"/>
  <c r="B246" i="11"/>
  <c r="V248" i="11"/>
  <c r="U248" i="11"/>
  <c r="T248" i="11"/>
  <c r="C248" i="11"/>
  <c r="B248" i="11"/>
  <c r="V245" i="11"/>
  <c r="U245" i="11"/>
  <c r="Z245" i="11" s="1"/>
  <c r="T245" i="11"/>
  <c r="C245" i="11"/>
  <c r="B245" i="11"/>
  <c r="V244" i="11"/>
  <c r="U244" i="11"/>
  <c r="Z244" i="11" s="1"/>
  <c r="T244" i="11"/>
  <c r="Y244" i="11" s="1"/>
  <c r="C244" i="11"/>
  <c r="B244" i="11"/>
  <c r="V243" i="11"/>
  <c r="U243" i="11"/>
  <c r="Z243" i="11" s="1"/>
  <c r="T243" i="11"/>
  <c r="C243" i="11"/>
  <c r="B243" i="11"/>
  <c r="V242" i="11"/>
  <c r="U242" i="11"/>
  <c r="Z242" i="11" s="1"/>
  <c r="T242" i="11"/>
  <c r="Y242" i="11" s="1"/>
  <c r="C242" i="11"/>
  <c r="B242" i="11"/>
  <c r="V241" i="11"/>
  <c r="U241" i="11"/>
  <c r="T241" i="11"/>
  <c r="Y241" i="11" s="1"/>
  <c r="C241" i="11"/>
  <c r="B241" i="11"/>
  <c r="V240" i="11"/>
  <c r="U240" i="11"/>
  <c r="T240" i="11"/>
  <c r="C240" i="11"/>
  <c r="B240" i="11"/>
  <c r="V239" i="11"/>
  <c r="U239" i="11"/>
  <c r="Z239" i="11" s="1"/>
  <c r="T239" i="11"/>
  <c r="C239" i="11"/>
  <c r="B239" i="11"/>
  <c r="V238" i="11"/>
  <c r="U238" i="11"/>
  <c r="T238" i="11"/>
  <c r="C238" i="11"/>
  <c r="B238" i="11"/>
  <c r="V237" i="11"/>
  <c r="U237" i="11"/>
  <c r="Z237" i="11" s="1"/>
  <c r="T237" i="11"/>
  <c r="Y237" i="11" s="1"/>
  <c r="C237" i="11"/>
  <c r="B237" i="11"/>
  <c r="V236" i="11"/>
  <c r="U236" i="11"/>
  <c r="Z236" i="11" s="1"/>
  <c r="T236" i="11"/>
  <c r="Y236" i="11" s="1"/>
  <c r="C236" i="11"/>
  <c r="B236" i="11"/>
  <c r="V235" i="11"/>
  <c r="U235" i="11"/>
  <c r="T235" i="11"/>
  <c r="C235" i="11"/>
  <c r="B235" i="11"/>
  <c r="V234" i="11"/>
  <c r="U234" i="11"/>
  <c r="T234" i="11"/>
  <c r="C234" i="11"/>
  <c r="B234" i="11"/>
  <c r="V233" i="11"/>
  <c r="U233" i="11"/>
  <c r="Z233" i="11" s="1"/>
  <c r="T233" i="11"/>
  <c r="C233" i="11"/>
  <c r="B233" i="11"/>
  <c r="V232" i="11"/>
  <c r="U232" i="11"/>
  <c r="Z232" i="11" s="1"/>
  <c r="T232" i="11"/>
  <c r="Y232" i="11" s="1"/>
  <c r="C232" i="11"/>
  <c r="B232" i="11"/>
  <c r="V231" i="11"/>
  <c r="U231" i="11"/>
  <c r="Z231" i="11" s="1"/>
  <c r="T231" i="11"/>
  <c r="C231" i="11"/>
  <c r="B231" i="11"/>
  <c r="V230" i="11"/>
  <c r="U230" i="11"/>
  <c r="Z230" i="11" s="1"/>
  <c r="T230" i="11"/>
  <c r="Y230" i="11" s="1"/>
  <c r="C230" i="11"/>
  <c r="B230" i="11"/>
  <c r="V229" i="11"/>
  <c r="U229" i="11"/>
  <c r="T229" i="11"/>
  <c r="Y229" i="11" s="1"/>
  <c r="C229" i="11"/>
  <c r="B229" i="11"/>
  <c r="V228" i="11"/>
  <c r="U228" i="11"/>
  <c r="T228" i="11"/>
  <c r="C228" i="11"/>
  <c r="B228" i="11"/>
  <c r="V227" i="11"/>
  <c r="U227" i="11"/>
  <c r="Z227" i="11" s="1"/>
  <c r="T227" i="11"/>
  <c r="C227" i="11"/>
  <c r="B227" i="11"/>
  <c r="V226" i="11"/>
  <c r="U226" i="11"/>
  <c r="T226" i="11"/>
  <c r="C226" i="11"/>
  <c r="B226" i="11"/>
  <c r="V225" i="11"/>
  <c r="U225" i="11"/>
  <c r="Z225" i="11" s="1"/>
  <c r="T225" i="11"/>
  <c r="Y225" i="11" s="1"/>
  <c r="C225" i="11"/>
  <c r="B225" i="11"/>
  <c r="V224" i="11"/>
  <c r="U224" i="11"/>
  <c r="Z224" i="11" s="1"/>
  <c r="T224" i="11"/>
  <c r="Y224" i="11" s="1"/>
  <c r="C224" i="11"/>
  <c r="B224" i="11"/>
  <c r="V223" i="11"/>
  <c r="U223" i="11"/>
  <c r="T223" i="11"/>
  <c r="C223" i="11"/>
  <c r="B223" i="11"/>
  <c r="V222" i="11"/>
  <c r="U222" i="11"/>
  <c r="T222" i="11"/>
  <c r="C222" i="11"/>
  <c r="B222" i="11"/>
  <c r="V221" i="11"/>
  <c r="U221" i="11"/>
  <c r="Z221" i="11" s="1"/>
  <c r="T221" i="11"/>
  <c r="C221" i="11"/>
  <c r="B221" i="11"/>
  <c r="V220" i="11"/>
  <c r="U220" i="11"/>
  <c r="Z220" i="11" s="1"/>
  <c r="T220" i="11"/>
  <c r="Y220" i="11" s="1"/>
  <c r="C220" i="11"/>
  <c r="B220" i="11"/>
  <c r="V219" i="11"/>
  <c r="U219" i="11"/>
  <c r="Z219" i="11" s="1"/>
  <c r="T219" i="11"/>
  <c r="C219" i="11"/>
  <c r="B219" i="11"/>
  <c r="V218" i="11"/>
  <c r="U218" i="11"/>
  <c r="Z218" i="11" s="1"/>
  <c r="T218" i="11"/>
  <c r="Y218" i="11" s="1"/>
  <c r="C218" i="11"/>
  <c r="B218" i="11"/>
  <c r="V217" i="11"/>
  <c r="U217" i="11"/>
  <c r="T217" i="11"/>
  <c r="Y217" i="11" s="1"/>
  <c r="C217" i="11"/>
  <c r="B217" i="11"/>
  <c r="V216" i="11"/>
  <c r="U216" i="11"/>
  <c r="T216" i="11"/>
  <c r="C216" i="11"/>
  <c r="B216" i="11"/>
  <c r="V215" i="11"/>
  <c r="U215" i="11"/>
  <c r="Z215" i="11" s="1"/>
  <c r="T215" i="11"/>
  <c r="C215" i="11"/>
  <c r="B215" i="11"/>
  <c r="V214" i="11"/>
  <c r="U214" i="11"/>
  <c r="T214" i="11"/>
  <c r="C214" i="11"/>
  <c r="B214" i="11"/>
  <c r="V213" i="11"/>
  <c r="U213" i="11"/>
  <c r="Z213" i="11" s="1"/>
  <c r="T213" i="11"/>
  <c r="Y213" i="11" s="1"/>
  <c r="C213" i="11"/>
  <c r="B213" i="11"/>
  <c r="V212" i="11"/>
  <c r="U212" i="11"/>
  <c r="Z212" i="11" s="1"/>
  <c r="T212" i="11"/>
  <c r="Y212" i="11" s="1"/>
  <c r="C212" i="11"/>
  <c r="B212" i="11"/>
  <c r="V211" i="11"/>
  <c r="U211" i="11"/>
  <c r="T211" i="11"/>
  <c r="C211" i="11"/>
  <c r="B211" i="11"/>
  <c r="V210" i="11"/>
  <c r="U210" i="11"/>
  <c r="T210" i="11"/>
  <c r="C210" i="11"/>
  <c r="B210" i="11"/>
  <c r="V209" i="11"/>
  <c r="U209" i="11"/>
  <c r="Z209" i="11" s="1"/>
  <c r="T209" i="11"/>
  <c r="C209" i="11"/>
  <c r="B209" i="11"/>
  <c r="V208" i="11"/>
  <c r="U208" i="11"/>
  <c r="Z208" i="11" s="1"/>
  <c r="T208" i="11"/>
  <c r="Y208" i="11" s="1"/>
  <c r="C208" i="11"/>
  <c r="B208" i="11"/>
  <c r="V207" i="11"/>
  <c r="U207" i="11"/>
  <c r="Z207" i="11" s="1"/>
  <c r="T207" i="11"/>
  <c r="C207" i="11"/>
  <c r="B207" i="11"/>
  <c r="V206" i="11"/>
  <c r="U206" i="11"/>
  <c r="Z206" i="11" s="1"/>
  <c r="T206" i="11"/>
  <c r="Y206" i="11" s="1"/>
  <c r="C206" i="11"/>
  <c r="B206" i="11"/>
  <c r="V205" i="11"/>
  <c r="U205" i="11"/>
  <c r="T205" i="11"/>
  <c r="Y205" i="11" s="1"/>
  <c r="C205" i="11"/>
  <c r="B205" i="11"/>
  <c r="V204" i="11"/>
  <c r="U204" i="11"/>
  <c r="T204" i="11"/>
  <c r="C204" i="11"/>
  <c r="B204" i="11"/>
  <c r="V203" i="11"/>
  <c r="U203" i="11"/>
  <c r="Z203" i="11" s="1"/>
  <c r="T203" i="11"/>
  <c r="C203" i="11"/>
  <c r="B203" i="11"/>
  <c r="V202" i="11"/>
  <c r="U202" i="11"/>
  <c r="T202" i="11"/>
  <c r="C202" i="11"/>
  <c r="B202" i="11"/>
  <c r="V201" i="11"/>
  <c r="U201" i="11"/>
  <c r="Z201" i="11" s="1"/>
  <c r="T201" i="11"/>
  <c r="Y201" i="11" s="1"/>
  <c r="C201" i="11"/>
  <c r="B201" i="11"/>
  <c r="V200" i="11"/>
  <c r="U200" i="11"/>
  <c r="Z200" i="11" s="1"/>
  <c r="T200" i="11"/>
  <c r="Y200" i="11" s="1"/>
  <c r="C200" i="11"/>
  <c r="B200" i="11"/>
  <c r="V199" i="11"/>
  <c r="U199" i="11"/>
  <c r="T199" i="11"/>
  <c r="C199" i="11"/>
  <c r="B199" i="11"/>
  <c r="V198" i="11"/>
  <c r="U198" i="11"/>
  <c r="T198" i="11"/>
  <c r="C198" i="11"/>
  <c r="B198" i="11"/>
  <c r="V197" i="11"/>
  <c r="U197" i="11"/>
  <c r="Z197" i="11" s="1"/>
  <c r="T197" i="11"/>
  <c r="C197" i="11"/>
  <c r="B197" i="11"/>
  <c r="V196" i="11"/>
  <c r="U196" i="11"/>
  <c r="Z196" i="11" s="1"/>
  <c r="T196" i="11"/>
  <c r="Y196" i="11" s="1"/>
  <c r="C196" i="11"/>
  <c r="B196" i="11"/>
  <c r="V195" i="11"/>
  <c r="U195" i="11"/>
  <c r="Z195" i="11" s="1"/>
  <c r="T195" i="11"/>
  <c r="C195" i="11"/>
  <c r="B195" i="11"/>
  <c r="V194" i="11"/>
  <c r="U194" i="11"/>
  <c r="Z194" i="11" s="1"/>
  <c r="T194" i="11"/>
  <c r="Y194" i="11" s="1"/>
  <c r="C194" i="11"/>
  <c r="B194" i="11"/>
  <c r="V193" i="11"/>
  <c r="U193" i="11"/>
  <c r="T193" i="11"/>
  <c r="Y193" i="11" s="1"/>
  <c r="C193" i="11"/>
  <c r="B193" i="11"/>
  <c r="V192" i="11"/>
  <c r="U192" i="11"/>
  <c r="T192" i="11"/>
  <c r="C192" i="11"/>
  <c r="B192" i="11"/>
  <c r="V191" i="11"/>
  <c r="U191" i="11"/>
  <c r="Z191" i="11" s="1"/>
  <c r="T191" i="11"/>
  <c r="C191" i="11"/>
  <c r="B191" i="11"/>
  <c r="V190" i="11"/>
  <c r="U190" i="11"/>
  <c r="T190" i="11"/>
  <c r="C190" i="11"/>
  <c r="B190" i="11"/>
  <c r="V189" i="11"/>
  <c r="U189" i="11"/>
  <c r="Z189" i="11" s="1"/>
  <c r="T189" i="11"/>
  <c r="Y189" i="11" s="1"/>
  <c r="C189" i="11"/>
  <c r="B189" i="11"/>
  <c r="V188" i="11"/>
  <c r="U188" i="11"/>
  <c r="Z188" i="11" s="1"/>
  <c r="T188" i="11"/>
  <c r="Y188" i="11" s="1"/>
  <c r="C188" i="11"/>
  <c r="B188" i="11"/>
  <c r="V187" i="11"/>
  <c r="U187" i="11"/>
  <c r="T187" i="11"/>
  <c r="C187" i="11"/>
  <c r="B187" i="11"/>
  <c r="V186" i="11"/>
  <c r="U186" i="11"/>
  <c r="T186" i="11"/>
  <c r="C186" i="11"/>
  <c r="B186" i="11"/>
  <c r="V185" i="11"/>
  <c r="U185" i="11"/>
  <c r="Z185" i="11" s="1"/>
  <c r="T185" i="11"/>
  <c r="C185" i="11"/>
  <c r="B185" i="11"/>
  <c r="V184" i="11"/>
  <c r="U184" i="11"/>
  <c r="Z184" i="11" s="1"/>
  <c r="T184" i="11"/>
  <c r="Y184" i="11" s="1"/>
  <c r="C184" i="11"/>
  <c r="B184" i="11"/>
  <c r="V183" i="11"/>
  <c r="U183" i="11"/>
  <c r="Z183" i="11" s="1"/>
  <c r="T183" i="11"/>
  <c r="C183" i="11"/>
  <c r="B183" i="11"/>
  <c r="V182" i="11"/>
  <c r="U182" i="11"/>
  <c r="Z182" i="11" s="1"/>
  <c r="T182" i="11"/>
  <c r="Y182" i="11" s="1"/>
  <c r="C182" i="11"/>
  <c r="B182" i="11"/>
  <c r="V181" i="11"/>
  <c r="U181" i="11"/>
  <c r="T181" i="11"/>
  <c r="Y181" i="11" s="1"/>
  <c r="C181" i="11"/>
  <c r="B181" i="11"/>
  <c r="V180" i="11"/>
  <c r="U180" i="11"/>
  <c r="T180" i="11"/>
  <c r="C180" i="11"/>
  <c r="B180" i="11"/>
  <c r="V179" i="11"/>
  <c r="U179" i="11"/>
  <c r="Z179" i="11" s="1"/>
  <c r="T179" i="11"/>
  <c r="C179" i="11"/>
  <c r="B179" i="11"/>
  <c r="V178" i="11"/>
  <c r="U178" i="11"/>
  <c r="T178" i="11"/>
  <c r="C178" i="11"/>
  <c r="B178" i="11"/>
  <c r="V177" i="11"/>
  <c r="U177" i="11"/>
  <c r="Z177" i="11" s="1"/>
  <c r="T177" i="11"/>
  <c r="Y177" i="11" s="1"/>
  <c r="C177" i="11"/>
  <c r="B177" i="11"/>
  <c r="V176" i="11"/>
  <c r="U176" i="11"/>
  <c r="Z176" i="11" s="1"/>
  <c r="T176" i="11"/>
  <c r="Y176" i="11" s="1"/>
  <c r="C176" i="11"/>
  <c r="B176" i="11"/>
  <c r="V175" i="11"/>
  <c r="U175" i="11"/>
  <c r="T175" i="11"/>
  <c r="C175" i="11"/>
  <c r="B175" i="11"/>
  <c r="V174" i="11"/>
  <c r="U174" i="11"/>
  <c r="T174" i="11"/>
  <c r="C174" i="11"/>
  <c r="B174" i="11"/>
  <c r="V173" i="11"/>
  <c r="U173" i="11"/>
  <c r="Z173" i="11" s="1"/>
  <c r="T173" i="11"/>
  <c r="C173" i="11"/>
  <c r="B173" i="11"/>
  <c r="V172" i="11"/>
  <c r="U172" i="11"/>
  <c r="Z172" i="11" s="1"/>
  <c r="T172" i="11"/>
  <c r="Y172" i="11" s="1"/>
  <c r="C172" i="11"/>
  <c r="B172" i="11"/>
  <c r="V171" i="11"/>
  <c r="U171" i="11"/>
  <c r="Z171" i="11" s="1"/>
  <c r="T171" i="11"/>
  <c r="C171" i="11"/>
  <c r="B171" i="11"/>
  <c r="V170" i="11"/>
  <c r="U170" i="11"/>
  <c r="Z170" i="11" s="1"/>
  <c r="T170" i="11"/>
  <c r="Y170" i="11" s="1"/>
  <c r="C170" i="11"/>
  <c r="B170" i="11"/>
  <c r="V169" i="11"/>
  <c r="U169" i="11"/>
  <c r="T169" i="11"/>
  <c r="Y169" i="11" s="1"/>
  <c r="C169" i="11"/>
  <c r="B169" i="11"/>
  <c r="V168" i="11"/>
  <c r="U168" i="11"/>
  <c r="T168" i="11"/>
  <c r="C168" i="11"/>
  <c r="B168" i="11"/>
  <c r="V167" i="11"/>
  <c r="U167" i="11"/>
  <c r="Z167" i="11" s="1"/>
  <c r="T167" i="11"/>
  <c r="C167" i="11"/>
  <c r="B167" i="11"/>
  <c r="V166" i="11"/>
  <c r="U166" i="11"/>
  <c r="T166" i="11"/>
  <c r="C166" i="11"/>
  <c r="B166" i="11"/>
  <c r="V165" i="11"/>
  <c r="U165" i="11"/>
  <c r="Z165" i="11" s="1"/>
  <c r="T165" i="11"/>
  <c r="Y165" i="11" s="1"/>
  <c r="C165" i="11"/>
  <c r="B165" i="11"/>
  <c r="V164" i="11"/>
  <c r="U164" i="11"/>
  <c r="Z164" i="11" s="1"/>
  <c r="T164" i="11"/>
  <c r="Y164" i="11" s="1"/>
  <c r="C164" i="11"/>
  <c r="B164" i="11"/>
  <c r="V163" i="11"/>
  <c r="U163" i="11"/>
  <c r="T163" i="11"/>
  <c r="C163" i="11"/>
  <c r="B163" i="11"/>
  <c r="V162" i="11"/>
  <c r="U162" i="11"/>
  <c r="T162" i="11"/>
  <c r="C162" i="11"/>
  <c r="B162" i="11"/>
  <c r="V161" i="11"/>
  <c r="U161" i="11"/>
  <c r="Z161" i="11" s="1"/>
  <c r="T161" i="11"/>
  <c r="C161" i="11"/>
  <c r="B161" i="11"/>
  <c r="V160" i="11"/>
  <c r="U160" i="11"/>
  <c r="Z160" i="11" s="1"/>
  <c r="T160" i="11"/>
  <c r="Y160" i="11" s="1"/>
  <c r="C160" i="11"/>
  <c r="B160" i="11"/>
  <c r="V159" i="11"/>
  <c r="U159" i="11"/>
  <c r="Z159" i="11" s="1"/>
  <c r="T159" i="11"/>
  <c r="C159" i="11"/>
  <c r="B159" i="11"/>
  <c r="V158" i="11"/>
  <c r="U158" i="11"/>
  <c r="Z158" i="11" s="1"/>
  <c r="T158" i="11"/>
  <c r="Y158" i="11" s="1"/>
  <c r="C158" i="11"/>
  <c r="B158" i="11"/>
  <c r="V157" i="11"/>
  <c r="U157" i="11"/>
  <c r="T157" i="11"/>
  <c r="Y157" i="11" s="1"/>
  <c r="C157" i="11"/>
  <c r="B157" i="11"/>
  <c r="V156" i="11"/>
  <c r="U156" i="11"/>
  <c r="T156" i="11"/>
  <c r="C156" i="11"/>
  <c r="B156" i="11"/>
  <c r="V155" i="11"/>
  <c r="U155" i="11"/>
  <c r="Z155" i="11" s="1"/>
  <c r="T155" i="11"/>
  <c r="C155" i="11"/>
  <c r="B155" i="11"/>
  <c r="V154" i="11"/>
  <c r="U154" i="11"/>
  <c r="T154" i="11"/>
  <c r="C154" i="11"/>
  <c r="B154" i="11"/>
  <c r="V153" i="11"/>
  <c r="U153" i="11"/>
  <c r="Z153" i="11" s="1"/>
  <c r="T153" i="11"/>
  <c r="Y153" i="11" s="1"/>
  <c r="C153" i="11"/>
  <c r="B153" i="11"/>
  <c r="V152" i="11"/>
  <c r="U152" i="11"/>
  <c r="Z152" i="11" s="1"/>
  <c r="T152" i="11"/>
  <c r="Y152" i="11" s="1"/>
  <c r="C152" i="11"/>
  <c r="B152" i="11"/>
  <c r="V151" i="11"/>
  <c r="U151" i="11"/>
  <c r="T151" i="11"/>
  <c r="C151" i="11"/>
  <c r="B151" i="11"/>
  <c r="V150" i="11"/>
  <c r="U150" i="11"/>
  <c r="T150" i="11"/>
  <c r="C150" i="11"/>
  <c r="B150" i="11"/>
  <c r="V149" i="11"/>
  <c r="U149" i="11"/>
  <c r="Z149" i="11" s="1"/>
  <c r="T149" i="11"/>
  <c r="C149" i="11"/>
  <c r="B149" i="11"/>
  <c r="V148" i="11"/>
  <c r="U148" i="11"/>
  <c r="Z148" i="11" s="1"/>
  <c r="T148" i="11"/>
  <c r="Y148" i="11" s="1"/>
  <c r="C148" i="11"/>
  <c r="B148" i="11"/>
  <c r="V147" i="11"/>
  <c r="U147" i="11"/>
  <c r="Z147" i="11" s="1"/>
  <c r="T147" i="11"/>
  <c r="C147" i="11"/>
  <c r="B147" i="11"/>
  <c r="V146" i="11"/>
  <c r="U146" i="11"/>
  <c r="Z146" i="11" s="1"/>
  <c r="T146" i="11"/>
  <c r="Y146" i="11" s="1"/>
  <c r="C146" i="11"/>
  <c r="B146" i="11"/>
  <c r="V145" i="11"/>
  <c r="U145" i="11"/>
  <c r="T145" i="11"/>
  <c r="Y145" i="11" s="1"/>
  <c r="C145" i="11"/>
  <c r="B145" i="11"/>
  <c r="V144" i="11"/>
  <c r="U144" i="11"/>
  <c r="T144" i="11"/>
  <c r="C144" i="11"/>
  <c r="B144" i="11"/>
  <c r="V143" i="11"/>
  <c r="U143" i="11"/>
  <c r="Z143" i="11" s="1"/>
  <c r="T143" i="11"/>
  <c r="C143" i="11"/>
  <c r="B143" i="11"/>
  <c r="V142" i="11"/>
  <c r="U142" i="11"/>
  <c r="T142" i="11"/>
  <c r="C142" i="11"/>
  <c r="B142" i="11"/>
  <c r="V141" i="11"/>
  <c r="U141" i="11"/>
  <c r="Z141" i="11" s="1"/>
  <c r="T141" i="11"/>
  <c r="Y141" i="11" s="1"/>
  <c r="C141" i="11"/>
  <c r="B141" i="11"/>
  <c r="V140" i="11"/>
  <c r="U140" i="11"/>
  <c r="Z140" i="11" s="1"/>
  <c r="T140" i="11"/>
  <c r="Y140" i="11" s="1"/>
  <c r="C140" i="11"/>
  <c r="B140" i="11"/>
  <c r="V139" i="11"/>
  <c r="U139" i="11"/>
  <c r="T139" i="11"/>
  <c r="C139" i="11"/>
  <c r="B139" i="11"/>
  <c r="V138" i="11"/>
  <c r="U138" i="11"/>
  <c r="T138" i="11"/>
  <c r="C138" i="11"/>
  <c r="B138" i="11"/>
  <c r="V137" i="11"/>
  <c r="U137" i="11"/>
  <c r="Z137" i="11" s="1"/>
  <c r="T137" i="11"/>
  <c r="C137" i="11"/>
  <c r="B137" i="11"/>
  <c r="V136" i="11"/>
  <c r="U136" i="11"/>
  <c r="Z136" i="11" s="1"/>
  <c r="T136" i="11"/>
  <c r="Y136" i="11" s="1"/>
  <c r="C136" i="11"/>
  <c r="B136" i="11"/>
  <c r="V135" i="11"/>
  <c r="U135" i="11"/>
  <c r="Z135" i="11" s="1"/>
  <c r="T135" i="11"/>
  <c r="C135" i="11"/>
  <c r="B135" i="11"/>
  <c r="V134" i="11"/>
  <c r="U134" i="11"/>
  <c r="Z134" i="11" s="1"/>
  <c r="T134" i="11"/>
  <c r="Y134" i="11" s="1"/>
  <c r="C134" i="11"/>
  <c r="B134" i="11"/>
  <c r="V133" i="11"/>
  <c r="U133" i="11"/>
  <c r="T133" i="11"/>
  <c r="Y133" i="11" s="1"/>
  <c r="C133" i="11"/>
  <c r="B133" i="11"/>
  <c r="V132" i="11"/>
  <c r="U132" i="11"/>
  <c r="T132" i="11"/>
  <c r="C132" i="11"/>
  <c r="B132" i="11"/>
  <c r="V131" i="11"/>
  <c r="U131" i="11"/>
  <c r="Z131" i="11" s="1"/>
  <c r="T131" i="11"/>
  <c r="C131" i="11"/>
  <c r="B131" i="11"/>
  <c r="V130" i="11"/>
  <c r="U130" i="11"/>
  <c r="T130" i="11"/>
  <c r="C130" i="11"/>
  <c r="B130" i="11"/>
  <c r="V129" i="11"/>
  <c r="U129" i="11"/>
  <c r="Z129" i="11" s="1"/>
  <c r="T129" i="11"/>
  <c r="Y129" i="11" s="1"/>
  <c r="C129" i="11"/>
  <c r="B129" i="11"/>
  <c r="V128" i="11"/>
  <c r="U128" i="11"/>
  <c r="Z128" i="11" s="1"/>
  <c r="T128" i="11"/>
  <c r="Y128" i="11" s="1"/>
  <c r="C128" i="11"/>
  <c r="B128" i="11"/>
  <c r="V127" i="11"/>
  <c r="U127" i="11"/>
  <c r="T127" i="11"/>
  <c r="C127" i="11"/>
  <c r="B127" i="11"/>
  <c r="V126" i="11"/>
  <c r="U126" i="11"/>
  <c r="T126" i="11"/>
  <c r="C126" i="11"/>
  <c r="B126" i="11"/>
  <c r="V125" i="11"/>
  <c r="U125" i="11"/>
  <c r="Z125" i="11" s="1"/>
  <c r="T125" i="11"/>
  <c r="C125" i="11"/>
  <c r="B125" i="11"/>
  <c r="V124" i="11"/>
  <c r="U124" i="11"/>
  <c r="Z124" i="11" s="1"/>
  <c r="T124" i="11"/>
  <c r="Y124" i="11" s="1"/>
  <c r="C124" i="11"/>
  <c r="B124" i="11"/>
  <c r="V123" i="11"/>
  <c r="U123" i="11"/>
  <c r="Z123" i="11" s="1"/>
  <c r="T123" i="11"/>
  <c r="C123" i="11"/>
  <c r="B123" i="11"/>
  <c r="V122" i="11"/>
  <c r="U122" i="11"/>
  <c r="Z122" i="11" s="1"/>
  <c r="T122" i="11"/>
  <c r="Y122" i="11" s="1"/>
  <c r="C122" i="11"/>
  <c r="B122" i="11"/>
  <c r="V121" i="11"/>
  <c r="U121" i="11"/>
  <c r="T121" i="11"/>
  <c r="Y121" i="11" s="1"/>
  <c r="C121" i="11"/>
  <c r="B121" i="11"/>
  <c r="V120" i="11"/>
  <c r="U120" i="11"/>
  <c r="T120" i="11"/>
  <c r="C120" i="11"/>
  <c r="B120" i="11"/>
  <c r="V119" i="11"/>
  <c r="U119" i="11"/>
  <c r="Z119" i="11" s="1"/>
  <c r="T119" i="11"/>
  <c r="C119" i="11"/>
  <c r="B119" i="11"/>
  <c r="V118" i="11"/>
  <c r="U118" i="11"/>
  <c r="T118" i="11"/>
  <c r="C118" i="11"/>
  <c r="B118" i="11"/>
  <c r="V117" i="11"/>
  <c r="U117" i="11"/>
  <c r="Z117" i="11" s="1"/>
  <c r="T117" i="11"/>
  <c r="Y117" i="11" s="1"/>
  <c r="C117" i="11"/>
  <c r="B117" i="11"/>
  <c r="V116" i="11"/>
  <c r="U116" i="11"/>
  <c r="Z116" i="11" s="1"/>
  <c r="T116" i="11"/>
  <c r="Y116" i="11" s="1"/>
  <c r="C116" i="11"/>
  <c r="B116" i="11"/>
  <c r="V115" i="11"/>
  <c r="U115" i="11"/>
  <c r="T115" i="11"/>
  <c r="C115" i="11"/>
  <c r="B115" i="11"/>
  <c r="V114" i="11"/>
  <c r="U114" i="11"/>
  <c r="T114" i="11"/>
  <c r="C114" i="11"/>
  <c r="B114" i="11"/>
  <c r="V113" i="11"/>
  <c r="U113" i="11"/>
  <c r="Z113" i="11" s="1"/>
  <c r="T113" i="11"/>
  <c r="C113" i="11"/>
  <c r="B113" i="11"/>
  <c r="V112" i="11"/>
  <c r="U112" i="11"/>
  <c r="Z112" i="11" s="1"/>
  <c r="T112" i="11"/>
  <c r="Y112" i="11" s="1"/>
  <c r="C112" i="11"/>
  <c r="B112" i="11"/>
  <c r="V111" i="11"/>
  <c r="U111" i="11"/>
  <c r="Z111" i="11" s="1"/>
  <c r="T111" i="11"/>
  <c r="C111" i="11"/>
  <c r="B111" i="11"/>
  <c r="V110" i="11"/>
  <c r="U110" i="11"/>
  <c r="Z110" i="11" s="1"/>
  <c r="T110" i="11"/>
  <c r="Y110" i="11" s="1"/>
  <c r="C110" i="11"/>
  <c r="B110" i="11"/>
  <c r="V109" i="11"/>
  <c r="U109" i="11"/>
  <c r="T109" i="11"/>
  <c r="Y109" i="11" s="1"/>
  <c r="C109" i="11"/>
  <c r="B109" i="11"/>
  <c r="V108" i="11"/>
  <c r="U108" i="11"/>
  <c r="T108" i="11"/>
  <c r="C108" i="11"/>
  <c r="B108" i="11"/>
  <c r="V107" i="11"/>
  <c r="U107" i="11"/>
  <c r="Z107" i="11" s="1"/>
  <c r="T107" i="11"/>
  <c r="C107" i="11"/>
  <c r="B107" i="11"/>
  <c r="V106" i="11"/>
  <c r="U106" i="11"/>
  <c r="T106" i="11"/>
  <c r="C106" i="11"/>
  <c r="B106" i="11"/>
  <c r="V105" i="11"/>
  <c r="U105" i="11"/>
  <c r="Z105" i="11" s="1"/>
  <c r="T105" i="11"/>
  <c r="Y105" i="11" s="1"/>
  <c r="C105" i="11"/>
  <c r="B105" i="11"/>
  <c r="V104" i="11"/>
  <c r="U104" i="11"/>
  <c r="Z104" i="11" s="1"/>
  <c r="T104" i="11"/>
  <c r="Y104" i="11" s="1"/>
  <c r="C104" i="11"/>
  <c r="B104" i="11"/>
  <c r="V103" i="11"/>
  <c r="U103" i="11"/>
  <c r="T103" i="11"/>
  <c r="C103" i="11"/>
  <c r="B103" i="11"/>
  <c r="V102" i="11"/>
  <c r="U102" i="11"/>
  <c r="T102" i="11"/>
  <c r="C102" i="11"/>
  <c r="B102" i="11"/>
  <c r="V101" i="11"/>
  <c r="U101" i="11"/>
  <c r="Z101" i="11" s="1"/>
  <c r="T101" i="11"/>
  <c r="C101" i="11"/>
  <c r="B101" i="11"/>
  <c r="V100" i="11"/>
  <c r="U100" i="11"/>
  <c r="Z100" i="11" s="1"/>
  <c r="T100" i="11"/>
  <c r="Y100" i="11" s="1"/>
  <c r="C100" i="11"/>
  <c r="B100" i="11"/>
  <c r="V99" i="11"/>
  <c r="U99" i="11"/>
  <c r="Z99" i="11" s="1"/>
  <c r="T99" i="11"/>
  <c r="C99" i="11"/>
  <c r="B99" i="11"/>
  <c r="V98" i="11"/>
  <c r="U98" i="11"/>
  <c r="Z98" i="11" s="1"/>
  <c r="T98" i="11"/>
  <c r="Y98" i="11" s="1"/>
  <c r="C98" i="11"/>
  <c r="B98" i="11"/>
  <c r="V97" i="11"/>
  <c r="U97" i="11"/>
  <c r="T97" i="11"/>
  <c r="Y97" i="11" s="1"/>
  <c r="C97" i="11"/>
  <c r="B97" i="11"/>
  <c r="V96" i="11"/>
  <c r="U96" i="11"/>
  <c r="T96" i="11"/>
  <c r="C96" i="11"/>
  <c r="B96" i="11"/>
  <c r="V95" i="11"/>
  <c r="U95" i="11"/>
  <c r="Z95" i="11" s="1"/>
  <c r="T95" i="11"/>
  <c r="C95" i="11"/>
  <c r="B95" i="11"/>
  <c r="V94" i="11"/>
  <c r="U94" i="11"/>
  <c r="T94" i="11"/>
  <c r="C94" i="11"/>
  <c r="B94" i="11"/>
  <c r="V93" i="11"/>
  <c r="U93" i="11"/>
  <c r="Z93" i="11" s="1"/>
  <c r="T93" i="11"/>
  <c r="Y93" i="11" s="1"/>
  <c r="C93" i="11"/>
  <c r="B93" i="11"/>
  <c r="V92" i="11"/>
  <c r="U92" i="11"/>
  <c r="Z92" i="11" s="1"/>
  <c r="T92" i="11"/>
  <c r="Y92" i="11" s="1"/>
  <c r="C92" i="11"/>
  <c r="B92" i="11"/>
  <c r="V91" i="11"/>
  <c r="U91" i="11"/>
  <c r="T91" i="11"/>
  <c r="C91" i="11"/>
  <c r="B91" i="11"/>
  <c r="V90" i="11"/>
  <c r="U90" i="11"/>
  <c r="T90" i="11"/>
  <c r="C90" i="11"/>
  <c r="B90" i="11"/>
  <c r="V89" i="11"/>
  <c r="U89" i="11"/>
  <c r="Z89" i="11" s="1"/>
  <c r="T89" i="11"/>
  <c r="C89" i="11"/>
  <c r="B89" i="11"/>
  <c r="V88" i="11"/>
  <c r="U88" i="11"/>
  <c r="Z88" i="11" s="1"/>
  <c r="T88" i="11"/>
  <c r="Y88" i="11" s="1"/>
  <c r="C88" i="11"/>
  <c r="B88" i="11"/>
  <c r="V87" i="11"/>
  <c r="U87" i="11"/>
  <c r="Z87" i="11" s="1"/>
  <c r="T87" i="11"/>
  <c r="C87" i="11"/>
  <c r="B87" i="11"/>
  <c r="V86" i="11"/>
  <c r="U86" i="11"/>
  <c r="Z86" i="11" s="1"/>
  <c r="T86" i="11"/>
  <c r="Y86" i="11" s="1"/>
  <c r="C86" i="11"/>
  <c r="B86" i="11"/>
  <c r="V85" i="11"/>
  <c r="U85" i="11"/>
  <c r="T85" i="11"/>
  <c r="Y85" i="11" s="1"/>
  <c r="C85" i="11"/>
  <c r="B85" i="11"/>
  <c r="V84" i="11"/>
  <c r="U84" i="11"/>
  <c r="T84" i="11"/>
  <c r="C84" i="11"/>
  <c r="B84" i="11"/>
  <c r="V83" i="11"/>
  <c r="U83" i="11"/>
  <c r="Z83" i="11" s="1"/>
  <c r="T83" i="11"/>
  <c r="C83" i="11"/>
  <c r="B83" i="11"/>
  <c r="V82" i="11"/>
  <c r="U82" i="11"/>
  <c r="T82" i="11"/>
  <c r="C82" i="11"/>
  <c r="B82" i="11"/>
  <c r="V81" i="11"/>
  <c r="U81" i="11"/>
  <c r="Z81" i="11" s="1"/>
  <c r="T81" i="11"/>
  <c r="Y81" i="11" s="1"/>
  <c r="C81" i="11"/>
  <c r="B81" i="11"/>
  <c r="V80" i="11"/>
  <c r="U80" i="11"/>
  <c r="Z80" i="11" s="1"/>
  <c r="T80" i="11"/>
  <c r="Y80" i="11" s="1"/>
  <c r="C80" i="11"/>
  <c r="B80" i="11"/>
  <c r="V79" i="11"/>
  <c r="U79" i="11"/>
  <c r="T79" i="11"/>
  <c r="C79" i="11"/>
  <c r="B79" i="11"/>
  <c r="V78" i="11"/>
  <c r="U78" i="11"/>
  <c r="T78" i="11"/>
  <c r="C78" i="11"/>
  <c r="B78" i="11"/>
  <c r="V77" i="11"/>
  <c r="U77" i="11"/>
  <c r="Z77" i="11" s="1"/>
  <c r="T77" i="11"/>
  <c r="C77" i="11"/>
  <c r="B77" i="11"/>
  <c r="V76" i="11"/>
  <c r="U76" i="11"/>
  <c r="Z76" i="11" s="1"/>
  <c r="T76" i="11"/>
  <c r="Y76" i="11" s="1"/>
  <c r="C76" i="11"/>
  <c r="B76" i="11"/>
  <c r="V75" i="11"/>
  <c r="U75" i="11"/>
  <c r="Z75" i="11" s="1"/>
  <c r="T75" i="11"/>
  <c r="C75" i="11"/>
  <c r="B75" i="11"/>
  <c r="V74" i="11"/>
  <c r="U74" i="11"/>
  <c r="Z74" i="11" s="1"/>
  <c r="T74" i="11"/>
  <c r="Y74" i="11" s="1"/>
  <c r="C74" i="11"/>
  <c r="B74" i="11"/>
  <c r="V73" i="11"/>
  <c r="U73" i="11"/>
  <c r="T73" i="11"/>
  <c r="Y73" i="11" s="1"/>
  <c r="C73" i="11"/>
  <c r="B73" i="11"/>
  <c r="V72" i="11"/>
  <c r="U72" i="11"/>
  <c r="T72" i="11"/>
  <c r="C72" i="11"/>
  <c r="B72" i="11"/>
  <c r="V71" i="11"/>
  <c r="U71" i="11"/>
  <c r="Z71" i="11" s="1"/>
  <c r="T71" i="11"/>
  <c r="C71" i="11"/>
  <c r="B71" i="11"/>
  <c r="V70" i="11"/>
  <c r="U70" i="11"/>
  <c r="T70" i="11"/>
  <c r="C70" i="11"/>
  <c r="B70" i="11"/>
  <c r="V69" i="11"/>
  <c r="U69" i="11"/>
  <c r="Z69" i="11" s="1"/>
  <c r="T69" i="11"/>
  <c r="Y69" i="11" s="1"/>
  <c r="C69" i="11"/>
  <c r="B69" i="11"/>
  <c r="V68" i="11"/>
  <c r="U68" i="11"/>
  <c r="Z68" i="11" s="1"/>
  <c r="T68" i="11"/>
  <c r="Y68" i="11" s="1"/>
  <c r="C68" i="11"/>
  <c r="B68" i="11"/>
  <c r="V67" i="11"/>
  <c r="U67" i="11"/>
  <c r="T67" i="11"/>
  <c r="C67" i="11"/>
  <c r="B67" i="11"/>
  <c r="V66" i="11"/>
  <c r="U66" i="11"/>
  <c r="T66" i="11"/>
  <c r="C66" i="11"/>
  <c r="B66" i="11"/>
  <c r="V65" i="11"/>
  <c r="U65" i="11"/>
  <c r="Z65" i="11" s="1"/>
  <c r="T65" i="11"/>
  <c r="C65" i="11"/>
  <c r="B65" i="11"/>
  <c r="V64" i="11"/>
  <c r="U64" i="11"/>
  <c r="Z64" i="11" s="1"/>
  <c r="T64" i="11"/>
  <c r="Y64" i="11" s="1"/>
  <c r="C64" i="11"/>
  <c r="B64" i="11"/>
  <c r="V63" i="11"/>
  <c r="U63" i="11"/>
  <c r="Z63" i="11" s="1"/>
  <c r="T63" i="11"/>
  <c r="C63" i="11"/>
  <c r="B63" i="11"/>
  <c r="V62" i="11"/>
  <c r="U62" i="11"/>
  <c r="Z62" i="11" s="1"/>
  <c r="T62" i="11"/>
  <c r="Y62" i="11" s="1"/>
  <c r="C62" i="11"/>
  <c r="B62" i="11"/>
  <c r="V61" i="11"/>
  <c r="U61" i="11"/>
  <c r="T61" i="11"/>
  <c r="Y61" i="11" s="1"/>
  <c r="C61" i="11"/>
  <c r="B61" i="11"/>
  <c r="V60" i="11"/>
  <c r="U60" i="11"/>
  <c r="T60" i="11"/>
  <c r="C60" i="11"/>
  <c r="B60" i="11"/>
  <c r="V59" i="11"/>
  <c r="U59" i="11"/>
  <c r="Z59" i="11" s="1"/>
  <c r="T59" i="11"/>
  <c r="C59" i="11"/>
  <c r="B59" i="11"/>
  <c r="V58" i="11"/>
  <c r="U58" i="11"/>
  <c r="T58" i="11"/>
  <c r="C58" i="11"/>
  <c r="B58" i="11"/>
  <c r="V57" i="11"/>
  <c r="U57" i="11"/>
  <c r="Z57" i="11" s="1"/>
  <c r="T57" i="11"/>
  <c r="Y57" i="11" s="1"/>
  <c r="C57" i="11"/>
  <c r="B57" i="11"/>
  <c r="V56" i="11"/>
  <c r="U56" i="11"/>
  <c r="Z56" i="11" s="1"/>
  <c r="T56" i="11"/>
  <c r="Y56" i="11" s="1"/>
  <c r="C56" i="11"/>
  <c r="B56" i="11"/>
  <c r="V55" i="11"/>
  <c r="U55" i="11"/>
  <c r="T55" i="11"/>
  <c r="C55" i="11"/>
  <c r="B55" i="11"/>
  <c r="V54" i="11"/>
  <c r="U54" i="11"/>
  <c r="T54" i="11"/>
  <c r="C54" i="11"/>
  <c r="B54" i="11"/>
  <c r="V53" i="11"/>
  <c r="U53" i="11"/>
  <c r="Z53" i="11" s="1"/>
  <c r="T53" i="11"/>
  <c r="C53" i="11"/>
  <c r="B53" i="11"/>
  <c r="V52" i="11"/>
  <c r="U52" i="11"/>
  <c r="Z52" i="11" s="1"/>
  <c r="T52" i="11"/>
  <c r="Y52" i="11" s="1"/>
  <c r="C52" i="11"/>
  <c r="B52" i="11"/>
  <c r="V51" i="11"/>
  <c r="U51" i="11"/>
  <c r="Z51" i="11" s="1"/>
  <c r="T51" i="11"/>
  <c r="C51" i="11"/>
  <c r="B51" i="11"/>
  <c r="V50" i="11"/>
  <c r="U50" i="11"/>
  <c r="Z50" i="11" s="1"/>
  <c r="T50" i="11"/>
  <c r="Y50" i="11" s="1"/>
  <c r="C50" i="11"/>
  <c r="B50" i="11"/>
  <c r="V49" i="11"/>
  <c r="U49" i="11"/>
  <c r="T49" i="11"/>
  <c r="Y49" i="11" s="1"/>
  <c r="C49" i="11"/>
  <c r="B49" i="11"/>
  <c r="V48" i="11"/>
  <c r="U48" i="11"/>
  <c r="T48" i="11"/>
  <c r="C48" i="11"/>
  <c r="B48" i="11"/>
  <c r="V47" i="11"/>
  <c r="U47" i="11"/>
  <c r="Z47" i="11" s="1"/>
  <c r="T47" i="11"/>
  <c r="C47" i="11"/>
  <c r="B47" i="11"/>
  <c r="V46" i="11"/>
  <c r="U46" i="11"/>
  <c r="T46" i="11"/>
  <c r="C46" i="11"/>
  <c r="B46" i="11"/>
  <c r="V45" i="11"/>
  <c r="U45" i="11"/>
  <c r="Z45" i="11" s="1"/>
  <c r="T45" i="11"/>
  <c r="Y45" i="11" s="1"/>
  <c r="C45" i="11"/>
  <c r="B45" i="11"/>
  <c r="V44" i="11"/>
  <c r="U44" i="11"/>
  <c r="Z44" i="11" s="1"/>
  <c r="T44" i="11"/>
  <c r="Y44" i="11" s="1"/>
  <c r="C44" i="11"/>
  <c r="B44" i="11"/>
  <c r="V43" i="11"/>
  <c r="U43" i="11"/>
  <c r="T43" i="11"/>
  <c r="C43" i="11"/>
  <c r="B43" i="11"/>
  <c r="V42" i="11"/>
  <c r="U42" i="11"/>
  <c r="T42" i="11"/>
  <c r="C42" i="11"/>
  <c r="B42" i="11"/>
  <c r="V41" i="11"/>
  <c r="U41" i="11"/>
  <c r="Z41" i="11" s="1"/>
  <c r="T41" i="11"/>
  <c r="C41" i="11"/>
  <c r="B41" i="11"/>
  <c r="V40" i="11"/>
  <c r="U40" i="11"/>
  <c r="Z40" i="11" s="1"/>
  <c r="T40" i="11"/>
  <c r="Y40" i="11" s="1"/>
  <c r="C40" i="11"/>
  <c r="B40" i="11"/>
  <c r="V39" i="11"/>
  <c r="U39" i="11"/>
  <c r="Z39" i="11" s="1"/>
  <c r="T39" i="11"/>
  <c r="C39" i="11"/>
  <c r="B39" i="11"/>
  <c r="V38" i="11"/>
  <c r="U38" i="11"/>
  <c r="Z38" i="11" s="1"/>
  <c r="T38" i="11"/>
  <c r="Y38" i="11" s="1"/>
  <c r="C38" i="11"/>
  <c r="B38" i="11"/>
  <c r="V37" i="11"/>
  <c r="U37" i="11"/>
  <c r="T37" i="11"/>
  <c r="Y37" i="11" s="1"/>
  <c r="C37" i="11"/>
  <c r="B37" i="11"/>
  <c r="V36" i="11"/>
  <c r="U36" i="11"/>
  <c r="T36" i="11"/>
  <c r="C36" i="11"/>
  <c r="B36" i="11"/>
  <c r="V35" i="11"/>
  <c r="U35" i="11"/>
  <c r="Z35" i="11" s="1"/>
  <c r="T35" i="11"/>
  <c r="C35" i="11"/>
  <c r="B35" i="11"/>
  <c r="V34" i="11"/>
  <c r="U34" i="11"/>
  <c r="T34" i="11"/>
  <c r="C34" i="11"/>
  <c r="B34" i="11"/>
  <c r="V33" i="11"/>
  <c r="U33" i="11"/>
  <c r="Z33" i="11" s="1"/>
  <c r="T33" i="11"/>
  <c r="Y33" i="11" s="1"/>
  <c r="C33" i="11"/>
  <c r="B33" i="11"/>
  <c r="V32" i="11"/>
  <c r="U32" i="11"/>
  <c r="Z32" i="11" s="1"/>
  <c r="T32" i="11"/>
  <c r="Y32" i="11" s="1"/>
  <c r="C32" i="11"/>
  <c r="B32" i="11"/>
  <c r="V31" i="11"/>
  <c r="U31" i="11"/>
  <c r="T31" i="11"/>
  <c r="C31" i="11"/>
  <c r="B31" i="11"/>
  <c r="V30" i="11"/>
  <c r="U30" i="11"/>
  <c r="T30" i="11"/>
  <c r="C30" i="11"/>
  <c r="B30" i="11"/>
  <c r="V29" i="11"/>
  <c r="U29" i="11"/>
  <c r="Z29" i="11" s="1"/>
  <c r="T29" i="11"/>
  <c r="C29" i="11"/>
  <c r="B29" i="11"/>
  <c r="V28" i="11"/>
  <c r="U28" i="11"/>
  <c r="Z28" i="11" s="1"/>
  <c r="T28" i="11"/>
  <c r="Y28" i="11" s="1"/>
  <c r="C28" i="11"/>
  <c r="B28" i="11"/>
  <c r="V27" i="11"/>
  <c r="U27" i="11"/>
  <c r="Z27" i="11" s="1"/>
  <c r="T27" i="11"/>
  <c r="C27" i="11"/>
  <c r="B27" i="11"/>
  <c r="V26" i="11"/>
  <c r="U26" i="11"/>
  <c r="Z26" i="11" s="1"/>
  <c r="T26" i="11"/>
  <c r="Y26" i="11" s="1"/>
  <c r="C26" i="11"/>
  <c r="B26" i="11"/>
  <c r="V25" i="11"/>
  <c r="U25" i="11"/>
  <c r="T25" i="11"/>
  <c r="Y25" i="11" s="1"/>
  <c r="C25" i="11"/>
  <c r="B25" i="11"/>
  <c r="V24" i="11"/>
  <c r="U24" i="11"/>
  <c r="T24" i="11"/>
  <c r="C24" i="11"/>
  <c r="B24" i="11"/>
  <c r="V23" i="11"/>
  <c r="U23" i="11"/>
  <c r="Z23" i="11" s="1"/>
  <c r="T23" i="11"/>
  <c r="C23" i="11"/>
  <c r="B23" i="11"/>
  <c r="V22" i="11"/>
  <c r="U22" i="11"/>
  <c r="T22" i="11"/>
  <c r="C22" i="11"/>
  <c r="B22" i="11"/>
  <c r="V21" i="11"/>
  <c r="U21" i="11"/>
  <c r="Z21" i="11" s="1"/>
  <c r="T21" i="11"/>
  <c r="Y21" i="11" s="1"/>
  <c r="C21" i="11"/>
  <c r="B21" i="11"/>
  <c r="V20" i="11"/>
  <c r="U20" i="11"/>
  <c r="Z20" i="11" s="1"/>
  <c r="T20" i="11"/>
  <c r="Y20" i="11" s="1"/>
  <c r="C20" i="11"/>
  <c r="B20" i="11"/>
  <c r="V19" i="11"/>
  <c r="U19" i="11"/>
  <c r="T19" i="11"/>
  <c r="C19" i="11"/>
  <c r="B19" i="11"/>
  <c r="V18" i="11"/>
  <c r="U18" i="11"/>
  <c r="T18" i="11"/>
  <c r="C18" i="11"/>
  <c r="B18" i="11"/>
  <c r="V17" i="11"/>
  <c r="U17" i="11"/>
  <c r="Z17" i="11" s="1"/>
  <c r="T17" i="11"/>
  <c r="C17" i="11"/>
  <c r="B17" i="11"/>
  <c r="V16" i="11"/>
  <c r="U16" i="11"/>
  <c r="Z16" i="11" s="1"/>
  <c r="T16" i="11"/>
  <c r="Y16" i="11" s="1"/>
  <c r="C16" i="11"/>
  <c r="B16" i="11"/>
  <c r="V15" i="11"/>
  <c r="U15" i="11"/>
  <c r="Z15" i="11" s="1"/>
  <c r="T15" i="11"/>
  <c r="C15" i="11"/>
  <c r="B15" i="11"/>
  <c r="V14" i="11"/>
  <c r="U14" i="11"/>
  <c r="Z14" i="11" s="1"/>
  <c r="T14" i="11"/>
  <c r="Y14" i="11" s="1"/>
  <c r="C14" i="11"/>
  <c r="B14" i="11"/>
  <c r="V13" i="11"/>
  <c r="U13" i="11"/>
  <c r="T13" i="11"/>
  <c r="Y13" i="11" s="1"/>
  <c r="C13" i="11"/>
  <c r="B13" i="11"/>
  <c r="V12" i="11"/>
  <c r="U12" i="11"/>
  <c r="T12" i="11"/>
  <c r="C12" i="11"/>
  <c r="B12" i="11"/>
  <c r="V11" i="11"/>
  <c r="U11" i="11"/>
  <c r="Z11" i="11" s="1"/>
  <c r="T11" i="11"/>
  <c r="C11" i="11"/>
  <c r="B11" i="11"/>
  <c r="V10" i="11"/>
  <c r="U10" i="11"/>
  <c r="T10" i="11"/>
  <c r="C10" i="11"/>
  <c r="B10" i="11"/>
  <c r="V9" i="11"/>
  <c r="U9" i="11"/>
  <c r="Z9" i="11" s="1"/>
  <c r="T9" i="11"/>
  <c r="Y9" i="11" s="1"/>
  <c r="C9" i="11"/>
  <c r="B9" i="11"/>
  <c r="V8" i="11"/>
  <c r="U8" i="11"/>
  <c r="Z8" i="11" s="1"/>
  <c r="T8" i="11"/>
  <c r="Y8" i="11" s="1"/>
  <c r="C8" i="11"/>
  <c r="B8" i="11"/>
  <c r="V7" i="11"/>
  <c r="U7" i="11"/>
  <c r="T7" i="11"/>
  <c r="C7" i="11"/>
  <c r="B7" i="11"/>
  <c r="V6" i="11"/>
  <c r="U6" i="11"/>
  <c r="T6" i="11"/>
  <c r="C6" i="11"/>
  <c r="B6" i="11"/>
  <c r="V5" i="11"/>
  <c r="U5" i="11"/>
  <c r="Z5" i="11" s="1"/>
  <c r="T5" i="11"/>
  <c r="C5" i="11"/>
  <c r="B5" i="11"/>
  <c r="V4" i="11"/>
  <c r="U4" i="11"/>
  <c r="Z4" i="11" s="1"/>
  <c r="T4" i="11"/>
  <c r="Y4" i="11" s="1"/>
  <c r="C4" i="11"/>
  <c r="B4" i="11"/>
  <c r="V3" i="11"/>
  <c r="U3" i="11"/>
  <c r="Z3" i="11" s="1"/>
  <c r="T3" i="11"/>
  <c r="C3" i="11"/>
  <c r="B3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AD576" i="16" l="1"/>
  <c r="X278" i="16"/>
  <c r="Z653" i="16"/>
  <c r="X275" i="16"/>
  <c r="Z597" i="16"/>
  <c r="Z627" i="16"/>
  <c r="Z298" i="16"/>
  <c r="AD298" i="16" s="1"/>
  <c r="X285" i="16"/>
  <c r="Z23" i="16"/>
  <c r="Y583" i="16"/>
  <c r="AD583" i="16" s="1"/>
  <c r="X561" i="16"/>
  <c r="AC561" i="16" s="1"/>
  <c r="Z246" i="16"/>
  <c r="AD246" i="16" s="1"/>
  <c r="AC90" i="16"/>
  <c r="X503" i="16"/>
  <c r="AD462" i="16"/>
  <c r="X738" i="16"/>
  <c r="X418" i="16"/>
  <c r="X368" i="16"/>
  <c r="Z7" i="16"/>
  <c r="AD7" i="16" s="1"/>
  <c r="Z624" i="16"/>
  <c r="AD624" i="16" s="1"/>
  <c r="Z74" i="16"/>
  <c r="Z114" i="16"/>
  <c r="AD114" i="16" s="1"/>
  <c r="Z46" i="16"/>
  <c r="AD46" i="16" s="1"/>
  <c r="Z561" i="16"/>
  <c r="AD561" i="16" s="1"/>
  <c r="X93" i="16"/>
  <c r="AC93" i="16" s="1"/>
  <c r="Z503" i="16"/>
  <c r="Z738" i="16"/>
  <c r="X673" i="16"/>
  <c r="Z368" i="16"/>
  <c r="X74" i="16"/>
  <c r="AC74" i="16" s="1"/>
  <c r="X145" i="16"/>
  <c r="AC145" i="16" s="1"/>
  <c r="X114" i="16"/>
  <c r="AC114" i="16" s="1"/>
  <c r="X246" i="16"/>
  <c r="AC246" i="16" s="1"/>
  <c r="X624" i="16"/>
  <c r="AC624" i="16" s="1"/>
  <c r="Z93" i="16"/>
  <c r="AD93" i="16" s="1"/>
  <c r="Z673" i="16"/>
  <c r="AD673" i="16" s="1"/>
  <c r="Z29" i="16"/>
  <c r="Z145" i="16"/>
  <c r="Y275" i="16"/>
  <c r="X597" i="16"/>
  <c r="AC597" i="16" s="1"/>
  <c r="AD692" i="16"/>
  <c r="X178" i="16"/>
  <c r="AD405" i="16"/>
  <c r="X7" i="16"/>
  <c r="AC7" i="16" s="1"/>
  <c r="Z178" i="16"/>
  <c r="AD723" i="16"/>
  <c r="AC51" i="16"/>
  <c r="Z160" i="16"/>
  <c r="AD160" i="16" s="1"/>
  <c r="X71" i="16"/>
  <c r="Z134" i="16"/>
  <c r="Z59" i="16"/>
  <c r="Z471" i="16"/>
  <c r="Y471" i="16"/>
  <c r="Z285" i="16"/>
  <c r="Z38" i="16"/>
  <c r="AD322" i="16"/>
  <c r="X480" i="16"/>
  <c r="X134" i="16"/>
  <c r="X59" i="16"/>
  <c r="AC59" i="16" s="1"/>
  <c r="AC395" i="16"/>
  <c r="X413" i="16"/>
  <c r="X571" i="16"/>
  <c r="AC571" i="16" s="1"/>
  <c r="AD199" i="16"/>
  <c r="X636" i="16"/>
  <c r="Z362" i="16"/>
  <c r="X29" i="16"/>
  <c r="AC29" i="16" s="1"/>
  <c r="Z399" i="16"/>
  <c r="AD399" i="16" s="1"/>
  <c r="AD611" i="16"/>
  <c r="X409" i="16"/>
  <c r="X312" i="16"/>
  <c r="Z406" i="16"/>
  <c r="AD406" i="16" s="1"/>
  <c r="AD90" i="16"/>
  <c r="Z600" i="16"/>
  <c r="AC30" i="16"/>
  <c r="Z273" i="16"/>
  <c r="AD273" i="16" s="1"/>
  <c r="X373" i="16"/>
  <c r="X221" i="16"/>
  <c r="AC221" i="16" s="1"/>
  <c r="AC695" i="16"/>
  <c r="AC670" i="16"/>
  <c r="Y312" i="16"/>
  <c r="AC334" i="16"/>
  <c r="AC223" i="16"/>
  <c r="AD729" i="16"/>
  <c r="Z635" i="16"/>
  <c r="AD635" i="16" s="1"/>
  <c r="X708" i="16"/>
  <c r="AD511" i="16"/>
  <c r="X553" i="16"/>
  <c r="AD223" i="16"/>
  <c r="X259" i="16"/>
  <c r="Z17" i="16"/>
  <c r="AD17" i="16" s="1"/>
  <c r="Z397" i="16"/>
  <c r="AD397" i="16" s="1"/>
  <c r="AC481" i="16"/>
  <c r="X281" i="16"/>
  <c r="AC281" i="16" s="1"/>
  <c r="X320" i="16"/>
  <c r="AC320" i="16" s="1"/>
  <c r="X450" i="16"/>
  <c r="AC450" i="16" s="1"/>
  <c r="X397" i="16"/>
  <c r="X635" i="16"/>
  <c r="Z553" i="16"/>
  <c r="X84" i="16"/>
  <c r="Z259" i="16"/>
  <c r="AD259" i="16" s="1"/>
  <c r="Z281" i="16"/>
  <c r="AD281" i="16" s="1"/>
  <c r="Z320" i="16"/>
  <c r="AD320" i="16" s="1"/>
  <c r="Z71" i="16"/>
  <c r="AD71" i="16" s="1"/>
  <c r="Z413" i="16"/>
  <c r="AD413" i="16" s="1"/>
  <c r="AC471" i="16"/>
  <c r="AD334" i="16"/>
  <c r="X714" i="16"/>
  <c r="AC714" i="16" s="1"/>
  <c r="X9" i="16"/>
  <c r="Z182" i="16"/>
  <c r="AD182" i="16" s="1"/>
  <c r="Z714" i="16"/>
  <c r="Z9" i="16"/>
  <c r="X252" i="16"/>
  <c r="AC252" i="16" s="1"/>
  <c r="X104" i="16"/>
  <c r="AC104" i="16" s="1"/>
  <c r="Z152" i="16"/>
  <c r="AD152" i="16" s="1"/>
  <c r="AD486" i="16"/>
  <c r="X282" i="16"/>
  <c r="AD547" i="16"/>
  <c r="AD395" i="16"/>
  <c r="Z282" i="16"/>
  <c r="AD282" i="16" s="1"/>
  <c r="X152" i="16"/>
  <c r="AC417" i="16"/>
  <c r="Z409" i="16"/>
  <c r="AD409" i="16" s="1"/>
  <c r="X475" i="16"/>
  <c r="AC475" i="16" s="1"/>
  <c r="AD30" i="16"/>
  <c r="AC245" i="16"/>
  <c r="X493" i="16"/>
  <c r="AC493" i="16" s="1"/>
  <c r="X247" i="16"/>
  <c r="AC247" i="16" s="1"/>
  <c r="X130" i="16"/>
  <c r="AC130" i="16" s="1"/>
  <c r="AD59" i="16"/>
  <c r="AC576" i="16"/>
  <c r="Y708" i="16"/>
  <c r="AD708" i="16" s="1"/>
  <c r="Z469" i="16"/>
  <c r="Z94" i="16"/>
  <c r="Z475" i="16"/>
  <c r="AD475" i="16" s="1"/>
  <c r="Z480" i="16"/>
  <c r="AD245" i="16"/>
  <c r="Z493" i="16"/>
  <c r="AD493" i="16" s="1"/>
  <c r="Z247" i="16"/>
  <c r="Z130" i="16"/>
  <c r="AD130" i="16" s="1"/>
  <c r="AD664" i="16"/>
  <c r="Y469" i="16"/>
  <c r="AD469" i="16" s="1"/>
  <c r="AC199" i="16"/>
  <c r="AD339" i="16"/>
  <c r="Z684" i="16"/>
  <c r="AD684" i="16" s="1"/>
  <c r="AD553" i="16"/>
  <c r="Z180" i="16"/>
  <c r="AD180" i="16" s="1"/>
  <c r="X184" i="16"/>
  <c r="AC184" i="16" s="1"/>
  <c r="X108" i="16"/>
  <c r="AC108" i="16" s="1"/>
  <c r="AD471" i="16"/>
  <c r="AD438" i="16"/>
  <c r="X27" i="16"/>
  <c r="AC27" i="16" s="1"/>
  <c r="AC11" i="16"/>
  <c r="X132" i="16"/>
  <c r="X422" i="16"/>
  <c r="AC422" i="16" s="1"/>
  <c r="Z184" i="16"/>
  <c r="AD184" i="16" s="1"/>
  <c r="Z108" i="16"/>
  <c r="AD205" i="16"/>
  <c r="AD220" i="16"/>
  <c r="AC438" i="16"/>
  <c r="Z132" i="16"/>
  <c r="AD132" i="16" s="1"/>
  <c r="Z422" i="16"/>
  <c r="AD422" i="16" s="1"/>
  <c r="AD557" i="16"/>
  <c r="X276" i="16"/>
  <c r="AC276" i="16" s="1"/>
  <c r="X180" i="16"/>
  <c r="AC180" i="16" s="1"/>
  <c r="Z44" i="16"/>
  <c r="AD44" i="16" s="1"/>
  <c r="X298" i="16"/>
  <c r="AC298" i="16" s="1"/>
  <c r="X557" i="16"/>
  <c r="AD217" i="16"/>
  <c r="Z276" i="16"/>
  <c r="AD276" i="16" s="1"/>
  <c r="Y535" i="16"/>
  <c r="AD535" i="16" s="1"/>
  <c r="AD685" i="16"/>
  <c r="AC722" i="16"/>
  <c r="AD709" i="16"/>
  <c r="X218" i="16"/>
  <c r="AC504" i="16"/>
  <c r="AD151" i="16"/>
  <c r="AD528" i="16"/>
  <c r="AC278" i="16"/>
  <c r="X219" i="16"/>
  <c r="AC219" i="16" s="1"/>
  <c r="X55" i="16"/>
  <c r="AC55" i="16" s="1"/>
  <c r="AD134" i="16"/>
  <c r="X150" i="16"/>
  <c r="AC150" i="16" s="1"/>
  <c r="AD418" i="16"/>
  <c r="AD504" i="16"/>
  <c r="AD417" i="16"/>
  <c r="AC390" i="16"/>
  <c r="AC405" i="16"/>
  <c r="AD367" i="16"/>
  <c r="Z219" i="16"/>
  <c r="AD219" i="16" s="1"/>
  <c r="AC557" i="16"/>
  <c r="Z27" i="16"/>
  <c r="AD27" i="16" s="1"/>
  <c r="AD165" i="16"/>
  <c r="Z150" i="16"/>
  <c r="AD150" i="16" s="1"/>
  <c r="AD669" i="16"/>
  <c r="AC305" i="16"/>
  <c r="Y218" i="16"/>
  <c r="AD218" i="16" s="1"/>
  <c r="X394" i="16"/>
  <c r="AC394" i="16" s="1"/>
  <c r="Z446" i="16"/>
  <c r="AD446" i="16" s="1"/>
  <c r="X507" i="16"/>
  <c r="AC507" i="16" s="1"/>
  <c r="Z394" i="16"/>
  <c r="AD394" i="16" s="1"/>
  <c r="AD650" i="16"/>
  <c r="Z338" i="16"/>
  <c r="AD338" i="16" s="1"/>
  <c r="X631" i="16"/>
  <c r="Y631" i="16"/>
  <c r="Z507" i="16"/>
  <c r="AD507" i="16" s="1"/>
  <c r="X307" i="16"/>
  <c r="AC307" i="16" s="1"/>
  <c r="AC441" i="16"/>
  <c r="Z551" i="16"/>
  <c r="AD551" i="16" s="1"/>
  <c r="AC650" i="16"/>
  <c r="Z266" i="16"/>
  <c r="AD266" i="16" s="1"/>
  <c r="AC368" i="16"/>
  <c r="AC233" i="16"/>
  <c r="AD262" i="16"/>
  <c r="AC453" i="16"/>
  <c r="AD333" i="16"/>
  <c r="Z234" i="16"/>
  <c r="AD234" i="16" s="1"/>
  <c r="AC532" i="16"/>
  <c r="AD11" i="16"/>
  <c r="AD157" i="16"/>
  <c r="AD738" i="16"/>
  <c r="Z307" i="16"/>
  <c r="AD307" i="16" s="1"/>
  <c r="AD441" i="16"/>
  <c r="AC94" i="16"/>
  <c r="X551" i="16"/>
  <c r="AC551" i="16" s="1"/>
  <c r="AD170" i="16"/>
  <c r="AD227" i="16"/>
  <c r="Z621" i="16"/>
  <c r="AD621" i="16" s="1"/>
  <c r="X266" i="16"/>
  <c r="AC266" i="16" s="1"/>
  <c r="AC673" i="16"/>
  <c r="AD368" i="16"/>
  <c r="AD233" i="16"/>
  <c r="AC262" i="16"/>
  <c r="X610" i="16"/>
  <c r="AC610" i="16" s="1"/>
  <c r="AD453" i="16"/>
  <c r="AC193" i="16"/>
  <c r="X238" i="16"/>
  <c r="AC238" i="16" s="1"/>
  <c r="AD721" i="16"/>
  <c r="Y627" i="16"/>
  <c r="AC627" i="16" s="1"/>
  <c r="AD714" i="16"/>
  <c r="AC343" i="16"/>
  <c r="AD94" i="16"/>
  <c r="AD9" i="16"/>
  <c r="AC211" i="16"/>
  <c r="AC636" i="16"/>
  <c r="X621" i="16"/>
  <c r="AC621" i="16" s="1"/>
  <c r="AD29" i="16"/>
  <c r="Z610" i="16"/>
  <c r="AD610" i="16" s="1"/>
  <c r="AC439" i="16"/>
  <c r="X172" i="16"/>
  <c r="AC172" i="16" s="1"/>
  <c r="AD178" i="16"/>
  <c r="AD193" i="16"/>
  <c r="Z238" i="16"/>
  <c r="AD238" i="16" s="1"/>
  <c r="AC413" i="16"/>
  <c r="AC582" i="16"/>
  <c r="Y671" i="16"/>
  <c r="AC671" i="16" s="1"/>
  <c r="AD631" i="16"/>
  <c r="AC363" i="16"/>
  <c r="AD343" i="16"/>
  <c r="AD24" i="16"/>
  <c r="AD211" i="16"/>
  <c r="AD636" i="16"/>
  <c r="AC40" i="16"/>
  <c r="AC280" i="16"/>
  <c r="AC220" i="16"/>
  <c r="X525" i="16"/>
  <c r="AC525" i="16" s="1"/>
  <c r="X501" i="16"/>
  <c r="AC501" i="16" s="1"/>
  <c r="AD439" i="16"/>
  <c r="X294" i="16"/>
  <c r="Z172" i="16"/>
  <c r="AD172" i="16" s="1"/>
  <c r="X54" i="16"/>
  <c r="AC54" i="16" s="1"/>
  <c r="X213" i="16"/>
  <c r="AC213" i="16" s="1"/>
  <c r="X380" i="16"/>
  <c r="AC380" i="16" s="1"/>
  <c r="Z671" i="16"/>
  <c r="AD100" i="16"/>
  <c r="X338" i="16"/>
  <c r="AC338" i="16" s="1"/>
  <c r="AD145" i="16"/>
  <c r="AD363" i="16"/>
  <c r="AC333" i="16"/>
  <c r="AD597" i="16"/>
  <c r="X537" i="16"/>
  <c r="AC537" i="16" s="1"/>
  <c r="AD468" i="16"/>
  <c r="AD375" i="16"/>
  <c r="AC339" i="16"/>
  <c r="X600" i="16"/>
  <c r="AC600" i="16" s="1"/>
  <c r="AD301" i="16"/>
  <c r="AD280" i="16"/>
  <c r="Z525" i="16"/>
  <c r="AD525" i="16" s="1"/>
  <c r="Z501" i="16"/>
  <c r="AD501" i="16" s="1"/>
  <c r="Z54" i="16"/>
  <c r="AD54" i="16" s="1"/>
  <c r="Z213" i="16"/>
  <c r="AD213" i="16" s="1"/>
  <c r="Z380" i="16"/>
  <c r="AD380" i="16" s="1"/>
  <c r="AD23" i="16"/>
  <c r="AD275" i="16"/>
  <c r="AD487" i="16"/>
  <c r="AD578" i="16"/>
  <c r="AD40" i="16"/>
  <c r="AD722" i="16"/>
  <c r="AD600" i="16"/>
  <c r="AD108" i="16"/>
  <c r="AD388" i="16"/>
  <c r="AC22" i="16"/>
  <c r="AD715" i="16"/>
  <c r="AD267" i="16"/>
  <c r="AD606" i="16"/>
  <c r="AD247" i="16"/>
  <c r="AC275" i="16"/>
  <c r="AC120" i="16"/>
  <c r="AD51" i="16"/>
  <c r="AC696" i="16"/>
  <c r="AD703" i="16"/>
  <c r="AD654" i="16"/>
  <c r="AD120" i="16"/>
  <c r="AC503" i="16"/>
  <c r="AD696" i="16"/>
  <c r="AD503" i="16"/>
  <c r="AD22" i="16"/>
  <c r="AD206" i="16"/>
  <c r="AC449" i="16"/>
  <c r="AC124" i="16"/>
  <c r="AC70" i="16"/>
  <c r="AD539" i="16"/>
  <c r="AD295" i="16"/>
  <c r="AC285" i="16"/>
  <c r="AD305" i="16"/>
  <c r="AD373" i="16"/>
  <c r="AD488" i="16"/>
  <c r="AD285" i="16"/>
  <c r="AD652" i="16"/>
  <c r="AD361" i="16"/>
  <c r="AD123" i="16"/>
  <c r="AD344" i="16"/>
  <c r="AC373" i="16"/>
  <c r="AD362" i="16"/>
  <c r="AC362" i="16"/>
  <c r="AD341" i="16"/>
  <c r="AC480" i="16"/>
  <c r="AC294" i="16"/>
  <c r="AD74" i="16"/>
  <c r="AC606" i="16"/>
  <c r="AD514" i="16"/>
  <c r="AD653" i="16"/>
  <c r="AD632" i="16"/>
  <c r="AD670" i="16"/>
  <c r="AD556" i="16"/>
  <c r="AD480" i="16"/>
  <c r="AD4" i="16"/>
  <c r="AD647" i="16"/>
  <c r="AD728" i="16"/>
  <c r="AD78" i="16"/>
  <c r="AC361" i="16"/>
  <c r="AC652" i="16"/>
  <c r="AD425" i="16"/>
  <c r="AC84" i="16"/>
  <c r="AD38" i="16"/>
  <c r="AD544" i="16"/>
  <c r="AD666" i="16"/>
  <c r="AD84" i="16"/>
  <c r="AC201" i="16"/>
  <c r="AD667" i="16"/>
  <c r="AC400" i="16"/>
  <c r="AD412" i="16"/>
  <c r="AD582" i="16"/>
  <c r="AD449" i="16"/>
  <c r="AD124" i="16"/>
  <c r="AD10" i="16"/>
  <c r="AD258" i="16"/>
  <c r="AD502" i="16"/>
  <c r="AD79" i="16"/>
  <c r="AD162" i="16"/>
  <c r="AD642" i="16"/>
  <c r="AD230" i="16"/>
  <c r="AC599" i="16"/>
  <c r="AD596" i="16"/>
  <c r="AC79" i="16"/>
  <c r="AC634" i="16"/>
  <c r="AC341" i="16"/>
  <c r="AD235" i="16"/>
  <c r="AD625" i="16"/>
  <c r="AC10" i="16"/>
  <c r="AC418" i="16"/>
  <c r="AD121" i="16"/>
  <c r="AD423" i="16"/>
  <c r="AD229" i="16"/>
  <c r="AD70" i="16"/>
  <c r="AC688" i="16"/>
  <c r="AC502" i="16"/>
  <c r="AD274" i="16"/>
  <c r="AD107" i="16"/>
  <c r="AC596" i="16"/>
  <c r="AC162" i="16"/>
  <c r="AC132" i="16"/>
  <c r="AC667" i="16"/>
  <c r="AD156" i="16"/>
  <c r="AD450" i="16"/>
  <c r="AD481" i="16"/>
  <c r="AD314" i="16"/>
  <c r="AD731" i="16"/>
  <c r="AD86" i="16"/>
  <c r="AD663" i="16"/>
  <c r="AD49" i="16"/>
  <c r="AD612" i="16"/>
  <c r="AD400" i="16"/>
  <c r="AC295" i="16"/>
  <c r="AD408" i="16"/>
  <c r="AD532" i="16"/>
  <c r="AC708" i="16"/>
  <c r="AC107" i="16"/>
  <c r="AD634" i="16"/>
  <c r="AC258" i="16"/>
  <c r="AC156" i="16"/>
  <c r="AC71" i="16"/>
  <c r="AC352" i="16"/>
  <c r="AD390" i="16"/>
  <c r="AC664" i="16"/>
  <c r="AD342" i="16"/>
  <c r="AD519" i="16"/>
  <c r="AC637" i="16"/>
  <c r="AC123" i="16"/>
  <c r="AC647" i="16"/>
  <c r="AD352" i="16"/>
  <c r="AD312" i="16"/>
  <c r="AD637" i="16"/>
  <c r="AD688" i="16"/>
  <c r="AC121" i="16"/>
  <c r="AC267" i="16"/>
  <c r="Z491" i="16"/>
  <c r="AD491" i="16" s="1"/>
  <c r="Z55" i="16"/>
  <c r="AD55" i="16" s="1"/>
  <c r="X555" i="16"/>
  <c r="Y555" i="16"/>
  <c r="AD555" i="16" s="1"/>
  <c r="AC388" i="16"/>
  <c r="AC487" i="16"/>
  <c r="AC4" i="16"/>
  <c r="AC229" i="16"/>
  <c r="AC468" i="16"/>
  <c r="AC17" i="16"/>
  <c r="AC342" i="16"/>
  <c r="X491" i="16"/>
  <c r="AC491" i="16" s="1"/>
  <c r="AC157" i="16"/>
  <c r="X234" i="16"/>
  <c r="AC234" i="16" s="1"/>
  <c r="AC217" i="16"/>
  <c r="Z401" i="16"/>
  <c r="AD401" i="16" s="1"/>
  <c r="X38" i="16"/>
  <c r="AC38" i="16" s="1"/>
  <c r="AC23" i="16"/>
  <c r="Z424" i="16"/>
  <c r="Y424" i="16"/>
  <c r="X424" i="16"/>
  <c r="Z382" i="16"/>
  <c r="X382" i="16"/>
  <c r="Y382" i="16"/>
  <c r="AC544" i="16"/>
  <c r="AC685" i="16"/>
  <c r="X106" i="16"/>
  <c r="Y106" i="16"/>
  <c r="AC206" i="16"/>
  <c r="AC397" i="16"/>
  <c r="X401" i="16"/>
  <c r="AC401" i="16" s="1"/>
  <c r="Z560" i="16"/>
  <c r="Y560" i="16"/>
  <c r="AC560" i="16" s="1"/>
  <c r="X208" i="16"/>
  <c r="AC208" i="16" s="1"/>
  <c r="X15" i="16"/>
  <c r="AC15" i="16" s="1"/>
  <c r="AC528" i="16"/>
  <c r="Z208" i="16"/>
  <c r="AD208" i="16" s="1"/>
  <c r="Z643" i="16"/>
  <c r="Y643" i="16"/>
  <c r="AC643" i="16" s="1"/>
  <c r="AC729" i="16"/>
  <c r="AC635" i="16"/>
  <c r="AC409" i="16"/>
  <c r="AC235" i="16"/>
  <c r="AC446" i="16"/>
  <c r="AC344" i="16"/>
  <c r="X726" i="16"/>
  <c r="AC726" i="16" s="1"/>
  <c r="Z360" i="16"/>
  <c r="AD360" i="16" s="1"/>
  <c r="AC282" i="16"/>
  <c r="X607" i="16"/>
  <c r="AC607" i="16" s="1"/>
  <c r="X60" i="16"/>
  <c r="AC60" i="16" s="1"/>
  <c r="X190" i="16"/>
  <c r="AC190" i="16" s="1"/>
  <c r="AC165" i="16"/>
  <c r="X153" i="16"/>
  <c r="AC153" i="16" s="1"/>
  <c r="AC274" i="16"/>
  <c r="Z638" i="16"/>
  <c r="Y638" i="16"/>
  <c r="X638" i="16"/>
  <c r="AC638" i="16" s="1"/>
  <c r="AC654" i="16"/>
  <c r="AC666" i="16"/>
  <c r="AC547" i="16"/>
  <c r="AC227" i="16"/>
  <c r="Z725" i="16"/>
  <c r="AD725" i="16" s="1"/>
  <c r="Z243" i="16"/>
  <c r="AD243" i="16" s="1"/>
  <c r="Z294" i="16"/>
  <c r="AD294" i="16" s="1"/>
  <c r="Z15" i="16"/>
  <c r="AD15" i="16" s="1"/>
  <c r="Z198" i="16"/>
  <c r="Y198" i="16"/>
  <c r="AC669" i="16"/>
  <c r="AC322" i="16"/>
  <c r="AC578" i="16"/>
  <c r="X523" i="16"/>
  <c r="AC523" i="16" s="1"/>
  <c r="AC553" i="16"/>
  <c r="AC738" i="16"/>
  <c r="X510" i="16"/>
  <c r="AC510" i="16" s="1"/>
  <c r="X331" i="16"/>
  <c r="AC331" i="16" s="1"/>
  <c r="Z106" i="16"/>
  <c r="Z304" i="16"/>
  <c r="AD304" i="16" s="1"/>
  <c r="AC399" i="16"/>
  <c r="Z607" i="16"/>
  <c r="AD607" i="16" s="1"/>
  <c r="Z60" i="16"/>
  <c r="AD60" i="16" s="1"/>
  <c r="Z190" i="16"/>
  <c r="AD190" i="16" s="1"/>
  <c r="AC134" i="16"/>
  <c r="Z153" i="16"/>
  <c r="AD153" i="16" s="1"/>
  <c r="Z512" i="16"/>
  <c r="Y512" i="16"/>
  <c r="X512" i="16"/>
  <c r="Z505" i="16"/>
  <c r="Y505" i="16"/>
  <c r="X505" i="16"/>
  <c r="Z726" i="16"/>
  <c r="AD726" i="16" s="1"/>
  <c r="AC632" i="16"/>
  <c r="AC375" i="16"/>
  <c r="AC511" i="16"/>
  <c r="Z523" i="16"/>
  <c r="AD523" i="16" s="1"/>
  <c r="AC49" i="16"/>
  <c r="AC9" i="16"/>
  <c r="AC100" i="16"/>
  <c r="Z510" i="16"/>
  <c r="AD510" i="16" s="1"/>
  <c r="Z331" i="16"/>
  <c r="AD331" i="16" s="1"/>
  <c r="X304" i="16"/>
  <c r="AC304" i="16" s="1"/>
  <c r="X48" i="16"/>
  <c r="AC48" i="16" s="1"/>
  <c r="X391" i="16"/>
  <c r="AC391" i="16" s="1"/>
  <c r="Z594" i="16"/>
  <c r="AD594" i="16" s="1"/>
  <c r="AC205" i="16"/>
  <c r="Z585" i="16"/>
  <c r="AD585" i="16" s="1"/>
  <c r="X616" i="16"/>
  <c r="Y616" i="16"/>
  <c r="AD616" i="16" s="1"/>
  <c r="AC423" i="16"/>
  <c r="X467" i="16"/>
  <c r="Y467" i="16"/>
  <c r="AD467" i="16" s="1"/>
  <c r="AC733" i="16"/>
  <c r="Z426" i="16"/>
  <c r="Y426" i="16"/>
  <c r="AC426" i="16" s="1"/>
  <c r="X725" i="16"/>
  <c r="AC725" i="16" s="1"/>
  <c r="X243" i="16"/>
  <c r="AC243" i="16" s="1"/>
  <c r="X360" i="16"/>
  <c r="AC360" i="16" s="1"/>
  <c r="AC152" i="16"/>
  <c r="AC663" i="16"/>
  <c r="Z202" i="16"/>
  <c r="Y202" i="16"/>
  <c r="AC202" i="16" s="1"/>
  <c r="AC723" i="16"/>
  <c r="X198" i="16"/>
  <c r="AC170" i="16"/>
  <c r="AC611" i="16"/>
  <c r="AC273" i="16"/>
  <c r="Z48" i="16"/>
  <c r="AD48" i="16" s="1"/>
  <c r="Z391" i="16"/>
  <c r="AD391" i="16" s="1"/>
  <c r="X594" i="16"/>
  <c r="AC594" i="16" s="1"/>
  <c r="X585" i="16"/>
  <c r="AC585" i="16" s="1"/>
  <c r="Z548" i="16"/>
  <c r="X548" i="16"/>
  <c r="Y548" i="16"/>
  <c r="Z5" i="16"/>
  <c r="Y5" i="16"/>
  <c r="X5" i="16"/>
  <c r="AC715" i="16"/>
  <c r="X448" i="16"/>
  <c r="Y448" i="16"/>
  <c r="AD448" i="16" s="1"/>
  <c r="AC412" i="16"/>
  <c r="Z306" i="16"/>
  <c r="Y306" i="16"/>
  <c r="X306" i="16"/>
  <c r="AC306" i="16" s="1"/>
  <c r="X179" i="16"/>
  <c r="Y179" i="16"/>
  <c r="Z179" i="16"/>
  <c r="AC178" i="16"/>
  <c r="AC24" i="16"/>
  <c r="AC486" i="16"/>
  <c r="AC151" i="16"/>
  <c r="AC259" i="16"/>
  <c r="AC314" i="16"/>
  <c r="AC86" i="16"/>
  <c r="AC612" i="16"/>
  <c r="AC408" i="16"/>
  <c r="AC46" i="16"/>
  <c r="X44" i="16"/>
  <c r="AC44" i="16" s="1"/>
  <c r="X160" i="16"/>
  <c r="AC160" i="16" s="1"/>
  <c r="AC367" i="16"/>
  <c r="X488" i="16"/>
  <c r="AC488" i="16" s="1"/>
  <c r="Z545" i="16"/>
  <c r="X545" i="16"/>
  <c r="Y545" i="16"/>
  <c r="AC642" i="16"/>
  <c r="AC230" i="16"/>
  <c r="AC728" i="16"/>
  <c r="Z518" i="16"/>
  <c r="AD518" i="16" s="1"/>
  <c r="X518" i="16"/>
  <c r="AC518" i="16" s="1"/>
  <c r="Z430" i="16"/>
  <c r="AD430" i="16" s="1"/>
  <c r="X430" i="16"/>
  <c r="AC430" i="16" s="1"/>
  <c r="Z148" i="16"/>
  <c r="AD148" i="16" s="1"/>
  <c r="X148" i="16"/>
  <c r="AC148" i="16" s="1"/>
  <c r="Z159" i="16"/>
  <c r="AD159" i="16" s="1"/>
  <c r="X159" i="16"/>
  <c r="AC159" i="16" s="1"/>
  <c r="X517" i="16"/>
  <c r="AC517" i="16" s="1"/>
  <c r="Z517" i="16"/>
  <c r="AD517" i="16" s="1"/>
  <c r="X431" i="16"/>
  <c r="AC431" i="16" s="1"/>
  <c r="Z431" i="16"/>
  <c r="AD431" i="16" s="1"/>
  <c r="Z300" i="16"/>
  <c r="AD300" i="16" s="1"/>
  <c r="X300" i="16"/>
  <c r="AC300" i="16" s="1"/>
  <c r="X649" i="16"/>
  <c r="AC649" i="16" s="1"/>
  <c r="Z649" i="16"/>
  <c r="AD649" i="16" s="1"/>
  <c r="Z174" i="16"/>
  <c r="AD174" i="16" s="1"/>
  <c r="X174" i="16"/>
  <c r="AC174" i="16" s="1"/>
  <c r="Z478" i="16"/>
  <c r="AD478" i="16" s="1"/>
  <c r="X478" i="16"/>
  <c r="AC478" i="16" s="1"/>
  <c r="Z665" i="16"/>
  <c r="AD665" i="16" s="1"/>
  <c r="X665" i="16"/>
  <c r="AC665" i="16" s="1"/>
  <c r="X693" i="16"/>
  <c r="AC693" i="16" s="1"/>
  <c r="Z693" i="16"/>
  <c r="AD693" i="16" s="1"/>
  <c r="Z396" i="16"/>
  <c r="AD396" i="16" s="1"/>
  <c r="X396" i="16"/>
  <c r="AC396" i="16" s="1"/>
  <c r="Z473" i="16"/>
  <c r="AD473" i="16" s="1"/>
  <c r="X473" i="16"/>
  <c r="AC473" i="16" s="1"/>
  <c r="Z358" i="16"/>
  <c r="AD358" i="16" s="1"/>
  <c r="X358" i="16"/>
  <c r="AC358" i="16" s="1"/>
  <c r="X311" i="16"/>
  <c r="AC311" i="16" s="1"/>
  <c r="Z311" i="16"/>
  <c r="AD311" i="16" s="1"/>
  <c r="X313" i="16"/>
  <c r="AC313" i="16" s="1"/>
  <c r="Z313" i="16"/>
  <c r="AD313" i="16" s="1"/>
  <c r="Z236" i="16"/>
  <c r="AD236" i="16" s="1"/>
  <c r="X236" i="16"/>
  <c r="AC236" i="16" s="1"/>
  <c r="Z228" i="16"/>
  <c r="AD228" i="16" s="1"/>
  <c r="X228" i="16"/>
  <c r="AC228" i="16" s="1"/>
  <c r="Z122" i="16"/>
  <c r="AD122" i="16" s="1"/>
  <c r="X122" i="16"/>
  <c r="AC122" i="16" s="1"/>
  <c r="Z45" i="16"/>
  <c r="AD45" i="16" s="1"/>
  <c r="X45" i="16"/>
  <c r="AC45" i="16" s="1"/>
  <c r="X736" i="16"/>
  <c r="AC736" i="16" s="1"/>
  <c r="Z736" i="16"/>
  <c r="AD736" i="16" s="1"/>
  <c r="Z658" i="16"/>
  <c r="AD658" i="16" s="1"/>
  <c r="X658" i="16"/>
  <c r="AC658" i="16" s="1"/>
  <c r="Z302" i="16"/>
  <c r="AD302" i="16" s="1"/>
  <c r="X302" i="16"/>
  <c r="AC302" i="16" s="1"/>
  <c r="Z574" i="16"/>
  <c r="AD574" i="16" s="1"/>
  <c r="X574" i="16"/>
  <c r="AC574" i="16" s="1"/>
  <c r="Z356" i="16"/>
  <c r="AD356" i="16" s="1"/>
  <c r="X356" i="16"/>
  <c r="AC356" i="16" s="1"/>
  <c r="X118" i="16"/>
  <c r="AC118" i="16" s="1"/>
  <c r="Z118" i="16"/>
  <c r="AD118" i="16" s="1"/>
  <c r="X263" i="16"/>
  <c r="AC263" i="16" s="1"/>
  <c r="Z263" i="16"/>
  <c r="AD263" i="16" s="1"/>
  <c r="Z454" i="16"/>
  <c r="AD454" i="16" s="1"/>
  <c r="X454" i="16"/>
  <c r="AC454" i="16" s="1"/>
  <c r="X377" i="16"/>
  <c r="AC377" i="16" s="1"/>
  <c r="Z377" i="16"/>
  <c r="AD377" i="16" s="1"/>
  <c r="Z694" i="16"/>
  <c r="AD694" i="16" s="1"/>
  <c r="X694" i="16"/>
  <c r="AC694" i="16" s="1"/>
  <c r="X472" i="16"/>
  <c r="AC472" i="16" s="1"/>
  <c r="Z472" i="16"/>
  <c r="AD472" i="16" s="1"/>
  <c r="X485" i="16"/>
  <c r="AC485" i="16" s="1"/>
  <c r="Z485" i="16"/>
  <c r="AD485" i="16" s="1"/>
  <c r="Z626" i="16"/>
  <c r="AD626" i="16" s="1"/>
  <c r="X626" i="16"/>
  <c r="AC626" i="16" s="1"/>
  <c r="Z200" i="16"/>
  <c r="AD200" i="16" s="1"/>
  <c r="X200" i="16"/>
  <c r="AC200" i="16" s="1"/>
  <c r="Z176" i="16"/>
  <c r="AD176" i="16" s="1"/>
  <c r="X176" i="16"/>
  <c r="AC176" i="16" s="1"/>
  <c r="Z209" i="16"/>
  <c r="AD209" i="16" s="1"/>
  <c r="X209" i="16"/>
  <c r="AC209" i="16" s="1"/>
  <c r="Z261" i="16"/>
  <c r="AD261" i="16" s="1"/>
  <c r="X261" i="16"/>
  <c r="AC261" i="16" s="1"/>
  <c r="Z33" i="16"/>
  <c r="AD33" i="16" s="1"/>
  <c r="X33" i="16"/>
  <c r="AC33" i="16" s="1"/>
  <c r="Z732" i="16"/>
  <c r="AD732" i="16" s="1"/>
  <c r="X732" i="16"/>
  <c r="AC732" i="16" s="1"/>
  <c r="X651" i="16"/>
  <c r="AC651" i="16" s="1"/>
  <c r="Z651" i="16"/>
  <c r="AD651" i="16" s="1"/>
  <c r="Z287" i="16"/>
  <c r="AD287" i="16" s="1"/>
  <c r="X287" i="16"/>
  <c r="AC287" i="16" s="1"/>
  <c r="Z309" i="16"/>
  <c r="AD309" i="16" s="1"/>
  <c r="X309" i="16"/>
  <c r="AC309" i="16" s="1"/>
  <c r="X73" i="16"/>
  <c r="AC73" i="16" s="1"/>
  <c r="Z73" i="16"/>
  <c r="AD73" i="16" s="1"/>
  <c r="Z337" i="16"/>
  <c r="AD337" i="16" s="1"/>
  <c r="X337" i="16"/>
  <c r="AC337" i="16" s="1"/>
  <c r="Z158" i="16"/>
  <c r="AD158" i="16" s="1"/>
  <c r="X158" i="16"/>
  <c r="AC158" i="16" s="1"/>
  <c r="Z135" i="16"/>
  <c r="AD135" i="16" s="1"/>
  <c r="X135" i="16"/>
  <c r="AC135" i="16" s="1"/>
  <c r="X609" i="16"/>
  <c r="AC609" i="16" s="1"/>
  <c r="Z609" i="16"/>
  <c r="AD609" i="16" s="1"/>
  <c r="Z129" i="16"/>
  <c r="AD129" i="16" s="1"/>
  <c r="X129" i="16"/>
  <c r="AC129" i="16" s="1"/>
  <c r="X533" i="16"/>
  <c r="AC533" i="16" s="1"/>
  <c r="Z533" i="16"/>
  <c r="AD533" i="16" s="1"/>
  <c r="Z318" i="16"/>
  <c r="AD318" i="16" s="1"/>
  <c r="X318" i="16"/>
  <c r="AC318" i="16" s="1"/>
  <c r="Z384" i="16"/>
  <c r="AD384" i="16" s="1"/>
  <c r="X384" i="16"/>
  <c r="AC384" i="16" s="1"/>
  <c r="Z242" i="16"/>
  <c r="AD242" i="16" s="1"/>
  <c r="X242" i="16"/>
  <c r="AC242" i="16" s="1"/>
  <c r="Z364" i="16"/>
  <c r="AD364" i="16" s="1"/>
  <c r="X364" i="16"/>
  <c r="AC364" i="16" s="1"/>
  <c r="Z126" i="16"/>
  <c r="AD126" i="16" s="1"/>
  <c r="X126" i="16"/>
  <c r="AC126" i="16" s="1"/>
  <c r="Z77" i="16"/>
  <c r="AD77" i="16" s="1"/>
  <c r="X77" i="16"/>
  <c r="AC77" i="16" s="1"/>
  <c r="Z325" i="16"/>
  <c r="AD325" i="16" s="1"/>
  <c r="X325" i="16"/>
  <c r="AC325" i="16" s="1"/>
  <c r="Z62" i="16"/>
  <c r="AD62" i="16" s="1"/>
  <c r="X62" i="16"/>
  <c r="AC62" i="16" s="1"/>
  <c r="Z680" i="16"/>
  <c r="AD680" i="16" s="1"/>
  <c r="X680" i="16"/>
  <c r="AC680" i="16" s="1"/>
  <c r="Z232" i="16"/>
  <c r="AD232" i="16" s="1"/>
  <c r="X232" i="16"/>
  <c r="AC232" i="16" s="1"/>
  <c r="Z88" i="16"/>
  <c r="AD88" i="16" s="1"/>
  <c r="X88" i="16"/>
  <c r="AC88" i="16" s="1"/>
  <c r="Z240" i="16"/>
  <c r="AD240" i="16" s="1"/>
  <c r="X240" i="16"/>
  <c r="AC240" i="16" s="1"/>
  <c r="X497" i="16"/>
  <c r="AC497" i="16" s="1"/>
  <c r="Z497" i="16"/>
  <c r="AD497" i="16" s="1"/>
  <c r="Z660" i="16"/>
  <c r="AD660" i="16" s="1"/>
  <c r="X660" i="16"/>
  <c r="AC660" i="16" s="1"/>
  <c r="Z479" i="16"/>
  <c r="AD479" i="16" s="1"/>
  <c r="X479" i="16"/>
  <c r="AC479" i="16" s="1"/>
  <c r="Z163" i="16"/>
  <c r="AD163" i="16" s="1"/>
  <c r="X163" i="16"/>
  <c r="AC163" i="16" s="1"/>
  <c r="X335" i="16"/>
  <c r="AC335" i="16" s="1"/>
  <c r="Z335" i="16"/>
  <c r="AD335" i="16" s="1"/>
  <c r="Z141" i="16"/>
  <c r="AD141" i="16" s="1"/>
  <c r="X141" i="16"/>
  <c r="AC141" i="16" s="1"/>
  <c r="Z494" i="16"/>
  <c r="AD494" i="16" s="1"/>
  <c r="X494" i="16"/>
  <c r="AC494" i="16" s="1"/>
  <c r="Z628" i="16"/>
  <c r="AD628" i="16" s="1"/>
  <c r="X628" i="16"/>
  <c r="AC628" i="16" s="1"/>
  <c r="X410" i="16"/>
  <c r="AC410" i="16" s="1"/>
  <c r="Z410" i="16"/>
  <c r="AD410" i="16" s="1"/>
  <c r="Z605" i="16"/>
  <c r="AD605" i="16" s="1"/>
  <c r="X605" i="16"/>
  <c r="AC605" i="16" s="1"/>
  <c r="Z370" i="16"/>
  <c r="AD370" i="16" s="1"/>
  <c r="X370" i="16"/>
  <c r="AC370" i="16" s="1"/>
  <c r="Z675" i="16"/>
  <c r="AD675" i="16" s="1"/>
  <c r="X675" i="16"/>
  <c r="AC675" i="16" s="1"/>
  <c r="Z269" i="16"/>
  <c r="AD269" i="16" s="1"/>
  <c r="X269" i="16"/>
  <c r="AC269" i="16" s="1"/>
  <c r="Z520" i="16"/>
  <c r="AD520" i="16" s="1"/>
  <c r="X520" i="16"/>
  <c r="AC520" i="16" s="1"/>
  <c r="Z712" i="16"/>
  <c r="AD712" i="16" s="1"/>
  <c r="X712" i="16"/>
  <c r="AC712" i="16" s="1"/>
  <c r="X603" i="16"/>
  <c r="AC603" i="16" s="1"/>
  <c r="Z603" i="16"/>
  <c r="AD603" i="16" s="1"/>
  <c r="Z403" i="16"/>
  <c r="AD403" i="16" s="1"/>
  <c r="X403" i="16"/>
  <c r="AC403" i="16" s="1"/>
  <c r="Z436" i="16"/>
  <c r="AD436" i="16" s="1"/>
  <c r="X436" i="16"/>
  <c r="AC436" i="16" s="1"/>
  <c r="Z194" i="16"/>
  <c r="AD194" i="16" s="1"/>
  <c r="X194" i="16"/>
  <c r="AC194" i="16" s="1"/>
  <c r="Z562" i="16"/>
  <c r="AD562" i="16" s="1"/>
  <c r="X562" i="16"/>
  <c r="AC562" i="16" s="1"/>
  <c r="Z138" i="16"/>
  <c r="AD138" i="16" s="1"/>
  <c r="X138" i="16"/>
  <c r="AC138" i="16" s="1"/>
  <c r="X35" i="16"/>
  <c r="AC35" i="16" s="1"/>
  <c r="Z35" i="16"/>
  <c r="AD35" i="16" s="1"/>
  <c r="Z614" i="16"/>
  <c r="AD614" i="16" s="1"/>
  <c r="X614" i="16"/>
  <c r="AC614" i="16" s="1"/>
  <c r="Z72" i="16"/>
  <c r="AD72" i="16" s="1"/>
  <c r="X72" i="16"/>
  <c r="AC72" i="16" s="1"/>
  <c r="X495" i="16"/>
  <c r="AC495" i="16" s="1"/>
  <c r="Z495" i="16"/>
  <c r="AD495" i="16" s="1"/>
  <c r="Z618" i="16"/>
  <c r="AD618" i="16" s="1"/>
  <c r="X618" i="16"/>
  <c r="AC618" i="16" s="1"/>
  <c r="Z689" i="16"/>
  <c r="AD689" i="16" s="1"/>
  <c r="X689" i="16"/>
  <c r="AC689" i="16" s="1"/>
  <c r="Z327" i="16"/>
  <c r="AD327" i="16" s="1"/>
  <c r="X327" i="16"/>
  <c r="AC327" i="16" s="1"/>
  <c r="Z393" i="16"/>
  <c r="AD393" i="16" s="1"/>
  <c r="X393" i="16"/>
  <c r="AC393" i="16" s="1"/>
  <c r="Z706" i="16"/>
  <c r="AD706" i="16" s="1"/>
  <c r="X706" i="16"/>
  <c r="AC706" i="16" s="1"/>
  <c r="X581" i="16"/>
  <c r="AC581" i="16" s="1"/>
  <c r="Z581" i="16"/>
  <c r="AD581" i="16" s="1"/>
  <c r="Z260" i="16"/>
  <c r="AD260" i="16" s="1"/>
  <c r="X260" i="16"/>
  <c r="AC260" i="16" s="1"/>
  <c r="Z204" i="16"/>
  <c r="AD204" i="16" s="1"/>
  <c r="X204" i="16"/>
  <c r="AC204" i="16" s="1"/>
  <c r="Z112" i="16"/>
  <c r="AD112" i="16" s="1"/>
  <c r="X112" i="16"/>
  <c r="AC112" i="16" s="1"/>
  <c r="Z674" i="16"/>
  <c r="AD674" i="16" s="1"/>
  <c r="X674" i="16"/>
  <c r="AC674" i="16" s="1"/>
  <c r="Z477" i="16"/>
  <c r="AD477" i="16" s="1"/>
  <c r="X477" i="16"/>
  <c r="AC477" i="16" s="1"/>
  <c r="X657" i="16"/>
  <c r="AC657" i="16" s="1"/>
  <c r="Z657" i="16"/>
  <c r="AD657" i="16" s="1"/>
  <c r="Z496" i="16"/>
  <c r="AD496" i="16" s="1"/>
  <c r="X496" i="16"/>
  <c r="AC496" i="16" s="1"/>
  <c r="Z718" i="16"/>
  <c r="AD718" i="16" s="1"/>
  <c r="X718" i="16"/>
  <c r="AC718" i="16" s="1"/>
  <c r="Z329" i="16"/>
  <c r="AD329" i="16" s="1"/>
  <c r="X329" i="16"/>
  <c r="AC329" i="16" s="1"/>
  <c r="Z411" i="16"/>
  <c r="AD411" i="16" s="1"/>
  <c r="X411" i="16"/>
  <c r="AC411" i="16" s="1"/>
  <c r="X604" i="16"/>
  <c r="AC604" i="16" s="1"/>
  <c r="Z604" i="16"/>
  <c r="AD604" i="16" s="1"/>
  <c r="Z371" i="16"/>
  <c r="AD371" i="16" s="1"/>
  <c r="X371" i="16"/>
  <c r="AC371" i="16" s="1"/>
  <c r="Z268" i="16"/>
  <c r="AD268" i="16" s="1"/>
  <c r="X268" i="16"/>
  <c r="AC268" i="16" s="1"/>
  <c r="Z119" i="16"/>
  <c r="AD119" i="16" s="1"/>
  <c r="X119" i="16"/>
  <c r="AC119" i="16" s="1"/>
  <c r="Z155" i="16"/>
  <c r="AD155" i="16" s="1"/>
  <c r="X155" i="16"/>
  <c r="AC155" i="16" s="1"/>
  <c r="Z682" i="16"/>
  <c r="AD682" i="16" s="1"/>
  <c r="X682" i="16"/>
  <c r="AC682" i="16" s="1"/>
  <c r="X529" i="16"/>
  <c r="AC529" i="16" s="1"/>
  <c r="Z529" i="16"/>
  <c r="AD529" i="16" s="1"/>
  <c r="Z416" i="16"/>
  <c r="AD416" i="16" s="1"/>
  <c r="X416" i="16"/>
  <c r="AC416" i="16" s="1"/>
  <c r="X18" i="16"/>
  <c r="AC18" i="16" s="1"/>
  <c r="Z18" i="16"/>
  <c r="AD18" i="16" s="1"/>
  <c r="Z563" i="16"/>
  <c r="AD563" i="16" s="1"/>
  <c r="X563" i="16"/>
  <c r="AC563" i="16" s="1"/>
  <c r="Z21" i="16"/>
  <c r="AD21" i="16" s="1"/>
  <c r="X21" i="16"/>
  <c r="AC21" i="16" s="1"/>
  <c r="Z679" i="16"/>
  <c r="AD679" i="16" s="1"/>
  <c r="X679" i="16"/>
  <c r="AC679" i="16" s="1"/>
  <c r="Z452" i="16"/>
  <c r="AD452" i="16" s="1"/>
  <c r="X452" i="16"/>
  <c r="AC452" i="16" s="1"/>
  <c r="Z559" i="16"/>
  <c r="AD559" i="16" s="1"/>
  <c r="X559" i="16"/>
  <c r="AC559" i="16" s="1"/>
  <c r="Z187" i="16"/>
  <c r="AD187" i="16" s="1"/>
  <c r="X187" i="16"/>
  <c r="AC187" i="16" s="1"/>
  <c r="Z690" i="16"/>
  <c r="AD690" i="16" s="1"/>
  <c r="X690" i="16"/>
  <c r="AC690" i="16" s="1"/>
  <c r="Z662" i="16"/>
  <c r="AD662" i="16" s="1"/>
  <c r="X662" i="16"/>
  <c r="AC662" i="16" s="1"/>
  <c r="Z354" i="16"/>
  <c r="AD354" i="16" s="1"/>
  <c r="X354" i="16"/>
  <c r="AC354" i="16" s="1"/>
  <c r="X433" i="16"/>
  <c r="AC433" i="16" s="1"/>
  <c r="Z433" i="16"/>
  <c r="AD433" i="16" s="1"/>
  <c r="X317" i="16"/>
  <c r="AC317" i="16" s="1"/>
  <c r="Z317" i="16"/>
  <c r="AD317" i="16" s="1"/>
  <c r="Z531" i="16"/>
  <c r="AD531" i="16" s="1"/>
  <c r="X531" i="16"/>
  <c r="AC531" i="16" s="1"/>
  <c r="Z212" i="16"/>
  <c r="AD212" i="16" s="1"/>
  <c r="X212" i="16"/>
  <c r="AC212" i="16" s="1"/>
  <c r="Z197" i="16"/>
  <c r="AD197" i="16" s="1"/>
  <c r="X197" i="16"/>
  <c r="AC197" i="16" s="1"/>
  <c r="X316" i="16"/>
  <c r="AC316" i="16" s="1"/>
  <c r="Z316" i="16"/>
  <c r="AD316" i="16" s="1"/>
  <c r="Z19" i="16"/>
  <c r="AD19" i="16" s="1"/>
  <c r="X19" i="16"/>
  <c r="AC19" i="16" s="1"/>
  <c r="Z116" i="16"/>
  <c r="AD116" i="16" s="1"/>
  <c r="X116" i="16"/>
  <c r="AC116" i="16" s="1"/>
  <c r="Z125" i="16"/>
  <c r="AD125" i="16" s="1"/>
  <c r="X125" i="16"/>
  <c r="AC125" i="16" s="1"/>
  <c r="X521" i="16"/>
  <c r="AC521" i="16" s="1"/>
  <c r="Z521" i="16"/>
  <c r="AD521" i="16" s="1"/>
  <c r="Z96" i="16"/>
  <c r="AD96" i="16" s="1"/>
  <c r="X96" i="16"/>
  <c r="AC96" i="16" s="1"/>
  <c r="Z668" i="16"/>
  <c r="AD668" i="16" s="1"/>
  <c r="X668" i="16"/>
  <c r="AC668" i="16" s="1"/>
  <c r="Z508" i="16"/>
  <c r="AD508" i="16" s="1"/>
  <c r="X508" i="16"/>
  <c r="AC508" i="16" s="1"/>
  <c r="Z428" i="16"/>
  <c r="AD428" i="16" s="1"/>
  <c r="X428" i="16"/>
  <c r="AC428" i="16" s="1"/>
  <c r="Z365" i="16"/>
  <c r="AD365" i="16" s="1"/>
  <c r="X365" i="16"/>
  <c r="AC365" i="16" s="1"/>
  <c r="X645" i="16"/>
  <c r="AC645" i="16" s="1"/>
  <c r="Z645" i="16"/>
  <c r="AD645" i="16" s="1"/>
  <c r="Z419" i="16"/>
  <c r="AD419" i="16" s="1"/>
  <c r="X419" i="16"/>
  <c r="AC419" i="16" s="1"/>
  <c r="Z387" i="16"/>
  <c r="AD387" i="16" s="1"/>
  <c r="X387" i="16"/>
  <c r="AC387" i="16" s="1"/>
  <c r="Z250" i="16"/>
  <c r="AD250" i="16" s="1"/>
  <c r="X250" i="16"/>
  <c r="AC250" i="16" s="1"/>
  <c r="Z455" i="16"/>
  <c r="AD455" i="16" s="1"/>
  <c r="X455" i="16"/>
  <c r="AC455" i="16" s="1"/>
  <c r="Z102" i="16"/>
  <c r="AD102" i="16" s="1"/>
  <c r="X102" i="16"/>
  <c r="AC102" i="16" s="1"/>
  <c r="Z117" i="16"/>
  <c r="AD117" i="16" s="1"/>
  <c r="X117" i="16"/>
  <c r="AC117" i="16" s="1"/>
  <c r="X724" i="16"/>
  <c r="AC724" i="16" s="1"/>
  <c r="Z724" i="16"/>
  <c r="AD724" i="16" s="1"/>
  <c r="Z442" i="16"/>
  <c r="AD442" i="16" s="1"/>
  <c r="X442" i="16"/>
  <c r="AC442" i="16" s="1"/>
  <c r="Z579" i="16"/>
  <c r="AD579" i="16" s="1"/>
  <c r="X579" i="16"/>
  <c r="AC579" i="16" s="1"/>
  <c r="Z376" i="16"/>
  <c r="AD376" i="16" s="1"/>
  <c r="X376" i="16"/>
  <c r="AC376" i="16" s="1"/>
  <c r="Z459" i="16"/>
  <c r="AD459" i="16" s="1"/>
  <c r="X459" i="16"/>
  <c r="AC459" i="16" s="1"/>
  <c r="Z8" i="16"/>
  <c r="AD8" i="16" s="1"/>
  <c r="X8" i="16"/>
  <c r="AC8" i="16" s="1"/>
  <c r="Z191" i="16"/>
  <c r="AD191" i="16" s="1"/>
  <c r="X191" i="16"/>
  <c r="AC191" i="16" s="1"/>
  <c r="Z224" i="16"/>
  <c r="AD224" i="16" s="1"/>
  <c r="X224" i="16"/>
  <c r="AC224" i="16" s="1"/>
  <c r="X592" i="16"/>
  <c r="AC592" i="16" s="1"/>
  <c r="Z592" i="16"/>
  <c r="AD592" i="16" s="1"/>
  <c r="Z451" i="16"/>
  <c r="AD451" i="16" s="1"/>
  <c r="X451" i="16"/>
  <c r="AC451" i="16" s="1"/>
  <c r="Z542" i="16"/>
  <c r="AD542" i="16" s="1"/>
  <c r="X542" i="16"/>
  <c r="AC542" i="16" s="1"/>
  <c r="Z640" i="16"/>
  <c r="AD640" i="16" s="1"/>
  <c r="X640" i="16"/>
  <c r="AC640" i="16" s="1"/>
  <c r="X590" i="16"/>
  <c r="AC590" i="16" s="1"/>
  <c r="Z590" i="16"/>
  <c r="AD590" i="16" s="1"/>
  <c r="Z659" i="16"/>
  <c r="AD659" i="16" s="1"/>
  <c r="X659" i="16"/>
  <c r="AC659" i="16" s="1"/>
  <c r="Z484" i="16"/>
  <c r="AD484" i="16" s="1"/>
  <c r="X484" i="16"/>
  <c r="AC484" i="16" s="1"/>
  <c r="Z68" i="16"/>
  <c r="AD68" i="16" s="1"/>
  <c r="X68" i="16"/>
  <c r="AC68" i="16" s="1"/>
  <c r="Z161" i="16"/>
  <c r="AD161" i="16" s="1"/>
  <c r="X161" i="16"/>
  <c r="AC161" i="16" s="1"/>
  <c r="X265" i="16"/>
  <c r="AC265" i="16" s="1"/>
  <c r="Z265" i="16"/>
  <c r="AD265" i="16" s="1"/>
  <c r="Z629" i="16"/>
  <c r="AD629" i="16" s="1"/>
  <c r="X629" i="16"/>
  <c r="AC629" i="16" s="1"/>
  <c r="Z580" i="16"/>
  <c r="AD580" i="16" s="1"/>
  <c r="X580" i="16"/>
  <c r="AC580" i="16" s="1"/>
  <c r="Z203" i="16"/>
  <c r="AD203" i="16" s="1"/>
  <c r="X203" i="16"/>
  <c r="AC203" i="16" s="1"/>
  <c r="Z730" i="16"/>
  <c r="AD730" i="16" s="1"/>
  <c r="X730" i="16"/>
  <c r="AC730" i="16" s="1"/>
  <c r="X633" i="16"/>
  <c r="AC633" i="16" s="1"/>
  <c r="Z633" i="16"/>
  <c r="AD633" i="16" s="1"/>
  <c r="Z564" i="16"/>
  <c r="AD564" i="16" s="1"/>
  <c r="X564" i="16"/>
  <c r="AC564" i="16" s="1"/>
  <c r="X589" i="16"/>
  <c r="AC589" i="16" s="1"/>
  <c r="Z589" i="16"/>
  <c r="AD589" i="16" s="1"/>
  <c r="Z255" i="16"/>
  <c r="AD255" i="16" s="1"/>
  <c r="X255" i="16"/>
  <c r="AC255" i="16" s="1"/>
  <c r="Z13" i="16"/>
  <c r="AD13" i="16" s="1"/>
  <c r="X13" i="16"/>
  <c r="AC13" i="16" s="1"/>
  <c r="X443" i="16"/>
  <c r="AC443" i="16" s="1"/>
  <c r="Z443" i="16"/>
  <c r="AD443" i="16" s="1"/>
  <c r="Z429" i="16"/>
  <c r="AD429" i="16" s="1"/>
  <c r="X429" i="16"/>
  <c r="AC429" i="16" s="1"/>
  <c r="Z427" i="16"/>
  <c r="AD427" i="16" s="1"/>
  <c r="X427" i="16"/>
  <c r="AC427" i="16" s="1"/>
  <c r="X719" i="16"/>
  <c r="AC719" i="16" s="1"/>
  <c r="Z719" i="16"/>
  <c r="AD719" i="16" s="1"/>
  <c r="Z366" i="16"/>
  <c r="AD366" i="16" s="1"/>
  <c r="X366" i="16"/>
  <c r="AC366" i="16" s="1"/>
  <c r="Z646" i="16"/>
  <c r="AD646" i="16" s="1"/>
  <c r="X646" i="16"/>
  <c r="AC646" i="16" s="1"/>
  <c r="Z31" i="16"/>
  <c r="AD31" i="16" s="1"/>
  <c r="X31" i="16"/>
  <c r="AC31" i="16" s="1"/>
  <c r="Z420" i="16"/>
  <c r="AD420" i="16" s="1"/>
  <c r="X420" i="16"/>
  <c r="AC420" i="16" s="1"/>
  <c r="X386" i="16"/>
  <c r="AC386" i="16" s="1"/>
  <c r="Z386" i="16"/>
  <c r="AD386" i="16" s="1"/>
  <c r="Z249" i="16"/>
  <c r="AD249" i="16" s="1"/>
  <c r="X249" i="16"/>
  <c r="AC249" i="16" s="1"/>
  <c r="Z456" i="16"/>
  <c r="AD456" i="16" s="1"/>
  <c r="X456" i="16"/>
  <c r="AC456" i="16" s="1"/>
  <c r="X101" i="16"/>
  <c r="AC101" i="16" s="1"/>
  <c r="Z101" i="16"/>
  <c r="AD101" i="16" s="1"/>
  <c r="Z254" i="16"/>
  <c r="AD254" i="16" s="1"/>
  <c r="X254" i="16"/>
  <c r="AC254" i="16" s="1"/>
  <c r="Z83" i="16"/>
  <c r="AD83" i="16" s="1"/>
  <c r="X83" i="16"/>
  <c r="AC83" i="16" s="1"/>
  <c r="Z85" i="16"/>
  <c r="AD85" i="16" s="1"/>
  <c r="X85" i="16"/>
  <c r="AC85" i="16" s="1"/>
  <c r="Z573" i="16"/>
  <c r="AD573" i="16" s="1"/>
  <c r="X573" i="16"/>
  <c r="AC573" i="16" s="1"/>
  <c r="Z566" i="16"/>
  <c r="AD566" i="16" s="1"/>
  <c r="X566" i="16"/>
  <c r="AC566" i="16" s="1"/>
  <c r="Z568" i="16"/>
  <c r="AD568" i="16" s="1"/>
  <c r="X568" i="16"/>
  <c r="AC568" i="16" s="1"/>
  <c r="Z540" i="16"/>
  <c r="AD540" i="16" s="1"/>
  <c r="X540" i="16"/>
  <c r="AC540" i="16" s="1"/>
  <c r="X216" i="16"/>
  <c r="AC216" i="16" s="1"/>
  <c r="Z216" i="16"/>
  <c r="AD216" i="16" s="1"/>
  <c r="X210" i="16"/>
  <c r="AC210" i="16" s="1"/>
  <c r="Z210" i="16"/>
  <c r="AD210" i="16" s="1"/>
  <c r="Z541" i="16"/>
  <c r="AD541" i="16" s="1"/>
  <c r="X541" i="16"/>
  <c r="AC541" i="16" s="1"/>
  <c r="Z69" i="16"/>
  <c r="AD69" i="16" s="1"/>
  <c r="X69" i="16"/>
  <c r="AC69" i="16" s="1"/>
  <c r="Z677" i="16"/>
  <c r="AD677" i="16" s="1"/>
  <c r="X677" i="16"/>
  <c r="AC677" i="16" s="1"/>
  <c r="Z538" i="16"/>
  <c r="AD538" i="16" s="1"/>
  <c r="X538" i="16"/>
  <c r="AC538" i="16" s="1"/>
  <c r="Z482" i="16"/>
  <c r="AD482" i="16" s="1"/>
  <c r="X482" i="16"/>
  <c r="AC482" i="16" s="1"/>
  <c r="Z676" i="16"/>
  <c r="AD676" i="16" s="1"/>
  <c r="X676" i="16"/>
  <c r="AC676" i="16" s="1"/>
  <c r="Z25" i="16"/>
  <c r="AD25" i="16" s="1"/>
  <c r="X25" i="16"/>
  <c r="AC25" i="16" s="1"/>
  <c r="X389" i="16"/>
  <c r="AC389" i="16" s="1"/>
  <c r="Z389" i="16"/>
  <c r="AD389" i="16" s="1"/>
  <c r="Z444" i="16"/>
  <c r="AD444" i="16" s="1"/>
  <c r="X444" i="16"/>
  <c r="AC444" i="16" s="1"/>
  <c r="Z720" i="16"/>
  <c r="AD720" i="16" s="1"/>
  <c r="X720" i="16"/>
  <c r="AC720" i="16" s="1"/>
  <c r="Z347" i="16"/>
  <c r="AD347" i="16" s="1"/>
  <c r="X347" i="16"/>
  <c r="AC347" i="16" s="1"/>
  <c r="Z506" i="16"/>
  <c r="AD506" i="16" s="1"/>
  <c r="X506" i="16"/>
  <c r="AC506" i="16" s="1"/>
  <c r="Z248" i="16"/>
  <c r="AD248" i="16" s="1"/>
  <c r="X248" i="16"/>
  <c r="AC248" i="16" s="1"/>
  <c r="Z686" i="16"/>
  <c r="AD686" i="16" s="1"/>
  <c r="X686" i="16"/>
  <c r="AC686" i="16" s="1"/>
  <c r="Z185" i="16"/>
  <c r="AD185" i="16" s="1"/>
  <c r="X185" i="16"/>
  <c r="AC185" i="16" s="1"/>
  <c r="Z47" i="16"/>
  <c r="AD47" i="16" s="1"/>
  <c r="X47" i="16"/>
  <c r="AC47" i="16" s="1"/>
  <c r="X701" i="16"/>
  <c r="AC701" i="16" s="1"/>
  <c r="Z701" i="16"/>
  <c r="AD701" i="16" s="1"/>
  <c r="X527" i="16"/>
  <c r="AC527" i="16" s="1"/>
  <c r="Z527" i="16"/>
  <c r="AD527" i="16" s="1"/>
  <c r="Z351" i="16"/>
  <c r="AD351" i="16" s="1"/>
  <c r="X351" i="16"/>
  <c r="AC351" i="16" s="1"/>
  <c r="X340" i="16"/>
  <c r="AC340" i="16" s="1"/>
  <c r="Z340" i="16"/>
  <c r="AD340" i="16" s="1"/>
  <c r="Z292" i="16"/>
  <c r="AD292" i="16" s="1"/>
  <c r="X292" i="16"/>
  <c r="AC292" i="16" s="1"/>
  <c r="Z465" i="16"/>
  <c r="AD465" i="16" s="1"/>
  <c r="X465" i="16"/>
  <c r="AC465" i="16" s="1"/>
  <c r="Z515" i="16"/>
  <c r="AD515" i="16" s="1"/>
  <c r="X515" i="16"/>
  <c r="AC515" i="16" s="1"/>
  <c r="Z293" i="16"/>
  <c r="AD293" i="16" s="1"/>
  <c r="X293" i="16"/>
  <c r="AC293" i="16" s="1"/>
  <c r="Z461" i="16"/>
  <c r="AD461" i="16" s="1"/>
  <c r="X461" i="16"/>
  <c r="AC461" i="16" s="1"/>
  <c r="Z296" i="16"/>
  <c r="AD296" i="16" s="1"/>
  <c r="X296" i="16"/>
  <c r="AC296" i="16" s="1"/>
  <c r="Z326" i="16"/>
  <c r="AD326" i="16" s="1"/>
  <c r="X326" i="16"/>
  <c r="AC326" i="16" s="1"/>
  <c r="Z346" i="16"/>
  <c r="AD346" i="16" s="1"/>
  <c r="X346" i="16"/>
  <c r="AC346" i="16" s="1"/>
  <c r="X353" i="16"/>
  <c r="AC353" i="16" s="1"/>
  <c r="Z353" i="16"/>
  <c r="AD353" i="16" s="1"/>
  <c r="Z168" i="16"/>
  <c r="AD168" i="16" s="1"/>
  <c r="X168" i="16"/>
  <c r="AC168" i="16" s="1"/>
  <c r="X687" i="16"/>
  <c r="AC687" i="16" s="1"/>
  <c r="Z687" i="16"/>
  <c r="AD687" i="16" s="1"/>
  <c r="Z470" i="16"/>
  <c r="AD470" i="16" s="1"/>
  <c r="X470" i="16"/>
  <c r="AC470" i="16" s="1"/>
  <c r="Z700" i="16"/>
  <c r="AD700" i="16" s="1"/>
  <c r="X700" i="16"/>
  <c r="AC700" i="16" s="1"/>
  <c r="X702" i="16"/>
  <c r="AC702" i="16" s="1"/>
  <c r="Z702" i="16"/>
  <c r="AD702" i="16" s="1"/>
  <c r="X554" i="16"/>
  <c r="AC554" i="16" s="1"/>
  <c r="Z554" i="16"/>
  <c r="AD554" i="16" s="1"/>
  <c r="X349" i="16"/>
  <c r="AC349" i="16" s="1"/>
  <c r="Z349" i="16"/>
  <c r="AD349" i="16" s="1"/>
  <c r="Z613" i="16"/>
  <c r="AD613" i="16" s="1"/>
  <c r="X613" i="16"/>
  <c r="AC613" i="16" s="1"/>
  <c r="X323" i="16"/>
  <c r="AC323" i="16" s="1"/>
  <c r="Z323" i="16"/>
  <c r="AD323" i="16" s="1"/>
  <c r="Z140" i="16"/>
  <c r="AD140" i="16" s="1"/>
  <c r="X140" i="16"/>
  <c r="AC140" i="16" s="1"/>
  <c r="Z271" i="16"/>
  <c r="AD271" i="16" s="1"/>
  <c r="X271" i="16"/>
  <c r="AC271" i="16" s="1"/>
  <c r="Z421" i="16"/>
  <c r="AD421" i="16" s="1"/>
  <c r="X421" i="16"/>
  <c r="AC421" i="16" s="1"/>
  <c r="Z143" i="16"/>
  <c r="AD143" i="16" s="1"/>
  <c r="X143" i="16"/>
  <c r="AC143" i="16" s="1"/>
  <c r="Z499" i="16"/>
  <c r="AD499" i="16" s="1"/>
  <c r="X499" i="16"/>
  <c r="AC499" i="16" s="1"/>
  <c r="Z289" i="16"/>
  <c r="AD289" i="16" s="1"/>
  <c r="X289" i="16"/>
  <c r="AC289" i="16" s="1"/>
  <c r="Z6" i="16"/>
  <c r="AD6" i="16" s="1"/>
  <c r="X6" i="16"/>
  <c r="AC6" i="16" s="1"/>
  <c r="Z665" i="15"/>
  <c r="Z429" i="15"/>
  <c r="Z376" i="15"/>
  <c r="Z633" i="15"/>
  <c r="Z482" i="15"/>
  <c r="Z155" i="15"/>
  <c r="Z151" i="15"/>
  <c r="Z738" i="15"/>
  <c r="Z54" i="15"/>
  <c r="Z428" i="15"/>
  <c r="Z180" i="15"/>
  <c r="Z351" i="15"/>
  <c r="Z55" i="15"/>
  <c r="Z32" i="15"/>
  <c r="Z174" i="15"/>
  <c r="Z450" i="15"/>
  <c r="Z638" i="15"/>
  <c r="Z679" i="15"/>
  <c r="Z90" i="15"/>
  <c r="Z15" i="15"/>
  <c r="Z122" i="15"/>
  <c r="Z29" i="15"/>
  <c r="Z234" i="15"/>
  <c r="Z25" i="15"/>
  <c r="Z614" i="15"/>
  <c r="Z680" i="15"/>
  <c r="Z79" i="15"/>
  <c r="Z548" i="15"/>
  <c r="Z61" i="15"/>
  <c r="Z13" i="15"/>
  <c r="Z102" i="15"/>
  <c r="Z515" i="15"/>
  <c r="Z531" i="15"/>
  <c r="Z356" i="15"/>
  <c r="Z31" i="15"/>
  <c r="Z19" i="15"/>
  <c r="Z585" i="15"/>
  <c r="Z488" i="15"/>
  <c r="Z219" i="15"/>
  <c r="Z153" i="15"/>
  <c r="Z448" i="15"/>
  <c r="Z71" i="15"/>
  <c r="Z304" i="15"/>
  <c r="Z643" i="15"/>
  <c r="Z662" i="15"/>
  <c r="Z17" i="15"/>
  <c r="Z190" i="15"/>
  <c r="Z413" i="15"/>
  <c r="Z507" i="15"/>
  <c r="Z77" i="15"/>
  <c r="Z687" i="15"/>
  <c r="Z416" i="15"/>
  <c r="Z579" i="15"/>
  <c r="Z364" i="15"/>
  <c r="Z459" i="15"/>
  <c r="Z204" i="15"/>
  <c r="Z269" i="15"/>
  <c r="Z542" i="15"/>
  <c r="Z96" i="15"/>
  <c r="Z292" i="15"/>
  <c r="Z152" i="15"/>
  <c r="Z281" i="15"/>
  <c r="Z338" i="15"/>
  <c r="Z559" i="15"/>
  <c r="Z126" i="15"/>
  <c r="Z657" i="15"/>
  <c r="Z5" i="15"/>
  <c r="Z589" i="15"/>
  <c r="Z677" i="15"/>
  <c r="Z720" i="15"/>
  <c r="Z119" i="15"/>
  <c r="Z59" i="15"/>
  <c r="Z377" i="15"/>
  <c r="Z74" i="15"/>
  <c r="Z38" i="15"/>
  <c r="Z571" i="15"/>
  <c r="Z446" i="15"/>
  <c r="Z116" i="15"/>
  <c r="Z403" i="15"/>
  <c r="Z592" i="15"/>
  <c r="Z499" i="15"/>
  <c r="Z88" i="15"/>
  <c r="Z68" i="15"/>
  <c r="Z7" i="15"/>
  <c r="Z603" i="15"/>
  <c r="Z397" i="15"/>
  <c r="Z212" i="15"/>
  <c r="Z555" i="15"/>
  <c r="Z44" i="15"/>
  <c r="Z221" i="15"/>
  <c r="Z175" i="15"/>
  <c r="Z85" i="15"/>
  <c r="Z176" i="15"/>
  <c r="Z140" i="15"/>
  <c r="Z495" i="15"/>
  <c r="Z439" i="15"/>
  <c r="Z125" i="15"/>
  <c r="Z139" i="15"/>
  <c r="Z220" i="15"/>
  <c r="Z73" i="15"/>
  <c r="Z304" i="14"/>
  <c r="Z579" i="14"/>
  <c r="Z506" i="14"/>
  <c r="Z587" i="14"/>
  <c r="Z168" i="14"/>
  <c r="Z533" i="14"/>
  <c r="Z219" i="14"/>
  <c r="Z568" i="14"/>
  <c r="Z210" i="14"/>
  <c r="Z294" i="14"/>
  <c r="Z278" i="14"/>
  <c r="Z680" i="14"/>
  <c r="Z478" i="14"/>
  <c r="Z302" i="14"/>
  <c r="Z532" i="14"/>
  <c r="Z477" i="14"/>
  <c r="Z198" i="14"/>
  <c r="Z74" i="14"/>
  <c r="Z557" i="14"/>
  <c r="Z499" i="14"/>
  <c r="Z150" i="14"/>
  <c r="Z287" i="14"/>
  <c r="Z439" i="14"/>
  <c r="Z281" i="14"/>
  <c r="Z358" i="14"/>
  <c r="Z125" i="14"/>
  <c r="Z597" i="14"/>
  <c r="Z44" i="14"/>
  <c r="Z107" i="14"/>
  <c r="Z510" i="14"/>
  <c r="Z653" i="14"/>
  <c r="Z178" i="14"/>
  <c r="Z373" i="14"/>
  <c r="Z643" i="14"/>
  <c r="Z130" i="14"/>
  <c r="Z160" i="14"/>
  <c r="Z234" i="14"/>
  <c r="Z397" i="14"/>
  <c r="Z679" i="14"/>
  <c r="Z538" i="14"/>
  <c r="Z337" i="14"/>
  <c r="Z504" i="14"/>
  <c r="Z170" i="14"/>
  <c r="Z292" i="14"/>
  <c r="Z387" i="14"/>
  <c r="Z525" i="14"/>
  <c r="Z145" i="14"/>
  <c r="Z73" i="14"/>
  <c r="Z21" i="14"/>
  <c r="Z673" i="14"/>
  <c r="Z529" i="14"/>
  <c r="Z706" i="14"/>
  <c r="Z521" i="14"/>
  <c r="Z187" i="14"/>
  <c r="Z495" i="14"/>
  <c r="Z165" i="14"/>
  <c r="Z683" i="14"/>
  <c r="Z338" i="14"/>
  <c r="Z190" i="14"/>
  <c r="Z118" i="14"/>
  <c r="Z84" i="14"/>
  <c r="Z31" i="14"/>
  <c r="Z276" i="14"/>
  <c r="Z96" i="14"/>
  <c r="Z174" i="14"/>
  <c r="Z101" i="14"/>
  <c r="Z548" i="14"/>
  <c r="Z202" i="14"/>
  <c r="Z116" i="14"/>
  <c r="Z655" i="14"/>
  <c r="Z252" i="14"/>
  <c r="Z603" i="14"/>
  <c r="Z542" i="14"/>
  <c r="Z631" i="14"/>
  <c r="Z88" i="14"/>
  <c r="Z176" i="14"/>
  <c r="Z527" i="14"/>
  <c r="Z153" i="14"/>
  <c r="Z607" i="14"/>
  <c r="Z726" i="14"/>
  <c r="Z566" i="14"/>
  <c r="Z446" i="14"/>
  <c r="Z417" i="14"/>
  <c r="Z35" i="14"/>
  <c r="Z273" i="14"/>
  <c r="Z471" i="14"/>
  <c r="Z158" i="14"/>
  <c r="Z356" i="14"/>
  <c r="Z126" i="14"/>
  <c r="Z708" i="14"/>
  <c r="Z60" i="14"/>
  <c r="Z561" i="14"/>
  <c r="Z200" i="14"/>
  <c r="Z14" i="14"/>
  <c r="Z114" i="14"/>
  <c r="Z671" i="14"/>
  <c r="Z467" i="14"/>
  <c r="Z25" i="14"/>
  <c r="Z108" i="14"/>
  <c r="Z296" i="14"/>
  <c r="Z7" i="14"/>
  <c r="Z382" i="14"/>
  <c r="Z702" i="14"/>
  <c r="Z377" i="14"/>
  <c r="Z700" i="14"/>
  <c r="Z696" i="14"/>
  <c r="Z236" i="14"/>
  <c r="Z380" i="14"/>
  <c r="Z470" i="14"/>
  <c r="Z191" i="14"/>
  <c r="Z636" i="14"/>
  <c r="Z605" i="14"/>
  <c r="Z140" i="14"/>
  <c r="Z665" i="14"/>
  <c r="Z331" i="14"/>
  <c r="Z104" i="14"/>
  <c r="Z54" i="14"/>
  <c r="Z540" i="14"/>
  <c r="Z243" i="14"/>
  <c r="Z682" i="14"/>
  <c r="Z62" i="14"/>
  <c r="Z413" i="14"/>
  <c r="Z518" i="14"/>
  <c r="Z265" i="14"/>
  <c r="Z600" i="14"/>
  <c r="Z19" i="14"/>
  <c r="Z340" i="14"/>
  <c r="Z589" i="14"/>
  <c r="Z240" i="14"/>
  <c r="Z376" i="14"/>
  <c r="Z594" i="14"/>
  <c r="Z424" i="14"/>
  <c r="Z503" i="14"/>
  <c r="Z289" i="14"/>
  <c r="Z646" i="14"/>
  <c r="Z309" i="14"/>
  <c r="Z368" i="14"/>
  <c r="Z112" i="14"/>
  <c r="Z564" i="14"/>
  <c r="Z735" i="14"/>
  <c r="Z545" i="14"/>
  <c r="Z185" i="14"/>
  <c r="Z271" i="14"/>
  <c r="Z717" i="14"/>
  <c r="Z155" i="14"/>
  <c r="Z138" i="14"/>
  <c r="Z323" i="14"/>
  <c r="Z616" i="14"/>
  <c r="Z662" i="14"/>
  <c r="Z152" i="14"/>
  <c r="Z389" i="14"/>
  <c r="Z401" i="14"/>
  <c r="Z649" i="14"/>
  <c r="Z228" i="14"/>
  <c r="Z411" i="14"/>
  <c r="Z29" i="14"/>
  <c r="Z180" i="14"/>
  <c r="Z9" i="14"/>
  <c r="Z613" i="14"/>
  <c r="Z371" i="14"/>
  <c r="Z556" i="14"/>
  <c r="Z624" i="14"/>
  <c r="Z119" i="14"/>
  <c r="Z473" i="14"/>
  <c r="Z444" i="14"/>
  <c r="Z736" i="14"/>
  <c r="Z312" i="14"/>
  <c r="Z316" i="14"/>
  <c r="Z184" i="14"/>
  <c r="Z249" i="14"/>
  <c r="Z718" i="14"/>
  <c r="Z132" i="14"/>
  <c r="Z577" i="14"/>
  <c r="Z242" i="14"/>
  <c r="Z585" i="14"/>
  <c r="Z46" i="14"/>
  <c r="Z212" i="14"/>
  <c r="Z69" i="14"/>
  <c r="Z629" i="14"/>
  <c r="Z731" i="14"/>
  <c r="Z329" i="14"/>
  <c r="Z347" i="14"/>
  <c r="Z208" i="14"/>
  <c r="Z452" i="14"/>
  <c r="Z537" i="14"/>
  <c r="Z13" i="14"/>
  <c r="Z730" i="14"/>
  <c r="Z366" i="14"/>
  <c r="Y5" i="11"/>
  <c r="Y17" i="11"/>
  <c r="Y29" i="11"/>
  <c r="Y41" i="11"/>
  <c r="Y53" i="11"/>
  <c r="Y65" i="11"/>
  <c r="Y77" i="11"/>
  <c r="Y89" i="11"/>
  <c r="Y101" i="11"/>
  <c r="Y113" i="11"/>
  <c r="Y125" i="11"/>
  <c r="Y137" i="11"/>
  <c r="Y149" i="11"/>
  <c r="Y161" i="11"/>
  <c r="Y173" i="11"/>
  <c r="Y185" i="11"/>
  <c r="Y197" i="11"/>
  <c r="Y209" i="11"/>
  <c r="Y221" i="11"/>
  <c r="Y233" i="11"/>
  <c r="Y245" i="11"/>
  <c r="Y257" i="11"/>
  <c r="Y269" i="11"/>
  <c r="Y281" i="11"/>
  <c r="Y293" i="11"/>
  <c r="Y305" i="11"/>
  <c r="Y317" i="11"/>
  <c r="Y329" i="11"/>
  <c r="Y341" i="11"/>
  <c r="Y353" i="11"/>
  <c r="Y365" i="11"/>
  <c r="Y380" i="11"/>
  <c r="Y392" i="11"/>
  <c r="Y404" i="11"/>
  <c r="Y416" i="11"/>
  <c r="Y428" i="11"/>
  <c r="Y440" i="11"/>
  <c r="Y452" i="11"/>
  <c r="Y464" i="11"/>
  <c r="Y476" i="11"/>
  <c r="Y488" i="11"/>
  <c r="Y500" i="11"/>
  <c r="Y512" i="11"/>
  <c r="Y524" i="11"/>
  <c r="Y536" i="11"/>
  <c r="Y548" i="11"/>
  <c r="Y560" i="11"/>
  <c r="Y572" i="11"/>
  <c r="Y584" i="11"/>
  <c r="Y596" i="11"/>
  <c r="Y608" i="11"/>
  <c r="Y620" i="11"/>
  <c r="Y632" i="11"/>
  <c r="Y644" i="11"/>
  <c r="Y656" i="11"/>
  <c r="Y668" i="11"/>
  <c r="Y680" i="11"/>
  <c r="Y692" i="11"/>
  <c r="Y704" i="11"/>
  <c r="Z12" i="11"/>
  <c r="Z24" i="11"/>
  <c r="Z36" i="11"/>
  <c r="Y701" i="11"/>
  <c r="Z593" i="11"/>
  <c r="Z605" i="11"/>
  <c r="Z617" i="11"/>
  <c r="Z629" i="11"/>
  <c r="Z641" i="11"/>
  <c r="Z653" i="11"/>
  <c r="Z665" i="11"/>
  <c r="Y475" i="11"/>
  <c r="Z263" i="11"/>
  <c r="Z275" i="11"/>
  <c r="Z287" i="11"/>
  <c r="Z299" i="11"/>
  <c r="Z311" i="11"/>
  <c r="Z323" i="11"/>
  <c r="Z335" i="11"/>
  <c r="Z347" i="11"/>
  <c r="Z359" i="11"/>
  <c r="Z374" i="11"/>
  <c r="Z386" i="11"/>
  <c r="Z398" i="11"/>
  <c r="Z410" i="11"/>
  <c r="Z422" i="11"/>
  <c r="Z434" i="11"/>
  <c r="Z446" i="11"/>
  <c r="Z458" i="11"/>
  <c r="Z470" i="11"/>
  <c r="Z482" i="11"/>
  <c r="Z494" i="11"/>
  <c r="Z506" i="11"/>
  <c r="Z518" i="11"/>
  <c r="Z530" i="11"/>
  <c r="Z542" i="11"/>
  <c r="Z554" i="11"/>
  <c r="Z566" i="11"/>
  <c r="Z578" i="11"/>
  <c r="Z590" i="11"/>
  <c r="Z602" i="11"/>
  <c r="Z614" i="11"/>
  <c r="Z626" i="11"/>
  <c r="Y631" i="11"/>
  <c r="Z638" i="11"/>
  <c r="Y643" i="11"/>
  <c r="Z650" i="11"/>
  <c r="Y655" i="11"/>
  <c r="Z662" i="11"/>
  <c r="Y667" i="11"/>
  <c r="Z674" i="11"/>
  <c r="Y679" i="11"/>
  <c r="Z686" i="11"/>
  <c r="Y691" i="11"/>
  <c r="Z698" i="11"/>
  <c r="Y703" i="11"/>
  <c r="Z710" i="11"/>
  <c r="Y715" i="11"/>
  <c r="Z722" i="11"/>
  <c r="Y727" i="11"/>
  <c r="Z734" i="11"/>
  <c r="Z48" i="11"/>
  <c r="Z60" i="11"/>
  <c r="Z72" i="11"/>
  <c r="Z84" i="11"/>
  <c r="Z96" i="11"/>
  <c r="Z108" i="11"/>
  <c r="Z120" i="11"/>
  <c r="Z132" i="11"/>
  <c r="Z144" i="11"/>
  <c r="Z156" i="11"/>
  <c r="Z168" i="11"/>
  <c r="Z180" i="11"/>
  <c r="Z192" i="11"/>
  <c r="Z204" i="11"/>
  <c r="Z216" i="11"/>
  <c r="Z228" i="11"/>
  <c r="Z240" i="11"/>
  <c r="Z252" i="11"/>
  <c r="Z264" i="11"/>
  <c r="Z276" i="11"/>
  <c r="Z288" i="11"/>
  <c r="Z300" i="11"/>
  <c r="Z312" i="11"/>
  <c r="Z324" i="11"/>
  <c r="Z336" i="11"/>
  <c r="Z348" i="11"/>
  <c r="Z360" i="11"/>
  <c r="Z375" i="11"/>
  <c r="Z387" i="11"/>
  <c r="Z399" i="11"/>
  <c r="Z411" i="11"/>
  <c r="Z423" i="11"/>
  <c r="Z435" i="11"/>
  <c r="Z447" i="11"/>
  <c r="Z459" i="11"/>
  <c r="Z471" i="11"/>
  <c r="Z483" i="11"/>
  <c r="Z495" i="11"/>
  <c r="Z507" i="11"/>
  <c r="Z519" i="11"/>
  <c r="Z531" i="11"/>
  <c r="Z543" i="11"/>
  <c r="Z555" i="11"/>
  <c r="Z567" i="11"/>
  <c r="Z579" i="11"/>
  <c r="Z591" i="11"/>
  <c r="Z603" i="11"/>
  <c r="Z615" i="11"/>
  <c r="Z627" i="11"/>
  <c r="Z639" i="11"/>
  <c r="Z651" i="11"/>
  <c r="Z663" i="11"/>
  <c r="Z675" i="11"/>
  <c r="Z687" i="11"/>
  <c r="Z699" i="11"/>
  <c r="Z711" i="11"/>
  <c r="Y716" i="11"/>
  <c r="Z723" i="11"/>
  <c r="Y728" i="11"/>
  <c r="Z735" i="11"/>
  <c r="Y436" i="11"/>
  <c r="Y448" i="11"/>
  <c r="Y460" i="11"/>
  <c r="Y472" i="11"/>
  <c r="Y484" i="11"/>
  <c r="Y496" i="11"/>
  <c r="Y508" i="11"/>
  <c r="Y520" i="11"/>
  <c r="Y532" i="11"/>
  <c r="Y544" i="11"/>
  <c r="Y556" i="11"/>
  <c r="Y568" i="11"/>
  <c r="Y580" i="11"/>
  <c r="Y592" i="11"/>
  <c r="Y604" i="11"/>
  <c r="Y616" i="11"/>
  <c r="Y628" i="11"/>
  <c r="Y640" i="11"/>
  <c r="Y652" i="11"/>
  <c r="Y664" i="11"/>
  <c r="Y676" i="11"/>
  <c r="Y688" i="11"/>
  <c r="Y700" i="11"/>
  <c r="Y712" i="11"/>
  <c r="Y724" i="11"/>
  <c r="Z13" i="11"/>
  <c r="Z25" i="11"/>
  <c r="Z37" i="11"/>
  <c r="Z49" i="11"/>
  <c r="Z61" i="11"/>
  <c r="Z73" i="11"/>
  <c r="Z85" i="11"/>
  <c r="Z97" i="11"/>
  <c r="Z109" i="11"/>
  <c r="Z121" i="11"/>
  <c r="Z133" i="11"/>
  <c r="Z145" i="11"/>
  <c r="Z157" i="11"/>
  <c r="Z169" i="11"/>
  <c r="Z181" i="11"/>
  <c r="Z193" i="11"/>
  <c r="Z205" i="11"/>
  <c r="Z217" i="11"/>
  <c r="Z229" i="11"/>
  <c r="Z241" i="11"/>
  <c r="Z253" i="11"/>
  <c r="Z265" i="11"/>
  <c r="Z277" i="11"/>
  <c r="Z289" i="11"/>
  <c r="Z301" i="11"/>
  <c r="Z313" i="11"/>
  <c r="Z325" i="11"/>
  <c r="Z337" i="11"/>
  <c r="Z349" i="11"/>
  <c r="Z361" i="11"/>
  <c r="Z376" i="11"/>
  <c r="Z388" i="11"/>
  <c r="Z400" i="11"/>
  <c r="Z412" i="11"/>
  <c r="Z424" i="11"/>
  <c r="Z436" i="11"/>
  <c r="Z448" i="11"/>
  <c r="Z460" i="11"/>
  <c r="Z472" i="11"/>
  <c r="Z484" i="11"/>
  <c r="Z496" i="11"/>
  <c r="Z508" i="11"/>
  <c r="Z520" i="11"/>
  <c r="Z532" i="11"/>
  <c r="Z544" i="11"/>
  <c r="Z556" i="11"/>
  <c r="Z568" i="11"/>
  <c r="Z580" i="11"/>
  <c r="Z592" i="11"/>
  <c r="Z604" i="11"/>
  <c r="Z616" i="11"/>
  <c r="Z628" i="11"/>
  <c r="Z640" i="11"/>
  <c r="Z652" i="11"/>
  <c r="Z664" i="11"/>
  <c r="Z676" i="11"/>
  <c r="Z688" i="11"/>
  <c r="Z700" i="11"/>
  <c r="Z712" i="11"/>
  <c r="Z724" i="11"/>
  <c r="Z677" i="11"/>
  <c r="Z689" i="11"/>
  <c r="Z701" i="11"/>
  <c r="Z713" i="11"/>
  <c r="Y737" i="11"/>
  <c r="Y711" i="11"/>
  <c r="Y723" i="11"/>
  <c r="Z730" i="11"/>
  <c r="Y735" i="11"/>
  <c r="Y713" i="11"/>
  <c r="Y725" i="11"/>
  <c r="Z370" i="11"/>
  <c r="Z725" i="11"/>
  <c r="Y6" i="11"/>
  <c r="Y18" i="11"/>
  <c r="Y30" i="11"/>
  <c r="Y42" i="11"/>
  <c r="Y54" i="11"/>
  <c r="Y66" i="11"/>
  <c r="Y78" i="11"/>
  <c r="Y90" i="11"/>
  <c r="Y102" i="11"/>
  <c r="Y114" i="11"/>
  <c r="Y126" i="11"/>
  <c r="Y138" i="11"/>
  <c r="Y150" i="11"/>
  <c r="Y162" i="11"/>
  <c r="Y174" i="11"/>
  <c r="Y186" i="11"/>
  <c r="Y198" i="11"/>
  <c r="Y210" i="11"/>
  <c r="Y222" i="11"/>
  <c r="Y234" i="11"/>
  <c r="Y248" i="11"/>
  <c r="Y258" i="11"/>
  <c r="Y270" i="11"/>
  <c r="Y282" i="11"/>
  <c r="Y294" i="11"/>
  <c r="Y306" i="11"/>
  <c r="Y318" i="11"/>
  <c r="Y330" i="11"/>
  <c r="Y342" i="11"/>
  <c r="Y354" i="11"/>
  <c r="Y366" i="11"/>
  <c r="Y381" i="11"/>
  <c r="Y393" i="11"/>
  <c r="Y405" i="11"/>
  <c r="Y417" i="11"/>
  <c r="Y429" i="11"/>
  <c r="Y441" i="11"/>
  <c r="Y453" i="11"/>
  <c r="Y465" i="11"/>
  <c r="Y477" i="11"/>
  <c r="Y489" i="11"/>
  <c r="Y501" i="11"/>
  <c r="Y513" i="11"/>
  <c r="Y525" i="11"/>
  <c r="Y537" i="11"/>
  <c r="Y549" i="11"/>
  <c r="Y561" i="11"/>
  <c r="Y573" i="11"/>
  <c r="Y585" i="11"/>
  <c r="Y597" i="11"/>
  <c r="Y609" i="11"/>
  <c r="Y621" i="11"/>
  <c r="Y633" i="11"/>
  <c r="Y645" i="11"/>
  <c r="Y657" i="11"/>
  <c r="Y669" i="11"/>
  <c r="Y681" i="11"/>
  <c r="Y693" i="11"/>
  <c r="Y705" i="11"/>
  <c r="Y717" i="11"/>
  <c r="Y729" i="11"/>
  <c r="Z6" i="11"/>
  <c r="Y11" i="11"/>
  <c r="Z18" i="11"/>
  <c r="Y23" i="11"/>
  <c r="Z30" i="11"/>
  <c r="Y35" i="11"/>
  <c r="Z42" i="11"/>
  <c r="Y47" i="11"/>
  <c r="Z54" i="11"/>
  <c r="Y59" i="11"/>
  <c r="Z66" i="11"/>
  <c r="Y71" i="11"/>
  <c r="Z78" i="11"/>
  <c r="Y83" i="11"/>
  <c r="Z90" i="11"/>
  <c r="Y95" i="11"/>
  <c r="Z102" i="11"/>
  <c r="Y107" i="11"/>
  <c r="Z114" i="11"/>
  <c r="Y119" i="11"/>
  <c r="Z126" i="11"/>
  <c r="Y131" i="11"/>
  <c r="Z138" i="11"/>
  <c r="Y143" i="11"/>
  <c r="Z150" i="11"/>
  <c r="Y155" i="11"/>
  <c r="Z162" i="11"/>
  <c r="Y167" i="11"/>
  <c r="Z174" i="11"/>
  <c r="Y179" i="11"/>
  <c r="Z186" i="11"/>
  <c r="Y7" i="11"/>
  <c r="Y31" i="11"/>
  <c r="Y55" i="11"/>
  <c r="Y91" i="11"/>
  <c r="Y103" i="11"/>
  <c r="Y115" i="11"/>
  <c r="Y127" i="11"/>
  <c r="Y139" i="11"/>
  <c r="Y151" i="11"/>
  <c r="Y163" i="11"/>
  <c r="Y175" i="11"/>
  <c r="Y187" i="11"/>
  <c r="Y199" i="11"/>
  <c r="Y211" i="11"/>
  <c r="Y223" i="11"/>
  <c r="Y235" i="11"/>
  <c r="Y246" i="11"/>
  <c r="Y259" i="11"/>
  <c r="Y271" i="11"/>
  <c r="Y283" i="11"/>
  <c r="Y19" i="11"/>
  <c r="Y43" i="11"/>
  <c r="Y67" i="11"/>
  <c r="Y79" i="11"/>
  <c r="Z7" i="11"/>
  <c r="Y12" i="11"/>
  <c r="Z19" i="11"/>
  <c r="Y24" i="11"/>
  <c r="Z31" i="11"/>
  <c r="Y36" i="11"/>
  <c r="Z43" i="11"/>
  <c r="Y48" i="11"/>
  <c r="Z55" i="11"/>
  <c r="Y60" i="11"/>
  <c r="Z67" i="11"/>
  <c r="Y72" i="11"/>
  <c r="Z79" i="11"/>
  <c r="Y84" i="11"/>
  <c r="Z91" i="11"/>
  <c r="Y96" i="11"/>
  <c r="Z103" i="11"/>
  <c r="Y108" i="11"/>
  <c r="Z115" i="11"/>
  <c r="Y120" i="11"/>
  <c r="Z127" i="11"/>
  <c r="Y132" i="11"/>
  <c r="Z139" i="11"/>
  <c r="Y144" i="11"/>
  <c r="Z151" i="11"/>
  <c r="Y156" i="11"/>
  <c r="Z163" i="11"/>
  <c r="Y168" i="11"/>
  <c r="Z175" i="11"/>
  <c r="Y180" i="11"/>
  <c r="Z187" i="11"/>
  <c r="Y192" i="11"/>
  <c r="Z199" i="11"/>
  <c r="Y204" i="11"/>
  <c r="Z211" i="11"/>
  <c r="Y216" i="11"/>
  <c r="Z223" i="11"/>
  <c r="Y228" i="11"/>
  <c r="Y10" i="11"/>
  <c r="Y22" i="11"/>
  <c r="Y46" i="11"/>
  <c r="Y70" i="11"/>
  <c r="Y94" i="11"/>
  <c r="Y106" i="11"/>
  <c r="Y118" i="11"/>
  <c r="Y130" i="11"/>
  <c r="Y142" i="11"/>
  <c r="Y154" i="11"/>
  <c r="Y166" i="11"/>
  <c r="Y178" i="11"/>
  <c r="Y190" i="11"/>
  <c r="Y202" i="11"/>
  <c r="Y214" i="11"/>
  <c r="Y226" i="11"/>
  <c r="Y238" i="11"/>
  <c r="Y250" i="11"/>
  <c r="Y262" i="11"/>
  <c r="Y274" i="11"/>
  <c r="Y286" i="11"/>
  <c r="Y34" i="11"/>
  <c r="Y58" i="11"/>
  <c r="Y82" i="11"/>
  <c r="Y3" i="11"/>
  <c r="Z10" i="11"/>
  <c r="Y15" i="11"/>
  <c r="Z22" i="11"/>
  <c r="Y27" i="11"/>
  <c r="Z34" i="11"/>
  <c r="Y39" i="11"/>
  <c r="Z46" i="11"/>
  <c r="Y51" i="11"/>
  <c r="Z58" i="11"/>
  <c r="Y63" i="11"/>
  <c r="Z70" i="11"/>
  <c r="Y75" i="11"/>
  <c r="Z82" i="11"/>
  <c r="Y87" i="11"/>
  <c r="Z94" i="11"/>
  <c r="Y99" i="11"/>
  <c r="Z106" i="11"/>
  <c r="Y111" i="11"/>
  <c r="Z118" i="11"/>
  <c r="Y123" i="11"/>
  <c r="Z130" i="11"/>
  <c r="Y135" i="11"/>
  <c r="Z142" i="11"/>
  <c r="Y147" i="11"/>
  <c r="Z154" i="11"/>
  <c r="Y159" i="11"/>
  <c r="Z166" i="11"/>
  <c r="Y171" i="11"/>
  <c r="Z178" i="11"/>
  <c r="Y183" i="11"/>
  <c r="Z190" i="11"/>
  <c r="Y195" i="11"/>
  <c r="Z202" i="11"/>
  <c r="Y207" i="11"/>
  <c r="Z214" i="11"/>
  <c r="Y219" i="11"/>
  <c r="Z226" i="11"/>
  <c r="Y191" i="11"/>
  <c r="Z198" i="11"/>
  <c r="Y203" i="11"/>
  <c r="Z210" i="11"/>
  <c r="Y215" i="11"/>
  <c r="Z222" i="11"/>
  <c r="Y227" i="11"/>
  <c r="Z234" i="11"/>
  <c r="Y239" i="11"/>
  <c r="Z248" i="11"/>
  <c r="Y251" i="11"/>
  <c r="Z258" i="11"/>
  <c r="Y263" i="11"/>
  <c r="Z270" i="11"/>
  <c r="Y275" i="11"/>
  <c r="Z282" i="11"/>
  <c r="Y287" i="11"/>
  <c r="Z294" i="11"/>
  <c r="Y299" i="11"/>
  <c r="Z306" i="11"/>
  <c r="Y311" i="11"/>
  <c r="Z318" i="11"/>
  <c r="Y323" i="11"/>
  <c r="Z330" i="11"/>
  <c r="Y335" i="11"/>
  <c r="Z342" i="11"/>
  <c r="Y347" i="11"/>
  <c r="Z354" i="11"/>
  <c r="Y359" i="11"/>
  <c r="Z366" i="11"/>
  <c r="Y374" i="11"/>
  <c r="Z381" i="11"/>
  <c r="Y386" i="11"/>
  <c r="Z393" i="11"/>
  <c r="Y398" i="11"/>
  <c r="Z405" i="11"/>
  <c r="Y410" i="11"/>
  <c r="Z417" i="11"/>
  <c r="Y422" i="11"/>
  <c r="Z429" i="11"/>
  <c r="Y434" i="11"/>
  <c r="Z441" i="11"/>
  <c r="Y446" i="11"/>
  <c r="Z453" i="11"/>
  <c r="Y458" i="11"/>
  <c r="Z465" i="11"/>
  <c r="Y470" i="11"/>
  <c r="Z477" i="11"/>
  <c r="Y482" i="11"/>
  <c r="Z489" i="11"/>
  <c r="Y494" i="11"/>
  <c r="Z501" i="11"/>
  <c r="Y506" i="11"/>
  <c r="Z513" i="11"/>
  <c r="Y518" i="11"/>
  <c r="Z525" i="11"/>
  <c r="Y530" i="11"/>
  <c r="Z537" i="11"/>
  <c r="Y542" i="11"/>
  <c r="Z549" i="11"/>
  <c r="Y554" i="11"/>
  <c r="Z561" i="11"/>
  <c r="Y566" i="11"/>
  <c r="Z573" i="11"/>
  <c r="Y578" i="11"/>
  <c r="Z585" i="11"/>
  <c r="Y590" i="11"/>
  <c r="Z597" i="11"/>
  <c r="Y602" i="11"/>
  <c r="Z609" i="11"/>
  <c r="Y614" i="11"/>
  <c r="Z621" i="11"/>
  <c r="Y626" i="11"/>
  <c r="Z633" i="11"/>
  <c r="Y638" i="11"/>
  <c r="Z645" i="11"/>
  <c r="Y650" i="11"/>
  <c r="Z657" i="11"/>
  <c r="Y662" i="11"/>
  <c r="Z669" i="11"/>
  <c r="Y674" i="11"/>
  <c r="Z681" i="11"/>
  <c r="Y686" i="11"/>
  <c r="Z693" i="11"/>
  <c r="Y698" i="11"/>
  <c r="Z705" i="11"/>
  <c r="Y710" i="11"/>
  <c r="Z717" i="11"/>
  <c r="Y722" i="11"/>
  <c r="Z729" i="11"/>
  <c r="Y734" i="11"/>
  <c r="Z737" i="11"/>
  <c r="Y295" i="11"/>
  <c r="Y307" i="11"/>
  <c r="Y319" i="11"/>
  <c r="Y331" i="11"/>
  <c r="Y343" i="11"/>
  <c r="Y355" i="11"/>
  <c r="Y367" i="11"/>
  <c r="Y382" i="11"/>
  <c r="Y394" i="11"/>
  <c r="Y406" i="11"/>
  <c r="Y418" i="11"/>
  <c r="Y430" i="11"/>
  <c r="Y442" i="11"/>
  <c r="Y454" i="11"/>
  <c r="Y466" i="11"/>
  <c r="Y478" i="11"/>
  <c r="Y490" i="11"/>
  <c r="Y502" i="11"/>
  <c r="Y514" i="11"/>
  <c r="Y526" i="11"/>
  <c r="Y538" i="11"/>
  <c r="Y550" i="11"/>
  <c r="Y562" i="11"/>
  <c r="Y574" i="11"/>
  <c r="Y586" i="11"/>
  <c r="Y598" i="11"/>
  <c r="Y610" i="11"/>
  <c r="Y622" i="11"/>
  <c r="Y634" i="11"/>
  <c r="Y646" i="11"/>
  <c r="Y658" i="11"/>
  <c r="Y670" i="11"/>
  <c r="Y682" i="11"/>
  <c r="Y694" i="11"/>
  <c r="Y706" i="11"/>
  <c r="Y718" i="11"/>
  <c r="Y730" i="11"/>
  <c r="Z235" i="11"/>
  <c r="Y240" i="11"/>
  <c r="Z246" i="11"/>
  <c r="Y252" i="11"/>
  <c r="Z259" i="11"/>
  <c r="Y264" i="11"/>
  <c r="Z271" i="11"/>
  <c r="Y276" i="11"/>
  <c r="Z283" i="11"/>
  <c r="Y288" i="11"/>
  <c r="Z295" i="11"/>
  <c r="Y300" i="11"/>
  <c r="Z307" i="11"/>
  <c r="Y312" i="11"/>
  <c r="Z319" i="11"/>
  <c r="Y324" i="11"/>
  <c r="Z331" i="11"/>
  <c r="Y336" i="11"/>
  <c r="Z343" i="11"/>
  <c r="Y348" i="11"/>
  <c r="Z355" i="11"/>
  <c r="Y360" i="11"/>
  <c r="Z367" i="11"/>
  <c r="Y375" i="11"/>
  <c r="Z382" i="11"/>
  <c r="Y387" i="11"/>
  <c r="Z394" i="11"/>
  <c r="Y399" i="11"/>
  <c r="Z406" i="11"/>
  <c r="Y411" i="11"/>
  <c r="Z418" i="11"/>
  <c r="Y423" i="11"/>
  <c r="Z430" i="11"/>
  <c r="Y435" i="11"/>
  <c r="Z442" i="11"/>
  <c r="Y447" i="11"/>
  <c r="Z454" i="11"/>
  <c r="Y459" i="11"/>
  <c r="Z466" i="11"/>
  <c r="Y471" i="11"/>
  <c r="Z478" i="11"/>
  <c r="Y483" i="11"/>
  <c r="Z490" i="11"/>
  <c r="Y495" i="11"/>
  <c r="Z502" i="11"/>
  <c r="Y507" i="11"/>
  <c r="Z514" i="11"/>
  <c r="Y519" i="11"/>
  <c r="Z526" i="11"/>
  <c r="Y531" i="11"/>
  <c r="Z538" i="11"/>
  <c r="Y543" i="11"/>
  <c r="Z550" i="11"/>
  <c r="Y555" i="11"/>
  <c r="Z562" i="11"/>
  <c r="Y567" i="11"/>
  <c r="Z574" i="11"/>
  <c r="Y579" i="11"/>
  <c r="Z586" i="11"/>
  <c r="Y591" i="11"/>
  <c r="Z598" i="11"/>
  <c r="Y603" i="11"/>
  <c r="Z610" i="11"/>
  <c r="Y615" i="11"/>
  <c r="Z622" i="11"/>
  <c r="Y627" i="11"/>
  <c r="Z634" i="11"/>
  <c r="Y639" i="11"/>
  <c r="Z646" i="11"/>
  <c r="Y651" i="11"/>
  <c r="Z658" i="11"/>
  <c r="Y663" i="11"/>
  <c r="Z670" i="11"/>
  <c r="Y675" i="11"/>
  <c r="Z682" i="11"/>
  <c r="Y687" i="11"/>
  <c r="Z694" i="11"/>
  <c r="Y699" i="11"/>
  <c r="Z706" i="11"/>
  <c r="Z718" i="11"/>
  <c r="Y298" i="11"/>
  <c r="Y310" i="11"/>
  <c r="Y322" i="11"/>
  <c r="Y334" i="11"/>
  <c r="Y346" i="11"/>
  <c r="Y358" i="11"/>
  <c r="Y373" i="11"/>
  <c r="Y385" i="11"/>
  <c r="Y397" i="11"/>
  <c r="Y409" i="11"/>
  <c r="Y421" i="11"/>
  <c r="Y433" i="11"/>
  <c r="Y445" i="11"/>
  <c r="Y457" i="11"/>
  <c r="Y469" i="11"/>
  <c r="Y481" i="11"/>
  <c r="Y493" i="11"/>
  <c r="Y505" i="11"/>
  <c r="Y517" i="11"/>
  <c r="Y529" i="11"/>
  <c r="Y541" i="11"/>
  <c r="Y553" i="11"/>
  <c r="Y565" i="11"/>
  <c r="Y577" i="11"/>
  <c r="Y589" i="11"/>
  <c r="Y601" i="11"/>
  <c r="Y613" i="11"/>
  <c r="Y625" i="11"/>
  <c r="Y637" i="11"/>
  <c r="Y649" i="11"/>
  <c r="Y661" i="11"/>
  <c r="Y673" i="11"/>
  <c r="Y685" i="11"/>
  <c r="Y697" i="11"/>
  <c r="Y709" i="11"/>
  <c r="Y721" i="11"/>
  <c r="Y733" i="11"/>
  <c r="Y231" i="11"/>
  <c r="Z238" i="11"/>
  <c r="Y243" i="11"/>
  <c r="Z250" i="11"/>
  <c r="Y255" i="11"/>
  <c r="Z262" i="11"/>
  <c r="Y267" i="11"/>
  <c r="Z274" i="11"/>
  <c r="Y279" i="11"/>
  <c r="Z286" i="11"/>
  <c r="Y291" i="11"/>
  <c r="Z298" i="11"/>
  <c r="Y303" i="11"/>
  <c r="Z310" i="11"/>
  <c r="Y315" i="11"/>
  <c r="Z322" i="11"/>
  <c r="Y327" i="11"/>
  <c r="Z334" i="11"/>
  <c r="Y339" i="11"/>
  <c r="Z346" i="11"/>
  <c r="Y351" i="11"/>
  <c r="Z358" i="11"/>
  <c r="Y363" i="11"/>
  <c r="Z373" i="11"/>
  <c r="Y378" i="11"/>
  <c r="Z385" i="11"/>
  <c r="Y390" i="11"/>
  <c r="Z397" i="11"/>
  <c r="Y402" i="11"/>
  <c r="Z409" i="11"/>
  <c r="Y414" i="11"/>
  <c r="Z421" i="11"/>
  <c r="Y426" i="11"/>
  <c r="Z433" i="11"/>
  <c r="Y438" i="11"/>
  <c r="Z445" i="11"/>
  <c r="Y450" i="11"/>
  <c r="Z457" i="11"/>
  <c r="Y462" i="11"/>
  <c r="Z469" i="11"/>
  <c r="Y474" i="11"/>
  <c r="Z481" i="11"/>
  <c r="Y486" i="11"/>
  <c r="Z493" i="11"/>
  <c r="Y498" i="11"/>
  <c r="Z505" i="11"/>
  <c r="Y510" i="11"/>
  <c r="Z517" i="11"/>
  <c r="Y522" i="11"/>
  <c r="Z529" i="11"/>
  <c r="Y534" i="11"/>
  <c r="Z541" i="11"/>
  <c r="Y546" i="11"/>
  <c r="Z553" i="11"/>
  <c r="Y558" i="11"/>
  <c r="Z565" i="11"/>
  <c r="Y570" i="11"/>
  <c r="Z577" i="11"/>
  <c r="Y582" i="11"/>
  <c r="Z589" i="11"/>
  <c r="Y594" i="11"/>
  <c r="Z601" i="11"/>
  <c r="Y606" i="11"/>
  <c r="Z613" i="11"/>
  <c r="Y618" i="11"/>
  <c r="Z625" i="11"/>
  <c r="Y630" i="11"/>
  <c r="Z637" i="11"/>
  <c r="Y642" i="11"/>
  <c r="Z649" i="11"/>
  <c r="Y654" i="11"/>
  <c r="Z661" i="11"/>
  <c r="Y666" i="11"/>
  <c r="Z673" i="11"/>
  <c r="Y678" i="11"/>
  <c r="Z685" i="11"/>
  <c r="Y690" i="11"/>
  <c r="Z697" i="11"/>
  <c r="Y702" i="11"/>
  <c r="Z709" i="11"/>
  <c r="Y714" i="11"/>
  <c r="Z721" i="11"/>
  <c r="Y726" i="11"/>
  <c r="Z733" i="11"/>
  <c r="Y736" i="11"/>
  <c r="G3" i="11"/>
  <c r="G5" i="11"/>
  <c r="G9" i="11"/>
  <c r="G11" i="11"/>
  <c r="G15" i="11"/>
  <c r="G17" i="11"/>
  <c r="G21" i="11"/>
  <c r="G23" i="11"/>
  <c r="G27" i="11"/>
  <c r="G29" i="11"/>
  <c r="G33" i="11"/>
  <c r="G35" i="11"/>
  <c r="G39" i="11"/>
  <c r="G41" i="11"/>
  <c r="G45" i="11"/>
  <c r="G47" i="11"/>
  <c r="G51" i="11"/>
  <c r="G53" i="11"/>
  <c r="G57" i="11"/>
  <c r="G59" i="11"/>
  <c r="G63" i="11"/>
  <c r="G65" i="11"/>
  <c r="G69" i="11"/>
  <c r="G71" i="11"/>
  <c r="G75" i="11"/>
  <c r="G77" i="11"/>
  <c r="G83" i="11"/>
  <c r="G87" i="11"/>
  <c r="G89" i="11"/>
  <c r="G93" i="11"/>
  <c r="G95" i="11"/>
  <c r="G99" i="11"/>
  <c r="G101" i="11"/>
  <c r="G105" i="11"/>
  <c r="G107" i="11"/>
  <c r="G111" i="11"/>
  <c r="H3" i="11"/>
  <c r="H5" i="11"/>
  <c r="H7" i="11"/>
  <c r="H9" i="11"/>
  <c r="H11" i="11"/>
  <c r="H13" i="11"/>
  <c r="H15" i="11"/>
  <c r="H17" i="11"/>
  <c r="H19" i="11"/>
  <c r="H21" i="11"/>
  <c r="H23" i="11"/>
  <c r="H25" i="11"/>
  <c r="H27" i="11"/>
  <c r="H29" i="11"/>
  <c r="H31" i="11"/>
  <c r="H33" i="11"/>
  <c r="H35" i="11"/>
  <c r="H37" i="11"/>
  <c r="H39" i="11"/>
  <c r="H41" i="11"/>
  <c r="H43" i="11"/>
  <c r="H45" i="11"/>
  <c r="H47" i="11"/>
  <c r="H49" i="11"/>
  <c r="H51" i="11"/>
  <c r="H53" i="11"/>
  <c r="H55" i="11"/>
  <c r="H57" i="11"/>
  <c r="H59" i="11"/>
  <c r="H61" i="11"/>
  <c r="H63" i="11"/>
  <c r="H65" i="11"/>
  <c r="H67" i="11"/>
  <c r="H69" i="11"/>
  <c r="G117" i="11"/>
  <c r="G123" i="11"/>
  <c r="G129" i="11"/>
  <c r="G135" i="11"/>
  <c r="G141" i="11"/>
  <c r="G147" i="11"/>
  <c r="G153" i="11"/>
  <c r="G159" i="11"/>
  <c r="G165" i="11"/>
  <c r="G171" i="11"/>
  <c r="G177" i="11"/>
  <c r="G183" i="11"/>
  <c r="G189" i="11"/>
  <c r="G195" i="11"/>
  <c r="G201" i="11"/>
  <c r="G207" i="11"/>
  <c r="G225" i="11"/>
  <c r="G251" i="11"/>
  <c r="G253" i="11"/>
  <c r="G255" i="11"/>
  <c r="G261" i="11"/>
  <c r="G265" i="11"/>
  <c r="G269" i="11"/>
  <c r="G271" i="11"/>
  <c r="G273" i="11"/>
  <c r="G287" i="11"/>
  <c r="G289" i="11"/>
  <c r="G291" i="11"/>
  <c r="G309" i="11"/>
  <c r="G311" i="11"/>
  <c r="G313" i="11"/>
  <c r="G335" i="11"/>
  <c r="G337" i="11"/>
  <c r="G349" i="11"/>
  <c r="G351" i="11"/>
  <c r="G353" i="11"/>
  <c r="G355" i="11"/>
  <c r="G361" i="11"/>
  <c r="H71" i="11"/>
  <c r="H73" i="11"/>
  <c r="H75" i="11"/>
  <c r="H77" i="11"/>
  <c r="H79" i="11"/>
  <c r="H83" i="11"/>
  <c r="H85" i="11"/>
  <c r="H87" i="11"/>
  <c r="H89" i="11"/>
  <c r="H91" i="11"/>
  <c r="H93" i="11"/>
  <c r="H95" i="11"/>
  <c r="H97" i="11"/>
  <c r="H99" i="11"/>
  <c r="H101" i="11"/>
  <c r="H103" i="11"/>
  <c r="H105" i="11"/>
  <c r="H107" i="11"/>
  <c r="H109" i="11"/>
  <c r="H111" i="11"/>
  <c r="H113" i="11"/>
  <c r="H115" i="11"/>
  <c r="H117" i="11"/>
  <c r="H119" i="11"/>
  <c r="H121" i="11"/>
  <c r="H123" i="11"/>
  <c r="H125" i="11"/>
  <c r="H127" i="11"/>
  <c r="H129" i="11"/>
  <c r="H131" i="11"/>
  <c r="H133" i="11"/>
  <c r="H135" i="11"/>
  <c r="H137" i="11"/>
  <c r="H139" i="11"/>
  <c r="H141" i="11"/>
  <c r="H143" i="11"/>
  <c r="H145" i="11"/>
  <c r="H147" i="11"/>
  <c r="H149" i="11"/>
  <c r="H151" i="11"/>
  <c r="H153" i="11"/>
  <c r="H155" i="11"/>
  <c r="H157" i="11"/>
  <c r="H159" i="11"/>
  <c r="H161" i="11"/>
  <c r="H163" i="11"/>
  <c r="H165" i="11"/>
  <c r="H167" i="11"/>
  <c r="H169" i="11"/>
  <c r="H171" i="11"/>
  <c r="H173" i="11"/>
  <c r="H175" i="11"/>
  <c r="H177" i="11"/>
  <c r="H179" i="11"/>
  <c r="H181" i="11"/>
  <c r="H183" i="11"/>
  <c r="H185" i="11"/>
  <c r="H187" i="11"/>
  <c r="H189" i="11"/>
  <c r="H191" i="11"/>
  <c r="H193" i="11"/>
  <c r="H195" i="11"/>
  <c r="H197" i="11"/>
  <c r="H199" i="11"/>
  <c r="H201" i="11"/>
  <c r="H203" i="11"/>
  <c r="H205" i="11"/>
  <c r="H207" i="11"/>
  <c r="H209" i="11"/>
  <c r="H211" i="11"/>
  <c r="H213" i="11"/>
  <c r="H215" i="11"/>
  <c r="H217" i="11"/>
  <c r="H219" i="11"/>
  <c r="H221" i="11"/>
  <c r="H225" i="11"/>
  <c r="H239" i="11"/>
  <c r="H241" i="11"/>
  <c r="G6" i="11"/>
  <c r="G8" i="11"/>
  <c r="G12" i="11"/>
  <c r="G14" i="11"/>
  <c r="G18" i="11"/>
  <c r="G20" i="11"/>
  <c r="G24" i="11"/>
  <c r="G26" i="11"/>
  <c r="G30" i="11"/>
  <c r="G32" i="11"/>
  <c r="G36" i="11"/>
  <c r="G38" i="11"/>
  <c r="G248" i="11"/>
  <c r="G250" i="11"/>
  <c r="G252" i="11"/>
  <c r="G264" i="11"/>
  <c r="G266" i="11"/>
  <c r="G272" i="11"/>
  <c r="G286" i="11"/>
  <c r="G288" i="11"/>
  <c r="G290" i="11"/>
  <c r="G294" i="11"/>
  <c r="G298" i="11"/>
  <c r="G300" i="11"/>
  <c r="G302" i="11"/>
  <c r="G310" i="11"/>
  <c r="H228" i="11"/>
  <c r="G374" i="11"/>
  <c r="G376" i="11"/>
  <c r="G380" i="11"/>
  <c r="G384" i="11"/>
  <c r="G388" i="11"/>
  <c r="G396" i="11"/>
  <c r="G400" i="11"/>
  <c r="G402" i="11"/>
  <c r="G408" i="11"/>
  <c r="G414" i="11"/>
  <c r="G418" i="11"/>
  <c r="G420" i="11"/>
  <c r="G436" i="11"/>
  <c r="G456" i="11"/>
  <c r="G480" i="11"/>
  <c r="G484" i="11"/>
  <c r="G486" i="11"/>
  <c r="G488" i="11"/>
  <c r="G496" i="11"/>
  <c r="G498" i="11"/>
  <c r="G500" i="11"/>
  <c r="G502" i="11"/>
  <c r="G506" i="11"/>
  <c r="G510" i="11"/>
  <c r="G518" i="11"/>
  <c r="G638" i="11"/>
  <c r="H374" i="11"/>
  <c r="H378" i="11"/>
  <c r="H380" i="11"/>
  <c r="H384" i="11"/>
  <c r="H398" i="11"/>
  <c r="H400" i="11"/>
  <c r="H402" i="11"/>
  <c r="H424" i="11"/>
  <c r="H428" i="11"/>
  <c r="H430" i="11"/>
  <c r="H434" i="11"/>
  <c r="H436" i="11"/>
  <c r="H472" i="11"/>
  <c r="H486" i="11"/>
  <c r="H488" i="11"/>
  <c r="H496" i="11"/>
  <c r="H500" i="11"/>
  <c r="H502" i="11"/>
  <c r="H508" i="11"/>
  <c r="H510" i="11"/>
  <c r="H568" i="11"/>
  <c r="H570" i="11"/>
  <c r="H572" i="11"/>
  <c r="H578" i="11"/>
  <c r="H582" i="11"/>
  <c r="H594" i="11"/>
  <c r="H608" i="11"/>
  <c r="H610" i="11"/>
  <c r="H612" i="11"/>
  <c r="H624" i="11"/>
  <c r="H626" i="11"/>
  <c r="H247" i="11"/>
  <c r="H252" i="11"/>
  <c r="G507" i="11"/>
  <c r="G503" i="11"/>
  <c r="H246" i="11"/>
  <c r="H249" i="11"/>
  <c r="H251" i="11"/>
  <c r="H253" i="11"/>
  <c r="H255" i="11"/>
  <c r="H257" i="11"/>
  <c r="H273" i="11"/>
  <c r="H287" i="11"/>
  <c r="H289" i="11"/>
  <c r="H291" i="11"/>
  <c r="H293" i="11"/>
  <c r="H299" i="11"/>
  <c r="H301" i="11"/>
  <c r="H303" i="11"/>
  <c r="H305" i="11"/>
  <c r="H309" i="11"/>
  <c r="H313" i="11"/>
  <c r="H323" i="11"/>
  <c r="H327" i="11"/>
  <c r="H329" i="11"/>
  <c r="H333" i="11"/>
  <c r="H335" i="11"/>
  <c r="H337" i="11"/>
  <c r="H345" i="11"/>
  <c r="H347" i="11"/>
  <c r="H349" i="11"/>
  <c r="H351" i="11"/>
  <c r="H353" i="11"/>
  <c r="H355" i="11"/>
  <c r="H363" i="11"/>
  <c r="H365" i="11"/>
  <c r="H367" i="11"/>
  <c r="H81" i="11"/>
  <c r="G318" i="11"/>
  <c r="G322" i="11"/>
  <c r="G324" i="11"/>
  <c r="G326" i="11"/>
  <c r="G334" i="11"/>
  <c r="G338" i="11"/>
  <c r="G344" i="11"/>
  <c r="G350" i="11"/>
  <c r="G352" i="11"/>
  <c r="G354" i="11"/>
  <c r="G356" i="11"/>
  <c r="G358" i="11"/>
  <c r="G362" i="11"/>
  <c r="G368" i="11"/>
  <c r="G370" i="11"/>
  <c r="H522" i="11"/>
  <c r="H558" i="11"/>
  <c r="G566" i="11"/>
  <c r="G81" i="11"/>
  <c r="H373" i="11"/>
  <c r="H379" i="11"/>
  <c r="H385" i="11"/>
  <c r="H389" i="11"/>
  <c r="H391" i="11"/>
  <c r="H413" i="11"/>
  <c r="H415" i="11"/>
  <c r="H421" i="11"/>
  <c r="H423" i="11"/>
  <c r="H425" i="11"/>
  <c r="H427" i="11"/>
  <c r="H441" i="11"/>
  <c r="H445" i="11"/>
  <c r="H447" i="11"/>
  <c r="H459" i="11"/>
  <c r="H461" i="11"/>
  <c r="H463" i="11"/>
  <c r="H465" i="11"/>
  <c r="H467" i="11"/>
  <c r="H469" i="11"/>
  <c r="H471" i="11"/>
  <c r="H497" i="11"/>
  <c r="H507" i="11"/>
  <c r="H511" i="11"/>
  <c r="H513" i="11"/>
  <c r="G539" i="11"/>
  <c r="G543" i="11"/>
  <c r="G567" i="11"/>
  <c r="G569" i="11"/>
  <c r="G605" i="11"/>
  <c r="G623" i="11"/>
  <c r="G627" i="11"/>
  <c r="G668" i="11"/>
  <c r="G680" i="11"/>
  <c r="G682" i="11"/>
  <c r="G688" i="11"/>
  <c r="G692" i="11"/>
  <c r="G696" i="11"/>
  <c r="G706" i="11"/>
  <c r="G730" i="11"/>
  <c r="G732" i="11"/>
  <c r="H224" i="11"/>
  <c r="H260" i="11"/>
  <c r="H264" i="11"/>
  <c r="H268" i="11"/>
  <c r="H272" i="11"/>
  <c r="H274" i="11"/>
  <c r="H276" i="11"/>
  <c r="H286" i="11"/>
  <c r="H288" i="11"/>
  <c r="H298" i="11"/>
  <c r="H300" i="11"/>
  <c r="H304" i="11"/>
  <c r="H316" i="11"/>
  <c r="H330" i="11"/>
  <c r="H332" i="11"/>
  <c r="H338" i="11"/>
  <c r="H342" i="11"/>
  <c r="H344" i="11"/>
  <c r="H350" i="11"/>
  <c r="H352" i="11"/>
  <c r="H356" i="11"/>
  <c r="H360" i="11"/>
  <c r="H362" i="11"/>
  <c r="H366" i="11"/>
  <c r="H368" i="11"/>
  <c r="H370" i="11"/>
  <c r="H586" i="11"/>
  <c r="H614" i="11"/>
  <c r="H618" i="11"/>
  <c r="H650" i="11"/>
  <c r="H656" i="11"/>
  <c r="H670" i="11"/>
  <c r="H674" i="11"/>
  <c r="H682" i="11"/>
  <c r="H686" i="11"/>
  <c r="H688" i="11"/>
  <c r="H692" i="11"/>
  <c r="H728" i="11"/>
  <c r="G282" i="11"/>
  <c r="G256" i="11"/>
  <c r="H393" i="11"/>
  <c r="H523" i="11"/>
  <c r="H525" i="11"/>
  <c r="H527" i="11"/>
  <c r="H531" i="11"/>
  <c r="H533" i="11"/>
  <c r="H539" i="11"/>
  <c r="H543" i="11"/>
  <c r="G274" i="11"/>
  <c r="G371" i="11"/>
  <c r="G373" i="11"/>
  <c r="G379" i="11"/>
  <c r="G383" i="11"/>
  <c r="G385" i="11"/>
  <c r="G387" i="11"/>
  <c r="G389" i="11"/>
  <c r="G391" i="11"/>
  <c r="G397" i="11"/>
  <c r="G399" i="11"/>
  <c r="G403" i="11"/>
  <c r="G413" i="11"/>
  <c r="G415" i="11"/>
  <c r="G425" i="11"/>
  <c r="G427" i="11"/>
  <c r="G429" i="11"/>
  <c r="G431" i="11"/>
  <c r="G433" i="11"/>
  <c r="G455" i="11"/>
  <c r="G459" i="11"/>
  <c r="G463" i="11"/>
  <c r="G471" i="11"/>
  <c r="G473" i="11"/>
  <c r="G475" i="11"/>
  <c r="G477" i="11"/>
  <c r="G479" i="11"/>
  <c r="G485" i="11"/>
  <c r="G487" i="11"/>
  <c r="G491" i="11"/>
  <c r="G495" i="11"/>
  <c r="G511" i="11"/>
  <c r="G513" i="11"/>
  <c r="H317" i="11"/>
  <c r="G524" i="11"/>
  <c r="G528" i="11"/>
  <c r="G534" i="11"/>
  <c r="G538" i="11"/>
  <c r="G540" i="11"/>
  <c r="G558" i="11"/>
  <c r="G42" i="11"/>
  <c r="G44" i="11"/>
  <c r="G48" i="11"/>
  <c r="G50" i="11"/>
  <c r="G54" i="11"/>
  <c r="G56" i="11"/>
  <c r="G60" i="11"/>
  <c r="G62" i="11"/>
  <c r="G66" i="11"/>
  <c r="G68" i="11"/>
  <c r="G72" i="11"/>
  <c r="G74" i="11"/>
  <c r="G78" i="11"/>
  <c r="G80" i="11"/>
  <c r="G84" i="11"/>
  <c r="G86" i="11"/>
  <c r="G90" i="11"/>
  <c r="G92" i="11"/>
  <c r="G96" i="11"/>
  <c r="G98" i="11"/>
  <c r="G102" i="11"/>
  <c r="G104" i="11"/>
  <c r="G108" i="11"/>
  <c r="G110" i="11"/>
  <c r="G114" i="11"/>
  <c r="G120" i="11"/>
  <c r="G126" i="11"/>
  <c r="G132" i="11"/>
  <c r="G138" i="11"/>
  <c r="G144" i="11"/>
  <c r="G150" i="11"/>
  <c r="G156" i="11"/>
  <c r="G162" i="11"/>
  <c r="G168" i="11"/>
  <c r="G174" i="11"/>
  <c r="G180" i="11"/>
  <c r="G186" i="11"/>
  <c r="G192" i="11"/>
  <c r="G198" i="11"/>
  <c r="G204" i="11"/>
  <c r="G210" i="11"/>
  <c r="G216" i="11"/>
  <c r="G222" i="11"/>
  <c r="G242" i="11"/>
  <c r="G244" i="11"/>
  <c r="H438" i="11"/>
  <c r="H532" i="11"/>
  <c r="H534" i="11"/>
  <c r="H538" i="11"/>
  <c r="H546" i="11"/>
  <c r="H548" i="11"/>
  <c r="H550" i="11"/>
  <c r="H556" i="11"/>
  <c r="G574" i="11"/>
  <c r="G576" i="11"/>
  <c r="G582" i="11"/>
  <c r="G590" i="11"/>
  <c r="G608" i="11"/>
  <c r="G612" i="11"/>
  <c r="G614" i="11"/>
  <c r="H473" i="11"/>
  <c r="H601" i="11"/>
  <c r="G698" i="11"/>
  <c r="G714" i="11"/>
  <c r="H716" i="11"/>
  <c r="G235" i="11"/>
  <c r="H410" i="11"/>
  <c r="H412" i="11"/>
  <c r="H619" i="11"/>
  <c r="H625" i="11"/>
  <c r="G555" i="11"/>
  <c r="H320" i="11"/>
  <c r="H611" i="11"/>
  <c r="H464" i="11"/>
  <c r="H514" i="11"/>
  <c r="G591" i="11"/>
  <c r="G315" i="11"/>
  <c r="G542" i="11"/>
  <c r="H517" i="11"/>
  <c r="G551" i="11"/>
  <c r="G452" i="11"/>
  <c r="H564" i="11"/>
  <c r="G348" i="11"/>
  <c r="G707" i="11"/>
  <c r="G711" i="11"/>
  <c r="G713" i="11"/>
  <c r="G729" i="11"/>
  <c r="H557" i="11"/>
  <c r="G232" i="11"/>
  <c r="G234" i="11"/>
  <c r="G636" i="11"/>
  <c r="G312" i="11"/>
  <c r="G458" i="11"/>
  <c r="G460" i="11"/>
  <c r="G462" i="11"/>
  <c r="G464" i="11"/>
  <c r="G466" i="11"/>
  <c r="G470" i="11"/>
  <c r="G533" i="11"/>
  <c r="G545" i="11"/>
  <c r="H284" i="11"/>
  <c r="H456" i="11"/>
  <c r="H460" i="11"/>
  <c r="H470" i="11"/>
  <c r="H282" i="11"/>
  <c r="H237" i="11"/>
  <c r="H326" i="11"/>
  <c r="H399" i="11"/>
  <c r="H403" i="11"/>
  <c r="H407" i="11"/>
  <c r="G435" i="11"/>
  <c r="H474" i="11"/>
  <c r="H482" i="11"/>
  <c r="H484" i="11"/>
  <c r="G243" i="11"/>
  <c r="G249" i="11"/>
  <c r="G378" i="11"/>
  <c r="H411" i="11"/>
  <c r="H419" i="11"/>
  <c r="H348" i="11"/>
  <c r="G607" i="11"/>
  <c r="G660" i="11"/>
  <c r="G712" i="11"/>
  <c r="G718" i="11"/>
  <c r="G720" i="11"/>
  <c r="G722" i="11"/>
  <c r="H321" i="11"/>
  <c r="G238" i="11"/>
  <c r="G240" i="11"/>
  <c r="H603" i="11"/>
  <c r="H607" i="11"/>
  <c r="G617" i="11"/>
  <c r="H331" i="11"/>
  <c r="G339" i="11"/>
  <c r="H521" i="11"/>
  <c r="G226" i="11"/>
  <c r="H226" i="11"/>
  <c r="G327" i="11"/>
  <c r="G329" i="11"/>
  <c r="G360" i="11"/>
  <c r="G568" i="11"/>
  <c r="G570" i="11"/>
  <c r="H617" i="11"/>
  <c r="H4" i="11"/>
  <c r="H6" i="11"/>
  <c r="H8" i="11"/>
  <c r="H10" i="11"/>
  <c r="H12" i="11"/>
  <c r="H14" i="11"/>
  <c r="H16" i="11"/>
  <c r="H18" i="11"/>
  <c r="H20" i="11"/>
  <c r="H22" i="11"/>
  <c r="H24" i="11"/>
  <c r="H26" i="11"/>
  <c r="H28" i="11"/>
  <c r="H30" i="11"/>
  <c r="H32" i="11"/>
  <c r="H34" i="11"/>
  <c r="H36" i="11"/>
  <c r="H38" i="11"/>
  <c r="H40" i="11"/>
  <c r="H42" i="11"/>
  <c r="H44" i="11"/>
  <c r="H46" i="11"/>
  <c r="H48" i="11"/>
  <c r="H50" i="11"/>
  <c r="H52" i="11"/>
  <c r="H54" i="11"/>
  <c r="H56" i="11"/>
  <c r="H58" i="11"/>
  <c r="H60" i="11"/>
  <c r="H62" i="11"/>
  <c r="H64" i="11"/>
  <c r="H66" i="11"/>
  <c r="H68" i="11"/>
  <c r="H70" i="11"/>
  <c r="H72" i="11"/>
  <c r="H74" i="11"/>
  <c r="H76" i="11"/>
  <c r="H78" i="11"/>
  <c r="H80" i="11"/>
  <c r="H82" i="11"/>
  <c r="H84" i="11"/>
  <c r="H86" i="11"/>
  <c r="H88" i="11"/>
  <c r="H90" i="11"/>
  <c r="H92" i="11"/>
  <c r="H94" i="11"/>
  <c r="H96" i="11"/>
  <c r="H98" i="11"/>
  <c r="H100" i="11"/>
  <c r="H102" i="11"/>
  <c r="H104" i="11"/>
  <c r="H106" i="11"/>
  <c r="H108" i="11"/>
  <c r="H110" i="11"/>
  <c r="H112" i="11"/>
  <c r="H114" i="11"/>
  <c r="H116" i="11"/>
  <c r="H118" i="11"/>
  <c r="H120" i="11"/>
  <c r="H122" i="11"/>
  <c r="H124" i="11"/>
  <c r="H126" i="11"/>
  <c r="H128" i="11"/>
  <c r="H130" i="11"/>
  <c r="H132" i="11"/>
  <c r="H134" i="11"/>
  <c r="H136" i="11"/>
  <c r="H138" i="11"/>
  <c r="H140" i="11"/>
  <c r="H142" i="11"/>
  <c r="H144" i="11"/>
  <c r="H146" i="11"/>
  <c r="H148" i="11"/>
  <c r="H150" i="11"/>
  <c r="H152" i="11"/>
  <c r="H154" i="11"/>
  <c r="H156" i="11"/>
  <c r="H158" i="11"/>
  <c r="H160" i="11"/>
  <c r="H162" i="11"/>
  <c r="H164" i="11"/>
  <c r="H166" i="11"/>
  <c r="H168" i="11"/>
  <c r="H170" i="11"/>
  <c r="H172" i="11"/>
  <c r="H174" i="11"/>
  <c r="H176" i="11"/>
  <c r="H178" i="11"/>
  <c r="H180" i="11"/>
  <c r="H182" i="11"/>
  <c r="H184" i="11"/>
  <c r="H186" i="11"/>
  <c r="H188" i="11"/>
  <c r="H190" i="11"/>
  <c r="H192" i="11"/>
  <c r="G228" i="11"/>
  <c r="H263" i="11"/>
  <c r="H265" i="11"/>
  <c r="H267" i="11"/>
  <c r="H269" i="11"/>
  <c r="H308" i="11"/>
  <c r="H310" i="11"/>
  <c r="H312" i="11"/>
  <c r="G314" i="11"/>
  <c r="G316" i="11"/>
  <c r="H339" i="11"/>
  <c r="H341" i="11"/>
  <c r="H343" i="11"/>
  <c r="G347" i="11"/>
  <c r="G366" i="11"/>
  <c r="H388" i="11"/>
  <c r="G392" i="11"/>
  <c r="G423" i="11"/>
  <c r="H429" i="11"/>
  <c r="H433" i="11"/>
  <c r="H435" i="11"/>
  <c r="G437" i="11"/>
  <c r="G443" i="11"/>
  <c r="G445" i="11"/>
  <c r="G447" i="11"/>
  <c r="G449" i="11"/>
  <c r="G451" i="11"/>
  <c r="H506" i="11"/>
  <c r="H545" i="11"/>
  <c r="G559" i="11"/>
  <c r="G561" i="11"/>
  <c r="H700" i="11"/>
  <c r="H704" i="11"/>
  <c r="H706" i="11"/>
  <c r="H710" i="11"/>
  <c r="H712" i="11"/>
  <c r="H722" i="11"/>
  <c r="G726" i="11"/>
  <c r="H230" i="11"/>
  <c r="H236" i="11"/>
  <c r="H238" i="11"/>
  <c r="H279" i="11"/>
  <c r="H281" i="11"/>
  <c r="H322" i="11"/>
  <c r="H324" i="11"/>
  <c r="H371" i="11"/>
  <c r="H455" i="11"/>
  <c r="H528" i="11"/>
  <c r="H565" i="11"/>
  <c r="H567" i="11"/>
  <c r="H592" i="11"/>
  <c r="H604" i="11"/>
  <c r="H248" i="11"/>
  <c r="H250" i="11"/>
  <c r="H285" i="11"/>
  <c r="G301" i="11"/>
  <c r="G305" i="11"/>
  <c r="G307" i="11"/>
  <c r="G328" i="11"/>
  <c r="H357" i="11"/>
  <c r="H359" i="11"/>
  <c r="H361" i="11"/>
  <c r="G365" i="11"/>
  <c r="G367" i="11"/>
  <c r="G369" i="11"/>
  <c r="G375" i="11"/>
  <c r="H377" i="11"/>
  <c r="H381" i="11"/>
  <c r="H383" i="11"/>
  <c r="H404" i="11"/>
  <c r="H408" i="11"/>
  <c r="H416" i="11"/>
  <c r="H418" i="11"/>
  <c r="H420" i="11"/>
  <c r="G424" i="11"/>
  <c r="H457" i="11"/>
  <c r="G467" i="11"/>
  <c r="H475" i="11"/>
  <c r="H477" i="11"/>
  <c r="H479" i="11"/>
  <c r="H481" i="11"/>
  <c r="H485" i="11"/>
  <c r="H493" i="11"/>
  <c r="H495" i="11"/>
  <c r="G509" i="11"/>
  <c r="G579" i="11"/>
  <c r="G581" i="11"/>
  <c r="H622" i="11"/>
  <c r="G675" i="11"/>
  <c r="G602" i="11"/>
  <c r="G357" i="11"/>
  <c r="G229" i="11"/>
  <c r="G233" i="11"/>
  <c r="H307" i="11"/>
  <c r="G448" i="11"/>
  <c r="G450" i="11"/>
  <c r="G564" i="11"/>
  <c r="G595" i="11"/>
  <c r="G642" i="11"/>
  <c r="G646" i="11"/>
  <c r="G209" i="11"/>
  <c r="G211" i="11"/>
  <c r="G215" i="11"/>
  <c r="G217" i="11"/>
  <c r="G223" i="11"/>
  <c r="H227" i="11"/>
  <c r="H229" i="11"/>
  <c r="H231" i="11"/>
  <c r="H233" i="11"/>
  <c r="G237" i="11"/>
  <c r="G239" i="11"/>
  <c r="H262" i="11"/>
  <c r="G276" i="11"/>
  <c r="G323" i="11"/>
  <c r="G325" i="11"/>
  <c r="G342" i="11"/>
  <c r="G372" i="11"/>
  <c r="H442" i="11"/>
  <c r="H448" i="11"/>
  <c r="H450" i="11"/>
  <c r="H452" i="11"/>
  <c r="G519" i="11"/>
  <c r="G523" i="11"/>
  <c r="G527" i="11"/>
  <c r="G531" i="11"/>
  <c r="H544" i="11"/>
  <c r="H554" i="11"/>
  <c r="H640" i="11"/>
  <c r="H642" i="11"/>
  <c r="H644" i="11"/>
  <c r="H646" i="11"/>
  <c r="G648" i="11"/>
  <c r="G650" i="11"/>
  <c r="G656" i="11"/>
  <c r="G735" i="11"/>
  <c r="G578" i="11"/>
  <c r="H590" i="11"/>
  <c r="G592" i="11"/>
  <c r="G594" i="11"/>
  <c r="G596" i="11"/>
  <c r="G631" i="11"/>
  <c r="G635" i="11"/>
  <c r="H724" i="11"/>
  <c r="H726" i="11"/>
  <c r="G728" i="11"/>
  <c r="G610" i="11"/>
  <c r="G639" i="11"/>
  <c r="G645" i="11"/>
  <c r="G647" i="11"/>
  <c r="H668" i="11"/>
  <c r="G670" i="11"/>
  <c r="G674" i="11"/>
  <c r="H730" i="11"/>
  <c r="H732" i="11"/>
  <c r="H680" i="11"/>
  <c r="H734" i="11"/>
  <c r="G628" i="11"/>
  <c r="H562" i="11"/>
  <c r="G587" i="11"/>
  <c r="H593" i="11"/>
  <c r="H628" i="11"/>
  <c r="H632" i="11"/>
  <c r="H636" i="11"/>
  <c r="G661" i="11"/>
  <c r="G704" i="11"/>
  <c r="H503" i="11"/>
  <c r="G13" i="11"/>
  <c r="G25" i="11"/>
  <c r="G37" i="11"/>
  <c r="G79" i="11"/>
  <c r="G91" i="11"/>
  <c r="G103" i="11"/>
  <c r="G115" i="11"/>
  <c r="G127" i="11"/>
  <c r="G139" i="11"/>
  <c r="G149" i="11"/>
  <c r="G173" i="11"/>
  <c r="G193" i="11"/>
  <c r="G205" i="11"/>
  <c r="G606" i="11"/>
  <c r="H698" i="11"/>
  <c r="G702" i="11"/>
  <c r="G716" i="11"/>
  <c r="H240" i="11"/>
  <c r="H414" i="11"/>
  <c r="H458" i="11"/>
  <c r="H498" i="11"/>
  <c r="G515" i="11"/>
  <c r="G683" i="11"/>
  <c r="G687" i="11"/>
  <c r="G689" i="11"/>
  <c r="H478" i="11"/>
  <c r="G55" i="11"/>
  <c r="G67" i="11"/>
  <c r="G137" i="11"/>
  <c r="G161" i="11"/>
  <c r="G185" i="11"/>
  <c r="G197" i="11"/>
  <c r="G268" i="11"/>
  <c r="H439" i="11"/>
  <c r="G525" i="11"/>
  <c r="H560" i="11"/>
  <c r="G49" i="11"/>
  <c r="G73" i="11"/>
  <c r="G85" i="11"/>
  <c r="G121" i="11"/>
  <c r="G133" i="11"/>
  <c r="G167" i="11"/>
  <c r="G179" i="11"/>
  <c r="G191" i="11"/>
  <c r="G203" i="11"/>
  <c r="G725" i="11"/>
  <c r="H725" i="11"/>
  <c r="H266" i="11"/>
  <c r="G504" i="11"/>
  <c r="G4" i="11"/>
  <c r="G10" i="11"/>
  <c r="G16" i="11"/>
  <c r="G22" i="11"/>
  <c r="G28" i="11"/>
  <c r="G34" i="11"/>
  <c r="G40" i="11"/>
  <c r="G46" i="11"/>
  <c r="G52" i="11"/>
  <c r="G58" i="11"/>
  <c r="G64" i="11"/>
  <c r="G70" i="11"/>
  <c r="G76" i="11"/>
  <c r="G82" i="11"/>
  <c r="G88" i="11"/>
  <c r="G94" i="11"/>
  <c r="G100" i="11"/>
  <c r="G106" i="11"/>
  <c r="G112" i="11"/>
  <c r="G116" i="11"/>
  <c r="G118" i="11"/>
  <c r="G122" i="11"/>
  <c r="G124" i="11"/>
  <c r="G128" i="11"/>
  <c r="G130" i="11"/>
  <c r="G134" i="11"/>
  <c r="G136" i="11"/>
  <c r="G140" i="11"/>
  <c r="G142" i="11"/>
  <c r="G146" i="11"/>
  <c r="G148" i="11"/>
  <c r="G152" i="11"/>
  <c r="G154" i="11"/>
  <c r="G158" i="11"/>
  <c r="G160" i="11"/>
  <c r="G164" i="11"/>
  <c r="G166" i="11"/>
  <c r="G170" i="11"/>
  <c r="G172" i="11"/>
  <c r="G176" i="11"/>
  <c r="G178" i="11"/>
  <c r="G182" i="11"/>
  <c r="G184" i="11"/>
  <c r="G188" i="11"/>
  <c r="G190" i="11"/>
  <c r="G194" i="11"/>
  <c r="G196" i="11"/>
  <c r="G200" i="11"/>
  <c r="G202" i="11"/>
  <c r="G206" i="11"/>
  <c r="G208" i="11"/>
  <c r="G212" i="11"/>
  <c r="G214" i="11"/>
  <c r="G218" i="11"/>
  <c r="G220" i="11"/>
  <c r="H290" i="11"/>
  <c r="H292" i="11"/>
  <c r="H296" i="11"/>
  <c r="H397" i="11"/>
  <c r="H443" i="11"/>
  <c r="G7" i="11"/>
  <c r="G131" i="11"/>
  <c r="G145" i="11"/>
  <c r="G157" i="11"/>
  <c r="G169" i="11"/>
  <c r="G181" i="11"/>
  <c r="G285" i="11"/>
  <c r="G241" i="11"/>
  <c r="G254" i="11"/>
  <c r="G258" i="11"/>
  <c r="G292" i="11"/>
  <c r="G409" i="11"/>
  <c r="G411" i="11"/>
  <c r="H432" i="11"/>
  <c r="G489" i="11"/>
  <c r="H518" i="11"/>
  <c r="G520" i="11"/>
  <c r="G321" i="11"/>
  <c r="G19" i="11"/>
  <c r="G31" i="11"/>
  <c r="G43" i="11"/>
  <c r="G97" i="11"/>
  <c r="G109" i="11"/>
  <c r="G119" i="11"/>
  <c r="G143" i="11"/>
  <c r="G155" i="11"/>
  <c r="G230" i="11"/>
  <c r="G275" i="11"/>
  <c r="G277" i="11"/>
  <c r="H334" i="11"/>
  <c r="G336" i="11"/>
  <c r="G386" i="11"/>
  <c r="G390" i="11"/>
  <c r="G438" i="11"/>
  <c r="G474" i="11"/>
  <c r="H520" i="11"/>
  <c r="G522" i="11"/>
  <c r="G615" i="11"/>
  <c r="G621" i="11"/>
  <c r="G262" i="11"/>
  <c r="G61" i="11"/>
  <c r="G113" i="11"/>
  <c r="G125" i="11"/>
  <c r="G151" i="11"/>
  <c r="G163" i="11"/>
  <c r="G175" i="11"/>
  <c r="G187" i="11"/>
  <c r="G199" i="11"/>
  <c r="H270" i="11"/>
  <c r="H243" i="11"/>
  <c r="H245" i="11"/>
  <c r="G246" i="11"/>
  <c r="H275" i="11"/>
  <c r="H277" i="11"/>
  <c r="G283" i="11"/>
  <c r="H319" i="11"/>
  <c r="H375" i="11"/>
  <c r="H386" i="11"/>
  <c r="G482" i="11"/>
  <c r="H615" i="11"/>
  <c r="H294" i="11"/>
  <c r="G303" i="11"/>
  <c r="H325" i="11"/>
  <c r="H336" i="11"/>
  <c r="H354" i="11"/>
  <c r="H372" i="11"/>
  <c r="H390" i="11"/>
  <c r="H401" i="11"/>
  <c r="H449" i="11"/>
  <c r="H451" i="11"/>
  <c r="H462" i="11"/>
  <c r="H487" i="11"/>
  <c r="H509" i="11"/>
  <c r="H529" i="11"/>
  <c r="H547" i="11"/>
  <c r="H549" i="11"/>
  <c r="H551" i="11"/>
  <c r="H566" i="11"/>
  <c r="G666" i="11"/>
  <c r="H194" i="11"/>
  <c r="H196" i="11"/>
  <c r="H198" i="11"/>
  <c r="H200" i="11"/>
  <c r="H202" i="11"/>
  <c r="H204" i="11"/>
  <c r="H206" i="11"/>
  <c r="H208" i="11"/>
  <c r="H210" i="11"/>
  <c r="H212" i="11"/>
  <c r="H214" i="11"/>
  <c r="H216" i="11"/>
  <c r="H218" i="11"/>
  <c r="H220" i="11"/>
  <c r="H222" i="11"/>
  <c r="G231" i="11"/>
  <c r="H235" i="11"/>
  <c r="H242" i="11"/>
  <c r="H244" i="11"/>
  <c r="G259" i="11"/>
  <c r="H261" i="11"/>
  <c r="G279" i="11"/>
  <c r="H283" i="11"/>
  <c r="H314" i="11"/>
  <c r="H318" i="11"/>
  <c r="G333" i="11"/>
  <c r="H340" i="11"/>
  <c r="G345" i="11"/>
  <c r="H358" i="11"/>
  <c r="G363" i="11"/>
  <c r="H376" i="11"/>
  <c r="G381" i="11"/>
  <c r="H392" i="11"/>
  <c r="G394" i="11"/>
  <c r="H396" i="11"/>
  <c r="G398" i="11"/>
  <c r="H409" i="11"/>
  <c r="H422" i="11"/>
  <c r="H431" i="11"/>
  <c r="G442" i="11"/>
  <c r="G453" i="11"/>
  <c r="H466" i="11"/>
  <c r="H504" i="11"/>
  <c r="H542" i="11"/>
  <c r="H553" i="11"/>
  <c r="G572" i="11"/>
  <c r="G593" i="11"/>
  <c r="H606" i="11"/>
  <c r="G499" i="11"/>
  <c r="H524" i="11"/>
  <c r="G535" i="11"/>
  <c r="G537" i="11"/>
  <c r="G546" i="11"/>
  <c r="H559" i="11"/>
  <c r="H561" i="11"/>
  <c r="H595" i="11"/>
  <c r="H597" i="11"/>
  <c r="G603" i="11"/>
  <c r="G665" i="11"/>
  <c r="H369" i="11"/>
  <c r="H387" i="11"/>
  <c r="H446" i="11"/>
  <c r="G468" i="11"/>
  <c r="G497" i="11"/>
  <c r="H499" i="11"/>
  <c r="H519" i="11"/>
  <c r="H535" i="11"/>
  <c r="H580" i="11"/>
  <c r="G597" i="11"/>
  <c r="G644" i="11"/>
  <c r="G278" i="11"/>
  <c r="G280" i="11"/>
  <c r="G297" i="11"/>
  <c r="H302" i="11"/>
  <c r="G304" i="11"/>
  <c r="G308" i="11"/>
  <c r="H311" i="11"/>
  <c r="G346" i="11"/>
  <c r="G364" i="11"/>
  <c r="G382" i="11"/>
  <c r="G395" i="11"/>
  <c r="G404" i="11"/>
  <c r="G406" i="11"/>
  <c r="G419" i="11"/>
  <c r="G494" i="11"/>
  <c r="G501" i="11"/>
  <c r="G512" i="11"/>
  <c r="G521" i="11"/>
  <c r="G554" i="11"/>
  <c r="G588" i="11"/>
  <c r="G663" i="11"/>
  <c r="G734" i="11"/>
  <c r="G213" i="11"/>
  <c r="G219" i="11"/>
  <c r="H232" i="11"/>
  <c r="G236" i="11"/>
  <c r="H254" i="11"/>
  <c r="H256" i="11"/>
  <c r="H258" i="11"/>
  <c r="G267" i="11"/>
  <c r="H271" i="11"/>
  <c r="H278" i="11"/>
  <c r="H280" i="11"/>
  <c r="H295" i="11"/>
  <c r="H297" i="11"/>
  <c r="G306" i="11"/>
  <c r="H315" i="11"/>
  <c r="G319" i="11"/>
  <c r="H328" i="11"/>
  <c r="G330" i="11"/>
  <c r="G332" i="11"/>
  <c r="G341" i="11"/>
  <c r="H346" i="11"/>
  <c r="G359" i="11"/>
  <c r="H364" i="11"/>
  <c r="G377" i="11"/>
  <c r="H382" i="11"/>
  <c r="H395" i="11"/>
  <c r="H406" i="11"/>
  <c r="G417" i="11"/>
  <c r="G421" i="11"/>
  <c r="G430" i="11"/>
  <c r="G432" i="11"/>
  <c r="H437" i="11"/>
  <c r="G439" i="11"/>
  <c r="G441" i="11"/>
  <c r="H454" i="11"/>
  <c r="G461" i="11"/>
  <c r="G483" i="11"/>
  <c r="H492" i="11"/>
  <c r="H494" i="11"/>
  <c r="G530" i="11"/>
  <c r="G532" i="11"/>
  <c r="G556" i="11"/>
  <c r="G626" i="11"/>
  <c r="G633" i="11"/>
  <c r="H713" i="11"/>
  <c r="G717" i="11"/>
  <c r="G719" i="11"/>
  <c r="H648" i="11"/>
  <c r="G672" i="11"/>
  <c r="H676" i="11"/>
  <c r="H540" i="11"/>
  <c r="G549" i="11"/>
  <c r="G560" i="11"/>
  <c r="H574" i="11"/>
  <c r="H576" i="11"/>
  <c r="G583" i="11"/>
  <c r="G585" i="11"/>
  <c r="H621" i="11"/>
  <c r="G630" i="11"/>
  <c r="G632" i="11"/>
  <c r="G643" i="11"/>
  <c r="G657" i="11"/>
  <c r="G659" i="11"/>
  <c r="H661" i="11"/>
  <c r="H665" i="11"/>
  <c r="G678" i="11"/>
  <c r="G693" i="11"/>
  <c r="G695" i="11"/>
  <c r="H697" i="11"/>
  <c r="G708" i="11"/>
  <c r="G710" i="11"/>
  <c r="H596" i="11"/>
  <c r="H701" i="11"/>
  <c r="H703" i="11"/>
  <c r="H718" i="11"/>
  <c r="H720" i="11"/>
  <c r="G571" i="11"/>
  <c r="G684" i="11"/>
  <c r="G686" i="11"/>
  <c r="G699" i="11"/>
  <c r="G701" i="11"/>
  <c r="H537" i="11"/>
  <c r="G544" i="11"/>
  <c r="G557" i="11"/>
  <c r="H571" i="11"/>
  <c r="G580" i="11"/>
  <c r="H616" i="11"/>
  <c r="G618" i="11"/>
  <c r="H627" i="11"/>
  <c r="G649" i="11"/>
  <c r="H652" i="11"/>
  <c r="G654" i="11"/>
  <c r="G658" i="11"/>
  <c r="G669" i="11"/>
  <c r="G671" i="11"/>
  <c r="H677" i="11"/>
  <c r="G690" i="11"/>
  <c r="G694" i="11"/>
  <c r="H705" i="11"/>
  <c r="H729" i="11"/>
  <c r="G604" i="11"/>
  <c r="H609" i="11"/>
  <c r="G613" i="11"/>
  <c r="G629" i="11"/>
  <c r="G640" i="11"/>
  <c r="H649" i="11"/>
  <c r="H658" i="11"/>
  <c r="G664" i="11"/>
  <c r="H679" i="11"/>
  <c r="H694" i="11"/>
  <c r="H709" i="11"/>
  <c r="G295" i="11"/>
  <c r="G393" i="11"/>
  <c r="H223" i="11"/>
  <c r="H234" i="11"/>
  <c r="H306" i="11"/>
  <c r="H453" i="11"/>
  <c r="H633" i="11"/>
  <c r="G227" i="11"/>
  <c r="G263" i="11"/>
  <c r="G299" i="11"/>
  <c r="G343" i="11"/>
  <c r="G422" i="11"/>
  <c r="H480" i="11"/>
  <c r="G563" i="11"/>
  <c r="G573" i="11"/>
  <c r="H662" i="11"/>
  <c r="G662" i="11"/>
  <c r="G270" i="11"/>
  <c r="G224" i="11"/>
  <c r="G260" i="11"/>
  <c r="G296" i="11"/>
  <c r="H600" i="11"/>
  <c r="G600" i="11"/>
  <c r="H444" i="11"/>
  <c r="G444" i="11"/>
  <c r="G492" i="11"/>
  <c r="G221" i="11"/>
  <c r="G257" i="11"/>
  <c r="G293" i="11"/>
  <c r="G340" i="11"/>
  <c r="H394" i="11"/>
  <c r="G401" i="11"/>
  <c r="G440" i="11"/>
  <c r="H489" i="11"/>
  <c r="H536" i="11"/>
  <c r="G536" i="11"/>
  <c r="H575" i="11"/>
  <c r="G575" i="11"/>
  <c r="H630" i="11"/>
  <c r="H731" i="11"/>
  <c r="G731" i="11"/>
  <c r="G331" i="11"/>
  <c r="H259" i="11"/>
  <c r="H417" i="11"/>
  <c r="H440" i="11"/>
  <c r="H468" i="11"/>
  <c r="G547" i="11"/>
  <c r="G609" i="11"/>
  <c r="G616" i="11"/>
  <c r="H657" i="11"/>
  <c r="G247" i="11"/>
  <c r="G284" i="11"/>
  <c r="G320" i="11"/>
  <c r="G412" i="11"/>
  <c r="G599" i="11"/>
  <c r="H641" i="11"/>
  <c r="G641" i="11"/>
  <c r="G652" i="11"/>
  <c r="H405" i="11"/>
  <c r="G405" i="11"/>
  <c r="G245" i="11"/>
  <c r="G281" i="11"/>
  <c r="G317" i="11"/>
  <c r="H426" i="11"/>
  <c r="G426" i="11"/>
  <c r="H516" i="11"/>
  <c r="H530" i="11"/>
  <c r="H599" i="11"/>
  <c r="G611" i="11"/>
  <c r="G465" i="11"/>
  <c r="H491" i="11"/>
  <c r="H501" i="11"/>
  <c r="G508" i="11"/>
  <c r="H515" i="11"/>
  <c r="G577" i="11"/>
  <c r="H613" i="11"/>
  <c r="G676" i="11"/>
  <c r="H683" i="11"/>
  <c r="G416" i="11"/>
  <c r="G434" i="11"/>
  <c r="G457" i="11"/>
  <c r="G472" i="11"/>
  <c r="G541" i="11"/>
  <c r="G620" i="11"/>
  <c r="G505" i="11"/>
  <c r="H541" i="11"/>
  <c r="G584" i="11"/>
  <c r="H591" i="11"/>
  <c r="H620" i="11"/>
  <c r="H634" i="11"/>
  <c r="H707" i="11"/>
  <c r="G469" i="11"/>
  <c r="H505" i="11"/>
  <c r="G548" i="11"/>
  <c r="H555" i="11"/>
  <c r="H584" i="11"/>
  <c r="H598" i="11"/>
  <c r="G624" i="11"/>
  <c r="H669" i="11"/>
  <c r="G700" i="11"/>
  <c r="H727" i="11"/>
  <c r="G410" i="11"/>
  <c r="G428" i="11"/>
  <c r="G446" i="11"/>
  <c r="G476" i="11"/>
  <c r="H483" i="11"/>
  <c r="H512" i="11"/>
  <c r="H526" i="11"/>
  <c r="G552" i="11"/>
  <c r="H588" i="11"/>
  <c r="H638" i="11"/>
  <c r="H655" i="11"/>
  <c r="H664" i="11"/>
  <c r="G407" i="11"/>
  <c r="H476" i="11"/>
  <c r="H490" i="11"/>
  <c r="G516" i="11"/>
  <c r="H552" i="11"/>
  <c r="H602" i="11"/>
  <c r="G619" i="11"/>
  <c r="H693" i="11"/>
  <c r="H715" i="11"/>
  <c r="G724" i="11"/>
  <c r="H654" i="11"/>
  <c r="H666" i="11"/>
  <c r="H678" i="11"/>
  <c r="H690" i="11"/>
  <c r="G697" i="11"/>
  <c r="H702" i="11"/>
  <c r="G709" i="11"/>
  <c r="H714" i="11"/>
  <c r="G721" i="11"/>
  <c r="G733" i="11"/>
  <c r="G493" i="11"/>
  <c r="G529" i="11"/>
  <c r="G565" i="11"/>
  <c r="G601" i="11"/>
  <c r="G637" i="11"/>
  <c r="H733" i="11"/>
  <c r="G454" i="11"/>
  <c r="G490" i="11"/>
  <c r="G526" i="11"/>
  <c r="G562" i="11"/>
  <c r="G598" i="11"/>
  <c r="G634" i="11"/>
  <c r="H663" i="11"/>
  <c r="H675" i="11"/>
  <c r="H687" i="11"/>
  <c r="H699" i="11"/>
  <c r="H711" i="11"/>
  <c r="G481" i="11"/>
  <c r="G517" i="11"/>
  <c r="G553" i="11"/>
  <c r="G589" i="11"/>
  <c r="G625" i="11"/>
  <c r="G478" i="11"/>
  <c r="G514" i="11"/>
  <c r="G550" i="11"/>
  <c r="G586" i="11"/>
  <c r="G622" i="11"/>
  <c r="G655" i="11"/>
  <c r="H660" i="11"/>
  <c r="G667" i="11"/>
  <c r="H672" i="11"/>
  <c r="G679" i="11"/>
  <c r="H684" i="11"/>
  <c r="G691" i="11"/>
  <c r="H696" i="11"/>
  <c r="G703" i="11"/>
  <c r="H708" i="11"/>
  <c r="G715" i="11"/>
  <c r="G727" i="11"/>
  <c r="AC312" i="16" l="1"/>
  <c r="AC583" i="16"/>
  <c r="AC631" i="16"/>
  <c r="AC469" i="16"/>
  <c r="AD627" i="16"/>
  <c r="AC535" i="16"/>
  <c r="AC218" i="16"/>
  <c r="AC5" i="16"/>
  <c r="AD671" i="16"/>
  <c r="AD643" i="16"/>
  <c r="AC512" i="16"/>
  <c r="AD548" i="16"/>
  <c r="AC505" i="16"/>
  <c r="AD106" i="16"/>
  <c r="AC424" i="16"/>
  <c r="AD202" i="16"/>
  <c r="AD306" i="16"/>
  <c r="AD638" i="16"/>
  <c r="AD545" i="16"/>
  <c r="AD505" i="16"/>
  <c r="AD198" i="16"/>
  <c r="AD560" i="16"/>
  <c r="AD382" i="16"/>
  <c r="AD424" i="16"/>
  <c r="AD512" i="16"/>
  <c r="AD426" i="16"/>
  <c r="AD179" i="16"/>
  <c r="AD5" i="16"/>
  <c r="AC179" i="16"/>
  <c r="AC555" i="16"/>
  <c r="AC545" i="16"/>
  <c r="AC616" i="16"/>
  <c r="AC382" i="16"/>
  <c r="AC448" i="16"/>
  <c r="AC106" i="16"/>
  <c r="AC198" i="16"/>
  <c r="AC548" i="16"/>
  <c r="AC467" i="16"/>
  <c r="E118" i="7"/>
  <c r="J72" i="7" l="1"/>
  <c r="J71" i="7"/>
  <c r="H71" i="7"/>
  <c r="H72" i="7"/>
  <c r="I72" i="7"/>
  <c r="I71" i="7"/>
  <c r="D71" i="4" l="1"/>
  <c r="H94" i="4" l="1"/>
  <c r="H198" i="4"/>
  <c r="H71" i="4"/>
  <c r="H84" i="4"/>
  <c r="H85" i="4"/>
  <c r="H96" i="4"/>
  <c r="H97" i="4"/>
  <c r="H208" i="4"/>
  <c r="H209" i="4"/>
  <c r="H106" i="4"/>
  <c r="H107" i="4"/>
  <c r="H108" i="4"/>
  <c r="H171" i="4"/>
  <c r="H187" i="4"/>
  <c r="H24" i="4"/>
  <c r="H220" i="4"/>
  <c r="G221" i="4"/>
  <c r="G223" i="4"/>
  <c r="E3" i="1"/>
  <c r="E4" i="1"/>
  <c r="E5" i="1"/>
  <c r="E6" i="1"/>
  <c r="E7" i="1"/>
  <c r="E8" i="1"/>
  <c r="E8" i="4" s="1"/>
  <c r="E9" i="1"/>
  <c r="E9" i="4" s="1"/>
  <c r="E10" i="1"/>
  <c r="E11" i="1"/>
  <c r="E12" i="1"/>
  <c r="E13" i="1"/>
  <c r="E14" i="1"/>
  <c r="E15" i="1"/>
  <c r="E16" i="1"/>
  <c r="E17" i="1"/>
  <c r="E18" i="1"/>
  <c r="E19" i="1"/>
  <c r="E20" i="1"/>
  <c r="E20" i="4" s="1"/>
  <c r="E21" i="1"/>
  <c r="E21" i="4" s="1"/>
  <c r="E22" i="1"/>
  <c r="E23" i="1"/>
  <c r="E23" i="4" s="1"/>
  <c r="E24" i="1"/>
  <c r="E24" i="4" s="1"/>
  <c r="E25" i="1"/>
  <c r="E25" i="4" s="1"/>
  <c r="E26" i="1"/>
  <c r="E26" i="4" s="1"/>
  <c r="E27" i="1"/>
  <c r="E27" i="4" s="1"/>
  <c r="E28" i="1"/>
  <c r="E28" i="4" s="1"/>
  <c r="E29" i="1"/>
  <c r="E30" i="1"/>
  <c r="E31" i="1"/>
  <c r="E32" i="1"/>
  <c r="E33" i="1"/>
  <c r="E34" i="1"/>
  <c r="E35" i="1"/>
  <c r="E36" i="1"/>
  <c r="E36" i="4" s="1"/>
  <c r="E37" i="1"/>
  <c r="E38" i="1"/>
  <c r="E38" i="4" s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2" i="4" s="1"/>
  <c r="E63" i="1"/>
  <c r="E64" i="1"/>
  <c r="E65" i="1"/>
  <c r="E65" i="4" s="1"/>
  <c r="E66" i="1"/>
  <c r="E67" i="1"/>
  <c r="E68" i="1"/>
  <c r="E69" i="1"/>
  <c r="E70" i="1"/>
  <c r="E71" i="1"/>
  <c r="E72" i="1"/>
  <c r="E73" i="1"/>
  <c r="E74" i="1"/>
  <c r="E75" i="1"/>
  <c r="E76" i="1"/>
  <c r="E76" i="4" s="1"/>
  <c r="E77" i="1"/>
  <c r="E77" i="4" s="1"/>
  <c r="E78" i="1"/>
  <c r="E79" i="1"/>
  <c r="E79" i="4" s="1"/>
  <c r="E80" i="1"/>
  <c r="E80" i="4" s="1"/>
  <c r="E81" i="1"/>
  <c r="E81" i="4" s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7" i="4" s="1"/>
  <c r="E98" i="1"/>
  <c r="E99" i="1"/>
  <c r="E99" i="4" s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220" i="4" s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8" i="4" s="1"/>
  <c r="E159" i="1"/>
  <c r="E160" i="1"/>
  <c r="E161" i="1"/>
  <c r="E162" i="1"/>
  <c r="E163" i="1"/>
  <c r="E164" i="1"/>
  <c r="E164" i="4" s="1"/>
  <c r="E165" i="1"/>
  <c r="E166" i="1"/>
  <c r="E167" i="1"/>
  <c r="E168" i="1"/>
  <c r="E169" i="1"/>
  <c r="E170" i="1"/>
  <c r="E192" i="4" s="1"/>
  <c r="E171" i="1"/>
  <c r="E172" i="1"/>
  <c r="E173" i="1"/>
  <c r="E174" i="1"/>
  <c r="E199" i="4" s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G222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3" i="4" s="1"/>
  <c r="G24" i="1"/>
  <c r="G25" i="1"/>
  <c r="G25" i="4" s="1"/>
  <c r="G26" i="1"/>
  <c r="G27" i="1"/>
  <c r="G28" i="1"/>
  <c r="G29" i="1"/>
  <c r="G30" i="1"/>
  <c r="G31" i="1"/>
  <c r="G32" i="1"/>
  <c r="G33" i="1"/>
  <c r="G33" i="4" s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2" i="4" s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7" i="4" s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220" i="4" s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216" i="4" s="1"/>
  <c r="G189" i="1"/>
  <c r="G190" i="1"/>
  <c r="G191" i="1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E207" i="4"/>
  <c r="E218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4" i="4"/>
  <c r="H65" i="4"/>
  <c r="H66" i="4"/>
  <c r="H68" i="4"/>
  <c r="H69" i="4"/>
  <c r="H70" i="4"/>
  <c r="H72" i="4"/>
  <c r="H73" i="4"/>
  <c r="H74" i="4"/>
  <c r="H75" i="4"/>
  <c r="H76" i="4"/>
  <c r="H77" i="4"/>
  <c r="H78" i="4"/>
  <c r="H79" i="4"/>
  <c r="H80" i="4"/>
  <c r="H81" i="4"/>
  <c r="H82" i="4"/>
  <c r="H83" i="4"/>
  <c r="H86" i="4"/>
  <c r="H87" i="4"/>
  <c r="H88" i="4"/>
  <c r="H89" i="4"/>
  <c r="H90" i="4"/>
  <c r="H91" i="4"/>
  <c r="H92" i="4"/>
  <c r="H93" i="4"/>
  <c r="H95" i="4"/>
  <c r="H98" i="4"/>
  <c r="H99" i="4"/>
  <c r="H101" i="4"/>
  <c r="H102" i="4"/>
  <c r="H103" i="4"/>
  <c r="H104" i="4"/>
  <c r="H105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5" i="4"/>
  <c r="H166" i="4"/>
  <c r="H167" i="4"/>
  <c r="H168" i="4"/>
  <c r="H169" i="4"/>
  <c r="H170" i="4"/>
  <c r="H172" i="4"/>
  <c r="H175" i="4"/>
  <c r="H176" i="4"/>
  <c r="H177" i="4"/>
  <c r="H178" i="4"/>
  <c r="H179" i="4"/>
  <c r="H180" i="4"/>
  <c r="H181" i="4"/>
  <c r="H182" i="4"/>
  <c r="H183" i="4"/>
  <c r="H188" i="4"/>
  <c r="H189" i="4"/>
  <c r="H190" i="4"/>
  <c r="H191" i="4"/>
  <c r="H192" i="4"/>
  <c r="H193" i="4"/>
  <c r="H194" i="4"/>
  <c r="H195" i="4"/>
  <c r="H196" i="4"/>
  <c r="H204" i="4"/>
  <c r="H205" i="4"/>
  <c r="H206" i="4"/>
  <c r="H207" i="4"/>
  <c r="H210" i="4"/>
  <c r="H216" i="4"/>
  <c r="H219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E193" i="4" l="1"/>
  <c r="G157" i="4"/>
  <c r="E157" i="4"/>
  <c r="E156" i="4"/>
  <c r="E22" i="4"/>
  <c r="E10" i="4"/>
  <c r="E39" i="4"/>
  <c r="E219" i="4"/>
  <c r="G204" i="4"/>
  <c r="E185" i="4"/>
  <c r="E196" i="4"/>
  <c r="E137" i="4"/>
  <c r="E204" i="4"/>
  <c r="E100" i="4"/>
  <c r="E88" i="4"/>
  <c r="E74" i="4"/>
  <c r="E82" i="4"/>
  <c r="E102" i="4"/>
  <c r="E78" i="4"/>
  <c r="G85" i="4"/>
  <c r="G61" i="4"/>
  <c r="G49" i="4"/>
  <c r="G37" i="4"/>
  <c r="E121" i="4"/>
  <c r="G197" i="4"/>
  <c r="G71" i="4"/>
  <c r="E75" i="4"/>
  <c r="G86" i="4"/>
  <c r="E69" i="4"/>
  <c r="E162" i="4"/>
  <c r="E138" i="4"/>
  <c r="E126" i="4"/>
  <c r="E54" i="4"/>
  <c r="E42" i="4"/>
  <c r="E109" i="4"/>
  <c r="G208" i="4"/>
  <c r="E210" i="4"/>
  <c r="G210" i="4"/>
  <c r="E170" i="4"/>
  <c r="G217" i="4"/>
  <c r="E165" i="4"/>
  <c r="E93" i="4"/>
  <c r="E195" i="4"/>
  <c r="E194" i="4"/>
  <c r="E177" i="4"/>
  <c r="H211" i="4"/>
  <c r="H221" i="4"/>
  <c r="H199" i="4"/>
  <c r="H197" i="4"/>
  <c r="E175" i="4"/>
  <c r="E163" i="4"/>
  <c r="H217" i="4"/>
  <c r="E187" i="4"/>
  <c r="H215" i="4"/>
  <c r="H203" i="4"/>
  <c r="E127" i="4"/>
  <c r="H218" i="4"/>
  <c r="H214" i="4"/>
  <c r="H202" i="4"/>
  <c r="H213" i="4"/>
  <c r="H201" i="4"/>
  <c r="E103" i="4"/>
  <c r="H212" i="4"/>
  <c r="H200" i="4"/>
  <c r="E33" i="4"/>
  <c r="E92" i="4"/>
  <c r="E32" i="4"/>
  <c r="E91" i="4"/>
  <c r="E31" i="4"/>
  <c r="G145" i="4"/>
  <c r="E122" i="4"/>
  <c r="E3" i="4"/>
  <c r="H62" i="4"/>
  <c r="E202" i="4"/>
  <c r="E60" i="4"/>
  <c r="E15" i="4"/>
  <c r="G206" i="4"/>
  <c r="G34" i="4"/>
  <c r="G22" i="4"/>
  <c r="G10" i="4"/>
  <c r="E184" i="4"/>
  <c r="E16" i="4"/>
  <c r="H67" i="4"/>
  <c r="E217" i="4"/>
  <c r="E57" i="4"/>
  <c r="E45" i="4"/>
  <c r="H174" i="4"/>
  <c r="E188" i="4"/>
  <c r="E176" i="4"/>
  <c r="E152" i="4"/>
  <c r="E140" i="4"/>
  <c r="E128" i="4"/>
  <c r="E116" i="4"/>
  <c r="E104" i="4"/>
  <c r="E56" i="4"/>
  <c r="E44" i="4"/>
  <c r="H173" i="4"/>
  <c r="E203" i="4"/>
  <c r="E198" i="4"/>
  <c r="E213" i="4"/>
  <c r="E139" i="4"/>
  <c r="E201" i="4"/>
  <c r="E206" i="4"/>
  <c r="E209" i="4"/>
  <c r="E67" i="4"/>
  <c r="E55" i="4"/>
  <c r="E43" i="4"/>
  <c r="E151" i="4"/>
  <c r="E87" i="4"/>
  <c r="G95" i="4"/>
  <c r="E86" i="4"/>
  <c r="E63" i="4"/>
  <c r="G166" i="4"/>
  <c r="G94" i="4"/>
  <c r="G82" i="4"/>
  <c r="E85" i="4"/>
  <c r="E73" i="4"/>
  <c r="E37" i="4"/>
  <c r="G93" i="4"/>
  <c r="G81" i="4"/>
  <c r="E108" i="4"/>
  <c r="E96" i="4"/>
  <c r="E84" i="4"/>
  <c r="E72" i="4"/>
  <c r="E48" i="4"/>
  <c r="E83" i="4"/>
  <c r="E71" i="4"/>
  <c r="G196" i="4"/>
  <c r="G73" i="4"/>
  <c r="E178" i="4"/>
  <c r="E166" i="4"/>
  <c r="E70" i="4"/>
  <c r="E214" i="4"/>
  <c r="G134" i="4"/>
  <c r="G110" i="4"/>
  <c r="E215" i="4"/>
  <c r="G169" i="4"/>
  <c r="G133" i="4"/>
  <c r="G121" i="4"/>
  <c r="G109" i="4"/>
  <c r="G13" i="4"/>
  <c r="E186" i="4"/>
  <c r="E174" i="4"/>
  <c r="E150" i="4"/>
  <c r="E114" i="4"/>
  <c r="E90" i="4"/>
  <c r="E66" i="4"/>
  <c r="E30" i="4"/>
  <c r="E18" i="4"/>
  <c r="E6" i="4"/>
  <c r="H63" i="4"/>
  <c r="E212" i="4"/>
  <c r="E200" i="4"/>
  <c r="G194" i="4"/>
  <c r="E161" i="4"/>
  <c r="E149" i="4"/>
  <c r="E125" i="4"/>
  <c r="E113" i="4"/>
  <c r="E101" i="4"/>
  <c r="E89" i="4"/>
  <c r="E53" i="4"/>
  <c r="E41" i="4"/>
  <c r="E29" i="4"/>
  <c r="E17" i="4"/>
  <c r="E5" i="4"/>
  <c r="E197" i="4"/>
  <c r="G177" i="4"/>
  <c r="G165" i="4"/>
  <c r="G69" i="4"/>
  <c r="G57" i="4"/>
  <c r="G45" i="4"/>
  <c r="G21" i="4"/>
  <c r="G9" i="4"/>
  <c r="G207" i="4"/>
  <c r="E146" i="4"/>
  <c r="E134" i="4"/>
  <c r="E110" i="4"/>
  <c r="E98" i="4"/>
  <c r="E50" i="4"/>
  <c r="E14" i="4"/>
  <c r="E211" i="4"/>
  <c r="G167" i="4"/>
  <c r="E52" i="4"/>
  <c r="H23" i="4"/>
  <c r="E208" i="4"/>
  <c r="E19" i="4"/>
  <c r="E169" i="4"/>
  <c r="E145" i="4"/>
  <c r="E133" i="4"/>
  <c r="E61" i="4"/>
  <c r="E49" i="4"/>
  <c r="E13" i="4"/>
  <c r="G203" i="4"/>
  <c r="E64" i="4"/>
  <c r="G70" i="4"/>
  <c r="E183" i="4"/>
  <c r="E7" i="4"/>
  <c r="E180" i="4"/>
  <c r="E168" i="4"/>
  <c r="E144" i="4"/>
  <c r="E132" i="4"/>
  <c r="E120" i="4"/>
  <c r="E12" i="4"/>
  <c r="G47" i="4"/>
  <c r="E40" i="4"/>
  <c r="G178" i="4"/>
  <c r="G46" i="4"/>
  <c r="E51" i="4"/>
  <c r="E4" i="4"/>
  <c r="G162" i="4"/>
  <c r="G138" i="4"/>
  <c r="G90" i="4"/>
  <c r="G66" i="4"/>
  <c r="G18" i="4"/>
  <c r="E167" i="4"/>
  <c r="E95" i="4"/>
  <c r="E59" i="4"/>
  <c r="E47" i="4"/>
  <c r="E35" i="4"/>
  <c r="E11" i="4"/>
  <c r="E68" i="4"/>
  <c r="G58" i="4"/>
  <c r="E205" i="4"/>
  <c r="E94" i="4"/>
  <c r="E58" i="4"/>
  <c r="E46" i="4"/>
  <c r="E34" i="4"/>
  <c r="G201" i="4"/>
  <c r="E115" i="4"/>
  <c r="E172" i="4"/>
  <c r="E160" i="4"/>
  <c r="E148" i="4"/>
  <c r="E136" i="4"/>
  <c r="E124" i="4"/>
  <c r="E112" i="4"/>
  <c r="G212" i="4"/>
  <c r="G199" i="4"/>
  <c r="E171" i="4"/>
  <c r="E159" i="4"/>
  <c r="E147" i="4"/>
  <c r="E135" i="4"/>
  <c r="E123" i="4"/>
  <c r="E111" i="4"/>
  <c r="G211" i="4"/>
  <c r="G198" i="4"/>
  <c r="G214" i="4"/>
  <c r="G200" i="4"/>
  <c r="H164" i="4"/>
  <c r="G181" i="4"/>
  <c r="G195" i="4"/>
  <c r="E181" i="4"/>
  <c r="G209" i="4"/>
  <c r="G213" i="4"/>
  <c r="H186" i="4"/>
  <c r="G192" i="4"/>
  <c r="G143" i="4"/>
  <c r="G119" i="4"/>
  <c r="E191" i="4"/>
  <c r="E179" i="4"/>
  <c r="E155" i="4"/>
  <c r="E143" i="4"/>
  <c r="E131" i="4"/>
  <c r="E119" i="4"/>
  <c r="E107" i="4"/>
  <c r="G202" i="4"/>
  <c r="E182" i="4"/>
  <c r="H185" i="4"/>
  <c r="E216" i="4"/>
  <c r="G190" i="4"/>
  <c r="G154" i="4"/>
  <c r="G142" i="4"/>
  <c r="G130" i="4"/>
  <c r="G118" i="4"/>
  <c r="G106" i="4"/>
  <c r="G219" i="4"/>
  <c r="E190" i="4"/>
  <c r="E154" i="4"/>
  <c r="E142" i="4"/>
  <c r="E130" i="4"/>
  <c r="E118" i="4"/>
  <c r="E106" i="4"/>
  <c r="G205" i="4"/>
  <c r="G193" i="4"/>
  <c r="G215" i="4"/>
  <c r="E173" i="4"/>
  <c r="H184" i="4"/>
  <c r="H100" i="4"/>
  <c r="G189" i="4"/>
  <c r="G153" i="4"/>
  <c r="G141" i="4"/>
  <c r="G129" i="4"/>
  <c r="G117" i="4"/>
  <c r="G105" i="4"/>
  <c r="G218" i="4"/>
  <c r="E189" i="4"/>
  <c r="E153" i="4"/>
  <c r="E141" i="4"/>
  <c r="E129" i="4"/>
  <c r="E117" i="4"/>
  <c r="E105" i="4"/>
  <c r="G184" i="4"/>
  <c r="G172" i="4"/>
  <c r="G160" i="4"/>
  <c r="G148" i="4"/>
  <c r="G136" i="4"/>
  <c r="G124" i="4"/>
  <c r="G112" i="4"/>
  <c r="G100" i="4"/>
  <c r="G88" i="4"/>
  <c r="G76" i="4"/>
  <c r="G64" i="4"/>
  <c r="G52" i="4"/>
  <c r="G40" i="4"/>
  <c r="G28" i="4"/>
  <c r="G16" i="4"/>
  <c r="G4" i="4"/>
  <c r="G164" i="4"/>
  <c r="G104" i="4"/>
  <c r="G44" i="4"/>
  <c r="G187" i="4"/>
  <c r="G175" i="4"/>
  <c r="G163" i="4"/>
  <c r="G151" i="4"/>
  <c r="G139" i="4"/>
  <c r="G127" i="4"/>
  <c r="G115" i="4"/>
  <c r="G103" i="4"/>
  <c r="G91" i="4"/>
  <c r="G79" i="4"/>
  <c r="G67" i="4"/>
  <c r="G55" i="4"/>
  <c r="G43" i="4"/>
  <c r="G31" i="4"/>
  <c r="G19" i="4"/>
  <c r="G7" i="4"/>
  <c r="G188" i="4"/>
  <c r="G92" i="4"/>
  <c r="G191" i="4"/>
  <c r="G176" i="4"/>
  <c r="G116" i="4"/>
  <c r="G56" i="4"/>
  <c r="G20" i="4"/>
  <c r="G140" i="4"/>
  <c r="G68" i="4"/>
  <c r="G186" i="4"/>
  <c r="G114" i="4"/>
  <c r="G42" i="4"/>
  <c r="G152" i="4"/>
  <c r="G128" i="4"/>
  <c r="G80" i="4"/>
  <c r="G32" i="4"/>
  <c r="G185" i="4"/>
  <c r="G173" i="4"/>
  <c r="G161" i="4"/>
  <c r="G149" i="4"/>
  <c r="G137" i="4"/>
  <c r="G125" i="4"/>
  <c r="G113" i="4"/>
  <c r="G101" i="4"/>
  <c r="G89" i="4"/>
  <c r="G77" i="4"/>
  <c r="G65" i="4"/>
  <c r="G53" i="4"/>
  <c r="G41" i="4"/>
  <c r="G29" i="4"/>
  <c r="G17" i="4"/>
  <c r="G5" i="4"/>
  <c r="G183" i="4"/>
  <c r="G123" i="4"/>
  <c r="G75" i="4"/>
  <c r="G15" i="4"/>
  <c r="G180" i="4"/>
  <c r="G168" i="4"/>
  <c r="G156" i="4"/>
  <c r="G144" i="4"/>
  <c r="G132" i="4"/>
  <c r="G120" i="4"/>
  <c r="G108" i="4"/>
  <c r="G96" i="4"/>
  <c r="G84" i="4"/>
  <c r="G72" i="4"/>
  <c r="G60" i="4"/>
  <c r="G48" i="4"/>
  <c r="G36" i="4"/>
  <c r="G24" i="4"/>
  <c r="G12" i="4"/>
  <c r="G179" i="4"/>
  <c r="G155" i="4"/>
  <c r="G131" i="4"/>
  <c r="G107" i="4"/>
  <c r="G83" i="4"/>
  <c r="G59" i="4"/>
  <c r="G35" i="4"/>
  <c r="G11" i="4"/>
  <c r="G159" i="4"/>
  <c r="G99" i="4"/>
  <c r="G27" i="4"/>
  <c r="G158" i="4"/>
  <c r="G135" i="4"/>
  <c r="G87" i="4"/>
  <c r="G39" i="4"/>
  <c r="G14" i="4"/>
  <c r="G147" i="4"/>
  <c r="G63" i="4"/>
  <c r="G174" i="4"/>
  <c r="G150" i="4"/>
  <c r="G126" i="4"/>
  <c r="G102" i="4"/>
  <c r="G78" i="4"/>
  <c r="G54" i="4"/>
  <c r="G30" i="4"/>
  <c r="G6" i="4"/>
  <c r="G171" i="4"/>
  <c r="G111" i="4"/>
  <c r="G51" i="4"/>
  <c r="G182" i="4"/>
  <c r="G38" i="4"/>
  <c r="G8" i="4"/>
  <c r="G170" i="4"/>
  <c r="G146" i="4"/>
  <c r="G122" i="4"/>
  <c r="G98" i="4"/>
  <c r="G74" i="4"/>
  <c r="G50" i="4"/>
  <c r="G26" i="4"/>
  <c r="G3" i="4"/>
</calcChain>
</file>

<file path=xl/sharedStrings.xml><?xml version="1.0" encoding="utf-8"?>
<sst xmlns="http://schemas.openxmlformats.org/spreadsheetml/2006/main" count="36220" uniqueCount="5513">
  <si>
    <t>Class</t>
  </si>
  <si>
    <t>Name</t>
  </si>
  <si>
    <t>CTE</t>
  </si>
  <si>
    <t>STEEL</t>
  </si>
  <si>
    <t>STAINLESS STEEL</t>
  </si>
  <si>
    <t>IRON</t>
  </si>
  <si>
    <t>ALUMINUM ALLOY</t>
  </si>
  <si>
    <t>5454-H111</t>
  </si>
  <si>
    <t>ALUMINA</t>
  </si>
  <si>
    <t>COPPER ALLOY</t>
  </si>
  <si>
    <t>BRASS</t>
  </si>
  <si>
    <t>COPPER</t>
  </si>
  <si>
    <t>TITANIUM ALLOY</t>
  </si>
  <si>
    <t>ZINC ALLOY</t>
  </si>
  <si>
    <t>Zinc AG40A (Zn-4Al-0.4Mg; Zamak 3), Cast</t>
  </si>
  <si>
    <t>Zinc Alloy 7; AG40B; Zn-4Al-0.015Mg</t>
  </si>
  <si>
    <t>MONEL 400</t>
  </si>
  <si>
    <t>PLASTIC</t>
  </si>
  <si>
    <t>ABS</t>
  </si>
  <si>
    <t>ABS PC</t>
  </si>
  <si>
    <t>EPDM</t>
  </si>
  <si>
    <t>C (Graphite)</t>
  </si>
  <si>
    <t>RUBBER</t>
  </si>
  <si>
    <t>WOOD</t>
  </si>
  <si>
    <t>MAHOGANY</t>
  </si>
  <si>
    <t>MAPLE</t>
  </si>
  <si>
    <t>OAK</t>
  </si>
  <si>
    <t>PINE</t>
  </si>
  <si>
    <t>TEAK</t>
  </si>
  <si>
    <t>Source</t>
  </si>
  <si>
    <t>SW material library</t>
  </si>
  <si>
    <t>S_ut</t>
  </si>
  <si>
    <t>S_uc</t>
  </si>
  <si>
    <t>K_therm</t>
  </si>
  <si>
    <t>Sp_heat</t>
  </si>
  <si>
    <t>Damping</t>
  </si>
  <si>
    <t>1/C</t>
  </si>
  <si>
    <t>1/F</t>
  </si>
  <si>
    <t>MPa</t>
  </si>
  <si>
    <t>psi</t>
  </si>
  <si>
    <t>TOOL STEEL</t>
  </si>
  <si>
    <t>AISI 1023</t>
  </si>
  <si>
    <t>AISI 1010 HOT ROLLED BAR</t>
  </si>
  <si>
    <t>AISI 1015 COLD DRAWN</t>
  </si>
  <si>
    <t>AISI 1020</t>
  </si>
  <si>
    <t>AISI 1020 COLD ROLLED</t>
  </si>
  <si>
    <t>AISI 1035</t>
  </si>
  <si>
    <t>AISI 1045 COLD DRAWN</t>
  </si>
  <si>
    <t>AISI 4130, ANEALED AT 865C</t>
  </si>
  <si>
    <t>AISI 4130 NORMALIZED AT 870C</t>
  </si>
  <si>
    <t>AISI 4340 ANEALED</t>
  </si>
  <si>
    <t>AISI 4340 NORMALIZED</t>
  </si>
  <si>
    <t>AISI A2</t>
  </si>
  <si>
    <t>201 ANEALED</t>
  </si>
  <si>
    <t>A286 IRON BASE SUPERALLOY</t>
  </si>
  <si>
    <t>AISI 304</t>
  </si>
  <si>
    <t>AISI 316 ANEALED BAR</t>
  </si>
  <si>
    <t>AISI 321 ANEALED</t>
  </si>
  <si>
    <t>AISI 347 ANEALED</t>
  </si>
  <si>
    <t>AISI 316L</t>
  </si>
  <si>
    <t>1060-H12</t>
  </si>
  <si>
    <t>1060-H14</t>
  </si>
  <si>
    <t>1060-H16</t>
  </si>
  <si>
    <t>1060-H18</t>
  </si>
  <si>
    <t>1060-O</t>
  </si>
  <si>
    <t>2014-O</t>
  </si>
  <si>
    <t>2014-T4</t>
  </si>
  <si>
    <t>2014-T6</t>
  </si>
  <si>
    <t>2024-O</t>
  </si>
  <si>
    <t>2024-T3</t>
  </si>
  <si>
    <t>2024-T361</t>
  </si>
  <si>
    <t>2024-T4</t>
  </si>
  <si>
    <t>2219-O</t>
  </si>
  <si>
    <t>2219-T31</t>
  </si>
  <si>
    <t>2219-T37</t>
  </si>
  <si>
    <t>2219-T62</t>
  </si>
  <si>
    <t>2219-T81</t>
  </si>
  <si>
    <t>2219-T87</t>
  </si>
  <si>
    <t>2618-T61</t>
  </si>
  <si>
    <t>3003-H12</t>
  </si>
  <si>
    <t>3003-H14</t>
  </si>
  <si>
    <t>3003-H16</t>
  </si>
  <si>
    <t>3003-H18</t>
  </si>
  <si>
    <t>3003-O</t>
  </si>
  <si>
    <t>4032-T6</t>
  </si>
  <si>
    <t>5052-H32</t>
  </si>
  <si>
    <t>5052-H34</t>
  </si>
  <si>
    <t>5052-H36</t>
  </si>
  <si>
    <t>5052-H38</t>
  </si>
  <si>
    <t>5052-O</t>
  </si>
  <si>
    <t>DUCTILE</t>
  </si>
  <si>
    <t>GREY CAST</t>
  </si>
  <si>
    <t>MALLEABLE CAST</t>
  </si>
  <si>
    <t>5454-H112</t>
  </si>
  <si>
    <t>5454-H32</t>
  </si>
  <si>
    <t>5454-H34</t>
  </si>
  <si>
    <t>5454-O</t>
  </si>
  <si>
    <t>6061-O</t>
  </si>
  <si>
    <t>6061-T4</t>
  </si>
  <si>
    <t>6061-T6</t>
  </si>
  <si>
    <t>6063-O</t>
  </si>
  <si>
    <t>6063-T1</t>
  </si>
  <si>
    <t>6063-T4</t>
  </si>
  <si>
    <t>6063-T5</t>
  </si>
  <si>
    <t>6063-T6</t>
  </si>
  <si>
    <t>6063-T83</t>
  </si>
  <si>
    <t>7050-T73510</t>
  </si>
  <si>
    <t>7075-O</t>
  </si>
  <si>
    <t>7075-T6</t>
  </si>
  <si>
    <t>7050-T7451</t>
  </si>
  <si>
    <t>7050-T7651</t>
  </si>
  <si>
    <t>AA356.0-F</t>
  </si>
  <si>
    <t>AA380.0-F DIE</t>
  </si>
  <si>
    <t>BUTYL</t>
  </si>
  <si>
    <t>EPDM 60 DUROMETER</t>
  </si>
  <si>
    <t>EPICHLOROHYDRIN</t>
  </si>
  <si>
    <t>HYPALON</t>
  </si>
  <si>
    <t>NATURAL</t>
  </si>
  <si>
    <t>NBR</t>
  </si>
  <si>
    <t>NEOPRENE</t>
  </si>
  <si>
    <t>POLYURETHANE 11671</t>
  </si>
  <si>
    <t>SANTOPRENE</t>
  </si>
  <si>
    <t>SBR</t>
  </si>
  <si>
    <t>SILICONE</t>
  </si>
  <si>
    <t>VITON</t>
  </si>
  <si>
    <t>ALLOY</t>
  </si>
  <si>
    <t>DURANICKEL 301</t>
  </si>
  <si>
    <t>AC41A AS CAST</t>
  </si>
  <si>
    <t>AC43A (Zn-4Al-2.5Cu-0.04Mg; Number 2 Die Casting Alloy; Zamak 2), Die Cast</t>
  </si>
  <si>
    <t>TI-13V-11CR-3AL SOLUTION TREATED</t>
  </si>
  <si>
    <t>TI-5AL-2.5SN</t>
  </si>
  <si>
    <t>TI-8AL-1MO-1V</t>
  </si>
  <si>
    <t>TI-8MN, ANEALED</t>
  </si>
  <si>
    <t>TI-3AL-8V-6CR-4MO-4ZR</t>
  </si>
  <si>
    <t>TI-5AL-2.5SN ANNEALED</t>
  </si>
  <si>
    <t>TI-6AL-2SN-2ZR-2MO-2CR-0.25SI</t>
  </si>
  <si>
    <t>TI-6AL-4V SOLUTION TREATED AND AGED</t>
  </si>
  <si>
    <t>PURE</t>
  </si>
  <si>
    <t>BERYLLIUM</t>
  </si>
  <si>
    <t>COBALT</t>
  </si>
  <si>
    <t>MOLYBDENUM</t>
  </si>
  <si>
    <t>NICKEL</t>
  </si>
  <si>
    <t>GOLD</t>
  </si>
  <si>
    <t>LEAD</t>
  </si>
  <si>
    <t>SILVER</t>
  </si>
  <si>
    <t>TITANIUM</t>
  </si>
  <si>
    <t>TUNGSTEN</t>
  </si>
  <si>
    <t>VANADIUM</t>
  </si>
  <si>
    <t>ZIRCONIUM</t>
  </si>
  <si>
    <t>SILICON</t>
  </si>
  <si>
    <t>SILICON DIOXIDE</t>
  </si>
  <si>
    <t>AIR</t>
  </si>
  <si>
    <t>ASTM A36</t>
  </si>
  <si>
    <r>
      <rPr>
        <b/>
        <u/>
        <sz val="11"/>
        <color theme="1"/>
        <rFont val="Calibri"/>
        <family val="2"/>
        <scheme val="minor"/>
      </rPr>
      <t>BTU·in</t>
    </r>
    <r>
      <rPr>
        <b/>
        <sz val="11"/>
        <color theme="1"/>
        <rFont val="Calibri"/>
        <family val="2"/>
        <scheme val="minor"/>
      </rPr>
      <t xml:space="preserve">
hr</t>
    </r>
    <r>
      <rPr>
        <b/>
        <sz val="11"/>
        <color theme="1"/>
        <rFont val="Calibri"/>
        <family val="2"/>
      </rPr>
      <t>·ft^2·F</t>
    </r>
  </si>
  <si>
    <r>
      <rPr>
        <b/>
        <u/>
        <sz val="11"/>
        <color theme="1"/>
        <rFont val="Calibri"/>
        <family val="2"/>
        <scheme val="minor"/>
      </rPr>
      <t>BTU</t>
    </r>
    <r>
      <rPr>
        <b/>
        <sz val="11"/>
        <color theme="1"/>
        <rFont val="Calibri"/>
        <family val="2"/>
        <scheme val="minor"/>
      </rPr>
      <t xml:space="preserve">
lbm</t>
    </r>
    <r>
      <rPr>
        <b/>
        <sz val="11"/>
        <color theme="1"/>
        <rFont val="Calibri"/>
        <family val="2"/>
      </rPr>
      <t>·F</t>
    </r>
  </si>
  <si>
    <r>
      <rPr>
        <b/>
        <u/>
        <sz val="11"/>
        <color theme="1"/>
        <rFont val="Calibri"/>
        <family val="2"/>
        <scheme val="minor"/>
      </rPr>
      <t>lbm</t>
    </r>
    <r>
      <rPr>
        <b/>
        <sz val="11"/>
        <color theme="1"/>
        <rFont val="Calibri"/>
        <family val="2"/>
        <scheme val="minor"/>
      </rPr>
      <t xml:space="preserve">
in^3</t>
    </r>
  </si>
  <si>
    <r>
      <rPr>
        <b/>
        <u/>
        <sz val="11"/>
        <color theme="1"/>
        <rFont val="Calibri"/>
        <family val="2"/>
        <scheme val="minor"/>
      </rPr>
      <t>W</t>
    </r>
    <r>
      <rPr>
        <b/>
        <sz val="11"/>
        <color theme="1"/>
        <rFont val="Calibri"/>
        <family val="2"/>
        <scheme val="minor"/>
      </rPr>
      <t xml:space="preserve">
m</t>
    </r>
    <r>
      <rPr>
        <b/>
        <sz val="11"/>
        <color theme="1"/>
        <rFont val="Calibri"/>
        <family val="2"/>
      </rPr>
      <t>·</t>
    </r>
    <r>
      <rPr>
        <b/>
        <sz val="11"/>
        <color theme="1"/>
        <rFont val="Calibri"/>
        <family val="2"/>
        <scheme val="minor"/>
      </rPr>
      <t>K</t>
    </r>
  </si>
  <si>
    <r>
      <rPr>
        <b/>
        <u/>
        <sz val="11"/>
        <color theme="1"/>
        <rFont val="Calibri"/>
        <family val="2"/>
        <scheme val="minor"/>
      </rPr>
      <t>J</t>
    </r>
    <r>
      <rPr>
        <b/>
        <sz val="11"/>
        <color theme="1"/>
        <rFont val="Calibri"/>
        <family val="2"/>
        <scheme val="minor"/>
      </rPr>
      <t xml:space="preserve">
kg</t>
    </r>
    <r>
      <rPr>
        <b/>
        <sz val="11"/>
        <color theme="1"/>
        <rFont val="Calibri"/>
        <family val="2"/>
      </rPr>
      <t>·K</t>
    </r>
  </si>
  <si>
    <r>
      <rPr>
        <b/>
        <u/>
        <sz val="11"/>
        <color theme="1"/>
        <rFont val="Calibri"/>
        <family val="2"/>
        <scheme val="minor"/>
      </rPr>
      <t>kg</t>
    </r>
    <r>
      <rPr>
        <b/>
        <sz val="11"/>
        <color theme="1"/>
        <rFont val="Calibri"/>
        <family val="2"/>
        <scheme val="minor"/>
      </rPr>
      <t xml:space="preserve">
m^3</t>
    </r>
  </si>
  <si>
    <t>BRONZE</t>
  </si>
  <si>
    <t>UNS C18200 CHROMIUM</t>
  </si>
  <si>
    <t>UNS C17000 BERYLLIUM</t>
  </si>
  <si>
    <t>UNS C17200 BERYLLIUM</t>
  </si>
  <si>
    <t>UNS C17300 BERYLLIUM</t>
  </si>
  <si>
    <t>UNS C22000 (90-10)</t>
  </si>
  <si>
    <t>UNS C36000 FREE MACHINING</t>
  </si>
  <si>
    <t>UNS C34200 HIGH LEAD</t>
  </si>
  <si>
    <t>UNS C17500 COBALT BERYLLIUM</t>
  </si>
  <si>
    <t>COMMERCIAL LEADED</t>
  </si>
  <si>
    <t>MANGANESE</t>
  </si>
  <si>
    <t>UNS C75700 NICKEL SILVER (65-12)</t>
  </si>
  <si>
    <t>UNS C52400 PHOSPHOR 10% D</t>
  </si>
  <si>
    <t>TIN BEARING</t>
  </si>
  <si>
    <t>NYLON 101</t>
  </si>
  <si>
    <t>NYLON 6/10</t>
  </si>
  <si>
    <t>BALSA</t>
  </si>
  <si>
    <t>BEECH</t>
  </si>
  <si>
    <t>CEDAR</t>
  </si>
  <si>
    <t>S_yt</t>
  </si>
  <si>
    <t>MELAMINE RESIN</t>
  </si>
  <si>
    <t>PA TYPE 6</t>
  </si>
  <si>
    <t>UNS R50400 COMMERCIALLY PURE GRADE 2</t>
  </si>
  <si>
    <t>UNS R50550 COMMERCIALLY PURE GRADE 3</t>
  </si>
  <si>
    <t>UNS R50700 COMMERCIALLY PURE GRADE 4</t>
  </si>
  <si>
    <t>TIMETAL 35A CP (ASTM GRADE 1) 99.1 TI</t>
  </si>
  <si>
    <t>Column1</t>
  </si>
  <si>
    <t>S_ys</t>
  </si>
  <si>
    <t>S_us</t>
  </si>
  <si>
    <t>Form</t>
  </si>
  <si>
    <t>ROD</t>
  </si>
  <si>
    <t>1100-H12</t>
  </si>
  <si>
    <t>1100-H16</t>
  </si>
  <si>
    <t>201.0-T43</t>
  </si>
  <si>
    <t>201.0-T6</t>
  </si>
  <si>
    <t>INSULATED MOLD CASTING</t>
  </si>
  <si>
    <t>201.0-T7</t>
  </si>
  <si>
    <t>1100-H26</t>
  </si>
  <si>
    <t>1100-O</t>
  </si>
  <si>
    <t>356.0-T6</t>
  </si>
  <si>
    <t>PERMANENT MOLD CAST</t>
  </si>
  <si>
    <t>3004-H34</t>
  </si>
  <si>
    <t>3004-O</t>
  </si>
  <si>
    <t>EXTRUDED ROD</t>
  </si>
  <si>
    <t>5086-H32</t>
  </si>
  <si>
    <t>5154-O</t>
  </si>
  <si>
    <t>PLATE</t>
  </si>
  <si>
    <t>S-200F BERYLLIUM</t>
  </si>
  <si>
    <t xml:space="preserve">VACUUM HOT PRESSED </t>
  </si>
  <si>
    <t>S-65C BERYLLIUM</t>
  </si>
  <si>
    <t>VACUUM HOT PRESSED</t>
  </si>
  <si>
    <t>DELRIN 2700 NC010</t>
  </si>
  <si>
    <t>TI-8AL-1MO-1V ANNEALED</t>
  </si>
  <si>
    <t>SHEET</t>
  </si>
  <si>
    <t>TI-8MN ANNEALED</t>
  </si>
  <si>
    <t>UNS R56410 SOLUTION TREATED</t>
  </si>
  <si>
    <t>BAR</t>
  </si>
  <si>
    <t>Elong</t>
  </si>
  <si>
    <t>S_e</t>
  </si>
  <si>
    <t>Column3</t>
  </si>
  <si>
    <t>Column4</t>
  </si>
  <si>
    <t>Max_temp</t>
  </si>
  <si>
    <t>K</t>
  </si>
  <si>
    <t>QA</t>
  </si>
  <si>
    <t>Pa</t>
  </si>
  <si>
    <t>Nominal</t>
  </si>
  <si>
    <t>OD</t>
  </si>
  <si>
    <t>ID</t>
  </si>
  <si>
    <t>Min wall</t>
  </si>
  <si>
    <t>lb/ft</t>
  </si>
  <si>
    <t>Max WP psi</t>
  </si>
  <si>
    <t>Schedule</t>
  </si>
  <si>
    <t>Specification</t>
  </si>
  <si>
    <t>Material</t>
  </si>
  <si>
    <t>Studs</t>
  </si>
  <si>
    <t>AISI 501</t>
  </si>
  <si>
    <t>AISI 410</t>
  </si>
  <si>
    <t>CrMoVa</t>
  </si>
  <si>
    <t>AISI 347</t>
  </si>
  <si>
    <t>AISI 316</t>
  </si>
  <si>
    <t>AISI 321</t>
  </si>
  <si>
    <t>AISI 4037</t>
  </si>
  <si>
    <t>AISI 4137</t>
  </si>
  <si>
    <t>AISI 8740</t>
  </si>
  <si>
    <t>AISI 4340</t>
  </si>
  <si>
    <t>ASTM A449</t>
  </si>
  <si>
    <t>Sems</t>
  </si>
  <si>
    <t>ASTM A490</t>
  </si>
  <si>
    <t>Low or medium carbon steel</t>
  </si>
  <si>
    <t>MATWEB</t>
  </si>
  <si>
    <t>AISI 316 ANEALED SHEET</t>
  </si>
  <si>
    <t>AISI 4140, 4142, or 4105</t>
  </si>
  <si>
    <t>Grade Marking</t>
  </si>
  <si>
    <t>Material and Treatment</t>
  </si>
  <si>
    <t>Elong % Min [9]</t>
  </si>
  <si>
    <t>RA % Min [10]</t>
  </si>
  <si>
    <t>B70</t>
  </si>
  <si>
    <t>B100</t>
  </si>
  <si>
    <t>-</t>
  </si>
  <si>
    <t>B69</t>
  </si>
  <si>
    <t>B95</t>
  </si>
  <si>
    <t>B80</t>
  </si>
  <si>
    <t>B96</t>
  </si>
  <si>
    <t>C24</t>
  </si>
  <si>
    <t>C19</t>
  </si>
  <si>
    <t>C35</t>
  </si>
  <si>
    <t>C31</t>
  </si>
  <si>
    <t>C25</t>
  </si>
  <si>
    <t>C34</t>
  </si>
  <si>
    <t>C30</t>
  </si>
  <si>
    <t>B91</t>
  </si>
  <si>
    <t>Weathering Steel, Q &amp; T</t>
  </si>
  <si>
    <t>C26</t>
  </si>
  <si>
    <t>C36</t>
  </si>
  <si>
    <t>C33</t>
  </si>
  <si>
    <t>125 min</t>
  </si>
  <si>
    <t>AISI 4140, 4142, or 4145</t>
  </si>
  <si>
    <t>C38</t>
  </si>
  <si>
    <t>C39</t>
  </si>
  <si>
    <t>1. All specifications are ASTM unless otherwise noted.</t>
  </si>
  <si>
    <t>2. All specifications shall be marked by the manufacturer with a unique identifier to identify the manufacturer or private label distributor, as appropriate.</t>
  </si>
  <si>
    <t>3. Q &amp; T - Quenched and Tempered.</t>
  </si>
  <si>
    <t>4. Although markings are shown on hex heads, stamping is a requirement on one end of rods and studs. The exception is F1554 and A307 grade C in which stamping is a supplemental requirement while color coding is required.</t>
  </si>
  <si>
    <t>5. Although markings are shown on hex heads, grade markings apply equally to products with other head configurations.</t>
  </si>
  <si>
    <t>6. All Grade BD products shall be marked "BD". In addition to the "BD" marking, the product may be marked with 6 radial lines 60° apart.</t>
  </si>
  <si>
    <t>7. ASTM A307 grade C has been replaced by ASTM F1554 grade 36.</t>
  </si>
  <si>
    <t>8. Grade 2 requirements for diameters ranging from 1/4" through 3/4" only apply to headed fasteners up to and including 6" in length, and to studs of all lengths. For headed fasteners longer than 6", see SAE J429 grade 1.</t>
  </si>
  <si>
    <t>9. Percent Elongation</t>
  </si>
  <si>
    <t>10. Percent Reduction of Area</t>
  </si>
  <si>
    <t>Size min</t>
  </si>
  <si>
    <t>Size max</t>
  </si>
  <si>
    <t>Tensile strength min</t>
  </si>
  <si>
    <t>Atmospheric Corrosion Resistant Steel, Q &amp; T</t>
  </si>
  <si>
    <t>Medium Carbon Alloy Steel, Q &amp; T</t>
  </si>
  <si>
    <t>307A PB</t>
  </si>
  <si>
    <t>307B PB</t>
  </si>
  <si>
    <t>307C PB, GREEN</t>
  </si>
  <si>
    <t>AB36 PB, BLUE</t>
  </si>
  <si>
    <t>AB55 PB, YELLOW</t>
  </si>
  <si>
    <t>B8 PB</t>
  </si>
  <si>
    <t>B8M PB</t>
  </si>
  <si>
    <t>A325 PB</t>
  </si>
  <si>
    <t>A325/PB</t>
  </si>
  <si>
    <t>A449 PB</t>
  </si>
  <si>
    <t>A449/PB</t>
  </si>
  <si>
    <t>B7 PB</t>
  </si>
  <si>
    <t>BC PB</t>
  </si>
  <si>
    <t>AB105 PB, RED</t>
  </si>
  <si>
    <t>L7 PB</t>
  </si>
  <si>
    <t>L43 PB</t>
  </si>
  <si>
    <t>A490 PB</t>
  </si>
  <si>
    <t>A490/PB</t>
  </si>
  <si>
    <t>BD PB, 6 LINES</t>
  </si>
  <si>
    <t>Rockwell min</t>
  </si>
  <si>
    <t>Rockwell max</t>
  </si>
  <si>
    <t>Grade</t>
  </si>
  <si>
    <t>Grade 1</t>
  </si>
  <si>
    <t>Grade A</t>
  </si>
  <si>
    <t>Grade B</t>
  </si>
  <si>
    <t>Grade C</t>
  </si>
  <si>
    <t>Grade 36</t>
  </si>
  <si>
    <t>Grade 55</t>
  </si>
  <si>
    <t>Grade 2</t>
  </si>
  <si>
    <t>Type 1</t>
  </si>
  <si>
    <t>Type 3</t>
  </si>
  <si>
    <t>Grade 5</t>
  </si>
  <si>
    <t>Grade B7</t>
  </si>
  <si>
    <t>Grade BC</t>
  </si>
  <si>
    <t>Grade 105</t>
  </si>
  <si>
    <t>Grade L7</t>
  </si>
  <si>
    <t>Grade L43</t>
  </si>
  <si>
    <t>Grade 8</t>
  </si>
  <si>
    <t>Note</t>
  </si>
  <si>
    <t>Grade B8</t>
  </si>
  <si>
    <t>Grade B8M</t>
  </si>
  <si>
    <t>Medium carbon steel, Q &amp; T</t>
  </si>
  <si>
    <t>Atmospheric corrosion resistant steel, Q &amp; T</t>
  </si>
  <si>
    <t>SAE J429</t>
  </si>
  <si>
    <t>F1554</t>
  </si>
  <si>
    <t xml:space="preserve">F1554 </t>
  </si>
  <si>
    <t>E</t>
  </si>
  <si>
    <t>G</t>
  </si>
  <si>
    <t>ν</t>
  </si>
  <si>
    <t>ρ</t>
  </si>
  <si>
    <t>MMPDS</t>
  </si>
  <si>
    <t>Grade B16</t>
  </si>
  <si>
    <t>Grade B5</t>
  </si>
  <si>
    <t>Grade B6</t>
  </si>
  <si>
    <t>Grade B8C</t>
  </si>
  <si>
    <t>Grade B8T</t>
  </si>
  <si>
    <t>Grade B8F</t>
  </si>
  <si>
    <t>Grade L7A</t>
  </si>
  <si>
    <t>Grade L7B</t>
  </si>
  <si>
    <t>Grade LC7</t>
  </si>
  <si>
    <t>Type 2</t>
  </si>
  <si>
    <t>Grade BB</t>
  </si>
  <si>
    <t>Class 10.9</t>
  </si>
  <si>
    <t>Class 4.6</t>
  </si>
  <si>
    <t>Class 5.8</t>
  </si>
  <si>
    <t>Class 8.8</t>
  </si>
  <si>
    <t>Grade 4</t>
  </si>
  <si>
    <t>Grade 5.1</t>
  </si>
  <si>
    <t>Grade 5.2</t>
  </si>
  <si>
    <t>Grade 7</t>
  </si>
  <si>
    <t>Grade 8.1</t>
  </si>
  <si>
    <t>ASTM A193</t>
  </si>
  <si>
    <t>ASTM A307</t>
  </si>
  <si>
    <t>ASTM A320</t>
  </si>
  <si>
    <t>ASTM A325</t>
  </si>
  <si>
    <t>ASTM A354</t>
  </si>
  <si>
    <t>ISO R898</t>
  </si>
  <si>
    <t>Steel</t>
  </si>
  <si>
    <t>Allowance</t>
  </si>
  <si>
    <t>2A</t>
  </si>
  <si>
    <t>2B</t>
  </si>
  <si>
    <t>3A</t>
  </si>
  <si>
    <t>3B</t>
  </si>
  <si>
    <t>1A</t>
  </si>
  <si>
    <t>1B</t>
  </si>
  <si>
    <t>10</t>
  </si>
  <si>
    <t>12</t>
  </si>
  <si>
    <t>UNF</t>
  </si>
  <si>
    <t>UNC</t>
  </si>
  <si>
    <t>UNS</t>
  </si>
  <si>
    <t>UNEF</t>
  </si>
  <si>
    <t>UN</t>
  </si>
  <si>
    <t>Series</t>
  </si>
  <si>
    <t>C355.0-T61</t>
  </si>
  <si>
    <t>Class 1</t>
  </si>
  <si>
    <t>Bolt; tension yield, preload ignored</t>
  </si>
  <si>
    <t>Bolt; tension ultimate, preload ignored</t>
  </si>
  <si>
    <t>Bolt; tension yield, maximum preload included</t>
  </si>
  <si>
    <t>Bolt; tension ultimate, maximum preload included</t>
  </si>
  <si>
    <t>Nut, insert, or tapped hole; tension ultimate for internal thread stripping, preload ignored</t>
  </si>
  <si>
    <t>Nut, insert, or tapped hole; tension ultimate for internal thread stripping, maximum preload included</t>
  </si>
  <si>
    <t>Insert; tension ultimate, pullout from parent material</t>
  </si>
  <si>
    <t>Bolt; shear ultimate (when bolt is in bearing)</t>
  </si>
  <si>
    <t>Joint; slip (when relying on friction)</t>
  </si>
  <si>
    <t>Bolt; bending, yield</t>
  </si>
  <si>
    <t>Bolt; bending, ultimate</t>
  </si>
  <si>
    <t>Joint separation (gapping), minimum preload</t>
  </si>
  <si>
    <t>References</t>
  </si>
  <si>
    <t>About 90% of what's in here for threaded fasteners comes from:</t>
  </si>
  <si>
    <t>JPL FLIGHT FASTENER GUIDE, JPL Rules DocID 66753, Rev. 1</t>
  </si>
  <si>
    <t>There's no date in the document itself. I suppose every now and then we should try to get a new copy from</t>
  </si>
  <si>
    <t>JPL Rules! Information System at http://rules.</t>
  </si>
  <si>
    <t>Most of the margin of safety equations in the JPLFFG in turn are based on a Space Shuttle document:</t>
  </si>
  <si>
    <t>CRITERIA FOR PRELOADED BOLTS, NSTS 08307 REVISION A, Johnson Space Center, July 6, 1998</t>
  </si>
  <si>
    <t>Both of the above documents have margin equations for bolt bending in them, but don't tell you how to</t>
  </si>
  <si>
    <t>compute the load factor (load sharing between bolt and members) for bending. For that I went to this Sandia report:</t>
  </si>
  <si>
    <t>Guideline for Bolted Joint Design and Analysis, SAND2008-0371,</t>
  </si>
  <si>
    <t>Kevin H. Brown, Charles Morrow, Samuel Durbin, and Allen Baca</t>
  </si>
  <si>
    <t>Sandia National Laboratories, Albuquerque, NM 87185, Version 1.0, January 2008</t>
  </si>
  <si>
    <t>This, BTW, describes 3 different approaches for determining the effective clamped area of the joint. One of</t>
  </si>
  <si>
    <t>these is Shigley's cone method, but they also go over the effective cylinder method based on the head</t>
  </si>
  <si>
    <t>diameter, effective joint diameter, hole diameter, and total thickness of clamped members used in FFG.</t>
  </si>
  <si>
    <t>This, it turns out, was derived by Bickford, who can be cited if you're not actually on a JPL project:</t>
  </si>
  <si>
    <t>Bickford, J. H., An Introduction to the Design and Behavior of Bolted Joints, Second Edition</t>
  </si>
  <si>
    <t>Marcel Dekker, NY, 1990</t>
  </si>
  <si>
    <t>The library does have a copy of</t>
  </si>
  <si>
    <t>Handbook of Bolts and Bolted Joints, Bickford &amp; Nassar Ed.</t>
  </si>
  <si>
    <t>Tom Deiters keeps that squirrelled away in his office because it's his own book.</t>
  </si>
  <si>
    <t>FEM CBAR diameter and faying surface rigid spider diameter come from the Structural Vibration Modeling</t>
  </si>
  <si>
    <t>and Verification (SVMV) program. The documentation is ITAR controlled, so don't say any more about the</t>
  </si>
  <si>
    <t xml:space="preserve">source. But it's been confirmed by test as a pretty good way to the right joint stiffness. </t>
  </si>
  <si>
    <t>SVMV_TEFII_Final_All_Charts.ppt, Geoff Philbrick, ITT Industries Space Systems Div, pp 34-35.</t>
  </si>
  <si>
    <t>The spring stiffness calcs for your FE models com from:</t>
  </si>
  <si>
    <t>Critical Joints in Large Composite Aircraft Structure, NASA Contractor Report 3710</t>
  </si>
  <si>
    <t>Langley Research Center, 1983.</t>
  </si>
  <si>
    <t>Shear pin analysis page is derived from:</t>
  </si>
  <si>
    <t>R. Abbott, BEAM IN A SOCKET METHOD, Abbott Aerospace, Inc, Report AA-SM-003, 20/10/2013.</t>
  </si>
  <si>
    <t>Spreadsheet is "AA-SM-003_Beam_in_Socket.xlsx", available from spreadsheets@abbottaerospace.com</t>
  </si>
  <si>
    <t>Discussion of Joint Eff Dia., Dj</t>
  </si>
  <si>
    <t>The FFG method for computing joint stiffness uses an "equivalent cylinder" approach. This comes from</t>
  </si>
  <si>
    <t>the NSTS 08307 document, and their source for it is the Bickford "Intro" book. The figure at right is from</t>
  </si>
  <si>
    <t>the FFG, but it's identical to Figure 4.9 on Bickford p55. Everything in it is pretty clear except the</t>
  </si>
  <si>
    <t>meaning of "Dj". All Bickford says about it is, it's the "outside diameter of the joint… If the joint has a …</t>
  </si>
  <si>
    <t>rectangular cross section, it's "diameter" is the length of … the shortest side of the rectangle."</t>
  </si>
  <si>
    <t>The "Bolts Handbook" gives a more practical illustration in the figure labeled 'Figure 1". It says,</t>
  </si>
  <si>
    <t>"Generally, a conservative approach for determining the joint diameter is taken by using the smallest</t>
  </si>
  <si>
    <t>characteristic circle for the joint. Figure 1 shows a flange connection and three characteristic circles</t>
  </si>
  <si>
    <t>concentric to the bolt hole. One circle is tangent to the flange inner diameter [D1], the second is tangent</t>
  </si>
  <si>
    <t>to the flange outer diameter [D2], and the third is tangent to a circle of the same diameter around the next</t>
  </si>
  <si>
    <t>nearest bolt hole on the bolt circle [D3]." So, for the geometry shown, you would select "D3" as the proper</t>
  </si>
  <si>
    <t>value for "Dj" because it's the smallest one. You should be able to relate this to other shapes of flanges,</t>
  </si>
  <si>
    <t>bosses, straps, or whatever other geometric features might define the limits of your characteristic circle.</t>
  </si>
  <si>
    <t>FFG Fig 3.4, p40</t>
  </si>
  <si>
    <t>Bolts Handbook, Bickford &amp; Nassar Ed.</t>
  </si>
  <si>
    <t>Ch. 18, VDI Joint Design Procedures, Fig 1, p319</t>
  </si>
  <si>
    <t>Tratio -- Loading plane factor</t>
  </si>
  <si>
    <t>FFG  Eq. 3.13, p 45, says this factor is the ratio of</t>
  </si>
  <si>
    <t xml:space="preserve"> "Thickness of joint which is unloaded by external load" to "Total thickness of joint"</t>
  </si>
  <si>
    <t xml:space="preserve">(see figure 3.7(b) at right: Tratio = n = T2 / T1). </t>
  </si>
  <si>
    <t>When it says "unloaded", it means that the external load will relieve the compressive load in the T2 part of</t>
  </si>
  <si>
    <t>the joint, while the T1 regions are further compressed.</t>
  </si>
  <si>
    <t xml:space="preserve">If the loading plane is the outer surface, so that T2 / T1 = 1, then you have the old joint stiffness and load </t>
  </si>
  <si>
    <t>sharing between bolt and members you were used to before you ever heard of loading planes.</t>
  </si>
  <si>
    <t>You can see that if the loading plane is the interface between the two clamped members, T2 = 0, so</t>
  </si>
  <si>
    <t>doesn't even increase the compression in the clamped members! Does that make any sense?</t>
  </si>
  <si>
    <t>Well, do a free-body diagram of each member with bolt clamping applied but no external force. On one</t>
  </si>
  <si>
    <t>face you have the compressive force from the bolt head, P, and on the other, in the opposite direction,</t>
  </si>
  <si>
    <t>you have the reaction force from the other clamped member, Rp. Got that in your mind's eye?</t>
  </si>
  <si>
    <t>Now, apply loads at the interface, as in 3.7(c). OK, for the top plate, you've added the upward/compressive</t>
  </si>
  <si>
    <t>external force, Fe. But, you're pushing the bottom plate away by exactly the same amount, so you've</t>
  </si>
  <si>
    <t xml:space="preserve">reduced the reaction force from that plate that's acting on the top plate. That force is now (Rp - Fe). </t>
  </si>
  <si>
    <t>So you have P, Fe, and Rp - Fe. Therefore, there is no net change</t>
  </si>
  <si>
    <t>FFG Fig 3.7 (b) and (c), p43</t>
  </si>
  <si>
    <t>in the force acting on the top plate (or the bottom plate, for the same reason). So there's no change in</t>
  </si>
  <si>
    <t>the total force on the bolt or the plates. This is true right up to the point where the external force exceeds</t>
  </si>
  <si>
    <t>the original preload and you gap the joint. FEA with bolt preload and contact seems to confirm this.</t>
  </si>
  <si>
    <t xml:space="preserve">Now, the FFG says that case (b) "far better represents what happens in an actual joint", but they don't </t>
  </si>
  <si>
    <t>say one thing about what a good value would be.</t>
  </si>
  <si>
    <t>Bickford "Intro" says "designers can assume that true values [of T2 / T1] lie halfway between the limits"</t>
  </si>
  <si>
    <t>because there are so many inaccuracies in the assumptions that go into these calculations anyway that</t>
  </si>
  <si>
    <t>trying to nail this down any further isn't worth the trouble.</t>
  </si>
  <si>
    <t>Swell.</t>
  </si>
  <si>
    <t>I set the default to T2 / T1 = 1 because that puts the maximum possibleload into the bolt. From the</t>
  </si>
  <si>
    <t>Bickford quote above, you could readily justify setting it to 0.5 if needed to get positive margins in a bolt.</t>
  </si>
  <si>
    <t>If you're working on a piston engine cyclinder head joint (see Bolt Handbook p 327) or something</t>
  </si>
  <si>
    <t>similar, you could correctly set this value to 0.</t>
  </si>
  <si>
    <r>
      <t xml:space="preserve">Bolt; combined tension, bending, &amp; shear, ultimate, min preload; </t>
    </r>
    <r>
      <rPr>
        <b/>
        <sz val="11"/>
        <color rgb="FF0070C0"/>
        <rFont val="Calibri"/>
        <family val="2"/>
        <scheme val="minor"/>
      </rPr>
      <t>Failure Index</t>
    </r>
    <r>
      <rPr>
        <sz val="11"/>
        <color rgb="FF0070C0"/>
        <rFont val="Calibri"/>
        <family val="2"/>
        <scheme val="minor"/>
      </rPr>
      <t>, fail if &gt;= 1</t>
    </r>
  </si>
  <si>
    <r>
      <t xml:space="preserve">Bolt; combined tension, bending, &amp; shear, ultimate, max preload; </t>
    </r>
    <r>
      <rPr>
        <b/>
        <sz val="11"/>
        <color rgb="FF0070C0"/>
        <rFont val="Calibri"/>
        <family val="2"/>
        <scheme val="minor"/>
      </rPr>
      <t>Failure Index</t>
    </r>
    <r>
      <rPr>
        <sz val="11"/>
        <color rgb="FF0070C0"/>
        <rFont val="Calibri"/>
        <family val="2"/>
        <scheme val="minor"/>
      </rPr>
      <t>, fail if &gt;= 1</t>
    </r>
  </si>
  <si>
    <r>
      <t xml:space="preserve">hereinafter called </t>
    </r>
    <r>
      <rPr>
        <b/>
        <sz val="11"/>
        <rFont val="Calibri"/>
        <family val="2"/>
        <scheme val="minor"/>
      </rPr>
      <t>Bickford "Intro"</t>
    </r>
    <r>
      <rPr>
        <sz val="11"/>
        <color theme="1"/>
        <rFont val="Calibri"/>
        <family val="2"/>
        <scheme val="minor"/>
      </rPr>
      <t>. Ted Hill has a copy of the 1st edition of this book.</t>
    </r>
  </si>
  <si>
    <r>
      <t xml:space="preserve">henceforth </t>
    </r>
    <r>
      <rPr>
        <b/>
        <sz val="11"/>
        <rFont val="Calibri"/>
        <family val="2"/>
        <scheme val="minor"/>
      </rPr>
      <t>"Bolts Handbook"</t>
    </r>
    <r>
      <rPr>
        <sz val="11"/>
        <color theme="1"/>
        <rFont val="Calibri"/>
        <family val="2"/>
        <scheme val="minor"/>
      </rPr>
      <t>.</t>
    </r>
  </si>
  <si>
    <r>
      <t xml:space="preserve">T2 / T1 = 0, so Tratio = 0, and </t>
    </r>
    <r>
      <rPr>
        <i/>
        <sz val="11"/>
        <rFont val="Calibri"/>
        <family val="2"/>
        <scheme val="minor"/>
      </rPr>
      <t>none of the external load goes into the bolt</t>
    </r>
    <r>
      <rPr>
        <sz val="11"/>
        <color theme="1"/>
        <rFont val="Calibri"/>
        <family val="2"/>
        <scheme val="minor"/>
      </rPr>
      <t>! In fact, the external load</t>
    </r>
  </si>
  <si>
    <t>MS_tu_npl</t>
  </si>
  <si>
    <t>MS_ty_pl</t>
  </si>
  <si>
    <t>MS_ty_npl</t>
  </si>
  <si>
    <t>MS_slip</t>
  </si>
  <si>
    <t>MSparent_tu</t>
  </si>
  <si>
    <t>MSins_tu_pl</t>
  </si>
  <si>
    <t>MSins_tu_npl</t>
  </si>
  <si>
    <t>MS_tu_pld</t>
  </si>
  <si>
    <t>MS_by</t>
  </si>
  <si>
    <t>MS_su</t>
  </si>
  <si>
    <t>MS_bu</t>
  </si>
  <si>
    <t>FIfast_cu_minpld</t>
  </si>
  <si>
    <t>FIfast_cu_maxpld</t>
  </si>
  <si>
    <t>MSsep</t>
  </si>
  <si>
    <t>Proof strength psi</t>
  </si>
  <si>
    <t>Yield strength min psi</t>
  </si>
  <si>
    <t>Medium carbon steel cold drawn</t>
  </si>
  <si>
    <t>Low carbon martensite</t>
  </si>
  <si>
    <t>Grade 8.2</t>
  </si>
  <si>
    <t>Low carbon martensite, Q&amp;T</t>
  </si>
  <si>
    <t>Low or medium carbon steel, Q &amp; T</t>
  </si>
  <si>
    <t>12. Studs</t>
  </si>
  <si>
    <t>Medium carbon alloy or SAE 1041 modified elevated temperature drawn steel</t>
  </si>
  <si>
    <t>Grade BD</t>
  </si>
  <si>
    <t>Class 4.8</t>
  </si>
  <si>
    <t>Class 12.9</t>
  </si>
  <si>
    <t>Metric</t>
  </si>
  <si>
    <t>ASTM F436M</t>
  </si>
  <si>
    <t>Washer</t>
  </si>
  <si>
    <t>ASTM F568M</t>
  </si>
  <si>
    <t>ASTM A490M</t>
  </si>
  <si>
    <t>A490M 10S</t>
  </si>
  <si>
    <t>A490M 10S3</t>
  </si>
  <si>
    <t>ASTM A563</t>
  </si>
  <si>
    <t>ASTM A194</t>
  </si>
  <si>
    <t>Nut</t>
  </si>
  <si>
    <t>11. Sems</t>
  </si>
  <si>
    <t>Same as F568M Class 10.8</t>
  </si>
  <si>
    <t>Same as F568M Class 10.9</t>
  </si>
  <si>
    <t>Same as A354 Grade BD</t>
  </si>
  <si>
    <t>ASTM A574</t>
  </si>
  <si>
    <t>AISI 303 or 303Se</t>
  </si>
  <si>
    <t>ASTM F835</t>
  </si>
  <si>
    <t>ISO 7380</t>
  </si>
  <si>
    <t>ASTM F879</t>
  </si>
  <si>
    <t>ASTM F836</t>
  </si>
  <si>
    <t>DIN 912</t>
  </si>
  <si>
    <t>ISO 4762</t>
  </si>
  <si>
    <t>Class 9.8</t>
  </si>
  <si>
    <t>Low carbon martensite, Q &amp; T</t>
  </si>
  <si>
    <t>Alloy, Q &amp; T</t>
  </si>
  <si>
    <t>5.8</t>
  </si>
  <si>
    <t>8.8</t>
  </si>
  <si>
    <t>9.8</t>
  </si>
  <si>
    <t>10.9</t>
  </si>
  <si>
    <t>12.9</t>
  </si>
  <si>
    <t>3 LINES</t>
  </si>
  <si>
    <t>TBD</t>
  </si>
  <si>
    <t>3 LINES, 1 SIDE</t>
  </si>
  <si>
    <t>5 LINES</t>
  </si>
  <si>
    <t>6 LINES</t>
  </si>
  <si>
    <t>6 LINES, 1 SIDE</t>
  </si>
  <si>
    <t>Grade B8 Class 1</t>
  </si>
  <si>
    <t>Grade B8M Class 1</t>
  </si>
  <si>
    <t>Grade B8 Class 2</t>
  </si>
  <si>
    <t>Grade B8M Class 2</t>
  </si>
  <si>
    <t>0–80</t>
  </si>
  <si>
    <t>—</t>
  </si>
  <si>
    <t>1–64</t>
  </si>
  <si>
    <t>1–72</t>
  </si>
  <si>
    <t>2–56</t>
  </si>
  <si>
    <t>2–64</t>
  </si>
  <si>
    <t>3–48</t>
  </si>
  <si>
    <t>3–56</t>
  </si>
  <si>
    <t>4–40</t>
  </si>
  <si>
    <t>4–48</t>
  </si>
  <si>
    <t>5–40</t>
  </si>
  <si>
    <t>5–44</t>
  </si>
  <si>
    <t>6–32</t>
  </si>
  <si>
    <t>6–40</t>
  </si>
  <si>
    <t>8–32</t>
  </si>
  <si>
    <t>8–36</t>
  </si>
  <si>
    <t>10–24</t>
  </si>
  <si>
    <t>10–28</t>
  </si>
  <si>
    <t>10–32</t>
  </si>
  <si>
    <t>10–36</t>
  </si>
  <si>
    <t>10–40</t>
  </si>
  <si>
    <t>10–48</t>
  </si>
  <si>
    <t>10–56</t>
  </si>
  <si>
    <t>12–24</t>
  </si>
  <si>
    <t>12–28</t>
  </si>
  <si>
    <t>12–32</t>
  </si>
  <si>
    <t>12–36</t>
  </si>
  <si>
    <t>12–40</t>
  </si>
  <si>
    <t>12–48</t>
  </si>
  <si>
    <t>12–56</t>
  </si>
  <si>
    <t>1⁄4–20</t>
  </si>
  <si>
    <t>1⁄4–24</t>
  </si>
  <si>
    <t>1⁄4–27</t>
  </si>
  <si>
    <t>1⁄4–28</t>
  </si>
  <si>
    <t>1⁄4–32</t>
  </si>
  <si>
    <t>1⁄4–36</t>
  </si>
  <si>
    <t>1⁄4–40</t>
  </si>
  <si>
    <t>1⁄4–48</t>
  </si>
  <si>
    <t>1⁄4–56</t>
  </si>
  <si>
    <t>5⁄16–18</t>
  </si>
  <si>
    <t>5⁄16–20</t>
  </si>
  <si>
    <t>5⁄16–24</t>
  </si>
  <si>
    <t>5⁄16–27</t>
  </si>
  <si>
    <t>5⁄16–28</t>
  </si>
  <si>
    <t>5⁄16–32</t>
  </si>
  <si>
    <t>5⁄16–36</t>
  </si>
  <si>
    <t>5⁄16–40</t>
  </si>
  <si>
    <t>5⁄16–48</t>
  </si>
  <si>
    <t>3⁄8–16</t>
  </si>
  <si>
    <t>3⁄8–18</t>
  </si>
  <si>
    <t>3⁄8–20</t>
  </si>
  <si>
    <t>3⁄8–24</t>
  </si>
  <si>
    <t>3⁄8–27</t>
  </si>
  <si>
    <t>3⁄8–28</t>
  </si>
  <si>
    <t>3⁄8–32</t>
  </si>
  <si>
    <t>3⁄8–36</t>
  </si>
  <si>
    <t>3⁄8–40</t>
  </si>
  <si>
    <t>0.390–27</t>
  </si>
  <si>
    <t>7⁄16–14</t>
  </si>
  <si>
    <t>7⁄16–16</t>
  </si>
  <si>
    <t>7⁄16–18</t>
  </si>
  <si>
    <t>7⁄16–20</t>
  </si>
  <si>
    <t>7⁄16–24</t>
  </si>
  <si>
    <t>7⁄16–27</t>
  </si>
  <si>
    <t>7⁄16–28</t>
  </si>
  <si>
    <t>7⁄16–32</t>
  </si>
  <si>
    <t>1⁄2–12</t>
  </si>
  <si>
    <t>1⁄2–13</t>
  </si>
  <si>
    <t>1⁄2–14</t>
  </si>
  <si>
    <t>1⁄2–16</t>
  </si>
  <si>
    <t>1⁄2–18</t>
  </si>
  <si>
    <t>1⁄2–20</t>
  </si>
  <si>
    <t>1⁄2–24</t>
  </si>
  <si>
    <t>1⁄2–27</t>
  </si>
  <si>
    <t>1⁄2–28</t>
  </si>
  <si>
    <t>1⁄2–32</t>
  </si>
  <si>
    <t>9⁄16–12</t>
  </si>
  <si>
    <t>9⁄16–14</t>
  </si>
  <si>
    <t>9⁄16–16</t>
  </si>
  <si>
    <t>9⁄16–18</t>
  </si>
  <si>
    <t>9⁄16–20</t>
  </si>
  <si>
    <t>9⁄16–24</t>
  </si>
  <si>
    <t>9⁄16–27</t>
  </si>
  <si>
    <t>9⁄16–28</t>
  </si>
  <si>
    <t>9⁄16–32</t>
  </si>
  <si>
    <t>5⁄8–11</t>
  </si>
  <si>
    <t>5⁄8–12</t>
  </si>
  <si>
    <t>5⁄8–14</t>
  </si>
  <si>
    <t>5⁄8–16</t>
  </si>
  <si>
    <t>5⁄8–18</t>
  </si>
  <si>
    <t>5⁄8–20</t>
  </si>
  <si>
    <t>5⁄8–24</t>
  </si>
  <si>
    <t>5⁄8–27</t>
  </si>
  <si>
    <t>5⁄8–28</t>
  </si>
  <si>
    <t>5⁄8–32</t>
  </si>
  <si>
    <t>11⁄16–12</t>
  </si>
  <si>
    <t>11⁄16–16</t>
  </si>
  <si>
    <t>11⁄16–20</t>
  </si>
  <si>
    <t>11⁄16–24</t>
  </si>
  <si>
    <t>11⁄16–28</t>
  </si>
  <si>
    <t>11⁄16–32</t>
  </si>
  <si>
    <t>3⁄4–10</t>
  </si>
  <si>
    <t>3⁄4–12</t>
  </si>
  <si>
    <t>3⁄4–14</t>
  </si>
  <si>
    <t>3⁄4–16</t>
  </si>
  <si>
    <t>3⁄4–18</t>
  </si>
  <si>
    <t>3⁄4–20</t>
  </si>
  <si>
    <t>3⁄4–24</t>
  </si>
  <si>
    <t>3⁄4–28</t>
  </si>
  <si>
    <t>3⁄4–32</t>
  </si>
  <si>
    <t>13⁄16–12</t>
  </si>
  <si>
    <t>13⁄16–16</t>
  </si>
  <si>
    <t>13⁄16–20</t>
  </si>
  <si>
    <t>13⁄16–28</t>
  </si>
  <si>
    <t>13⁄16–32</t>
  </si>
  <si>
    <t>7⁄8–9</t>
  </si>
  <si>
    <t>7⁄8–10</t>
  </si>
  <si>
    <t>7⁄8–12</t>
  </si>
  <si>
    <t>7⁄8–14</t>
  </si>
  <si>
    <t>7⁄8–16</t>
  </si>
  <si>
    <t>7⁄8–18</t>
  </si>
  <si>
    <t>7⁄8–20</t>
  </si>
  <si>
    <t>7⁄8–24</t>
  </si>
  <si>
    <t>7⁄8–27</t>
  </si>
  <si>
    <t>7⁄8–28</t>
  </si>
  <si>
    <t>7⁄8–32</t>
  </si>
  <si>
    <t>15⁄16–12</t>
  </si>
  <si>
    <t>15⁄16–16</t>
  </si>
  <si>
    <t>15⁄16–20</t>
  </si>
  <si>
    <t>15⁄16–28</t>
  </si>
  <si>
    <t>15⁄16–32</t>
  </si>
  <si>
    <t>1–8</t>
  </si>
  <si>
    <t>1–10</t>
  </si>
  <si>
    <t>1–12</t>
  </si>
  <si>
    <t>1–14</t>
  </si>
  <si>
    <t>UNSf</t>
  </si>
  <si>
    <t>1–16</t>
  </si>
  <si>
    <t>1–18</t>
  </si>
  <si>
    <t>1–20</t>
  </si>
  <si>
    <t>1–24</t>
  </si>
  <si>
    <t>1–27</t>
  </si>
  <si>
    <t>1–28</t>
  </si>
  <si>
    <t>1–32</t>
  </si>
  <si>
    <t>11⁄16–8</t>
  </si>
  <si>
    <t>11⁄16–18</t>
  </si>
  <si>
    <t>11⁄8–7</t>
  </si>
  <si>
    <t>11⁄8–8</t>
  </si>
  <si>
    <t>11⁄8–10</t>
  </si>
  <si>
    <t>11⁄8–12</t>
  </si>
  <si>
    <t>11⁄8–14</t>
  </si>
  <si>
    <t>11⁄8–16</t>
  </si>
  <si>
    <t>11⁄8–18</t>
  </si>
  <si>
    <t>11⁄8–20</t>
  </si>
  <si>
    <t>11⁄8–24</t>
  </si>
  <si>
    <t>11⁄8–28</t>
  </si>
  <si>
    <t>13⁄16–8</t>
  </si>
  <si>
    <t>13⁄16–18</t>
  </si>
  <si>
    <t>11⁄4–7</t>
  </si>
  <si>
    <t>11⁄4–8</t>
  </si>
  <si>
    <t>11⁄4–10</t>
  </si>
  <si>
    <t>11⁄4–12</t>
  </si>
  <si>
    <t>11⁄4–14</t>
  </si>
  <si>
    <t>11⁄4–16</t>
  </si>
  <si>
    <t>11⁄4–18</t>
  </si>
  <si>
    <t>11⁄4–20</t>
  </si>
  <si>
    <t>11⁄4–24</t>
  </si>
  <si>
    <t>11⁄4–28</t>
  </si>
  <si>
    <t>15⁄16–8</t>
  </si>
  <si>
    <t>15⁄16–18</t>
  </si>
  <si>
    <t>13⁄8–6</t>
  </si>
  <si>
    <t>13⁄8–8</t>
  </si>
  <si>
    <t>13⁄8–10</t>
  </si>
  <si>
    <t>13⁄8–12</t>
  </si>
  <si>
    <t>13⁄8–14</t>
  </si>
  <si>
    <t>13⁄8–16</t>
  </si>
  <si>
    <t>13⁄8–18</t>
  </si>
  <si>
    <t>13⁄8–20</t>
  </si>
  <si>
    <t>13⁄8–24</t>
  </si>
  <si>
    <t>13⁄8–28</t>
  </si>
  <si>
    <t>17⁄16–6</t>
  </si>
  <si>
    <t>17⁄16–8</t>
  </si>
  <si>
    <t>17⁄16–12</t>
  </si>
  <si>
    <t>17⁄16–16</t>
  </si>
  <si>
    <t>17⁄16–18</t>
  </si>
  <si>
    <t>17⁄16–20</t>
  </si>
  <si>
    <t>17⁄16–28</t>
  </si>
  <si>
    <t>11⁄2–6</t>
  </si>
  <si>
    <t>11⁄2–8</t>
  </si>
  <si>
    <t>11⁄2–10</t>
  </si>
  <si>
    <t>11⁄2–12</t>
  </si>
  <si>
    <t>11⁄2–14</t>
  </si>
  <si>
    <t>11⁄2–16</t>
  </si>
  <si>
    <t>11⁄2–18</t>
  </si>
  <si>
    <t>11⁄2–20</t>
  </si>
  <si>
    <t>11⁄2–24</t>
  </si>
  <si>
    <t>11⁄2–28</t>
  </si>
  <si>
    <t>19⁄16–6</t>
  </si>
  <si>
    <t>19⁄16–8</t>
  </si>
  <si>
    <t>19⁄16–12</t>
  </si>
  <si>
    <t>19⁄16–16</t>
  </si>
  <si>
    <t>19⁄16–18</t>
  </si>
  <si>
    <t>19⁄16–20</t>
  </si>
  <si>
    <t>15⁄8–6</t>
  </si>
  <si>
    <t>15⁄8–8</t>
  </si>
  <si>
    <t>15⁄8–10</t>
  </si>
  <si>
    <t>15⁄8–12</t>
  </si>
  <si>
    <t>15⁄8–14</t>
  </si>
  <si>
    <t>15⁄8–16</t>
  </si>
  <si>
    <t>15⁄8–18</t>
  </si>
  <si>
    <t>15⁄8–20</t>
  </si>
  <si>
    <t>15⁄8–24</t>
  </si>
  <si>
    <t>111⁄16–6</t>
  </si>
  <si>
    <t>111⁄16–8</t>
  </si>
  <si>
    <t>111⁄16–12</t>
  </si>
  <si>
    <t>111⁄16–16</t>
  </si>
  <si>
    <t>111⁄16–18</t>
  </si>
  <si>
    <t>111⁄16–20</t>
  </si>
  <si>
    <t>13⁄4–5</t>
  </si>
  <si>
    <t>13⁄4–6</t>
  </si>
  <si>
    <t>13⁄4–8</t>
  </si>
  <si>
    <t>13⁄4–10</t>
  </si>
  <si>
    <t>13⁄4–12</t>
  </si>
  <si>
    <t>13⁄4–14</t>
  </si>
  <si>
    <t>13⁄4–16</t>
  </si>
  <si>
    <t>13⁄4–18</t>
  </si>
  <si>
    <t>13⁄4–20</t>
  </si>
  <si>
    <t>113⁄16–6</t>
  </si>
  <si>
    <t>113⁄16–8</t>
  </si>
  <si>
    <t>113⁄16–12</t>
  </si>
  <si>
    <t>113⁄16–16</t>
  </si>
  <si>
    <t>113⁄16–20</t>
  </si>
  <si>
    <t>17⁄8–6</t>
  </si>
  <si>
    <t>17⁄8–8</t>
  </si>
  <si>
    <t>17⁄8–10</t>
  </si>
  <si>
    <t>17⁄8–12</t>
  </si>
  <si>
    <t>17⁄8–14</t>
  </si>
  <si>
    <t>17⁄8–16</t>
  </si>
  <si>
    <t>17⁄8–18</t>
  </si>
  <si>
    <t>17⁄8–20</t>
  </si>
  <si>
    <t>115⁄16–6</t>
  </si>
  <si>
    <t>115⁄16–8</t>
  </si>
  <si>
    <t>115⁄16–12</t>
  </si>
  <si>
    <t>115⁄16–16</t>
  </si>
  <si>
    <t>115⁄16–20</t>
  </si>
  <si>
    <t>2–41⁄2</t>
  </si>
  <si>
    <t>2–6</t>
  </si>
  <si>
    <t>2–8</t>
  </si>
  <si>
    <t>2–10</t>
  </si>
  <si>
    <t>2–12</t>
  </si>
  <si>
    <t>2–14</t>
  </si>
  <si>
    <t>2–16</t>
  </si>
  <si>
    <t>2–18</t>
  </si>
  <si>
    <t>2–20</t>
  </si>
  <si>
    <t>21⁄16–16</t>
  </si>
  <si>
    <t>21⁄8–6</t>
  </si>
  <si>
    <t>21⁄8–8</t>
  </si>
  <si>
    <t>21⁄8–12</t>
  </si>
  <si>
    <t>21⁄8–16</t>
  </si>
  <si>
    <t>21⁄8–20</t>
  </si>
  <si>
    <t>23⁄16–16</t>
  </si>
  <si>
    <t>21⁄4–41⁄2</t>
  </si>
  <si>
    <t>21⁄4–6</t>
  </si>
  <si>
    <t>21⁄4–8</t>
  </si>
  <si>
    <t>21⁄4–10</t>
  </si>
  <si>
    <t>21⁄4–12</t>
  </si>
  <si>
    <t>21⁄4–14</t>
  </si>
  <si>
    <t>21⁄4–16</t>
  </si>
  <si>
    <t>21⁄4–18</t>
  </si>
  <si>
    <t>21⁄4–20</t>
  </si>
  <si>
    <t>25⁄16–16</t>
  </si>
  <si>
    <t>23⁄8–6</t>
  </si>
  <si>
    <t>23⁄8–8</t>
  </si>
  <si>
    <t>23⁄8–12</t>
  </si>
  <si>
    <t>23⁄8–16</t>
  </si>
  <si>
    <t>23⁄8–20</t>
  </si>
  <si>
    <t>27⁄16–16</t>
  </si>
  <si>
    <t>21⁄2–4</t>
  </si>
  <si>
    <t>21⁄2–6</t>
  </si>
  <si>
    <t>21⁄2–8</t>
  </si>
  <si>
    <t>21⁄2–10</t>
  </si>
  <si>
    <t>21⁄2–12</t>
  </si>
  <si>
    <t>21⁄2–14</t>
  </si>
  <si>
    <t>21⁄2–16</t>
  </si>
  <si>
    <t>21⁄2–18</t>
  </si>
  <si>
    <t>21⁄2–20</t>
  </si>
  <si>
    <t>25⁄8–6</t>
  </si>
  <si>
    <t>25⁄8–8</t>
  </si>
  <si>
    <t>25⁄8–12</t>
  </si>
  <si>
    <t>25⁄8–16</t>
  </si>
  <si>
    <t>25⁄8–20</t>
  </si>
  <si>
    <t>23⁄4–4</t>
  </si>
  <si>
    <t>23⁄4–6</t>
  </si>
  <si>
    <t>23⁄4–8</t>
  </si>
  <si>
    <t>23⁄4–10</t>
  </si>
  <si>
    <t>23⁄4–12</t>
  </si>
  <si>
    <t>23⁄4–14</t>
  </si>
  <si>
    <t>23⁄4–16</t>
  </si>
  <si>
    <t>23⁄4–18</t>
  </si>
  <si>
    <t>23⁄4–20</t>
  </si>
  <si>
    <t>27⁄8–6</t>
  </si>
  <si>
    <t>27⁄8–8</t>
  </si>
  <si>
    <t>27⁄8–12</t>
  </si>
  <si>
    <t>27⁄8–16</t>
  </si>
  <si>
    <t>27⁄8–20</t>
  </si>
  <si>
    <t>3–4</t>
  </si>
  <si>
    <t>3–6</t>
  </si>
  <si>
    <t>3–8</t>
  </si>
  <si>
    <t>3–10</t>
  </si>
  <si>
    <t>3–12</t>
  </si>
  <si>
    <t>3–14</t>
  </si>
  <si>
    <t>3–16</t>
  </si>
  <si>
    <t>3–18</t>
  </si>
  <si>
    <t>3–20</t>
  </si>
  <si>
    <t>31⁄8–6</t>
  </si>
  <si>
    <t>31⁄8–8</t>
  </si>
  <si>
    <t>31⁄8–12</t>
  </si>
  <si>
    <t>31⁄8–16</t>
  </si>
  <si>
    <t>31⁄4–4</t>
  </si>
  <si>
    <t>31⁄4–6</t>
  </si>
  <si>
    <t>31⁄4–8</t>
  </si>
  <si>
    <t>31⁄4–10</t>
  </si>
  <si>
    <t>31⁄4–12</t>
  </si>
  <si>
    <t>31⁄4–14</t>
  </si>
  <si>
    <t>31⁄4–16</t>
  </si>
  <si>
    <t>31⁄4–18</t>
  </si>
  <si>
    <t>33⁄8–6</t>
  </si>
  <si>
    <t>33⁄8–8</t>
  </si>
  <si>
    <t>33⁄8–12</t>
  </si>
  <si>
    <t>33⁄8–16</t>
  </si>
  <si>
    <t>31⁄2–4</t>
  </si>
  <si>
    <t>31⁄2–6</t>
  </si>
  <si>
    <t>31⁄2–8</t>
  </si>
  <si>
    <t>31⁄2–10</t>
  </si>
  <si>
    <t>31⁄2–12</t>
  </si>
  <si>
    <t>31⁄2–14</t>
  </si>
  <si>
    <t>31⁄2–16</t>
  </si>
  <si>
    <t>31⁄2–18</t>
  </si>
  <si>
    <t>35⁄8–6</t>
  </si>
  <si>
    <t>35⁄8–8</t>
  </si>
  <si>
    <t>35⁄8–12</t>
  </si>
  <si>
    <t>35⁄8–16</t>
  </si>
  <si>
    <t>33⁄4–4</t>
  </si>
  <si>
    <t>33⁄4–6</t>
  </si>
  <si>
    <t>33⁄4–8</t>
  </si>
  <si>
    <t>33⁄4–10</t>
  </si>
  <si>
    <t>33⁄4–12</t>
  </si>
  <si>
    <t>33⁄4–14</t>
  </si>
  <si>
    <t>33⁄4–16</t>
  </si>
  <si>
    <t>33⁄4–18</t>
  </si>
  <si>
    <t>37⁄8–6</t>
  </si>
  <si>
    <t>37⁄8–8</t>
  </si>
  <si>
    <t>37⁄8–12</t>
  </si>
  <si>
    <t>37⁄8–16</t>
  </si>
  <si>
    <t>4–4</t>
  </si>
  <si>
    <t>4–6</t>
  </si>
  <si>
    <t>4–8</t>
  </si>
  <si>
    <t>4–10</t>
  </si>
  <si>
    <t>4–12</t>
  </si>
  <si>
    <t>4–14</t>
  </si>
  <si>
    <t>4–16</t>
  </si>
  <si>
    <t>41⁄4–10</t>
  </si>
  <si>
    <t>41⁄4–14</t>
  </si>
  <si>
    <t>41⁄4–12</t>
  </si>
  <si>
    <t>41⁄4–16</t>
  </si>
  <si>
    <t>41⁄2–10</t>
  </si>
  <si>
    <t>41⁄2–14</t>
  </si>
  <si>
    <t>41⁄2–12</t>
  </si>
  <si>
    <t>41⁄2–16</t>
  </si>
  <si>
    <t>43⁄4–10</t>
  </si>
  <si>
    <t>43⁄4–14</t>
  </si>
  <si>
    <t>43⁄4–12</t>
  </si>
  <si>
    <t>43⁄4–16</t>
  </si>
  <si>
    <t>5.00–10</t>
  </si>
  <si>
    <t>5.00–14</t>
  </si>
  <si>
    <t>5.00–12</t>
  </si>
  <si>
    <t>5.00–16</t>
  </si>
  <si>
    <t>51⁄4–10</t>
  </si>
  <si>
    <t>51⁄4–14</t>
  </si>
  <si>
    <t>51⁄4–12</t>
  </si>
  <si>
    <t>51⁄4–16</t>
  </si>
  <si>
    <t>51⁄2–10</t>
  </si>
  <si>
    <t>51⁄2–14</t>
  </si>
  <si>
    <t>51⁄2–12</t>
  </si>
  <si>
    <t>51⁄2–16</t>
  </si>
  <si>
    <t>53⁄4–10</t>
  </si>
  <si>
    <t>53⁄4–14</t>
  </si>
  <si>
    <t>53⁄4–12</t>
  </si>
  <si>
    <t>53⁄4–16</t>
  </si>
  <si>
    <t>6–10</t>
  </si>
  <si>
    <t>6–14</t>
  </si>
  <si>
    <t>6–12</t>
  </si>
  <si>
    <t>6–16</t>
  </si>
  <si>
    <t>0.0005</t>
  </si>
  <si>
    <t>0.0595</t>
  </si>
  <si>
    <t>0.0563</t>
  </si>
  <si>
    <t>0.0514</t>
  </si>
  <si>
    <t>0.0496</t>
  </si>
  <si>
    <t>0.0446</t>
  </si>
  <si>
    <t>0.0465</t>
  </si>
  <si>
    <t>0.05142</t>
  </si>
  <si>
    <t>0.0519</t>
  </si>
  <si>
    <t>0.0542</t>
  </si>
  <si>
    <t>0.06</t>
  </si>
  <si>
    <t>0</t>
  </si>
  <si>
    <t>1</t>
  </si>
  <si>
    <t>2</t>
  </si>
  <si>
    <t>3</t>
  </si>
  <si>
    <t>4</t>
  </si>
  <si>
    <t>5</t>
  </si>
  <si>
    <t>6</t>
  </si>
  <si>
    <t>8</t>
  </si>
  <si>
    <t>1⁄4</t>
  </si>
  <si>
    <t>5⁄16</t>
  </si>
  <si>
    <t>3⁄8</t>
  </si>
  <si>
    <t>0.390</t>
  </si>
  <si>
    <t>7⁄16</t>
  </si>
  <si>
    <t>1⁄2</t>
  </si>
  <si>
    <t>9⁄16</t>
  </si>
  <si>
    <t>5⁄8</t>
  </si>
  <si>
    <t>11⁄16</t>
  </si>
  <si>
    <t>3⁄4</t>
  </si>
  <si>
    <t>13⁄16</t>
  </si>
  <si>
    <t>7⁄8</t>
  </si>
  <si>
    <t>15⁄16</t>
  </si>
  <si>
    <t>11⁄8</t>
  </si>
  <si>
    <t>11⁄4</t>
  </si>
  <si>
    <t>13⁄8</t>
  </si>
  <si>
    <t>17⁄16</t>
  </si>
  <si>
    <t>11⁄2</t>
  </si>
  <si>
    <t>19⁄16</t>
  </si>
  <si>
    <t>15⁄8</t>
  </si>
  <si>
    <t>111⁄16</t>
  </si>
  <si>
    <t>13⁄4</t>
  </si>
  <si>
    <t>113⁄16</t>
  </si>
  <si>
    <t>17⁄8</t>
  </si>
  <si>
    <t>115⁄16</t>
  </si>
  <si>
    <t>21⁄16</t>
  </si>
  <si>
    <t>21⁄8</t>
  </si>
  <si>
    <t>23⁄16</t>
  </si>
  <si>
    <t>21⁄4</t>
  </si>
  <si>
    <t>25⁄16</t>
  </si>
  <si>
    <t>23⁄8</t>
  </si>
  <si>
    <t>27⁄16</t>
  </si>
  <si>
    <t>21⁄2</t>
  </si>
  <si>
    <t>25⁄8</t>
  </si>
  <si>
    <t>23⁄4</t>
  </si>
  <si>
    <t>27⁄8</t>
  </si>
  <si>
    <t>31⁄8</t>
  </si>
  <si>
    <t>31⁄4</t>
  </si>
  <si>
    <t>33⁄8</t>
  </si>
  <si>
    <t>31⁄2</t>
  </si>
  <si>
    <t>35⁄8</t>
  </si>
  <si>
    <t>33⁄4</t>
  </si>
  <si>
    <t>37⁄8</t>
  </si>
  <si>
    <t>41⁄4</t>
  </si>
  <si>
    <t>41⁄2</t>
  </si>
  <si>
    <t>43⁄4</t>
  </si>
  <si>
    <t>5.00</t>
  </si>
  <si>
    <t>51⁄4</t>
  </si>
  <si>
    <t>51⁄2</t>
  </si>
  <si>
    <t>53⁄4</t>
  </si>
  <si>
    <t>13/16</t>
  </si>
  <si>
    <t>15/16</t>
  </si>
  <si>
    <t>1/4</t>
  </si>
  <si>
    <t>5/16</t>
  </si>
  <si>
    <t>3/8</t>
  </si>
  <si>
    <t>7/16</t>
  </si>
  <si>
    <t>1/2</t>
  </si>
  <si>
    <t>9/16</t>
  </si>
  <si>
    <t>5/8</t>
  </si>
  <si>
    <t>11/16</t>
  </si>
  <si>
    <t>3/4</t>
  </si>
  <si>
    <t>7/8</t>
  </si>
  <si>
    <t>1 1/8</t>
  </si>
  <si>
    <t>1 1/4</t>
  </si>
  <si>
    <t>1 3/8</t>
  </si>
  <si>
    <t>1 7/16</t>
  </si>
  <si>
    <t>1 1/2</t>
  </si>
  <si>
    <t>1 9/16</t>
  </si>
  <si>
    <t>1 5/8</t>
  </si>
  <si>
    <t>1 11/16</t>
  </si>
  <si>
    <t>1 3/4</t>
  </si>
  <si>
    <t>1 13/16</t>
  </si>
  <si>
    <t>1 7/8</t>
  </si>
  <si>
    <t>1 15/16</t>
  </si>
  <si>
    <t>2 1/16</t>
  </si>
  <si>
    <t>2 1/8</t>
  </si>
  <si>
    <t>2 3/16</t>
  </si>
  <si>
    <t>2 1/4</t>
  </si>
  <si>
    <t>2 5/16</t>
  </si>
  <si>
    <t>2 3/8</t>
  </si>
  <si>
    <t>2 7/16</t>
  </si>
  <si>
    <t>2 1/2</t>
  </si>
  <si>
    <t>2 5/8</t>
  </si>
  <si>
    <t>2 3/4</t>
  </si>
  <si>
    <t>2 7/8</t>
  </si>
  <si>
    <t>3 1/8</t>
  </si>
  <si>
    <t>3 1/4</t>
  </si>
  <si>
    <t>3 3/8</t>
  </si>
  <si>
    <t>3 1/2</t>
  </si>
  <si>
    <t>3 5/8</t>
  </si>
  <si>
    <t>3 3/4</t>
  </si>
  <si>
    <t>3 7/8</t>
  </si>
  <si>
    <t>4 1/4</t>
  </si>
  <si>
    <t>4 1/2</t>
  </si>
  <si>
    <t>4 3/4</t>
  </si>
  <si>
    <t>5 1/4</t>
  </si>
  <si>
    <t>5 1/2</t>
  </si>
  <si>
    <t>5 3/4</t>
  </si>
  <si>
    <t>Fraction</t>
  </si>
  <si>
    <t>Decimal</t>
  </si>
  <si>
    <t>Pitch</t>
  </si>
  <si>
    <t>MajorMax</t>
  </si>
  <si>
    <t>MajorMin</t>
  </si>
  <si>
    <t>MajorMin2</t>
  </si>
  <si>
    <t>PitchMax</t>
  </si>
  <si>
    <t>PitchMin</t>
  </si>
  <si>
    <t>UNRMinorMax</t>
  </si>
  <si>
    <t>MinorMin</t>
  </si>
  <si>
    <t>MinorMax</t>
  </si>
  <si>
    <t>FractCallout</t>
  </si>
  <si>
    <t>DecCallout</t>
  </si>
  <si>
    <t>Column2</t>
  </si>
  <si>
    <t>6.00–10</t>
  </si>
  <si>
    <t>6.00–14</t>
  </si>
  <si>
    <t>6.00–12</t>
  </si>
  <si>
    <t>6.00–16</t>
  </si>
  <si>
    <t>6.00</t>
  </si>
  <si>
    <t>4.00</t>
  </si>
  <si>
    <t>3.00</t>
  </si>
  <si>
    <t>2.00</t>
  </si>
  <si>
    <t>1.00</t>
  </si>
  <si>
    <t>1.00–8</t>
  </si>
  <si>
    <t>1.00–10</t>
  </si>
  <si>
    <t>1.00–12</t>
  </si>
  <si>
    <t>1.00–14</t>
  </si>
  <si>
    <t>1.00–16</t>
  </si>
  <si>
    <t>1.00–18</t>
  </si>
  <si>
    <t>1.00–20</t>
  </si>
  <si>
    <t>1.00–24</t>
  </si>
  <si>
    <t>1.00–27</t>
  </si>
  <si>
    <t>1.00–28</t>
  </si>
  <si>
    <t>1.00–32</t>
  </si>
  <si>
    <t>2.00–41⁄2</t>
  </si>
  <si>
    <t>2.00–6</t>
  </si>
  <si>
    <t>2.00–8</t>
  </si>
  <si>
    <t>2.00–10</t>
  </si>
  <si>
    <t>2.00–12</t>
  </si>
  <si>
    <t>2.00–14</t>
  </si>
  <si>
    <t>2.00–16</t>
  </si>
  <si>
    <t>2.00–18</t>
  </si>
  <si>
    <t>2.00–20</t>
  </si>
  <si>
    <t>3.00–4</t>
  </si>
  <si>
    <t>3.00–6</t>
  </si>
  <si>
    <t>3.00–8</t>
  </si>
  <si>
    <t>3.00–10</t>
  </si>
  <si>
    <t>3.00–12</t>
  </si>
  <si>
    <t>3.00–14</t>
  </si>
  <si>
    <t>3.00–16</t>
  </si>
  <si>
    <t>3.00–18</t>
  </si>
  <si>
    <t>3.00–20</t>
  </si>
  <si>
    <t>4.00–4</t>
  </si>
  <si>
    <t>4.00–6</t>
  </si>
  <si>
    <t>4.00–8</t>
  </si>
  <si>
    <t>4.00–10</t>
  </si>
  <si>
    <t>4.00–12</t>
  </si>
  <si>
    <t>4.00–14</t>
  </si>
  <si>
    <t>4.00–16</t>
  </si>
  <si>
    <t>0–80 UNF 2A 0.0005 0.0595 0.0563 — 0.0514 0.0496 0.0446 2B 0.0465 0.0514 0.0519 0.0542 0.0600</t>
  </si>
  <si>
    <t>3A 0.0000 0.0600 0.0568 — 0.0519 0.0506 0.0451 3B 0.0465 0.0514 0.0519 0.0536 0.0600</t>
  </si>
  <si>
    <t>1–64 UNC 2A 0.0006 0.0724 0.0686 — 0.0623 0.0603 0.0538 2B 0.0561 0.0623 0.0629 0.0655 0.0730</t>
  </si>
  <si>
    <t>3A 0.0000 0.0730 0.0692 — 0.0629 0.0614 0.0544 3B 0.0561 0.0623 0.0629 0.0648 0.0730</t>
  </si>
  <si>
    <t>1–72 UNF 2A 0.0006 0.0724 0.0689 — 0.0634 0.0615 0.0559 2B 0.0580 0.0635 0.0640 0.0665 0.0730</t>
  </si>
  <si>
    <t>3A 0.0000 0.0730 0.0695 — 0.0640 0.0626 0.0565 3B 0.0580 0.0635 0.0640 0.0659 0.0730</t>
  </si>
  <si>
    <t>2–56 UNC 2A 0.0006 0.0854 0.0813 — 0.0738 0.0717 0.0642 2B 0.0667 0.0737 0.0744 0.0772 0.0860</t>
  </si>
  <si>
    <t>3A 0.0000 0.0860 0.0819 — 0.0744 0.0728 0.0648 3B 0.0667 0.0737 0.0744 0.0765 0.0860</t>
  </si>
  <si>
    <t>2–64 UNF 2A 0.0006 0.0854 0.0816 — 0.0753 0.0733 0.0668 2B 0.0691 0.0753 0.0759 0.0786 0.0860</t>
  </si>
  <si>
    <t>3A 0.0000 0.0860 0.0822 — 0.0759 0.0744 0.0674 3B 0.0691 0.0753 0.0759 0.0779 0.0860</t>
  </si>
  <si>
    <t>3–48 UNC 2A 0.0007 0.0983 0.0938 — 0.0848 0.0825 0.0734 2B 0.0764 0.0845 0.0855 0.0885 0.0990</t>
  </si>
  <si>
    <t>3A 0.0000 0.0990 0.0945 — 0.0855 0.0838 0.0741 3B 0.0764 0.0845 0.0855 0.0877 0.0990</t>
  </si>
  <si>
    <t>3–56 UNF 2A 0.0007 0.0983 0.0942 — 0.0867 0.0845 0.0771 2B 0.0797 0.0865 0.0874 0.0902 0.0990</t>
  </si>
  <si>
    <t>3A 0.0000 0.0990 0.0949 — 0.0874 0.0858 0.0778 3B 0.0797 0.0865 0.0874 0.0895 0.0990</t>
  </si>
  <si>
    <t>4–40 UNC 2A 0.0008 0.1112 0.1061 — 0.0950 0.0925 0.0814 2B 0.0849 0.0939 0.0958 0.0991 0.1120</t>
  </si>
  <si>
    <t>3A 0.0000 0.1120 0.1069 — 0.0958 0.0939 0.0822 3B 0.0849 0.0939 0.0958 0.0982 0.1120</t>
  </si>
  <si>
    <t>4–48 UNF 2A 0.0007 0.1113 0.1068 — 0.0978 0.0954 0.0864 2B 0.0894 0.0968 0.0985 0.1016 0.1120</t>
  </si>
  <si>
    <t>3A 0.0000 0.1120 0.1075 — 0.0985 0.0967 0.0871 3B 0.0894 0.0968 0.0985 0.1008 0.1120</t>
  </si>
  <si>
    <t>5–40 UNC 2A 0.0008 0.1242 0.1191 — 0.1080 0.1054 0.0944 2B 0.0979 0.1062 0.1088 0.1121 0.1250</t>
  </si>
  <si>
    <t>3A 0.0000 0.1250 0.1199 — 0.1088 0.1069 0.0952 3B 0.0979 0.1062 0.1088 0.1113 0.1250</t>
  </si>
  <si>
    <t>5–44 UNF 2A 0.0007 0.1243 0.1195 — 0.1095 0.1070 0.0972 2B 0.1004 0.1079 0.1102 0.1134 0.1250</t>
  </si>
  <si>
    <t>3A 0.0000 0.1250 0.1202 — 0.1102 0.1083 0.0979 3B 0.1004 0.1079 0.1102 0.1126 0.1250</t>
  </si>
  <si>
    <t>6–32 UNC 2A 0.0008 0.1372 0.1312 — 0.1169 0.1141 0.1000 2B 0.104 0.114 0.1177 0.1214 0.1380</t>
  </si>
  <si>
    <t>3A 0.0000 0.1380 0.1320 — 0.1177 0.1156 0.1008 3B 0.1040 0.1140 0.1177 0.1204 0.1380</t>
  </si>
  <si>
    <t>6–40 UNF 2A 0.0008 0.1372 0.1321 — 0.1210 0.1184 0.1074 2B 0.111 0.119 0.1218 0.1252 0.1380</t>
  </si>
  <si>
    <t>3A 0.0000 0.1380 0.1329 — 0.1218 0.1198 0.1082 3B 0.1110 0.1186 0.1218 0.1243 0.1380</t>
  </si>
  <si>
    <t>8–32 UNC 2A 0.0009 0.1631 0.1571 — 0.1428 0.1399 0.1259 2B 0.130 0.139 0.1437 0.1475 0.1640</t>
  </si>
  <si>
    <t>3A 0.0000 0.1640 0.1580 — 0.1437 0.1415 0.1268 3B 0.1300 0.1389 0.1437 0.1465 0.1640</t>
  </si>
  <si>
    <t>8–36 UNF 2A 0.0008 0.1632 0.1577 — 0.1452 0.1424 0.1301 2B 0.134 0.142 0.1460 0.1496 0.1640</t>
  </si>
  <si>
    <t>3A 0.0000 0.1640 0.1585 — 0.1460 0.1439 0.1309 3B 0.1340 0.1416 0.1460 0.1487 0.1640</t>
  </si>
  <si>
    <t>10–24 UNC 2A 0.0010 0.1890 0.1818 — 0.1619 0.1586 0.1394 2B 0.145 0.156 0.1629 0.1672 0.1900</t>
  </si>
  <si>
    <t>3A 0.0000 0.1900 0.1828 — 0.1629 0.1604 0.1404 3B 0.1450 0.1555 0.1629 0.1661 0.1900</t>
  </si>
  <si>
    <t>10–28 UNS 2A 0.0010 0.1890 0.1825 — 0.1658 0.1625 0.1464 2B 0.151 0.160 0.1668 0.1711 0.1900</t>
  </si>
  <si>
    <t>10–32 UNF 2A 0.0009 0.1891 0.1831 — 0.1688 0.1658 0.1519 2B 0.156 0.164 0.1697 0.1736 0.1900</t>
  </si>
  <si>
    <t>3A 0.0000 0.1900 0.1840 — 0.1697 0.1674 0.1528 3B 0.1560 0.1641 0.1697 0.1726 0.1900</t>
  </si>
  <si>
    <t>10–36 UNS 2A 0.0009 0.1891 0.1836 — 0.1711 0.1681 0.1560 2B 0.160 0.166 0.1720 0.1759 0.1900</t>
  </si>
  <si>
    <t>10–40 UNS 2A 0.0009 0.1891 0.1840 — 0.1729 0.1700 0.1592 2B 0.163 0.169 0.1738 0.1775 0.1900</t>
  </si>
  <si>
    <t>10–48 UNS 2A 0.0008 0.1892 0.1847 — 0.1757 0.1731 0.1644 2B 0.167 0.172 0.1765 0.1799 0.1900</t>
  </si>
  <si>
    <t>10–56 UNS 2A 0.0007 0.1893 0.1852 — 0.1777 0.1752 0.1681 2B 0.171 0.175 0.1784 0.1816 0.1900</t>
  </si>
  <si>
    <t>12–24 UNC 2A 0.0010 0.2150 0.2078 — 0.1879 0.1845 0.1654 2B 0.171 0.181 0.1889 0.1933 0.2160</t>
  </si>
  <si>
    <t>3A 0.0000 0.2160 0.2088 — 0.1889 0.1863 0.1664 3B 0.1710 0.1807 0.1889 0.1922 0.2160</t>
  </si>
  <si>
    <t>12–28 UNF 2A 0.0010 0.2150 0.2085 — 0.1918 0.1886 0.1724 2B 0.177 0.186 0.1928 0.1970 0.2160</t>
  </si>
  <si>
    <t>3A 0.0000 0.2160 0.2095 — 0.1928 0.1904 0.1734 3B 0.1770 0.1857 0.1928 0.1959 0.2160</t>
  </si>
  <si>
    <t>12–32 UNEF 2A 0.0009 0.2151 0.2091 — 0.1948 0.1917 0.1779 2B 0.182 0.190 0.1957 0.1998 0.2160</t>
  </si>
  <si>
    <t>3A 0.0000 0.2160 0.2100 — 0.1957 0.1933 0.1788 3B 0.1820 0.1895 0.1957 0.1988 0.2160</t>
  </si>
  <si>
    <t>12–36 UNS 2A 0.0009 0.2151 0.2096 — 0.1971 0.1941 0.1821 2B 0.186 0.192 0.1980 0.2019 0.2160</t>
  </si>
  <si>
    <t>12–40 UNS 2A 0.0009 0.2151 0.2100 — 0.1989 0.1960 0.1835 2B 0.189 0.195 0.1998 0.2035 0.2160</t>
  </si>
  <si>
    <t>12–48 UNS 2A 0.0008 0.2152 0.2107 — 0.2017 0.1991 0.1904 2B 0.193 0.198 0.2025 0.2059 0.2160</t>
  </si>
  <si>
    <t>12–56 UNS 2A 0.0007 0.2153 0.2112 — 0.2037 0.2012 0.1941 2B 0.197 0.201 0.2044 0.2076 0.2160</t>
  </si>
  <si>
    <t>1⁄4–20 UNC 1A 0.0011 0.2489 0.2367 — 0.2164 0.2108 0.1894 1B 0.196 0.207 0.2175 0.2248 0.2500</t>
  </si>
  <si>
    <t>2A 0.0011 0.2489 0.2408 0.2367 0.2164 0.2127 0.1894 2B 0.196 0.207 0.2175 0.2224 0.2500</t>
  </si>
  <si>
    <t>3A 0.0000 0.2500 0.2419 — 0.2175 0.2147 0.1905 3B 0.1960 0.2067 0.2175 0.2211 0.2500</t>
  </si>
  <si>
    <t>1⁄4–24 UNS 2A 0.0011 0.2489 0.2417 — 0.2218 0.2181 0.1993 2B 0.205 0.215 0.2229 0.2277 0.2500</t>
  </si>
  <si>
    <t>1⁄4–27 UNS 2A 0.0010 0.2490 0.2423 — 0.2249 0.2214 0.2049 2B 0.210 0.219 0.2259 0.2304 0.2500</t>
  </si>
  <si>
    <t>1⁄4–28 UNF 1A 0.0010 0.2490 0.2392 — 0.2258 0.2208 0.2064 1B 0.211 0.220 0.2268 0.2333 0.2500</t>
  </si>
  <si>
    <t>2A 0.0010 0.2490 0.2425 — 0.2258 0.2225 0.2064 2B 0.211 0.220 0.2268 0.2311 0.2500</t>
  </si>
  <si>
    <t>3A 0.0000 0.2500 0.2435 — 0.2268 0.2243 0.2074 3B 0.2110 0.2190 0.2268 0.2300 0.2500</t>
  </si>
  <si>
    <t>1⁄4–32 UNEF 2A 0.0010 0.2490 0.2430 — 0.2287 0.2255 0.2118 2B 0.216 0.224 0.2297 0.2339 0.2500</t>
  </si>
  <si>
    <t>3A 0.0000 0.2500 0.2440 — 0.2297 0.2273 0.2128 3B 0.2160 0.2229 0.2297 0.2328 0.2500</t>
  </si>
  <si>
    <t>1⁄4–36 UNS 2A 0.0009 0.2491 0.2436 — 0.2311 0.2280 0.2161 2B 0.220 0.226 0.2320 0.2360 0.2500</t>
  </si>
  <si>
    <t>1⁄4–40 UNS 2A 0.0009 0.2491 0.2440 — 0.2329 0.2300 0.2193 2B 0.223 0.229 0.2338 0.2376 0.2500</t>
  </si>
  <si>
    <t>1⁄4–48 UNS 2A 0.0008 0.2492 0.2447 — 0.2357 0.2330 0.2243 2B 0.227 0.232 0.2365 0.2401 0.2500</t>
  </si>
  <si>
    <t>1⁄4–56 UNS 2A 0.0008 0.2492 0.2451 — 0.2376 0.2350 0.2280 2B 0.231 0.235 0.2384 0.2417 0.2500</t>
  </si>
  <si>
    <t>5⁄16–18 UNC 1A 0.0012 0.3113 0.2982 — 0.2752 0.2691 0.2452 1B 0.252 0.265 0.2764 0.2843 0.3125</t>
  </si>
  <si>
    <t>2A 0.0012 0.3113 0.3026 0.2982 0.2752 0.2712 0.2452 2B 0.252 0.265 0.2764 0.2817 0.3125</t>
  </si>
  <si>
    <t>3A 0.0000 0.3125 0.3038 — 0.2764 0.2734 0.2464 3B 0.2520 0.2630 0.2764 0.2803 0.3125</t>
  </si>
  <si>
    <t>5⁄16–20 UN 2A 0.0012 0.3113 0.3032 — 0.2788 0.2748 0.2518 2B 0.258 0.270 0.2800 0.2852 0.3125</t>
  </si>
  <si>
    <t>3A 0.0000 0.3125 0.3044 — 0.2800 0.2770 0.2530 3B 0.2580 0.2680 0.2800 0.2839 0.3125</t>
  </si>
  <si>
    <t>5⁄16–24 UNF 1A 0.0011 0.3114 0.3006 — 0.2843 0.2788 0.2618 1B 0.267 0.277 0.2854 0.2925 0.3125</t>
  </si>
  <si>
    <t>2A 0.0011 0.3114 0.3042 — 0.2843 0.2806 0.2618 2B 0.267 0.277 0.2854 0.2902 0.3125</t>
  </si>
  <si>
    <t>3A 0.0000 0.3125 0.3053 — 0.2854 0.2827 0.2629 3B 0.2670 0.2754 0.2854 0.2890 0.3125</t>
  </si>
  <si>
    <t>5⁄16–27 UNS 2A 0.0010 0.3115 0.3048 — 0.2874 0.2839 0.2674 2B 0.272 0.281 0.2884 0.2929 0.3125</t>
  </si>
  <si>
    <t>5⁄16–28 UN 2A 0.0010 0.3115 0.3050 — 0.2883 0.2849 0.2689 2B 0.274 0.282 0.2893 0.2937 0.3125</t>
  </si>
  <si>
    <t>3A 0.0000 0.3125 0.3060 — 0.2893 0.2867 0.2699 3B 0.2740 0.2807 0.2893 0.2926 0.3125</t>
  </si>
  <si>
    <t>5⁄16–32 UNEF 2A 0.0010 0.3115 0.3055 — 0.2912 0.2880 0.2743 2B 0.279 0.286 0.2922 0.2964 0.3125</t>
  </si>
  <si>
    <t>3A 0.0000 0.3125 0.3065 — 0.2922 0.2898 0.2753 3B 0.2790 0.2847 0.2922 0.2953 0.3125</t>
  </si>
  <si>
    <t>5⁄16–36 UNS 2A 0.0009 0.3116 0.3061 — 0.2936 0.2905 0.2785 2B 0.282 0.289 0.2945 0.2985 0.3125</t>
  </si>
  <si>
    <t>5⁄16–40 UNS 2A 0.0009 0.3116 0.3065 — 0.2954 0.2925 0.2818 2B 0.285 0.291 0.2963 0.3001 0.3125</t>
  </si>
  <si>
    <t>5⁄16–48 UNS 2A 0.0008 0.3117 0.3072 — 0.2982 0.2955 0.2869 2B 0.290 0.295 0.2990 0.3026 0.3125</t>
  </si>
  <si>
    <t>3⁄8–16 UNC 1A 0.0013 0.3737 0.3595 — 0.3331 0.3266 0.2992 1B 0.307 0.321 0.3344 0.3429 0.3750</t>
  </si>
  <si>
    <t>2A 0.0013 0.3737 0.3643 0.3595 0.3331 0.3287 0.2992 2B 0.307 0.321 0.3344 0.3401 0.3750</t>
  </si>
  <si>
    <t>3A 0.0000 0.3750 0.3656 — 0.3344 0.3311 0.3005 3B 0.3070 0.3182 0.3344 0.3387 0.3750</t>
  </si>
  <si>
    <t>3⁄8–18 UNS 2A 0.0013 0.3737 0.3650 — 0.3376 0.3333 0.3076 2B 0.315 0.328 0.3389 0.3445 0.3750</t>
  </si>
  <si>
    <t>3⁄8–20 UN 2A 0.0012 0.3738 0.3657 — 0.3413 0.3372 0.3143 2B 0.321 0.332 0.3425 0.3479 0.3750</t>
  </si>
  <si>
    <t>3A 0.0000 0.3750 0.3669 — 0.3425 0.3394 0.3155 3B 0.3210 0.3297 0.3425 0.3465 0.3750</t>
  </si>
  <si>
    <t>3⁄8–24 UNF 1A 0.0011 0.3739 0.3631 — 0.3468 0.3411 0.3243 1B 0.330 0.340 0.3479 0.3553 0.3750</t>
  </si>
  <si>
    <t>2A 0.0011 0.3739 0.3667 — 0.3468 0.3430 0.3243 2B 0.330 0.340 0.3479 0.3528 0.3750</t>
  </si>
  <si>
    <t>3⁄8–24 UNF 3A 0.0000 0.3750 0.3678 — 0.3479 0.3450 0.3254 3B 0.3300 0.3372 0.3479 0.3516 0.3750</t>
  </si>
  <si>
    <t>3⁄8–27 UNS 2A 0.0011 0.3739 0.3672 — 0.3498 0.3462 0.3298 2B 0.335 0.344 0.3509 0.3556 0.3750</t>
  </si>
  <si>
    <t>3⁄8–28 UN 2A 0.0011 0.3739 0.3674 — 0.3507 0.3471 0.3313 2B 0.336 0.345 0.3518 0.3564 0.3750</t>
  </si>
  <si>
    <t>3A 0.0000 0.3750 0.3685 — 0.3518 0.3491 0.3324 3B 0.3360 0.3426 0.3518 0.3553 0.3750</t>
  </si>
  <si>
    <t>3⁄8–32 UNEF 2A 0.0010 0.3740 0.3680 — 0.3537 0.3503 0.3368 2B 0.341 0.349 0.3547 0.3591 0.3750</t>
  </si>
  <si>
    <t>3A 0.0000 0.3750 0.3690 — 0.3547 0.3522 0.3378 3B 0.3410 0.3469 0.3547 0.3580 0.3750</t>
  </si>
  <si>
    <t>3⁄8–36 UNS 2A 0.0010 0.3740 0.3685 — 0.3560 0.3528 0.3409 2B 0.345 0.352 0.3570 0.3612 0.3750</t>
  </si>
  <si>
    <t>3⁄8–40 UNS 2A 0.0009 0.3741 0.3690 — 0.3579 0.3548 0.3443 2B 0.348 0.354 0.3588 0.3628 0.3750</t>
  </si>
  <si>
    <t>0.390–27 UNS 2A 0.0011 0.3889 0.3822 — 0.3648 0.3612 0.3448 2B 0.350 0.359 0.3659 0.3706 0.3900</t>
  </si>
  <si>
    <t>7⁄16–14 UNC 1A 0.0014 0.4361 0.4206 — 0.3897 0.3826 0.3511 1B 0.360 0.376 0.3911 0.4003 0.4375</t>
  </si>
  <si>
    <t>2A 0.0014 0.4361 0.4258 0.4206 0.3897 0.3850 0.3511 2B 0.360 0.376 0.3911 0.3972 0.4375</t>
  </si>
  <si>
    <t>3A 0.0000 0.4375 0.4272 — 0.3911 0.3876 0.3525 3B 0.3600 0.3717 0.3911 0.3957 0.4375</t>
  </si>
  <si>
    <t>7⁄16–16 UN 2A 0.0014 0.4361 0.4267 — 0.3955 0.3909 0.3616 2B 0.370 0.384 0.3969 0.4028 0.4375</t>
  </si>
  <si>
    <t>3A 0.0000 0.4375 0.4281 — 0.3969 0.3935 0.3630 3B 0.3700 0.3800 0.3969 0.4014 0.4375</t>
  </si>
  <si>
    <t>7⁄16–18 UNS 2A 0.0013 0.4362 0.4275 — 0.4001 0.3958 0.3701 2B 0.377 0.390 0.4014 0.4070 0.4375</t>
  </si>
  <si>
    <t>7⁄16–20 UNF 1A 0.0013 0.4362 0.4240 — 0.4037 0.3975 0.3767 1B 0.383 0.395 0.4050 0.4131 0.4375</t>
  </si>
  <si>
    <t>2A 0.0013 0.4362 0.4281 — 0.4037 0.3995 0.3767 2B 0.383 0.395 0.4050 0.4104 0.4375</t>
  </si>
  <si>
    <t>3A 0.0000 0.4375 0.4294 — 0.4050 0.4019 0.3780 3B 0.3830 0.3916 0.4050 0.4091 0.4375</t>
  </si>
  <si>
    <t>7⁄16–24 UNS 2A 0.0011 0.4364 0.4292 — 0.4093 0.4055 0.3868 2B 0.392 0.402 0.4104 0.4153 0.4375</t>
  </si>
  <si>
    <t>7⁄16–27 UNS 2A 0.0011 0.4364 0.4297 — 0.4123 0.4087 0.3923 2B 0.397 0.406 0.4134 0.4181 0.4375</t>
  </si>
  <si>
    <t>7⁄16–28 UNEF 2A 0.0011 0.4364 0.4299 — 0.4132 0.4096 0.3938 2B 0.399 0.407 0.4143 0.4189 0.4375</t>
  </si>
  <si>
    <t>3A 0.0000 0.4375 0.4310 — 0.4143 0.4116 0.3949 3B 0.3990 0.4051 0.4143 0.4178 0.4375</t>
  </si>
  <si>
    <t>7⁄16–32 UN 2A 0.0010 0.4365 0.4305 — 0.4162 0.4128 0.3993 2B 0.404 0.411 0.4172 0.4216 0.4375</t>
  </si>
  <si>
    <t>3A 0.0000 0.4375 0.4315 — 0.4172 0.4147 0.4003 3B 0.4040 0.4094 0.4172 0.4205 0.4375</t>
  </si>
  <si>
    <t>1⁄2–12 UNS 2A 0.0016 0.4984 0.4870 — 0.4443 0.4389 0.3992 2B 0.410 0.428 0.4459 0.4529 0.5000</t>
  </si>
  <si>
    <t>3A 0.0000 0.5000 0.4886 — 0.4459 0.4419 0.4008 3B 0.4100 0.4223 0.4459 0.4511 0.5000</t>
  </si>
  <si>
    <t>1⁄2–13 UNC 1A 0.0015 0.4985 0.4822 — 0.4485 0.4411 0.4069 1B 0.417 0.434 0.4500 0.4597 0.5000</t>
  </si>
  <si>
    <t>2A 0.0015 0.4985 0.4876 0.4822 0.4485 0.4435 0.4069 2B 0.417 0.434 0.4500 0.4565 0.5000</t>
  </si>
  <si>
    <t>3A 0.0000 0.5000 0.4891 — 0.4500 0.4463 0.4084 3B 0.4170 0.4284 0.4500 0.4548 0.5000</t>
  </si>
  <si>
    <t>1⁄2–14 UNS 2A 0.0015 0.4985 0.4882 — 0.4521 0.4471 0.4135 2B 0.423 0.438 0.4536 0.4601 0.5000</t>
  </si>
  <si>
    <t>1⁄2–16 UN 2A 0.0014 0.4986 0.4892 — 0.4580 0.4533 0.4241 2B 0.432 0.446 0.4594 0.4655 0.5000</t>
  </si>
  <si>
    <t>3A 0.0000 0.5000 0.4906 — 0.4594 0.4559 0.4255 3B 0.4320 0.4419 0.4594 0.4640 0.5000</t>
  </si>
  <si>
    <t>1⁄2–18 UNS 2A 0.0013 0.4987 0.4900 — 0.4626 0.4582 0.4326 2B 0.440 0.453 0.4639 0.4697 0.5000</t>
  </si>
  <si>
    <t>1⁄2–20 UNF 1A 0.0013 0.4987 0.4865 — 0.4662 0.4598 0.4392 1B 0.446 0.457 0.4675 0.4759 0.5000</t>
  </si>
  <si>
    <t>2A 0.0013 0.4987 0.4906 — 0.4662 0.4619 0.4392 2B 0.446 0.457 0.4675 0.4731 0.5000</t>
  </si>
  <si>
    <t>3A 0.0000 0.5000 0.4919 — 0.4675 0.4643 0.4405 3B 0.4460 0.4537 0.4675 0.4717 0.5000</t>
  </si>
  <si>
    <t>1⁄2–24 UNS 2A 0.0012 0.4988 0.4916 — 0.4717 0.4678 0.4492 2B 0.455 0.465 0.4729 0.4780 0.5000</t>
  </si>
  <si>
    <t>1⁄2–27 UNS 2A 0.0011 0.4989 0.4922 — 0.4748 0.4711 0.4548 2B 0.460 0.469 0.4759 0.4807 0.5000</t>
  </si>
  <si>
    <t>1⁄2–28 UNEF 2A 0.0011 0.4989 0.4924 — 0.4757 0.4720 0.4563 2B 0.461 0.470 0.4768 0.4816 0.5000</t>
  </si>
  <si>
    <t>3A 0.0000 0.5000 0.4935 — 0.4768 0.4740 0.4574 3B 0.4610 0.4676 0.4768 0.4804 0.5000</t>
  </si>
  <si>
    <t>1⁄2–32 UN 2A 0.0010 0.4990 0.4930 — 0.4787 0.4752 0.4618 2B 0.466 0.474 0.4797 0.4842 0.5000</t>
  </si>
  <si>
    <t>3A 0.0000 0.5000 0.4940 — 0.4797 0.4771 0.4628 3B 0.4660 0.4719 0.4797 0.4831 0.5000</t>
  </si>
  <si>
    <t>9⁄16–12 UNC 1A 0.0016 0.5609 0.5437 — 0.5068 0.4990 0.4617 1B 0.472 0.490 0.5084 0.5186 0.5625</t>
  </si>
  <si>
    <t>2A 0.0016 0.5609 0.5495 0.5437 0.5068 0.5016 0.4617 2B 0.472 0.490 0.5084 0.5152 0.5625</t>
  </si>
  <si>
    <t>3A 0.0000 0.5625 0.5511 — 0.5084 0.5045 0.4633 3B 0.4720 0.4843 0.5084 0.5135 0.5625</t>
  </si>
  <si>
    <t>9⁄16–14 UNS 2A 0.0015 0.5610 0.5507 — 0.5146 0.5096 0.4760 2B 0.485 0.501 0.5161 0.5226 0.5625</t>
  </si>
  <si>
    <t>9⁄16–16 UN 2A 0.0014 0.5611 0.5517 — 0.5205 0.5158 0.4866 2B 0.495 0.509 0.5219 0.5280 0.5625</t>
  </si>
  <si>
    <t>3A 0.0000 0.5625 0.5531 — 0.5219 0.5184 0.4880 3B 0.4950 0.5040 0.5219 0.5265 0.5625</t>
  </si>
  <si>
    <t>9⁄16–18 UNF 1A 0.0014 0.5611 0.5480 — 0.5250 0.5182 0.4950 1B 0.502 0.515 0.5264 0.5353 0.5625</t>
  </si>
  <si>
    <t>2A 0.0014 0.5611 0.5524 — 0.5250 0.5205 0.4950 2B 0.502 0.515 0.5264 0.5323 0.5625</t>
  </si>
  <si>
    <t>3A 0.0000 0.5625 0.5538 — 0.5264 0.5230 0.4964 3B 0.5020 0.5106 0.5264 0.5308 0.5625</t>
  </si>
  <si>
    <t>9⁄16–20 UN 2A 0.0013 0.5612 0.5531 — 0.5287 0.5245 0.5017 2B 0.508 0.520 0.5300 0.5355 0.5625</t>
  </si>
  <si>
    <t>3A 0.0000 0.5625 0.5544 — 0.5300 0.5268 0.5030 3B 0.5080 0.5162 0.5300 0.5341 0.5625</t>
  </si>
  <si>
    <t>9⁄16–24 UNEF 2A 0.0012 0.5613 0.5541 — 0.5342 0.5303 0.5117 2B 0.517 0.527 0.5354 0.5405 0.5625</t>
  </si>
  <si>
    <t>3A 0.0000 0.5625 0.5553 — 0.5354 0.5325 0.5129 3B 0.5170 0.5244 0.5354 0.5392 0.5625</t>
  </si>
  <si>
    <t>9⁄16–27 UNS 2A 0.0011 0.5614 0.5547 — 0.5373 0.5336 0.5173 2B 0.522 0.531 0.5384 0.5432 0.5625</t>
  </si>
  <si>
    <t>9⁄16–28 UN 2A 0.0011 0.5614 0.5549 — 0.5382 0.5345 0.5188 2B 0.524 0.532 0.5393 0.5441 0.5625</t>
  </si>
  <si>
    <t>3A 0.0000 0.5625 0.5560 — 0.5393 0.5365 0.5199 3B 0.5240 0.5301 0.5393 0.5429 0.5625</t>
  </si>
  <si>
    <t>9⁄16–32 UN 2A 0.0010 0.5615 0.5555 — 0.5412 0.5377 0.5243 2B 0.529 0.536 0.5422 0.5467 0.5625</t>
  </si>
  <si>
    <t>3A 0.0000 0.5625 0.5565 — 0.5422 0.5396 0.5253 3B 0.5290 0.5344 0.5422 0.5456 0.5625</t>
  </si>
  <si>
    <t>5⁄8–11 UNC 1A 0.0016 0.6234 0.6052 — 0.5644 0.5561 0.5152 1B 0.527 0.546 0.5660 0.5767 0.6250</t>
  </si>
  <si>
    <t>2A 0.0016 0.6234 0.6113 0.6052 0.5644 0.5589 0.5152 2B 0.527 0.546 0.5660 0.5732 0.6250</t>
  </si>
  <si>
    <t>3A 0.0000 0.6250 0.6129 — 0.5660 0.5619 0.5168 3B 0.5270 0.5391 0.5660 0.5714 0.6250</t>
  </si>
  <si>
    <t>5⁄8–12 UN 2A 0.0016 0.6234 0.6120 — 0.5693 0.5639 0.5242 2B 0.535 0.553 0.5709 0.5780 0.6250</t>
  </si>
  <si>
    <t>3A 0.0000 0.6250 0.6136 — 0.5709 0.5668 0.5258 3B 0.5350 0.5463 0.5709 0.5762 0.6250</t>
  </si>
  <si>
    <t>5⁄8–14 UNS 2A 0.0015 0.6235 0.6132 — 0.5771 0.5720 0.5385 2B 0.548 0.564 0.5786 0.5852 0.6250</t>
  </si>
  <si>
    <t>5⁄8–16 UN 2A 0.0014 0.6236 0.6142 — 0.5830 0.5782 0.5491 2B 0.557 0.571 0.5844 0.5906 0.6250</t>
  </si>
  <si>
    <t>3A 0.0000 0.6250 0.6156 — 0.5844 0.5808 0.5505 3B 0.5570 0.5662 0.5844 0.5890 0.6250</t>
  </si>
  <si>
    <t>5⁄8–18 UNF 1A 0.0014 0.6236 0.6105 — 0.5875 0.5805 0.5575 1B 0.565 0.578 0.5889 0.5980 0.6250</t>
  </si>
  <si>
    <t>2A 0.0014 0.6236 0.6149 — 0.5875 0.5828 0.5575 2B 0.565 0.578 0.5889 0.5949 0.6250</t>
  </si>
  <si>
    <t>3A 0.0000 0.6250 0.6163 — 0.5889 0.5854 0.5589 3B 0.5650 0.5730 0.5889 0.5934 0.6250</t>
  </si>
  <si>
    <t>5⁄8–20 UN 2A 0.0013 0.6237 0.6156 — 0.5912 0.5869 0.5642 2B 0.571 0.582 0.5925 0.5981 0.6250</t>
  </si>
  <si>
    <t>3A 0.0000 0.6250 0.6169 — 0.5925 0.5893 0.5655 3B 0.5710 0.5787 0.5925 0.5967 0.6250</t>
  </si>
  <si>
    <t>5⁄8–24 UNEF 2A 0.0012 0.6238 0.6166 — 0.5967 0.5927 0.5742 2B 0.580 0.590 0.5979 0.6031 0.6250</t>
  </si>
  <si>
    <t>3A 0.0000 0.6250 0.6178 — 0.5979 0.5949 0.5754 3B 0.5800 0.5869 0.5979 0.6018 0.6250</t>
  </si>
  <si>
    <t>5⁄8–27 UNS 2A 0.0011 0.6239 0.6172 — 0.5998 0.5960 0.5798 2B 0.585 0.594 0.6009 0.6059 0.6250</t>
  </si>
  <si>
    <t>5⁄8–28 UN 2A 0.0011 0.6239 0.6174 — 0.6007 0.5969 0.5813 2B 0.586 0.595 0.6018 0.6067 0.6250</t>
  </si>
  <si>
    <t>3A 0.0000 0.6250 0.6185 — 0.6018 0.5990 0.5824 3B 0.5860 0.5926 0.6018 0.6055 0.6250</t>
  </si>
  <si>
    <t>5⁄8–32 UN 2A 0.0011 0.6239 0.6179 — 0.6036 0.6000 0.5867 2B 0.591 0.599 0.6047 0.6093 0.6250</t>
  </si>
  <si>
    <t>3A 0.0000 0.6250 0.6190 — 0.6047 0.6020 0.5878 3B 0.5910 0.5969 0.6047 0.6082 0.6250</t>
  </si>
  <si>
    <t>11⁄16–12 UN 2A 0.0016 0.6859 0.6745 — 0.6318 0.6264 0.5867 2B 0.597 0.615 0.6334 0.6405 0.6875</t>
  </si>
  <si>
    <t>3A 0.0000 0.6875 0.6761 — 0.6334 0.6293 0.5883 3B 0.5970 0.6085 0.6334 0.6387 0.6875</t>
  </si>
  <si>
    <t>11⁄16–16 UN 2A 0.0014 0.6861 0.6767 — 0.6455 0.6407 0.6116 2B 0.620 0.634 0.6469 0.6531 0.6875</t>
  </si>
  <si>
    <t>3A 0.0000 0.6875 0.6781 — 0.6469 0.6433 0.6130 3B 0.6200 0.6284 0.6469 0.6515 0.6875</t>
  </si>
  <si>
    <t>11⁄16–20 UN 2A 0.0013 0.6862 0.6781 — 0.6537 0.6494 0.6267 2B 0.633 0.645 0.6550 0.6606 0.6875</t>
  </si>
  <si>
    <t>3A 0.0000 0.6875 0.6794 — 0.6550 0.6518 0.6280 3B 0.6330 0.6412 0.6550 0.6592 0.6875</t>
  </si>
  <si>
    <t>11⁄16–24 UNEF 2A 0.0012 0.6863 0.6791 — 0.6592 0.6552 0.6367 2B 0.642 0.652 0.6604 0.6656 0.6875</t>
  </si>
  <si>
    <t>3A 0.0000 0.6875 0.6803 — 0.6604 0.6574 0.6379 3B 0.6420 0.6494 0.6604 0.6643 0.6875</t>
  </si>
  <si>
    <t>11⁄16–28 UN 2A 0.0011 0.6864 0.6799 — 0.6632 0.6594 0.6438 2B 0.649 0.657 0.6643 0.6692 0.6875</t>
  </si>
  <si>
    <t>3A 0.0000 0.6875 0.6810 — 0.6643 0.6615 0.6449 3B 0.6490 0.6551 0.6643 0.6680 0.6875</t>
  </si>
  <si>
    <t>11⁄16–32 UN 2A 0.0011 0.6864 0.6804 — 0.6661 0.6625 0.6492 2B 0.654 0.661 0.6672 0.6718 0.6875</t>
  </si>
  <si>
    <t>3A 0.0000 0.6875 0.6815 — 0.6672 0.6645 0.6503 3B 0.6540 0.6594 0.6672 0.6707 0.6875</t>
  </si>
  <si>
    <t>3⁄4–10 UNC 1A 0.0018 0.7482 0.7288 — 0.6832 0.6744 0.6291 1B 0.642 0.663 0.6850 0.6965 0.7500</t>
  </si>
  <si>
    <t>2A 0.0018 0.7482 0.7353 0.7288 0.6832 0.6773 0.6291 2B 0.642 0.663 0.6850 0.6927 0.7500</t>
  </si>
  <si>
    <t>3A 0.0000 0.7500 0.7371 — 0.6850 0.6806 0.6309 3B 0.6420 0.6545 0.6850 0.6907 0.7500</t>
  </si>
  <si>
    <t>3⁄4–12 UN 2A 0.0017 0.7483 0.7369 — 0.6942 0.6887 0.6491 2B 0.660 0.678 0.6959 0.7031 0.7500</t>
  </si>
  <si>
    <t>3A 0.0000 0.7500 0.7386 — 0.6959 0.6918 0.6508 3B 0.6600 0.6707 0.6959 0.7013 0.7500</t>
  </si>
  <si>
    <t>3⁄4–14 UNS 2A 0.0015 0.7485 0.7382 — 0.7021 0.6970 0.6635 2B 0.673 0.688 0.7036 0.7103 0.7500</t>
  </si>
  <si>
    <t>3⁄4–16 UNF 1A 0.0015 0.7485 0.7343 — 0.7079 0.7004 0.6740 1B 0.682 0.696 0.7094 0.7192 0.7500</t>
  </si>
  <si>
    <t>2A 0.0015 0.7485 0.7391 — 0.7079 0.7029 0.6740 2B 0.682 0.696 0.7094 0.7159 0.7500</t>
  </si>
  <si>
    <t>3A 0.0000 0.7500 0.7406 — 0.7094 0.7056 0.6755 3B 0.6820 0.6908 0.7094 0.7143 0.7500</t>
  </si>
  <si>
    <t>3⁄4–18 UNS 2A 0.0014 0.7486 0.7399 — 0.7125 0.7079 0.6825 2B 0.690 0.703 0.7139 0.7199 0.7500</t>
  </si>
  <si>
    <t>3⁄4–20 UNEF 2A 0.0013 0.7487 0.7406 — 0.7162 0.7118 0.6892 2B 0.696 0.707 0.7175 0.7232 0.7500</t>
  </si>
  <si>
    <t>3A 0.0000 0.7500 0.7419 — 0.7175 0.7142 0.6905 3B 0.6960 0.7037 0.7175 0.7218 0.7500</t>
  </si>
  <si>
    <t>3⁄4–24 UNS 2A 0.0012 0.7488 0.7416 — 0.7217 0.7176 0.6992 2B 0.705 0.715 0.7229 0.7282 0.7500</t>
  </si>
  <si>
    <t>3⁄4–24 UNS 2A 0.0012 0.7488 0.7421 — 0.7247 0.7208 0.7047 2B 0.710 0.719 0.7259 0.7310 0.7500</t>
  </si>
  <si>
    <t>3⁄4–28 UN 2A 0.0012 0.7488 0.7423 — 0.7256 0.7218 0.7062 2B 0.711 0.720 0.7268 0.7318 0.7500</t>
  </si>
  <si>
    <t>3A 0.0000 0.7500 0.7435 — 0.7268 0.7239 0.7074 3B 0.7110 0.7176 0.7268 0.7305 0.7500</t>
  </si>
  <si>
    <t>3⁄4–32 UN 2A 0.0011 0.7489 0.7429 — 0.7286 0.7250 0.7117 2B 0.716 0.724 0.7297 0.7344 0.7500</t>
  </si>
  <si>
    <t>3A 0.0000 0.7500 0.7440 — 0.7297 0.7270 0.7128 3B 0.7160 0.7219 0.7297 0.7333 0.7500</t>
  </si>
  <si>
    <t>13⁄16–12 UN 2A 0.0017 0.8108 0.7994 — 0.7567 0.7512 0.7116 2B 0.722 0.740 0.7584 0.7656 0.8125</t>
  </si>
  <si>
    <t>3A 0.0000 0.8125 0.8011 — 0.7584 0.7543 0.7133 3B 0.7220 0.7329 0.7584 0.7638 0.8125</t>
  </si>
  <si>
    <t>13⁄16–16 UN 2A 0.0015 0.8110 0.8016 — 0.7704 0.7655 0.7365 2B 0.745 0.759 0.7719 0.7782 0.8125</t>
  </si>
  <si>
    <t>3A 0.0000 0.8125 0.8031 — 0.7719 0.7683 0.7380 3B 0.7450 0.7533 0.7719 0.7766 0.8125</t>
  </si>
  <si>
    <t>13⁄16–20 UNEF 2A 0.0013 0.8112 0.8031 — 0.7787 0.7743 0.7517 2B 0.758 0.770 0.7800 0.7857 0.8125</t>
  </si>
  <si>
    <t>3A 0.0000 0.8125 0.8044 — 0.7800 0.7767 0.7530 3B 0.7580 0.7662 0.7800 0.7843 0.8125</t>
  </si>
  <si>
    <t>13⁄16–28 UN 2A 0.0012 0.8113 0.8048 — 0.7881 0.7843 0.7687 2B 0.774 0.782 0.7893 0.7943 0.8125</t>
  </si>
  <si>
    <t>3A 0.0000 0.8125 0.8060 — 0.7893 0.7864 0.7699 3B 0.7740 0.7801 0.7893 0.7930 0.8125</t>
  </si>
  <si>
    <t>13⁄16–32 UN 2A 0.0011 0.8114 0.8054 — 0.7911 0.7875 0.7742 2B 0.779 0.786 0.7922 0.7969 0.8125</t>
  </si>
  <si>
    <t>3A 0.0000 0.8125 0.8065 — 0.7922 0.7895 0.7753 3B 0.7790 0.7844 0.7922 0.7958 0.8125</t>
  </si>
  <si>
    <t>7⁄8–9 UNC 1A 0.0019 0.8731 0.8523 — 0.8009 0.7914 0.7408 1B 0.755 0.778 0.8028 0.8151 0.8750</t>
  </si>
  <si>
    <t>2A 0.0019 0.8731 0.8592 0.8523 0.8009 0.7946 0.7408 2B 0.755 0.778 0.8028 0.8110 0.8750</t>
  </si>
  <si>
    <t>3A 0.0000 0.8750 0.8611 — 0.8028 0.7981 0.7427 3B 0.7550 0.7681 0.8028 0.8089 0.8750</t>
  </si>
  <si>
    <t>7⁄8–10 UNS 2A 0.0018 0.8732 0.8603 — 0.8082 0.8022 0.7542 2B 0.767 0.788 0.8100 0.8178 0.8750</t>
  </si>
  <si>
    <t>7⁄8–12 UN 2A 0.0017 0.8733 0.8619 — 0.8192 0.8137 0.7741 2B 0.785 0.803 0.8209 0.8281 0.8750</t>
  </si>
  <si>
    <t>3A 0.0000 0.8750 0.8636 — 0.8209 0.8168 0.7758 3B 0.7850 0.7948 0.8209 0.8263 0.8750</t>
  </si>
  <si>
    <t>7⁄8–14 UNF 1A 0.0016 0.8734 0.8579 — 0.8270 0.8189 0.7884 1B 0.798 0.814 0.8286 0.8392 0.8750</t>
  </si>
  <si>
    <t>2A 0.0016 0.8734 0.8631 — 0.8270 0.8216 0.7884 2B 0.798 0.814 0.8286 0.8356 0.8750</t>
  </si>
  <si>
    <t>3A 0.0000 0.8750 0.8647 — 0.8286 0.8245 0.7900 3B 0.7980 0.8068 0.8286 0.8339 0.8750</t>
  </si>
  <si>
    <t>7⁄8–16 UN 2A 0.0015 0.8735 0.8641 — 0.8329 0.8280 0.7900 2B 0.807 0.821 0.8344 0.8407 0.8750</t>
  </si>
  <si>
    <t>3A 0.0000 0.8750 0.8656 — 0.8344 0.8308 0.8005 3B 0.8070 0.8158 0.8344 0.8391 0.8750</t>
  </si>
  <si>
    <t>7⁄8–18 UNS 2A 0.0014 0.8736 0.8649 — 0.8375 0.8329 0.8075 2B 0.815 0.828 0.8389 0.8449 0.8750</t>
  </si>
  <si>
    <t>7⁄8–20 UNEF 2A 0.0013 0.8737 0.8656 — 0.8412 0.8368 0.8142 2B 0.821 0.832 0.8425 0.8482 0.8750</t>
  </si>
  <si>
    <t>3A 0.0000 0.8750 0.8669 — 0.8425 0.8392 0.8155 3B 0.8210 0.8287 0.8425 0.8468 0.8750</t>
  </si>
  <si>
    <t>7⁄8–24 UNS 2A 0.0012 0.8738 0.8666 — 0.8467 0.8426 0.8242 2B 0.830 0.840 0.8479 0.8532 0.8750</t>
  </si>
  <si>
    <t>7⁄8–27 UNS 2A 0.0012 0.8738 0.8671 — 0.8497 0.8458 0.8297 2B 0.835 0.844 0.8509 0.8560 0.8750</t>
  </si>
  <si>
    <t>7⁄8–28 UN 2A 0.0012 0.8738 0.8673 — 0.8506 0.8468 0.8312 2B 0.836 0.845 0.8518 0.8568 0.8750</t>
  </si>
  <si>
    <t>3A 0.0000 0.8750 0.8685 — 0.8518 0.8489 0.8324 3B 0.8360 0.8426 0.8518 0.8555 0.8750</t>
  </si>
  <si>
    <t>7⁄8–32 UN 2A 0.0011 0.8739 0.8679 — 0.8536 0.8500 0.8367 2B 0.841 0.849 0.8547 0.8594 0.8750</t>
  </si>
  <si>
    <t>3A 0.0000 0.8750 0.8690 — 0.8547 0.8520 0.8378 3B 0.8410 0.8469 0.8547 0.8583 0.8750</t>
  </si>
  <si>
    <t>15⁄16–12 UN 2A 0.0017 0.9358 0.9244 — 0.8817 0.8760 0.8366 2B 0.847 0.865 0.8834 0.8908 0.9375</t>
  </si>
  <si>
    <t>3A 0.0000 0.9375 0.9261 — 0.8834 0.8793 0.8383 3B 0.8470 0.8575 0.8834 0.8889 0.9375</t>
  </si>
  <si>
    <t>15⁄16–16 UN 2A 0.0015 0.9360 0.9266 — 0.8954 0.8904 0.8615 2B 0.870 0.884 0.8969 0.9034 0.9375</t>
  </si>
  <si>
    <t>3A 0.0000 0.9375 0.9281 — 0.8969 0.8932 0.8630 3B 0.8700 0.8783 0.8969 0.9018 0.9375</t>
  </si>
  <si>
    <t>15⁄16–20 UNEF 2A 0.0014 0.9361 0.9280 — 0.9036 0.8991 0.8766 2B 0.883 0.895 0.9050 0.9109 0.9375</t>
  </si>
  <si>
    <t>3A 0.0000 0.9375 0.9294 — 0.9050 0.9016 0.8780 3B 0.8830 0.8912 0.9050 0.9094 0.9375</t>
  </si>
  <si>
    <t>15⁄16–28 UN 2A 0.0012 0.9363 0.9298 — 0.9131 0.9091 0.8937 2B 0.899 0.907 0.9143 0.9195 0.9375</t>
  </si>
  <si>
    <t>3A 0.0000 0.9375 0.9310 — 0.9143 0.9113 0.8949 3B 0.8990 0.9051 0.9143 0.9182 0.9375</t>
  </si>
  <si>
    <t>15⁄16–32 UN 2A 0.0011 0.9364 0.9304 — 0.9161 0.9123 0.8992 2B 0.904 0.911 0.9172 0.9221 0.9375</t>
  </si>
  <si>
    <t>3A 0.0000 0.9375 0.9315 — 0.9172 0.9144 0.9003 3B 0.9040 0.9094 0.9172 0.9209 0.9375</t>
  </si>
  <si>
    <t>1–8 UNC 1A 0.0020 0.9980 0.9755 — 0.9168 0.9067 0.8492 1B 0.865 0.890 0.9188 0.9320 1.0000</t>
  </si>
  <si>
    <t>2A 0.0020 0.9980 0.9830 0.9755 0.9168 0.9100 0.8492 2B 0.865 0.890 0.9188 0.9276 1.0000</t>
  </si>
  <si>
    <t>3A 0.0000 1.0000 0.9850 — 0.9188 0.9137 0.8512 3B 0.8650 0.8797 0.9188 0.9254 1.0000</t>
  </si>
  <si>
    <t>1–10 UNS 2A 0.0018 0.9982 0.9853 — 0.9332 0.9270 0.8792 2B 0.892 0.913 0.9350 0.9430 1.0000</t>
  </si>
  <si>
    <t>1–12 UNF 1A 0.0018 0.9982 0.9810 — 0.9441 0.9353 0.8990 1B 0.910 0.928 0.9459 0.9573 1.0000</t>
  </si>
  <si>
    <t>2A 0.0018 0.9982 0.9868 — 0.9441 0.9382 0.8990 2B 0.910 0.928 0.9459 0.9535 1.0000</t>
  </si>
  <si>
    <t>3A 0.0000 1.0000 0.9886 — 0.9459 0.9415 0.9008 3B 0.9100 0.9198 0.9459 0.9516 1.0000</t>
  </si>
  <si>
    <t>1–14 UNSf 1A 0.0017 0.9983 0.9828 — 0.9519 0.9435 0.9132 1B 0.923 0.938 0.9536 0.9645 1.0000</t>
  </si>
  <si>
    <t>2A 0.0017 0.9983 0.9880 — 0.9519 0.9463 0.9132 2B 0.923 0.938 0.9536 0.9609 1.0000</t>
  </si>
  <si>
    <t>3A 0.0000 1.0000 0.9897 — 0.9536 0.9494 0.9149 3B 0.9230 0.9315 0.9536 0.9590 1.0000</t>
  </si>
  <si>
    <t>1–16 UN 2A 0.0015 0.9985 0.9891 — 0.9579 0.9529 0.9240 2B 0.932 0.946 0.9594 0.9659 1.0000</t>
  </si>
  <si>
    <t>3A 0.0000 1.0000 0.9906 — 0.9594 0.9557 0.9255 3B 0.9320 0.9408 0.9594 0.9643 1.0000</t>
  </si>
  <si>
    <t>1–18 UNS 2A 0.0014 0.9986 0.9899 — 0.9625 0.9578 0.9325 2B 0.940 0.953 0.9639 0.9701 1.0000</t>
  </si>
  <si>
    <t>1–20 UNEF 2A 0.0014 0.9986 0.9905 — 0.9661 0.9616 0.9391 2B 0.946 0.957 0.9675 0.9734 1.0000</t>
  </si>
  <si>
    <t>3A 0.0000 1.0000 0.9919 — 0.9675 0.9641 0.9405 3B 0.9460 0.9537 0.9675 0.9719 1.0000</t>
  </si>
  <si>
    <t>1–24 UNS 2A 0.0013 0.9987 0.9915 — 0.9716 0.9674 0.9491 2B 0.955 0.965 0.9729 0.9784 1.0000</t>
  </si>
  <si>
    <t>1–27 UNS 2A 0.0012 0.9988 0.9921 — 0.9747 0.9707 0.9547 2B 0.960 0.969 0.9759 0.9811 1.0000</t>
  </si>
  <si>
    <t>1–28 UN 2A 0.0012 0.9988 0.9923 — 0.9756 0.9716 0.9562 2B 0.961 0.970 0.9768 0.9820 1.0000</t>
  </si>
  <si>
    <t>3A 0.0000 1.0000 0.9935 — 0.9768 0.9738 0.9574 3B 0.9610 0.9676 0.9768 0.9807 1.0000</t>
  </si>
  <si>
    <t>1–32 UN 2A 0.0011 0.9989 0.9929 — 0.9786 0.9748 0.9617 2B 0.966 0.974 0.9797 0.9846 1.0000</t>
  </si>
  <si>
    <t>3A 0.0000 1.0000 0.9940 — 0.9797 0.9769 0.9628 3B 0.9660 0.9719 0.9797 0.9834 1.0000</t>
  </si>
  <si>
    <t>11⁄16–8 UN 2A 0.0020 1.0605 1.0455 — 0.9793 0.9725 0.9117 2B 0.927 0.952 0.9813 0.9902 1.0625</t>
  </si>
  <si>
    <t>3A 0.0000 1.0625 1.0475 — 0.9813 0.9762 0.9137 3B 0.9270 0.9422 0.9813 0.9880 1.0625</t>
  </si>
  <si>
    <t>11⁄16–12 UN 2A 0.0017 1.0608 1.0494 — 1.0067 1.0010 0.9616 2B 0.972 0.990 1.0084 1.0158 1.0625</t>
  </si>
  <si>
    <t>3A 0.0000 1.0625 1.0511 — 1.0084 1.0042 0.9633 3B 0.9720 0.9823 1.0084 1.0139 1.0625</t>
  </si>
  <si>
    <t>11⁄16–16 UN 2A 0.0015 1.0610 1.0516 — 1.0204 1.0154 0.9865 2B 0.995 1.009 1.0219 1.0284 1.0625</t>
  </si>
  <si>
    <t>3A 0.0000 1.0625 1.0531 — 1.0219 1.0182 0.9880 3B 0.9950 1.0033 1.0219 1.0268 1.0625</t>
  </si>
  <si>
    <t>11⁄16–18 UNEF 2A 0.0014 1.0611 1.0524 — 1.0250 1.0203 0.9950 2B 1.002 1.015 1.0264 1.0326 1.0625</t>
  </si>
  <si>
    <t>3A 0.0000 1.0625 1.0538 — 1.0264 1.0228 0.9964 3B 1.0020 1.0105 1.0264 1.0310 1.0625</t>
  </si>
  <si>
    <t>11⁄16–20 UN 2A 0.0014 1.0611 1.0530 — 1.0286 1.0241 1.0016 2B 1.008 1.020 1.0300 1.0359 1.0625</t>
  </si>
  <si>
    <t>3A 0.0000 1.0625 1.0544 — 1.0300 1.0266 1.0030 3B 1.0080 1.0162 1.0300 1.0344 1.0625</t>
  </si>
  <si>
    <t>11⁄16–28 UN 2A 0.0012 1.0613 1.0548 — 1.0381 1.0341 1.0187 2B 1.024 1.032 1.0393 1.0445 1.0625</t>
  </si>
  <si>
    <t>3A 0.0000 1.0625 1.0560 — 1.0393 1.0363 1.0199 3B 1.0240 1.0301 1.0393 1.0432 1.0625</t>
  </si>
  <si>
    <t>11⁄8–7 UNC 1A 0.0022 1.1228 1.0982 — 1.0300 1.0191 0.9527 1B 0.970 0.998 1.0322 1.0463 1.1250</t>
  </si>
  <si>
    <t>2A 0.0022 1.1228 1.1064 1.0982 1.0300 1.0228 0.9527 2B 0.970 0.998 1.0322 1.0416 1.1250</t>
  </si>
  <si>
    <t>3A 0.0000 1.1250 1.1086 — 1.0322 1.0268 0.9549 3B 0.9700 0.9875 1.0322 1.0393 1.1250</t>
  </si>
  <si>
    <t>11⁄8–8 UN 2A 0.0021 1.1229 1.1079 1.1004 1.0417 1.0348 0.9741 2B 0.990 1.015 1.0438 1.0528 1.1250</t>
  </si>
  <si>
    <t>3A 0.0000 1.1250 1.1100 — 1.0438 1.0386 0.9762 3B 0.9900 1.0047 1.0438 1.0505 1.1250</t>
  </si>
  <si>
    <t>11⁄8–10 UNS 2A 0.0018 1.1232 1.1103 — 1.0582 1.0520 1.0042 2B 1.017 1.038 1.0600 1.0680 1.1250</t>
  </si>
  <si>
    <t>11⁄8–12 UNF 1A 0.0018 1.1232 1.1060 — 1.0691 1.0601 1.0240 1B 1.035 1.053 1.0709 1.0826 1.1250</t>
  </si>
  <si>
    <t>2A 0.0018 1.1232 1.1118 — 1.0691 1.0631 1.0240 2B 1.035 1.053 1.0709 1.0787 1.1250</t>
  </si>
  <si>
    <t>3A 0.0000 1.1250 1.1136 — 1.0709 1.0664 1.0258 3B 1.0350 1.0448 1.0709 1.0768 1.1250</t>
  </si>
  <si>
    <t>11⁄8–14 UNS 2A 0.0016 1.1234 1.1131 — 1.0770 1.0717 1.0384 2B 1.048 1.064 1.0786 1.0855 1.1250</t>
  </si>
  <si>
    <t>11⁄8–16 UN 2A 0.0015 1.1235 1.1141 — 1.0829 1.0779 1.0490 2B 1.057 1.071 1.0844 1.0909 1.1250</t>
  </si>
  <si>
    <t>3A 0.0000 1.1250 1.1156 — 1.0844 1.0807 1.0505 3B 1.0570 1.0658 1.0844 1.0893 1.1250</t>
  </si>
  <si>
    <t>11⁄8–18 UNEF 2A 0.0014 1.1236 1.1149 — 1.0875 1.0828 1.0575 2B 1.065 1.078 1.0889 1.0951 1.1250</t>
  </si>
  <si>
    <t>3A 0.0000 1.1250 1.1163 — 1.0889 1.0853 1.0589 3B 1.0650 1.0730 1.0889 1.0935 1.1250</t>
  </si>
  <si>
    <t>11⁄8–20 UN 2A 0.0014 1.1236 1.1155 — 1.0911 1.0866 1.0641 2B 1.071 1.082 1.0925 1.0984 1.1250</t>
  </si>
  <si>
    <t>3A 0.0000 1.1250 1.1169 — 1.0925 1.0891 1.0655 3B 1.0710 1.0787 1.0925 1.0969 1.1250</t>
  </si>
  <si>
    <t>11⁄8–24 UNS 2A 0.0013 1.1237 1.1165 — 1.0966 1.0924 1.0742 2B 1.080 1.090 1.0979 1.1034 1.1250</t>
  </si>
  <si>
    <t>11⁄8–28 UN 2A 0.0012 1.1238 1.1173 — 1.1006 1.0966 1.0812 2B 1.086 1.095 1.1018 1.1070 1.1250</t>
  </si>
  <si>
    <t>3A 0.0000 1.1250 1.1185 — 1.1018 1.0988 1.0824 3B 1.0860 1.0926 1.1018 1.1057 1.1250</t>
  </si>
  <si>
    <t>13⁄16–8 UN 2A 0.0021 1.1854 1.1704 — 1.1042 1.0972 1.0366 2B 1.052 1.077 1.1063 1.1154 1.1875</t>
  </si>
  <si>
    <t>3A 0.0000 1.1875 1.1725 — 1.1063 1.1011 1.0387 3B 1.0520 1.0672 1.1063 1.1131 1.1875</t>
  </si>
  <si>
    <t>13⁄16–12 UN 2A 0.0017 1.1858 1.1744 — 1.1317 1.1259 1.0866 2B 1.097 1.115 1.1334 1.1409 1.1875</t>
  </si>
  <si>
    <t>3A 0.0000 1.1875 1.1761 — 1.1334 1.1291 1.0883 3B 1.0970 1.1073 1.1334 1.1390 1.1875</t>
  </si>
  <si>
    <t>13⁄16–16 UN 2A 0.0015 1.1860 1.1766 — 1.1454 1.1403 1.1115 2B 1.120 1.134 1.1469 1.1535 1.1875</t>
  </si>
  <si>
    <t>3A 0.0000 1.1875 1.1781 — 1.1469 1.1431 1.1130 3B 1.1200 1.1283 1.1469 1.1519 1.1875</t>
  </si>
  <si>
    <t>13⁄16–18 UNEF 2A 0.0015 1.1860 1.1773 — 1.1499 1.1450 1.1199 2B 1.127 1.140 1.1514 1.1577 1.1875</t>
  </si>
  <si>
    <t>3A 0.0000 1.1875 1.1788 — 1.1514 1.1478 1.1214 3B 1.1270 1.1355 1.1514 1.1561 1.1875</t>
  </si>
  <si>
    <t>13⁄16–20 UN 2A 0.0014 1.1861 1.1780 — 1.1536 1.1489 1.1266 2B 1.133 1.145 1.1550 1.1611 1.1875</t>
  </si>
  <si>
    <t>3A 0.0000 1.1875 1.1794 — 1.1550 1.1515 1.1280 3B 1.1330 1.1412 1.1550 1.1595 1.1875</t>
  </si>
  <si>
    <t>13⁄16–28 UN 2A 0.0012 1.1863 1.1798 — 1.1631 1.1590 1.1437 2B 1.149 1.157 1.1643 1.1696 1.1875</t>
  </si>
  <si>
    <t>3A 0.0000 1.1875 1.1810 — 1.1643 1.1612 1.1449 3B 1.1490 1.1551 1.1643 1.1683 1.1875</t>
  </si>
  <si>
    <t>11⁄4–7 UNC 1A 0.0022 1.2478 1.2232 — 1.1550 1.1439 1.0777 1B 1.095 1.123 1.1572 1.1716 1.2500</t>
  </si>
  <si>
    <t>2A 0.0022 1.2478 1.2314 1.2232 1.1550 1.1476 1.0777 2B 1.095 1.123 1.1572 1.1668 1.2500</t>
  </si>
  <si>
    <t>3A 0.0000 1.2500 1.2336 — 1.1572 1.1517 1.0799 3B 1.0950 1.1125 1.1572 1.1644 1.2500</t>
  </si>
  <si>
    <t>11⁄4–8 UN 2A 0.0021 1.2479 1.2329 1.2254 1.1667 1.1597 1.0991 2B 1.115 1.140 1.1688 1.1780 1.2500</t>
  </si>
  <si>
    <t>3A 0.0000 1.2500 1.2350 — 1.1688 1.1635 1.1012 3B 1.1150 1.1297 1.1688 1.1757 1.2500</t>
  </si>
  <si>
    <t>11⁄4–10 UNS 2A 0.0019 1.2481 1.2352 — 1.1831 1.1768 1.1291 2B 1.142 1.163 1.1850 1.1932 1.2500</t>
  </si>
  <si>
    <t>11⁄4–12 UNF 1A 0.0018 1.2482 1.2310 — 1.1941 1.1849 1.1490 1B 1.160 1.178 1.1959 1.2079 1.2500</t>
  </si>
  <si>
    <t>2A 0.0018 1.2482 1.2368 — 1.1941 1.1879 1.1490 2B 1.160 1.178 1.1959 1.2039 1.2500</t>
  </si>
  <si>
    <t>3A 0.0000 1.2500 1.2386 — 1.1959 1.1913 1.1508 3B 1.1600 1.1698 1.1959 1.2019 1.2500</t>
  </si>
  <si>
    <t>11⁄4–14 UNS 2A 0.0016 1.2484 1.2381 — 1.2020 1.1966 1.1634 2B 1.173 1.188 1.2036 1.2106 1.2500</t>
  </si>
  <si>
    <t>11⁄4–16 UN 2A 0.0015 1.2485 1.2391 — 1.2079 1.2028 1.1740 2B 1.182 1.196 1.2094 1.2160 1.2500</t>
  </si>
  <si>
    <t>3A 0.0000 1.2500 1.2406 — 1.2094 1.2056 1.1755 3B 1.1820 1.1908 1.2094 1.2144 1.2500</t>
  </si>
  <si>
    <t>11⁄4–18 UNEF 2A 0.0015 1.2485 1.2398 — 1.2124 1.2075 1.1824 2B 1.190 1.203 1.2139 1.2202 1.2500</t>
  </si>
  <si>
    <t>3A 0.0000 1.2500 1.2413 — 1.2139 1.2103 1.1839 3B 1.1900 1.1980 1.2139 1.2186 1.2500</t>
  </si>
  <si>
    <t>11⁄4–20 UN 2A 0.0014 1.2486 1.2405 — 1.2161 1.2114 1.1891 2B 1.196 1.207 1.2175 1.2236 1.2500</t>
  </si>
  <si>
    <t>3A 0.0000 1.2500 1.2419 — 1.2175 1.2140 1.1905 3B 1.1960 1.2037 1.2175 1.2220 1.2500</t>
  </si>
  <si>
    <t>11⁄4–24 UNS 2A 0.0013 1.2487 1.2415 — 1.2216 1.2173 1.1991 2B 1.205 1.215 1.2229 1.2285 1.2500</t>
  </si>
  <si>
    <t>11⁄4–28 UN 2A 0.0012 1.2488 1.2423 — 1.2256 1.2215 1.2062 2B 1.211 1.220 1.2268 1.2321 1.2500</t>
  </si>
  <si>
    <t>3A 0.0000 1.2500 1.2435 — 1.2268 1.2237 1.2074 3B 1.2110 1.2176 1.2268 1.2308 1.2500</t>
  </si>
  <si>
    <t>15⁄16–8 UN 2A 0.0021 1.3104 1.2954 — 1.2292 1.2221 1.1616 2B 1.177 1.202 1.2313 1.2405 1.3125</t>
  </si>
  <si>
    <t>3A 0.0000 1.3125 1.2975 — 1.2313 1.2260 1.1637 3B 1.1770 1.1922 1.2313 1.2382 1.3125</t>
  </si>
  <si>
    <t>15⁄16–12 UN 2A 0.0017 1.3108 1.2994 — 1.2567 1.2509 1.2116 2B 1.222 1.240 1.2584 1.2659 1.3125</t>
  </si>
  <si>
    <t>3A 0.0000 1.3125 1.3011 — 1.2584 1.2541 1.2133 3B 1.2220 1.2323 1.2584 1.2640 1.3125</t>
  </si>
  <si>
    <t>15⁄16–16 UN 2A 0.0015 1.3110 1.3016 — 1.2704 1.2653 1.2365 2B 1.245 1.259 1.2719 1.2785 1.3125</t>
  </si>
  <si>
    <t>3A 0.0000 1.3125 1.3031 — 1.2719 1.2681 1.2380 3B 1.2450 1.2533 1.2719 1.2769 1.3125</t>
  </si>
  <si>
    <t>15⁄16–18 UNEF 2A 0.0015 1.3110 1.3023 — 1.2749 1.2700 1.2449 2B 1.252 1.265 1.2764 1.2827 1.3125</t>
  </si>
  <si>
    <t>3A 0.0000 1.3125 1.3038 — 1.2764 1.2728 1.2464 3B 1.2520 1.2605 1.2764 1.2811 1.3125</t>
  </si>
  <si>
    <t>15⁄16–20 UN 2A 0.0014 1.3111 1.3030 — 1.2786 1.2739 1.2516 2B 1.258 1.270 1.2800 1.2861 1.3125</t>
  </si>
  <si>
    <t>3A 0.0000 1.3125 1.3044 — 1.2800 1.2765 1.2530 3B 1.2580 1.2662 1.2800 1.2845 1.3125</t>
  </si>
  <si>
    <t>15⁄16–28 UN 2A 0.0012 1.3113 1.3048 — 1.2881 1.2840 1.2687 2B 1.274 1.282 1.2893 1.2946 1.3125</t>
  </si>
  <si>
    <t>3A 0.0000 1.3125 1.3060 — 1.2893 1.2862 1.2699 3B 1.2740 1.2801 1.2893 1.2933 1.3125</t>
  </si>
  <si>
    <t>13⁄8–6 UNC 1A 0.0024 1.3726 1.3453 — 1.2643 1.2523 1.1742 1B 1.195 1.225 1.2667 1.2822 1.3750</t>
  </si>
  <si>
    <t>2A 0.0024 1.3726 1.3544 1.3453 1.2643 1.2563 1.1742 2B 1.195 1.225 1.2667 1.2771 1.3750</t>
  </si>
  <si>
    <t>3A 0.0000 1.3750 1.3568 — 1.2667 1.2607 1.1766 3B 1.1950 1.2146 1.2667 1.2745 1.3750</t>
  </si>
  <si>
    <t>13⁄8–8 UN 2A 0.0022 1.3728 1.3578 1.3503 1.2916 1.2844 1.2240 2B 1.240 1.265 1.2938 1.3031 1.3750</t>
  </si>
  <si>
    <t>3A 0.0000 1.3750 1.3600 — 1.2938 1.2884 1.2262 3B 1.2400 1.2547 1.2938 1.3008 1.3750</t>
  </si>
  <si>
    <t>13⁄8–10 UNS 2A 0.0019 1.3731 1.3602 — 1.3081 1.3018 1.2541 2B 1.267 1.288 1.3100 1.3182 1.3750</t>
  </si>
  <si>
    <t>13⁄8–12 UNF 1A 0.0019 1.3731 1.3559 — 1.3190 1.3096 1.2739 1B 1.285 1.303 1.3209 1.3332 1.3750</t>
  </si>
  <si>
    <t>2A 0.0019 1.3731 1.3617 — 1.3190 1.3127 1.2739 2B 1.285 1.303 1.3209 1.3291 1.3750</t>
  </si>
  <si>
    <t>3A 0.0000 1.3750 1.3636 — 1.3209 1.3162 1.2758 3B 1.2850 1.2948 1.3209 1.3270 1.3750</t>
  </si>
  <si>
    <t>13⁄8–14 UNS 2A 0.0016 1.3734 1.3631 — 1.3270 1.3216 1.2884 2B 1.298 1.314 1.3286 1.3356 1.3750</t>
  </si>
  <si>
    <t>13⁄8–16 UN 2A 0.0015 1.3735 1.3641 — 1.3329 1.3278 1.2990 2B 1.307 1.321 1.3344 1.3410 1.3750</t>
  </si>
  <si>
    <t>3A 0.0000 1.3750 1.3656 — 1.3344 1.3306 1.3005 3B 1.3070 1.3158 1.3344 1.3394 1.3750</t>
  </si>
  <si>
    <t>13⁄8–18 UNEF 2A 0.0015 1.3735 1.3648 — 1.3374 1.3325 1.3074 2B 1.315 1.328 1.3389 1.3452 1.3750</t>
  </si>
  <si>
    <t>3A 0.0000 1.3750 1.3663 — 1.3389 1.3353 1.3089 3B 1.3150 1.3230 1.3389 1.3436 1.3750</t>
  </si>
  <si>
    <t>13⁄8–20 UN 2A 0.0014 1.3736 1.3655 — 1.3411 1.3364 1.3141 2B 1.321 1.332 1.3425 1.3486 1.3750</t>
  </si>
  <si>
    <t>3A 0.0000 1.3750 1.3669 — 1.3425 1.3390 1.3155 3B 1.3210 1.3287 1.3425 1.3470 1.3750</t>
  </si>
  <si>
    <t>13⁄8–24 UNS 2A 0.0013 1.3737 1.3665 — 1.3466 1.3423 1.3241 2B 1.330 1.340 1.3479 1.3535 1.3750</t>
  </si>
  <si>
    <t>13⁄8–28 UN 2A 0.0012 1.3738 1.3673 — 1.3506 1.3465 1.3312 2B 1.336 1.345 1.3518 1.3571 1.3750</t>
  </si>
  <si>
    <t>3A 0.0000 1.3750 1.3685 — 1.3518 1.3487 1.3324 3B 1.3360 1.3426 1.3518 1.3558 1.3750</t>
  </si>
  <si>
    <t>17⁄16–6 UN 2A 0.0024 1.4351 1.4169 — 1.3268 1.3188 1.2367 2B 1.257 1.288 1.3292 1.3396 1.4375</t>
  </si>
  <si>
    <t>3A 0.0000 1.4375 1.4193 — 1.3292 1.3232 1.2391 3B 1.2570 1.2771 1.3292 1.3370 1.4375</t>
  </si>
  <si>
    <t>17⁄16–8 UN 2A 0.0022 1.4353 1.4203 — 1.3541 1.3469 1.2865 2B 1.302 1.327 1.3563 1.3657 1.4375</t>
  </si>
  <si>
    <t>3A 0.0000 1.4375 1.4225 — 1.3563 1.3509 1.2887 3B 1.3020 1.3172 1.3563 1.3634 1.4375</t>
  </si>
  <si>
    <t>17⁄16–12 UN 2A 0.0018 1.4357 1.4243 — 1.3816 1.3757 1.3365 2B 1.347 1.365 1.3834 1.3910 1.4375</t>
  </si>
  <si>
    <t>3A 0.0000 1.4375 1.4261 — 1.3834 1.3790 1.3383 3B 1.3470 1.3573 1.3834 1.3891 1.4375</t>
  </si>
  <si>
    <t>17⁄16–16 UN 2A 0.0016 1.4359 1.4265 — 1.3953 1.3901 1.3614 2B 1.370 1.384 1.3969 1.4037 1.4375</t>
  </si>
  <si>
    <t>3A 0.0000 1.4375 1.4281 — 1.3969 1.3930 1.3630 3B 1.3700 1.3783 1.3969 1.4020 1.4375</t>
  </si>
  <si>
    <t>17⁄16–18 UNEF 2A 0.0015 1.4360 1.4273 — 1.3999 1.3949 1.3699 2B 1.377 1.390 1.4014 1.4079 1.4375</t>
  </si>
  <si>
    <t>3A 0.0000 1.4375 1.4288 — 1.4014 1.3977 1.3714 3B 1.3770 1.3855 1.4014 1.4062 1.4375</t>
  </si>
  <si>
    <t>17⁄16–20 UN 2A 0.0014 1.4361 1.4280 — 1.4036 1.3988 1.3766 2B 1.383 1.395 1.4050 1.4112 1.4375</t>
  </si>
  <si>
    <t>3A 0.0000 1.4375 1.4294 — 1.4050 1.4014 1.3780 3B 1.3830 1.3912 1.4050 1.4096 1.4375</t>
  </si>
  <si>
    <t>17⁄16–28 UN 2A 0.0013 1.4362 1.4297 — 1.4130 1.4088 1.3936 2B 1.399 1.407 1.4143 1.4198 1.4375</t>
  </si>
  <si>
    <t>3A 0.0000 1.4375 1.4310 — 1.4143 1.4112 1.3949 3B 1.3990 1.4051 1.4143 1.4184 1.4375</t>
  </si>
  <si>
    <t>11⁄2–6 1A 0.0024 1.4976 1.4703 — 1.3893 1.3772 1.2992 1B 1.320 1.350 1.3917 1.4075 1.5000</t>
  </si>
  <si>
    <t>2A 0.0024 1.4976 1.4794 1.4703 1.3893 1.3812 1.2992 2B 1.320 1.350 1.3917 1.4022 1.5000</t>
  </si>
  <si>
    <t>3A 0.0000 1.5000 1.4818 — 1.3917 1.3856 1.3016 3B 1.3200 1.3396 1.3917 1.3996 1.5000</t>
  </si>
  <si>
    <t>11⁄2–8 UN 2A 0.0022 1.4978 1.4828 1.4753 1.4166 1.4093 1.3490 2B 1.365 1.390 1.4188 1.4283 1.5000</t>
  </si>
  <si>
    <t>3A 0.0000 1.5000 1.4850 — 1.4188 1.4133 1.3512 3B 1.3650 1.3797 1.4188 1.4259 1.5000</t>
  </si>
  <si>
    <t>11⁄2–10 UNS 2A 0.0019 1.4981 1.4852 — 1.4331 1.4267 1.3791 2B 1.392 1.413 1.4350 1.4433 1.5000</t>
  </si>
  <si>
    <t>11⁄2–12 UNF 1A 0.0019 1.4981 1.4809 — 1.4440 1.4344 1.3989 1B 1.410 1.428 1.4459 1.4584 1.5000</t>
  </si>
  <si>
    <t>2A 0.0019 1.4981 1.4867 — 1.4440 1.4376 1.3989 2B 1.410 1.428 1.4459 1.4542 1.5000</t>
  </si>
  <si>
    <t>3A 0.0000 1.5000 1.4886 — 1.4459 1.4411 1.4008 3B 1.4100 1.4198 1.4459 1.4522 1.5000</t>
  </si>
  <si>
    <t>11⁄2–14 UNS 2A 0.0017 1.4983 1.4880 — 1.4519 1.4464 1.4133 2B 1.423 1.438 1.4536 1.4608 1.5000</t>
  </si>
  <si>
    <t>11⁄2–16 UN 2A 0.0016 1.4984 1.4890 — 1.4578 1.4526 1.4239 2B 1.432 1.446 1.4594 1.4662 1.5000</t>
  </si>
  <si>
    <t>3A 0.0000 1.5000 1.4906 — 1.4594 1.4555 1.4255 3B 1.4320 1.4408 1.4594 1.4645 1.5000</t>
  </si>
  <si>
    <t>11⁄2–18 UNEF 2A 0.0015 1.4985 1.4898 — 1.4624 1.4574 1.4324 2B 1.440 1.452 1.4639 1.4704 1.5000</t>
  </si>
  <si>
    <t>3A 0.0000 1.5000 1.4913 — 1.4639 1.4602 1.4339 3B 1.4400 1.4480 1.4639 1.4687 1.5000</t>
  </si>
  <si>
    <t>11⁄2–20 UN 2A 0.0014 1.4986 1.4905 — 1.4661 1.4613 1.4391 2B 1.446 1.457 1.4675 1.4737 1.5000</t>
  </si>
  <si>
    <t>3A 0.0000 1.5000 1.4919 — 1.4675 1.4639 1.4405 3B 1.4460 1.4537 1.4675 1.4721 1.5000</t>
  </si>
  <si>
    <t>11⁄2–24 UNS 2A 0.0013 1.4987 1.4915 — 1.4716 1.4672 1.4491 2B 1.455 1.465 1.4729 1.4787 1.5000</t>
  </si>
  <si>
    <t>11⁄2–28 UN 2A 0.0013 1.4987 1.4922 — 1.4755 1.4713 1.4561 2B 1.461 1.470 1.4768 1.4823 1.5000</t>
  </si>
  <si>
    <t>3A 0.0000 1.5000 1.4935 — 1.4768 1.4737 1.4574 3B 1.4610 1.4676 1.4768 1.4809 1.5000</t>
  </si>
  <si>
    <t>19⁄16–6 UN 2A 0.0024 1.5601 1.5419 — 1.4518 1.4436 1.3617 2B 1.382 1.413 1.4542 1.4648 1.5625</t>
  </si>
  <si>
    <t>3A 0.0000 1.5625 1.5443 — 1.4542 1.4481 1.3641 3B 1.3820 1.4021 1.4542 1.4622 1.5625</t>
  </si>
  <si>
    <t>19⁄16–8 UN 2A 0.0022 1.5603 1.5453 — 1.4791 1.4717 1.4115 2B 1.427 1.452 1.4813 1.4909 1.5625</t>
  </si>
  <si>
    <t>3A 0.0000 1.5625 1.5475 — 1.4813 1.4758 1.4137 3B 1.4270 1.4422 1.4813 1.4885 1.5625</t>
  </si>
  <si>
    <t>19⁄16–12 UN 2A 0.0018 1.5607 1.5493 — 1.5066 1.5007 1.4615 2B 1.472 1.490 1.5084 1.5160 1.5625</t>
  </si>
  <si>
    <t>3A 0.0000 1.5625 1.5511 — 1.5084 1.5040 1.4633 3B 1.4720 1.4823 1.5084 1.5141 1.5625</t>
  </si>
  <si>
    <t>19⁄16–16 UN 2A 0.0016 1.5609 1.5515 — 1.5203 1.5151 1.4864 2B 1.495 1.509 1.5219 1.5287 1.5625</t>
  </si>
  <si>
    <t>3A 0.0000 1.5625 1.5531 — 1.5219 1.5180 1.4880 3B 1.4950 1.5033 1.5219 1.5270 1.5625</t>
  </si>
  <si>
    <t>19⁄16–18 UNEF 2A 0.0015 1.5610 1.5523 — 1.5249 1.5199 1.4949 2B 1.502 1.515 1.5264 1.5329 1.5625</t>
  </si>
  <si>
    <t>3A 0.0000 1.5625 1.5538 — 1.5264 1.5227 1.4964 3B 1.5020 1.5105 1.5264 1.5312 1.5625</t>
  </si>
  <si>
    <t>19⁄16–20 UN 2A 0.0014 1.5611 1.5530 — 1.5286 1.5238 1.5016 2B 1.508 1.520 1.5300 1.5362 1.5625</t>
  </si>
  <si>
    <t>3A 0.0000 1.5625 1.5544 — 1.5300 1.5264 1.5030 3B 1.5080 1.5162 1.5300 1.5346 1.5625</t>
  </si>
  <si>
    <t>15⁄8–6 UN 2A 0.0025 1.6225 1.6043 — 1.5142 1.5060 1.4246 2B 1.445 1.475 1.5167 1.5274 1.6250</t>
  </si>
  <si>
    <t>3A 0.0000 1.6250 1.6068 — 1.5167 1.5105 1.4271 3B 1.4450 1.4646 1.5167 1.5247 1.6250</t>
  </si>
  <si>
    <t>15⁄8–8 UN 2A 0.0022 1.6228 1.6078 1.6003 1.5416 1.5342 1.4784 2B 1.490 1.515 1.5438 1.5535 1.6250</t>
  </si>
  <si>
    <t>3A 0.0000 1.6250 1.6100 — 1.5438 1.5382 1.4806 3B 1.4900 1.5047 1.5438 1.5510 1.6250</t>
  </si>
  <si>
    <t>15⁄8–10 UNS 2A 0.0019 1.6231 1.6102 — 1.5581 1.5517 1.5041 2B 1.517 1.538 1.5600 1.5683 1.6250</t>
  </si>
  <si>
    <t>15⁄8–12 UN 2A 0.0018 1.6232 1.6118 — 1.5691 1.5632 1.5240 2B 1.535 1.553 1.5709 1.5785 1.6250</t>
  </si>
  <si>
    <t>3A 0.0000 1.6250 1.6136 — 1.5709 1.5665 1.5258 3B 1.5350 1.5448 1.5709 1.5766 1.6250</t>
  </si>
  <si>
    <t>15⁄8–14 UNS 2A 0.0017 1.6233 1.6130 — 1.5769 1.5714 1.5383 2B 1.548 1.564 1.5786 1.5858 1.6250</t>
  </si>
  <si>
    <t>15⁄8–16 UN 2A 0.0016 1.6234 1.6140 — 1.5828 1.5776 1.5489 2B 1.557 1.571 1.5844 1.5912 1.6250</t>
  </si>
  <si>
    <t>3A 0.0000 1.6250 1.6156 — 1.5844 1.5805 1.5505 3B 1.5570 1.5658 1.5844 1.5895 1.6250</t>
  </si>
  <si>
    <t>15⁄8–18 UNEF 2A 0.0015 1.6235 1.6148 — 1.5874 1.5824 1.5574 2B 1.565 1.578 1.5889 1.5954 1.6250</t>
  </si>
  <si>
    <t>3A 0.0000 1.6250 1.6163 — 1.5889 1.5852 1.5589 3B 1.5650 1.5730 1.5889 1.5937 1.6250</t>
  </si>
  <si>
    <t>15⁄8–20 UN 2A 0.0014 1.6236 1.6155 — 1.5911 1.5863 1.5641 2B 1.571 1.582 1.5925 1.5987 1.6250</t>
  </si>
  <si>
    <t>3A 0.0000 1.6250 1.6169 — 1.5925 1.5889 1.5655 3B 1.5710 1.5787 1.5925 1.5971 1.6250</t>
  </si>
  <si>
    <t>15⁄8–24 UNS 2A 0.0013 1.6237 1.6165 — 1.5966 1.5922 1.5741 2B 1.580 1.590 1.5979 1.6037 1.6250</t>
  </si>
  <si>
    <t>111⁄16–6 UN 2A 0.0025 1.6850 1.6668 — 1.5767 1.5684 1.4866 2B 1.507 1.538 1.5792 1.5900 1.6875</t>
  </si>
  <si>
    <t>3A 0.0000 1.6875 1.6693 — 1.5792 1.5730 1.4891 3B 1.5070 1.5271 1.5792 1.5873 1.6875</t>
  </si>
  <si>
    <t>111⁄16–8 UN 2A 0.0022 1.6853 1.6703 — 1.6041 1.5966 1.5365 2B 1.552 1.577 1.6063 1.6160 1.6875</t>
  </si>
  <si>
    <t>3A 0.0000 1.6875 1.6725 — 1.6063 1.6007 1.5387 3B 1.5520 1.5672 1.6063 1.6136 1.6875</t>
  </si>
  <si>
    <t>111⁄16–12 UN 2A 0.0018 1.6857 1.6743 — 1.6316 1.6256 1.5865 2B 1.597 1.615 1.6334 1.6412 1.6875</t>
  </si>
  <si>
    <t>3A 0.0000 1.6875 1.6761 — 1.6334 1.6289 1.5883 3B 1.5970 1.6073 1.6334 1.6392 1.6875</t>
  </si>
  <si>
    <t>111⁄16–16 UN 2A 0.0016 1.6859 1.6765 — 1.6453 1.6400 1.6114 2B 1.620 1.634 1.6469 1.6538 1.6875</t>
  </si>
  <si>
    <t>3A 0.0000 1.6875 1.6781 — 1.6469 1.6429 1.6130 3B 1.6200 1.6283 1.6469 1.6521 1.6875</t>
  </si>
  <si>
    <t>111⁄16–18 UNEF 2A 0.0015 1.6860 1.6773 — 1.6499 1.6448 1.6199 2B 1.627 1.640 1.6514 1.6580 1.6875</t>
  </si>
  <si>
    <t>3A 0.0000 1.6875 1.6788 — 1.6514 1.6476 1.6214 3B 1.6270 1.6355 1.6514 1.6563 1.6875</t>
  </si>
  <si>
    <t>111⁄16–20 UN 2A 0.0015 1.6860 1.6779 — 1.6535 1.6487 1.6265 2B 1.633 1.645 1.6550 1.6613 1.6875</t>
  </si>
  <si>
    <t>3A 0.0000 1.6875 1.6794 — 1.6550 1.6514 1.6280 3B 1.6330 1.6412 1.6550 1.6597 1.6875</t>
  </si>
  <si>
    <t>13⁄4–5 UNC 1A 0.0027 1.7473 1.7165 — 1.6174 1.6040 1.5092 1B 1.534 1.568 1.6201 1.6375 1.7500</t>
  </si>
  <si>
    <t>2A 0.0027 1.7473 1.7268 1.7165 1.6174 1.6085 1.5092 2B 1.534 1.568 1.6201 1.6317 1.7500</t>
  </si>
  <si>
    <t>3A 0.0000 1.7500 1.7295 — 1.6201 1.6134 1.5119 3B 1.5340 1.5575 1.6201 1.6288 1.7500</t>
  </si>
  <si>
    <t>13⁄4–6 UN 2A 0.0025 1.7475 1.7293 — 1.6392 1.6309 1.5491 2B 1.570 1.600 1.6417 1.6525 1.7500</t>
  </si>
  <si>
    <t>3A 0.0000 1.7500 1.7318 — 1.6417 1.6354 1.5516 3B 1.5700 1.5896 1.6417 1.6498 1.7500</t>
  </si>
  <si>
    <t>13⁄4–8 UN 2A 0.0023 1.7477 1.7327 1.7252 1.6665 1.6590 1.5989 2B 1.615 1.640 1.6688 1.6786 1.7500</t>
  </si>
  <si>
    <t>3A 0.0000 1.7500 1.7350 — 1.6688 1.6632 1.6012 3B 1.6150 1.6297 1.6688 1.6762 1.7500</t>
  </si>
  <si>
    <t>13⁄4–10 UNS 2A 0.0019 1.7481 1.7352 — 1.6831 1.6766 1.6291 2B 1.642 1.663 1.6850 1.6934 1.7500</t>
  </si>
  <si>
    <t>13⁄4–12 UN 2A 0.0018 1.7482 1.7368 — 1.6941 1.6881 1.6490 2B 1.660 1.678 1.6959 1.7037 1.7500</t>
  </si>
  <si>
    <t>3A 0.0000 1.7500 1.7386 — 1.6959 1.6914 1.6508 3B 1.6600 1.6698 1.6959 1.7017 1.7500</t>
  </si>
  <si>
    <t>13⁄4–14 UNS 2A 0.0017 1.7483 1.7380 — 1.7019 1.6963 1.6632 2B 1.673 1.688 1.7036 1.7109 1.7500</t>
  </si>
  <si>
    <t>13⁄4–16 UN 2A 0.0016 1.7484 1.7390 — 1.7078 1.7025 1.6739 2B 1.682 1.696 1.7094 1.7163 1.7500</t>
  </si>
  <si>
    <t>3A 0.0000 1.7500 1.7406 — 1.7094 1.7054 1.6755 3B 1.6820 1.6908 1.7094 1.7146 1.7500</t>
  </si>
  <si>
    <t>13⁄4–18 UNS 2A 0.0015 1.7485 1.7398 — 1.7124 1.7073 1.6824 2B 1.690 1.703 1.7139 1.7205 1.7500</t>
  </si>
  <si>
    <t>13⁄4–20 UN 2A 0.0015 1.7485 1.7404 — 1.7160 1.7112 1.6890 2B 1.696 1.707 1.7175 1.7238 1.7500</t>
  </si>
  <si>
    <t>3A 0.0000 1.7500 1.7419 — 1.7175 1.7139 1.6905 3B 1.6960 1.7037 1.7175 1.7222 1.7500</t>
  </si>
  <si>
    <t>113⁄16–6 UN 2A 0.0025 1.8100 1.7918 — 1.7017 1.6933 1.6116 2B 1.632 1.663 1.7042 1.7151 1.8125</t>
  </si>
  <si>
    <t>3A 0.0000 1.8125 1.7943 — 1.7042 1.6979 1.6141 3B 1.6320 1.6521 1.7042 1.7124 1.8125</t>
  </si>
  <si>
    <t>113⁄16–8 UN 2A 0.0023 1.8102 1.7952 — 1.7290 1.7214 1.6614 2B 1.677 1.702 1.7313 1.7412 1.8125</t>
  </si>
  <si>
    <t>3A 0.0000 1.8125 1.7975 — 1.7313 1.7256 1.6637 3B 1.6770 1.6922 1.7313 1.7387 1.8125</t>
  </si>
  <si>
    <t>113⁄16–12 UN 2A 0.0018 1.8107 1.7993 — 1.7566 1.7506 1.7115 2B 1.722 1.740 1.7584 1.7662 1.8125</t>
  </si>
  <si>
    <t>3A 0.0000 1.8125 1.8011 — 1.7584 1.7539 1.7133 3B 1.7220 1.7323 1.7584 1.7642 1.8125</t>
  </si>
  <si>
    <t>113⁄16–16 UN 2A 0.0016 1.8109 1.8015 — 1.7703 1.7650 1.7364 2B 1.745 1.759 1.7719 1.7788 1.8125</t>
  </si>
  <si>
    <t>3A 0.0000 1.8125 1.8031 — 1.7719 1.7679 1.7380 3B 1.7450 1.7533 1.7719 1.7771 1.8125</t>
  </si>
  <si>
    <t>113⁄16–20 UN 2A 0.0015 1.8110 1.8029 — 1.7785 1.7737 1.7515 2B 1.758 1.770 1.7800 1.7863 1.8125</t>
  </si>
  <si>
    <t>3A 0.0000 1.8125 1.8044 — 1.7800 1.7764 1.7530 3B 1.7580 1.7662 1.7800 1.7847 1.8125</t>
  </si>
  <si>
    <t>17⁄8–6 UN 2A 0.0025 1.8725 1.8543 — 1.7642 1.7558 1.6741 2B 1.695 1.725 1.7667 1.7777 1.8750</t>
  </si>
  <si>
    <t>3A 0.0000 1.8750 1.8568 — 1.7667 1.7604 1.6766 3B 1.6950 1.7146 1.7667 1.7749 1.8750</t>
  </si>
  <si>
    <t>17⁄8–8 UN 2A 0.0023 1.8727 1.8577 1.8502 1.7915 1.7838 1.7239 2B 1.740 1.765 1.7938 1.8038 1.8750</t>
  </si>
  <si>
    <t>3A 0.0000 1.8750 1.8600 — 1.7938 1.7881 1.7262 3B 1.7400 1.7547 1.7938 1.8013 1.8750</t>
  </si>
  <si>
    <t>17⁄8–10 UNS 2A 0.0019 1.8731 1.8602 — 1.8081 1.8016 1.7541 2B 1.767 1.788 1.8100 1.8184 1.8750</t>
  </si>
  <si>
    <t>17⁄8–12 UN 2A 0.0018 1.8732 1.8618 — 1.8191 1.8131 1.7740 2B 1.785 1.803 1.8209 1.8287 1.8750</t>
  </si>
  <si>
    <t>3A 0.0000 1.8750 1.8636 — 1.8209 1.8164 1.7758 3B 1.7850 1.7948 1.8209 1.8267 1.8750</t>
  </si>
  <si>
    <t>17⁄8–14 UNS 2A 0.0017 1.8733 1.8630 — 1.8269 1.8213 1.7883 2B 1.798 1.814 1.8286 1.8359 1.8750</t>
  </si>
  <si>
    <t>17⁄8–16 UN 2A 0.0016 1.8734 1.8640 — 1.8328 1.8275 1.7989 2B 1.807 1.821 1.8344 1.8413 1.8750</t>
  </si>
  <si>
    <t>3A 0.0000 1.8750 1.8656 — 1.8344 1.8304 1.8005 3B 1.8070 1.8158 1.8344 1.8396 1.8750</t>
  </si>
  <si>
    <t>17⁄8–18 UNS 2A 0.0015 1.8735 1.8648 — 1.8374 1.8323 1.8074 2B 1.815 1.828 1.8389 1.8455 1.8750</t>
  </si>
  <si>
    <t>17⁄8–20 UN 2A 0.0015 1.8735 1.8654 — 1.8410 1.8362 1.8140 2B 1.821 1.832 1.8425 1.8488 1.8750</t>
  </si>
  <si>
    <t>3A 0.0000 1.8750 1.8669 — 1.8425 1.8389 1.8155 3B 1.8210 1.8287 1.8425 1.8472 1.8750</t>
  </si>
  <si>
    <t>115⁄16–6 UN 2A 0.0026 1.9349 1.9167 — 1.8266 1.8181 1.7365 2B 1.757 1.788 1.8292 1.8403 1.9375</t>
  </si>
  <si>
    <t>3A 0.0000 1.9375 1.9193 — 1.8292 1.8228 1.7391 3B 1.7570 1.7771 1.8292 1.8375 1.9375</t>
  </si>
  <si>
    <t>115⁄16–8 UN 2A 0.0023 1.9352 1.9202 — 1.8540 1.8463 1.7864 2B 1.802 1.827 1.8563 1.8663 1.9375</t>
  </si>
  <si>
    <t>3A 0.0000 1.9375 1.9225 — 1.8563 1.8505 1.7887 3B 1.8020 1.8172 1.8563 1.8638 1.9375</t>
  </si>
  <si>
    <t>115⁄16–12 UN 2A 0.0018 1.9357 1.9243 — 1.8816 1.8755 1.8365 2B 1.847 1.865 1.8834 1.8913 1.9375</t>
  </si>
  <si>
    <t>3A 0.0000 1.9375 1.9261 — 1.8834 1.8789 1.8383 3B 1.8470 1.8573 1.8834 1.8893 1.9375</t>
  </si>
  <si>
    <t>115⁄16–16 UN 2A 0.0016 1.9359 1.9265 — 1.8953 1.8899 1.8614 2B 1.870 1.884 1.8969 1.9039 1.9375</t>
  </si>
  <si>
    <t>3A 0.0000 1.9375 1.9281 — 1.8969 1.8929 1.8630 3B 1.8700 1.8783 1.8969 1.9021 1.9375</t>
  </si>
  <si>
    <t>115⁄16–20 UN 2A 0.0015 1.9360 1.9279 — 1.9035 1.8986 1.8765 2B 1.883 1.895 1.9050 1.9114 1.9375</t>
  </si>
  <si>
    <t>3A 0.0000 1.9375 1.9294 — 1.9050 1.9013 1.8780 3B 1.8830 1.8912 1.9050 1.9098 1.9375</t>
  </si>
  <si>
    <t>2–41⁄2 UNC 1A 0.0029 1.9971 1.9641 — 1.8528 1.8385 1.7324 1B 1.759 1.795 1.8557 1.8743 2.0000</t>
  </si>
  <si>
    <t>2A 0.0029 1.9971 1.9751 1.9641 1.8528 1.8433 1.7324 2B 1.759 1.795 1.8557 1.8681 2.0000</t>
  </si>
  <si>
    <t>3A 0.0000 2.0000 1.9780 — 1.8557 1.8486 1.7353 3B 1.7590 1.7861 1.8557 1.8650 2.0000</t>
  </si>
  <si>
    <t>2–6 UN 2A 0.0026 1.9974 1.9792 — 1.8891 1.8805 1.7990 2B 1.820 1.850 1.8917 1.9028 2.0000</t>
  </si>
  <si>
    <t>3A 0.0000 2.0000 1.9818 — 1.8917 1.8853 1.8016 3B 1.8200 1.8396 1.8917 1.9000 2.0000</t>
  </si>
  <si>
    <t>2–8 UN 2A 0.0023 1.9977 1.9827 1.9752 1.9165 1.9087 1.8489 2B 1.865 1.890 1.9188 1.9289 2.0000</t>
  </si>
  <si>
    <t>3A 0.0000 2.0000 1.9850 — 1.9188 1.9130 1.8512 3B 1.8650 1.8797 1.9188 1.9264 2.0000</t>
  </si>
  <si>
    <t>2–10 UNS 2A 0.0020 1.9980 1.9851 — 1.9330 1.9265 1.8790 2B 1.892 1.913 1.9350 1.9435 2.0000</t>
  </si>
  <si>
    <t>2–12 UN 2A 0.0018 1.9982 1.9868 — 1.9441 1.9380 1.8990 2B 1.910 1.928 1.9459 1.9538 2.0000</t>
  </si>
  <si>
    <t>3A 0.0000 2.0000 1.9886 — 1.9459 1.9414 1.9008 3B 1.9100 1.9198 1.9459 1.9518 2.0000</t>
  </si>
  <si>
    <t>2–14 UNS 2A 0.0017 1.9983 1.9880 — 1.9519 1.9462 1.9133 2B 1.923 1.938 1.9536 1.9610 2.0000</t>
  </si>
  <si>
    <t>2–16 UN 2A 0.0016 1.9984 1.9890 — 1.9578 1.9524 1.9239 2B 1.932 1.946 1.9594 1.9664 2.0000</t>
  </si>
  <si>
    <t>3A 0.0000 2.0000 1.9906 — 1.9594 1.9554 1.9255 3B 1.9320 1.9408 1.9594 1.9646 2.0000</t>
  </si>
  <si>
    <t>2–18 UNS 2A 0.0015 1.9985 1.9898 — 1.9624 1.9573 1.9324 2B 1.940 1.953 1.9639 1.9706 2.0000</t>
  </si>
  <si>
    <t>2–20 UN 2A 0.0015 1.9985 1.9904 — 1.9660 1.9611 1.9390 2B 1.946 1.957 1.9675 1.9739 2.0000</t>
  </si>
  <si>
    <t>3A 0.0000 2.0000 1.9919 — 1.9675 1.9638 1.9405 3B 1.9460 1.9537 1.9675 1.9723 2.0000</t>
  </si>
  <si>
    <t>21⁄16–16 UNS 2A 0.0016 2.0609 2.0515 — 2.0203 2.0149 1.9864 2B 1.995 2.009 2.0219 2.0289 2.0625</t>
  </si>
  <si>
    <t>3A 0.0000 2.0625 2.0531 — 2.0219 2.0179 1.9880 3B 1.9950 2.0033 2.0219 2.0271 2.0625</t>
  </si>
  <si>
    <t>21⁄8–6 UN 2A 0.0026 2.1224 2.1042 — 2.0141 2.0054 1.9240 2B 1.945 1.975 2.0167 2.0280 2.1250</t>
  </si>
  <si>
    <t>3A 0.0000 2.1250 2.1068 — 2.0167 2.0102 1.9266 3B 1.9450 1.9646 2.0167 2.0251 2.1250</t>
  </si>
  <si>
    <t>21⁄8–8 UN 2A 0.0024 2.1226 2.1076 2.1001 2.0414 2.0335 1.9738 2B 1.990 2.015 2.0438 2.0540 2.1250</t>
  </si>
  <si>
    <t>3A 0.0000 2.1250 2.1100 — 2.0438 2.0379 1.9762 3B 1.9900 2.0047 2.0438 2.0515 2.1250</t>
  </si>
  <si>
    <t>21⁄8–12 UN 2A 0.0018 2.1232 2.1118 — 2.0691 2.0630 2.0240 2B 2.035 2.053 2.0709 2.0788 2.1250</t>
  </si>
  <si>
    <t>3A 0.0000 2.1250 2.1136 — 2.0709 2.0664 2.0258 3B 2.0350 2.0448 2.0709 2.0768 2.1250</t>
  </si>
  <si>
    <t>21⁄8–16 UN 2A 0.0016 2.1234 2.1140 — 2.0828 2.0774 2.0489 2B 2.057 2.071 2.0844 2.0914 2.1250</t>
  </si>
  <si>
    <t>3A 0.0000 2.1250 2.1156 — 2.0844 2.0803 2.0505 3B 2.0570 2.0658 2.0844 2.0896 2.1250</t>
  </si>
  <si>
    <t>21⁄8–20 UN 2A 0.0015 2.1235 2.1154 — 2.0910 2.0861 2.0640 2B 2.071 2.082 2.0925 2.0989 2.1250</t>
  </si>
  <si>
    <t>3A 0.0000 2.1250 2.1169 — 2.0925 2.0888 2.0655 3B 2.0710 2.0787 2.0925 2.0973 2.1250</t>
  </si>
  <si>
    <t>23⁄16–16 UNS 2A 0.0016 2.1859 2.1765 — 2.1453 2.1399 2.1114 2B 2.120 2.134 2.1469 2.1539 2.1875</t>
  </si>
  <si>
    <t>3A 0.0000 2.1875 2.1781 — 2.1469 2.1428 2.1130 3B 2.1200 2.1283 2.1469 2.1521 2.1875</t>
  </si>
  <si>
    <t>21⁄4–41⁄2 UNC 1A 0.0029 2.2471 2.2141 — 2.1028 2.0882 1.9824 1B 2.009 2.045 2.1057 2.1247 2.2500</t>
  </si>
  <si>
    <t>2A 0.0029 2.2471 2.2251 2.2141 2.1028 2.0931 1.9824 2B 2.009 2.045 2.1057 2.1183 2.2500</t>
  </si>
  <si>
    <t>3A 0.0000 2.2500 2.2280 — 2.1057 2.0984 1.9853 3B 2.0090 2.0361 2.1057 2.1152 2.2500</t>
  </si>
  <si>
    <t>21⁄4–6 UN 2A 0.0026 2.2474 2.2292 — 2.1391 2.1303 2.0490 2B 2.070 2.100 2.1417 2.1531 2.2500</t>
  </si>
  <si>
    <t>3A 0.0000 2.2500 2.2318 — 2.1417 2.1351 2.0516 3B 2.0700 2.0896 2.1417 2.1502 2.2500</t>
  </si>
  <si>
    <t>21⁄4–8 UN 2A 0.0024 2.2476 2.2326 2.2251 2.1664 2.1584 2.0988 2B 2.115 2.140 2.1688 2.1792 2.2500</t>
  </si>
  <si>
    <t>3A 0.0000 2.2500 2.2350 — 2.1688 2.1628 2.1012 3B 2.1150 2.1297 2.1688 2.1766 2.2500</t>
  </si>
  <si>
    <t>21⁄4–10 UNS 2A 0.0020 2.2480 2.2351 — 2.1830 2.1765 2.1290 2B 2.142 2.163 2.1850 2.1935 2.2500</t>
  </si>
  <si>
    <t>21⁄4–12 UN 2A 0.0018 2.2482 2.2368 — 2.1941 2.1880 2.1490 2B 2.160 2.178 2.1959 2.2038 2.2500</t>
  </si>
  <si>
    <t>3A 0.0000 2.2500 2.2386 — 2.1959 2.1914 2.1508 3B 2.1600 2.1698 2.1959 2.2018 2.2500</t>
  </si>
  <si>
    <t>21⁄4–14 UNS 2A 0.0017 2.2483 2.2380 — 2.2019 2.1962 2.1633 2B 2.173 2.188 2.2036 2.2110 2.2500</t>
  </si>
  <si>
    <t>21⁄4–16 UN 2A 0.0016 2.2484 2.2390 — 2.2078 2.2024 2.1739 2B 2.182 2.196 2.2094 2.2164 2.2500</t>
  </si>
  <si>
    <t>3A 0.0000 2.2500 2.2406 — 2.2094 2.2053 2.1755 3B 2.1820 2.1908 2.2094 2.2146 2.2500</t>
  </si>
  <si>
    <t>21⁄4–18 UNS 2A 0.0015 2.2485 2.2398 — 2.2124 2.2073 2.1824 2B 2.190 2.203 2.2139 2.2206 2.2500</t>
  </si>
  <si>
    <t>21⁄4–20 UN 2A 0.0015 2.2485 2.2404 — 2.2160 2.2111 2.1890 2B 2.196 2.207 2.2175 2.2239 2.2500</t>
  </si>
  <si>
    <t>3A 0.0000 2.2500 2.2419 — 2.2175 2.2137 2.1905 3B 2.1960 2.2037 2.2175 2.2223 2.2500</t>
  </si>
  <si>
    <t>25⁄16–16 UNS 2A 0.0017 2.3108 2.3014 — 2.2702 2.2647 2.2363 2B 2.245 2.259 2.2719 2.2791 2.3125</t>
  </si>
  <si>
    <t>3A 0.0000 2.3125 2.3031 — 2.2719 2.2678 2.2380 3B 2.2450 2.2533 2.2719 2.2773 2.3125</t>
  </si>
  <si>
    <t>23⁄8–6 UN 2A 0.0027 2.3723 2.3541 — 2.2640 2.2551 2.1739 2B 2.195 2.226 2.2667 2.2782 2.3750</t>
  </si>
  <si>
    <t>3A 0.0000 2.3750 2.3568 — 2.2667 2.2601 2.1766 3B 2.1950 2.2146 2.2667 2.2753 2.3750</t>
  </si>
  <si>
    <t>23⁄8–8 UN 2A 0.0024 2.3726 2.3576 — 2.2914 2.2833 2.2238 2B 2.240 2.265 2.2938 2.3043 2.3750</t>
  </si>
  <si>
    <t>3A 0.0000 2.3750 2.3600 — 2.2938 2.2878 2.2262 3B 2.2400 2.2547 2.2938 2.3017 2.3750</t>
  </si>
  <si>
    <t>23⁄8–12 UN 2A 0.0019 2.3731 2.3617 — 2.3190 2.3128 2.2739 2B 2.285 2.303 2.3209 2.3290 2.3750</t>
  </si>
  <si>
    <t>3A 0.0000 2.3750 2.3636 — 2.3209 2.3163 2.2758 3B 2.2850 2.2948 2.3209 2.3269 2.3750</t>
  </si>
  <si>
    <t>23⁄8–16 UN 2A 0.0017 2.3733 2.3639 — 2.3327 2.3272 2.2988 2B 2.307 2.321 2.3344 2.3416 2.3750</t>
  </si>
  <si>
    <t>3A 0.0000 2.3750 2.3656 — 2.3344 2.3303 2.3005 3B 2.3070 2.3158 2.3344 2.3398 2.3750</t>
  </si>
  <si>
    <t>23⁄8–20 UN 2A 0.0015 2.3735 2.3654 — 2.3410 2.3359 2.3140 2B 2.321 2.332 2.3425 2.3491 2.3750</t>
  </si>
  <si>
    <t>3A 0.0000 2.3750 2.3669 — 2.3425 2.3387 2.3155 3B 2.3210 2.3287 2.3425 2.3475 2.3750</t>
  </si>
  <si>
    <t>27⁄16–16 UNS 2A 0.0017 2.4358 2.4264 — 2.3952 2.3897 2.3613 2B 2.370 2.384 2.3969 2.4041 2.4375</t>
  </si>
  <si>
    <t>3A 0.0000 2.4375 2.4281 — 2.3969 2.3928 2.3630 3B 2.3700 2.3783 2.3969 2.4023 2.4375</t>
  </si>
  <si>
    <t>21⁄2–4 UNC 1A 0.0031 2.4969 2.4612 — 2.3345 2.3190 2.1992 1B 2.229 2.267 2.3376 2.3578 2.5000</t>
  </si>
  <si>
    <t>2A 0.0031 2.4969 2.4731 2.4612 2.3345 2.3241 2.1992 2B 2.229 2.267 2.3376 2.3511 2.5000</t>
  </si>
  <si>
    <t>3A 0.0000 2.5000 2.4762 — 2.3376 2.3298 2.2023 3B 2.2290 2.2594 2.3376 2.3477 2.5000</t>
  </si>
  <si>
    <t>21⁄2–6 UN 2A 0.0027 2.4973 2.4791 — 2.3890 2.3800 2.2989 2B 2.320 2.350 2.3917 2.4033 2.5000</t>
  </si>
  <si>
    <t>3A 0.0000 2.5000 2.4818 — 2.3917 2.3850 2.3016 3B 2.3200 2.3396 2.3917 2.4004 2.5000</t>
  </si>
  <si>
    <t>21⁄2–8 UN 2A 0.0024 2.4976 2.4826 2.4751 2.4164 2.4082 2.3488 2B 2.365 2.390 2.4188 2.4294 2.5000</t>
  </si>
  <si>
    <t>3A 0.0000 2.5000 2.4850 — 2.4188 2.4127 2.3512 3B 2.3650 2.3797 2.4188 2.4268 2.5000</t>
  </si>
  <si>
    <t>21⁄2–10 UNS 2A 0.0020 2.4980 2.4851 — 2.4330 2.4263 2.3790 2B 2.392 2.413 2.4350 2.4437 2.5000</t>
  </si>
  <si>
    <t>21⁄2–12 UN 2A 0.0019 2.4981 2.4867 — 2.4440 2.4378 2.3989 2B 2.410 2.428 2.4459 2.4540 2.5000</t>
  </si>
  <si>
    <t>3A 0.0000 2.5000 2.4886 — 2.4459 2.4413 2.4008 3B 2.4100 2.4198 2.4459 2.4519 2.5000</t>
  </si>
  <si>
    <t>21⁄2–14 UNS 2A 0.0017 2.4983 2.4880 — 2.4519 2.4461 2.4133 2B 2.423 2.438 2.4536 2.4612 2.5000</t>
  </si>
  <si>
    <t>21⁄2–16 UN 2A 0.0017 2.4983 2.4889 — 2.4577 2.4522 2.4238 2B 2.432 2.446 2.4594 2.4666 2.5000</t>
  </si>
  <si>
    <t>3A 0.0000 2.5000 2.4906 — 2.4594 2.4553 2.4255 3B 2.4320 2.4408 2.4594 2.4648 2.5000</t>
  </si>
  <si>
    <t>21⁄2–18 UNS 2A 0.0016 2.4984 2.4897 — 2.4623 2.4570 2.4323 2B 2.440 2.453 2.4639 2.4708 2.5000</t>
  </si>
  <si>
    <t>21⁄2–20 UN 2A 0.0015 2.4985 2.4904 — 2.4660 2.4609 2.4390 2B 2.446 2.457 2.4675 2.4741 2.5000</t>
  </si>
  <si>
    <t>3A 0.0000 2.5000 2.4919 — 2.4675 2.4637 2.4405 3B 2.4460 2.4537 2.4675 2.4725 2.5000</t>
  </si>
  <si>
    <t>25⁄8–6 UN 2A 0.0027 2.6223 2.6041 — 2.5140 2.5050 2.4239 2B 2.445 2.475 2.5167 2.5285 2.6250</t>
  </si>
  <si>
    <t>3A 0.0000 2.6250 2.6068 — 2.5167 2.5099 2.4266 3B 2.4450 2.4646 2.5167 2.5255 2.6250</t>
  </si>
  <si>
    <t>25⁄8–8 UN 2A 0.0025 2.6225 2.6075 — 2.5413 2.5331 2.4737 2B 2.490 2.515 2.5438 2.5545 2.6250</t>
  </si>
  <si>
    <t>3A 0.0000 2.6250 2.6100 — 2.5438 2.5376 2.4762 3B 2.4900 2.5047 2.5438 2.5518 2.6250</t>
  </si>
  <si>
    <t>25⁄8–12 UN 2A 0.0019 2.6231 2.6117 — 2.5690 2.5628 2.5239 2B 2.535 2.553 2.5709 2.5790 2.6250</t>
  </si>
  <si>
    <t>3A 0.0000 2.6250 2.6136 — 2.5709 2.5663 2.5258 3B 2.5350 2.5448 2.5709 2.5769 2.6250</t>
  </si>
  <si>
    <t>25⁄8–16 UN 2A 0.0017 2.6233 2.6139 — 2.5827 2.5772 2.5488 2B 2.557 2.571 2.5844 2.5916 2.6250</t>
  </si>
  <si>
    <t>3A 0.0000 2.6250 2.6156 — 2.5844 2.5803 2.5505 3B 2.5570 2.5658 2.5844 2.5898 2.6250</t>
  </si>
  <si>
    <t>25⁄8–20 UN 2A 0.0015 2.6235 2.6154 — 2.5910 2.5859 2.5640 2B 2.571 2.582 2.5925 2.5991 2.6250</t>
  </si>
  <si>
    <t>3A 0.0000 2.6250 2.6169 — 2.5925 2.5887 2.5655 3B 2.5710 2.5787 2.5925 2.5975 2.6250</t>
  </si>
  <si>
    <t>23⁄4–4 UNC 1A 0.0032 2.7468 2.7111 — 2.5844 2.5686 2.4491 1B 2.479 2.517 2.5876 2.6082 2.7500</t>
  </si>
  <si>
    <t>2A 0.0032 2.7468 2.7230 2.7111 2.5844 2.5739 2.4491 2B 2.479 2.517 2.5876 2.6013 2.7500</t>
  </si>
  <si>
    <t>3A 0.0000 2.7500 2.7262 — 2.5876 2.5797 2.4523 3B 2.4790 2.5094 2.5876 2.5979 2.7500</t>
  </si>
  <si>
    <t>23⁄4–6 UN 2A 0.0027 2.7473 2.7291 — 2.6390 2.6299 2.5489 2B 2.570 2.600 2.6417 2.6536 2.7500</t>
  </si>
  <si>
    <t>3A 0.0000 2.7500 2.7318 — 2.6417 2.6349 2.5516 3B 2.5700 2.5896 2.6417 2.6506 2.7500</t>
  </si>
  <si>
    <t>23⁄4–8 UN 2A 0.0025 2.7475 2.7325 2.7250 2.6663 2.6580 2.5987 2B 2.615 2.640 2.6688 2.6796 2.7500</t>
  </si>
  <si>
    <t>3A 0.0000 2.7500 2.7350 — 2.6688 2.6625 2.6012 3B 2.6150 2.6297 2.6688 2.6769 2.7500</t>
  </si>
  <si>
    <t>23⁄4–10 UNS 2A 0.0020 2.7480 2.7351 — 2.6830 2.6763 2.6290 2B 2.642 2.663 2.6850 2.6937 2.7500</t>
  </si>
  <si>
    <t>23⁄4–12 UN 2A 0.0019 2.7481 2.7367 — 2.6940 2.6878 2.6489 2B 2.660 2.678 2.6959 2.7040 2.7500</t>
  </si>
  <si>
    <t>3A 0.0000 2.7500 2.7386 — 2.6959 2.6913 2.6508 3B 2.6600 2.6698 2.6959 2.7019 2.7500</t>
  </si>
  <si>
    <t>23⁄4–14 UNS 2A 0.0017 2.7483 2.7380 — 2.7019 2.6961 2.6633 2B 2.673 2.688 2.7036 2.7112 2.7500</t>
  </si>
  <si>
    <t>23⁄4–16 UN 2A 0.0017 2.7483 2.7389 — 2.7077 2.7022 2.6738 2B 2.682 2.696 2.7094 2.7166 2.7500</t>
  </si>
  <si>
    <t>3A 0.0000 2.7500 2.7406 — 2.7094 2.7053 2.6755 3B 2.6820 2.6908 2.7094 2.7148 2.7500</t>
  </si>
  <si>
    <t>23⁄4–18 UNS 2A 0.0016 2.7484 2.7397 — 2.7123 2.7070 2.6823 2B 2.690 2.703 2.7139 2.7208 2.7500</t>
  </si>
  <si>
    <t>23⁄4–20 UN 2A 0.0015 2.7485 2.7404 — 2.7160 2.7109 2.6890 2B 2.696 2.707 2.7175 2.7241 2.7500</t>
  </si>
  <si>
    <t>3A 0.0000 2.7500 2.7419 — 2.7175 2.7137 2.6905 3B 2.6960 2.7037 2.7175 2.7225 2.7500</t>
  </si>
  <si>
    <t>27⁄8–6 UN 2A 0.0028 2.8722 2.8540 — 2.7639 2.7547 2.6738 2B 2.695 2.725 2.7667 2.7787 2.8750</t>
  </si>
  <si>
    <t>3A 0.0000 2.8750 2.8568 — 2.7667 2.7598 2.6766 3B 2.6950 2.7146 2.7667 2.7757 2.8750</t>
  </si>
  <si>
    <t>27⁄8–8 UN 2A 0.0025 2.8725 2.8575 — 2.7913 2.7829 2.7237 2B 2.740 2.765 2.7938 2.8048 2.8750</t>
  </si>
  <si>
    <t>3A 0.0000 2.8750 2.8600 — 2.7938 2.7875 2.7262 3B 2.7400 2.7547 2.7938 2.8020 2.8750</t>
  </si>
  <si>
    <t>27⁄8–12 UN 2A 0.0019 2.8731 2.8617 — 2.8190 2.8127 2.7739 2B 2.785 2.803 2.8209 2.8291 2.8750</t>
  </si>
  <si>
    <t>3A 0.0000 2.8750 2.8636 — 2.8209 2.8162 2.7758 3B 2.7850 2.7948 2.8209 2.8271 2.8750</t>
  </si>
  <si>
    <t>27⁄8–16 UN 2A 0.0017 2.8733 2.8639 — 2.8327 2.8271 2.7988 2B 2.807 2.821 2.8344 2.8417 2.8750</t>
  </si>
  <si>
    <t>3A 0.0000 2.8750 2.8656 — 2.8344 2.8302 2.8005 3B 2.8070 2.8158 2.8344 2.8399 2.8750</t>
  </si>
  <si>
    <t>27⁄8–20 UN 2A 0.0016 2.8734 2.8653 — 2.8409 2.8357 2.8139 2B 2.821 2.832 2.8425 2.8493 2.8750</t>
  </si>
  <si>
    <t>3A 0.0000 2.8750 2.8669 — 2.8425 2.8386 2.8155 3B 2.8210 2.8287 2.8425 2.8476 2.8750</t>
  </si>
  <si>
    <t>3–4 UNC 1A 0.0032 2.9968 2.9611 — 2.8344 2.8183 2.6991 1B 2.729 2.767 2.8376 2.8585 3.0000</t>
  </si>
  <si>
    <t>2A 0.0032 2.9968 2.9730 2.9611 2.8344 2.8237 2.6991 2B 2.729 2.767 2.8376 2.8515 3.0000</t>
  </si>
  <si>
    <t>3A 0.0000 3.0000 2.9762 — 2.8376 2.8296 2.7023 3B 2.7290 2.7594 2.8376 2.8480 3.0000</t>
  </si>
  <si>
    <t>3–6 UN 2A 0.0028 2.9972 2.9790 — 2.8889 2.8796 2.7988 2B 2.820 2.850 2.8917 2.9038 3.0000</t>
  </si>
  <si>
    <t>3A 0.0000 3.0000 2.9818 — 2.8917 2.8847 2.8016 3B 2.8200 2.8396 2.8917 2.9008 3.0000</t>
  </si>
  <si>
    <t>3–8 UN 2A 0.0026 2.9974 2.9824 2.9749 2.9162 2.9077 2.8486 2B 2.865 2.890 2.9188 2.9299 3.0000</t>
  </si>
  <si>
    <t>3A 0.0000 3.0000 2.9850 — 2.9188 2.9124 2.8512 3B 2.8650 2.8797 2.9188 2.9271 3.0000</t>
  </si>
  <si>
    <t>3–10 UNS 2A 0.0020 2.9980 2.9851 — 2.9330 2.9262 2.8790 2B 2.892 2.913 2.9350 2.9439 3.0000</t>
  </si>
  <si>
    <t>3–12 UN 2A 0.0019 2.9981 2.9867 — 2.9440 2.9377 2.8989 2B 2.910 2.928 2.9459 2.9541 3.0000</t>
  </si>
  <si>
    <t>3A 0.0000 3.0000 2.9886 — 2.9459 2.9412 2.9008 3B 2.9100 2.9198 2.9459 2.9521 3.0000</t>
  </si>
  <si>
    <t>3–14 UNS 2A 0.0018 2.9982 2.9879 — 2.9518 2.9459 2.9132 2B 2.923 2.938 2.9536 2.9613 3.0000</t>
  </si>
  <si>
    <t>3–16 UN 2A 0.0017 2.9983 2.9889 — 2.9577 2.9521 2.9238 2B 2.932 2.946 2.9594 2.9667 3.0000</t>
  </si>
  <si>
    <t>3A 0.0000 3.0000 2.9906 — 2.9594 2.9552 2.9255 3B 2.9320 2.9408 2.9594 2.9649 3.0000</t>
  </si>
  <si>
    <t>3–18 UNS 2A 0.0016 2.9984 2.9897 — 2.9623 2.9569 2.9323 2B 2.940 2.953 2.9639 2.9709 3.0000</t>
  </si>
  <si>
    <t>3–20 UN 2A 0.0016 2.9984 2.9903 — 2.9659 2.9607 2.9389 2B 2.946 2.957 2.9675 2.9743 3.0000</t>
  </si>
  <si>
    <t>3A 0.0000 3.0000 2.9919 — 2.9675 2.9636 2.9405 3B 2.9460 2.9537 2.9675 2.9726 3.0000</t>
  </si>
  <si>
    <t>31⁄8–6 UN 2A 0.0028 3.1222 3.1040 — 3.0139 3.0045 2.9238 2B 2.945 2.975 3.0167 3.0289 3.1250</t>
  </si>
  <si>
    <t>3A 0.0000 3.1250 3.1068 — 3.0167 3.0097 2.9266 3B 2.9450 2.9646 3.0167 3.0259 3.1250</t>
  </si>
  <si>
    <t>31⁄8–8 UN 2A 0.0026 3.1224 3.1074 — 3.0412 3.0326 2.9736 2B 2.990 3.015 3.0438 3.0550 3.1250</t>
  </si>
  <si>
    <t>3A 0.0000 3.1250 3.1100 — 3.0438 3.0374 2.9762 3B 2.9900 3.0047 3.0438 3.0522 3.1250</t>
  </si>
  <si>
    <t>31⁄8–12 UN 2A 0.0019 3.1231 3.1117 — 3.0690 3.0627 3.0239 2B 3.035 3.053 3.0709 3.0791 3.1250</t>
  </si>
  <si>
    <t>3A 0.0000 3.1250 3.1136 — 3.0709 3.0662 3.0258 3B 3.0350 3.0448 3.0709 3.0771 3.1250</t>
  </si>
  <si>
    <t>31⁄8–16 UN 2A 0.0017 3.1233 3.1139 — 3.0827 3.0771 3.0488 2B 3.057 3.071 3.0844 3.0917 3.1250</t>
  </si>
  <si>
    <t>3A 0.0000 3.1250 3.1156 — 3.0844 3.0802 3.0505 3B 3.0570 3.0658 3.0844 3.0899 3.1250</t>
  </si>
  <si>
    <t>31⁄4–4 UNC 1A 0.0033 3.2467 3.2110 — 3.0843 3.0680 2.9490 1B 2.979 3.017 3.0876 3.1088 3.2500</t>
  </si>
  <si>
    <t>2A 0.0033 3.2467 3.2229 3.2110 3.0843 3.0734 2.9490 2B 2.979 3.017 3.0876 3.1017 3.2500</t>
  </si>
  <si>
    <t>3A 0.0000 3.2500 3.2262 — 3.0876 3.0794 2.9523 3B 2.9790 3.0094 3.0876 3.0982 3.2500</t>
  </si>
  <si>
    <t>31⁄4–6 UN 2A 0.0028 3.2472 3.2290 — 3.1389 3.1294 3.0488 2B 3.070 3.100 3.1417 3.1540 3.2500</t>
  </si>
  <si>
    <t>3A 0.0000 3.2500 3.2318 — 3.1417 3.1346 3.0516 3B 3.0700 3.0896 3.1417 3.1509 3.2500</t>
  </si>
  <si>
    <t>31⁄4–8 UN 2A 0.0026 3.2474 3.2324 3.2249 3.1662 3.1575 3.0986 2B 3.115 3.140 3.1688 3.1801 3.2500</t>
  </si>
  <si>
    <t>3A 0.0000 3.2500 3.2350 — 3.1688 3.1623 3.1012 3B 3.1150 3.1297 3.1688 3.1773 3.2500</t>
  </si>
  <si>
    <t>31⁄4–10 UNS 2A 0.0020 3.2480 3.2351 — 3.1830 3.1762 3.1290 2B 3.142 3.163 3.1850 3.1939 3.2500</t>
  </si>
  <si>
    <t>31⁄4–12 UN 2A 0.0019 3.2481 3.2367 — 3.1940 3.1877 3.1489 2B 3.160 3.178 3.1959 3.2041 3.2500</t>
  </si>
  <si>
    <t>3A 0.0000 3.2500 3.2386 — 3.1959 3.1912 3.1508 3B 3.1600 3.1698 3.1959 3.2041 3.2500</t>
  </si>
  <si>
    <t>31⁄4–14 UNS 2A 0.0018 3.2482 3.2379 — 3.2018 3.1959 3.1632 2B 3.173 3.188 3.2036 3.2113 3.2500</t>
  </si>
  <si>
    <t>31⁄4–16 UN 2A 0.0017 3.2483 3.2389 — 3.2077 3.2021 3.1738 2B 3.182 3.196 3.2094 3.2167 3.2500</t>
  </si>
  <si>
    <t>3A 0.0000 3.2500 3.2406 — 3.2094 3.2052 3.1755 3B 3.1820 3.1908 3.2094 3.2149 3.2500</t>
  </si>
  <si>
    <t>31⁄4–18 UNS 2A 0.0016 3.2484 3.2397 — 3.2123 3.2069 3.1823 2B 3.190 3.203 3.2139 3.2209 3.2500</t>
  </si>
  <si>
    <t>33⁄8–6 UN 2A 0.0029 3.3721 3.3539 — 3.2638 3.2543 3.1737 2B 3.195 3.225 3.2667 3.2791 3.3750</t>
  </si>
  <si>
    <t>3A 0.0000 3.3750 3.3568 — 3.2667 3.2595 3.1766 3B 3.1950 3.2146 3.2667 3.2760 3.3750</t>
  </si>
  <si>
    <t>33⁄8–8 UN 2A 0.0026 3.3724 3.3574 — 3.2912 3.2824 3.2236 2B 3.240 3.265 3.2938 3.3052 3.3750</t>
  </si>
  <si>
    <t>3A 0.0000 3.3750 3.3600 — 3.2938 3.2872 3.2262 3B 3.2400 3.2547 3.2938 3.3023 3.3750</t>
  </si>
  <si>
    <t>33⁄8–12 UN 2A 0.0019 3.3731 3.3617 — 3.3190 3.3126 3.2739 2B 3.285 3.303 3.3209 3.3293 3.3750</t>
  </si>
  <si>
    <t>3A 0.0000 3.3750 3.3636 — 3.3209 3.3161 3.2758 3B 3.2850 3.2948 3.3209 3.3272 3.3750</t>
  </si>
  <si>
    <t>33⁄8–16 UN 2A 0.0017 3.3733 3.3639 — 3.3327 3.3269 3.2988 2B 3.307 3.321 3.3344 3.3419 3.3750</t>
  </si>
  <si>
    <t>3A 0.0000 3.3750 3.3656 — 3.3344 3.3301 3.3005 3B 3.3070 3.3158 3.3344 3.3400 3.3750</t>
  </si>
  <si>
    <t>31⁄2–4 UNC 1A 0.0033 3.4967 3.4610 — 3.3343 3.3177 3.1990 1B 3.229 3.267 3.3376 3.3591 3.5000</t>
  </si>
  <si>
    <t>2A 0.0033 3.4967 3.4729 3.4610 3.3343 3.3233 3.1990 2B 3.229 3.267 3.3376 3.3519 3.5000</t>
  </si>
  <si>
    <t>3A 0.0000 3.5000 3.4762 — 3.3376 3.3293 3.2023 3B 3.2290 3.2594 3.3376 3.3484 3.5000</t>
  </si>
  <si>
    <t>31⁄2–6 UN 2A 0.0029 3.4971 3.4789 — 3.3888 3.3792 3.2987 2B 3.320 3.350 3.3917 3.4042 3.5000</t>
  </si>
  <si>
    <t>3A 0.0000 3.5000 3.4818 — 3.3917 3.3845 3.3016 3B 3.3200 3.3396 3.3917 3.4011 3.5000</t>
  </si>
  <si>
    <t>31⁄2–8 UN 2A 0.0026 3.4974 3.4824 3.4749 3.4162 3.4074 3.3486 2B 3.365 3.390 3.4188 3.4303 3.5000</t>
  </si>
  <si>
    <t>3A 0.0000 3.5000 3.4850 — 3.4188 3.4122 3.3512 3B 3.3650 3.3797 3.4188 3.4274 3.5000</t>
  </si>
  <si>
    <t>31⁄2–10 UNS 2A 0.0021 3.4979 3.4850 — 3.4329 3.4260 3.3789 2B 3.392 3.413 3.4350 3.4440 3.5000</t>
  </si>
  <si>
    <t>31⁄2–12 UN 2A 0.0019 3.4981 3.4867 — 3.4440 3.4376 3.3989 2B 3.410 3.428 3.4459 3.4543 3.5000</t>
  </si>
  <si>
    <t>3A 0.0000 3.5000 3.4886 — 3.4459 3.4411 3.4008 3B 3.4100 3.4198 3.4459 3.4522 3.5000</t>
  </si>
  <si>
    <t>31⁄2–14 UNS 2A 0.0018 3.4982 3.4879 — 3.4518 3.4457 3.4132 2B 3.423 3.438 3.4536 3.4615 3.5000</t>
  </si>
  <si>
    <t>31⁄2–16 UN 2A 0.0017 3.4983 3.4889 — 3.4577 3.4519 3.4238 2B 3.432 3.446 3.4594 3.4669 3.5000</t>
  </si>
  <si>
    <t>3A 0.0000 3.5000 3.4906 — 3.4594 3.4551 3.4255 3B 3.4320 3.4408 3.4594 3.4650 3.5000</t>
  </si>
  <si>
    <t>31⁄2–18 UNS 2A 0.0017 3.4983 3.4896 — 3.4622 3.4567 3.4322 2B 3.440 3.453 3.4639 3.4711 3.5000</t>
  </si>
  <si>
    <t>35⁄8–6 UN 2A 0.0029 3.6221 3.6039 — 3.5138 3.5041 3.4237 2B 3.445 3.475 3.5167 3.5293 3.6250</t>
  </si>
  <si>
    <t>3A 0.0000 3.6250 3.6068 — 3.5167 3.5094 3.4266 3B 3.4450 3.4646 3.5167 3.5262 3.6250</t>
  </si>
  <si>
    <t>35⁄8–8 UN 2A 0.0027 3.6223 3.6073 — 3.5411 3.5322 3.4735 2B 3.490 3.515 3.5438 3.5554 3.6250</t>
  </si>
  <si>
    <t>3A 0.0000 3.6250 3.6100 — 3.5438 3.5371 3.4762 3B 3.4900 3.5047 3.5438 3.5525 3.6250</t>
  </si>
  <si>
    <t>35⁄8–12 UN 2A 0.0019 3.6231 3.6117 — 3.5690 3.5626 3.5239 2B 3.535 3.553 3.5709 3.5793 3.6250</t>
  </si>
  <si>
    <t>3A 0.0000 3.6250 3.6136 — 3.5709 3.5661 3.5258 3B 3.5350 3.5448 3.5709 3.5772 3.6250</t>
  </si>
  <si>
    <t>35⁄8–16 UN 2A 0.0017 3.6233 3.6139 — 3.5827 3.5769 3.5488 2B 3.557 3.571 3.5844 3.5919 3.6250</t>
  </si>
  <si>
    <t>3A 0.0000 3.6250 3.6156 — 3.5844 3.5801 3.5505 3B 3.5570 3.5658 3.5844 3.5900 3.6250</t>
  </si>
  <si>
    <t>33⁄4–4 UNC 1A 0.0034 3.7466 3.7109 — 3.5842 3.5674 3.4489 1B 3.479 3.517 3.5876 3.6094 3.7500</t>
  </si>
  <si>
    <t>2A 0.0034 3.7466 3.7228 3.7109 3.5842 3.5730 3.4489 2B 3.479 3.517 3.5876 3.6021 3.7500</t>
  </si>
  <si>
    <t>3A 0.0000 3.7500 3.7262 — 3.5876 3.5792 3.4523 3B 3.4790 3.5094 3.5876 3.5985 3.7500</t>
  </si>
  <si>
    <t>33⁄4–6 UN 2A 0.0029 3.7471 3.7289 — 3.6388 3.6290 3.5487 2B 3.570 3.600 3.6417 3.6544 3.7500</t>
  </si>
  <si>
    <t>3A 0.0000 3.7500 3.7318 — 3.6417 3.6344 3.5516 3B 3.5700 3.5896 3.6417 3.6512 3.7500</t>
  </si>
  <si>
    <t>33⁄4–8 UN 2A 0.0027 3.7473 3.7323 3.7248 3.6661 3.6571 3.5985 2B 3.615 3.640 3.6688 3.6805 3.7500</t>
  </si>
  <si>
    <t>3A 0.0000 3.7500 3.7350 — 3.6688 3.6621 3.6012 3B 3.6150 3.6297 3.6688 3.6776 3.7500</t>
  </si>
  <si>
    <t>33⁄4–10 UNS 2A 0.0021 3.7479 3.7350 — 3.6829 3.6760 3.6289 2B 3.642 3.663 3.6850 3.6940 3.7500</t>
  </si>
  <si>
    <t>33⁄4–12 UN 2A 0.0019 3.7481 3.7367 — 3.6940 3.6876 3.6489 2B 3.660 3.678 3.6959 3.7043 3.7500</t>
  </si>
  <si>
    <t>3A 0.0000 3.7500 3.7386 — 3.6959 3.6911 3.6508 3B 3.6600 3.6698 3.6959 3.7022 3.7500</t>
  </si>
  <si>
    <t>33⁄4–14 UNS 2A 0.0018 3.7482 3.7379 — 3.7018 3.6957 3.6632 2B 3.673 3.688 3.7036 3.7115 3.7500</t>
  </si>
  <si>
    <t>33⁄4–16 UN 2A 0.0017 3.7483 3.7389 — 3.7077 3.7019 3.6738 2B 3.682 3.696 3.7094 3.7169 3.7500</t>
  </si>
  <si>
    <t>3A 0.0000 3.7500 3.7406 — 3.7094 3.7051 3.6755 3B 3.6820 3.6908 3.7094 3.7150 3.7500</t>
  </si>
  <si>
    <t>33⁄4–18 UNS 2A 0.0017 3.7483 3.7396 — 3.7122 3.7067 3.6822 2B 3.690 3.703 3.7139 3.7211 3.7500</t>
  </si>
  <si>
    <t>37⁄8–6 UN 2A 0.0030 3.8720 3.8538 — 3.7637 3.7538 3.6736 2B 3.695 3.725 3.7667 3.7795 3.8750</t>
  </si>
  <si>
    <t>3A 0.0000 3.8750 3.8568 — 3.7667 3.7593 3.6766 3B 3.6950 3.7146 3.7667 3.7763 3.8750</t>
  </si>
  <si>
    <t>37⁄8–8 UN 2A 0.0027 3.8723 3.8573 — 3.7911 3.7820 3.7235 2B 3.740 3.765 3.7938 3.8056 3.8750</t>
  </si>
  <si>
    <t>3A 0.0000 3.8750 3.8600 — 3.7938 3.7870 3.7262 3B 3.7400 3.7547 3.7938 3.8026 3.8750</t>
  </si>
  <si>
    <t>37⁄8–12 UN 2A 0.0020 3.8730 3.8616 — 3.8189 3.8124 3.7738 2B 3.785 3.803 3.8209 3.8294 3.8750</t>
  </si>
  <si>
    <t>3A 0.0000 3.8750 3.8636 — 3.8209 3.8160 3.7758 3B 3.7850 3.7948 3.8209 3.8273 3.8750</t>
  </si>
  <si>
    <t>37⁄8–16 UN 2A 0.0018 3.8732 3.8638 — 3.8326 3.8267 3.7987 2B 3.807 3.821 3.8344 3.8420 3.8750</t>
  </si>
  <si>
    <t>3A 0.0000 3.8750 3.8656 — 3.8344 3.8300 3.8005 3B 3.8070 3.8158 3.8344 3.8401 3.8750</t>
  </si>
  <si>
    <t>4–4 UNC 1A 0.0034 3.9966 3.9609 — 3.8342 3.8172 3.6989 1B 3.729 3.767 3.8376 3.8597 4.0000</t>
  </si>
  <si>
    <t>2A 0.0034 3.9966 3.9728 3.9609 3.8342 3.8229 3.6989 2B 3.729 3.767 3.8376 3.8523 4.0000</t>
  </si>
  <si>
    <t>3A 0.0000 4.0000 3.9762 — 3.8376 3.8291 3.7023 3B 3.7290 3.7594 3.8376 3.8487 4.0000</t>
  </si>
  <si>
    <t>4–6 UN 2A 0.0030 3.9970 3.9788 — 3.8887 3.8788 3.7986 2B 3.820 3.850 3.8917 3.9046 4.0000</t>
  </si>
  <si>
    <t>3A 0.0000 4.0000 3.9818 — 3.8917 3.8843 3.8016 3B 3.8200 3.8396 3.8917 3.9014 4.0000</t>
  </si>
  <si>
    <t>4–8 UN 2A 0.0027 3.9973 3.9823 3.9748 3.9161 3.9070 3.8485 2B 3.865 3.890 3.9188 3.9307 4.0000</t>
  </si>
  <si>
    <t>3A 0.0000 4.0000 3.9850 — 3.9188 3.9120 3.8512 3B 3.8650 3.8797 3.9188 3.9277 4.0000</t>
  </si>
  <si>
    <t>4–10 UNS 2A 0.0021 3.9979 3.9850 — 3.9329 3.9259 3.8768 2B 3.892 3.913 3.9350 3.9441 4.0000</t>
  </si>
  <si>
    <t>4–12 UN 2A 0.0020 3.9980 3.9866 — 3.9439 3.9374 3.8988 2B 3.910 3.928 3.9459 3.9544 4.0000</t>
  </si>
  <si>
    <t>3A 0.0000 4.0000 3.9886 — 3.9459 3.9410 3.9008 3B 3.9100 3.9198 3.9459 3.9523 4.0000</t>
  </si>
  <si>
    <t>4–14 UNS 2A 0.0018 3.9982 3.9879 — 3.9518 3.9456 3.9132 2B 3.923 3.938 3.9536 3.9616 4.0000</t>
  </si>
  <si>
    <t>4–16 UN 2A 0.0018 3.9982 3.9888 — 3.9576 3.9517 3.9237 2B 3.932 3.946 3.9594 3.9670 4.0000</t>
  </si>
  <si>
    <t>3A 0.0000 4.0000 3.9906 — 3.9594 3.9550 3.9255 3B 3.9320 3.9408 3.9594 3.9651 4.0000</t>
  </si>
  <si>
    <t>41⁄4–10 UNS 2A 0.0021 4.2479 4.2350 — 4.1829 4.1759 4.1289 2B 4.142 4.163 4.1850 4.1941 4.2500</t>
  </si>
  <si>
    <t>41⁄4–14 UNS 2A 0.0018 4.2482 4.2379 — 4.2018 4.1956 4.1632 2B 4.173 4.188 4.2036 4.2116 4.2500</t>
  </si>
  <si>
    <t>41⁄4–12 UN 2A 0.0020 4.2480 4.2366 — 4.1939 4.1874 4.1488 2B 4.160 4.178 4.1959 4.2044 4.2500</t>
  </si>
  <si>
    <t>3A 0.0000 4.2500 4.2386 — 4.1959 4.1910 4.1508 3B 4.1600 4.1698 4.1959 4.2023 4.2500</t>
  </si>
  <si>
    <t>41⁄4–16 UN 2A 0.0018 4.2482 4.2388 — 4.2076 4.2017 4.1737 2B 4.182 4.196 4.2094 4.2170 4.2500</t>
  </si>
  <si>
    <t>3A 0.0000 4.2500 4.2406 — 4.2094 4.2050 4.1755 3B 4.1820 4.1900 4.2094 4.2151 4.2500</t>
  </si>
  <si>
    <t>41⁄2–10 UNS 2A 0.0021 4.4979 4.4850 — 4.4329 4.4259 4.3789 2B 4.392 4.413 4.4350 4.4441 4.5000</t>
  </si>
  <si>
    <t>41⁄2–14 UNS 2A 0.0018 4.4982 4.4879 — 4.4518 4.4456 4.4132 2B 4.423 4.438 4.4536 4.4616 4.5000</t>
  </si>
  <si>
    <t>41⁄2–12 UN 2A 0.0020 4.4980 4.4866 — 4.4439 4.4374 4.3988 2B 4.410 4.428 4.4459 4.4544 4.5000</t>
  </si>
  <si>
    <t>3A 0.0000 4.5000 4.4886 — 4.4459 4.4410 4.4008 3B 4.4100 4.4198 4.4459 4.4523 4.5000</t>
  </si>
  <si>
    <t>41⁄2–16 UN 2A 0.0018 4.4982 4.4888 — 4.4576 4.4517 4.4237 2B 4.432 4.446 4.4594 4.4670 4.5000</t>
  </si>
  <si>
    <t>3A 0.0000 4.5000 4.4906 — 4.4594 4.4550 4.4255 3B 4.4320 4.4408 4.4594 4.4651 4.5000</t>
  </si>
  <si>
    <t>43⁄4–10 UNS 2A 0.0022 4.7478 4.7349 — 4.6828 4.6756 4.6288 2B 4.642 4.663 4.6850 4.6944 4.7500</t>
  </si>
  <si>
    <t>43⁄4–14 UNS 2A 0.0019 4.7481 4.7378 — 4.7017 4.6953 4.6631 2B 4.673 4.688 4.7036 4.7119 4.7500</t>
  </si>
  <si>
    <t>43⁄4–12 UN 2A 0.0020 4.7480 4.7366 — 4.6939 4.6872 4.6488 2B 4.660 4.678 4.6959 4.7046 4.7500</t>
  </si>
  <si>
    <t>3A 0.0000 4.7500 4.7386 — 4.6959 4.6909 4.6508 3B 4.6600 4.6698 4.6959 4.7025 4.7500</t>
  </si>
  <si>
    <t>43⁄4–16 UN 2A 0.0018 4.7482 4.7388 — 4.7076 4.7015 4.6737 2B 4.682 4.696 4.7094 4.7173 4.7500</t>
  </si>
  <si>
    <t>3A 0.0000 4.7500 4.7406 — 4.7094 4.7049 4.6755 3B 4.6820 4.6908 4.7094 4.7153 4.7500</t>
  </si>
  <si>
    <t>5.00–10 UNS 2A 0.0022 4.9978 4.9849 — 4.9328 4.9256 4.8788 2B 4.892 4.913 4.9350 4.9444 5.0000</t>
  </si>
  <si>
    <t>5.00–14 UNS 2A 0.0019 4.9981 4.9878 — 4.9517 4.9453 4.9131 2B 4.923 4.938 4.9536 4.9619 5.0000</t>
  </si>
  <si>
    <t>5.00–12 UN 2A 0.0020 4.9980 4.9866 — 4.9439 4.9372 4.8988 2B 4.910 4.928 4.9459 4.9546 5.0000</t>
  </si>
  <si>
    <t>3A 0.0000 5.0000 4.9886 — 4.9459 4.9409 4.9008 3B 4.9100 4.9198 4.9459 4.9525 5.0000</t>
  </si>
  <si>
    <t>5.00–16 UN 2A 0.0018 4.9982 4.9888 — 4.9576 4.9515 4.9237 2B 4.932 4.946 4.9594 4.9673 5.0000</t>
  </si>
  <si>
    <t>3A 0.0000 5.0000 4.9906 — 4.9594 4.9549 4.9255 3B 4.9320 4.9408 4.9594 4.9653 5.0000</t>
  </si>
  <si>
    <t>51⁄4–10 UNS 2A 0.0022 5.2478 5.2349 — 5.1829 5.1756 5.1288 2B 5.142 5.163 5.1850 5.1944 5.2500</t>
  </si>
  <si>
    <t>51⁄4–14 UNS 2A 0.0019 5.2481 5.2378 — 5.2017 5.1953 5.1631 2B 5.173 5.188 5.2036 5.2119 5.2500</t>
  </si>
  <si>
    <t>51⁄4–12 UN 2A 0.0020 5.2480 5.2366 — 5.1939 5.1872 5.1488 2B 5.160 5.178 5.1959 5.2046 5.2500</t>
  </si>
  <si>
    <t>3A 0.0000 5.2500 5.2386 — 5.1959 5.1909 5.1508 3B 5.1600 5.1698 5.1959 5.2025 5.2500</t>
  </si>
  <si>
    <t>51⁄4–16 UN 2A 0.0018 5.2482 5.2388 — 5.2076 5.2015 5.1737 2B 5.182 5.196 5.2094 5.2173 5.2500</t>
  </si>
  <si>
    <t>3A 0.0000 5.2500 5.2406 — 5.2094 5.2049 5.1755 3B 5.1820 5.1908 5.2094 5.2153 5.2500</t>
  </si>
  <si>
    <t>51⁄2–10 UNS 2A 0.0022 5.4978 5.4849 — 5.4328 5.4256 5.3788 2B 5.392 5.413 5.4350 5.4444 5.5000</t>
  </si>
  <si>
    <t>51⁄2–14 UNS 2A 0.0019 5.4981 5.4878 — 5.4517 5.4453 5.4131 2B 5.423 5.438 5.4536 5.4619 5.5000</t>
  </si>
  <si>
    <t>51⁄2–12 UN 2A 0.0020 5.4980 5.4866 — 5.4439 5.4372 5.3988 2B 5.410 5.428 5.4459 5.4546 5.5000</t>
  </si>
  <si>
    <t>3A 0.0000 5.5000 5.4886 — 5.4459 5.4409 5.4008 3B 5.4100 5.4198 5.4459 5.4525 5.5000</t>
  </si>
  <si>
    <t>51⁄2–16 UN 2A 0.0018 5.4982 5.4888 — 5.4576 5.4515 5.4237 2B 5.432 5.446 5.4594 5.4673 5.5000</t>
  </si>
  <si>
    <t>3A 0.0000 5.5000 5.4906 — 5.4594 5.4549 5.4255 3B 5.4320 5.4408 5.4594 5.4653 5.5000</t>
  </si>
  <si>
    <t>53⁄4–10 UNS 2A 0.0022 5.7478 5.7349 — 5.6828 5.6754 5.6288 2B 5.642 5.663 5.6850 5.6946 5.7500</t>
  </si>
  <si>
    <t>53⁄4–14 UNS 2A 0.0020 5.7480 5.7377 — 5.7016 5.6951 5.6630 2B 5.673 5.688 5.7036 5.7121 5.7500</t>
  </si>
  <si>
    <t>53⁄4–12 UN 2A 0.0021 5.7479 5.7365 — 5.6938 5.6869 5.6487 2B 5.660 5.678 5.6959 5.7049 5.7500</t>
  </si>
  <si>
    <t>3A 0.0000 5.7500 5.7386 — 5.6959 5.6907 5.6508 3B 5.6600 5.6698 5.6959 5.7026 5.7500</t>
  </si>
  <si>
    <t>53⁄4–16 UN 2A 0.0019 5.7481 5.7387 — 5.7075 5.7013 5.6736 2B 5.682 5.696 5.7094 5.7175 5.7500</t>
  </si>
  <si>
    <t>3A 0.0000 5.7500 5.7406 — 5.7094 5.7047 5.6755 3B 5.6820 5.6908 5.7094 5.7155 5.7500</t>
  </si>
  <si>
    <t>6–10 UNS 2A 0.0022 5.9978 5.9849 — 5.9328 5.9254 5.8788 2B 5.892 5.913 5.9350 5.9446 6.0000</t>
  </si>
  <si>
    <t>6–14 UNS 2A 0.0020 5.9980 5.9877 — 5.9516 5.9451 5.9130 2B 5.923 5.938 5.9536 5.9621 6.0000</t>
  </si>
  <si>
    <t>6–12 UN 2A 0.0021 5.9979 5.9865 — 5.9438 5.9369 5.8987 2B 5.910 5.928 5.9459 5.9549 6.0000</t>
  </si>
  <si>
    <t>3A 0.0000 6.0000 5.9886 — 5.9459 5.9407 5.9008 3B 5.9100 5.9198 5.9459 5.9526 6.0000</t>
  </si>
  <si>
    <t>6–16 UN 2A 0.0019 5.9981 5.9887 — 5.9575 5.9513 5.9236 2B 5.932 5.946 5.9594 5.9675 6.0000</t>
  </si>
  <si>
    <t>3A 0.0000 6.0000 5.9906 — 5.9594 5.9547 5.9255 3B 5.9320 5.9408 5.9594 5.9655 6.0000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</si>
  <si>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</si>
  <si>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</si>
  <si>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</si>
  <si>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</si>
  <si>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</si>
  <si>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</si>
  <si>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</si>
  <si>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</si>
  <si>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</si>
  <si>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</si>
  <si>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</si>
  <si>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</si>
  <si>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Column32</t>
  </si>
  <si>
    <t>3⁄4–27</t>
  </si>
  <si>
    <t>1 1⁄16–8</t>
  </si>
  <si>
    <t>1 1⁄16–12</t>
  </si>
  <si>
    <t>1 1⁄16–16</t>
  </si>
  <si>
    <t>1 1⁄16–18</t>
  </si>
  <si>
    <t>1 1⁄16–20</t>
  </si>
  <si>
    <t>1 1⁄16–28</t>
  </si>
  <si>
    <t>1 3⁄16–12</t>
  </si>
  <si>
    <t>1 3⁄16–16</t>
  </si>
  <si>
    <t>1 3⁄16–28</t>
  </si>
  <si>
    <t>1 5⁄16–16</t>
  </si>
  <si>
    <t>1 5⁄16–12</t>
  </si>
  <si>
    <t>1 5⁄16–28</t>
  </si>
  <si>
    <t>1 1⁄16</t>
  </si>
  <si>
    <t>1 1/16</t>
  </si>
  <si>
    <t>1 3⁄16</t>
  </si>
  <si>
    <t>1 3/16</t>
  </si>
  <si>
    <t>1 5⁄16</t>
  </si>
  <si>
    <t>1 5/16</t>
  </si>
  <si>
    <t>FractionCallout</t>
  </si>
  <si>
    <t>MajorMinE</t>
  </si>
  <si>
    <t>MinorMaxREF</t>
  </si>
  <si>
    <t>ClassB</t>
  </si>
  <si>
    <t>ClassA</t>
  </si>
  <si>
    <t>PitchMinB</t>
  </si>
  <si>
    <t>PitchMaxA</t>
  </si>
  <si>
    <t>PitchMinA</t>
  </si>
  <si>
    <t>PitchMaxB</t>
  </si>
  <si>
    <t>MajorMinB</t>
  </si>
  <si>
    <t>MajorMinA</t>
  </si>
  <si>
    <t>1 3⁄16–8</t>
  </si>
  <si>
    <t>1 3⁄16–18</t>
  </si>
  <si>
    <t>1 3⁄16–20</t>
  </si>
  <si>
    <t>1 5⁄16–8</t>
  </si>
  <si>
    <t>1 5⁄16–18</t>
  </si>
  <si>
    <t>1 5⁄16–20</t>
  </si>
  <si>
    <t>0-80 UNF 2A</t>
  </si>
  <si>
    <t>.060-80 UNF 2A</t>
  </si>
  <si>
    <t>0-80 UNF 3A</t>
  </si>
  <si>
    <t>.060-80 UNF 3A</t>
  </si>
  <si>
    <t>1-64 UNC 2A</t>
  </si>
  <si>
    <t>.073-64 UNC 2A</t>
  </si>
  <si>
    <t>1-64 UNC 3A</t>
  </si>
  <si>
    <t>.073-64 UNC 3A</t>
  </si>
  <si>
    <t>1-72 UNF 2A</t>
  </si>
  <si>
    <t>.073-72 UNF 2A</t>
  </si>
  <si>
    <t>1-72 UNF 3A</t>
  </si>
  <si>
    <t>.073-72 UNF 3A</t>
  </si>
  <si>
    <t>2-56 UNC 2A</t>
  </si>
  <si>
    <t>.086-56 UNC 2A</t>
  </si>
  <si>
    <t>2-56 UNC 3A</t>
  </si>
  <si>
    <t>.086-56 UNC 3A</t>
  </si>
  <si>
    <t>2-64 UNF 2A</t>
  </si>
  <si>
    <t>.086-64 UNF 2A</t>
  </si>
  <si>
    <t>2-64 UNF 3A</t>
  </si>
  <si>
    <t>.086-64 UNF 3A</t>
  </si>
  <si>
    <t>3-48 UNC 2A</t>
  </si>
  <si>
    <t>.099-48 UNC 2A</t>
  </si>
  <si>
    <t>3-48 UNC 3A</t>
  </si>
  <si>
    <t>.099-48 UNC 3A</t>
  </si>
  <si>
    <t>3-56 UNF 2A</t>
  </si>
  <si>
    <t>.099-56 UNF 2A</t>
  </si>
  <si>
    <t>3-56 UNF 3A</t>
  </si>
  <si>
    <t>.099-56 UNF 3A</t>
  </si>
  <si>
    <t>4-40 UNC 2A</t>
  </si>
  <si>
    <t>.112-40 UNC 2A</t>
  </si>
  <si>
    <t>4-40 UNC 3A</t>
  </si>
  <si>
    <t>.112-40 UNC 3A</t>
  </si>
  <si>
    <t>4-48 UNF 2A</t>
  </si>
  <si>
    <t>.112-48 UNF 2A</t>
  </si>
  <si>
    <t>4-48 UNF 3A</t>
  </si>
  <si>
    <t>.112-48 UNF 3A</t>
  </si>
  <si>
    <t>5-40 UNC 2A</t>
  </si>
  <si>
    <t>.125-40 UNC 2A</t>
  </si>
  <si>
    <t>5-40 UNC 3A</t>
  </si>
  <si>
    <t>.125-40 UNC 3A</t>
  </si>
  <si>
    <t>5-44 UNF 2A</t>
  </si>
  <si>
    <t>.125-44 UNF 2A</t>
  </si>
  <si>
    <t>5-44 UNF 3A</t>
  </si>
  <si>
    <t>.125-44 UNF 3A</t>
  </si>
  <si>
    <t>6-32 UNC 2A</t>
  </si>
  <si>
    <t>.138-32 UNC 2A</t>
  </si>
  <si>
    <t>6-32 UNC 3A</t>
  </si>
  <si>
    <t>.138-32 UNC 3A</t>
  </si>
  <si>
    <t>6-40 UNF 2A</t>
  </si>
  <si>
    <t>.138-40 UNF 2A</t>
  </si>
  <si>
    <t>6-40 UNF 3A</t>
  </si>
  <si>
    <t>.138-40 UNF 3A</t>
  </si>
  <si>
    <t>8-32 UNC 2A</t>
  </si>
  <si>
    <t>.164-32 UNC 2A</t>
  </si>
  <si>
    <t>8-32 UNC 3A</t>
  </si>
  <si>
    <t>.164-32 UNC 3A</t>
  </si>
  <si>
    <t>8-36 UNF 2A</t>
  </si>
  <si>
    <t>.164-36 UNF 2A</t>
  </si>
  <si>
    <t>8-36 UNF 3A</t>
  </si>
  <si>
    <t>.164-36 UNF 3A</t>
  </si>
  <si>
    <t>10-24 UNC 2A</t>
  </si>
  <si>
    <t>.190-24 UNC 2A</t>
  </si>
  <si>
    <t>10-24 UNC 3A</t>
  </si>
  <si>
    <t>.190-24 UNC 3A</t>
  </si>
  <si>
    <t>10-28 UNS 2A</t>
  </si>
  <si>
    <t>.190-28 UNS 2A</t>
  </si>
  <si>
    <t>10-32 UNF 2A</t>
  </si>
  <si>
    <t>.190-32 UNF 2A</t>
  </si>
  <si>
    <t>10-32 UNF 3A</t>
  </si>
  <si>
    <t>.190-32 UNF 3A</t>
  </si>
  <si>
    <t>10-36 UNS 2A</t>
  </si>
  <si>
    <t>.190-36 UNS 2A</t>
  </si>
  <si>
    <t>10-40 UNS 2A</t>
  </si>
  <si>
    <t>.190-40 UNS 2A</t>
  </si>
  <si>
    <t>10-48 UNS 2A</t>
  </si>
  <si>
    <t>.190-48 UNS 2A</t>
  </si>
  <si>
    <t>10-56 UNS 2A</t>
  </si>
  <si>
    <t>.190-56 UNS 2A</t>
  </si>
  <si>
    <t>12-24 UNC 2A</t>
  </si>
  <si>
    <t>.216-24 UNC 2A</t>
  </si>
  <si>
    <t>12-24 UNC 3A</t>
  </si>
  <si>
    <t>.216-24 UNC 3A</t>
  </si>
  <si>
    <t>12-28 UNF 2A</t>
  </si>
  <si>
    <t>.216-28 UNF 2A</t>
  </si>
  <si>
    <t>12-28 UNF 3A</t>
  </si>
  <si>
    <t>.216-28 UNF 3A</t>
  </si>
  <si>
    <t>12-32 UNEF 2A</t>
  </si>
  <si>
    <t>.216-32 UNEF 2A</t>
  </si>
  <si>
    <t>12-32 UNEF 3A</t>
  </si>
  <si>
    <t>.216-32 UNEF 3A</t>
  </si>
  <si>
    <t>12-36 UNS 2A</t>
  </si>
  <si>
    <t>.216-36 UNS 2A</t>
  </si>
  <si>
    <t>12-40 UNS 2A</t>
  </si>
  <si>
    <t>.216-40 UNS 2A</t>
  </si>
  <si>
    <t>12-48 UNS 2A</t>
  </si>
  <si>
    <t>.216-48 UNS 2A</t>
  </si>
  <si>
    <t>12-56 UNS 2A</t>
  </si>
  <si>
    <t>.216-56 UNS 2A</t>
  </si>
  <si>
    <t>1/4-20 UNC 1A</t>
  </si>
  <si>
    <t>.250-20 UNC 1A</t>
  </si>
  <si>
    <t>1/4-20 UNC 2A</t>
  </si>
  <si>
    <t>.250-20 UNC 2A</t>
  </si>
  <si>
    <t>1/4-20 UNC 3A</t>
  </si>
  <si>
    <t>.250-20 UNC 3A</t>
  </si>
  <si>
    <t>1/4-24 UNS 2A</t>
  </si>
  <si>
    <t>.250-24 UNS 2A</t>
  </si>
  <si>
    <t>1/4-27 UNS 2A</t>
  </si>
  <si>
    <t>.250-27 UNS 2A</t>
  </si>
  <si>
    <t>1/4-28 UNF 1A</t>
  </si>
  <si>
    <t>.250-28 UNF 1A</t>
  </si>
  <si>
    <t>1/4-28 UNF 2A</t>
  </si>
  <si>
    <t>.250-28 UNF 2A</t>
  </si>
  <si>
    <t>1/4-28 UNF 3A</t>
  </si>
  <si>
    <t>.250-28 UNF 3A</t>
  </si>
  <si>
    <t>1/4-32 UNEF 2A</t>
  </si>
  <si>
    <t>.250-32 UNEF 2A</t>
  </si>
  <si>
    <t>1/4-32 UNEF 3A</t>
  </si>
  <si>
    <t>.250-32 UNEF 3A</t>
  </si>
  <si>
    <t>1/4-36 UNS 2A</t>
  </si>
  <si>
    <t>.250-36 UNS 2A</t>
  </si>
  <si>
    <t>1/4-40 UNS 2A</t>
  </si>
  <si>
    <t>.250-40 UNS 2A</t>
  </si>
  <si>
    <t>1/4-48 UNS 2A</t>
  </si>
  <si>
    <t>.250-48 UNS 2A</t>
  </si>
  <si>
    <t>1/4-56 UNS 2A</t>
  </si>
  <si>
    <t>.250-56 UNS 2A</t>
  </si>
  <si>
    <t>5/16-18 UNC 1A</t>
  </si>
  <si>
    <t>.313-18 UNC 1A</t>
  </si>
  <si>
    <t>5/16-18 UNC 2A</t>
  </si>
  <si>
    <t>.313-18 UNC 2A</t>
  </si>
  <si>
    <t>5/16-18 UNC 3A</t>
  </si>
  <si>
    <t>.313-18 UNC 3A</t>
  </si>
  <si>
    <t>5/16-20 UN 2A</t>
  </si>
  <si>
    <t>.313-20 UN 2A</t>
  </si>
  <si>
    <t>5/16-20 UN 3A</t>
  </si>
  <si>
    <t>.313-20 UN 3A</t>
  </si>
  <si>
    <t>5/16-24 UNF 1A</t>
  </si>
  <si>
    <t>.313-24 UNF 1A</t>
  </si>
  <si>
    <t>5/16-24 UNF 2A</t>
  </si>
  <si>
    <t>.313-24 UNF 2A</t>
  </si>
  <si>
    <t>5/16-24 UNF 3A</t>
  </si>
  <si>
    <t>.313-24 UNF 3A</t>
  </si>
  <si>
    <t>5/16-27 UNS 2A</t>
  </si>
  <si>
    <t>.313-27 UNS 2A</t>
  </si>
  <si>
    <t>5/16-28 UN 2A</t>
  </si>
  <si>
    <t>.313-28 UN 2A</t>
  </si>
  <si>
    <t>5/16-28 UN 3A</t>
  </si>
  <si>
    <t>.313-28 UN 3A</t>
  </si>
  <si>
    <t>5/16-32 UNEF 2A</t>
  </si>
  <si>
    <t>.313-32 UNEF 2A</t>
  </si>
  <si>
    <t>5/16-32 UNEF 3A</t>
  </si>
  <si>
    <t>.313-32 UNEF 3A</t>
  </si>
  <si>
    <t>5/16-36 UNS 2A</t>
  </si>
  <si>
    <t>.313-36 UNS 2A</t>
  </si>
  <si>
    <t>5/16-40 UNS 2A</t>
  </si>
  <si>
    <t>.313-40 UNS 2A</t>
  </si>
  <si>
    <t>5/16-48 UNS 2A</t>
  </si>
  <si>
    <t>.313-48 UNS 2A</t>
  </si>
  <si>
    <t>3/8-16 UNC 1A</t>
  </si>
  <si>
    <t>.375-16 UNC 1A</t>
  </si>
  <si>
    <t>3/8-16 UNC 2A</t>
  </si>
  <si>
    <t>.375-16 UNC 2A</t>
  </si>
  <si>
    <t>3/8-16 UNC 3A</t>
  </si>
  <si>
    <t>.375-16 UNC 3A</t>
  </si>
  <si>
    <t>3/8-18 UNS 2A</t>
  </si>
  <si>
    <t>.375-18 UNS 2A</t>
  </si>
  <si>
    <t>3/8-20 UN 2A</t>
  </si>
  <si>
    <t>.375-20 UN 2A</t>
  </si>
  <si>
    <t>3/8-20 UN 3A</t>
  </si>
  <si>
    <t>.375-20 UN 3A</t>
  </si>
  <si>
    <t>3/8-24 UNF 1A</t>
  </si>
  <si>
    <t>.375-24 UNF 1A</t>
  </si>
  <si>
    <t>3/8-24 UNF 2A</t>
  </si>
  <si>
    <t>.375-24 UNF 2A</t>
  </si>
  <si>
    <t>3/8-24 UNF 3A</t>
  </si>
  <si>
    <t>.375-24 UNF 3A</t>
  </si>
  <si>
    <t>3/8-27 UNS 2A</t>
  </si>
  <si>
    <t>.375-27 UNS 2A</t>
  </si>
  <si>
    <t>3/8-28 UN 2A</t>
  </si>
  <si>
    <t>.375-28 UN 2A</t>
  </si>
  <si>
    <t>3/8-28 UN 3A</t>
  </si>
  <si>
    <t>.375-28 UN 3A</t>
  </si>
  <si>
    <t>3/8-32 UNEF 2A</t>
  </si>
  <si>
    <t>.375-32 UNEF 2A</t>
  </si>
  <si>
    <t>3/8-32 UNEF 3A</t>
  </si>
  <si>
    <t>.375-32 UNEF 3A</t>
  </si>
  <si>
    <t>3/8-36 UNS 2A</t>
  </si>
  <si>
    <t>.375-36 UNS 2A</t>
  </si>
  <si>
    <t>3/8-40 UNS 2A</t>
  </si>
  <si>
    <t>.375-40 UNS 2A</t>
  </si>
  <si>
    <t>0.390-27 UNS 2A</t>
  </si>
  <si>
    <t>.390-27 UNS 2A</t>
  </si>
  <si>
    <t>7/16-14 UNC 1A</t>
  </si>
  <si>
    <t>.438-14 UNC 1A</t>
  </si>
  <si>
    <t>7/16-14 UNC 2A</t>
  </si>
  <si>
    <t>.438-14 UNC 2A</t>
  </si>
  <si>
    <t>7/16-14 UNC 3A</t>
  </si>
  <si>
    <t>.438-14 UNC 3A</t>
  </si>
  <si>
    <t>7/16-16 UN 2A</t>
  </si>
  <si>
    <t>.438-16 UN 2A</t>
  </si>
  <si>
    <t>7/16-16 UN 3A</t>
  </si>
  <si>
    <t>.438-16 UN 3A</t>
  </si>
  <si>
    <t>7/16-18 UNS 2A</t>
  </si>
  <si>
    <t>.438-18 UNS 2A</t>
  </si>
  <si>
    <t>7/16-20 UNF 1A</t>
  </si>
  <si>
    <t>.438-20 UNF 1A</t>
  </si>
  <si>
    <t>7/16-20 UNF 2A</t>
  </si>
  <si>
    <t>.438-20 UNF 2A</t>
  </si>
  <si>
    <t>7/16-20 UNF 3A</t>
  </si>
  <si>
    <t>.438-20 UNF 3A</t>
  </si>
  <si>
    <t>7/16-24 UNS 2A</t>
  </si>
  <si>
    <t>.438-24 UNS 2A</t>
  </si>
  <si>
    <t>7/16-27 UNS 2A</t>
  </si>
  <si>
    <t>.438-27 UNS 2A</t>
  </si>
  <si>
    <t>7/16-28 UNEF 2A</t>
  </si>
  <si>
    <t>.438-28 UNEF 2A</t>
  </si>
  <si>
    <t>7/16-28 UNEF 3A</t>
  </si>
  <si>
    <t>.438-28 UNEF 3A</t>
  </si>
  <si>
    <t>7/16-32 UN 2A</t>
  </si>
  <si>
    <t>.438-32 UN 2A</t>
  </si>
  <si>
    <t>7/16-32 UN 3A</t>
  </si>
  <si>
    <t>.438-32 UN 3A</t>
  </si>
  <si>
    <t>1/2-12 UNS 2A</t>
  </si>
  <si>
    <t>.500-12 UNS 2A</t>
  </si>
  <si>
    <t>1/2-12 UNS 3A</t>
  </si>
  <si>
    <t>.500-12 UNS 3A</t>
  </si>
  <si>
    <t>1/2-13 UNC 1A</t>
  </si>
  <si>
    <t>.500-13 UNC 1A</t>
  </si>
  <si>
    <t>1/2-13 UNC 2A</t>
  </si>
  <si>
    <t>.500-13 UNC 2A</t>
  </si>
  <si>
    <t>1/2-13 UNC 3A</t>
  </si>
  <si>
    <t>.500-13 UNC 3A</t>
  </si>
  <si>
    <t>1/2-14 UNS 2A</t>
  </si>
  <si>
    <t>.500-14 UNS 2A</t>
  </si>
  <si>
    <t>1/2-16 UN 2A</t>
  </si>
  <si>
    <t>.500-16 UN 2A</t>
  </si>
  <si>
    <t>1/2-16 UN 3A</t>
  </si>
  <si>
    <t>.500-16 UN 3A</t>
  </si>
  <si>
    <t>1/2-18 UNS 2A</t>
  </si>
  <si>
    <t>.500-18 UNS 2A</t>
  </si>
  <si>
    <t>1/2-20 UNF 1A</t>
  </si>
  <si>
    <t>.500-20 UNF 1A</t>
  </si>
  <si>
    <t>1/2-20 UNF 2A</t>
  </si>
  <si>
    <t>.500-20 UNF 2A</t>
  </si>
  <si>
    <t>1/2-20 UNF 3A</t>
  </si>
  <si>
    <t>.500-20 UNF 3A</t>
  </si>
  <si>
    <t>1/2-24 UNS 2A</t>
  </si>
  <si>
    <t>.500-24 UNS 2A</t>
  </si>
  <si>
    <t>1/2-27 UNS 2A</t>
  </si>
  <si>
    <t>.500-27 UNS 2A</t>
  </si>
  <si>
    <t>1/2-28 UNEF 2A</t>
  </si>
  <si>
    <t>.500-28 UNEF 2A</t>
  </si>
  <si>
    <t>1/2-28 UNEF 3A</t>
  </si>
  <si>
    <t>.500-28 UNEF 3A</t>
  </si>
  <si>
    <t>1/2-32 UN 2A</t>
  </si>
  <si>
    <t>.500-32 UN 2A</t>
  </si>
  <si>
    <t>1/2-32 UN 3A</t>
  </si>
  <si>
    <t>.500-32 UN 3A</t>
  </si>
  <si>
    <t>9/16-12 UNC 1A</t>
  </si>
  <si>
    <t>.563-12 UNC 1A</t>
  </si>
  <si>
    <t>9/16-12 UNC 2A</t>
  </si>
  <si>
    <t>.563-12 UNC 2A</t>
  </si>
  <si>
    <t>9/16-12 UNC 3A</t>
  </si>
  <si>
    <t>.563-12 UNC 3A</t>
  </si>
  <si>
    <t>9/16-14 UNS 2A</t>
  </si>
  <si>
    <t>.563-14 UNS 2A</t>
  </si>
  <si>
    <t>9/16-16 UN 2A</t>
  </si>
  <si>
    <t>.563-16 UN 2A</t>
  </si>
  <si>
    <t>9/16-16 UN 3A</t>
  </si>
  <si>
    <t>.563-16 UN 3A</t>
  </si>
  <si>
    <t>9/16-18 UNF 1A</t>
  </si>
  <si>
    <t>.563-18 UNF 1A</t>
  </si>
  <si>
    <t>9/16-18 UNF 2A</t>
  </si>
  <si>
    <t>.563-18 UNF 2A</t>
  </si>
  <si>
    <t>9/16-18 UNF 3A</t>
  </si>
  <si>
    <t>.563-18 UNF 3A</t>
  </si>
  <si>
    <t>9/16-20 UN 2A</t>
  </si>
  <si>
    <t>.563-20 UN 2A</t>
  </si>
  <si>
    <t>9/16-20 UN 3A</t>
  </si>
  <si>
    <t>.563-20 UN 3A</t>
  </si>
  <si>
    <t>9/16-24 UNEF 2A</t>
  </si>
  <si>
    <t>.563-24 UNEF 2A</t>
  </si>
  <si>
    <t>9/16-24 UNEF 3A</t>
  </si>
  <si>
    <t>.563-24 UNEF 3A</t>
  </si>
  <si>
    <t>9/16-27 UNS 2A</t>
  </si>
  <si>
    <t>.563-27 UNS 2A</t>
  </si>
  <si>
    <t>9/16-28 UN 2A</t>
  </si>
  <si>
    <t>.563-28 UN 2A</t>
  </si>
  <si>
    <t>9/16-28 UN 3A</t>
  </si>
  <si>
    <t>.563-28 UN 3A</t>
  </si>
  <si>
    <t>9/16-32 UN 2A</t>
  </si>
  <si>
    <t>.563-32 UN 2A</t>
  </si>
  <si>
    <t>9/16-32 UN 3A</t>
  </si>
  <si>
    <t>.563-32 UN 3A</t>
  </si>
  <si>
    <t>5/8-11 UNC 1A</t>
  </si>
  <si>
    <t>.625-11 UNC 1A</t>
  </si>
  <si>
    <t>5/8-11 UNC 2A</t>
  </si>
  <si>
    <t>.625-11 UNC 2A</t>
  </si>
  <si>
    <t>5/8-11 UNC 3A</t>
  </si>
  <si>
    <t>.625-11 UNC 3A</t>
  </si>
  <si>
    <t>5/8-12 UN 2A</t>
  </si>
  <si>
    <t>.625-12 UN 2A</t>
  </si>
  <si>
    <t>5/8-12 UN 3A</t>
  </si>
  <si>
    <t>.625-12 UN 3A</t>
  </si>
  <si>
    <t>5/8-14 UNS 2A</t>
  </si>
  <si>
    <t>.625-14 UNS 2A</t>
  </si>
  <si>
    <t>5/8-16 UN 2A</t>
  </si>
  <si>
    <t>.625-16 UN 2A</t>
  </si>
  <si>
    <t>5/8-16 UN 3A</t>
  </si>
  <si>
    <t>.625-16 UN 3A</t>
  </si>
  <si>
    <t>5/8-18 UNF 1A</t>
  </si>
  <si>
    <t>.625-18 UNF 1A</t>
  </si>
  <si>
    <t>5/8-18 UNF 2A</t>
  </si>
  <si>
    <t>.625-18 UNF 2A</t>
  </si>
  <si>
    <t>5/8-18 UNF 3A</t>
  </si>
  <si>
    <t>.625-18 UNF 3A</t>
  </si>
  <si>
    <t>5/8-20 UN 2A</t>
  </si>
  <si>
    <t>.625-20 UN 2A</t>
  </si>
  <si>
    <t>5/8-20 UN 3A</t>
  </si>
  <si>
    <t>.625-20 UN 3A</t>
  </si>
  <si>
    <t>5/8-24 UNEF 2A</t>
  </si>
  <si>
    <t>.625-24 UNEF 2A</t>
  </si>
  <si>
    <t>5/8-24 UNEF 3A</t>
  </si>
  <si>
    <t>.625-24 UNEF 3A</t>
  </si>
  <si>
    <t>5/8-27 UNS 2A</t>
  </si>
  <si>
    <t>.625-27 UNS 2A</t>
  </si>
  <si>
    <t>5/8-28 UN 2A</t>
  </si>
  <si>
    <t>.625-28 UN 2A</t>
  </si>
  <si>
    <t>5/8-28 UN 3A</t>
  </si>
  <si>
    <t>.625-28 UN 3A</t>
  </si>
  <si>
    <t>5/8-32 UN 2A</t>
  </si>
  <si>
    <t>.625-32 UN 2A</t>
  </si>
  <si>
    <t>5/8-32 UN 3A</t>
  </si>
  <si>
    <t>.625-32 UN 3A</t>
  </si>
  <si>
    <t>11/16-12 UN 2A</t>
  </si>
  <si>
    <t>.688-12 UN 2A</t>
  </si>
  <si>
    <t>11/16-12 UN 3A</t>
  </si>
  <si>
    <t>.688-12 UN 3A</t>
  </si>
  <si>
    <t>11/16-16 UN 2A</t>
  </si>
  <si>
    <t>.688-16 UN 2A</t>
  </si>
  <si>
    <t>11/16-16 UN 3A</t>
  </si>
  <si>
    <t>.688-16 UN 3A</t>
  </si>
  <si>
    <t>11/16-20 UN 2A</t>
  </si>
  <si>
    <t>.688-20 UN 2A</t>
  </si>
  <si>
    <t>11/16-20 UN 3A</t>
  </si>
  <si>
    <t>.688-20 UN 3A</t>
  </si>
  <si>
    <t>11/16-24 UNEF 2A</t>
  </si>
  <si>
    <t>.688-24 UNEF 2A</t>
  </si>
  <si>
    <t>11/16-24 UNEF 3A</t>
  </si>
  <si>
    <t>.688-24 UNEF 3A</t>
  </si>
  <si>
    <t>11/16-28 UN 2A</t>
  </si>
  <si>
    <t>.688-28 UN 2A</t>
  </si>
  <si>
    <t>11/16-28 UN 3A</t>
  </si>
  <si>
    <t>.688-28 UN 3A</t>
  </si>
  <si>
    <t>11/16-32 UN 2A</t>
  </si>
  <si>
    <t>.688-32 UN 2A</t>
  </si>
  <si>
    <t>11/16-32 UN 3A</t>
  </si>
  <si>
    <t>.688-32 UN 3A</t>
  </si>
  <si>
    <t>3/4-10 UNC 1A</t>
  </si>
  <si>
    <t>.750-10 UNC 1A</t>
  </si>
  <si>
    <t>3/4-10 UNC 2A</t>
  </si>
  <si>
    <t>.750-10 UNC 2A</t>
  </si>
  <si>
    <t>3/4-10 UNC 3A</t>
  </si>
  <si>
    <t>.750-10 UNC 3A</t>
  </si>
  <si>
    <t>3/4-12 UN 2A</t>
  </si>
  <si>
    <t>.750-12 UN 2A</t>
  </si>
  <si>
    <t>3/4-12 UN 3A</t>
  </si>
  <si>
    <t>.750-12 UN 3A</t>
  </si>
  <si>
    <t>3/4-14 UNS 2A</t>
  </si>
  <si>
    <t>.750-14 UNS 2A</t>
  </si>
  <si>
    <t>3/4-16 UNF 1A</t>
  </si>
  <si>
    <t>.750-16 UNF 1A</t>
  </si>
  <si>
    <t>3/4-16 UNF 2A</t>
  </si>
  <si>
    <t>.750-16 UNF 2A</t>
  </si>
  <si>
    <t>3/4-16 UNF 3A</t>
  </si>
  <si>
    <t>.750-16 UNF 3A</t>
  </si>
  <si>
    <t>3/4-18 UNS 2A</t>
  </si>
  <si>
    <t>.750-18 UNS 2A</t>
  </si>
  <si>
    <t>3/4-20 UNEF 2A</t>
  </si>
  <si>
    <t>.750-20 UNEF 2A</t>
  </si>
  <si>
    <t>3/4-20 UNEF 3A</t>
  </si>
  <si>
    <t>.750-20 UNEF 3A</t>
  </si>
  <si>
    <t>3/4-24 UNS 2A</t>
  </si>
  <si>
    <t>.750-24 UNS 2A</t>
  </si>
  <si>
    <t>3/4-27 UNS 2A</t>
  </si>
  <si>
    <t>.750-27 UNS 2A</t>
  </si>
  <si>
    <t>3/4-28 UN 2A</t>
  </si>
  <si>
    <t>.750-28 UN 2A</t>
  </si>
  <si>
    <t>3/4-28 UN 3A</t>
  </si>
  <si>
    <t>.750-28 UN 3A</t>
  </si>
  <si>
    <t>3/4-32 UN 2A</t>
  </si>
  <si>
    <t>.750-32 UN 2A</t>
  </si>
  <si>
    <t>3/4-32 UN 3A</t>
  </si>
  <si>
    <t>.750-32 UN 3A</t>
  </si>
  <si>
    <t>13/16-12 UN 2A</t>
  </si>
  <si>
    <t>.813-12 UN 2A</t>
  </si>
  <si>
    <t>13/16-12 UN 3A</t>
  </si>
  <si>
    <t>.813-12 UN 3A</t>
  </si>
  <si>
    <t>13/16-16 UN 2A</t>
  </si>
  <si>
    <t>.813-16 UN 2A</t>
  </si>
  <si>
    <t>13/16-16 UN 3A</t>
  </si>
  <si>
    <t>.813-16 UN 3A</t>
  </si>
  <si>
    <t>13/16-20 UNEF 2A</t>
  </si>
  <si>
    <t>.813-20 UNEF 2A</t>
  </si>
  <si>
    <t>13/16-20 UNEF 3A</t>
  </si>
  <si>
    <t>.813-20 UNEF 3A</t>
  </si>
  <si>
    <t>13/16-28 UN 2A</t>
  </si>
  <si>
    <t>.813-28 UN 2A</t>
  </si>
  <si>
    <t>13/16-28 UN 3A</t>
  </si>
  <si>
    <t>.813-28 UN 3A</t>
  </si>
  <si>
    <t>13/16-32 UN 2A</t>
  </si>
  <si>
    <t>.813-32 UN 2A</t>
  </si>
  <si>
    <t>13/16-32 UN 3A</t>
  </si>
  <si>
    <t>.813-32 UN 3A</t>
  </si>
  <si>
    <t>7/8-9 UNC 1A</t>
  </si>
  <si>
    <t>.875-9 UNC 1A</t>
  </si>
  <si>
    <t>7/8-9 UNC 2A</t>
  </si>
  <si>
    <t>.875-9 UNC 2A</t>
  </si>
  <si>
    <t>7/8-9 UNC 3A</t>
  </si>
  <si>
    <t>.875-9 UNC 3A</t>
  </si>
  <si>
    <t>7/8-10 UNS 2A</t>
  </si>
  <si>
    <t>.875-10 UNS 2A</t>
  </si>
  <si>
    <t>7/8-12 UN 2A</t>
  </si>
  <si>
    <t>.875-12 UN 2A</t>
  </si>
  <si>
    <t>7/8-12 UN 3A</t>
  </si>
  <si>
    <t>.875-12 UN 3A</t>
  </si>
  <si>
    <t>7/8-14 UNF 1A</t>
  </si>
  <si>
    <t>.875-14 UNF 1A</t>
  </si>
  <si>
    <t>7/8-14 UNF 2A</t>
  </si>
  <si>
    <t>.875-14 UNF 2A</t>
  </si>
  <si>
    <t>7/8-14 UNF 3A</t>
  </si>
  <si>
    <t>.875-14 UNF 3A</t>
  </si>
  <si>
    <t>7/8-16 UN 2A</t>
  </si>
  <si>
    <t>.875-16 UN 2A</t>
  </si>
  <si>
    <t>7/8-16 UN 3A</t>
  </si>
  <si>
    <t>.875-16 UN 3A</t>
  </si>
  <si>
    <t>7/8-18 UNS 2A</t>
  </si>
  <si>
    <t>.875-18 UNS 2A</t>
  </si>
  <si>
    <t>7/8-20 UNEF 2A</t>
  </si>
  <si>
    <t>.875-20 UNEF 2A</t>
  </si>
  <si>
    <t>7/8-20 UNEF 3A</t>
  </si>
  <si>
    <t>.875-20 UNEF 3A</t>
  </si>
  <si>
    <t>7/8-24 UNS 2A</t>
  </si>
  <si>
    <t>.875-24 UNS 2A</t>
  </si>
  <si>
    <t>7/8-27 UNS 2A</t>
  </si>
  <si>
    <t>.875-27 UNS 2A</t>
  </si>
  <si>
    <t>7/8-28 UN 2A</t>
  </si>
  <si>
    <t>.875-28 UN 2A</t>
  </si>
  <si>
    <t>7/8-28 UN 3A</t>
  </si>
  <si>
    <t>.875-28 UN 3A</t>
  </si>
  <si>
    <t>7/8-32 UN 2A</t>
  </si>
  <si>
    <t>.875-32 UN 2A</t>
  </si>
  <si>
    <t>7/8-32 UN 3A</t>
  </si>
  <si>
    <t>.875-32 UN 3A</t>
  </si>
  <si>
    <t>15/16-12 UN 2A</t>
  </si>
  <si>
    <t>.938-12 UN 2A</t>
  </si>
  <si>
    <t>15/16-12 UN 3A</t>
  </si>
  <si>
    <t>.938-12 UN 3A</t>
  </si>
  <si>
    <t>15/16-16 UN 2A</t>
  </si>
  <si>
    <t>.938-16 UN 2A</t>
  </si>
  <si>
    <t>15/16-16 UN 3A</t>
  </si>
  <si>
    <t>.938-16 UN 3A</t>
  </si>
  <si>
    <t>15/16-20 UNEF 2A</t>
  </si>
  <si>
    <t>.938-20 UNEF 2A</t>
  </si>
  <si>
    <t>15/16-20 UNEF 3A</t>
  </si>
  <si>
    <t>.938-20 UNEF 3A</t>
  </si>
  <si>
    <t>15/16-28 UN 2A</t>
  </si>
  <si>
    <t>.938-28 UN 2A</t>
  </si>
  <si>
    <t>15/16-28 UN 3A</t>
  </si>
  <si>
    <t>.938-28 UN 3A</t>
  </si>
  <si>
    <t>15/16-32 UN 2A</t>
  </si>
  <si>
    <t>.938-32 UN 2A</t>
  </si>
  <si>
    <t>15/16-32 UN 3A</t>
  </si>
  <si>
    <t>.938-32 UN 3A</t>
  </si>
  <si>
    <t>1-8 UNC 1A</t>
  </si>
  <si>
    <t>1.000-8 UNC 1A</t>
  </si>
  <si>
    <t>1-8 UNC 2A</t>
  </si>
  <si>
    <t>1.000-8 UNC 2A</t>
  </si>
  <si>
    <t>1-8 UNC 3A</t>
  </si>
  <si>
    <t>1.000-8 UNC 3A</t>
  </si>
  <si>
    <t>1-10 UNS 2A</t>
  </si>
  <si>
    <t>1.000-10 UNS 2A</t>
  </si>
  <si>
    <t>1-12 UNF 1A</t>
  </si>
  <si>
    <t>1.000-12 UNF 1A</t>
  </si>
  <si>
    <t>1-12 UNF 2A</t>
  </si>
  <si>
    <t>1.000-12 UNF 2A</t>
  </si>
  <si>
    <t>1-12 UNF 3A</t>
  </si>
  <si>
    <t>1.000-12 UNF 3A</t>
  </si>
  <si>
    <t>1-14 UNS 1A</t>
  </si>
  <si>
    <t>1.000-14 UNS 1A</t>
  </si>
  <si>
    <t>1-14 UNS 2A</t>
  </si>
  <si>
    <t>1.000-14 UNS 2A</t>
  </si>
  <si>
    <t>1-14 UNS 3A</t>
  </si>
  <si>
    <t>1.000-14 UNS 3A</t>
  </si>
  <si>
    <t>1-16 UN 2A</t>
  </si>
  <si>
    <t>1.000-16 UN 2A</t>
  </si>
  <si>
    <t>1-16 UN 3A</t>
  </si>
  <si>
    <t>1.000-16 UN 3A</t>
  </si>
  <si>
    <t>1-18 UNS 2A</t>
  </si>
  <si>
    <t>1.000-18 UNS 2A</t>
  </si>
  <si>
    <t>1-20 UNEF 2A</t>
  </si>
  <si>
    <t>1.000-20 UNEF 2A</t>
  </si>
  <si>
    <t>1-20 UNEF 3A</t>
  </si>
  <si>
    <t>1.000-20 UNEF 3A</t>
  </si>
  <si>
    <t>1-24 UNS 2A</t>
  </si>
  <si>
    <t>1.000-24 UNS 2A</t>
  </si>
  <si>
    <t>1-27 UNS 2A</t>
  </si>
  <si>
    <t>1.000-27 UNS 2A</t>
  </si>
  <si>
    <t>1-28 UN 2A</t>
  </si>
  <si>
    <t>1.000-28 UN 2A</t>
  </si>
  <si>
    <t>1-28 UN 3A</t>
  </si>
  <si>
    <t>1.000-28 UN 3A</t>
  </si>
  <si>
    <t>1-32 UN 2A</t>
  </si>
  <si>
    <t>1.000-32 UN 2A</t>
  </si>
  <si>
    <t>1-32 UN 3A</t>
  </si>
  <si>
    <t>1.000-32 UN 3A</t>
  </si>
  <si>
    <t>1 1/16-8 UN 2A</t>
  </si>
  <si>
    <t>1.063-8 UN 2A</t>
  </si>
  <si>
    <t>1 1/16-8 UN 3A</t>
  </si>
  <si>
    <t>1.063-8 UN 3A</t>
  </si>
  <si>
    <t>1 1/16-12 UN 2A</t>
  </si>
  <si>
    <t>1.063-12 UN 2A</t>
  </si>
  <si>
    <t>1 1/16-12 UN 3A</t>
  </si>
  <si>
    <t>1.063-12 UN 3A</t>
  </si>
  <si>
    <t>1 1/16-16 UN 2A</t>
  </si>
  <si>
    <t>1.063-16 UN 2A</t>
  </si>
  <si>
    <t>1 1/16-16 UN 3A</t>
  </si>
  <si>
    <t>1.063-16 UN 3A</t>
  </si>
  <si>
    <t>1 1/16-18 UNEF 2A</t>
  </si>
  <si>
    <t>1.063-18 UNEF 2A</t>
  </si>
  <si>
    <t>1 1/16-18 UNEF 3A</t>
  </si>
  <si>
    <t>1.063-18 UNEF 3A</t>
  </si>
  <si>
    <t>1 1/16-20 UN 2A</t>
  </si>
  <si>
    <t>1.063-20 UN 2A</t>
  </si>
  <si>
    <t>1 1/16-20 UN 3A</t>
  </si>
  <si>
    <t>1.063-20 UN 3A</t>
  </si>
  <si>
    <t>1 1/16-28 UN 2A</t>
  </si>
  <si>
    <t>1.063-28 UN 2A</t>
  </si>
  <si>
    <t>1 1/16-28 UN 3A</t>
  </si>
  <si>
    <t>1.063-28 UN 3A</t>
  </si>
  <si>
    <t>1 1/8-7 UNC 1A</t>
  </si>
  <si>
    <t>1.125-7 UNC 1A</t>
  </si>
  <si>
    <t>1 1/8-7 UNC 2A</t>
  </si>
  <si>
    <t>1.125-7 UNC 2A</t>
  </si>
  <si>
    <t>1 1/8-7 UNC 3A</t>
  </si>
  <si>
    <t>1.125-7 UNC 3A</t>
  </si>
  <si>
    <t>1 1/8-8 UN 2A</t>
  </si>
  <si>
    <t>1.125-8 UN 2A</t>
  </si>
  <si>
    <t>1 1/8-8 UN 3A</t>
  </si>
  <si>
    <t>1.125-8 UN 3A</t>
  </si>
  <si>
    <t>1 1/8-10 UNS 2A</t>
  </si>
  <si>
    <t>1.125-10 UNS 2A</t>
  </si>
  <si>
    <t>1 1/8-12 UNF 1A</t>
  </si>
  <si>
    <t>1.125-12 UNF 1A</t>
  </si>
  <si>
    <t>1 1/8-12 UNF 2A</t>
  </si>
  <si>
    <t>1.125-12 UNF 2A</t>
  </si>
  <si>
    <t>1 1/8-12 UNF 3A</t>
  </si>
  <si>
    <t>1.125-12 UNF 3A</t>
  </si>
  <si>
    <t>1 1/8-14 UNS 2A</t>
  </si>
  <si>
    <t>1.125-14 UNS 2A</t>
  </si>
  <si>
    <t>1 1/8-16 UN 2A</t>
  </si>
  <si>
    <t>1.125-16 UN 2A</t>
  </si>
  <si>
    <t>1 1/8-16 UN 3A</t>
  </si>
  <si>
    <t>1.125-16 UN 3A</t>
  </si>
  <si>
    <t>1 1/8-18 UNEF 2A</t>
  </si>
  <si>
    <t>1.125-18 UNEF 2A</t>
  </si>
  <si>
    <t>1 1/8-18 UNEF 3A</t>
  </si>
  <si>
    <t>1.125-18 UNEF 3A</t>
  </si>
  <si>
    <t>1 1/8-20 UN 2A</t>
  </si>
  <si>
    <t>1.125-20 UN 2A</t>
  </si>
  <si>
    <t>1 1/8-20 UN 3A</t>
  </si>
  <si>
    <t>1.125-20 UN 3A</t>
  </si>
  <si>
    <t>1 1/8-24 UNS 2A</t>
  </si>
  <si>
    <t>1.125-24 UNS 2A</t>
  </si>
  <si>
    <t>1 1/8-28 UN 2A</t>
  </si>
  <si>
    <t>1.125-28 UN 2A</t>
  </si>
  <si>
    <t>1 1/8-28 UN 3A</t>
  </si>
  <si>
    <t>1.125-28 UN 3A</t>
  </si>
  <si>
    <t>1 3/16-8 UN 2A</t>
  </si>
  <si>
    <t>1.188-8 UN 2A</t>
  </si>
  <si>
    <t>1 3/16-8 UN 3A</t>
  </si>
  <si>
    <t>1.188-8 UN 3A</t>
  </si>
  <si>
    <t>1 3/16-12 UN 2A</t>
  </si>
  <si>
    <t>1.188-12 UN 2A</t>
  </si>
  <si>
    <t>1 3/16-12 UN 3A</t>
  </si>
  <si>
    <t>1.188-12 UN 3A</t>
  </si>
  <si>
    <t>1 3/16-16 UN 2A</t>
  </si>
  <si>
    <t>1.188-16 UN 2A</t>
  </si>
  <si>
    <t>1 3/16-16 UN 3A</t>
  </si>
  <si>
    <t>1.188-16 UN 3A</t>
  </si>
  <si>
    <t>1 3/16-18 UNEF 2A</t>
  </si>
  <si>
    <t>1.188-18 UNEF 2A</t>
  </si>
  <si>
    <t>1 3/16-18 UNEF 3A</t>
  </si>
  <si>
    <t>1.188-18 UNEF 3A</t>
  </si>
  <si>
    <t>1 3/16-20 UN 2A</t>
  </si>
  <si>
    <t>1.188-20 UN 2A</t>
  </si>
  <si>
    <t>1 3/16-20 UN 3A</t>
  </si>
  <si>
    <t>1.188-20 UN 3A</t>
  </si>
  <si>
    <t>1 3/16-28 UN 2A</t>
  </si>
  <si>
    <t>1.188-28 UN 2A</t>
  </si>
  <si>
    <t>1 3/16-28 UN 3A</t>
  </si>
  <si>
    <t>1.188-28 UN 3A</t>
  </si>
  <si>
    <t>1 1/4-7 UNC 1A</t>
  </si>
  <si>
    <t>1.250-7 UNC 1A</t>
  </si>
  <si>
    <t>1 1/4-7 UNC 2A</t>
  </si>
  <si>
    <t>1.250-7 UNC 2A</t>
  </si>
  <si>
    <t>1 1/4-7 UNC 3A</t>
  </si>
  <si>
    <t>1.250-7 UNC 3A</t>
  </si>
  <si>
    <t>1 1/4-8 UN 2A</t>
  </si>
  <si>
    <t>1.250-8 UN 2A</t>
  </si>
  <si>
    <t>1 1/4-8 UN 3A</t>
  </si>
  <si>
    <t>1.250-8 UN 3A</t>
  </si>
  <si>
    <t>1 1/4-10 UNS 2A</t>
  </si>
  <si>
    <t>1.250-10 UNS 2A</t>
  </si>
  <si>
    <t>1 1/4-12 UNF 1A</t>
  </si>
  <si>
    <t>1.250-12 UNF 1A</t>
  </si>
  <si>
    <t>1 1/4-12 UNF 2A</t>
  </si>
  <si>
    <t>1.250-12 UNF 2A</t>
  </si>
  <si>
    <t>1 1/4-12 UNF 3A</t>
  </si>
  <si>
    <t>1.250-12 UNF 3A</t>
  </si>
  <si>
    <t>1 1/4-14 UNS 2A</t>
  </si>
  <si>
    <t>1.250-14 UNS 2A</t>
  </si>
  <si>
    <t>1 1/4-16 UN 2A</t>
  </si>
  <si>
    <t>1.250-16 UN 2A</t>
  </si>
  <si>
    <t>1 1/4-16 UN 3A</t>
  </si>
  <si>
    <t>1.250-16 UN 3A</t>
  </si>
  <si>
    <t>1 1/4-18 UNEF 2A</t>
  </si>
  <si>
    <t>1.250-18 UNEF 2A</t>
  </si>
  <si>
    <t>1 1/4-18 UNEF 3A</t>
  </si>
  <si>
    <t>1.250-18 UNEF 3A</t>
  </si>
  <si>
    <t>1 1/4-20 UN 2A</t>
  </si>
  <si>
    <t>1.250-20 UN 2A</t>
  </si>
  <si>
    <t>1 1/4-20 UN 3A</t>
  </si>
  <si>
    <t>1.250-20 UN 3A</t>
  </si>
  <si>
    <t>1 1/4-24 UNS 2A</t>
  </si>
  <si>
    <t>1.250-24 UNS 2A</t>
  </si>
  <si>
    <t>1 1/4-28 UN 2A</t>
  </si>
  <si>
    <t>1.250-28 UN 2A</t>
  </si>
  <si>
    <t>1 1/4-28 UN 3A</t>
  </si>
  <si>
    <t>1.250-28 UN 3A</t>
  </si>
  <si>
    <t>1 5/16-8 UN 2A</t>
  </si>
  <si>
    <t>1.313-8 UN 2A</t>
  </si>
  <si>
    <t>1 5/16-8 UN 3A</t>
  </si>
  <si>
    <t>1.313-8 UN 3A</t>
  </si>
  <si>
    <t>1 5/16-12 UN 2A</t>
  </si>
  <si>
    <t>1.313-12 UN 2A</t>
  </si>
  <si>
    <t>1 5/16-12 UN 3A</t>
  </si>
  <si>
    <t>1.313-12 UN 3A</t>
  </si>
  <si>
    <t>1 5/16-16 UN 2A</t>
  </si>
  <si>
    <t>1.313-16 UN 2A</t>
  </si>
  <si>
    <t>1 5/16-16 UN 3A</t>
  </si>
  <si>
    <t>1.313-16 UN 3A</t>
  </si>
  <si>
    <t>1 5/16-18 UNEF 2A</t>
  </si>
  <si>
    <t>1.313-18 UNEF 2A</t>
  </si>
  <si>
    <t>1 5/16-18 UNEF 3A</t>
  </si>
  <si>
    <t>1.313-18 UNEF 3A</t>
  </si>
  <si>
    <t>1 5/16-20 UN 2A</t>
  </si>
  <si>
    <t>1.313-20 UN 2A</t>
  </si>
  <si>
    <t>1 5/16-20 UN 3A</t>
  </si>
  <si>
    <t>1.313-20 UN 3A</t>
  </si>
  <si>
    <t>1 5/16-28 UN 2A</t>
  </si>
  <si>
    <t>1.313-28 UN 2A</t>
  </si>
  <si>
    <t>1 5/16-28 UN 3A</t>
  </si>
  <si>
    <t>1.313-28 UN 3A</t>
  </si>
  <si>
    <t>1 3/8-6 UNC 1A</t>
  </si>
  <si>
    <t>1.375-6 UNC 1A</t>
  </si>
  <si>
    <t>1 3/8-6 UNC 2A</t>
  </si>
  <si>
    <t>1.375-6 UNC 2A</t>
  </si>
  <si>
    <t>1 3/8-6 UNC 3A</t>
  </si>
  <si>
    <t>1.375-6 UNC 3A</t>
  </si>
  <si>
    <t>1 3/8-8 UN 2A</t>
  </si>
  <si>
    <t>1.375-8 UN 2A</t>
  </si>
  <si>
    <t>1 3/8-8 UN 3A</t>
  </si>
  <si>
    <t>1.375-8 UN 3A</t>
  </si>
  <si>
    <t>1 3/8-10 UNS 2A</t>
  </si>
  <si>
    <t>1.375-10 UNS 2A</t>
  </si>
  <si>
    <t>1 3/8-12 UNF 1A</t>
  </si>
  <si>
    <t>1.375-12 UNF 1A</t>
  </si>
  <si>
    <t>1 3/8-12 UNF 2A</t>
  </si>
  <si>
    <t>1.375-12 UNF 2A</t>
  </si>
  <si>
    <t>1 3/8-12 UNF 3A</t>
  </si>
  <si>
    <t>1.375-12 UNF 3A</t>
  </si>
  <si>
    <t>1 3/8-14 UNS 2A</t>
  </si>
  <si>
    <t>1.375-14 UNS 2A</t>
  </si>
  <si>
    <t>1 3/8-16 UN 2A</t>
  </si>
  <si>
    <t>1.375-16 UN 2A</t>
  </si>
  <si>
    <t>1 3/8-16 UN 3A</t>
  </si>
  <si>
    <t>1.375-16 UN 3A</t>
  </si>
  <si>
    <t>1 3/8-18 UNEF 2A</t>
  </si>
  <si>
    <t>1.375-18 UNEF 2A</t>
  </si>
  <si>
    <t>1 3/8-18 UNEF 3A</t>
  </si>
  <si>
    <t>1.375-18 UNEF 3A</t>
  </si>
  <si>
    <t>1 3/8-20 UN 2A</t>
  </si>
  <si>
    <t>1.375-20 UN 2A</t>
  </si>
  <si>
    <t>1 3/8-20 UN 3A</t>
  </si>
  <si>
    <t>1.375-20 UN 3A</t>
  </si>
  <si>
    <t>1 3/8-24 UNS 2A</t>
  </si>
  <si>
    <t>1.375-24 UNS 2A</t>
  </si>
  <si>
    <t>1 3/8-28 UN 2A</t>
  </si>
  <si>
    <t>1.375-28 UN 2A</t>
  </si>
  <si>
    <t>1 3/8-28 UN 3A</t>
  </si>
  <si>
    <t>1.375-28 UN 3A</t>
  </si>
  <si>
    <t>1 7/16-6 UN 2A</t>
  </si>
  <si>
    <t>1.438-6 UN 2A</t>
  </si>
  <si>
    <t>1 7/16-6 UN 3A</t>
  </si>
  <si>
    <t>1.438-6 UN 3A</t>
  </si>
  <si>
    <t>1 7/16-8 UN 2A</t>
  </si>
  <si>
    <t>1.438-8 UN 2A</t>
  </si>
  <si>
    <t>1 7/16-8 UN 3A</t>
  </si>
  <si>
    <t>1.438-8 UN 3A</t>
  </si>
  <si>
    <t>1 7/16-12 UN 2A</t>
  </si>
  <si>
    <t>1.438-12 UN 2A</t>
  </si>
  <si>
    <t>1 7/16-12 UN 3A</t>
  </si>
  <si>
    <t>1.438-12 UN 3A</t>
  </si>
  <si>
    <t>1 7/16-16 UN 2A</t>
  </si>
  <si>
    <t>1.438-16 UN 2A</t>
  </si>
  <si>
    <t>1 7/16-16 UN 3A</t>
  </si>
  <si>
    <t>1.438-16 UN 3A</t>
  </si>
  <si>
    <t>1 7/16-18 UNEF 2A</t>
  </si>
  <si>
    <t>1.438-18 UNEF 2A</t>
  </si>
  <si>
    <t>1 7/16-18 UNEF 3A</t>
  </si>
  <si>
    <t>1.438-18 UNEF 3A</t>
  </si>
  <si>
    <t>1 7/16-20 UN 2A</t>
  </si>
  <si>
    <t>1.438-20 UN 2A</t>
  </si>
  <si>
    <t>1 7/16-20 UN 3A</t>
  </si>
  <si>
    <t>1.438-20 UN 3A</t>
  </si>
  <si>
    <t>1 7/16-28 UN 2A</t>
  </si>
  <si>
    <t>1.438-28 UN 2A</t>
  </si>
  <si>
    <t>1 7/16-28 UN 3A</t>
  </si>
  <si>
    <t>1.438-28 UN 3A</t>
  </si>
  <si>
    <t>1 1/2-6 UNC 1A</t>
  </si>
  <si>
    <t>1.500-6 UNC 1A</t>
  </si>
  <si>
    <t>1 1/2-6 UNC 2A</t>
  </si>
  <si>
    <t>1.500-6 UNC 2A</t>
  </si>
  <si>
    <t>1 1/2-6 UNC 3A</t>
  </si>
  <si>
    <t>1.500-6 UNC 3A</t>
  </si>
  <si>
    <t>1 1/2-8 UN 2A</t>
  </si>
  <si>
    <t>1.500-8 UN 2A</t>
  </si>
  <si>
    <t>1 1/2-8 UN 3A</t>
  </si>
  <si>
    <t>1.500-8 UN 3A</t>
  </si>
  <si>
    <t>1 1/2-10 UNS 2A</t>
  </si>
  <si>
    <t>1.500-10 UNS 2A</t>
  </si>
  <si>
    <t>1 1/2-12 UNF 1A</t>
  </si>
  <si>
    <t>1.500-12 UNF 1A</t>
  </si>
  <si>
    <t>1 1/2-12 UNF 2A</t>
  </si>
  <si>
    <t>1.500-12 UNF 2A</t>
  </si>
  <si>
    <t>1 1/2-12 UNF 3A</t>
  </si>
  <si>
    <t>1.500-12 UNF 3A</t>
  </si>
  <si>
    <t>1 1/2-14 UNS 2A</t>
  </si>
  <si>
    <t>1.500-14 UNS 2A</t>
  </si>
  <si>
    <t>1 1/2-16 UN 2A</t>
  </si>
  <si>
    <t>1.500-16 UN 2A</t>
  </si>
  <si>
    <t>1 1/2-16 UN 3A</t>
  </si>
  <si>
    <t>1.500-16 UN 3A</t>
  </si>
  <si>
    <t>1 1/2-18 UNEF 2A</t>
  </si>
  <si>
    <t>1.500-18 UNEF 2A</t>
  </si>
  <si>
    <t>1 1/2-18 UNEF 3A</t>
  </si>
  <si>
    <t>1.500-18 UNEF 3A</t>
  </si>
  <si>
    <t>1 1/2-20 UN 2A</t>
  </si>
  <si>
    <t>1.500-20 UN 2A</t>
  </si>
  <si>
    <t>1 1/2-20 UN 3A</t>
  </si>
  <si>
    <t>1.500-20 UN 3A</t>
  </si>
  <si>
    <t>1 1/2-24 UNS 2A</t>
  </si>
  <si>
    <t>1.500-24 UNS 2A</t>
  </si>
  <si>
    <t>1 1/2-28 UN 2A</t>
  </si>
  <si>
    <t>1.500-28 UN 2A</t>
  </si>
  <si>
    <t>1 1/2-28 UN 3A</t>
  </si>
  <si>
    <t>1.500-28 UN 3A</t>
  </si>
  <si>
    <t>1 9/16-6 UN 2A</t>
  </si>
  <si>
    <t>1.563-6 UN 2A</t>
  </si>
  <si>
    <t>1 9/16-6 UN 3A</t>
  </si>
  <si>
    <t>1.563-6 UN 3A</t>
  </si>
  <si>
    <t>1 9/16-8 UN 2A</t>
  </si>
  <si>
    <t>1.563-8 UN 2A</t>
  </si>
  <si>
    <t>1 9/16-8 UN 3A</t>
  </si>
  <si>
    <t>1.563-8 UN 3A</t>
  </si>
  <si>
    <t>1 9/16-12 UN 2A</t>
  </si>
  <si>
    <t>1.563-12 UN 2A</t>
  </si>
  <si>
    <t>1 9/16-12 UN 3A</t>
  </si>
  <si>
    <t>1.563-12 UN 3A</t>
  </si>
  <si>
    <t>1 9/16-16 UN 2A</t>
  </si>
  <si>
    <t>1.563-16 UN 2A</t>
  </si>
  <si>
    <t>1 9/16-16 UN 3A</t>
  </si>
  <si>
    <t>1.563-16 UN 3A</t>
  </si>
  <si>
    <t>1 9/16-18 UNEF 2A</t>
  </si>
  <si>
    <t>1.563-18 UNEF 2A</t>
  </si>
  <si>
    <t>1 9/16-18 UNEF 3A</t>
  </si>
  <si>
    <t>1.563-18 UNEF 3A</t>
  </si>
  <si>
    <t>1 9/16-20 UN 2A</t>
  </si>
  <si>
    <t>1.563-20 UN 2A</t>
  </si>
  <si>
    <t>1 9/16-20 UN 3A</t>
  </si>
  <si>
    <t>1.563-20 UN 3A</t>
  </si>
  <si>
    <t>1 5/8-6 UN 2A</t>
  </si>
  <si>
    <t>1.625-6 UN 2A</t>
  </si>
  <si>
    <t>1 5/8-6 UN 3A</t>
  </si>
  <si>
    <t>1.625-6 UN 3A</t>
  </si>
  <si>
    <t>1 5/8-8 UN 2A</t>
  </si>
  <si>
    <t>1.625-8 UN 2A</t>
  </si>
  <si>
    <t>1 5/8-8 UN 3A</t>
  </si>
  <si>
    <t>1.625-8 UN 3A</t>
  </si>
  <si>
    <t>1 5/8-10 UNS 2A</t>
  </si>
  <si>
    <t>1.625-10 UNS 2A</t>
  </si>
  <si>
    <t>1 5/8-12 UN 2A</t>
  </si>
  <si>
    <t>1.625-12 UN 2A</t>
  </si>
  <si>
    <t>1 5/8-12 UN 3A</t>
  </si>
  <si>
    <t>1.625-12 UN 3A</t>
  </si>
  <si>
    <t>1 5/8-14 UNS 2A</t>
  </si>
  <si>
    <t>1.625-14 UNS 2A</t>
  </si>
  <si>
    <t>1 5/8-16 UN 2A</t>
  </si>
  <si>
    <t>1.625-16 UN 2A</t>
  </si>
  <si>
    <t>1 5/8-16 UN 3A</t>
  </si>
  <si>
    <t>1.625-16 UN 3A</t>
  </si>
  <si>
    <t>1 5/8-18 UNEF 2A</t>
  </si>
  <si>
    <t>1.625-18 UNEF 2A</t>
  </si>
  <si>
    <t>1 5/8-18 UNEF 3A</t>
  </si>
  <si>
    <t>1.625-18 UNEF 3A</t>
  </si>
  <si>
    <t>1 5/8-20 UN 2A</t>
  </si>
  <si>
    <t>1.625-20 UN 2A</t>
  </si>
  <si>
    <t>1 5/8-20 UN 3A</t>
  </si>
  <si>
    <t>1.625-20 UN 3A</t>
  </si>
  <si>
    <t>1 5/8-24 UNS 2A</t>
  </si>
  <si>
    <t>1.625-24 UNS 2A</t>
  </si>
  <si>
    <t>1 11/16-6 UN 2A</t>
  </si>
  <si>
    <t>1.688-6 UN 2A</t>
  </si>
  <si>
    <t>1 11/16-6 UN 3A</t>
  </si>
  <si>
    <t>1.688-6 UN 3A</t>
  </si>
  <si>
    <t>1 11/16-8 UN 2A</t>
  </si>
  <si>
    <t>1.688-8 UN 2A</t>
  </si>
  <si>
    <t>1 11/16-8 UN 3A</t>
  </si>
  <si>
    <t>1.688-8 UN 3A</t>
  </si>
  <si>
    <t>1 11/16-12 UN 2A</t>
  </si>
  <si>
    <t>1.688-12 UN 2A</t>
  </si>
  <si>
    <t>1 11/16-12 UN 3A</t>
  </si>
  <si>
    <t>1.688-12 UN 3A</t>
  </si>
  <si>
    <t>1 11/16-16 UN 2A</t>
  </si>
  <si>
    <t>1.688-16 UN 2A</t>
  </si>
  <si>
    <t>1 11/16-16 UN 3A</t>
  </si>
  <si>
    <t>1.688-16 UN 3A</t>
  </si>
  <si>
    <t>1 11/16-18 UNEF 2A</t>
  </si>
  <si>
    <t>1.688-18 UNEF 2A</t>
  </si>
  <si>
    <t>1 11/16-18 UNEF 3A</t>
  </si>
  <si>
    <t>1.688-18 UNEF 3A</t>
  </si>
  <si>
    <t>1 11/16-20 UN 2A</t>
  </si>
  <si>
    <t>1.688-20 UN 2A</t>
  </si>
  <si>
    <t>1 11/16-20 UN 3A</t>
  </si>
  <si>
    <t>1.688-20 UN 3A</t>
  </si>
  <si>
    <t>1 3/4-5 UNC 1A</t>
  </si>
  <si>
    <t>1.750-5 UNC 1A</t>
  </si>
  <si>
    <t>1 3/4-5 UNC 2A</t>
  </si>
  <si>
    <t>1.750-5 UNC 2A</t>
  </si>
  <si>
    <t>1 3/4-5 UNC 3A</t>
  </si>
  <si>
    <t>1.750-5 UNC 3A</t>
  </si>
  <si>
    <t>1 3/4-6 UN 2A</t>
  </si>
  <si>
    <t>1.750-6 UN 2A</t>
  </si>
  <si>
    <t>1 3/4-6 UN 3A</t>
  </si>
  <si>
    <t>1.750-6 UN 3A</t>
  </si>
  <si>
    <t>1 3/4-8 UN 2A</t>
  </si>
  <si>
    <t>1.750-8 UN 2A</t>
  </si>
  <si>
    <t>1 3/4-8 UN 3A</t>
  </si>
  <si>
    <t>1.750-8 UN 3A</t>
  </si>
  <si>
    <t>1 3/4-10 UNS 2A</t>
  </si>
  <si>
    <t>1.750-10 UNS 2A</t>
  </si>
  <si>
    <t>1 3/4-12 UN 2A</t>
  </si>
  <si>
    <t>1.750-12 UN 2A</t>
  </si>
  <si>
    <t>1 3/4-12 UN 3A</t>
  </si>
  <si>
    <t>1.750-12 UN 3A</t>
  </si>
  <si>
    <t>1 3/4-14 UNS 2A</t>
  </si>
  <si>
    <t>1.750-14 UNS 2A</t>
  </si>
  <si>
    <t>1 3/4-16 UN 2A</t>
  </si>
  <si>
    <t>1.750-16 UN 2A</t>
  </si>
  <si>
    <t>1 3/4-16 UN 3A</t>
  </si>
  <si>
    <t>1.750-16 UN 3A</t>
  </si>
  <si>
    <t>1 3/4-18 UNS 2A</t>
  </si>
  <si>
    <t>1.750-18 UNS 2A</t>
  </si>
  <si>
    <t>1 3/4-20 UN 2A</t>
  </si>
  <si>
    <t>1.750-20 UN 2A</t>
  </si>
  <si>
    <t>1 3/4-20 UN 3A</t>
  </si>
  <si>
    <t>1.750-20 UN 3A</t>
  </si>
  <si>
    <t>1 13/16-6 UN 2A</t>
  </si>
  <si>
    <t>1.813-6 UN 2A</t>
  </si>
  <si>
    <t>1 13/16-6 UN 3A</t>
  </si>
  <si>
    <t>1.813-6 UN 3A</t>
  </si>
  <si>
    <t>1 13/16-8 UN 2A</t>
  </si>
  <si>
    <t>1.813-8 UN 2A</t>
  </si>
  <si>
    <t>1 13/16-8 UN 3A</t>
  </si>
  <si>
    <t>1.813-8 UN 3A</t>
  </si>
  <si>
    <t>1 13/16-12 UN 2A</t>
  </si>
  <si>
    <t>1.813-12 UN 2A</t>
  </si>
  <si>
    <t>1 13/16-12 UN 3A</t>
  </si>
  <si>
    <t>1.813-12 UN 3A</t>
  </si>
  <si>
    <t>1 13/16-16 UN 2A</t>
  </si>
  <si>
    <t>1.813-16 UN 2A</t>
  </si>
  <si>
    <t>1 13/16-16 UN 3A</t>
  </si>
  <si>
    <t>1.813-16 UN 3A</t>
  </si>
  <si>
    <t>1 13/16-20 UN 2A</t>
  </si>
  <si>
    <t>1.813-20 UN 2A</t>
  </si>
  <si>
    <t>1 13/16-20 UN 3A</t>
  </si>
  <si>
    <t>1.813-20 UN 3A</t>
  </si>
  <si>
    <t>1 7/8-6 UN 2A</t>
  </si>
  <si>
    <t>1.875-6 UN 2A</t>
  </si>
  <si>
    <t>1 7/8-6 UN 3A</t>
  </si>
  <si>
    <t>1.875-6 UN 3A</t>
  </si>
  <si>
    <t>1 7/8-8 UN 2A</t>
  </si>
  <si>
    <t>1.875-8 UN 2A</t>
  </si>
  <si>
    <t>1 7/8-8 UN 3A</t>
  </si>
  <si>
    <t>1.875-8 UN 3A</t>
  </si>
  <si>
    <t>1 7/8-10 UNS 2A</t>
  </si>
  <si>
    <t>1.875-10 UNS 2A</t>
  </si>
  <si>
    <t>1 7/8-12 UN 2A</t>
  </si>
  <si>
    <t>1.875-12 UN 2A</t>
  </si>
  <si>
    <t>1 7/8-12 UN 3A</t>
  </si>
  <si>
    <t>1.875-12 UN 3A</t>
  </si>
  <si>
    <t>1 7/8-14 UNS 2A</t>
  </si>
  <si>
    <t>1.875-14 UNS 2A</t>
  </si>
  <si>
    <t>1 7/8-16 UN 2A</t>
  </si>
  <si>
    <t>1.875-16 UN 2A</t>
  </si>
  <si>
    <t>1 7/8-16 UN 3A</t>
  </si>
  <si>
    <t>1.875-16 UN 3A</t>
  </si>
  <si>
    <t>1 7/8-18 UNS 2A</t>
  </si>
  <si>
    <t>1.875-18 UNS 2A</t>
  </si>
  <si>
    <t>1 7/8-20 UN 2A</t>
  </si>
  <si>
    <t>1.875-20 UN 2A</t>
  </si>
  <si>
    <t>1 7/8-20 UN 3A</t>
  </si>
  <si>
    <t>1.875-20 UN 3A</t>
  </si>
  <si>
    <t>1 15/16-6 UN 2A</t>
  </si>
  <si>
    <t>1.938-6 UN 2A</t>
  </si>
  <si>
    <t>1 15/16-6 UN 3A</t>
  </si>
  <si>
    <t>1.938-6 UN 3A</t>
  </si>
  <si>
    <t>1 15/16-8 UN 2A</t>
  </si>
  <si>
    <t>1.938-8 UN 2A</t>
  </si>
  <si>
    <t>1 15/16-8 UN 3A</t>
  </si>
  <si>
    <t>1.938-8 UN 3A</t>
  </si>
  <si>
    <t>1 15/16-12 UN 2A</t>
  </si>
  <si>
    <t>1.938-12 UN 2A</t>
  </si>
  <si>
    <t>1 15/16-12 UN 3A</t>
  </si>
  <si>
    <t>1.938-12 UN 3A</t>
  </si>
  <si>
    <t>1 15/16-16 UN 2A</t>
  </si>
  <si>
    <t>1.938-16 UN 2A</t>
  </si>
  <si>
    <t>1 15/16-16 UN 3A</t>
  </si>
  <si>
    <t>1.938-16 UN 3A</t>
  </si>
  <si>
    <t>1 15/16-20 UN 2A</t>
  </si>
  <si>
    <t>1.938-20 UN 2A</t>
  </si>
  <si>
    <t>1 15/16-20 UN 3A</t>
  </si>
  <si>
    <t>1.938-20 UN 3A</t>
  </si>
  <si>
    <t>2-6 UN 2A</t>
  </si>
  <si>
    <t>2.000-6 UN 2A</t>
  </si>
  <si>
    <t>2-6 UN 3A</t>
  </si>
  <si>
    <t>2.000-6 UN 3A</t>
  </si>
  <si>
    <t>2-8 UN 2A</t>
  </si>
  <si>
    <t>2.000-8 UN 2A</t>
  </si>
  <si>
    <t>2-8 UN 3A</t>
  </si>
  <si>
    <t>2.000-8 UN 3A</t>
  </si>
  <si>
    <t>2-10 UNS 2A</t>
  </si>
  <si>
    <t>2.000-10 UNS 2A</t>
  </si>
  <si>
    <t>2-12 UN 2A</t>
  </si>
  <si>
    <t>2.000-12 UN 2A</t>
  </si>
  <si>
    <t>2-12 UN 3A</t>
  </si>
  <si>
    <t>2.000-12 UN 3A</t>
  </si>
  <si>
    <t>2-14 UNS 2A</t>
  </si>
  <si>
    <t>2.000-14 UNS 2A</t>
  </si>
  <si>
    <t>2-16 UN 2A</t>
  </si>
  <si>
    <t>2.000-16 UN 2A</t>
  </si>
  <si>
    <t>2-16 UN 3A</t>
  </si>
  <si>
    <t>2.000-16 UN 3A</t>
  </si>
  <si>
    <t>2-18 UNS 2A</t>
  </si>
  <si>
    <t>2.000-18 UNS 2A</t>
  </si>
  <si>
    <t>2-20 UN 2A</t>
  </si>
  <si>
    <t>2.000-20 UN 2A</t>
  </si>
  <si>
    <t>2-20 UN 3A</t>
  </si>
  <si>
    <t>2.000-20 UN 3A</t>
  </si>
  <si>
    <t>2 1/16-16 UNS 2A</t>
  </si>
  <si>
    <t>2.063-16 UNS 2A</t>
  </si>
  <si>
    <t>2 1/16-16 UNS 3A</t>
  </si>
  <si>
    <t>2.063-16 UNS 3A</t>
  </si>
  <si>
    <t>2 1/8-6 UN 2A</t>
  </si>
  <si>
    <t>2.125-6 UN 2A</t>
  </si>
  <si>
    <t>2 1/8-6 UN 3A</t>
  </si>
  <si>
    <t>2.125-6 UN 3A</t>
  </si>
  <si>
    <t>2 1/8-8 UN 2A</t>
  </si>
  <si>
    <t>2.125-8 UN 2A</t>
  </si>
  <si>
    <t>2 1/8-8 UN 3A</t>
  </si>
  <si>
    <t>2.125-8 UN 3A</t>
  </si>
  <si>
    <t>2 1/8-12 UN 2A</t>
  </si>
  <si>
    <t>2.125-12 UN 2A</t>
  </si>
  <si>
    <t>2 1/8-12 UN 3A</t>
  </si>
  <si>
    <t>2.125-12 UN 3A</t>
  </si>
  <si>
    <t>2 1/8-16 UN 2A</t>
  </si>
  <si>
    <t>2.125-16 UN 2A</t>
  </si>
  <si>
    <t>2 1/8-16 UN 3A</t>
  </si>
  <si>
    <t>2.125-16 UN 3A</t>
  </si>
  <si>
    <t>2 1/8-20 UN 2A</t>
  </si>
  <si>
    <t>2.125-20 UN 2A</t>
  </si>
  <si>
    <t>2 1/8-20 UN 3A</t>
  </si>
  <si>
    <t>2.125-20 UN 3A</t>
  </si>
  <si>
    <t>2 3/16-16 UNS 2A</t>
  </si>
  <si>
    <t>2.188-16 UNS 2A</t>
  </si>
  <si>
    <t>2 3/16-16 UNS 3A</t>
  </si>
  <si>
    <t>2.188-16 UNS 3A</t>
  </si>
  <si>
    <t>2 1/4-6 UN 2A</t>
  </si>
  <si>
    <t>2.250-6 UN 2A</t>
  </si>
  <si>
    <t>2 1/4-6 UN 3A</t>
  </si>
  <si>
    <t>2.250-6 UN 3A</t>
  </si>
  <si>
    <t>2 1/4-8 UN 2A</t>
  </si>
  <si>
    <t>2.250-8 UN 2A</t>
  </si>
  <si>
    <t>2 1/4-8 UN 3A</t>
  </si>
  <si>
    <t>2.250-8 UN 3A</t>
  </si>
  <si>
    <t>2 1/4-10 UNS 2A</t>
  </si>
  <si>
    <t>2.250-10 UNS 2A</t>
  </si>
  <si>
    <t>2 1/4-12 UN 2A</t>
  </si>
  <si>
    <t>2.250-12 UN 2A</t>
  </si>
  <si>
    <t>2 1/4-12 UN 3A</t>
  </si>
  <si>
    <t>2.250-12 UN 3A</t>
  </si>
  <si>
    <t>2 1/4-14 UNS 2A</t>
  </si>
  <si>
    <t>2.250-14 UNS 2A</t>
  </si>
  <si>
    <t>2 1/4-16 UN 2A</t>
  </si>
  <si>
    <t>2.250-16 UN 2A</t>
  </si>
  <si>
    <t>2 1/4-16 UN 3A</t>
  </si>
  <si>
    <t>2.250-16 UN 3A</t>
  </si>
  <si>
    <t>2 1/4-18 UNS 2A</t>
  </si>
  <si>
    <t>2.250-18 UNS 2A</t>
  </si>
  <si>
    <t>2 1/4-20 UN 2A</t>
  </si>
  <si>
    <t>2.250-20 UN 2A</t>
  </si>
  <si>
    <t>2 1/4-20 UN 3A</t>
  </si>
  <si>
    <t>2.250-20 UN 3A</t>
  </si>
  <si>
    <t>2 5/16-16 UNS 2A</t>
  </si>
  <si>
    <t>2.313-16 UNS 2A</t>
  </si>
  <si>
    <t>2 5/16-16 UNS 3A</t>
  </si>
  <si>
    <t>2.313-16 UNS 3A</t>
  </si>
  <si>
    <t>2 3/8-6 UN 2A</t>
  </si>
  <si>
    <t>2.375-6 UN 2A</t>
  </si>
  <si>
    <t>2 3/8-6 UN 3A</t>
  </si>
  <si>
    <t>2.375-6 UN 3A</t>
  </si>
  <si>
    <t>2 3/8-8 UN 2A</t>
  </si>
  <si>
    <t>2.375-8 UN 2A</t>
  </si>
  <si>
    <t>2 3/8-8 UN 3A</t>
  </si>
  <si>
    <t>2.375-8 UN 3A</t>
  </si>
  <si>
    <t>2 3/8-12 UN 2A</t>
  </si>
  <si>
    <t>2.375-12 UN 2A</t>
  </si>
  <si>
    <t>2 3/8-12 UN 3A</t>
  </si>
  <si>
    <t>2.375-12 UN 3A</t>
  </si>
  <si>
    <t>2 3/8-16 UN 2A</t>
  </si>
  <si>
    <t>2.375-16 UN 2A</t>
  </si>
  <si>
    <t>2 3/8-16 UN 3A</t>
  </si>
  <si>
    <t>2.375-16 UN 3A</t>
  </si>
  <si>
    <t>2 3/8-20 UN 2A</t>
  </si>
  <si>
    <t>2.375-20 UN 2A</t>
  </si>
  <si>
    <t>2 3/8-20 UN 3A</t>
  </si>
  <si>
    <t>2.375-20 UN 3A</t>
  </si>
  <si>
    <t>2 7/16-16 UNS 2A</t>
  </si>
  <si>
    <t>2.438-16 UNS 2A</t>
  </si>
  <si>
    <t>2 7/16-16 UNS 3A</t>
  </si>
  <si>
    <t>2.438-16 UNS 3A</t>
  </si>
  <si>
    <t>2 1/2-4 UNC 1A</t>
  </si>
  <si>
    <t>2.500-4 UNC 1A</t>
  </si>
  <si>
    <t>2 1/2-4 UNC 2A</t>
  </si>
  <si>
    <t>2.500-4 UNC 2A</t>
  </si>
  <si>
    <t>2 1/2-4 UNC 3A</t>
  </si>
  <si>
    <t>2.500-4 UNC 3A</t>
  </si>
  <si>
    <t>2 1/2-6 UN 2A</t>
  </si>
  <si>
    <t>2.500-6 UN 2A</t>
  </si>
  <si>
    <t>2 1/2-6 UN 3A</t>
  </si>
  <si>
    <t>2.500-6 UN 3A</t>
  </si>
  <si>
    <t>2 1/2-8 UN 2A</t>
  </si>
  <si>
    <t>2.500-8 UN 2A</t>
  </si>
  <si>
    <t>2 1/2-8 UN 3A</t>
  </si>
  <si>
    <t>2.500-8 UN 3A</t>
  </si>
  <si>
    <t>2 1/2-10 UNS 2A</t>
  </si>
  <si>
    <t>2.500-10 UNS 2A</t>
  </si>
  <si>
    <t>2 1/2-12 UN 2A</t>
  </si>
  <si>
    <t>2.500-12 UN 2A</t>
  </si>
  <si>
    <t>2 1/2-12 UN 3A</t>
  </si>
  <si>
    <t>2.500-12 UN 3A</t>
  </si>
  <si>
    <t>2 1/2-14 UNS 2A</t>
  </si>
  <si>
    <t>2.500-14 UNS 2A</t>
  </si>
  <si>
    <t>2 1/2-16 UN 2A</t>
  </si>
  <si>
    <t>2.500-16 UN 2A</t>
  </si>
  <si>
    <t>2 1/2-16 UN 3A</t>
  </si>
  <si>
    <t>2.500-16 UN 3A</t>
  </si>
  <si>
    <t>2 1/2-18 UNS 2A</t>
  </si>
  <si>
    <t>2.500-18 UNS 2A</t>
  </si>
  <si>
    <t>2 1/2-20 UN 2A</t>
  </si>
  <si>
    <t>2.500-20 UN 2A</t>
  </si>
  <si>
    <t>2 1/2-20 UN 3A</t>
  </si>
  <si>
    <t>2.500-20 UN 3A</t>
  </si>
  <si>
    <t>2 5/8-6 UN 2A</t>
  </si>
  <si>
    <t>2.625-6 UN 2A</t>
  </si>
  <si>
    <t>2 5/8-6 UN 3A</t>
  </si>
  <si>
    <t>2.625-6 UN 3A</t>
  </si>
  <si>
    <t>2 5/8-8 UN 2A</t>
  </si>
  <si>
    <t>2.625-8 UN 2A</t>
  </si>
  <si>
    <t>2 5/8-8 UN 3A</t>
  </si>
  <si>
    <t>2.625-8 UN 3A</t>
  </si>
  <si>
    <t>2 5/8-12 UN 2A</t>
  </si>
  <si>
    <t>2.625-12 UN 2A</t>
  </si>
  <si>
    <t>2 5/8-12 UN 3A</t>
  </si>
  <si>
    <t>2.625-12 UN 3A</t>
  </si>
  <si>
    <t>2 5/8-16 UN 2A</t>
  </si>
  <si>
    <t>2.625-16 UN 2A</t>
  </si>
  <si>
    <t>2 5/8-16 UN 3A</t>
  </si>
  <si>
    <t>2.625-16 UN 3A</t>
  </si>
  <si>
    <t>2 5/8-20 UN 2A</t>
  </si>
  <si>
    <t>2.625-20 UN 2A</t>
  </si>
  <si>
    <t>2 5/8-20 UN 3A</t>
  </si>
  <si>
    <t>2.625-20 UN 3A</t>
  </si>
  <si>
    <t>2 3/4-4 UNC 1A</t>
  </si>
  <si>
    <t>2.750-4 UNC 1A</t>
  </si>
  <si>
    <t>2 3/4-4 UNC 2A</t>
  </si>
  <si>
    <t>2.750-4 UNC 2A</t>
  </si>
  <si>
    <t>2 3/4-4 UNC 3A</t>
  </si>
  <si>
    <t>2.750-4 UNC 3A</t>
  </si>
  <si>
    <t>2 3/4-6 UN 2A</t>
  </si>
  <si>
    <t>2.750-6 UN 2A</t>
  </si>
  <si>
    <t>2 3/4-6 UN 3A</t>
  </si>
  <si>
    <t>2.750-6 UN 3A</t>
  </si>
  <si>
    <t>2 3/4-8 UN 2A</t>
  </si>
  <si>
    <t>2.750-8 UN 2A</t>
  </si>
  <si>
    <t>2 3/4-8 UN 3A</t>
  </si>
  <si>
    <t>2.750-8 UN 3A</t>
  </si>
  <si>
    <t>2 3/4-10 UNS 2A</t>
  </si>
  <si>
    <t>2.750-10 UNS 2A</t>
  </si>
  <si>
    <t>2 3/4-12 UN 2A</t>
  </si>
  <si>
    <t>2.750-12 UN 2A</t>
  </si>
  <si>
    <t>2 3/4-12 UN 3A</t>
  </si>
  <si>
    <t>2.750-12 UN 3A</t>
  </si>
  <si>
    <t>2 3/4-14 UNS 2A</t>
  </si>
  <si>
    <t>2.750-14 UNS 2A</t>
  </si>
  <si>
    <t>2 3/4-16 UN 2A</t>
  </si>
  <si>
    <t>2.750-16 UN 2A</t>
  </si>
  <si>
    <t>2 3/4-16 UN 3A</t>
  </si>
  <si>
    <t>2.750-16 UN 3A</t>
  </si>
  <si>
    <t>2 3/4-18 UNS 2A</t>
  </si>
  <si>
    <t>2.750-18 UNS 2A</t>
  </si>
  <si>
    <t>2 3/4-20 UN 2A</t>
  </si>
  <si>
    <t>2.750-20 UN 2A</t>
  </si>
  <si>
    <t>2 3/4-20 UN 3A</t>
  </si>
  <si>
    <t>2.750-20 UN 3A</t>
  </si>
  <si>
    <t>2 7/8-6 UN 2A</t>
  </si>
  <si>
    <t>2.875-6 UN 2A</t>
  </si>
  <si>
    <t>2 7/8-6 UN 3A</t>
  </si>
  <si>
    <t>2.875-6 UN 3A</t>
  </si>
  <si>
    <t>2 7/8-8 UN 2A</t>
  </si>
  <si>
    <t>2.875-8 UN 2A</t>
  </si>
  <si>
    <t>2 7/8-8 UN 3A</t>
  </si>
  <si>
    <t>2.875-8 UN 3A</t>
  </si>
  <si>
    <t>2 7/8-12 UN 2A</t>
  </si>
  <si>
    <t>2.875-12 UN 2A</t>
  </si>
  <si>
    <t>2 7/8-12 UN 3A</t>
  </si>
  <si>
    <t>2.875-12 UN 3A</t>
  </si>
  <si>
    <t>2 7/8-16 UN 2A</t>
  </si>
  <si>
    <t>2.875-16 UN 2A</t>
  </si>
  <si>
    <t>2 7/8-16 UN 3A</t>
  </si>
  <si>
    <t>2.875-16 UN 3A</t>
  </si>
  <si>
    <t>2 7/8-20 UN 2A</t>
  </si>
  <si>
    <t>2.875-20 UN 2A</t>
  </si>
  <si>
    <t>2 7/8-20 UN 3A</t>
  </si>
  <si>
    <t>2.875-20 UN 3A</t>
  </si>
  <si>
    <t>3-4 UNC 1A</t>
  </si>
  <si>
    <t>3.000-4 UNC 1A</t>
  </si>
  <si>
    <t>3-4 UNC 2A</t>
  </si>
  <si>
    <t>3.000-4 UNC 2A</t>
  </si>
  <si>
    <t>3-4 UNC 3A</t>
  </si>
  <si>
    <t>3.000-4 UNC 3A</t>
  </si>
  <si>
    <t>3-6 UN 2A</t>
  </si>
  <si>
    <t>3.000-6 UN 2A</t>
  </si>
  <si>
    <t>3-6 UN 3A</t>
  </si>
  <si>
    <t>3.000-6 UN 3A</t>
  </si>
  <si>
    <t>3-8 UN 2A</t>
  </si>
  <si>
    <t>3.000-8 UN 2A</t>
  </si>
  <si>
    <t>3-8 UN 3A</t>
  </si>
  <si>
    <t>3.000-8 UN 3A</t>
  </si>
  <si>
    <t>3-10 UNS 2A</t>
  </si>
  <si>
    <t>3.000-10 UNS 2A</t>
  </si>
  <si>
    <t>3-12 UN 2A</t>
  </si>
  <si>
    <t>3.000-12 UN 2A</t>
  </si>
  <si>
    <t>3-12 UN 3A</t>
  </si>
  <si>
    <t>3.000-12 UN 3A</t>
  </si>
  <si>
    <t>3-14 UNS 2A</t>
  </si>
  <si>
    <t>3.000-14 UNS 2A</t>
  </si>
  <si>
    <t>3-16 UN 2A</t>
  </si>
  <si>
    <t>3.000-16 UN 2A</t>
  </si>
  <si>
    <t>3-16 UN 3A</t>
  </si>
  <si>
    <t>3.000-16 UN 3A</t>
  </si>
  <si>
    <t>3-18 UNS 2A</t>
  </si>
  <si>
    <t>3.000-18 UNS 2A</t>
  </si>
  <si>
    <t>3-20 UN 2A</t>
  </si>
  <si>
    <t>3.000-20 UN 2A</t>
  </si>
  <si>
    <t>3-20 UN 3A</t>
  </si>
  <si>
    <t>3.000-20 UN 3A</t>
  </si>
  <si>
    <t>3 1/8-6 UN 2A</t>
  </si>
  <si>
    <t>3.125-6 UN 2A</t>
  </si>
  <si>
    <t>3 1/8-6 UN 3A</t>
  </si>
  <si>
    <t>3.125-6 UN 3A</t>
  </si>
  <si>
    <t>3 1/8-8 UN 2A</t>
  </si>
  <si>
    <t>3.125-8 UN 2A</t>
  </si>
  <si>
    <t>3 1/8-8 UN 3A</t>
  </si>
  <si>
    <t>3.125-8 UN 3A</t>
  </si>
  <si>
    <t>3 1/8-12 UN 2A</t>
  </si>
  <si>
    <t>3.125-12 UN 2A</t>
  </si>
  <si>
    <t>3 1/8-12 UN 3A</t>
  </si>
  <si>
    <t>3.125-12 UN 3A</t>
  </si>
  <si>
    <t>3 1/8-16 UN 2A</t>
  </si>
  <si>
    <t>3.125-16 UN 2A</t>
  </si>
  <si>
    <t>3 1/8-16 UN 3A</t>
  </si>
  <si>
    <t>3.125-16 UN 3A</t>
  </si>
  <si>
    <t>3 1/4-4 UNC 1A</t>
  </si>
  <si>
    <t>3.250-4 UNC 1A</t>
  </si>
  <si>
    <t>3 1/4-4 UNC 2A</t>
  </si>
  <si>
    <t>3.250-4 UNC 2A</t>
  </si>
  <si>
    <t>3 1/4-4 UNC 3A</t>
  </si>
  <si>
    <t>3.250-4 UNC 3A</t>
  </si>
  <si>
    <t>3 1/4-6 UN 2A</t>
  </si>
  <si>
    <t>3.250-6 UN 2A</t>
  </si>
  <si>
    <t>3 1/4-6 UN 3A</t>
  </si>
  <si>
    <t>3.250-6 UN 3A</t>
  </si>
  <si>
    <t>3 1/4-8 UN 2A</t>
  </si>
  <si>
    <t>3.250-8 UN 2A</t>
  </si>
  <si>
    <t>3 1/4-8 UN 3A</t>
  </si>
  <si>
    <t>3.250-8 UN 3A</t>
  </si>
  <si>
    <t>3 1/4-10 UNS 2A</t>
  </si>
  <si>
    <t>3.250-10 UNS 2A</t>
  </si>
  <si>
    <t>3 1/4-12 UN 2A</t>
  </si>
  <si>
    <t>3.250-12 UN 2A</t>
  </si>
  <si>
    <t>3 1/4-12 UN 3A</t>
  </si>
  <si>
    <t>3.250-12 UN 3A</t>
  </si>
  <si>
    <t>3 1/4-14 UNS 2A</t>
  </si>
  <si>
    <t>3.250-14 UNS 2A</t>
  </si>
  <si>
    <t>3 1/4-16 UN 2A</t>
  </si>
  <si>
    <t>3.250-16 UN 2A</t>
  </si>
  <si>
    <t>3 1/4-16 UN 3A</t>
  </si>
  <si>
    <t>3.250-16 UN 3A</t>
  </si>
  <si>
    <t>3 1/4-18 UNS 2A</t>
  </si>
  <si>
    <t>3.250-18 UNS 2A</t>
  </si>
  <si>
    <t>3 3/8-6 UN 2A</t>
  </si>
  <si>
    <t>3.375-6 UN 2A</t>
  </si>
  <si>
    <t>3 3/8-6 UN 3A</t>
  </si>
  <si>
    <t>3.375-6 UN 3A</t>
  </si>
  <si>
    <t>3 3/8-8 UN 2A</t>
  </si>
  <si>
    <t>3.375-8 UN 2A</t>
  </si>
  <si>
    <t>3 3/8-8 UN 3A</t>
  </si>
  <si>
    <t>3.375-8 UN 3A</t>
  </si>
  <si>
    <t>3 3/8-12 UN 2A</t>
  </si>
  <si>
    <t>3.375-12 UN 2A</t>
  </si>
  <si>
    <t>3 3/8-12 UN 3A</t>
  </si>
  <si>
    <t>3.375-12 UN 3A</t>
  </si>
  <si>
    <t>3 3/8-16 UN 2A</t>
  </si>
  <si>
    <t>3.375-16 UN 2A</t>
  </si>
  <si>
    <t>3 3/8-16 UN 3A</t>
  </si>
  <si>
    <t>3.375-16 UN 3A</t>
  </si>
  <si>
    <t>3 1/2-4 UNC 1A</t>
  </si>
  <si>
    <t>3.500-4 UNC 1A</t>
  </si>
  <si>
    <t>3 1/2-4 UNC 2A</t>
  </si>
  <si>
    <t>3.500-4 UNC 2A</t>
  </si>
  <si>
    <t>3 1/2-4 UNC 3A</t>
  </si>
  <si>
    <t>3.500-4 UNC 3A</t>
  </si>
  <si>
    <t>3 1/2-6 UN 2A</t>
  </si>
  <si>
    <t>3.500-6 UN 2A</t>
  </si>
  <si>
    <t>3 1/2-6 UN 3A</t>
  </si>
  <si>
    <t>3.500-6 UN 3A</t>
  </si>
  <si>
    <t>3 1/2-8 UN 2A</t>
  </si>
  <si>
    <t>3.500-8 UN 2A</t>
  </si>
  <si>
    <t>3 1/2-8 UN 3A</t>
  </si>
  <si>
    <t>3.500-8 UN 3A</t>
  </si>
  <si>
    <t>3 1/2-10 UNS 2A</t>
  </si>
  <si>
    <t>3.500-10 UNS 2A</t>
  </si>
  <si>
    <t>3 1/2-12 UN 2A</t>
  </si>
  <si>
    <t>3.500-12 UN 2A</t>
  </si>
  <si>
    <t>3 1/2-12 UN 3A</t>
  </si>
  <si>
    <t>3.500-12 UN 3A</t>
  </si>
  <si>
    <t>3 1/2-14 UNS 2A</t>
  </si>
  <si>
    <t>3.500-14 UNS 2A</t>
  </si>
  <si>
    <t>3 1/2-16 UN 2A</t>
  </si>
  <si>
    <t>3.500-16 UN 2A</t>
  </si>
  <si>
    <t>3 1/2-16 UN 3A</t>
  </si>
  <si>
    <t>3.500-16 UN 3A</t>
  </si>
  <si>
    <t>3 1/2-18 UNS 2A</t>
  </si>
  <si>
    <t>3.500-18 UNS 2A</t>
  </si>
  <si>
    <t>3 5/8-6 UN 2A</t>
  </si>
  <si>
    <t>3.625-6 UN 2A</t>
  </si>
  <si>
    <t>3 5/8-6 UN 3A</t>
  </si>
  <si>
    <t>3.625-6 UN 3A</t>
  </si>
  <si>
    <t>3 5/8-8 UN 2A</t>
  </si>
  <si>
    <t>3.625-8 UN 2A</t>
  </si>
  <si>
    <t>3 5/8-8 UN 3A</t>
  </si>
  <si>
    <t>3.625-8 UN 3A</t>
  </si>
  <si>
    <t>3 5/8-12 UN 2A</t>
  </si>
  <si>
    <t>3.625-12 UN 2A</t>
  </si>
  <si>
    <t>3 5/8-12 UN 3A</t>
  </si>
  <si>
    <t>3.625-12 UN 3A</t>
  </si>
  <si>
    <t>3 5/8-16 UN 2A</t>
  </si>
  <si>
    <t>3.625-16 UN 2A</t>
  </si>
  <si>
    <t>3 5/8-16 UN 3A</t>
  </si>
  <si>
    <t>3.625-16 UN 3A</t>
  </si>
  <si>
    <t>3 3/4-4 UNC 1A</t>
  </si>
  <si>
    <t>3.750-4 UNC 1A</t>
  </si>
  <si>
    <t>3 3/4-4 UNC 2A</t>
  </si>
  <si>
    <t>3.750-4 UNC 2A</t>
  </si>
  <si>
    <t>3 3/4-4 UNC 3A</t>
  </si>
  <si>
    <t>3.750-4 UNC 3A</t>
  </si>
  <si>
    <t>3 3/4-6 UN 2A</t>
  </si>
  <si>
    <t>3.750-6 UN 2A</t>
  </si>
  <si>
    <t>3 3/4-6 UN 3A</t>
  </si>
  <si>
    <t>3.750-6 UN 3A</t>
  </si>
  <si>
    <t>3 3/4-8 UN 2A</t>
  </si>
  <si>
    <t>3.750-8 UN 2A</t>
  </si>
  <si>
    <t>3 3/4-8 UN 3A</t>
  </si>
  <si>
    <t>3.750-8 UN 3A</t>
  </si>
  <si>
    <t>3 3/4-10 UNS 2A</t>
  </si>
  <si>
    <t>3.750-10 UNS 2A</t>
  </si>
  <si>
    <t>3 3/4-12 UN 2A</t>
  </si>
  <si>
    <t>3.750-12 UN 2A</t>
  </si>
  <si>
    <t>3 3/4-12 UN 3A</t>
  </si>
  <si>
    <t>3.750-12 UN 3A</t>
  </si>
  <si>
    <t>3 3/4-14 UNS 2A</t>
  </si>
  <si>
    <t>3.750-14 UNS 2A</t>
  </si>
  <si>
    <t>3 3/4-16 UN 2A</t>
  </si>
  <si>
    <t>3.750-16 UN 2A</t>
  </si>
  <si>
    <t>3 3/4-16 UN 3A</t>
  </si>
  <si>
    <t>3.750-16 UN 3A</t>
  </si>
  <si>
    <t>3 3/4-18 UNS 2A</t>
  </si>
  <si>
    <t>3.750-18 UNS 2A</t>
  </si>
  <si>
    <t>3 7/8-6 UN 2A</t>
  </si>
  <si>
    <t>3.875-6 UN 2A</t>
  </si>
  <si>
    <t>3 7/8-6 UN 3A</t>
  </si>
  <si>
    <t>3.875-6 UN 3A</t>
  </si>
  <si>
    <t>3 7/8-8 UN 2A</t>
  </si>
  <si>
    <t>3.875-8 UN 2A</t>
  </si>
  <si>
    <t>3 7/8-8 UN 3A</t>
  </si>
  <si>
    <t>3.875-8 UN 3A</t>
  </si>
  <si>
    <t>3 7/8-12 UN 2A</t>
  </si>
  <si>
    <t>3.875-12 UN 2A</t>
  </si>
  <si>
    <t>3 7/8-12 UN 3A</t>
  </si>
  <si>
    <t>3.875-12 UN 3A</t>
  </si>
  <si>
    <t>3 7/8-16 UN 2A</t>
  </si>
  <si>
    <t>3.875-16 UN 2A</t>
  </si>
  <si>
    <t>3 7/8-16 UN 3A</t>
  </si>
  <si>
    <t>3.875-16 UN 3A</t>
  </si>
  <si>
    <t>4-4 UNC 1A</t>
  </si>
  <si>
    <t>4.000-4 UNC 1A</t>
  </si>
  <si>
    <t>4-4 UNC 2A</t>
  </si>
  <si>
    <t>4.000-4 UNC 2A</t>
  </si>
  <si>
    <t>4-4 UNC 3A</t>
  </si>
  <si>
    <t>4.000-4 UNC 3A</t>
  </si>
  <si>
    <t>4-6 UN 2A</t>
  </si>
  <si>
    <t>4.000-6 UN 2A</t>
  </si>
  <si>
    <t>4-6 UN 3A</t>
  </si>
  <si>
    <t>4.000-6 UN 3A</t>
  </si>
  <si>
    <t>4-8 UN 2A</t>
  </si>
  <si>
    <t>4.000-8 UN 2A</t>
  </si>
  <si>
    <t>4-8 UN 3A</t>
  </si>
  <si>
    <t>4.000-8 UN 3A</t>
  </si>
  <si>
    <t>4-10 UNS 2A</t>
  </si>
  <si>
    <t>4.000-10 UNS 2A</t>
  </si>
  <si>
    <t>4-12 UN 2A</t>
  </si>
  <si>
    <t>4.000-12 UN 2A</t>
  </si>
  <si>
    <t>4-12 UN 3A</t>
  </si>
  <si>
    <t>4.000-12 UN 3A</t>
  </si>
  <si>
    <t>4-14 UNS 2A</t>
  </si>
  <si>
    <t>4.000-14 UNS 2A</t>
  </si>
  <si>
    <t>4-16 UN 2A</t>
  </si>
  <si>
    <t>4.000-16 UN 2A</t>
  </si>
  <si>
    <t>4-16 UN 3A</t>
  </si>
  <si>
    <t>4.000-16 UN 3A</t>
  </si>
  <si>
    <t>4 1/4-10 UNS 2A</t>
  </si>
  <si>
    <t>4.250-10 UNS 2A</t>
  </si>
  <si>
    <t>4 1/4-14 UNS 2A</t>
  </si>
  <si>
    <t>4.250-14 UNS 2A</t>
  </si>
  <si>
    <t>4 1/4-12 UN 2A</t>
  </si>
  <si>
    <t>4.250-12 UN 2A</t>
  </si>
  <si>
    <t>4 1/4-12 UN 3A</t>
  </si>
  <si>
    <t>4.250-12 UN 3A</t>
  </si>
  <si>
    <t>4 1/4-16 UN 2A</t>
  </si>
  <si>
    <t>4.250-16 UN 2A</t>
  </si>
  <si>
    <t>4 1/4-16 UN 3A</t>
  </si>
  <si>
    <t>4.250-16 UN 3A</t>
  </si>
  <si>
    <t>4 1/2-10 UNS 2A</t>
  </si>
  <si>
    <t>4.500-10 UNS 2A</t>
  </si>
  <si>
    <t>4 1/2-14 UNS 2A</t>
  </si>
  <si>
    <t>4.500-14 UNS 2A</t>
  </si>
  <si>
    <t>4 1/2-12 UN 2A</t>
  </si>
  <si>
    <t>4.500-12 UN 2A</t>
  </si>
  <si>
    <t>4 1/2-12 UN 3A</t>
  </si>
  <si>
    <t>4.500-12 UN 3A</t>
  </si>
  <si>
    <t>4 1/2-16 UN 2A</t>
  </si>
  <si>
    <t>4.500-16 UN 2A</t>
  </si>
  <si>
    <t>4 1/2-16 UN 3A</t>
  </si>
  <si>
    <t>4.500-16 UN 3A</t>
  </si>
  <si>
    <t>4 3/4-10 UNS 2A</t>
  </si>
  <si>
    <t>4.750-10 UNS 2A</t>
  </si>
  <si>
    <t>4 3/4-14 UNS 2A</t>
  </si>
  <si>
    <t>4.750-14 UNS 2A</t>
  </si>
  <si>
    <t>4 3/4-12 UN 2A</t>
  </si>
  <si>
    <t>4.750-12 UN 2A</t>
  </si>
  <si>
    <t>4 3/4-12 UN 3A</t>
  </si>
  <si>
    <t>4.750-12 UN 3A</t>
  </si>
  <si>
    <t>4 3/4-16 UN 2A</t>
  </si>
  <si>
    <t>4.750-16 UN 2A</t>
  </si>
  <si>
    <t>4 3/4-16 UN 3A</t>
  </si>
  <si>
    <t>4.750-16 UN 3A</t>
  </si>
  <si>
    <t>5-10 UNS 2A</t>
  </si>
  <si>
    <t>5.000-10 UNS 2A</t>
  </si>
  <si>
    <t>5-14 UNS 2A</t>
  </si>
  <si>
    <t>5.000-14 UNS 2A</t>
  </si>
  <si>
    <t>5-12 UN 2A</t>
  </si>
  <si>
    <t>5.000-12 UN 2A</t>
  </si>
  <si>
    <t>5-12 UN 3A</t>
  </si>
  <si>
    <t>5.000-12 UN 3A</t>
  </si>
  <si>
    <t>5-16 UN 2A</t>
  </si>
  <si>
    <t>5.000-16 UN 2A</t>
  </si>
  <si>
    <t>5-16 UN 3A</t>
  </si>
  <si>
    <t>5.000-16 UN 3A</t>
  </si>
  <si>
    <t>5 1/4-10 UNS 2A</t>
  </si>
  <si>
    <t>5.250-10 UNS 2A</t>
  </si>
  <si>
    <t>5 1/4-14 UNS 2A</t>
  </si>
  <si>
    <t>5.250-14 UNS 2A</t>
  </si>
  <si>
    <t>5 1/4-12 UN 2A</t>
  </si>
  <si>
    <t>5.250-12 UN 2A</t>
  </si>
  <si>
    <t>5 1/4-12 UN 3A</t>
  </si>
  <si>
    <t>5.250-12 UN 3A</t>
  </si>
  <si>
    <t>5 1/4-16 UN 2A</t>
  </si>
  <si>
    <t>5.250-16 UN 2A</t>
  </si>
  <si>
    <t>5 1/4-16 UN 3A</t>
  </si>
  <si>
    <t>5.250-16 UN 3A</t>
  </si>
  <si>
    <t>5 1/2-10 UNS 2A</t>
  </si>
  <si>
    <t>5.500-10 UNS 2A</t>
  </si>
  <si>
    <t>5 1/2-14 UNS 2A</t>
  </si>
  <si>
    <t>5.500-14 UNS 2A</t>
  </si>
  <si>
    <t>5 1/2-12 UN 2A</t>
  </si>
  <si>
    <t>5.500-12 UN 2A</t>
  </si>
  <si>
    <t>5 1/2-12 UN 3A</t>
  </si>
  <si>
    <t>5.500-12 UN 3A</t>
  </si>
  <si>
    <t>5 1/2-16 UN 2A</t>
  </si>
  <si>
    <t>5.500-16 UN 2A</t>
  </si>
  <si>
    <t>5 1/2-16 UN 3A</t>
  </si>
  <si>
    <t>5.500-16 UN 3A</t>
  </si>
  <si>
    <t>5 3/4-10 UNS 2A</t>
  </si>
  <si>
    <t>5.750-10 UNS 2A</t>
  </si>
  <si>
    <t>5 3/4-14 UNS 2A</t>
  </si>
  <si>
    <t>5.750-14 UNS 2A</t>
  </si>
  <si>
    <t>5 3/4-12 UN 2A</t>
  </si>
  <si>
    <t>5.750-12 UN 2A</t>
  </si>
  <si>
    <t>5 3/4-12 UN 3A</t>
  </si>
  <si>
    <t>5.750-12 UN 3A</t>
  </si>
  <si>
    <t>5 3/4-16 UN 2A</t>
  </si>
  <si>
    <t>5.750-16 UN 2A</t>
  </si>
  <si>
    <t>5 3/4-16 UN 3A</t>
  </si>
  <si>
    <t>5.750-16 UN 3A</t>
  </si>
  <si>
    <t>6-10 UNS 2A</t>
  </si>
  <si>
    <t>6.000-10 UNS 2A</t>
  </si>
  <si>
    <t>6-14 UNS 2A</t>
  </si>
  <si>
    <t>6.000-14 UNS 2A</t>
  </si>
  <si>
    <t>6-12 UN 2A</t>
  </si>
  <si>
    <t>6.000-12 UN 2A</t>
  </si>
  <si>
    <t>6-12 UN 3A</t>
  </si>
  <si>
    <t>6.000-12 UN 3A</t>
  </si>
  <si>
    <t>6-16 UN 2A</t>
  </si>
  <si>
    <t>6.000-16 UN 2A</t>
  </si>
  <si>
    <t>6-16 UN 3A</t>
  </si>
  <si>
    <t>6.000-16 UN 3A</t>
  </si>
  <si>
    <t>0-80 UNF 2B</t>
  </si>
  <si>
    <t>.060-80 UNF 2B</t>
  </si>
  <si>
    <t>0-80 UNF 3B</t>
  </si>
  <si>
    <t>.060-80 UNF 3B</t>
  </si>
  <si>
    <t>1-64 UNC 2B</t>
  </si>
  <si>
    <t>.073-64 UNC 2B</t>
  </si>
  <si>
    <t>1-64 UNC 3B</t>
  </si>
  <si>
    <t>.073-64 UNC 3B</t>
  </si>
  <si>
    <t>1-72 UNF 2B</t>
  </si>
  <si>
    <t>.073-72 UNF 2B</t>
  </si>
  <si>
    <t>1-72 UNF 3B</t>
  </si>
  <si>
    <t>.073-72 UNF 3B</t>
  </si>
  <si>
    <t>2-56 UNC 2B</t>
  </si>
  <si>
    <t>.086-56 UNC 2B</t>
  </si>
  <si>
    <t>2-56 UNC 3B</t>
  </si>
  <si>
    <t>.086-56 UNC 3B</t>
  </si>
  <si>
    <t>2-64 UNF 2B</t>
  </si>
  <si>
    <t>.086-64 UNF 2B</t>
  </si>
  <si>
    <t>2-64 UNF 3B</t>
  </si>
  <si>
    <t>.086-64 UNF 3B</t>
  </si>
  <si>
    <t>3-48 UNC 2B</t>
  </si>
  <si>
    <t>.099-48 UNC 2B</t>
  </si>
  <si>
    <t>3-48 UNC 3B</t>
  </si>
  <si>
    <t>.099-48 UNC 3B</t>
  </si>
  <si>
    <t>3-56 UNF 2B</t>
  </si>
  <si>
    <t>.099-56 UNF 2B</t>
  </si>
  <si>
    <t>3-56 UNF 3B</t>
  </si>
  <si>
    <t>.099-56 UNF 3B</t>
  </si>
  <si>
    <t>4-40 UNC 2B</t>
  </si>
  <si>
    <t>.112-40 UNC 2B</t>
  </si>
  <si>
    <t>4-40 UNC 3B</t>
  </si>
  <si>
    <t>.112-40 UNC 3B</t>
  </si>
  <si>
    <t>4-48 UNF 2B</t>
  </si>
  <si>
    <t>.112-48 UNF 2B</t>
  </si>
  <si>
    <t>4-48 UNF 3B</t>
  </si>
  <si>
    <t>.112-48 UNF 3B</t>
  </si>
  <si>
    <t>5-40 UNC 2B</t>
  </si>
  <si>
    <t>.125-40 UNC 2B</t>
  </si>
  <si>
    <t>5-40 UNC 3B</t>
  </si>
  <si>
    <t>.125-40 UNC 3B</t>
  </si>
  <si>
    <t>5-44 UNF 2B</t>
  </si>
  <si>
    <t>.125-44 UNF 2B</t>
  </si>
  <si>
    <t>5-44 UNF 3B</t>
  </si>
  <si>
    <t>.125-44 UNF 3B</t>
  </si>
  <si>
    <t>6-32 UNC 2B</t>
  </si>
  <si>
    <t>.138-32 UNC 2B</t>
  </si>
  <si>
    <t>6-32 UNC 3B</t>
  </si>
  <si>
    <t>.138-32 UNC 3B</t>
  </si>
  <si>
    <t>6-40 UNF 2B</t>
  </si>
  <si>
    <t>.138-40 UNF 2B</t>
  </si>
  <si>
    <t>6-40 UNF 3B</t>
  </si>
  <si>
    <t>.138-40 UNF 3B</t>
  </si>
  <si>
    <t>8-32 UNC 2B</t>
  </si>
  <si>
    <t>.164-32 UNC 2B</t>
  </si>
  <si>
    <t>8-32 UNC 3B</t>
  </si>
  <si>
    <t>.164-32 UNC 3B</t>
  </si>
  <si>
    <t>8-36 UNF 2B</t>
  </si>
  <si>
    <t>.164-36 UNF 2B</t>
  </si>
  <si>
    <t>8-36 UNF 3B</t>
  </si>
  <si>
    <t>.164-36 UNF 3B</t>
  </si>
  <si>
    <t>10-24 UNC 2B</t>
  </si>
  <si>
    <t>.190-24 UNC 2B</t>
  </si>
  <si>
    <t>10-24 UNC 3B</t>
  </si>
  <si>
    <t>.190-24 UNC 3B</t>
  </si>
  <si>
    <t>10-28 UNS 2B</t>
  </si>
  <si>
    <t>.190-28 UNS 2B</t>
  </si>
  <si>
    <t>10-32 UNF 2B</t>
  </si>
  <si>
    <t>.190-32 UNF 2B</t>
  </si>
  <si>
    <t>10-32 UNF 3B</t>
  </si>
  <si>
    <t>.190-32 UNF 3B</t>
  </si>
  <si>
    <t>10-36 UNS 2B</t>
  </si>
  <si>
    <t>.190-36 UNS 2B</t>
  </si>
  <si>
    <t>10-40 UNS 2B</t>
  </si>
  <si>
    <t>.190-40 UNS 2B</t>
  </si>
  <si>
    <t>10-48 UNS 2B</t>
  </si>
  <si>
    <t>.190-48 UNS 2B</t>
  </si>
  <si>
    <t>10-56 UNS 2B</t>
  </si>
  <si>
    <t>.190-56 UNS 2B</t>
  </si>
  <si>
    <t>12-24 UNC 2B</t>
  </si>
  <si>
    <t>.216-24 UNC 2B</t>
  </si>
  <si>
    <t>12-24 UNC 3B</t>
  </si>
  <si>
    <t>.216-24 UNC 3B</t>
  </si>
  <si>
    <t>12-28 UNF 2B</t>
  </si>
  <si>
    <t>.216-28 UNF 2B</t>
  </si>
  <si>
    <t>12-28 UNF 3B</t>
  </si>
  <si>
    <t>.216-28 UNF 3B</t>
  </si>
  <si>
    <t>12-32 UNEF 2B</t>
  </si>
  <si>
    <t>.216-32 UNEF 2B</t>
  </si>
  <si>
    <t>12-32 UNEF 3B</t>
  </si>
  <si>
    <t>.216-32 UNEF 3B</t>
  </si>
  <si>
    <t>12-36 UNS 2B</t>
  </si>
  <si>
    <t>.216-36 UNS 2B</t>
  </si>
  <si>
    <t>12-40 UNS 2B</t>
  </si>
  <si>
    <t>.216-40 UNS 2B</t>
  </si>
  <si>
    <t>12-48 UNS 2B</t>
  </si>
  <si>
    <t>.216-48 UNS 2B</t>
  </si>
  <si>
    <t>12-56 UNS 2B</t>
  </si>
  <si>
    <t>.216-56 UNS 2B</t>
  </si>
  <si>
    <t>1/4-20 UNC 1B</t>
  </si>
  <si>
    <t>.250-20 UNC 1B</t>
  </si>
  <si>
    <t>1/4-20 UNC 2B</t>
  </si>
  <si>
    <t>.250-20 UNC 2B</t>
  </si>
  <si>
    <t>1/4-20 UNC 3B</t>
  </si>
  <si>
    <t>.250-20 UNC 3B</t>
  </si>
  <si>
    <t>1/4-24 UNS 2B</t>
  </si>
  <si>
    <t>.250-24 UNS 2B</t>
  </si>
  <si>
    <t>1/4-27 UNS 2B</t>
  </si>
  <si>
    <t>.250-27 UNS 2B</t>
  </si>
  <si>
    <t>1/4-28 UNF 1B</t>
  </si>
  <si>
    <t>.250-28 UNF 1B</t>
  </si>
  <si>
    <t>1/4-28 UNF 2B</t>
  </si>
  <si>
    <t>.250-28 UNF 2B</t>
  </si>
  <si>
    <t>1/4-28 UNF 3B</t>
  </si>
  <si>
    <t>.250-28 UNF 3B</t>
  </si>
  <si>
    <t>1/4-32 UNEF 2B</t>
  </si>
  <si>
    <t>.250-32 UNEF 2B</t>
  </si>
  <si>
    <t>1/4-32 UNEF 3B</t>
  </si>
  <si>
    <t>.250-32 UNEF 3B</t>
  </si>
  <si>
    <t>1/4-36 UNS 2B</t>
  </si>
  <si>
    <t>.250-36 UNS 2B</t>
  </si>
  <si>
    <t>1/4-40 UNS 2B</t>
  </si>
  <si>
    <t>.250-40 UNS 2B</t>
  </si>
  <si>
    <t>1/4-48 UNS 2B</t>
  </si>
  <si>
    <t>.250-48 UNS 2B</t>
  </si>
  <si>
    <t>1/4-56 UNS 2B</t>
  </si>
  <si>
    <t>.250-56 UNS 2B</t>
  </si>
  <si>
    <t>5/16-18 UNC 1B</t>
  </si>
  <si>
    <t>.313-18 UNC 1B</t>
  </si>
  <si>
    <t>5/16-18 UNC 2B</t>
  </si>
  <si>
    <t>.313-18 UNC 2B</t>
  </si>
  <si>
    <t>5/16-18 UNC 3B</t>
  </si>
  <si>
    <t>.313-18 UNC 3B</t>
  </si>
  <si>
    <t>5/16-20 UN 2B</t>
  </si>
  <si>
    <t>.313-20 UN 2B</t>
  </si>
  <si>
    <t>5/16-20 UN 3B</t>
  </si>
  <si>
    <t>.313-20 UN 3B</t>
  </si>
  <si>
    <t>5/16-24 UNF 1B</t>
  </si>
  <si>
    <t>.313-24 UNF 1B</t>
  </si>
  <si>
    <t>5/16-24 UNF 2B</t>
  </si>
  <si>
    <t>.313-24 UNF 2B</t>
  </si>
  <si>
    <t>5/16-24 UNF 3B</t>
  </si>
  <si>
    <t>.313-24 UNF 3B</t>
  </si>
  <si>
    <t>5/16-27 UNS 2B</t>
  </si>
  <si>
    <t>.313-27 UNS 2B</t>
  </si>
  <si>
    <t>5/16-28 UN 2B</t>
  </si>
  <si>
    <t>.313-28 UN 2B</t>
  </si>
  <si>
    <t>5/16-28 UN 3B</t>
  </si>
  <si>
    <t>.313-28 UN 3B</t>
  </si>
  <si>
    <t>5/16-32 UNEF 2B</t>
  </si>
  <si>
    <t>.313-32 UNEF 2B</t>
  </si>
  <si>
    <t>5/16-32 UNEF 3B</t>
  </si>
  <si>
    <t>.313-32 UNEF 3B</t>
  </si>
  <si>
    <t>5/16-36 UNS 2B</t>
  </si>
  <si>
    <t>.313-36 UNS 2B</t>
  </si>
  <si>
    <t>5/16-40 UNS 2B</t>
  </si>
  <si>
    <t>.313-40 UNS 2B</t>
  </si>
  <si>
    <t>5/16-48 UNS 2B</t>
  </si>
  <si>
    <t>.313-48 UNS 2B</t>
  </si>
  <si>
    <t>3/8-16 UNC 1B</t>
  </si>
  <si>
    <t>.375-16 UNC 1B</t>
  </si>
  <si>
    <t>3/8-16 UNC 2B</t>
  </si>
  <si>
    <t>.375-16 UNC 2B</t>
  </si>
  <si>
    <t>3/8-16 UNC 3B</t>
  </si>
  <si>
    <t>.375-16 UNC 3B</t>
  </si>
  <si>
    <t>3/8-18 UNS 2B</t>
  </si>
  <si>
    <t>.375-18 UNS 2B</t>
  </si>
  <si>
    <t>3/8-20 UN 2B</t>
  </si>
  <si>
    <t>.375-20 UN 2B</t>
  </si>
  <si>
    <t>3/8-20 UN 3B</t>
  </si>
  <si>
    <t>.375-20 UN 3B</t>
  </si>
  <si>
    <t>3/8-24 UNF 1B</t>
  </si>
  <si>
    <t>.375-24 UNF 1B</t>
  </si>
  <si>
    <t>3/8-24 UNF 2B</t>
  </si>
  <si>
    <t>.375-24 UNF 2B</t>
  </si>
  <si>
    <t>3/8-24 UNF 3B</t>
  </si>
  <si>
    <t>.375-24 UNF 3B</t>
  </si>
  <si>
    <t>3/8-27 UNS 2B</t>
  </si>
  <si>
    <t>.375-27 UNS 2B</t>
  </si>
  <si>
    <t>3/8-28 UN 2B</t>
  </si>
  <si>
    <t>.375-28 UN 2B</t>
  </si>
  <si>
    <t>3/8-28 UN 3B</t>
  </si>
  <si>
    <t>.375-28 UN 3B</t>
  </si>
  <si>
    <t>3/8-32 UNEF 2B</t>
  </si>
  <si>
    <t>.375-32 UNEF 2B</t>
  </si>
  <si>
    <t>3/8-32 UNEF 3B</t>
  </si>
  <si>
    <t>.375-32 UNEF 3B</t>
  </si>
  <si>
    <t>3/8-36 UNS 2B</t>
  </si>
  <si>
    <t>.375-36 UNS 2B</t>
  </si>
  <si>
    <t>3/8-40 UNS 2B</t>
  </si>
  <si>
    <t>.375-40 UNS 2B</t>
  </si>
  <si>
    <t>0.390-27 UNS 2B</t>
  </si>
  <si>
    <t>.390-27 UNS 2B</t>
  </si>
  <si>
    <t>7/16-14 UNC 1B</t>
  </si>
  <si>
    <t>.438-14 UNC 1B</t>
  </si>
  <si>
    <t>7/16-14 UNC 2B</t>
  </si>
  <si>
    <t>.438-14 UNC 2B</t>
  </si>
  <si>
    <t>7/16-14 UNC 3B</t>
  </si>
  <si>
    <t>.438-14 UNC 3B</t>
  </si>
  <si>
    <t>7/16-16 UN 2B</t>
  </si>
  <si>
    <t>.438-16 UN 2B</t>
  </si>
  <si>
    <t>7/16-16 UN 3B</t>
  </si>
  <si>
    <t>.438-16 UN 3B</t>
  </si>
  <si>
    <t>7/16-18 UNS 2B</t>
  </si>
  <si>
    <t>.438-18 UNS 2B</t>
  </si>
  <si>
    <t>7/16-20 UNF 1B</t>
  </si>
  <si>
    <t>.438-20 UNF 1B</t>
  </si>
  <si>
    <t>7/16-20 UNF 2B</t>
  </si>
  <si>
    <t>.438-20 UNF 2B</t>
  </si>
  <si>
    <t>7/16-20 UNF 3B</t>
  </si>
  <si>
    <t>.438-20 UNF 3B</t>
  </si>
  <si>
    <t>7/16-24 UNS 2B</t>
  </si>
  <si>
    <t>.438-24 UNS 2B</t>
  </si>
  <si>
    <t>7/16-27 UNS 2B</t>
  </si>
  <si>
    <t>.438-27 UNS 2B</t>
  </si>
  <si>
    <t>7/16-28 UNEF 2B</t>
  </si>
  <si>
    <t>.438-28 UNEF 2B</t>
  </si>
  <si>
    <t>7/16-28 UNEF 3B</t>
  </si>
  <si>
    <t>.438-28 UNEF 3B</t>
  </si>
  <si>
    <t>7/16-32 UN 2B</t>
  </si>
  <si>
    <t>.438-32 UN 2B</t>
  </si>
  <si>
    <t>7/16-32 UN 3B</t>
  </si>
  <si>
    <t>.438-32 UN 3B</t>
  </si>
  <si>
    <t>1/2-12 UNS 2B</t>
  </si>
  <si>
    <t>.500-12 UNS 2B</t>
  </si>
  <si>
    <t>1/2-12 UNS 3B</t>
  </si>
  <si>
    <t>.500-12 UNS 3B</t>
  </si>
  <si>
    <t>1/2-13 UNC 1B</t>
  </si>
  <si>
    <t>.500-13 UNC 1B</t>
  </si>
  <si>
    <t>1/2-13 UNC 2B</t>
  </si>
  <si>
    <t>.500-13 UNC 2B</t>
  </si>
  <si>
    <t>1/2-13 UNC 3B</t>
  </si>
  <si>
    <t>.500-13 UNC 3B</t>
  </si>
  <si>
    <t>1/2-14 UNS 2B</t>
  </si>
  <si>
    <t>.500-14 UNS 2B</t>
  </si>
  <si>
    <t>1/2-16 UN 2B</t>
  </si>
  <si>
    <t>.500-16 UN 2B</t>
  </si>
  <si>
    <t>1/2-16 UN 3B</t>
  </si>
  <si>
    <t>.500-16 UN 3B</t>
  </si>
  <si>
    <t>1/2-18 UNS 2B</t>
  </si>
  <si>
    <t>.500-18 UNS 2B</t>
  </si>
  <si>
    <t>1/2-20 UNF 1B</t>
  </si>
  <si>
    <t>.500-20 UNF 1B</t>
  </si>
  <si>
    <t>1/2-20 UNF 2B</t>
  </si>
  <si>
    <t>.500-20 UNF 2B</t>
  </si>
  <si>
    <t>1/2-20 UNF 3B</t>
  </si>
  <si>
    <t>.500-20 UNF 3B</t>
  </si>
  <si>
    <t>1/2-24 UNS 2B</t>
  </si>
  <si>
    <t>.500-24 UNS 2B</t>
  </si>
  <si>
    <t>1/2-27 UNS 2B</t>
  </si>
  <si>
    <t>.500-27 UNS 2B</t>
  </si>
  <si>
    <t>1/2-28 UNEF 2B</t>
  </si>
  <si>
    <t>.500-28 UNEF 2B</t>
  </si>
  <si>
    <t>1/2-28 UNEF 3B</t>
  </si>
  <si>
    <t>.500-28 UNEF 3B</t>
  </si>
  <si>
    <t>1/2-32 UN 2B</t>
  </si>
  <si>
    <t>.500-32 UN 2B</t>
  </si>
  <si>
    <t>1/2-32 UN 3B</t>
  </si>
  <si>
    <t>.500-32 UN 3B</t>
  </si>
  <si>
    <t>9/16-12 UNC 1B</t>
  </si>
  <si>
    <t>.563-12 UNC 1B</t>
  </si>
  <si>
    <t>9/16-12 UNC 2B</t>
  </si>
  <si>
    <t>.563-12 UNC 2B</t>
  </si>
  <si>
    <t>9/16-12 UNC 3B</t>
  </si>
  <si>
    <t>.563-12 UNC 3B</t>
  </si>
  <si>
    <t>9/16-14 UNS 2B</t>
  </si>
  <si>
    <t>.563-14 UNS 2B</t>
  </si>
  <si>
    <t>9/16-16 UN 2B</t>
  </si>
  <si>
    <t>.563-16 UN 2B</t>
  </si>
  <si>
    <t>9/16-16 UN 3B</t>
  </si>
  <si>
    <t>.563-16 UN 3B</t>
  </si>
  <si>
    <t>9/16-18 UNF 1B</t>
  </si>
  <si>
    <t>.563-18 UNF 1B</t>
  </si>
  <si>
    <t>9/16-18 UNF 2B</t>
  </si>
  <si>
    <t>.563-18 UNF 2B</t>
  </si>
  <si>
    <t>9/16-18 UNF 3B</t>
  </si>
  <si>
    <t>.563-18 UNF 3B</t>
  </si>
  <si>
    <t>9/16-20 UN 2B</t>
  </si>
  <si>
    <t>.563-20 UN 2B</t>
  </si>
  <si>
    <t>9/16-20 UN 3B</t>
  </si>
  <si>
    <t>.563-20 UN 3B</t>
  </si>
  <si>
    <t>9/16-24 UNEF 2B</t>
  </si>
  <si>
    <t>.563-24 UNEF 2B</t>
  </si>
  <si>
    <t>9/16-24 UNEF 3B</t>
  </si>
  <si>
    <t>.563-24 UNEF 3B</t>
  </si>
  <si>
    <t>9/16-27 UNS 2B</t>
  </si>
  <si>
    <t>.563-27 UNS 2B</t>
  </si>
  <si>
    <t>9/16-28 UN 2B</t>
  </si>
  <si>
    <t>.563-28 UN 2B</t>
  </si>
  <si>
    <t>9/16-28 UN 3B</t>
  </si>
  <si>
    <t>.563-28 UN 3B</t>
  </si>
  <si>
    <t>9/16-32 UN 2B</t>
  </si>
  <si>
    <t>.563-32 UN 2B</t>
  </si>
  <si>
    <t>9/16-32 UN 3B</t>
  </si>
  <si>
    <t>.563-32 UN 3B</t>
  </si>
  <si>
    <t>5/8-11 UNC 1B</t>
  </si>
  <si>
    <t>.625-11 UNC 1B</t>
  </si>
  <si>
    <t>5/8-11 UNC 2B</t>
  </si>
  <si>
    <t>.625-11 UNC 2B</t>
  </si>
  <si>
    <t>5/8-11 UNC 3B</t>
  </si>
  <si>
    <t>.625-11 UNC 3B</t>
  </si>
  <si>
    <t>5/8-12 UN 2B</t>
  </si>
  <si>
    <t>.625-12 UN 2B</t>
  </si>
  <si>
    <t>5/8-12 UN 3B</t>
  </si>
  <si>
    <t>.625-12 UN 3B</t>
  </si>
  <si>
    <t>5/8-14 UNS 2B</t>
  </si>
  <si>
    <t>.625-14 UNS 2B</t>
  </si>
  <si>
    <t>5/8-16 UN 2B</t>
  </si>
  <si>
    <t>.625-16 UN 2B</t>
  </si>
  <si>
    <t>5/8-16 UN 3B</t>
  </si>
  <si>
    <t>.625-16 UN 3B</t>
  </si>
  <si>
    <t>5/8-18 UNF 1B</t>
  </si>
  <si>
    <t>.625-18 UNF 1B</t>
  </si>
  <si>
    <t>5/8-18 UNF 2B</t>
  </si>
  <si>
    <t>.625-18 UNF 2B</t>
  </si>
  <si>
    <t>5/8-18 UNF 3B</t>
  </si>
  <si>
    <t>.625-18 UNF 3B</t>
  </si>
  <si>
    <t>5/8-20 UN 2B</t>
  </si>
  <si>
    <t>.625-20 UN 2B</t>
  </si>
  <si>
    <t>5/8-20 UN 3B</t>
  </si>
  <si>
    <t>.625-20 UN 3B</t>
  </si>
  <si>
    <t>5/8-24 UNEF 2B</t>
  </si>
  <si>
    <t>.625-24 UNEF 2B</t>
  </si>
  <si>
    <t>5/8-24 UNEF 3B</t>
  </si>
  <si>
    <t>.625-24 UNEF 3B</t>
  </si>
  <si>
    <t>5/8-27 UNS 2B</t>
  </si>
  <si>
    <t>.625-27 UNS 2B</t>
  </si>
  <si>
    <t>5/8-28 UN 2B</t>
  </si>
  <si>
    <t>.625-28 UN 2B</t>
  </si>
  <si>
    <t>5/8-28 UN 3B</t>
  </si>
  <si>
    <t>.625-28 UN 3B</t>
  </si>
  <si>
    <t>5/8-32 UN 2B</t>
  </si>
  <si>
    <t>.625-32 UN 2B</t>
  </si>
  <si>
    <t>5/8-32 UN 3B</t>
  </si>
  <si>
    <t>.625-32 UN 3B</t>
  </si>
  <si>
    <t>11/16-12 UN 2B</t>
  </si>
  <si>
    <t>.688-12 UN 2B</t>
  </si>
  <si>
    <t>11/16-12 UN 3B</t>
  </si>
  <si>
    <t>.688-12 UN 3B</t>
  </si>
  <si>
    <t>11/16-16 UN 2B</t>
  </si>
  <si>
    <t>.688-16 UN 2B</t>
  </si>
  <si>
    <t>11/16-16 UN 3B</t>
  </si>
  <si>
    <t>.688-16 UN 3B</t>
  </si>
  <si>
    <t>11/16-20 UN 2B</t>
  </si>
  <si>
    <t>.688-20 UN 2B</t>
  </si>
  <si>
    <t>11/16-20 UN 3B</t>
  </si>
  <si>
    <t>.688-20 UN 3B</t>
  </si>
  <si>
    <t>11/16-24 UNEF 2B</t>
  </si>
  <si>
    <t>.688-24 UNEF 2B</t>
  </si>
  <si>
    <t>11/16-24 UNEF 3B</t>
  </si>
  <si>
    <t>.688-24 UNEF 3B</t>
  </si>
  <si>
    <t>11/16-28 UN 2B</t>
  </si>
  <si>
    <t>.688-28 UN 2B</t>
  </si>
  <si>
    <t>11/16-28 UN 3B</t>
  </si>
  <si>
    <t>.688-28 UN 3B</t>
  </si>
  <si>
    <t>11/16-32 UN 2B</t>
  </si>
  <si>
    <t>.688-32 UN 2B</t>
  </si>
  <si>
    <t>11/16-32 UN 3B</t>
  </si>
  <si>
    <t>.688-32 UN 3B</t>
  </si>
  <si>
    <t>3/4-10 UNC 1B</t>
  </si>
  <si>
    <t>.750-10 UNC 1B</t>
  </si>
  <si>
    <t>3/4-10 UNC 2B</t>
  </si>
  <si>
    <t>.750-10 UNC 2B</t>
  </si>
  <si>
    <t>3/4-10 UNC 3B</t>
  </si>
  <si>
    <t>.750-10 UNC 3B</t>
  </si>
  <si>
    <t>3/4-12 UN 2B</t>
  </si>
  <si>
    <t>.750-12 UN 2B</t>
  </si>
  <si>
    <t>3/4-12 UN 3B</t>
  </si>
  <si>
    <t>.750-12 UN 3B</t>
  </si>
  <si>
    <t>3/4-14 UNS 2B</t>
  </si>
  <si>
    <t>.750-14 UNS 2B</t>
  </si>
  <si>
    <t>3/4-16 UNF 1B</t>
  </si>
  <si>
    <t>.750-16 UNF 1B</t>
  </si>
  <si>
    <t>3/4-16 UNF 2B</t>
  </si>
  <si>
    <t>.750-16 UNF 2B</t>
  </si>
  <si>
    <t>3/4-16 UNF 3B</t>
  </si>
  <si>
    <t>.750-16 UNF 3B</t>
  </si>
  <si>
    <t>3/4-18 UNS 2B</t>
  </si>
  <si>
    <t>.750-18 UNS 2B</t>
  </si>
  <si>
    <t>3/4-20 UNEF 2B</t>
  </si>
  <si>
    <t>.750-20 UNEF 2B</t>
  </si>
  <si>
    <t>3/4-20 UNEF 3B</t>
  </si>
  <si>
    <t>.750-20 UNEF 3B</t>
  </si>
  <si>
    <t>3/4-24 UNS 2B</t>
  </si>
  <si>
    <t>.750-24 UNS 2B</t>
  </si>
  <si>
    <t>3/4-27 UNS 2B</t>
  </si>
  <si>
    <t>.750-27 UNS 2B</t>
  </si>
  <si>
    <t>3/4-28 UN 2B</t>
  </si>
  <si>
    <t>.750-28 UN 2B</t>
  </si>
  <si>
    <t>3/4-28 UN 3B</t>
  </si>
  <si>
    <t>.750-28 UN 3B</t>
  </si>
  <si>
    <t>3/4-32 UN 2B</t>
  </si>
  <si>
    <t>.750-32 UN 2B</t>
  </si>
  <si>
    <t>3/4-32 UN 3B</t>
  </si>
  <si>
    <t>.750-32 UN 3B</t>
  </si>
  <si>
    <t>13/16-12 UN 2B</t>
  </si>
  <si>
    <t>.813-12 UN 2B</t>
  </si>
  <si>
    <t>13/16-12 UN 3B</t>
  </si>
  <si>
    <t>.813-12 UN 3B</t>
  </si>
  <si>
    <t>13/16-16 UN 2B</t>
  </si>
  <si>
    <t>.813-16 UN 2B</t>
  </si>
  <si>
    <t>13/16-16 UN 3B</t>
  </si>
  <si>
    <t>.813-16 UN 3B</t>
  </si>
  <si>
    <t>13/16-20 UNEF 2B</t>
  </si>
  <si>
    <t>.813-20 UNEF 2B</t>
  </si>
  <si>
    <t>13/16-20 UNEF 3B</t>
  </si>
  <si>
    <t>.813-20 UNEF 3B</t>
  </si>
  <si>
    <t>13/16-28 UN 2B</t>
  </si>
  <si>
    <t>.813-28 UN 2B</t>
  </si>
  <si>
    <t>13/16-28 UN 3B</t>
  </si>
  <si>
    <t>.813-28 UN 3B</t>
  </si>
  <si>
    <t>13/16-32 UN 2B</t>
  </si>
  <si>
    <t>.813-32 UN 2B</t>
  </si>
  <si>
    <t>13/16-32 UN 3B</t>
  </si>
  <si>
    <t>.813-32 UN 3B</t>
  </si>
  <si>
    <t>7/8-9 UNC 1B</t>
  </si>
  <si>
    <t>.875-9 UNC 1B</t>
  </si>
  <si>
    <t>7/8-9 UNC 2B</t>
  </si>
  <si>
    <t>.875-9 UNC 2B</t>
  </si>
  <si>
    <t>7/8-9 UNC 3B</t>
  </si>
  <si>
    <t>.875-9 UNC 3B</t>
  </si>
  <si>
    <t>7/8-10 UNS 2B</t>
  </si>
  <si>
    <t>.875-10 UNS 2B</t>
  </si>
  <si>
    <t>7/8-12 UN 2B</t>
  </si>
  <si>
    <t>.875-12 UN 2B</t>
  </si>
  <si>
    <t>7/8-12 UN 3B</t>
  </si>
  <si>
    <t>.875-12 UN 3B</t>
  </si>
  <si>
    <t>7/8-14 UNF 1B</t>
  </si>
  <si>
    <t>.875-14 UNF 1B</t>
  </si>
  <si>
    <t>7/8-14 UNF 2B</t>
  </si>
  <si>
    <t>.875-14 UNF 2B</t>
  </si>
  <si>
    <t>7/8-14 UNF 3B</t>
  </si>
  <si>
    <t>.875-14 UNF 3B</t>
  </si>
  <si>
    <t>7/8-16 UN 2B</t>
  </si>
  <si>
    <t>.875-16 UN 2B</t>
  </si>
  <si>
    <t>7/8-16 UN 3B</t>
  </si>
  <si>
    <t>.875-16 UN 3B</t>
  </si>
  <si>
    <t>7/8-18 UNS 2B</t>
  </si>
  <si>
    <t>.875-18 UNS 2B</t>
  </si>
  <si>
    <t>7/8-20 UNEF 2B</t>
  </si>
  <si>
    <t>.875-20 UNEF 2B</t>
  </si>
  <si>
    <t>7/8-20 UNEF 3B</t>
  </si>
  <si>
    <t>.875-20 UNEF 3B</t>
  </si>
  <si>
    <t>7/8-24 UNS 2B</t>
  </si>
  <si>
    <t>.875-24 UNS 2B</t>
  </si>
  <si>
    <t>7/8-27 UNS 2B</t>
  </si>
  <si>
    <t>.875-27 UNS 2B</t>
  </si>
  <si>
    <t>7/8-28 UN 2B</t>
  </si>
  <si>
    <t>.875-28 UN 2B</t>
  </si>
  <si>
    <t>7/8-28 UN 3B</t>
  </si>
  <si>
    <t>.875-28 UN 3B</t>
  </si>
  <si>
    <t>7/8-32 UN 2B</t>
  </si>
  <si>
    <t>.875-32 UN 2B</t>
  </si>
  <si>
    <t>7/8-32 UN 3B</t>
  </si>
  <si>
    <t>.875-32 UN 3B</t>
  </si>
  <si>
    <t>15/16-12 UN 2B</t>
  </si>
  <si>
    <t>.938-12 UN 2B</t>
  </si>
  <si>
    <t>15/16-12 UN 3B</t>
  </si>
  <si>
    <t>.938-12 UN 3B</t>
  </si>
  <si>
    <t>15/16-16 UN 2B</t>
  </si>
  <si>
    <t>.938-16 UN 2B</t>
  </si>
  <si>
    <t>15/16-16 UN 3B</t>
  </si>
  <si>
    <t>.938-16 UN 3B</t>
  </si>
  <si>
    <t>15/16-20 UNEF 2B</t>
  </si>
  <si>
    <t>.938-20 UNEF 2B</t>
  </si>
  <si>
    <t>15/16-20 UNEF 3B</t>
  </si>
  <si>
    <t>.938-20 UNEF 3B</t>
  </si>
  <si>
    <t>15/16-28 UN 2B</t>
  </si>
  <si>
    <t>.938-28 UN 2B</t>
  </si>
  <si>
    <t>15/16-28 UN 3B</t>
  </si>
  <si>
    <t>.938-28 UN 3B</t>
  </si>
  <si>
    <t>15/16-32 UN 2B</t>
  </si>
  <si>
    <t>.938-32 UN 2B</t>
  </si>
  <si>
    <t>15/16-32 UN 3B</t>
  </si>
  <si>
    <t>.938-32 UN 3B</t>
  </si>
  <si>
    <t>1-8 UNC 1B</t>
  </si>
  <si>
    <t>1.000-8 UNC 1B</t>
  </si>
  <si>
    <t>1-8 UNC 2B</t>
  </si>
  <si>
    <t>1.000-8 UNC 2B</t>
  </si>
  <si>
    <t>1-8 UNC 3B</t>
  </si>
  <si>
    <t>1.000-8 UNC 3B</t>
  </si>
  <si>
    <t>1-10 UNS 2B</t>
  </si>
  <si>
    <t>1.000-10 UNS 2B</t>
  </si>
  <si>
    <t>1-12 UNF 1B</t>
  </si>
  <si>
    <t>1.000-12 UNF 1B</t>
  </si>
  <si>
    <t>1-12 UNF 2B</t>
  </si>
  <si>
    <t>1.000-12 UNF 2B</t>
  </si>
  <si>
    <t>1-12 UNF 3B</t>
  </si>
  <si>
    <t>1.000-12 UNF 3B</t>
  </si>
  <si>
    <t>1-14 UNS 1B</t>
  </si>
  <si>
    <t>1.000-14 UNS 1B</t>
  </si>
  <si>
    <t>1-14 UNS 2B</t>
  </si>
  <si>
    <t>1.000-14 UNS 2B</t>
  </si>
  <si>
    <t>1-14 UNS 3B</t>
  </si>
  <si>
    <t>1.000-14 UNS 3B</t>
  </si>
  <si>
    <t>1-16 UN 2B</t>
  </si>
  <si>
    <t>1.000-16 UN 2B</t>
  </si>
  <si>
    <t>1-16 UN 3B</t>
  </si>
  <si>
    <t>1.000-16 UN 3B</t>
  </si>
  <si>
    <t>1-18 UNS 2B</t>
  </si>
  <si>
    <t>1.000-18 UNS 2B</t>
  </si>
  <si>
    <t>1-20 UNEF 2B</t>
  </si>
  <si>
    <t>1.000-20 UNEF 2B</t>
  </si>
  <si>
    <t>1-20 UNEF 3B</t>
  </si>
  <si>
    <t>1.000-20 UNEF 3B</t>
  </si>
  <si>
    <t>1-24 UNS 2B</t>
  </si>
  <si>
    <t>1.000-24 UNS 2B</t>
  </si>
  <si>
    <t>1-27 UNS 2B</t>
  </si>
  <si>
    <t>1.000-27 UNS 2B</t>
  </si>
  <si>
    <t>1-28 UN 2B</t>
  </si>
  <si>
    <t>1.000-28 UN 2B</t>
  </si>
  <si>
    <t>1-28 UN 3B</t>
  </si>
  <si>
    <t>1.000-28 UN 3B</t>
  </si>
  <si>
    <t>1-32 UN 2B</t>
  </si>
  <si>
    <t>1.000-32 UN 2B</t>
  </si>
  <si>
    <t>1-32 UN 3B</t>
  </si>
  <si>
    <t>1.000-32 UN 3B</t>
  </si>
  <si>
    <t>1 1/16-8 UN 2B</t>
  </si>
  <si>
    <t>1.063-8 UN 2B</t>
  </si>
  <si>
    <t>1 1/16-8 UN 3B</t>
  </si>
  <si>
    <t>1.063-8 UN 3B</t>
  </si>
  <si>
    <t>1 1/16-12 UN 2B</t>
  </si>
  <si>
    <t>1.063-12 UN 2B</t>
  </si>
  <si>
    <t>1 1/16-12 UN 3B</t>
  </si>
  <si>
    <t>1.063-12 UN 3B</t>
  </si>
  <si>
    <t>1 1/16-16 UN 2B</t>
  </si>
  <si>
    <t>1.063-16 UN 2B</t>
  </si>
  <si>
    <t>1 1/16-16 UN 3B</t>
  </si>
  <si>
    <t>1.063-16 UN 3B</t>
  </si>
  <si>
    <t>1 1/16-18 UNEF 2B</t>
  </si>
  <si>
    <t>1.063-18 UNEF 2B</t>
  </si>
  <si>
    <t>1 1/16-18 UNEF 3B</t>
  </si>
  <si>
    <t>1.063-18 UNEF 3B</t>
  </si>
  <si>
    <t>1 1/16-20 UN 2B</t>
  </si>
  <si>
    <t>1.063-20 UN 2B</t>
  </si>
  <si>
    <t>1 1/16-20 UN 3B</t>
  </si>
  <si>
    <t>1.063-20 UN 3B</t>
  </si>
  <si>
    <t>1 1/16-28 UN 2B</t>
  </si>
  <si>
    <t>1.063-28 UN 2B</t>
  </si>
  <si>
    <t>1 1/16-28 UN 3B</t>
  </si>
  <si>
    <t>1.063-28 UN 3B</t>
  </si>
  <si>
    <t>1 1/8-7 UNC 1B</t>
  </si>
  <si>
    <t>1.125-7 UNC 1B</t>
  </si>
  <si>
    <t>1 1/8-7 UNC 2B</t>
  </si>
  <si>
    <t>1.125-7 UNC 2B</t>
  </si>
  <si>
    <t>1 1/8-7 UNC 3B</t>
  </si>
  <si>
    <t>1.125-7 UNC 3B</t>
  </si>
  <si>
    <t>1 1/8-8 UN 2B</t>
  </si>
  <si>
    <t>1.125-8 UN 2B</t>
  </si>
  <si>
    <t>1 1/8-8 UN 3B</t>
  </si>
  <si>
    <t>1.125-8 UN 3B</t>
  </si>
  <si>
    <t>1 1/8-10 UNS 2B</t>
  </si>
  <si>
    <t>1.125-10 UNS 2B</t>
  </si>
  <si>
    <t>1 1/8-12 UNF 1B</t>
  </si>
  <si>
    <t>1.125-12 UNF 1B</t>
  </si>
  <si>
    <t>1 1/8-12 UNF 2B</t>
  </si>
  <si>
    <t>1.125-12 UNF 2B</t>
  </si>
  <si>
    <t>1 1/8-12 UNF 3B</t>
  </si>
  <si>
    <t>1.125-12 UNF 3B</t>
  </si>
  <si>
    <t>1 1/8-14 UNS 2B</t>
  </si>
  <si>
    <t>1.125-14 UNS 2B</t>
  </si>
  <si>
    <t>1 1/8-16 UN 2B</t>
  </si>
  <si>
    <t>1.125-16 UN 2B</t>
  </si>
  <si>
    <t>1 1/8-16 UN 3B</t>
  </si>
  <si>
    <t>1.125-16 UN 3B</t>
  </si>
  <si>
    <t>1 1/8-18 UNEF 2B</t>
  </si>
  <si>
    <t>1.125-18 UNEF 2B</t>
  </si>
  <si>
    <t>1 1/8-18 UNEF 3B</t>
  </si>
  <si>
    <t>1.125-18 UNEF 3B</t>
  </si>
  <si>
    <t>1 1/8-20 UN 2B</t>
  </si>
  <si>
    <t>1.125-20 UN 2B</t>
  </si>
  <si>
    <t>1 1/8-20 UN 3B</t>
  </si>
  <si>
    <t>1.125-20 UN 3B</t>
  </si>
  <si>
    <t>1 1/8-24 UNS 2B</t>
  </si>
  <si>
    <t>1.125-24 UNS 2B</t>
  </si>
  <si>
    <t>1 1/8-28 UN 2B</t>
  </si>
  <si>
    <t>1.125-28 UN 2B</t>
  </si>
  <si>
    <t>1 1/8-28 UN 3B</t>
  </si>
  <si>
    <t>1.125-28 UN 3B</t>
  </si>
  <si>
    <t>1 3/16-8 UN 2B</t>
  </si>
  <si>
    <t>1.188-8 UN 2B</t>
  </si>
  <si>
    <t>1 3/16-8 UN 3B</t>
  </si>
  <si>
    <t>1.188-8 UN 3B</t>
  </si>
  <si>
    <t>1 3/16-12 UN 2B</t>
  </si>
  <si>
    <t>1.188-12 UN 2B</t>
  </si>
  <si>
    <t>1 3/16-12 UN 3B</t>
  </si>
  <si>
    <t>1.188-12 UN 3B</t>
  </si>
  <si>
    <t>1 3/16-16 UN 2B</t>
  </si>
  <si>
    <t>1.188-16 UN 2B</t>
  </si>
  <si>
    <t>1 3/16-16 UN 3B</t>
  </si>
  <si>
    <t>1.188-16 UN 3B</t>
  </si>
  <si>
    <t>1 3/16-18 UNEF 2B</t>
  </si>
  <si>
    <t>1.188-18 UNEF 2B</t>
  </si>
  <si>
    <t>1 3/16-18 UNEF 3B</t>
  </si>
  <si>
    <t>1.188-18 UNEF 3B</t>
  </si>
  <si>
    <t>1 3/16-20 UN 2B</t>
  </si>
  <si>
    <t>1.188-20 UN 2B</t>
  </si>
  <si>
    <t>1 3/16-20 UN 3B</t>
  </si>
  <si>
    <t>1.188-20 UN 3B</t>
  </si>
  <si>
    <t>1 3/16-28 UN 2B</t>
  </si>
  <si>
    <t>1.188-28 UN 2B</t>
  </si>
  <si>
    <t>1 3/16-28 UN 3B</t>
  </si>
  <si>
    <t>1.188-28 UN 3B</t>
  </si>
  <si>
    <t>1 1/4-7 UNC 1B</t>
  </si>
  <si>
    <t>1.250-7 UNC 1B</t>
  </si>
  <si>
    <t>1 1/4-7 UNC 2B</t>
  </si>
  <si>
    <t>1.250-7 UNC 2B</t>
  </si>
  <si>
    <t>1 1/4-7 UNC 3B</t>
  </si>
  <si>
    <t>1.250-7 UNC 3B</t>
  </si>
  <si>
    <t>1 1/4-8 UN 2B</t>
  </si>
  <si>
    <t>1.250-8 UN 2B</t>
  </si>
  <si>
    <t>1 1/4-8 UN 3B</t>
  </si>
  <si>
    <t>1.250-8 UN 3B</t>
  </si>
  <si>
    <t>1 1/4-10 UNS 2B</t>
  </si>
  <si>
    <t>1.250-10 UNS 2B</t>
  </si>
  <si>
    <t>1 1/4-12 UNF 1B</t>
  </si>
  <si>
    <t>1.250-12 UNF 1B</t>
  </si>
  <si>
    <t>1 1/4-12 UNF 2B</t>
  </si>
  <si>
    <t>1.250-12 UNF 2B</t>
  </si>
  <si>
    <t>1 1/4-12 UNF 3B</t>
  </si>
  <si>
    <t>1.250-12 UNF 3B</t>
  </si>
  <si>
    <t>1 1/4-14 UNS 2B</t>
  </si>
  <si>
    <t>1.250-14 UNS 2B</t>
  </si>
  <si>
    <t>1 1/4-16 UN 2B</t>
  </si>
  <si>
    <t>1.250-16 UN 2B</t>
  </si>
  <si>
    <t>1 1/4-16 UN 3B</t>
  </si>
  <si>
    <t>1.250-16 UN 3B</t>
  </si>
  <si>
    <t>1 1/4-18 UNEF 2B</t>
  </si>
  <si>
    <t>1.250-18 UNEF 2B</t>
  </si>
  <si>
    <t>1 1/4-18 UNEF 3B</t>
  </si>
  <si>
    <t>1.250-18 UNEF 3B</t>
  </si>
  <si>
    <t>1 1/4-20 UN 2B</t>
  </si>
  <si>
    <t>1.250-20 UN 2B</t>
  </si>
  <si>
    <t>1 1/4-20 UN 3B</t>
  </si>
  <si>
    <t>1.250-20 UN 3B</t>
  </si>
  <si>
    <t>1 1/4-24 UNS 2B</t>
  </si>
  <si>
    <t>1.250-24 UNS 2B</t>
  </si>
  <si>
    <t>1 1/4-28 UN 2B</t>
  </si>
  <si>
    <t>1.250-28 UN 2B</t>
  </si>
  <si>
    <t>1 1/4-28 UN 3B</t>
  </si>
  <si>
    <t>1.250-28 UN 3B</t>
  </si>
  <si>
    <t>1 5/16-8 UN 2B</t>
  </si>
  <si>
    <t>1.313-8 UN 2B</t>
  </si>
  <si>
    <t>1 5/16-8 UN 3B</t>
  </si>
  <si>
    <t>1.313-8 UN 3B</t>
  </si>
  <si>
    <t>1 5/16-12 UN 2B</t>
  </si>
  <si>
    <t>1.313-12 UN 2B</t>
  </si>
  <si>
    <t>1 5/16-12 UN 3B</t>
  </si>
  <si>
    <t>1.313-12 UN 3B</t>
  </si>
  <si>
    <t>1 5/16-16 UN 2B</t>
  </si>
  <si>
    <t>1.313-16 UN 2B</t>
  </si>
  <si>
    <t>1 5/16-16 UN 3B</t>
  </si>
  <si>
    <t>1.313-16 UN 3B</t>
  </si>
  <si>
    <t>1 5/16-18 UNEF 2B</t>
  </si>
  <si>
    <t>1.313-18 UNEF 2B</t>
  </si>
  <si>
    <t>1 5/16-18 UNEF 3B</t>
  </si>
  <si>
    <t>1.313-18 UNEF 3B</t>
  </si>
  <si>
    <t>1 5/16-20 UN 2B</t>
  </si>
  <si>
    <t>1.313-20 UN 2B</t>
  </si>
  <si>
    <t>1 5/16-20 UN 3B</t>
  </si>
  <si>
    <t>1.313-20 UN 3B</t>
  </si>
  <si>
    <t>1 5/16-28 UN 2B</t>
  </si>
  <si>
    <t>1.313-28 UN 2B</t>
  </si>
  <si>
    <t>1 5/16-28 UN 3B</t>
  </si>
  <si>
    <t>1.313-28 UN 3B</t>
  </si>
  <si>
    <t>1 3/8-6 UNC 1B</t>
  </si>
  <si>
    <t>1.375-6 UNC 1B</t>
  </si>
  <si>
    <t>1 3/8-6 UNC 2B</t>
  </si>
  <si>
    <t>1.375-6 UNC 2B</t>
  </si>
  <si>
    <t>1 3/8-6 UNC 3B</t>
  </si>
  <si>
    <t>1.375-6 UNC 3B</t>
  </si>
  <si>
    <t>1 3/8-8 UN 2B</t>
  </si>
  <si>
    <t>1.375-8 UN 2B</t>
  </si>
  <si>
    <t>1 3/8-8 UN 3B</t>
  </si>
  <si>
    <t>1.375-8 UN 3B</t>
  </si>
  <si>
    <t>1 3/8-10 UNS 2B</t>
  </si>
  <si>
    <t>1.375-10 UNS 2B</t>
  </si>
  <si>
    <t>1 3/8-12 UNF 1B</t>
  </si>
  <si>
    <t>1.375-12 UNF 1B</t>
  </si>
  <si>
    <t>1 3/8-12 UNF 2B</t>
  </si>
  <si>
    <t>1.375-12 UNF 2B</t>
  </si>
  <si>
    <t>1 3/8-12 UNF 3B</t>
  </si>
  <si>
    <t>1.375-12 UNF 3B</t>
  </si>
  <si>
    <t>1 3/8-14 UNS 2B</t>
  </si>
  <si>
    <t>1.375-14 UNS 2B</t>
  </si>
  <si>
    <t>1 3/8-16 UN 2B</t>
  </si>
  <si>
    <t>1.375-16 UN 2B</t>
  </si>
  <si>
    <t>1 3/8-16 UN 3B</t>
  </si>
  <si>
    <t>1.375-16 UN 3B</t>
  </si>
  <si>
    <t>1 3/8-18 UNEF 2B</t>
  </si>
  <si>
    <t>1.375-18 UNEF 2B</t>
  </si>
  <si>
    <t>1 3/8-18 UNEF 3B</t>
  </si>
  <si>
    <t>1.375-18 UNEF 3B</t>
  </si>
  <si>
    <t>1 3/8-20 UN 2B</t>
  </si>
  <si>
    <t>1.375-20 UN 2B</t>
  </si>
  <si>
    <t>1 3/8-20 UN 3B</t>
  </si>
  <si>
    <t>1.375-20 UN 3B</t>
  </si>
  <si>
    <t>1 3/8-24 UNS 2B</t>
  </si>
  <si>
    <t>1.375-24 UNS 2B</t>
  </si>
  <si>
    <t>1 3/8-28 UN 2B</t>
  </si>
  <si>
    <t>1.375-28 UN 2B</t>
  </si>
  <si>
    <t>1 3/8-28 UN 3B</t>
  </si>
  <si>
    <t>1.375-28 UN 3B</t>
  </si>
  <si>
    <t>1 7/16-6 UN 2B</t>
  </si>
  <si>
    <t>1.438-6 UN 2B</t>
  </si>
  <si>
    <t>1 7/16-6 UN 3B</t>
  </si>
  <si>
    <t>1.438-6 UN 3B</t>
  </si>
  <si>
    <t>1 7/16-8 UN 2B</t>
  </si>
  <si>
    <t>1.438-8 UN 2B</t>
  </si>
  <si>
    <t>1 7/16-8 UN 3B</t>
  </si>
  <si>
    <t>1.438-8 UN 3B</t>
  </si>
  <si>
    <t>1 7/16-12 UN 2B</t>
  </si>
  <si>
    <t>1.438-12 UN 2B</t>
  </si>
  <si>
    <t>1 7/16-12 UN 3B</t>
  </si>
  <si>
    <t>1.438-12 UN 3B</t>
  </si>
  <si>
    <t>1 7/16-16 UN 2B</t>
  </si>
  <si>
    <t>1.438-16 UN 2B</t>
  </si>
  <si>
    <t>1 7/16-16 UN 3B</t>
  </si>
  <si>
    <t>1.438-16 UN 3B</t>
  </si>
  <si>
    <t>1 7/16-18 UNEF 2B</t>
  </si>
  <si>
    <t>1.438-18 UNEF 2B</t>
  </si>
  <si>
    <t>1 7/16-18 UNEF 3B</t>
  </si>
  <si>
    <t>1.438-18 UNEF 3B</t>
  </si>
  <si>
    <t>1 7/16-20 UN 2B</t>
  </si>
  <si>
    <t>1.438-20 UN 2B</t>
  </si>
  <si>
    <t>1 7/16-20 UN 3B</t>
  </si>
  <si>
    <t>1.438-20 UN 3B</t>
  </si>
  <si>
    <t>1 7/16-28 UN 2B</t>
  </si>
  <si>
    <t>1.438-28 UN 2B</t>
  </si>
  <si>
    <t>1 7/16-28 UN 3B</t>
  </si>
  <si>
    <t>1.438-28 UN 3B</t>
  </si>
  <si>
    <t>1 1/2-6 UNC 1B</t>
  </si>
  <si>
    <t>1.500-6 UNC 1B</t>
  </si>
  <si>
    <t>1 1/2-6 UNC 2B</t>
  </si>
  <si>
    <t>1.500-6 UNC 2B</t>
  </si>
  <si>
    <t>1 1/2-6 UNC 3B</t>
  </si>
  <si>
    <t>1.500-6 UNC 3B</t>
  </si>
  <si>
    <t>1 1/2-8 UN 2B</t>
  </si>
  <si>
    <t>1.500-8 UN 2B</t>
  </si>
  <si>
    <t>1 1/2-8 UN 3B</t>
  </si>
  <si>
    <t>1.500-8 UN 3B</t>
  </si>
  <si>
    <t>1 1/2-10 UNS 2B</t>
  </si>
  <si>
    <t>1.500-10 UNS 2B</t>
  </si>
  <si>
    <t>1 1/2-12 UNF 1B</t>
  </si>
  <si>
    <t>1.500-12 UNF 1B</t>
  </si>
  <si>
    <t>1 1/2-12 UNF 2B</t>
  </si>
  <si>
    <t>1.500-12 UNF 2B</t>
  </si>
  <si>
    <t>1 1/2-12 UNF 3B</t>
  </si>
  <si>
    <t>1.500-12 UNF 3B</t>
  </si>
  <si>
    <t>1 1/2-14 UNS 2B</t>
  </si>
  <si>
    <t>1.500-14 UNS 2B</t>
  </si>
  <si>
    <t>1 1/2-16 UN 2B</t>
  </si>
  <si>
    <t>1.500-16 UN 2B</t>
  </si>
  <si>
    <t>1 1/2-16 UN 3B</t>
  </si>
  <si>
    <t>1.500-16 UN 3B</t>
  </si>
  <si>
    <t>1 1/2-18 UNEF 2B</t>
  </si>
  <si>
    <t>1.500-18 UNEF 2B</t>
  </si>
  <si>
    <t>1 1/2-18 UNEF 3B</t>
  </si>
  <si>
    <t>1.500-18 UNEF 3B</t>
  </si>
  <si>
    <t>1 1/2-20 UN 2B</t>
  </si>
  <si>
    <t>1.500-20 UN 2B</t>
  </si>
  <si>
    <t>1 1/2-20 UN 3B</t>
  </si>
  <si>
    <t>1.500-20 UN 3B</t>
  </si>
  <si>
    <t>1 1/2-24 UNS 2B</t>
  </si>
  <si>
    <t>1.500-24 UNS 2B</t>
  </si>
  <si>
    <t>1 1/2-28 UN 2B</t>
  </si>
  <si>
    <t>1.500-28 UN 2B</t>
  </si>
  <si>
    <t>1 1/2-28 UN 3B</t>
  </si>
  <si>
    <t>1.500-28 UN 3B</t>
  </si>
  <si>
    <t>1 9/16-6 UN 2B</t>
  </si>
  <si>
    <t>1.563-6 UN 2B</t>
  </si>
  <si>
    <t>1 9/16-6 UN 3B</t>
  </si>
  <si>
    <t>1.563-6 UN 3B</t>
  </si>
  <si>
    <t>1 9/16-8 UN 2B</t>
  </si>
  <si>
    <t>1.563-8 UN 2B</t>
  </si>
  <si>
    <t>1 9/16-8 UN 3B</t>
  </si>
  <si>
    <t>1.563-8 UN 3B</t>
  </si>
  <si>
    <t>1 9/16-12 UN 2B</t>
  </si>
  <si>
    <t>1.563-12 UN 2B</t>
  </si>
  <si>
    <t>1 9/16-12 UN 3B</t>
  </si>
  <si>
    <t>1.563-12 UN 3B</t>
  </si>
  <si>
    <t>1 9/16-16 UN 2B</t>
  </si>
  <si>
    <t>1.563-16 UN 2B</t>
  </si>
  <si>
    <t>1 9/16-16 UN 3B</t>
  </si>
  <si>
    <t>1.563-16 UN 3B</t>
  </si>
  <si>
    <t>1 9/16-18 UNEF 2B</t>
  </si>
  <si>
    <t>1.563-18 UNEF 2B</t>
  </si>
  <si>
    <t>1 9/16-18 UNEF 3B</t>
  </si>
  <si>
    <t>1.563-18 UNEF 3B</t>
  </si>
  <si>
    <t>1 9/16-20 UN 2B</t>
  </si>
  <si>
    <t>1.563-20 UN 2B</t>
  </si>
  <si>
    <t>1 9/16-20 UN 3B</t>
  </si>
  <si>
    <t>1.563-20 UN 3B</t>
  </si>
  <si>
    <t>1 5/8-6 UN 2B</t>
  </si>
  <si>
    <t>1.625-6 UN 2B</t>
  </si>
  <si>
    <t>1 5/8-6 UN 3B</t>
  </si>
  <si>
    <t>1.625-6 UN 3B</t>
  </si>
  <si>
    <t>1 5/8-8 UN 2B</t>
  </si>
  <si>
    <t>1.625-8 UN 2B</t>
  </si>
  <si>
    <t>1 5/8-8 UN 3B</t>
  </si>
  <si>
    <t>1.625-8 UN 3B</t>
  </si>
  <si>
    <t>1 5/8-10 UNS 2B</t>
  </si>
  <si>
    <t>1.625-10 UNS 2B</t>
  </si>
  <si>
    <t>1 5/8-12 UN 2B</t>
  </si>
  <si>
    <t>1.625-12 UN 2B</t>
  </si>
  <si>
    <t>1 5/8-12 UN 3B</t>
  </si>
  <si>
    <t>1.625-12 UN 3B</t>
  </si>
  <si>
    <t>1 5/8-14 UNS 2B</t>
  </si>
  <si>
    <t>1.625-14 UNS 2B</t>
  </si>
  <si>
    <t>1 5/8-16 UN 2B</t>
  </si>
  <si>
    <t>1.625-16 UN 2B</t>
  </si>
  <si>
    <t>1 5/8-16 UN 3B</t>
  </si>
  <si>
    <t>1.625-16 UN 3B</t>
  </si>
  <si>
    <t>1 5/8-18 UNEF 2B</t>
  </si>
  <si>
    <t>1.625-18 UNEF 2B</t>
  </si>
  <si>
    <t>1 5/8-18 UNEF 3B</t>
  </si>
  <si>
    <t>1.625-18 UNEF 3B</t>
  </si>
  <si>
    <t>1 5/8-20 UN 2B</t>
  </si>
  <si>
    <t>1.625-20 UN 2B</t>
  </si>
  <si>
    <t>1 5/8-20 UN 3B</t>
  </si>
  <si>
    <t>1.625-20 UN 3B</t>
  </si>
  <si>
    <t>1 5/8-24 UNS 2B</t>
  </si>
  <si>
    <t>1.625-24 UNS 2B</t>
  </si>
  <si>
    <t>1 11/16-6 UN 2B</t>
  </si>
  <si>
    <t>1.688-6 UN 2B</t>
  </si>
  <si>
    <t>1 11/16-6 UN 3B</t>
  </si>
  <si>
    <t>1.688-6 UN 3B</t>
  </si>
  <si>
    <t>1 11/16-8 UN 2B</t>
  </si>
  <si>
    <t>1.688-8 UN 2B</t>
  </si>
  <si>
    <t>1 11/16-8 UN 3B</t>
  </si>
  <si>
    <t>1.688-8 UN 3B</t>
  </si>
  <si>
    <t>1 11/16-12 UN 2B</t>
  </si>
  <si>
    <t>1.688-12 UN 2B</t>
  </si>
  <si>
    <t>1 11/16-12 UN 3B</t>
  </si>
  <si>
    <t>1.688-12 UN 3B</t>
  </si>
  <si>
    <t>1 11/16-16 UN 2B</t>
  </si>
  <si>
    <t>1.688-16 UN 2B</t>
  </si>
  <si>
    <t>1 11/16-16 UN 3B</t>
  </si>
  <si>
    <t>1.688-16 UN 3B</t>
  </si>
  <si>
    <t>1 11/16-18 UNEF 2B</t>
  </si>
  <si>
    <t>1.688-18 UNEF 2B</t>
  </si>
  <si>
    <t>1 11/16-18 UNEF 3B</t>
  </si>
  <si>
    <t>1.688-18 UNEF 3B</t>
  </si>
  <si>
    <t>1 11/16-20 UN 2B</t>
  </si>
  <si>
    <t>1.688-20 UN 2B</t>
  </si>
  <si>
    <t>1 11/16-20 UN 3B</t>
  </si>
  <si>
    <t>1.688-20 UN 3B</t>
  </si>
  <si>
    <t>1 3/4-5 UNC 1B</t>
  </si>
  <si>
    <t>1.750-5 UNC 1B</t>
  </si>
  <si>
    <t>1 3/4-5 UNC 2B</t>
  </si>
  <si>
    <t>1.750-5 UNC 2B</t>
  </si>
  <si>
    <t>1 3/4-5 UNC 3B</t>
  </si>
  <si>
    <t>1.750-5 UNC 3B</t>
  </si>
  <si>
    <t>1 3/4-6 UN 2B</t>
  </si>
  <si>
    <t>1.750-6 UN 2B</t>
  </si>
  <si>
    <t>1 3/4-6 UN 3B</t>
  </si>
  <si>
    <t>1.750-6 UN 3B</t>
  </si>
  <si>
    <t>1 3/4-8 UN 2B</t>
  </si>
  <si>
    <t>1.750-8 UN 2B</t>
  </si>
  <si>
    <t>1 3/4-8 UN 3B</t>
  </si>
  <si>
    <t>1.750-8 UN 3B</t>
  </si>
  <si>
    <t>1 3/4-10 UNS 2B</t>
  </si>
  <si>
    <t>1.750-10 UNS 2B</t>
  </si>
  <si>
    <t>1 3/4-12 UN 2B</t>
  </si>
  <si>
    <t>1.750-12 UN 2B</t>
  </si>
  <si>
    <t>1 3/4-12 UN 3B</t>
  </si>
  <si>
    <t>1.750-12 UN 3B</t>
  </si>
  <si>
    <t>1 3/4-14 UNS 2B</t>
  </si>
  <si>
    <t>1.750-14 UNS 2B</t>
  </si>
  <si>
    <t>1 3/4-16 UN 2B</t>
  </si>
  <si>
    <t>1.750-16 UN 2B</t>
  </si>
  <si>
    <t>1 3/4-16 UN 3B</t>
  </si>
  <si>
    <t>1.750-16 UN 3B</t>
  </si>
  <si>
    <t>1 3/4-18 UNS 2B</t>
  </si>
  <si>
    <t>1.750-18 UNS 2B</t>
  </si>
  <si>
    <t>1 3/4-20 UN 2B</t>
  </si>
  <si>
    <t>1.750-20 UN 2B</t>
  </si>
  <si>
    <t>1 3/4-20 UN 3B</t>
  </si>
  <si>
    <t>1.750-20 UN 3B</t>
  </si>
  <si>
    <t>1 13/16-6 UN 2B</t>
  </si>
  <si>
    <t>1.813-6 UN 2B</t>
  </si>
  <si>
    <t>1 13/16-6 UN 3B</t>
  </si>
  <si>
    <t>1.813-6 UN 3B</t>
  </si>
  <si>
    <t>1 13/16-8 UN 2B</t>
  </si>
  <si>
    <t>1.813-8 UN 2B</t>
  </si>
  <si>
    <t>1 13/16-8 UN 3B</t>
  </si>
  <si>
    <t>1.813-8 UN 3B</t>
  </si>
  <si>
    <t>1 13/16-12 UN 2B</t>
  </si>
  <si>
    <t>1.813-12 UN 2B</t>
  </si>
  <si>
    <t>1 13/16-12 UN 3B</t>
  </si>
  <si>
    <t>1.813-12 UN 3B</t>
  </si>
  <si>
    <t>1 13/16-16 UN 2B</t>
  </si>
  <si>
    <t>1.813-16 UN 2B</t>
  </si>
  <si>
    <t>1 13/16-16 UN 3B</t>
  </si>
  <si>
    <t>1.813-16 UN 3B</t>
  </si>
  <si>
    <t>1 13/16-20 UN 2B</t>
  </si>
  <si>
    <t>1.813-20 UN 2B</t>
  </si>
  <si>
    <t>1 13/16-20 UN 3B</t>
  </si>
  <si>
    <t>1.813-20 UN 3B</t>
  </si>
  <si>
    <t>1 7/8-6 UN 2B</t>
  </si>
  <si>
    <t>1.875-6 UN 2B</t>
  </si>
  <si>
    <t>1 7/8-6 UN 3B</t>
  </si>
  <si>
    <t>1.875-6 UN 3B</t>
  </si>
  <si>
    <t>1 7/8-8 UN 2B</t>
  </si>
  <si>
    <t>1.875-8 UN 2B</t>
  </si>
  <si>
    <t>1 7/8-8 UN 3B</t>
  </si>
  <si>
    <t>1.875-8 UN 3B</t>
  </si>
  <si>
    <t>1 7/8-10 UNS 2B</t>
  </si>
  <si>
    <t>1.875-10 UNS 2B</t>
  </si>
  <si>
    <t>1 7/8-12 UN 2B</t>
  </si>
  <si>
    <t>1.875-12 UN 2B</t>
  </si>
  <si>
    <t>1 7/8-12 UN 3B</t>
  </si>
  <si>
    <t>1.875-12 UN 3B</t>
  </si>
  <si>
    <t>1 7/8-14 UNS 2B</t>
  </si>
  <si>
    <t>1.875-14 UNS 2B</t>
  </si>
  <si>
    <t>1 7/8-16 UN 2B</t>
  </si>
  <si>
    <t>1.875-16 UN 2B</t>
  </si>
  <si>
    <t>1 7/8-16 UN 3B</t>
  </si>
  <si>
    <t>1.875-16 UN 3B</t>
  </si>
  <si>
    <t>1 7/8-18 UNS 2B</t>
  </si>
  <si>
    <t>1.875-18 UNS 2B</t>
  </si>
  <si>
    <t>1 7/8-20 UN 2B</t>
  </si>
  <si>
    <t>1.875-20 UN 2B</t>
  </si>
  <si>
    <t>1 7/8-20 UN 3B</t>
  </si>
  <si>
    <t>1.875-20 UN 3B</t>
  </si>
  <si>
    <t>1 15/16-6 UN 2B</t>
  </si>
  <si>
    <t>1.938-6 UN 2B</t>
  </si>
  <si>
    <t>1 15/16-6 UN 3B</t>
  </si>
  <si>
    <t>1.938-6 UN 3B</t>
  </si>
  <si>
    <t>1 15/16-8 UN 2B</t>
  </si>
  <si>
    <t>1.938-8 UN 2B</t>
  </si>
  <si>
    <t>1 15/16-8 UN 3B</t>
  </si>
  <si>
    <t>1.938-8 UN 3B</t>
  </si>
  <si>
    <t>1 15/16-12 UN 2B</t>
  </si>
  <si>
    <t>1.938-12 UN 2B</t>
  </si>
  <si>
    <t>1 15/16-12 UN 3B</t>
  </si>
  <si>
    <t>1.938-12 UN 3B</t>
  </si>
  <si>
    <t>1 15/16-16 UN 2B</t>
  </si>
  <si>
    <t>1.938-16 UN 2B</t>
  </si>
  <si>
    <t>1 15/16-16 UN 3B</t>
  </si>
  <si>
    <t>1.938-16 UN 3B</t>
  </si>
  <si>
    <t>1 15/16-20 UN 2B</t>
  </si>
  <si>
    <t>1.938-20 UN 2B</t>
  </si>
  <si>
    <t>1 15/16-20 UN 3B</t>
  </si>
  <si>
    <t>1.938-20 UN 3B</t>
  </si>
  <si>
    <t>2-6 UN 2B</t>
  </si>
  <si>
    <t>2.000-6 UN 2B</t>
  </si>
  <si>
    <t>2-6 UN 3B</t>
  </si>
  <si>
    <t>2.000-6 UN 3B</t>
  </si>
  <si>
    <t>2-8 UN 2B</t>
  </si>
  <si>
    <t>2.000-8 UN 2B</t>
  </si>
  <si>
    <t>2-8 UN 3B</t>
  </si>
  <si>
    <t>2.000-8 UN 3B</t>
  </si>
  <si>
    <t>2-10 UNS 2B</t>
  </si>
  <si>
    <t>2.000-10 UNS 2B</t>
  </si>
  <si>
    <t>2-12 UN 2B</t>
  </si>
  <si>
    <t>2.000-12 UN 2B</t>
  </si>
  <si>
    <t>2-12 UN 3B</t>
  </si>
  <si>
    <t>2.000-12 UN 3B</t>
  </si>
  <si>
    <t>2-14 UNS 2B</t>
  </si>
  <si>
    <t>2.000-14 UNS 2B</t>
  </si>
  <si>
    <t>2-16 UN 2B</t>
  </si>
  <si>
    <t>2.000-16 UN 2B</t>
  </si>
  <si>
    <t>2-16 UN 3B</t>
  </si>
  <si>
    <t>2.000-16 UN 3B</t>
  </si>
  <si>
    <t>2-18 UNS 2B</t>
  </si>
  <si>
    <t>2.000-18 UNS 2B</t>
  </si>
  <si>
    <t>2-20 UN 2B</t>
  </si>
  <si>
    <t>2.000-20 UN 2B</t>
  </si>
  <si>
    <t>2-20 UN 3B</t>
  </si>
  <si>
    <t>2.000-20 UN 3B</t>
  </si>
  <si>
    <t>2 1/16-16 UNS 2B</t>
  </si>
  <si>
    <t>2.063-16 UNS 2B</t>
  </si>
  <si>
    <t>2 1/16-16 UNS 3B</t>
  </si>
  <si>
    <t>2.063-16 UNS 3B</t>
  </si>
  <si>
    <t>2 1/8-6 UN 2B</t>
  </si>
  <si>
    <t>2.125-6 UN 2B</t>
  </si>
  <si>
    <t>2 1/8-6 UN 3B</t>
  </si>
  <si>
    <t>2.125-6 UN 3B</t>
  </si>
  <si>
    <t>2 1/8-8 UN 2B</t>
  </si>
  <si>
    <t>2.125-8 UN 2B</t>
  </si>
  <si>
    <t>2 1/8-8 UN 3B</t>
  </si>
  <si>
    <t>2.125-8 UN 3B</t>
  </si>
  <si>
    <t>2 1/8-12 UN 2B</t>
  </si>
  <si>
    <t>2.125-12 UN 2B</t>
  </si>
  <si>
    <t>2 1/8-12 UN 3B</t>
  </si>
  <si>
    <t>2.125-12 UN 3B</t>
  </si>
  <si>
    <t>2 1/8-16 UN 2B</t>
  </si>
  <si>
    <t>2.125-16 UN 2B</t>
  </si>
  <si>
    <t>2 1/8-16 UN 3B</t>
  </si>
  <si>
    <t>2.125-16 UN 3B</t>
  </si>
  <si>
    <t>2 1/8-20 UN 2B</t>
  </si>
  <si>
    <t>2.125-20 UN 2B</t>
  </si>
  <si>
    <t>2 1/8-20 UN 3B</t>
  </si>
  <si>
    <t>2.125-20 UN 3B</t>
  </si>
  <si>
    <t>2 3/16-16 UNS 2B</t>
  </si>
  <si>
    <t>2.188-16 UNS 2B</t>
  </si>
  <si>
    <t>2 3/16-16 UNS 3B</t>
  </si>
  <si>
    <t>2.188-16 UNS 3B</t>
  </si>
  <si>
    <t>2 1/4-6 UN 2B</t>
  </si>
  <si>
    <t>2.250-6 UN 2B</t>
  </si>
  <si>
    <t>2 1/4-6 UN 3B</t>
  </si>
  <si>
    <t>2.250-6 UN 3B</t>
  </si>
  <si>
    <t>2 1/4-8 UN 2B</t>
  </si>
  <si>
    <t>2.250-8 UN 2B</t>
  </si>
  <si>
    <t>2 1/4-8 UN 3B</t>
  </si>
  <si>
    <t>2.250-8 UN 3B</t>
  </si>
  <si>
    <t>2 1/4-10 UNS 2B</t>
  </si>
  <si>
    <t>2.250-10 UNS 2B</t>
  </si>
  <si>
    <t>2 1/4-12 UN 2B</t>
  </si>
  <si>
    <t>2.250-12 UN 2B</t>
  </si>
  <si>
    <t>2 1/4-12 UN 3B</t>
  </si>
  <si>
    <t>2.250-12 UN 3B</t>
  </si>
  <si>
    <t>2 1/4-14 UNS 2B</t>
  </si>
  <si>
    <t>2.250-14 UNS 2B</t>
  </si>
  <si>
    <t>2 1/4-16 UN 2B</t>
  </si>
  <si>
    <t>2.250-16 UN 2B</t>
  </si>
  <si>
    <t>2 1/4-16 UN 3B</t>
  </si>
  <si>
    <t>2.250-16 UN 3B</t>
  </si>
  <si>
    <t>2 1/4-18 UNS 2B</t>
  </si>
  <si>
    <t>2.250-18 UNS 2B</t>
  </si>
  <si>
    <t>2 1/4-20 UN 2B</t>
  </si>
  <si>
    <t>2.250-20 UN 2B</t>
  </si>
  <si>
    <t>2 1/4-20 UN 3B</t>
  </si>
  <si>
    <t>2.250-20 UN 3B</t>
  </si>
  <si>
    <t>2 5/16-16 UNS 2B</t>
  </si>
  <si>
    <t>2.313-16 UNS 2B</t>
  </si>
  <si>
    <t>2 5/16-16 UNS 3B</t>
  </si>
  <si>
    <t>2.313-16 UNS 3B</t>
  </si>
  <si>
    <t>2 3/8-6 UN 2B</t>
  </si>
  <si>
    <t>2.375-6 UN 2B</t>
  </si>
  <si>
    <t>2 3/8-6 UN 3B</t>
  </si>
  <si>
    <t>2.375-6 UN 3B</t>
  </si>
  <si>
    <t>2 3/8-8 UN 2B</t>
  </si>
  <si>
    <t>2.375-8 UN 2B</t>
  </si>
  <si>
    <t>2 3/8-8 UN 3B</t>
  </si>
  <si>
    <t>2.375-8 UN 3B</t>
  </si>
  <si>
    <t>2 3/8-12 UN 2B</t>
  </si>
  <si>
    <t>2.375-12 UN 2B</t>
  </si>
  <si>
    <t>2 3/8-12 UN 3B</t>
  </si>
  <si>
    <t>2.375-12 UN 3B</t>
  </si>
  <si>
    <t>2 3/8-16 UN 2B</t>
  </si>
  <si>
    <t>2.375-16 UN 2B</t>
  </si>
  <si>
    <t>2 3/8-16 UN 3B</t>
  </si>
  <si>
    <t>2.375-16 UN 3B</t>
  </si>
  <si>
    <t>2 3/8-20 UN 2B</t>
  </si>
  <si>
    <t>2.375-20 UN 2B</t>
  </si>
  <si>
    <t>2 3/8-20 UN 3B</t>
  </si>
  <si>
    <t>2.375-20 UN 3B</t>
  </si>
  <si>
    <t>2 7/16-16 UNS 2B</t>
  </si>
  <si>
    <t>2.438-16 UNS 2B</t>
  </si>
  <si>
    <t>2 7/16-16 UNS 3B</t>
  </si>
  <si>
    <t>2.438-16 UNS 3B</t>
  </si>
  <si>
    <t>2 1/2-4 UNC 1B</t>
  </si>
  <si>
    <t>2.500-4 UNC 1B</t>
  </si>
  <si>
    <t>2 1/2-4 UNC 2B</t>
  </si>
  <si>
    <t>2.500-4 UNC 2B</t>
  </si>
  <si>
    <t>2 1/2-4 UNC 3B</t>
  </si>
  <si>
    <t>2.500-4 UNC 3B</t>
  </si>
  <si>
    <t>2 1/2-6 UN 2B</t>
  </si>
  <si>
    <t>2.500-6 UN 2B</t>
  </si>
  <si>
    <t>2 1/2-6 UN 3B</t>
  </si>
  <si>
    <t>2.500-6 UN 3B</t>
  </si>
  <si>
    <t>2 1/2-8 UN 2B</t>
  </si>
  <si>
    <t>2.500-8 UN 2B</t>
  </si>
  <si>
    <t>2 1/2-8 UN 3B</t>
  </si>
  <si>
    <t>2.500-8 UN 3B</t>
  </si>
  <si>
    <t>2 1/2-10 UNS 2B</t>
  </si>
  <si>
    <t>2.500-10 UNS 2B</t>
  </si>
  <si>
    <t>2 1/2-12 UN 2B</t>
  </si>
  <si>
    <t>2.500-12 UN 2B</t>
  </si>
  <si>
    <t>2 1/2-12 UN 3B</t>
  </si>
  <si>
    <t>2.500-12 UN 3B</t>
  </si>
  <si>
    <t>2 1/2-14 UNS 2B</t>
  </si>
  <si>
    <t>2.500-14 UNS 2B</t>
  </si>
  <si>
    <t>2 1/2-16 UN 2B</t>
  </si>
  <si>
    <t>2.500-16 UN 2B</t>
  </si>
  <si>
    <t>2 1/2-16 UN 3B</t>
  </si>
  <si>
    <t>2.500-16 UN 3B</t>
  </si>
  <si>
    <t>2 1/2-18 UNS 2B</t>
  </si>
  <si>
    <t>2.500-18 UNS 2B</t>
  </si>
  <si>
    <t>2 1/2-20 UN 2B</t>
  </si>
  <si>
    <t>2.500-20 UN 2B</t>
  </si>
  <si>
    <t>2 1/2-20 UN 3B</t>
  </si>
  <si>
    <t>2.500-20 UN 3B</t>
  </si>
  <si>
    <t>2 5/8-6 UN 2B</t>
  </si>
  <si>
    <t>2.625-6 UN 2B</t>
  </si>
  <si>
    <t>2 5/8-6 UN 3B</t>
  </si>
  <si>
    <t>2.625-6 UN 3B</t>
  </si>
  <si>
    <t>2 5/8-8 UN 2B</t>
  </si>
  <si>
    <t>2.625-8 UN 2B</t>
  </si>
  <si>
    <t>2 5/8-8 UN 3B</t>
  </si>
  <si>
    <t>2.625-8 UN 3B</t>
  </si>
  <si>
    <t>2 5/8-12 UN 2B</t>
  </si>
  <si>
    <t>2.625-12 UN 2B</t>
  </si>
  <si>
    <t>2 5/8-12 UN 3B</t>
  </si>
  <si>
    <t>2.625-12 UN 3B</t>
  </si>
  <si>
    <t>2 5/8-16 UN 2B</t>
  </si>
  <si>
    <t>2.625-16 UN 2B</t>
  </si>
  <si>
    <t>2 5/8-16 UN 3B</t>
  </si>
  <si>
    <t>2.625-16 UN 3B</t>
  </si>
  <si>
    <t>2 5/8-20 UN 2B</t>
  </si>
  <si>
    <t>2.625-20 UN 2B</t>
  </si>
  <si>
    <t>2 5/8-20 UN 3B</t>
  </si>
  <si>
    <t>2.625-20 UN 3B</t>
  </si>
  <si>
    <t>2 3/4-4 UNC 1B</t>
  </si>
  <si>
    <t>2.750-4 UNC 1B</t>
  </si>
  <si>
    <t>2 3/4-4 UNC 2B</t>
  </si>
  <si>
    <t>2.750-4 UNC 2B</t>
  </si>
  <si>
    <t>2 3/4-4 UNC 3B</t>
  </si>
  <si>
    <t>2.750-4 UNC 3B</t>
  </si>
  <si>
    <t>2 3/4-6 UN 2B</t>
  </si>
  <si>
    <t>2.750-6 UN 2B</t>
  </si>
  <si>
    <t>2 3/4-6 UN 3B</t>
  </si>
  <si>
    <t>2.750-6 UN 3B</t>
  </si>
  <si>
    <t>2 3/4-8 UN 2B</t>
  </si>
  <si>
    <t>2.750-8 UN 2B</t>
  </si>
  <si>
    <t>2 3/4-8 UN 3B</t>
  </si>
  <si>
    <t>2.750-8 UN 3B</t>
  </si>
  <si>
    <t>2 3/4-10 UNS 2B</t>
  </si>
  <si>
    <t>2.750-10 UNS 2B</t>
  </si>
  <si>
    <t>2 3/4-12 UN 2B</t>
  </si>
  <si>
    <t>2.750-12 UN 2B</t>
  </si>
  <si>
    <t>2 3/4-12 UN 3B</t>
  </si>
  <si>
    <t>2.750-12 UN 3B</t>
  </si>
  <si>
    <t>2 3/4-14 UNS 2B</t>
  </si>
  <si>
    <t>2.750-14 UNS 2B</t>
  </si>
  <si>
    <t>2 3/4-16 UN 2B</t>
  </si>
  <si>
    <t>2.750-16 UN 2B</t>
  </si>
  <si>
    <t>2 3/4-16 UN 3B</t>
  </si>
  <si>
    <t>2.750-16 UN 3B</t>
  </si>
  <si>
    <t>2 3/4-18 UNS 2B</t>
  </si>
  <si>
    <t>2.750-18 UNS 2B</t>
  </si>
  <si>
    <t>2 3/4-20 UN 2B</t>
  </si>
  <si>
    <t>2.750-20 UN 2B</t>
  </si>
  <si>
    <t>2 3/4-20 UN 3B</t>
  </si>
  <si>
    <t>2.750-20 UN 3B</t>
  </si>
  <si>
    <t>2 7/8-6 UN 2B</t>
  </si>
  <si>
    <t>2.875-6 UN 2B</t>
  </si>
  <si>
    <t>2 7/8-6 UN 3B</t>
  </si>
  <si>
    <t>2.875-6 UN 3B</t>
  </si>
  <si>
    <t>2 7/8-8 UN 2B</t>
  </si>
  <si>
    <t>2.875-8 UN 2B</t>
  </si>
  <si>
    <t>2 7/8-8 UN 3B</t>
  </si>
  <si>
    <t>2.875-8 UN 3B</t>
  </si>
  <si>
    <t>2 7/8-12 UN 2B</t>
  </si>
  <si>
    <t>2.875-12 UN 2B</t>
  </si>
  <si>
    <t>2 7/8-12 UN 3B</t>
  </si>
  <si>
    <t>2.875-12 UN 3B</t>
  </si>
  <si>
    <t>2 7/8-16 UN 2B</t>
  </si>
  <si>
    <t>2.875-16 UN 2B</t>
  </si>
  <si>
    <t>2 7/8-16 UN 3B</t>
  </si>
  <si>
    <t>2.875-16 UN 3B</t>
  </si>
  <si>
    <t>2 7/8-20 UN 2B</t>
  </si>
  <si>
    <t>2.875-20 UN 2B</t>
  </si>
  <si>
    <t>2 7/8-20 UN 3B</t>
  </si>
  <si>
    <t>2.875-20 UN 3B</t>
  </si>
  <si>
    <t>3-4 UNC 1B</t>
  </si>
  <si>
    <t>3.000-4 UNC 1B</t>
  </si>
  <si>
    <t>3-4 UNC 2B</t>
  </si>
  <si>
    <t>3.000-4 UNC 2B</t>
  </si>
  <si>
    <t>3-4 UNC 3B</t>
  </si>
  <si>
    <t>3.000-4 UNC 3B</t>
  </si>
  <si>
    <t>3-6 UN 2B</t>
  </si>
  <si>
    <t>3.000-6 UN 2B</t>
  </si>
  <si>
    <t>3-6 UN 3B</t>
  </si>
  <si>
    <t>3.000-6 UN 3B</t>
  </si>
  <si>
    <t>3-8 UN 2B</t>
  </si>
  <si>
    <t>3.000-8 UN 2B</t>
  </si>
  <si>
    <t>3-8 UN 3B</t>
  </si>
  <si>
    <t>3.000-8 UN 3B</t>
  </si>
  <si>
    <t>3-10 UNS 2B</t>
  </si>
  <si>
    <t>3.000-10 UNS 2B</t>
  </si>
  <si>
    <t>3-12 UN 2B</t>
  </si>
  <si>
    <t>3.000-12 UN 2B</t>
  </si>
  <si>
    <t>3-12 UN 3B</t>
  </si>
  <si>
    <t>3.000-12 UN 3B</t>
  </si>
  <si>
    <t>3-14 UNS 2B</t>
  </si>
  <si>
    <t>3.000-14 UNS 2B</t>
  </si>
  <si>
    <t>3-16 UN 2B</t>
  </si>
  <si>
    <t>3.000-16 UN 2B</t>
  </si>
  <si>
    <t>3-16 UN 3B</t>
  </si>
  <si>
    <t>3.000-16 UN 3B</t>
  </si>
  <si>
    <t>3-18 UNS 2B</t>
  </si>
  <si>
    <t>3.000-18 UNS 2B</t>
  </si>
  <si>
    <t>3-20 UN 2B</t>
  </si>
  <si>
    <t>3.000-20 UN 2B</t>
  </si>
  <si>
    <t>3-20 UN 3B</t>
  </si>
  <si>
    <t>3.000-20 UN 3B</t>
  </si>
  <si>
    <t>3 1/8-6 UN 2B</t>
  </si>
  <si>
    <t>3.125-6 UN 2B</t>
  </si>
  <si>
    <t>3 1/8-6 UN 3B</t>
  </si>
  <si>
    <t>3.125-6 UN 3B</t>
  </si>
  <si>
    <t>3 1/8-8 UN 2B</t>
  </si>
  <si>
    <t>3.125-8 UN 2B</t>
  </si>
  <si>
    <t>3 1/8-8 UN 3B</t>
  </si>
  <si>
    <t>3.125-8 UN 3B</t>
  </si>
  <si>
    <t>3 1/8-12 UN 2B</t>
  </si>
  <si>
    <t>3.125-12 UN 2B</t>
  </si>
  <si>
    <t>3 1/8-12 UN 3B</t>
  </si>
  <si>
    <t>3.125-12 UN 3B</t>
  </si>
  <si>
    <t>3 1/8-16 UN 2B</t>
  </si>
  <si>
    <t>3.125-16 UN 2B</t>
  </si>
  <si>
    <t>3 1/8-16 UN 3B</t>
  </si>
  <si>
    <t>3.125-16 UN 3B</t>
  </si>
  <si>
    <t>3 1/4-4 UNC 1B</t>
  </si>
  <si>
    <t>3.250-4 UNC 1B</t>
  </si>
  <si>
    <t>3 1/4-4 UNC 2B</t>
  </si>
  <si>
    <t>3.250-4 UNC 2B</t>
  </si>
  <si>
    <t>3 1/4-4 UNC 3B</t>
  </si>
  <si>
    <t>3.250-4 UNC 3B</t>
  </si>
  <si>
    <t>3 1/4-6 UN 2B</t>
  </si>
  <si>
    <t>3.250-6 UN 2B</t>
  </si>
  <si>
    <t>3 1/4-6 UN 3B</t>
  </si>
  <si>
    <t>3.250-6 UN 3B</t>
  </si>
  <si>
    <t>3 1/4-8 UN 2B</t>
  </si>
  <si>
    <t>3.250-8 UN 2B</t>
  </si>
  <si>
    <t>3 1/4-8 UN 3B</t>
  </si>
  <si>
    <t>3.250-8 UN 3B</t>
  </si>
  <si>
    <t>3 1/4-10 UNS 2B</t>
  </si>
  <si>
    <t>3.250-10 UNS 2B</t>
  </si>
  <si>
    <t>3 1/4-12 UN 2B</t>
  </si>
  <si>
    <t>3.250-12 UN 2B</t>
  </si>
  <si>
    <t>3 1/4-12 UN 3B</t>
  </si>
  <si>
    <t>3.250-12 UN 3B</t>
  </si>
  <si>
    <t>3 1/4-14 UNS 2B</t>
  </si>
  <si>
    <t>3.250-14 UNS 2B</t>
  </si>
  <si>
    <t>3 1/4-16 UN 2B</t>
  </si>
  <si>
    <t>3.250-16 UN 2B</t>
  </si>
  <si>
    <t>3 1/4-16 UN 3B</t>
  </si>
  <si>
    <t>3.250-16 UN 3B</t>
  </si>
  <si>
    <t>3 1/4-18 UNS 2B</t>
  </si>
  <si>
    <t>3.250-18 UNS 2B</t>
  </si>
  <si>
    <t>3 3/8-6 UN 2B</t>
  </si>
  <si>
    <t>3.375-6 UN 2B</t>
  </si>
  <si>
    <t>3 3/8-6 UN 3B</t>
  </si>
  <si>
    <t>3.375-6 UN 3B</t>
  </si>
  <si>
    <t>3 3/8-8 UN 2B</t>
  </si>
  <si>
    <t>3.375-8 UN 2B</t>
  </si>
  <si>
    <t>3 3/8-8 UN 3B</t>
  </si>
  <si>
    <t>3.375-8 UN 3B</t>
  </si>
  <si>
    <t>3 3/8-12 UN 2B</t>
  </si>
  <si>
    <t>3.375-12 UN 2B</t>
  </si>
  <si>
    <t>3 3/8-12 UN 3B</t>
  </si>
  <si>
    <t>3.375-12 UN 3B</t>
  </si>
  <si>
    <t>3 3/8-16 UN 2B</t>
  </si>
  <si>
    <t>3.375-16 UN 2B</t>
  </si>
  <si>
    <t>3 3/8-16 UN 3B</t>
  </si>
  <si>
    <t>3.375-16 UN 3B</t>
  </si>
  <si>
    <t>3 1/2-4 UNC 1B</t>
  </si>
  <si>
    <t>3.500-4 UNC 1B</t>
  </si>
  <si>
    <t>3 1/2-4 UNC 2B</t>
  </si>
  <si>
    <t>3.500-4 UNC 2B</t>
  </si>
  <si>
    <t>3 1/2-4 UNC 3B</t>
  </si>
  <si>
    <t>3.500-4 UNC 3B</t>
  </si>
  <si>
    <t>3 1/2-6 UN 2B</t>
  </si>
  <si>
    <t>3.500-6 UN 2B</t>
  </si>
  <si>
    <t>3 1/2-6 UN 3B</t>
  </si>
  <si>
    <t>3.500-6 UN 3B</t>
  </si>
  <si>
    <t>3 1/2-8 UN 2B</t>
  </si>
  <si>
    <t>3.500-8 UN 2B</t>
  </si>
  <si>
    <t>3 1/2-8 UN 3B</t>
  </si>
  <si>
    <t>3.500-8 UN 3B</t>
  </si>
  <si>
    <t>3 1/2-10 UNS 2B</t>
  </si>
  <si>
    <t>3.500-10 UNS 2B</t>
  </si>
  <si>
    <t>3 1/2-12 UN 2B</t>
  </si>
  <si>
    <t>3.500-12 UN 2B</t>
  </si>
  <si>
    <t>3 1/2-12 UN 3B</t>
  </si>
  <si>
    <t>3.500-12 UN 3B</t>
  </si>
  <si>
    <t>3 1/2-14 UNS 2B</t>
  </si>
  <si>
    <t>3.500-14 UNS 2B</t>
  </si>
  <si>
    <t>3 1/2-16 UN 2B</t>
  </si>
  <si>
    <t>3.500-16 UN 2B</t>
  </si>
  <si>
    <t>3 1/2-16 UN 3B</t>
  </si>
  <si>
    <t>3.500-16 UN 3B</t>
  </si>
  <si>
    <t>3 1/2-18 UNS 2B</t>
  </si>
  <si>
    <t>3.500-18 UNS 2B</t>
  </si>
  <si>
    <t>3 5/8-6 UN 2B</t>
  </si>
  <si>
    <t>3.625-6 UN 2B</t>
  </si>
  <si>
    <t>3 5/8-6 UN 3B</t>
  </si>
  <si>
    <t>3.625-6 UN 3B</t>
  </si>
  <si>
    <t>3 5/8-8 UN 2B</t>
  </si>
  <si>
    <t>3.625-8 UN 2B</t>
  </si>
  <si>
    <t>3 5/8-8 UN 3B</t>
  </si>
  <si>
    <t>3.625-8 UN 3B</t>
  </si>
  <si>
    <t>3 5/8-12 UN 2B</t>
  </si>
  <si>
    <t>3.625-12 UN 2B</t>
  </si>
  <si>
    <t>3 5/8-12 UN 3B</t>
  </si>
  <si>
    <t>3.625-12 UN 3B</t>
  </si>
  <si>
    <t>3 5/8-16 UN 2B</t>
  </si>
  <si>
    <t>3.625-16 UN 2B</t>
  </si>
  <si>
    <t>3 5/8-16 UN 3B</t>
  </si>
  <si>
    <t>3.625-16 UN 3B</t>
  </si>
  <si>
    <t>3 3/4-4 UNC 1B</t>
  </si>
  <si>
    <t>3.750-4 UNC 1B</t>
  </si>
  <si>
    <t>3 3/4-4 UNC 2B</t>
  </si>
  <si>
    <t>3.750-4 UNC 2B</t>
  </si>
  <si>
    <t>3 3/4-4 UNC 3B</t>
  </si>
  <si>
    <t>3.750-4 UNC 3B</t>
  </si>
  <si>
    <t>3 3/4-6 UN 2B</t>
  </si>
  <si>
    <t>3.750-6 UN 2B</t>
  </si>
  <si>
    <t>3 3/4-6 UN 3B</t>
  </si>
  <si>
    <t>3.750-6 UN 3B</t>
  </si>
  <si>
    <t>3 3/4-8 UN 2B</t>
  </si>
  <si>
    <t>3.750-8 UN 2B</t>
  </si>
  <si>
    <t>3 3/4-8 UN 3B</t>
  </si>
  <si>
    <t>3.750-8 UN 3B</t>
  </si>
  <si>
    <t>3 3/4-10 UNS 2B</t>
  </si>
  <si>
    <t>3.750-10 UNS 2B</t>
  </si>
  <si>
    <t>3 3/4-12 UN 2B</t>
  </si>
  <si>
    <t>3.750-12 UN 2B</t>
  </si>
  <si>
    <t>3 3/4-12 UN 3B</t>
  </si>
  <si>
    <t>3.750-12 UN 3B</t>
  </si>
  <si>
    <t>3 3/4-14 UNS 2B</t>
  </si>
  <si>
    <t>3.750-14 UNS 2B</t>
  </si>
  <si>
    <t>3 3/4-16 UN 2B</t>
  </si>
  <si>
    <t>3.750-16 UN 2B</t>
  </si>
  <si>
    <t>3 3/4-16 UN 3B</t>
  </si>
  <si>
    <t>3.750-16 UN 3B</t>
  </si>
  <si>
    <t>3 3/4-18 UNS 2B</t>
  </si>
  <si>
    <t>3.750-18 UNS 2B</t>
  </si>
  <si>
    <t>3 7/8-6 UN 2B</t>
  </si>
  <si>
    <t>3.875-6 UN 2B</t>
  </si>
  <si>
    <t>3 7/8-6 UN 3B</t>
  </si>
  <si>
    <t>3.875-6 UN 3B</t>
  </si>
  <si>
    <t>3 7/8-8 UN 2B</t>
  </si>
  <si>
    <t>3.875-8 UN 2B</t>
  </si>
  <si>
    <t>3 7/8-8 UN 3B</t>
  </si>
  <si>
    <t>3.875-8 UN 3B</t>
  </si>
  <si>
    <t>3 7/8-12 UN 2B</t>
  </si>
  <si>
    <t>3.875-12 UN 2B</t>
  </si>
  <si>
    <t>3 7/8-12 UN 3B</t>
  </si>
  <si>
    <t>3.875-12 UN 3B</t>
  </si>
  <si>
    <t>3 7/8-16 UN 2B</t>
  </si>
  <si>
    <t>3.875-16 UN 2B</t>
  </si>
  <si>
    <t>3 7/8-16 UN 3B</t>
  </si>
  <si>
    <t>3.875-16 UN 3B</t>
  </si>
  <si>
    <t>4-4 UNC 1B</t>
  </si>
  <si>
    <t>4.000-4 UNC 1B</t>
  </si>
  <si>
    <t>4-4 UNC 2B</t>
  </si>
  <si>
    <t>4.000-4 UNC 2B</t>
  </si>
  <si>
    <t>4-4 UNC 3B</t>
  </si>
  <si>
    <t>4.000-4 UNC 3B</t>
  </si>
  <si>
    <t>4-6 UN 2B</t>
  </si>
  <si>
    <t>4.000-6 UN 2B</t>
  </si>
  <si>
    <t>4-6 UN 3B</t>
  </si>
  <si>
    <t>4.000-6 UN 3B</t>
  </si>
  <si>
    <t>4-8 UN 2B</t>
  </si>
  <si>
    <t>4.000-8 UN 2B</t>
  </si>
  <si>
    <t>4-8 UN 3B</t>
  </si>
  <si>
    <t>4.000-8 UN 3B</t>
  </si>
  <si>
    <t>4-10 UNS 2B</t>
  </si>
  <si>
    <t>4.000-10 UNS 2B</t>
  </si>
  <si>
    <t>4-12 UN 2B</t>
  </si>
  <si>
    <t>4.000-12 UN 2B</t>
  </si>
  <si>
    <t>4-12 UN 3B</t>
  </si>
  <si>
    <t>4.000-12 UN 3B</t>
  </si>
  <si>
    <t>4-14 UNS 2B</t>
  </si>
  <si>
    <t>4.000-14 UNS 2B</t>
  </si>
  <si>
    <t>4-16 UN 2B</t>
  </si>
  <si>
    <t>4.000-16 UN 2B</t>
  </si>
  <si>
    <t>4-16 UN 3B</t>
  </si>
  <si>
    <t>4.000-16 UN 3B</t>
  </si>
  <si>
    <t>4 1/4-10 UNS 2B</t>
  </si>
  <si>
    <t>4.250-10 UNS 2B</t>
  </si>
  <si>
    <t>4 1/4-14 UNS 2B</t>
  </si>
  <si>
    <t>4.250-14 UNS 2B</t>
  </si>
  <si>
    <t>4 1/4-12 UN 2B</t>
  </si>
  <si>
    <t>4.250-12 UN 2B</t>
  </si>
  <si>
    <t>4 1/4-12 UN 3B</t>
  </si>
  <si>
    <t>4.250-12 UN 3B</t>
  </si>
  <si>
    <t>4 1/4-16 UN 2B</t>
  </si>
  <si>
    <t>4.250-16 UN 2B</t>
  </si>
  <si>
    <t>4 1/4-16 UN 3B</t>
  </si>
  <si>
    <t>4.250-16 UN 3B</t>
  </si>
  <si>
    <t>4 1/2-10 UNS 2B</t>
  </si>
  <si>
    <t>4.500-10 UNS 2B</t>
  </si>
  <si>
    <t>4 1/2-14 UNS 2B</t>
  </si>
  <si>
    <t>4.500-14 UNS 2B</t>
  </si>
  <si>
    <t>4 1/2-12 UN 2B</t>
  </si>
  <si>
    <t>4.500-12 UN 2B</t>
  </si>
  <si>
    <t>4 1/2-12 UN 3B</t>
  </si>
  <si>
    <t>4.500-12 UN 3B</t>
  </si>
  <si>
    <t>4 1/2-16 UN 2B</t>
  </si>
  <si>
    <t>4.500-16 UN 2B</t>
  </si>
  <si>
    <t>4 1/2-16 UN 3B</t>
  </si>
  <si>
    <t>4.500-16 UN 3B</t>
  </si>
  <si>
    <t>4 3/4-10 UNS 2B</t>
  </si>
  <si>
    <t>4.750-10 UNS 2B</t>
  </si>
  <si>
    <t>4 3/4-14 UNS 2B</t>
  </si>
  <si>
    <t>4.750-14 UNS 2B</t>
  </si>
  <si>
    <t>4 3/4-12 UN 2B</t>
  </si>
  <si>
    <t>4.750-12 UN 2B</t>
  </si>
  <si>
    <t>4 3/4-12 UN 3B</t>
  </si>
  <si>
    <t>4.750-12 UN 3B</t>
  </si>
  <si>
    <t>4 3/4-16 UN 2B</t>
  </si>
  <si>
    <t>4.750-16 UN 2B</t>
  </si>
  <si>
    <t>4 3/4-16 UN 3B</t>
  </si>
  <si>
    <t>4.750-16 UN 3B</t>
  </si>
  <si>
    <t>5-10 UNS 2B</t>
  </si>
  <si>
    <t>5.000-10 UNS 2B</t>
  </si>
  <si>
    <t>5-14 UNS 2B</t>
  </si>
  <si>
    <t>5.000-14 UNS 2B</t>
  </si>
  <si>
    <t>5-12 UN 2B</t>
  </si>
  <si>
    <t>5.000-12 UN 2B</t>
  </si>
  <si>
    <t>5-12 UN 3B</t>
  </si>
  <si>
    <t>5.000-12 UN 3B</t>
  </si>
  <si>
    <t>5-16 UN 2B</t>
  </si>
  <si>
    <t>5.000-16 UN 2B</t>
  </si>
  <si>
    <t>5-16 UN 3B</t>
  </si>
  <si>
    <t>5.000-16 UN 3B</t>
  </si>
  <si>
    <t>5 1/4-10 UNS 2B</t>
  </si>
  <si>
    <t>5.250-10 UNS 2B</t>
  </si>
  <si>
    <t>5 1/4-14 UNS 2B</t>
  </si>
  <si>
    <t>5.250-14 UNS 2B</t>
  </si>
  <si>
    <t>5 1/4-12 UN 2B</t>
  </si>
  <si>
    <t>5.250-12 UN 2B</t>
  </si>
  <si>
    <t>5 1/4-12 UN 3B</t>
  </si>
  <si>
    <t>5.250-12 UN 3B</t>
  </si>
  <si>
    <t>5 1/4-16 UN 2B</t>
  </si>
  <si>
    <t>5.250-16 UN 2B</t>
  </si>
  <si>
    <t>5 1/4-16 UN 3B</t>
  </si>
  <si>
    <t>5.250-16 UN 3B</t>
  </si>
  <si>
    <t>5 1/2-10 UNS 2B</t>
  </si>
  <si>
    <t>5.500-10 UNS 2B</t>
  </si>
  <si>
    <t>5 1/2-14 UNS 2B</t>
  </si>
  <si>
    <t>5.500-14 UNS 2B</t>
  </si>
  <si>
    <t>5 1/2-12 UN 2B</t>
  </si>
  <si>
    <t>5.500-12 UN 2B</t>
  </si>
  <si>
    <t>5 1/2-12 UN 3B</t>
  </si>
  <si>
    <t>5.500-12 UN 3B</t>
  </si>
  <si>
    <t>5 1/2-16 UN 2B</t>
  </si>
  <si>
    <t>5.500-16 UN 2B</t>
  </si>
  <si>
    <t>5 1/2-16 UN 3B</t>
  </si>
  <si>
    <t>5.500-16 UN 3B</t>
  </si>
  <si>
    <t>5 3/4-10 UNS 2B</t>
  </si>
  <si>
    <t>5.750-10 UNS 2B</t>
  </si>
  <si>
    <t>5 3/4-14 UNS 2B</t>
  </si>
  <si>
    <t>5.750-14 UNS 2B</t>
  </si>
  <si>
    <t>5 3/4-12 UN 2B</t>
  </si>
  <si>
    <t>5.750-12 UN 2B</t>
  </si>
  <si>
    <t>5 3/4-12 UN 3B</t>
  </si>
  <si>
    <t>5.750-12 UN 3B</t>
  </si>
  <si>
    <t>5 3/4-16 UN 2B</t>
  </si>
  <si>
    <t>5.750-16 UN 2B</t>
  </si>
  <si>
    <t>5 3/4-16 UN 3B</t>
  </si>
  <si>
    <t>5.750-16 UN 3B</t>
  </si>
  <si>
    <t>6-10 UNS 2B</t>
  </si>
  <si>
    <t>6.000-10 UNS 2B</t>
  </si>
  <si>
    <t>6-14 UNS 2B</t>
  </si>
  <si>
    <t>6.000-14 UNS 2B</t>
  </si>
  <si>
    <t>6-12 UN 2B</t>
  </si>
  <si>
    <t>6.000-12 UN 2B</t>
  </si>
  <si>
    <t>6-12 UN 3B</t>
  </si>
  <si>
    <t>6.000-12 UN 3B</t>
  </si>
  <si>
    <t>6-16 UN 2B</t>
  </si>
  <si>
    <t>6.000-16 UN 2B</t>
  </si>
  <si>
    <t>6-16 UN 3B</t>
  </si>
  <si>
    <t>6.000-16 UN 3B</t>
  </si>
  <si>
    <t>2.250-4.5 UNC 1B</t>
  </si>
  <si>
    <t>2.250-4.5 UNC 2B</t>
  </si>
  <si>
    <t>2.250-4.5 UNC 3B</t>
  </si>
  <si>
    <t>2.000-4.5 UNC 1B</t>
  </si>
  <si>
    <t>2.000-4.5 UNC 2B</t>
  </si>
  <si>
    <t>2.000-4.5 UNC 3B</t>
  </si>
  <si>
    <t>DecimalCallout</t>
  </si>
  <si>
    <t>M1.6 × 0.35 6H 1.221 1.321 1.373 1.458 0.085 1.600 1.736</t>
  </si>
  <si>
    <t>M2 × 0.4 6H 1.567 1.679 1.740 1.830 0.090 2.000 2.148</t>
  </si>
  <si>
    <t>M2.5 × 0.45 6H 2.013 2.138 2.208 2.303 0.095 2.500 2.660</t>
  </si>
  <si>
    <t>M3 × 0.5 6H 2.459 2.599 2.675 2.775 0.100 3.000 3.172</t>
  </si>
  <si>
    <t>M3.5 × 0.6 6H 2.850 3.010 3.110 3.222 0.112 3.500 3.699</t>
  </si>
  <si>
    <t>M4 × 0.7 6H 3.242 3.422 3.545 3.663 0.118 4.000 4.219</t>
  </si>
  <si>
    <t>M5 × 0.8 6H 4.134 4.334 4.480 4.605 0.125 5.000 5.240</t>
  </si>
  <si>
    <t>M6 × 1 6H 4.917 5.153 5.350 5.500 0.150 6.000 6.294</t>
  </si>
  <si>
    <t>M8 × 1.25 6H 6.647 6.912 7.188 7.348 0.160 8.000 8.340</t>
  </si>
  <si>
    <t>M8 × 1 6H 6.917 7.153 7.350 7.500 0.150 8.000 8.294</t>
  </si>
  <si>
    <t>M10 × 1.5 6H 8.376 8.676 9.026 9.206 0.180 10.000 10.396</t>
  </si>
  <si>
    <t>M10 × 1.25 6H 8.647 8.912 9.188 9.348 0.160 10.000 10.340</t>
  </si>
  <si>
    <t>M10 × 0.75 6H 9.188 9.378 9.513 9.645 0.132 10.000 10.240</t>
  </si>
  <si>
    <t>M12 × 1.75 6H 10.106 10.441 10.863 11.063 0.200 12.000 12.453</t>
  </si>
  <si>
    <t>M12 × 1.5 6H 10.376 10.676 11.026 11.216 0.190 12.000 12.406</t>
  </si>
  <si>
    <t>M12 × 1.25 6H 10.647 10.912 11.188 11.368 0.180 12.000 12.360</t>
  </si>
  <si>
    <t>M12 × 1 6H 10.917 11.153 11.350 11.510 0.160 12.000 12.304</t>
  </si>
  <si>
    <t>M14 × 2 6H 11.835 12.210 12.701 12.913 0.212 14.000 14.501</t>
  </si>
  <si>
    <t>M14 × 1.5 6H 12.376 12.676 13.026 13.216 0.190 14.000 14.406</t>
  </si>
  <si>
    <t>M15 × 1 6H 13.917 14.153 14.350 14.510 0.160 15.000 15.304</t>
  </si>
  <si>
    <t>M16 × 2 6H 13.835 14.210 14.701 14.913 0.212 16.000 16.501</t>
  </si>
  <si>
    <t>M16 × 1.5 6H 14.376 14.676 15.026 15.216 0.190 16.000 16.406</t>
  </si>
  <si>
    <t>M17 × 1 6H 15.917 16.153 16.350 16.510 0.160 17.000 17.304</t>
  </si>
  <si>
    <t>M18 × 1.5 6H 16.376 16.676 17.026 17.216 0.190 18.000 18.406</t>
  </si>
  <si>
    <t>M20 × 2.5 6H 17.294 17.744 18.376 18.600 0.224 20.000 20.585</t>
  </si>
  <si>
    <t>M20 × 1.5 6H 18.376 18.676 19.026 19.216 0.190 20.000 20.406</t>
  </si>
  <si>
    <t>M20 × 1 6H 18.917 19.153 19.350 19.510 0.160 20.000 20.304</t>
  </si>
  <si>
    <t>M22 × 2.5 6H 19.294 19.744 20.376 20.600 0.224 22.000 22.585</t>
  </si>
  <si>
    <t>M22 × 1.5 6H 20.376 20.676 21.026 21.216 0.190 22.000 22.406</t>
  </si>
  <si>
    <t>M24 × 3 6H 20.752 21.252 22.051 22.316 0.265 24.000 24.698</t>
  </si>
  <si>
    <t>M24 × 2 6H 21.835 22.210 22.701 22.925 0.224 24.000 24.513</t>
  </si>
  <si>
    <t>M25 × 1.5 6H 23.376 23.676 24.026 24.226 0.200 25.000 25.416</t>
  </si>
  <si>
    <t>M27 × 3 6H 23.752 24.252 25.051 25.316 0.265 27.000 27.698</t>
  </si>
  <si>
    <t>M27 × 2 6H 24.835 25.210 25.701 25.925 0.224 27.000 27.513</t>
  </si>
  <si>
    <t>M30 × 3.5 6H 26.211 26.771 27.727 28.007 0.280 30.000 30.785</t>
  </si>
  <si>
    <t>M30 × 2 6H 27.835 28.210 28.701 28.925 0.224 30.000 30.513</t>
  </si>
  <si>
    <t>M30 × 1.5 6H 28.376 28.676 29.026 29.226 0.200 30.000 30.416</t>
  </si>
  <si>
    <t>M33 × 2 6H 30.835 31.210 31.701 31.925 0.224 33.000 33.513</t>
  </si>
  <si>
    <t>M35 × 1.5 6H 33.376 33.676 34.026 34.226 0.200 35.000 35.416</t>
  </si>
  <si>
    <t>M36 × 4 6H 31.670 32.270 33.402 33.702 0.300 36.000 36.877</t>
  </si>
  <si>
    <t>M36 × 2 6H 33.835 34.210 34.701 34.925 0.224 36.000 36.513</t>
  </si>
  <si>
    <t>M39 × 2 6H 36.835 37.210 37.701 37.925 0.224 39.000 39.513</t>
  </si>
  <si>
    <t>M40 × 1.5 6H 38.376 38.676 39.026 39.226 0.200 40.000 40.416</t>
  </si>
  <si>
    <t>M42 × 4.5 6H 37.129 37.799 39.077 39.392 0.315 42.000 42.965</t>
  </si>
  <si>
    <t>M42 × 2 6H 39.835 40.210 40.701 40.925 0.224 42.000 42.513</t>
  </si>
  <si>
    <t>M45 × 1.5 6H 43.376 43.676 44.026 44.226 0.200 45.000 45.416</t>
  </si>
  <si>
    <t>M48 × 5 6H 42.587 43.297 44.752 45.087 0.335 48.000 49.057</t>
  </si>
  <si>
    <t>M48 × 2 6H 45.835 46.210 46.701 46.937 0.236 48.000 48.525</t>
  </si>
  <si>
    <t>M50 × 1.5 6H 48.376 48.676 49.026 49.238 0.212 50.000 50.428</t>
  </si>
  <si>
    <t>M55 × 1.5 6H 53.376 53.676 54.026 54.238 0.212 55.000 55.428</t>
  </si>
  <si>
    <t>M56 × 5.5 6H 50.046 50.796 52.428 52.783 0.355 56.000 57.149</t>
  </si>
  <si>
    <t>M56 × 2 6H 53.835 54.210 54.701 54.937 0.236 56.000 56.525</t>
  </si>
  <si>
    <t>M60 × 1.5 6H 58.376 58.676 59.026 59.238 0.212 60.000 60.428</t>
  </si>
  <si>
    <t>M64 × 6 6H 57.505 58.305 60.103 60.478 0.375 64.000 65.241</t>
  </si>
  <si>
    <t>M64 × 2 6H 61.835 62.210 62.701 62.937 0.236 64.000 64.525</t>
  </si>
  <si>
    <t>M65 × 1.5 6H 63.376 63.676 64.026 64.238 0.212 65.000 65.428</t>
  </si>
  <si>
    <t>M70 × 1.5 6H 68.376 68.676 69.026 69.238 0.212 70.000 70.428</t>
  </si>
  <si>
    <t>M72 × 6 6H 65.505 66.305 68.103 68.478 0.375 72.000 73.241</t>
  </si>
  <si>
    <t>M72 × 2 6H 69.835 70.210 70.701 70.937 0.236 72.000 72.525</t>
  </si>
  <si>
    <t>M75 × 1.5 6H 73.376 73.676 74.026 74.238 0.212 75.000 75.428</t>
  </si>
  <si>
    <t>M80 × 6 6H 73.505 74.305 76.103 76.478 0.375 80.000 81.241</t>
  </si>
  <si>
    <t>M80 × 2 6H 77.835 78.210 78.701 78.937 0.236 80.000 80.525</t>
  </si>
  <si>
    <t>M80 × 1.5 6H 78.376 78.676 79.026 79.238 0.212 80.000 80.428</t>
  </si>
  <si>
    <t>M85 × 2 6H 82.835 83.210 83.701 83.937 0.236 85.000 85.525</t>
  </si>
  <si>
    <t>M90 × 6 6H 83.505 84.305 86.103 86.478 0.375 90.000 91.241</t>
  </si>
  <si>
    <t>M90 × 2 6H 87.835 88.210 88.701 88.937 0.236 90.000 90.525</t>
  </si>
  <si>
    <t>M95 × 2 6H 92.835 93.210 93.701 93.951 0.250 95.000 95.539</t>
  </si>
  <si>
    <t>M100 × 6 6H 93.505 94.305 96.103 96.503 0.400 100.000 101.266</t>
  </si>
  <si>
    <t>M100 × 2 6H 97.835 98.210 98.701 98.951 0.250 100.000 100.539</t>
  </si>
  <si>
    <t>M105 × 2 6H 102.835 103.210 103.701 103.951 0.250 105.000 105.539</t>
  </si>
  <si>
    <t>M110 × 2 6H 107.835 108.210 108.701 108.951 0.250 110.000 110.539</t>
  </si>
  <si>
    <t>M120 × 2 6H 117.835 118.210 118.701 118.951 0.250 120.000 120.539</t>
  </si>
  <si>
    <t>M130 × 2 6H 127.835 128.210 128.701 128.951 0.250 130.000 130.539</t>
  </si>
  <si>
    <t>M140 × 2 6H 137.835 138.210 138.701 138.951 0.250 140.000 140.539</t>
  </si>
  <si>
    <t>M150 × 2 6H 147.835 148.210 148.701 148.951 0.250 150.000 150.539</t>
  </si>
  <si>
    <t>M160 × 3 6H 156.752 157.252 158.051 158.351 0.300 160.000 160.733</t>
  </si>
  <si>
    <t>M170 × 3 6H 166.752 167.252 168.051 168.351 0.300 170.000 170.733</t>
  </si>
  <si>
    <t>M180 × 3 6H 176.752 177.252 178.051 178.351 0.300 180.000 180.733</t>
  </si>
  <si>
    <t>M190 × 3 6H 186.752 187.252 188.051 188.386 0.335 190.000 190.768</t>
  </si>
  <si>
    <t>M200 × 3 6H 196.752 197.252 198.051 198.386 0.335 200.000 200.768</t>
  </si>
  <si>
    <t>M1.6 × 0.35 6g 0.019 1.581 1.496 1.354 1.291 0.063 1.202 1.075</t>
  </si>
  <si>
    <t>M1.6 × 0.35 4g6g 0.019 1.581 1.496 1.354 1.314 0.040 1.202 1.098</t>
  </si>
  <si>
    <t>M2 × 0.4 6g 0.019 1.981 1.886 1.721 1.654 0.067 1.548 1.408</t>
  </si>
  <si>
    <t>M2 × 0.4 4g6g 0.019 1.981 1.886 1.721 1.679 0.042 1.548 1.433</t>
  </si>
  <si>
    <t>M2.5 × 0.45 6g 0.020 2.480 2.380 2.188 2.117 0.071 1.993 1.840</t>
  </si>
  <si>
    <t>M2.5 × 0.45 4g6g 0.020 2.480 2.380 2.188 2.143 0.045 1.993 1.866</t>
  </si>
  <si>
    <t>M3 × 0.5 6g 0.020 2.980 2.874 2.655 2.580 0.075 2.439 2.272</t>
  </si>
  <si>
    <t>M3 × 0.5 4g6g 0.020 2.980 2.874 2.655 2.607 0.048 2.439 2.299</t>
  </si>
  <si>
    <t>M3.5 × 0.6 6g 0.021 3.479 3.354 3.089 3.004 0.085 2.829 2.635</t>
  </si>
  <si>
    <t>M3.5 × 0.6 4g6g 0.021 3.479 3.354 3.089 3.036 0.053 2.829 2.667</t>
  </si>
  <si>
    <t>M4 × 0.7 6g 0.022 3.978 3.838 3.523 3.433 0.090 3.220 3.002</t>
  </si>
  <si>
    <t>M4 × 0.7 4g6g 0.022 3.978 3.838 3.523 3.467 0.056 3.220 3.036</t>
  </si>
  <si>
    <t>M5 × 0.8 6g 0.024 4.976 4.826 4.456 4.361 0.095 4.110 3.869</t>
  </si>
  <si>
    <t>M5 × 0.8 4g6g 0.024 4.976 4.826 4.456 4.396 0.060 4.110 3.904</t>
  </si>
  <si>
    <t>M6 × 1 6g 0.026 5.974 5.794 5.324 5.212 0.112 4.891 4.596</t>
  </si>
  <si>
    <t>M6 × 1 4g6g 0.026 5.974 5.794 5.324 5.253 0.071 4.891 4.637</t>
  </si>
  <si>
    <t>M8 × 1.25 6g 0.028 7.972 7.760 7.160 7.042 0.118 6.619 6.272</t>
  </si>
  <si>
    <t>M8 × 1.25 4g6g 0.028 7.972 7.760 7.160 7.085 0.075 6.619 6.315</t>
  </si>
  <si>
    <t>M8 × 1 6g 0.026 7.974 7.794 7.324 7.212 0.112 6.891 6.596</t>
  </si>
  <si>
    <t>M8 × 1 4g6g 0.026 7.974 7.794 7.324 7.253 0.071 6.891 6.637</t>
  </si>
  <si>
    <t>M10 × 1.5 6g 0.032 9.968 9.732 8.994 8.862 0.132 8.344 7.938</t>
  </si>
  <si>
    <t>M10 × 1.5 4g6g 0.032 9.968 9.732 8.994 8.909 0.085 8.344 7.985</t>
  </si>
  <si>
    <t>M10 × 1.25 6g 0.028 9.972 9.760 9.160 9.042 0.118 8.619 8.272</t>
  </si>
  <si>
    <t>M10 × 1.25 4g6g 0.028 9.972 9.760 9.160 9.085 0.075 8.619 8.315</t>
  </si>
  <si>
    <t>M10 × 0.75 6g 0.022 9.978 9.838 9.491 9.391 0.100 9.166 8.929</t>
  </si>
  <si>
    <t>M10 × 0.75 4g6g 0.022 9.978 9.838 9.491 9.428 0.063 9.166 8.966</t>
  </si>
  <si>
    <t>M12 × 1.75 6g 0.034 11.966 11.701 10.829 10.679 0.150 10.072 9.601</t>
  </si>
  <si>
    <t>M12 × 1.75 4g6g 0.034 11.966 11.701 10.829 10.734 0.095 10.072 9.656</t>
  </si>
  <si>
    <t>M12 × 1.5 6g 0.032 11.968 11.732 10.994 10.854 0.140 10.344 9.930</t>
  </si>
  <si>
    <t>M12 × 1.25 6g 0.028 11.972 11.760 11.160 11.028 0.132 10.619 10.258</t>
  </si>
  <si>
    <t>M12 × 1.25 4g6g 0.028 11.972 11.760 11.160 11.075 0.085 10.619 10.305</t>
  </si>
  <si>
    <t>M12 × 1 6g 0.026 11.974 11.794 11.324 11.206 0.118 10.891 10.590</t>
  </si>
  <si>
    <t>M12 × 1 4g6g 0.026 11.974 11.794 11.324 11.249 0.075 10.891 10.633</t>
  </si>
  <si>
    <t>M14 × 2 6g 0.038 13.962 13.682 12.663 12.503 0.160 11.797 11.271</t>
  </si>
  <si>
    <t>M14 × 2 4g6g 0.038 13.962 13.682 12.663 12.563 0.100 11.797 11.331</t>
  </si>
  <si>
    <t>M14 × 1.5 6g 0.032 13.968 13.732 12.994 12.854 0.140 12.344 11.930</t>
  </si>
  <si>
    <t>M14 × 1.5 4g6g 0.032 13.968 13.732 12.994 12.904 0.090 12.344 11.980</t>
  </si>
  <si>
    <t>M15 × 1 6g 0.026 14.974 14.794 14.324 14.206 0.118 13.891 13.590</t>
  </si>
  <si>
    <t>M15 × 1 4g6g 0.026 14.974 14.794 14.324 14.249 0.075 13.891 13.633</t>
  </si>
  <si>
    <t>M16 × 2 6g 0.038 15.962 15.682 14.663 14.503 0.160 13.797 13.271</t>
  </si>
  <si>
    <t>M16 × 2 4g6g 0.038 15.962 15.682 14.663 14.563 0.100 13.797 13.331</t>
  </si>
  <si>
    <t>M16 × 1.5 6g 0.032 15.968 15.732 14.994 14.854 0.140 14.344 13.930</t>
  </si>
  <si>
    <t>M16 × 1.5 4g6g 0.032 15.968 15.732 14.994 14.904 0.090 14.344 13.980</t>
  </si>
  <si>
    <t>M17 × 1 6g 0.026 16.974 16.794 16.324 16.206 0.118 15.891 15.590</t>
  </si>
  <si>
    <t>M17 × 1 4g6g 0.026 16.974 16.794 16.324 16.249 0.075 15.891 15.633</t>
  </si>
  <si>
    <t>M18 × 1.5 6g 0.032 17.968 17.732 16.994 16.854 0.140 16.344 15.930</t>
  </si>
  <si>
    <t>M18 × 1.5 4g6g 0.032 17.968 17.732 16.994 16.904 0.090 16.344 15.980</t>
  </si>
  <si>
    <t>M20 × 2.5 6g 0.042 19.958 19.623 18.334 18.164 0.170 17.252 16.624</t>
  </si>
  <si>
    <t>M20 × 2.5 4g6g 0.042 19.958 19.623 18.334 18.228 0.106 17.252 16.688</t>
  </si>
  <si>
    <t>M20 × 1.5 6g 0.032 19.968 19.732 18.994 18.854 0.140 18.344 17.930</t>
  </si>
  <si>
    <t>M20 × 1.5 4g6g 0.032 19.968 19.732 18.994 18.904 0.090 18.344 17.980</t>
  </si>
  <si>
    <t>M20 × 1 6g 0.026 19.974 19.794 19.324 19.206 0.118 18.891 18.590</t>
  </si>
  <si>
    <t>M20 × 1 4g6g 0.026 19.974 19.794 19.324 19.249 0.075 18.891 18.633</t>
  </si>
  <si>
    <t>M22 × 2.5 6g 0.042 21.9587 21.623 20.334 20.164 0.170 19.252 18.624</t>
  </si>
  <si>
    <t>M22 × 1.5 6g 0.032 21.968 21.732 20.994 20.854 0.140 20.344 19.930</t>
  </si>
  <si>
    <t>M22 × 1.5 4g6g 0.032 21.968 21.732 20.994 20.904 0.090 20.344 19.980</t>
  </si>
  <si>
    <t>M24 × 3 6g 0.048 23.952 23.577 22.003 21.803 0.200 20.704 19.955</t>
  </si>
  <si>
    <t>M24 × 3 4g6g 0.048 23.952 23.557 22.003 21.878 0.125 20.704 20.030</t>
  </si>
  <si>
    <t>M24 × 2 6g 0.038 23.962 23.682 22.663 22.493 0.170 21.797 21.261</t>
  </si>
  <si>
    <t>M24 × 2 4g6g 0.038 23.962 23.682 22.663 22.557 0.106 21.797 21.325</t>
  </si>
  <si>
    <t>M25 × 1.5 6g 0.032 24.968 24.732 23.994 23.844 0.150 23.344 22.920</t>
  </si>
  <si>
    <t>M25 × 1.5 4g6g 0.032 24.968 24.732 23.994 23.899 0.095 23.344 22.975</t>
  </si>
  <si>
    <t>M27 × 3 6g 0.048 26.952 26.577 25.003 24.803 0.200 23.704 22.955</t>
  </si>
  <si>
    <t>M27 × 2 6g 0.038 26.962 26.682 25.663 25.493 0.170 24.797 24.261</t>
  </si>
  <si>
    <t>M27 × 2 4g6g 0.038 26.962 26.682 25.663 25.557 0.106 24.797 24.325</t>
  </si>
  <si>
    <t>M30 × 3.5 6g 0.053 29.947 29.522 27.674 27.462 0.212 26.158 25.306</t>
  </si>
  <si>
    <t>M30 × 3.5 4g6g 0.053 29.947 29.522 27.674 27.542 0.132 26.158 25.386</t>
  </si>
  <si>
    <t>M30 × 2 6g 0.038 29.962 29.682 28.663 28.493 0.170 27.797 27.261</t>
  </si>
  <si>
    <t>M30 × 2 4g6g 0.038 29.962 29.682 28.663 28.557 0.106 27.797 27.325</t>
  </si>
  <si>
    <t>M30 × 1.5 6g 0.032 29.968 29.732 28.994 28.844 0.150 28.344 27.920</t>
  </si>
  <si>
    <t>M30 × 1.5 4g6g 0.032 29.968 29.732 28.994 28.899 0.095 28.344 27.975</t>
  </si>
  <si>
    <t>M33 × 2 6g 0.038 32.962 32.682 31.663 31.493 0.170 30.797 30.261</t>
  </si>
  <si>
    <t>M33 × 2 4g6g 0.038 32.962 32.682 31.663 31.557 0.106 30.797 30.325</t>
  </si>
  <si>
    <t>M35 × 1.5 6g 0.032 34.968 34.732 33.994 33.844 0.150 33.344 33.920</t>
  </si>
  <si>
    <t>M36 × 4 6g 0.060 35.940 35.465 33.342 33.118 0.224 31.610 30.654</t>
  </si>
  <si>
    <t>M36 × 4 4g6g 0.060 35.940 35.465 33.342 33.202 0.140 31.610 30.738</t>
  </si>
  <si>
    <t>M36 × 2 6g 0.038 35.962 35.682 34.663 34.493 0.170 33.797 33.261</t>
  </si>
  <si>
    <t>M36 × 2 4g6g 0.038 35.962 35.682 34.663 34.557 0.106 33.797 33.325</t>
  </si>
  <si>
    <t>M39 × 2 6g 0.038 38.962 38.682 37.663 37.493 0.170 36.797 36.261</t>
  </si>
  <si>
    <t>M39 × 2 4g6g 0.038 38.962 38.682 37.663 37.557 0.106 36.797 36.325</t>
  </si>
  <si>
    <t>M40 × 1.5 6g 0.032 39.968 39.732 38.994 38.844 0.150 38.344 37.920</t>
  </si>
  <si>
    <t>M40 × 1.5 4g6g 0.032 39.968 39.732 38.994 38.899 0.095 38.344 37.975</t>
  </si>
  <si>
    <t>M42 × 4.5 6g 0.063 41.937 41.437 39.014 38.778 0.236 37.066 36.006</t>
  </si>
  <si>
    <t>M42 × 4.5 4g6g 0.063 41.937 41.437 39.014 38.864 0.150 37.066 36.092</t>
  </si>
  <si>
    <t>M42 × 2 6g 0.038 41.962 41.682 40.663 40.493 0.170 39.797 39.261</t>
  </si>
  <si>
    <t>M42 × 2 4g6g 0.038 41.962 41.682 40.663 40.557 0.106 39.797 39.325</t>
  </si>
  <si>
    <t>M45 × 1.5 6g 0.032 44.968 44.732 43.994 43.844 0.150 43.344 42.920</t>
  </si>
  <si>
    <t>M45 × 1.5 4g6g 0.032 44.968 44.732 43.994 43.899 0.095 43.344 42.975</t>
  </si>
  <si>
    <t>M48 × 5 6g 0.071 47.929 47.399 44.681 44.431 0.250 42.516 41.351</t>
  </si>
  <si>
    <t>M48 × 5 4g6g 0.071 47.929 47.399 44.681 44.521 0.160 42.516 41.441</t>
  </si>
  <si>
    <t>M48 × 2 6g 0.038 47.962 47.682 46.663 46.483 0.180 45.797 45.251</t>
  </si>
  <si>
    <t>M48 × 2 4g6g 0.038 47.962 47.682 46.663 46.551 0.112 45.797 45.319</t>
  </si>
  <si>
    <t>M50 × 1.5 6g 0.032 49.968 49.732 48.994 48.834 0.160 48.344 47.910</t>
  </si>
  <si>
    <t>M50 × 1.5 4g6g 0.032 49.968 49.732 48.994 48.894 0.100 48.344 47.970</t>
  </si>
  <si>
    <t>M55 × 1.5 6g 0.032 54.968 54.732 53.994 53.834 0.160 53.344 52.910</t>
  </si>
  <si>
    <t>M55 × 1.5 4g6g 0.032 54.968 54.732 53.994 53.894 0.100 53.344 52.970</t>
  </si>
  <si>
    <t>M56 × 5.5 6g 0.075 55.925 55.365 52.353 52.088 0.265 49.971 48.700</t>
  </si>
  <si>
    <t>M56 × 5.5 4g6g 0.075 55.925 55.365 52.353 52.183 0.170 49.971 48.795</t>
  </si>
  <si>
    <t>M56 × 2 6g 0.038 55.962 55.682 54.663 54.483 0.180 53.797 53.251</t>
  </si>
  <si>
    <t>M56 × 2 4g6g 0.038 55.962 55.682 54.663 54.551 0.112 53.797 53.319</t>
  </si>
  <si>
    <t>M60 × 1.5 6g 0.032 59.968 59.732 58.994 58.834 0.160 58.344 57.910</t>
  </si>
  <si>
    <t>M60 × 1.5 4g6g 0.032 59.968 59.732 58.994 58.894 0.100 58.344 57.970</t>
  </si>
  <si>
    <t>M64 × 6 6g 0.080 63.920 63.320 60.023 59.743 0.280 57.425 56.047</t>
  </si>
  <si>
    <t>M64 × 6 4g6g 0.080 63.920 63.320 60.023 59.843 0.180 57.425 56.147</t>
  </si>
  <si>
    <t>M64 × 2 6g 0.038 63.962 63.682 62.663 62.483 0.180 61.797 61.251</t>
  </si>
  <si>
    <t>M64 × 2 4g6g 0.038 63.962 63.682 62.663 62.551 0.112 61.797 61.319</t>
  </si>
  <si>
    <t>M65 × 1.5 6g 0.032 64.968 64.732 63.994 63.834 0.160 63.344 62.910</t>
  </si>
  <si>
    <t>M65 × 1.5 4g6g 0.032 64.968 64.732 63.994 63.894 0.100 63.344 62.970</t>
  </si>
  <si>
    <t>M70 × 1.5 6g 0.032 69.968 69.732 68.994 68.834 0.160 68.344 67.910</t>
  </si>
  <si>
    <t>M70 × 1.5 4g6g 0.032 69.968 69.732 68.994 68.894 0.100 68.344 67.970</t>
  </si>
  <si>
    <t>M72 × 6 6g 0.080 71.920 71.320 68.023 67.743 0.280 65.425 64.047</t>
  </si>
  <si>
    <t>M72 × 6 4g6g 0.080 71.920 71.320 68.023 67.843 0.180 65.425 64.147</t>
  </si>
  <si>
    <t>M72 × 2 6g 0.038 71.962 71.682 70.663 70.483 0.180 69.797 69.251</t>
  </si>
  <si>
    <t>M72 × 2 4g6g 0.038 71.962 71.682 70.663 70.551 0.112 69.797 69.319</t>
  </si>
  <si>
    <t>M75 × 1.5 6g 0.032 74.968 74.732 73.994 73.834 0.160 73.344 72.910</t>
  </si>
  <si>
    <t>M75 × 1.5 4g6g 0.032 74.968 74.732 73.994 73.894 0.100 73.344 72.970</t>
  </si>
  <si>
    <t>M80 × 6 6g 0.080 79.920 79.320 76.023 75.743 0.280 73.425 72.047</t>
  </si>
  <si>
    <t>M80 × 6 4g6g 0.080 79.920 79.320 76.023 75.843 0.180 73.425 72.147</t>
  </si>
  <si>
    <t>M80 × 2 6g 0.038 79.962 79.682 78.663 78.483 0.180 77.797 77.251</t>
  </si>
  <si>
    <t>M80 × 2 4g6g 0.038 79.962 79.682 78.663 78.551 0.112 77.797 77.319</t>
  </si>
  <si>
    <t>M80 × 1.5 6g 0.032 79.968 79.732 78.994 78.834 0.160 78.344 77.910</t>
  </si>
  <si>
    <t>M80 × 1.5 4g6g 0.032 79.968 79.732 78.994 78.894 0.100 78.334 77.970</t>
  </si>
  <si>
    <t>M85 × 2 6g 0.038 84.962 84.682 83.663 83.483 0.180 82.797 82.251</t>
  </si>
  <si>
    <t>M85 × 2 4g6g 0.038 84.962 84.682 83.663 83.551 0.112 82.797 82.319</t>
  </si>
  <si>
    <t>M90 × 6 6g 0.080 89.920 89.320 86.023 85.743 0.280 83.425 82.047</t>
  </si>
  <si>
    <t>M90 × 6 4g6g 0.080 89.920 89.320 86.023 85.843 0.180 83.425 82.147</t>
  </si>
  <si>
    <t>M90 × 2 6g 0.038 89.962 89.682 88.663 88.483 0.180 87.797 87.251</t>
  </si>
  <si>
    <t>M90 × 2 4g6g 0.038 89.962 89.682 88.663 88.551 0.112 87.797 87.319</t>
  </si>
  <si>
    <t>M95 × 2 6g 0.038 94.962 94.682 93.663 93.473 0.190 92.797 92.241</t>
  </si>
  <si>
    <t>M95 × 2 4g6g 0.038 94.962 94.682 93.663 93.545 0.118 92.797 92.313</t>
  </si>
  <si>
    <t>M100 × 6 6g 0.080 99.920 99.320 96.023 95.723 0.300 93.425 92.027</t>
  </si>
  <si>
    <t>M100 × 6 4g6g 0.080 99.920 99.320 96.023 95.833 0.190 93.425 92.137</t>
  </si>
  <si>
    <t>M100 × 2 6g 0.038 99.962 99.682 98.663 98.473 0.190 97.797 97.241</t>
  </si>
  <si>
    <t>M100 × 2 4g6g 0.038 99.962 99.682 98.663 98.545 0.118 97.797 97.313</t>
  </si>
  <si>
    <t>M105 × 2 6g 0.038 104.962 104.682 103.663 103.473 0.190 102.797 102.241</t>
  </si>
  <si>
    <t>M105 × 2 4g6g 0.038 104.962 104.682 103.663 103.545 0.118 102.797 102.313</t>
  </si>
  <si>
    <t>M110 × 2 6g 0.038 109.962 109.682 108.663 108.473 0.190 107.797 107.241</t>
  </si>
  <si>
    <t>M110 × 2 4g6g 0.038 109.962 109.682 108.663 108.545 0.118 107.797 107.313</t>
  </si>
  <si>
    <t>M120 × 2 6g 0.038 119.962 119.682 118.663 118.473 0.190 117.797 117.241</t>
  </si>
  <si>
    <t>M120 × 2 4g6g 0.038 119.962 119.682 118.663 118.545 0.118 117.797 117.313</t>
  </si>
  <si>
    <t>M130 × 2 6g 0.038 129.962 129.682 128.663 128.473 0.190 127.797 127.241</t>
  </si>
  <si>
    <t>M130 × 2 4g6g 0.038 139.962 139.682 138.663 138.545 0.118 137.797 137.313</t>
  </si>
  <si>
    <t>M140 × 2 6g 0.038 139.962 139.682 138.663 138.473 0.190 137.797 137.241</t>
  </si>
  <si>
    <t>M140 × 2 4g6g 0.038 139.962 139.682 138.663 138.545 0.118 137.797 137.313</t>
  </si>
  <si>
    <t>M150 × 2 6g 0.038 149.962 149.682 148.663 148.473 0.190 147.797 147.241</t>
  </si>
  <si>
    <t>M150 × 2 4g6g 0.038 149.962 149.682 148.663 148.545 0.118 147.797 147.313</t>
  </si>
  <si>
    <t>M160 × 3 6g 0.048 159.952 159.577 158.003 157.779 0.224 156.704 155.931</t>
  </si>
  <si>
    <t>M160 × 3 4g6g 0.048 159.952 159.577 158.003 157.863 0.140 156.704 156.015</t>
  </si>
  <si>
    <t>M170 × 3 6g 0.048 169.952 169.577 168.003 167.779 0.224 166.704 165.931</t>
  </si>
  <si>
    <t>M170 × 3 4g6g 0.048 169.952 169.577 168.003 167.863 0.140 166.704 166.015</t>
  </si>
  <si>
    <t>M180 × 3 6g 0.048 179.952 179.577 178.003 177.779 0.224 176.704 175.931</t>
  </si>
  <si>
    <t>M180 × 3 4g6g 0.048 179.952 179.577 178.003 177.863 0.140 176.704 176.015</t>
  </si>
  <si>
    <t>M190 × 3 6g 0.048 189.952 189.577 188.003 187.753 0.250 186.704 185.905</t>
  </si>
  <si>
    <t>M190 × 3 4g6g 0.048 189.952 189.577 188.003 187.843 0.160 186.704 185.995</t>
  </si>
  <si>
    <t>M200 × 3 6g 0.048 199.952 199.577 198.003 197.753 0.250 196.704 195.905</t>
  </si>
  <si>
    <t>M200 × 3 4g6g 0.048 199.952 199.577 198.003 197.843 0.160 196.704 195.995</t>
  </si>
  <si>
    <t>6H</t>
  </si>
  <si>
    <t>6g</t>
  </si>
  <si>
    <t>4g6g</t>
  </si>
  <si>
    <t>Tol</t>
  </si>
  <si>
    <t>1.0x0.2</t>
  </si>
  <si>
    <t>M</t>
  </si>
  <si>
    <t>1.1x0.2</t>
  </si>
  <si>
    <t>1.2x0.2</t>
  </si>
  <si>
    <t>1.4z0.2</t>
  </si>
  <si>
    <t>1.6x0.2</t>
  </si>
  <si>
    <t>1.8x0.2</t>
  </si>
  <si>
    <t>2x0.25</t>
  </si>
  <si>
    <t>2.2x0.25</t>
  </si>
  <si>
    <t>2.5x0.35</t>
  </si>
  <si>
    <t>3x0.35</t>
  </si>
  <si>
    <t>3.5x0.35</t>
  </si>
  <si>
    <t>4x0.5</t>
  </si>
  <si>
    <t>4.5x0.5</t>
  </si>
  <si>
    <t>5x0.5</t>
  </si>
  <si>
    <t>5.5x0.5</t>
  </si>
  <si>
    <t>6x0.75</t>
  </si>
  <si>
    <t>7x0.75</t>
  </si>
  <si>
    <t>8x0.75</t>
  </si>
  <si>
    <t>8x1.0</t>
  </si>
  <si>
    <t>9x0.75</t>
  </si>
  <si>
    <t>9x 1</t>
  </si>
  <si>
    <t>10x0.75</t>
  </si>
  <si>
    <t>10x1</t>
  </si>
  <si>
    <t>10x1.25</t>
  </si>
  <si>
    <t>11x0.75</t>
  </si>
  <si>
    <t>11x1</t>
  </si>
  <si>
    <t>12x1</t>
  </si>
  <si>
    <t>12x1.25</t>
  </si>
  <si>
    <t>12x1.5</t>
  </si>
  <si>
    <t>14x1.0</t>
  </si>
  <si>
    <t>14x1.25</t>
  </si>
  <si>
    <t>14x1.5</t>
  </si>
  <si>
    <t>15x1</t>
  </si>
  <si>
    <t>15x1.5</t>
  </si>
  <si>
    <t>16x1</t>
  </si>
  <si>
    <t>16x1.5</t>
  </si>
  <si>
    <t>17x1.0</t>
  </si>
  <si>
    <t>17x1.5</t>
  </si>
  <si>
    <t>18x1.0</t>
  </si>
  <si>
    <t>18x1.5</t>
  </si>
  <si>
    <t>18x2.0</t>
  </si>
  <si>
    <t>20x1.0</t>
  </si>
  <si>
    <t>20x1.5</t>
  </si>
  <si>
    <t>20x2.0</t>
  </si>
  <si>
    <t>22x1.0</t>
  </si>
  <si>
    <t>22x1.5</t>
  </si>
  <si>
    <t>22x2.0</t>
  </si>
  <si>
    <t>24x1.0</t>
  </si>
  <si>
    <t>24x1.5</t>
  </si>
  <si>
    <t>24x2.0</t>
  </si>
  <si>
    <t>25x1.0</t>
  </si>
  <si>
    <t>25x1.5</t>
  </si>
  <si>
    <t>25x2.0</t>
  </si>
  <si>
    <t>27x1.0</t>
  </si>
  <si>
    <t>27x1.5</t>
  </si>
  <si>
    <t>27x2.0</t>
  </si>
  <si>
    <t>28x1.0</t>
  </si>
  <si>
    <t>28x1.5</t>
  </si>
  <si>
    <t>28x2.0</t>
  </si>
  <si>
    <t>30x1.0</t>
  </si>
  <si>
    <t>30x1.5</t>
  </si>
  <si>
    <t>30x2.0</t>
  </si>
  <si>
    <t>30x3.0</t>
  </si>
  <si>
    <t>32x1.5</t>
  </si>
  <si>
    <t>32x2.0</t>
  </si>
  <si>
    <t>33x1.5</t>
  </si>
  <si>
    <t>33x2.0</t>
  </si>
  <si>
    <t>33x3.0</t>
  </si>
  <si>
    <t>35x1.5</t>
  </si>
  <si>
    <t>35x2.0</t>
  </si>
  <si>
    <t>36x1.5</t>
  </si>
  <si>
    <t>36x2.0</t>
  </si>
  <si>
    <t>36x3.0</t>
  </si>
  <si>
    <t>39x1.5</t>
  </si>
  <si>
    <t>39x2.0</t>
  </si>
  <si>
    <t>39x3.0</t>
  </si>
  <si>
    <t>40x1.5</t>
  </si>
  <si>
    <t>40x2.0</t>
  </si>
  <si>
    <t>40x3.0</t>
  </si>
  <si>
    <t>42x1.5</t>
  </si>
  <si>
    <t>42x2.0</t>
  </si>
  <si>
    <t>42x3.0</t>
  </si>
  <si>
    <t>42x4.0</t>
  </si>
  <si>
    <t>45x1.5</t>
  </si>
  <si>
    <t>45x2.0</t>
  </si>
  <si>
    <t>45x3.0</t>
  </si>
  <si>
    <t>45x4.0</t>
  </si>
  <si>
    <t>48x1.5</t>
  </si>
  <si>
    <t>48x2.0</t>
  </si>
  <si>
    <t>48x3.0</t>
  </si>
  <si>
    <t>48x4.0</t>
  </si>
  <si>
    <t>50x1.5</t>
  </si>
  <si>
    <t>50x2.0</t>
  </si>
  <si>
    <t>50x3.0</t>
  </si>
  <si>
    <t>52x1.5</t>
  </si>
  <si>
    <t>52x2.0</t>
  </si>
  <si>
    <t>52x3.0</t>
  </si>
  <si>
    <t>52x4.0</t>
  </si>
  <si>
    <t>55x1.5</t>
  </si>
  <si>
    <t>55x2.0</t>
  </si>
  <si>
    <t>55x3.0</t>
  </si>
  <si>
    <t>55x4.0</t>
  </si>
  <si>
    <t>56x1.5</t>
  </si>
  <si>
    <t>56x2.0</t>
  </si>
  <si>
    <t>56x3.0</t>
  </si>
  <si>
    <t>56x4.0</t>
  </si>
  <si>
    <t>58x1.5</t>
  </si>
  <si>
    <t>58x2.0</t>
  </si>
  <si>
    <t>58x3.0</t>
  </si>
  <si>
    <t>58x4.0</t>
  </si>
  <si>
    <t>60x1.5</t>
  </si>
  <si>
    <t>60x2.0</t>
  </si>
  <si>
    <t>60x3.0</t>
  </si>
  <si>
    <t>60x4.0</t>
  </si>
  <si>
    <t>62x1.5</t>
  </si>
  <si>
    <t>62x2.0</t>
  </si>
  <si>
    <t>62x3.0</t>
  </si>
  <si>
    <t>62x4.0</t>
  </si>
  <si>
    <t>64x1.5</t>
  </si>
  <si>
    <t>64x2.0</t>
  </si>
  <si>
    <t>64x3.0</t>
  </si>
  <si>
    <t>64x4.0</t>
  </si>
  <si>
    <t>65x1.5</t>
  </si>
  <si>
    <t>65x2.0</t>
  </si>
  <si>
    <t>65x3.0</t>
  </si>
  <si>
    <t>65x4.0</t>
  </si>
  <si>
    <t>68x1.5</t>
  </si>
  <si>
    <t>68x2.0</t>
  </si>
  <si>
    <t>68x3.0</t>
  </si>
  <si>
    <t>68x4.0</t>
  </si>
  <si>
    <t>70x1.5</t>
  </si>
  <si>
    <t>70x2.0</t>
  </si>
  <si>
    <t>70x3.0</t>
  </si>
  <si>
    <t>70x4.0</t>
  </si>
  <si>
    <t>70x6.0</t>
  </si>
  <si>
    <t>72x1.5</t>
  </si>
  <si>
    <t>72x2.0</t>
  </si>
  <si>
    <t>72x3.0</t>
  </si>
  <si>
    <t>72x4.0</t>
  </si>
  <si>
    <t>72x6.0</t>
  </si>
  <si>
    <t>75x1.5</t>
  </si>
  <si>
    <t>75x2.0</t>
  </si>
  <si>
    <t>75x3.0</t>
  </si>
  <si>
    <t>75x4.0</t>
  </si>
  <si>
    <t>75x6.0</t>
  </si>
  <si>
    <t>76x1.5</t>
  </si>
  <si>
    <t>76x2.0</t>
  </si>
  <si>
    <t>76x3.0</t>
  </si>
  <si>
    <t>76x4.0</t>
  </si>
  <si>
    <t>76x6.0</t>
  </si>
  <si>
    <t>80x1.5</t>
  </si>
  <si>
    <t>80x2.0</t>
  </si>
  <si>
    <t>80x3.0</t>
  </si>
  <si>
    <t>80x4.0</t>
  </si>
  <si>
    <t>80x6.0</t>
  </si>
  <si>
    <t>85x2.0</t>
  </si>
  <si>
    <t>85x3.0</t>
  </si>
  <si>
    <t>85x4.0</t>
  </si>
  <si>
    <t>85x6.0</t>
  </si>
  <si>
    <t>90x2.0</t>
  </si>
  <si>
    <t>90x3.0</t>
  </si>
  <si>
    <t>90x4.0</t>
  </si>
  <si>
    <t>90x6.0</t>
  </si>
  <si>
    <t>95x2.0</t>
  </si>
  <si>
    <t>95x3.0</t>
  </si>
  <si>
    <t>95x4.0</t>
  </si>
  <si>
    <t>95x6.0</t>
  </si>
  <si>
    <t>100x2.0</t>
  </si>
  <si>
    <t>100x3.0</t>
  </si>
  <si>
    <t>100x4.0</t>
  </si>
  <si>
    <t>100x6.0</t>
  </si>
  <si>
    <t>N</t>
  </si>
  <si>
    <t>Basic Major</t>
  </si>
  <si>
    <t>BasicPitch</t>
  </si>
  <si>
    <t>MinorExt</t>
  </si>
  <si>
    <t>BasicMinor</t>
  </si>
  <si>
    <t>LeadAngleDeg</t>
  </si>
  <si>
    <t>LeadAngleMin</t>
  </si>
  <si>
    <t>TensileArea</t>
  </si>
  <si>
    <t>41⁄8</t>
  </si>
  <si>
    <t>43⁄8</t>
  </si>
  <si>
    <t>45⁄8</t>
  </si>
  <si>
    <t>47⁄8</t>
  </si>
  <si>
    <t>51⁄8</t>
  </si>
  <si>
    <t>53⁄8</t>
  </si>
  <si>
    <t>55⁄8</t>
  </si>
  <si>
    <t>57⁄8</t>
  </si>
  <si>
    <t>1e</t>
  </si>
  <si>
    <t>MinorArea</t>
  </si>
  <si>
    <t>11⁄14</t>
  </si>
  <si>
    <t>DecimalPartial</t>
  </si>
  <si>
    <t>MajorBasic</t>
  </si>
  <si>
    <t>M1.6 X 0.35-4g6g</t>
  </si>
  <si>
    <t>M1.6 X 0.35-6g</t>
  </si>
  <si>
    <t>M1.6 X 0.35-6H</t>
  </si>
  <si>
    <t>M10 X 0.75-4g6g</t>
  </si>
  <si>
    <t>M10 X 0.75-6g</t>
  </si>
  <si>
    <t>M10 X 0.75-6H</t>
  </si>
  <si>
    <t>M10 X 1.25-4g6g</t>
  </si>
  <si>
    <t>M10 X 1.25-6g</t>
  </si>
  <si>
    <t>M10 X 1.25-6H</t>
  </si>
  <si>
    <t>M10 X 1.5-4g6g</t>
  </si>
  <si>
    <t>M10 X 1.5-6g</t>
  </si>
  <si>
    <t>M10 X 1.5-6H</t>
  </si>
  <si>
    <t>M100 X 2-4g6g</t>
  </si>
  <si>
    <t>M100 X 2-6g</t>
  </si>
  <si>
    <t>M100 X 2-6H</t>
  </si>
  <si>
    <t>M100 X 6-4g6g</t>
  </si>
  <si>
    <t>M100 X 6-6g</t>
  </si>
  <si>
    <t>M100 X 6-6H</t>
  </si>
  <si>
    <t>M105 X 2-4g6g</t>
  </si>
  <si>
    <t>M105 X 2-6g</t>
  </si>
  <si>
    <t>M105 X 2-6H</t>
  </si>
  <si>
    <t>M110 X 2-4g6g</t>
  </si>
  <si>
    <t>M110 X 2-6g</t>
  </si>
  <si>
    <t>M110 X 2-6H</t>
  </si>
  <si>
    <t>M12 X 1.25-4g6g</t>
  </si>
  <si>
    <t>M12 X 1.25-6g</t>
  </si>
  <si>
    <t>M12 X 1.25-6H</t>
  </si>
  <si>
    <t>M12 X 1.5-6g</t>
  </si>
  <si>
    <t>M12 X 1.5-6H</t>
  </si>
  <si>
    <t>M12 X 1.75-4g6g</t>
  </si>
  <si>
    <t>M12 X 1.75-6g</t>
  </si>
  <si>
    <t>M12 X 1.75-6H</t>
  </si>
  <si>
    <t>M12 X 1-4g6g</t>
  </si>
  <si>
    <t>M12 X 1-6g</t>
  </si>
  <si>
    <t>M12 X 1-6H</t>
  </si>
  <si>
    <t>M120 X 2-4g6g</t>
  </si>
  <si>
    <t>M120 X 2-6g</t>
  </si>
  <si>
    <t>M120 X 2-6H</t>
  </si>
  <si>
    <t>M130 X 2-4g6g</t>
  </si>
  <si>
    <t>M130 X 2-6g</t>
  </si>
  <si>
    <t>M130 X 2-6H</t>
  </si>
  <si>
    <t>M14 X 1.5-4g6g</t>
  </si>
  <si>
    <t>M14 X 1.5-6g</t>
  </si>
  <si>
    <t>M14 X 1.5-6H</t>
  </si>
  <si>
    <t>M14 X 2-4g6g</t>
  </si>
  <si>
    <t>M14 X 2-6g</t>
  </si>
  <si>
    <t>M14 X 2-6H</t>
  </si>
  <si>
    <t>M140 X 2-4g6g</t>
  </si>
  <si>
    <t>M140 X 2-6g</t>
  </si>
  <si>
    <t>M140 X 2-6H</t>
  </si>
  <si>
    <t>M15 X 1-4g6g</t>
  </si>
  <si>
    <t>M15 X 1-6g</t>
  </si>
  <si>
    <t>M15 X 1-6H</t>
  </si>
  <si>
    <t>M150 X 2-4g6g</t>
  </si>
  <si>
    <t>M150 X 2-6g</t>
  </si>
  <si>
    <t>M150 X 2-6H</t>
  </si>
  <si>
    <t>M16 X 1.5-4g6g</t>
  </si>
  <si>
    <t>M16 X 1.5-6g</t>
  </si>
  <si>
    <t>M16 X 1.5-6H</t>
  </si>
  <si>
    <t>M16 X 2-4g6g</t>
  </si>
  <si>
    <t>M16 X 2-6g</t>
  </si>
  <si>
    <t>M16 X 2-6H</t>
  </si>
  <si>
    <t>M160 X 3-4g6g</t>
  </si>
  <si>
    <t>M160 X 3-6g</t>
  </si>
  <si>
    <t>M160 X 3-6H</t>
  </si>
  <si>
    <t>M17 X 1-4g6g</t>
  </si>
  <si>
    <t>M17 X 1-6g</t>
  </si>
  <si>
    <t>M17 X 1-6H</t>
  </si>
  <si>
    <t>M170 X 3-4g6g</t>
  </si>
  <si>
    <t>M170 X 3-6g</t>
  </si>
  <si>
    <t>M170 X 3-6H</t>
  </si>
  <si>
    <t>M18 X 1.5-4g6g</t>
  </si>
  <si>
    <t>M18 X 1.5-6g</t>
  </si>
  <si>
    <t>M18 X 1.5-6H</t>
  </si>
  <si>
    <t>M180 X 3-4g6g</t>
  </si>
  <si>
    <t>M180 X 3-6g</t>
  </si>
  <si>
    <t>M180 X 3-6H</t>
  </si>
  <si>
    <t>M190 X 3-4g6g</t>
  </si>
  <si>
    <t>M190 X 3-6g</t>
  </si>
  <si>
    <t>M190 X 3-6H</t>
  </si>
  <si>
    <t>M2 X 0.4-4g6g</t>
  </si>
  <si>
    <t>M2 X 0.4-6g</t>
  </si>
  <si>
    <t>M2 X 0.4-6H</t>
  </si>
  <si>
    <t>M2.5 X 0.45-4g6g</t>
  </si>
  <si>
    <t>M2.5 X 0.45-6g</t>
  </si>
  <si>
    <t>M2.5 X 0.45-6H</t>
  </si>
  <si>
    <t>M20 X 1.5-4g6g</t>
  </si>
  <si>
    <t>M20 X 1.5-6g</t>
  </si>
  <si>
    <t>M20 X 1.5-6H</t>
  </si>
  <si>
    <t>M20 X 1-4g6g</t>
  </si>
  <si>
    <t>M20 X 1-6g</t>
  </si>
  <si>
    <t>M20 X 1-6H</t>
  </si>
  <si>
    <t>M20 X 2.5-4g6g</t>
  </si>
  <si>
    <t>M20 X 2.5-6g</t>
  </si>
  <si>
    <t>M20 X 2.5-6H</t>
  </si>
  <si>
    <t>M200 X 3-4g6g</t>
  </si>
  <si>
    <t>M200 X 3-6g</t>
  </si>
  <si>
    <t>M200 X 3-6H</t>
  </si>
  <si>
    <t>M22 X 1.5-4g6g</t>
  </si>
  <si>
    <t>M22 X 1.5-6g</t>
  </si>
  <si>
    <t>M22 X 1.5-6H</t>
  </si>
  <si>
    <t>M22 X 2.5-6g</t>
  </si>
  <si>
    <t>M22 X 2.5-6H</t>
  </si>
  <si>
    <t>M24 X 2-4g6g</t>
  </si>
  <si>
    <t>M24 X 2-6g</t>
  </si>
  <si>
    <t>M24 X 2-6H</t>
  </si>
  <si>
    <t>M24 X 3-4g6g</t>
  </si>
  <si>
    <t>M24 X 3-6g</t>
  </si>
  <si>
    <t>M24 X 3-6H</t>
  </si>
  <si>
    <t>M25 X 1.5-4g6g</t>
  </si>
  <si>
    <t>M25 X 1.5-6g</t>
  </si>
  <si>
    <t>M25 X 1.5-6H</t>
  </si>
  <si>
    <t>M27 X 2-4g6g</t>
  </si>
  <si>
    <t>M27 X 2-6g</t>
  </si>
  <si>
    <t>M27 X 2-6H</t>
  </si>
  <si>
    <t>M27 X 3-6g</t>
  </si>
  <si>
    <t>M27 X 3-6H</t>
  </si>
  <si>
    <t>M3 X 0.5-4g6g</t>
  </si>
  <si>
    <t>M3 X 0.5-6g</t>
  </si>
  <si>
    <t>M3 X 0.5-6H</t>
  </si>
  <si>
    <t>M3.5 X 0.6-4g6g</t>
  </si>
  <si>
    <t>M3.5 X 0.6-6g</t>
  </si>
  <si>
    <t>M3.5 X 0.6-6H</t>
  </si>
  <si>
    <t>M30 X 1.5-4g6g</t>
  </si>
  <si>
    <t>M30 X 1.5-6g</t>
  </si>
  <si>
    <t>M30 X 1.5-6H</t>
  </si>
  <si>
    <t>M30 X 2-4g6g</t>
  </si>
  <si>
    <t>M30 X 2-6g</t>
  </si>
  <si>
    <t>M30 X 2-6H</t>
  </si>
  <si>
    <t>M30 X 3.5-4g6g</t>
  </si>
  <si>
    <t>M30 X 3.5-6g</t>
  </si>
  <si>
    <t>M30 X 3.5-6H</t>
  </si>
  <si>
    <t>M33 X 2-4g6g</t>
  </si>
  <si>
    <t>M33 X 2-6g</t>
  </si>
  <si>
    <t>M33 X 2-6H</t>
  </si>
  <si>
    <t>M35 X 1.5-6g</t>
  </si>
  <si>
    <t>M35 X 1.5-6H</t>
  </si>
  <si>
    <t>M36 X 2-4g6g</t>
  </si>
  <si>
    <t>M36 X 2-6g</t>
  </si>
  <si>
    <t>M36 X 2-6H</t>
  </si>
  <si>
    <t>M36 X 4-4g6g</t>
  </si>
  <si>
    <t>M36 X 4-6g</t>
  </si>
  <si>
    <t>M36 X 4-6H</t>
  </si>
  <si>
    <t>M39 X 2-4g6g</t>
  </si>
  <si>
    <t>M39 X 2-6g</t>
  </si>
  <si>
    <t>M39 X 2-6H</t>
  </si>
  <si>
    <t>M4 X 0.7-4g6g</t>
  </si>
  <si>
    <t>M4 X 0.7-6g</t>
  </si>
  <si>
    <t>M4 X 0.7-6H</t>
  </si>
  <si>
    <t>M40 X 1.5-4g6g</t>
  </si>
  <si>
    <t>M40 X 1.5-6g</t>
  </si>
  <si>
    <t>M40 X 1.5-6H</t>
  </si>
  <si>
    <t>M42 X 2-4g6g</t>
  </si>
  <si>
    <t>M42 X 2-6g</t>
  </si>
  <si>
    <t>M42 X 2-6H</t>
  </si>
  <si>
    <t>M42 X 4.5-4g6g</t>
  </si>
  <si>
    <t>M42 X 4.5-6g</t>
  </si>
  <si>
    <t>M42 X 4.5-6H</t>
  </si>
  <si>
    <t>M45 X 1.5-4g6g</t>
  </si>
  <si>
    <t>M45 X 1.5-6g</t>
  </si>
  <si>
    <t>M45 X 1.5-6H</t>
  </si>
  <si>
    <t>M48 X 2-4g6g</t>
  </si>
  <si>
    <t>M48 X 2-6g</t>
  </si>
  <si>
    <t>M48 X 2-6H</t>
  </si>
  <si>
    <t>M48 X 5-4g6g</t>
  </si>
  <si>
    <t>M48 X 5-6g</t>
  </si>
  <si>
    <t>M48 X 5-6H</t>
  </si>
  <si>
    <t>M5 X 0.8-4g6g</t>
  </si>
  <si>
    <t>M5 X 0.8-6g</t>
  </si>
  <si>
    <t>M5 X 0.8-6H</t>
  </si>
  <si>
    <t>M50 X 1.5-4g6g</t>
  </si>
  <si>
    <t>M50 X 1.5-6g</t>
  </si>
  <si>
    <t>M50 X 1.5-6H</t>
  </si>
  <si>
    <t>M55 X 1.5-4g6g</t>
  </si>
  <si>
    <t>M55 X 1.5-6g</t>
  </si>
  <si>
    <t>M55 X 1.5-6H</t>
  </si>
  <si>
    <t>M56 X 2-4g6g</t>
  </si>
  <si>
    <t>M56 X 2-6g</t>
  </si>
  <si>
    <t>M56 X 2-6H</t>
  </si>
  <si>
    <t>M56 X 5.5-4g6g</t>
  </si>
  <si>
    <t>M56 X 5.5-6g</t>
  </si>
  <si>
    <t>M56 X 5.5-6H</t>
  </si>
  <si>
    <t>M6 X 1-4g6g</t>
  </si>
  <si>
    <t>M6 X 1-6g</t>
  </si>
  <si>
    <t>M6 X 1-6H</t>
  </si>
  <si>
    <t>M60 X 1.5-4g6g</t>
  </si>
  <si>
    <t>M60 X 1.5-6g</t>
  </si>
  <si>
    <t>M60 X 1.5-6H</t>
  </si>
  <si>
    <t>M64 X 2-4g6g</t>
  </si>
  <si>
    <t>M64 X 2-6g</t>
  </si>
  <si>
    <t>M64 X 2-6H</t>
  </si>
  <si>
    <t>M64 X 6-4g6g</t>
  </si>
  <si>
    <t>M64 X 6-6g</t>
  </si>
  <si>
    <t>M64 X 6-6H</t>
  </si>
  <si>
    <t>M65 X 1.5-4g6g</t>
  </si>
  <si>
    <t>M65 X 1.5-6g</t>
  </si>
  <si>
    <t>M65 X 1.5-6H</t>
  </si>
  <si>
    <t>M70 X 1.5-4g6g</t>
  </si>
  <si>
    <t>M70 X 1.5-6g</t>
  </si>
  <si>
    <t>M70 X 1.5-6H</t>
  </si>
  <si>
    <t>M72 X 2-4g6g</t>
  </si>
  <si>
    <t>M72 X 2-6g</t>
  </si>
  <si>
    <t>M72 X 2-6H</t>
  </si>
  <si>
    <t>M72 X 6-4g6g</t>
  </si>
  <si>
    <t>M72 X 6-6g</t>
  </si>
  <si>
    <t>M72 X 6-6H</t>
  </si>
  <si>
    <t>M75 X 1.5-4g6g</t>
  </si>
  <si>
    <t>M75 X 1.5-6g</t>
  </si>
  <si>
    <t>M75 X 1.5-6H</t>
  </si>
  <si>
    <t>M8 X 1.25-4g6g</t>
  </si>
  <si>
    <t>M8 X 1.25-6g</t>
  </si>
  <si>
    <t>M8 X 1.25-6H</t>
  </si>
  <si>
    <t>M8 X 1-4g6g</t>
  </si>
  <si>
    <t>M8 X 1-6g</t>
  </si>
  <si>
    <t>M8 X 1-6H</t>
  </si>
  <si>
    <t>M80 X 1.5-4g6g</t>
  </si>
  <si>
    <t>M80 X 1.5-6g</t>
  </si>
  <si>
    <t>M80 X 1.5-6H</t>
  </si>
  <si>
    <t>M80 X 2-4g6g</t>
  </si>
  <si>
    <t>M80 X 2-6g</t>
  </si>
  <si>
    <t>M80 X 2-6H</t>
  </si>
  <si>
    <t>M80 X 6-4g6g</t>
  </si>
  <si>
    <t>M80 X 6-6g</t>
  </si>
  <si>
    <t>M80 X 6-6H</t>
  </si>
  <si>
    <t>M85 X 2-4g6g</t>
  </si>
  <si>
    <t>M85 X 2-6g</t>
  </si>
  <si>
    <t>M85 X 2-6H</t>
  </si>
  <si>
    <t>M90 X 2-4g6g</t>
  </si>
  <si>
    <t>M90 X 2-6g</t>
  </si>
  <si>
    <t>M90 X 2-6H</t>
  </si>
  <si>
    <t>M90 X 6-4g6g</t>
  </si>
  <si>
    <t>M90 X 6-6g</t>
  </si>
  <si>
    <t>M90 X 6-6H</t>
  </si>
  <si>
    <t>M95 X 2-4g6g</t>
  </si>
  <si>
    <t>M95 X 2-6g</t>
  </si>
  <si>
    <t>M95 X 2-6H</t>
  </si>
  <si>
    <t>P</t>
  </si>
  <si>
    <t>2-4 1/2 UNC 1B</t>
  </si>
  <si>
    <t>2-4 1/2 UNC 2B</t>
  </si>
  <si>
    <t>2-4 1/2 UNC 3B</t>
  </si>
  <si>
    <t>2-4 1/2 UNC 1A</t>
  </si>
  <si>
    <t>2-4 1/2 UNC 2A</t>
  </si>
  <si>
    <t>2-4 1/2 UNC 3A</t>
  </si>
  <si>
    <t>2 1/4-4 1/2 UNC 1B</t>
  </si>
  <si>
    <t>2.000-4.5 UNC 1A</t>
  </si>
  <si>
    <t>2.000-4.5 UNC 2A</t>
  </si>
  <si>
    <t>2.000-4.5 UNC 3A</t>
  </si>
  <si>
    <t>2.250-4.5 UNC 1A</t>
  </si>
  <si>
    <t>2.250-4.5 UNC 2A</t>
  </si>
  <si>
    <t>2.250-4.5 UNC 3A</t>
  </si>
  <si>
    <t>2 1/4-4 1/2 UNC 2B</t>
  </si>
  <si>
    <t>2 1/4-4 1/2 UNC 3B</t>
  </si>
  <si>
    <t>2 1/4-4 1/2 UNC 1A</t>
  </si>
  <si>
    <t>2 1/4-4 1/2 UNC 2A</t>
  </si>
  <si>
    <t>2 1/4-4 1/2 UNC 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</si>
</sst>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Arial"/>
      <family val="2"/>
    </font>
    <font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9">
    <xf numFmtId="0" fontId="0" fillId="0" borderId="0"/>
    <xf numFmtId="0" fontId="6" fillId="0" borderId="0"/>
    <xf numFmtId="0" fontId="7" fillId="0" borderId="0"/>
    <xf numFmtId="0" fontId="5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0" fontId="5" fillId="5" borderId="0" applyNumberFormat="0" applyBorder="0" applyAlignment="0" applyProtection="0"/>
    <xf numFmtId="0" fontId="5" fillId="7" borderId="0" applyNumberFormat="0" applyBorder="0" applyAlignment="0" applyProtection="0"/>
    <xf numFmtId="0" fontId="5" fillId="9" borderId="0" applyNumberFormat="0" applyBorder="0" applyAlignment="0" applyProtection="0"/>
    <xf numFmtId="0" fontId="5" fillId="11" borderId="0" applyNumberFormat="0" applyBorder="0" applyAlignment="0" applyProtection="0"/>
    <xf numFmtId="0" fontId="5" fillId="13" borderId="0" applyNumberFormat="0" applyBorder="0" applyAlignment="0" applyProtection="0"/>
    <xf numFmtId="0" fontId="5" fillId="1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7" fillId="0" borderId="0"/>
    <xf numFmtId="0" fontId="5" fillId="3" borderId="1" applyNumberFormat="0" applyFont="0" applyAlignment="0" applyProtection="0"/>
    <xf numFmtId="0" fontId="13" fillId="17" borderId="0" applyNumberFormat="0" applyBorder="0" applyAlignment="0" applyProtection="0"/>
    <xf numFmtId="0" fontId="17" fillId="18" borderId="0" applyNumberFormat="0" applyBorder="0" applyAlignment="0" applyProtection="0"/>
  </cellStyleXfs>
  <cellXfs count="112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 wrapText="1"/>
    </xf>
    <xf numFmtId="0" fontId="0" fillId="2" borderId="0" xfId="0" applyFill="1"/>
    <xf numFmtId="11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2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1" fontId="0" fillId="0" borderId="0" xfId="0" applyNumberFormat="1" applyAlignment="1">
      <alignment horizontal="center" vertical="top"/>
    </xf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horizontal="left"/>
    </xf>
    <xf numFmtId="49" fontId="0" fillId="0" borderId="0" xfId="0" applyNumberFormat="1" applyFill="1"/>
    <xf numFmtId="1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NumberFormat="1"/>
    <xf numFmtId="0" fontId="0" fillId="0" borderId="0" xfId="0" applyNumberFormat="1" applyFill="1"/>
    <xf numFmtId="49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left"/>
    </xf>
    <xf numFmtId="0" fontId="0" fillId="0" borderId="0" xfId="0" applyNumberFormat="1" applyFill="1" applyAlignment="1">
      <alignment horizontal="left"/>
    </xf>
    <xf numFmtId="49" fontId="1" fillId="0" borderId="0" xfId="0" applyNumberFormat="1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wrapText="1"/>
    </xf>
    <xf numFmtId="49" fontId="0" fillId="0" borderId="0" xfId="0" applyNumberFormat="1" applyAlignment="1">
      <alignment horizontal="center"/>
    </xf>
    <xf numFmtId="0" fontId="0" fillId="2" borderId="0" xfId="0" applyNumberFormat="1" applyFill="1"/>
    <xf numFmtId="0" fontId="0" fillId="2" borderId="0" xfId="0" applyNumberFormat="1" applyFill="1" applyAlignment="1">
      <alignment horizontal="left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top" wrapText="1"/>
    </xf>
    <xf numFmtId="165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vertical="top" wrapText="1"/>
    </xf>
    <xf numFmtId="0" fontId="0" fillId="0" borderId="0" xfId="0" applyAlignment="1">
      <alignment horizontal="right" vertical="top" wrapText="1"/>
    </xf>
    <xf numFmtId="0" fontId="0" fillId="0" borderId="0" xfId="0" applyNumberFormat="1" applyAlignment="1">
      <alignment horizontal="right"/>
    </xf>
    <xf numFmtId="12" fontId="0" fillId="0" borderId="0" xfId="0" applyNumberFormat="1" applyAlignment="1">
      <alignment horizontal="right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11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center"/>
    </xf>
    <xf numFmtId="166" fontId="0" fillId="0" borderId="0" xfId="0" applyNumberFormat="1" applyAlignment="1">
      <alignment horizontal="center"/>
    </xf>
    <xf numFmtId="166" fontId="0" fillId="2" borderId="0" xfId="0" applyNumberFormat="1" applyFill="1" applyAlignment="1">
      <alignment horizontal="center"/>
    </xf>
    <xf numFmtId="0" fontId="8" fillId="0" borderId="0" xfId="1" applyFont="1"/>
    <xf numFmtId="0" fontId="5" fillId="0" borderId="0" xfId="1" applyFont="1"/>
    <xf numFmtId="0" fontId="11" fillId="0" borderId="0" xfId="1" applyFont="1"/>
    <xf numFmtId="0" fontId="8" fillId="16" borderId="2" xfId="2" applyFont="1" applyFill="1" applyBorder="1" applyAlignment="1">
      <alignment horizontal="left"/>
    </xf>
    <xf numFmtId="0" fontId="9" fillId="0" borderId="0" xfId="0" applyFont="1"/>
    <xf numFmtId="11" fontId="0" fillId="0" borderId="0" xfId="0" applyNumberFormat="1" applyAlignment="1">
      <alignment horizontal="right"/>
    </xf>
    <xf numFmtId="0" fontId="14" fillId="0" borderId="0" xfId="0" applyFont="1" applyAlignment="1">
      <alignment horizontal="right"/>
    </xf>
    <xf numFmtId="11" fontId="8" fillId="0" borderId="0" xfId="0" applyNumberFormat="1" applyFont="1" applyAlignment="1">
      <alignment horizontal="right"/>
    </xf>
    <xf numFmtId="0" fontId="13" fillId="17" borderId="0" xfId="27"/>
    <xf numFmtId="0" fontId="8" fillId="0" borderId="0" xfId="0" applyFont="1" applyAlignment="1">
      <alignment horizontal="right"/>
    </xf>
    <xf numFmtId="0" fontId="15" fillId="0" borderId="0" xfId="0" applyFont="1"/>
    <xf numFmtId="1" fontId="0" fillId="0" borderId="0" xfId="0" applyNumberFormat="1" applyAlignment="1">
      <alignment horizontal="right"/>
    </xf>
    <xf numFmtId="1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49" fontId="14" fillId="0" borderId="0" xfId="0" applyNumberFormat="1" applyFont="1"/>
    <xf numFmtId="165" fontId="8" fillId="0" borderId="0" xfId="0" applyNumberFormat="1" applyFont="1" applyAlignment="1">
      <alignment horizontal="right"/>
    </xf>
    <xf numFmtId="11" fontId="0" fillId="0" borderId="0" xfId="0" applyNumberFormat="1" applyFont="1" applyAlignment="1">
      <alignment horizontal="right"/>
    </xf>
    <xf numFmtId="165" fontId="0" fillId="0" borderId="0" xfId="0" applyNumberFormat="1" applyAlignment="1">
      <alignment vertical="center" wrapText="1"/>
    </xf>
    <xf numFmtId="0" fontId="14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49" fontId="0" fillId="0" borderId="0" xfId="0" quotePrefix="1" applyNumberFormat="1" applyAlignment="1">
      <alignment horizontal="left"/>
    </xf>
    <xf numFmtId="0" fontId="0" fillId="0" borderId="0" xfId="0" applyAlignment="1">
      <alignment horizontal="left" vertical="top"/>
    </xf>
    <xf numFmtId="49" fontId="0" fillId="0" borderId="0" xfId="0" quotePrefix="1" applyNumberFormat="1" applyAlignment="1">
      <alignment horizontal="left" vertical="top"/>
    </xf>
    <xf numFmtId="13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 vertical="top"/>
    </xf>
    <xf numFmtId="0" fontId="16" fillId="0" borderId="0" xfId="0" applyFont="1" applyAlignment="1">
      <alignment horizontal="center"/>
    </xf>
    <xf numFmtId="0" fontId="0" fillId="2" borderId="0" xfId="0" applyFill="1" applyAlignment="1">
      <alignment horizontal="left"/>
    </xf>
    <xf numFmtId="49" fontId="0" fillId="2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165" fontId="0" fillId="19" borderId="3" xfId="0" applyNumberFormat="1" applyFont="1" applyFill="1" applyBorder="1" applyAlignment="1">
      <alignment horizontal="left"/>
    </xf>
    <xf numFmtId="165" fontId="0" fillId="0" borderId="3" xfId="0" applyNumberFormat="1" applyFont="1" applyBorder="1" applyAlignment="1">
      <alignment horizontal="left"/>
    </xf>
    <xf numFmtId="166" fontId="0" fillId="0" borderId="0" xfId="0" applyNumberForma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49" fontId="0" fillId="2" borderId="0" xfId="0" applyNumberFormat="1" applyFill="1"/>
    <xf numFmtId="13" fontId="0" fillId="2" borderId="0" xfId="0" applyNumberFormat="1" applyFill="1" applyAlignment="1">
      <alignment horizontal="left"/>
    </xf>
    <xf numFmtId="0" fontId="8" fillId="0" borderId="0" xfId="28" applyFont="1" applyFill="1" applyAlignment="1">
      <alignment horizontal="left"/>
    </xf>
    <xf numFmtId="0" fontId="8" fillId="0" borderId="0" xfId="28" applyFont="1" applyFill="1" applyAlignment="1">
      <alignment horizontal="center"/>
    </xf>
    <xf numFmtId="166" fontId="8" fillId="0" borderId="0" xfId="28" applyNumberFormat="1" applyFont="1" applyFill="1" applyAlignment="1">
      <alignment horizontal="center"/>
    </xf>
    <xf numFmtId="49" fontId="0" fillId="0" borderId="0" xfId="0" applyNumberFormat="1" applyAlignment="1">
      <alignment horizontal="right"/>
    </xf>
    <xf numFmtId="49" fontId="0" fillId="0" borderId="0" xfId="0" quotePrefix="1" applyNumberFormat="1" applyAlignment="1">
      <alignment horizontal="right"/>
    </xf>
    <xf numFmtId="0" fontId="0" fillId="0" borderId="0" xfId="0" applyFont="1"/>
    <xf numFmtId="49" fontId="0" fillId="0" borderId="0" xfId="0" applyNumberFormat="1" applyFont="1"/>
    <xf numFmtId="13" fontId="0" fillId="0" borderId="0" xfId="0" applyNumberFormat="1"/>
    <xf numFmtId="13" fontId="0" fillId="0" borderId="0" xfId="0" applyNumberFormat="1" applyAlignment="1">
      <alignment horizontal="right"/>
    </xf>
    <xf numFmtId="13" fontId="0" fillId="0" borderId="0" xfId="0" quotePrefix="1" applyNumberFormat="1" applyAlignment="1">
      <alignment horizontal="right"/>
    </xf>
    <xf numFmtId="13" fontId="0" fillId="0" borderId="0" xfId="0" applyNumberFormat="1" applyFont="1"/>
    <xf numFmtId="0" fontId="0" fillId="0" borderId="0" xfId="0" applyFont="1" applyAlignment="1">
      <alignment horizontal="right"/>
    </xf>
    <xf numFmtId="165" fontId="0" fillId="0" borderId="0" xfId="0" applyNumberFormat="1" applyFont="1"/>
    <xf numFmtId="2" fontId="0" fillId="0" borderId="0" xfId="0" applyNumberFormat="1"/>
    <xf numFmtId="49" fontId="13" fillId="17" borderId="0" xfId="27" quotePrefix="1" applyNumberFormat="1" applyAlignment="1">
      <alignment horizontal="right"/>
    </xf>
    <xf numFmtId="13" fontId="13" fillId="17" borderId="0" xfId="27" quotePrefix="1" applyNumberFormat="1" applyAlignment="1">
      <alignment horizontal="right"/>
    </xf>
    <xf numFmtId="0" fontId="13" fillId="17" borderId="0" xfId="27" applyAlignment="1">
      <alignment horizontal="right"/>
    </xf>
    <xf numFmtId="165" fontId="13" fillId="17" borderId="0" xfId="27" applyNumberFormat="1" applyAlignment="1">
      <alignment horizontal="right"/>
    </xf>
  </cellXfs>
  <cellStyles count="29"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Good" xfId="27" builtinId="26"/>
    <cellStyle name="Neutral" xfId="28" builtinId="28"/>
    <cellStyle name="Normal" xfId="0" builtinId="0"/>
    <cellStyle name="Normal 2" xfId="2"/>
    <cellStyle name="Normal 2 2" xfId="15"/>
    <cellStyle name="Normal 2 2 2" xfId="16"/>
    <cellStyle name="Normal 2 3" xfId="17"/>
    <cellStyle name="Normal 3" xfId="18"/>
    <cellStyle name="Normal 3 2" xfId="19"/>
    <cellStyle name="Normal 3 3" xfId="1"/>
    <cellStyle name="Normal 4" xfId="20"/>
    <cellStyle name="Normal 4 2" xfId="21"/>
    <cellStyle name="Normal 5" xfId="22"/>
    <cellStyle name="Normal 6" xfId="23"/>
    <cellStyle name="Normal 6 2" xfId="24"/>
    <cellStyle name="Normal 7" xfId="25"/>
    <cellStyle name="Note 2" xfId="26"/>
  </cellStyles>
  <dxfs count="24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0.0000"/>
      <alignment horizontal="center" vertical="bottom" textRotation="0" wrapText="0" indent="0" justifyLastLine="0" shrinkToFit="0" readingOrder="0"/>
    </dxf>
    <dxf>
      <numFmt numFmtId="2" formatCode="0.0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8" formatCode="#\ ??/??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5" formatCode="0.000"/>
      <alignment horizontal="right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top" textRotation="0" wrapText="1" indent="0" justifyLastLine="0" shrinkToFit="0" readingOrder="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7" formatCode="#\ ?/?"/>
      <alignment horizontal="right" vertical="bottom" textRotation="0" wrapText="0" indent="0" justifyLastLine="0" shrinkToFit="0" readingOrder="0"/>
    </dxf>
    <dxf>
      <numFmt numFmtId="165" formatCode="0.00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textRotation="0" wrapText="0" indent="0" justifyLastLine="0" shrinkToFit="0" readingOrder="0"/>
    </dxf>
    <dxf>
      <numFmt numFmtId="165" formatCode="0.000"/>
      <alignment horizont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65" formatCode="0.000"/>
      <alignment horizontal="center" textRotation="0" wrapText="0" indent="0" justifyLastLine="0" shrinkToFit="0" readingOrder="0"/>
    </dxf>
    <dxf>
      <numFmt numFmtId="2" formatCode="0.00"/>
      <alignment horizontal="center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5" formatCode="0.00E+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general" vertical="top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alignment horizontal="general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63</xdr:row>
      <xdr:rowOff>0</xdr:rowOff>
    </xdr:from>
    <xdr:to>
      <xdr:col>12</xdr:col>
      <xdr:colOff>542325</xdr:colOff>
      <xdr:row>75</xdr:row>
      <xdr:rowOff>37810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13544550"/>
          <a:ext cx="4800000" cy="23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9525</xdr:colOff>
      <xdr:row>78</xdr:row>
      <xdr:rowOff>1</xdr:rowOff>
    </xdr:from>
    <xdr:to>
      <xdr:col>12</xdr:col>
      <xdr:colOff>38066</xdr:colOff>
      <xdr:row>94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3150" y="16259176"/>
          <a:ext cx="4295741" cy="3057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609599</xdr:colOff>
      <xdr:row>100</xdr:row>
      <xdr:rowOff>0</xdr:rowOff>
    </xdr:from>
    <xdr:to>
      <xdr:col>13</xdr:col>
      <xdr:colOff>242357</xdr:colOff>
      <xdr:row>116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53624" y="20240625"/>
          <a:ext cx="5119158" cy="30670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0</xdr:colOff>
      <xdr:row>1</xdr:row>
      <xdr:rowOff>0</xdr:rowOff>
    </xdr:from>
    <xdr:to>
      <xdr:col>66</xdr:col>
      <xdr:colOff>5558</xdr:colOff>
      <xdr:row>39</xdr:row>
      <xdr:rowOff>82981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0" y="190500"/>
          <a:ext cx="6634637" cy="75783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pogue/AppData/Local/Microsoft/Windows/Temporary%20Internet%20Files/Content.IE5/4ZCW4828/jplffg_templates_1411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FG_Bolt Mgn Dscrs"/>
      <sheetName val="FFG_Tmplt_Insert"/>
      <sheetName val="FFG_Tmplt_Nut"/>
      <sheetName val="FFG_Tmplt_Tap"/>
      <sheetName val="Tmplt_ShrPin"/>
      <sheetName val="GroupSlip_Tmplt_Stat"/>
      <sheetName val="GroupSlip_Tmplt_Rand"/>
      <sheetName val="Conversions"/>
      <sheetName val="Materials"/>
      <sheetName val="Threads"/>
      <sheetName val="Inser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U4" t="str">
            <v>CBAR</v>
          </cell>
        </row>
        <row r="5">
          <cell r="U5" t="str">
            <v>CELAS2</v>
          </cell>
        </row>
        <row r="6">
          <cell r="U6" t="str">
            <v>CBUSH</v>
          </cell>
        </row>
        <row r="9">
          <cell r="C9">
            <v>6.8947572899999994</v>
          </cell>
        </row>
        <row r="10">
          <cell r="C10">
            <v>6.8947572899999994</v>
          </cell>
        </row>
        <row r="14">
          <cell r="C14">
            <v>25.4</v>
          </cell>
        </row>
        <row r="19">
          <cell r="C19">
            <v>27679.9</v>
          </cell>
        </row>
        <row r="23">
          <cell r="F23">
            <v>1.8</v>
          </cell>
        </row>
      </sheetData>
      <sheetData sheetId="8">
        <row r="3">
          <cell r="C3" t="str">
            <v>Inch</v>
          </cell>
          <cell r="D3">
            <v>1</v>
          </cell>
          <cell r="E3" t="str">
            <v>in</v>
          </cell>
          <cell r="F3" t="str">
            <v>in^2</v>
          </cell>
          <cell r="G3" t="str">
            <v>lb</v>
          </cell>
          <cell r="H3" t="str">
            <v>lb-in</v>
          </cell>
          <cell r="I3" t="str">
            <v>lb/in</v>
          </cell>
          <cell r="J3" t="str">
            <v>psi</v>
          </cell>
          <cell r="K3" t="str">
            <v>deg F</v>
          </cell>
          <cell r="L3" t="str">
            <v>1/F</v>
          </cell>
        </row>
        <row r="4">
          <cell r="C4" t="str">
            <v>SI</v>
          </cell>
          <cell r="D4">
            <v>11</v>
          </cell>
          <cell r="E4" t="str">
            <v>mm</v>
          </cell>
          <cell r="F4" t="str">
            <v>mm^2</v>
          </cell>
          <cell r="G4" t="str">
            <v>N</v>
          </cell>
          <cell r="H4" t="str">
            <v>N-mm</v>
          </cell>
          <cell r="I4" t="str">
            <v>N/mm</v>
          </cell>
          <cell r="J4" t="str">
            <v>MPa</v>
          </cell>
          <cell r="K4" t="str">
            <v>deg C</v>
          </cell>
          <cell r="L4" t="str">
            <v>1/C</v>
          </cell>
        </row>
        <row r="12">
          <cell r="B12" t="str">
            <v>Al 6061-T6</v>
          </cell>
          <cell r="C12">
            <v>9.8000000000000004E-2</v>
          </cell>
          <cell r="D12">
            <v>42000</v>
          </cell>
          <cell r="E12">
            <v>35000</v>
          </cell>
          <cell r="F12">
            <v>9900000</v>
          </cell>
          <cell r="G12">
            <v>10100000</v>
          </cell>
          <cell r="H12">
            <v>27000</v>
          </cell>
          <cell r="I12">
            <v>1.2699999999999999E-5</v>
          </cell>
          <cell r="J12">
            <v>88000</v>
          </cell>
          <cell r="K12">
            <v>0.33</v>
          </cell>
          <cell r="M12">
            <v>2710</v>
          </cell>
          <cell r="N12">
            <v>290</v>
          </cell>
          <cell r="O12">
            <v>240</v>
          </cell>
          <cell r="P12">
            <v>68000</v>
          </cell>
          <cell r="Q12">
            <v>70000</v>
          </cell>
          <cell r="R12">
            <v>190</v>
          </cell>
          <cell r="S12">
            <v>2.2899999999999998E-5</v>
          </cell>
          <cell r="T12">
            <v>606.73864151999999</v>
          </cell>
          <cell r="U12">
            <v>0.33</v>
          </cell>
        </row>
        <row r="13">
          <cell r="B13" t="str">
            <v>Al 7050-T73511 xtrusn</v>
          </cell>
          <cell r="C13">
            <v>0.10199999999999999</v>
          </cell>
          <cell r="D13">
            <v>70000</v>
          </cell>
          <cell r="E13">
            <v>60000</v>
          </cell>
          <cell r="F13">
            <v>10300000</v>
          </cell>
          <cell r="G13">
            <v>10700000</v>
          </cell>
          <cell r="H13">
            <v>38000</v>
          </cell>
          <cell r="I13">
            <v>0</v>
          </cell>
          <cell r="J13">
            <v>124000</v>
          </cell>
          <cell r="K13">
            <v>0.33</v>
          </cell>
          <cell r="M13">
            <v>2820</v>
          </cell>
          <cell r="N13">
            <v>480</v>
          </cell>
          <cell r="O13">
            <v>410</v>
          </cell>
          <cell r="P13">
            <v>71000</v>
          </cell>
          <cell r="Q13">
            <v>74000</v>
          </cell>
          <cell r="R13">
            <v>260</v>
          </cell>
          <cell r="S13">
            <v>0</v>
          </cell>
          <cell r="T13">
            <v>854.94990395999992</v>
          </cell>
          <cell r="U13">
            <v>0.33</v>
          </cell>
        </row>
        <row r="14">
          <cell r="B14" t="str">
            <v>Al 7050-T7451 plate</v>
          </cell>
          <cell r="C14">
            <v>0.10199999999999999</v>
          </cell>
          <cell r="D14">
            <v>70000</v>
          </cell>
          <cell r="E14">
            <v>60000</v>
          </cell>
          <cell r="F14">
            <v>10300000</v>
          </cell>
          <cell r="G14">
            <v>10700000</v>
          </cell>
          <cell r="H14">
            <v>43000</v>
          </cell>
          <cell r="I14">
            <v>0</v>
          </cell>
          <cell r="J14">
            <v>137000</v>
          </cell>
          <cell r="K14">
            <v>0.33</v>
          </cell>
          <cell r="M14">
            <v>2820</v>
          </cell>
          <cell r="N14">
            <v>480</v>
          </cell>
          <cell r="O14">
            <v>410</v>
          </cell>
          <cell r="P14">
            <v>71000</v>
          </cell>
          <cell r="Q14">
            <v>74000</v>
          </cell>
          <cell r="R14">
            <v>300</v>
          </cell>
          <cell r="S14">
            <v>0</v>
          </cell>
          <cell r="T14">
            <v>944.58174872999996</v>
          </cell>
          <cell r="U14">
            <v>0.33</v>
          </cell>
        </row>
        <row r="15">
          <cell r="B15" t="str">
            <v>Al 7075-T73</v>
          </cell>
          <cell r="C15">
            <v>0.10100000000000001</v>
          </cell>
          <cell r="D15">
            <v>60000</v>
          </cell>
          <cell r="E15">
            <v>48000</v>
          </cell>
          <cell r="F15">
            <v>10300000</v>
          </cell>
          <cell r="G15">
            <v>10600000</v>
          </cell>
          <cell r="H15">
            <v>37000</v>
          </cell>
          <cell r="I15">
            <v>1.22E-5</v>
          </cell>
          <cell r="J15">
            <v>128000</v>
          </cell>
          <cell r="K15">
            <v>0.33</v>
          </cell>
          <cell r="M15">
            <v>2800</v>
          </cell>
          <cell r="N15">
            <v>410</v>
          </cell>
          <cell r="O15">
            <v>330</v>
          </cell>
          <cell r="P15">
            <v>71000</v>
          </cell>
          <cell r="Q15">
            <v>73000</v>
          </cell>
          <cell r="R15">
            <v>260</v>
          </cell>
          <cell r="S15">
            <v>2.1999999999999999E-5</v>
          </cell>
          <cell r="T15">
            <v>882.52893311999992</v>
          </cell>
          <cell r="U15">
            <v>0.33</v>
          </cell>
        </row>
        <row r="16">
          <cell r="B16" t="str">
            <v>Al 2024-T351</v>
          </cell>
          <cell r="C16">
            <v>0.10100000000000001</v>
          </cell>
          <cell r="D16">
            <v>57000</v>
          </cell>
          <cell r="E16">
            <v>43000</v>
          </cell>
          <cell r="F16">
            <v>10500000</v>
          </cell>
          <cell r="G16">
            <v>10700000</v>
          </cell>
          <cell r="H16">
            <v>35000</v>
          </cell>
          <cell r="I16">
            <v>1.2500000000000001E-5</v>
          </cell>
          <cell r="J16">
            <v>106000</v>
          </cell>
          <cell r="K16">
            <v>0.33</v>
          </cell>
          <cell r="M16">
            <v>2800</v>
          </cell>
          <cell r="N16">
            <v>390</v>
          </cell>
          <cell r="O16">
            <v>300</v>
          </cell>
          <cell r="P16">
            <v>72000</v>
          </cell>
          <cell r="Q16">
            <v>74000</v>
          </cell>
          <cell r="R16">
            <v>240</v>
          </cell>
          <cell r="S16">
            <v>2.2500000000000001E-5</v>
          </cell>
          <cell r="T16">
            <v>730.84427273999995</v>
          </cell>
          <cell r="U16">
            <v>0.33</v>
          </cell>
        </row>
        <row r="17">
          <cell r="B17" t="str">
            <v>Al 2024-T4</v>
          </cell>
          <cell r="C17">
            <v>0.10100000000000001</v>
          </cell>
          <cell r="D17">
            <v>58000</v>
          </cell>
          <cell r="E17">
            <v>38000</v>
          </cell>
          <cell r="F17">
            <v>10500000</v>
          </cell>
          <cell r="G17">
            <v>10700000</v>
          </cell>
          <cell r="H17">
            <v>36000</v>
          </cell>
          <cell r="I17">
            <v>1.2500000000000001E-5</v>
          </cell>
          <cell r="J17">
            <v>118000</v>
          </cell>
          <cell r="K17">
            <v>0.33</v>
          </cell>
          <cell r="M17">
            <v>2800</v>
          </cell>
          <cell r="N17">
            <v>400</v>
          </cell>
          <cell r="O17">
            <v>260</v>
          </cell>
          <cell r="P17">
            <v>72000</v>
          </cell>
          <cell r="Q17">
            <v>74000</v>
          </cell>
          <cell r="R17">
            <v>250</v>
          </cell>
          <cell r="S17">
            <v>2.2500000000000001E-5</v>
          </cell>
          <cell r="T17">
            <v>813.58136021999997</v>
          </cell>
          <cell r="U17">
            <v>0.33</v>
          </cell>
        </row>
        <row r="18">
          <cell r="B18" t="str">
            <v>Al 2024-T851</v>
          </cell>
          <cell r="C18">
            <v>0.1</v>
          </cell>
          <cell r="D18">
            <v>66000</v>
          </cell>
          <cell r="E18">
            <v>57000</v>
          </cell>
          <cell r="F18">
            <v>10500000</v>
          </cell>
          <cell r="G18">
            <v>10700000</v>
          </cell>
          <cell r="H18">
            <v>37000</v>
          </cell>
          <cell r="I18">
            <v>1.2500000000000001E-5</v>
          </cell>
          <cell r="J18">
            <v>129000</v>
          </cell>
          <cell r="K18">
            <v>0.33</v>
          </cell>
          <cell r="M18">
            <v>2770</v>
          </cell>
          <cell r="N18">
            <v>460</v>
          </cell>
          <cell r="O18">
            <v>390</v>
          </cell>
          <cell r="P18">
            <v>72000</v>
          </cell>
          <cell r="Q18">
            <v>74000</v>
          </cell>
          <cell r="R18">
            <v>260</v>
          </cell>
          <cell r="S18">
            <v>2.2500000000000001E-5</v>
          </cell>
          <cell r="T18">
            <v>889.42369040999995</v>
          </cell>
          <cell r="U18">
            <v>0.33</v>
          </cell>
        </row>
        <row r="19">
          <cell r="B19" t="str">
            <v>Al 2219-T81</v>
          </cell>
          <cell r="C19">
            <v>0.10299999999999999</v>
          </cell>
          <cell r="D19">
            <v>61000</v>
          </cell>
          <cell r="E19">
            <v>47000</v>
          </cell>
          <cell r="F19">
            <v>10500000</v>
          </cell>
          <cell r="G19">
            <v>10800000</v>
          </cell>
          <cell r="H19">
            <v>35000</v>
          </cell>
          <cell r="I19">
            <v>1.22E-5</v>
          </cell>
          <cell r="J19">
            <v>121000</v>
          </cell>
          <cell r="K19">
            <v>0.33</v>
          </cell>
          <cell r="M19">
            <v>2850</v>
          </cell>
          <cell r="N19">
            <v>420</v>
          </cell>
          <cell r="O19">
            <v>320</v>
          </cell>
          <cell r="P19">
            <v>72000</v>
          </cell>
          <cell r="Q19">
            <v>74000</v>
          </cell>
          <cell r="R19">
            <v>240</v>
          </cell>
          <cell r="S19">
            <v>2.1999999999999999E-5</v>
          </cell>
          <cell r="T19">
            <v>834.26563208999994</v>
          </cell>
          <cell r="U19">
            <v>0.33</v>
          </cell>
        </row>
        <row r="20">
          <cell r="B20" t="str">
            <v>Al 2195-T8XX</v>
          </cell>
          <cell r="C20">
            <v>9.7600000000000006E-2</v>
          </cell>
          <cell r="D20">
            <v>73000</v>
          </cell>
          <cell r="E20">
            <v>66000</v>
          </cell>
          <cell r="F20">
            <v>11000000</v>
          </cell>
          <cell r="G20">
            <v>11000000</v>
          </cell>
          <cell r="H20">
            <v>40000</v>
          </cell>
          <cell r="I20">
            <v>0</v>
          </cell>
          <cell r="J20">
            <v>131400</v>
          </cell>
          <cell r="K20">
            <v>0.33</v>
          </cell>
          <cell r="M20">
            <v>2700</v>
          </cell>
          <cell r="N20">
            <v>500</v>
          </cell>
          <cell r="O20">
            <v>460</v>
          </cell>
          <cell r="P20">
            <v>76000</v>
          </cell>
          <cell r="Q20">
            <v>76000</v>
          </cell>
          <cell r="R20">
            <v>280</v>
          </cell>
          <cell r="S20">
            <v>0</v>
          </cell>
          <cell r="T20">
            <v>900</v>
          </cell>
          <cell r="U20">
            <v>0.33</v>
          </cell>
        </row>
        <row r="21">
          <cell r="B21" t="str">
            <v>Al 5052 H32</v>
          </cell>
          <cell r="C21">
            <v>9.7000000000000003E-2</v>
          </cell>
          <cell r="D21">
            <v>31000</v>
          </cell>
          <cell r="E21">
            <v>22000</v>
          </cell>
          <cell r="F21">
            <v>10100000</v>
          </cell>
          <cell r="G21">
            <v>10200000</v>
          </cell>
          <cell r="H21">
            <v>19000</v>
          </cell>
          <cell r="I21">
            <v>1.2999999999999999E-5</v>
          </cell>
          <cell r="J21">
            <v>65000</v>
          </cell>
          <cell r="K21">
            <v>0.33</v>
          </cell>
          <cell r="M21">
            <v>2684.9503000000004</v>
          </cell>
          <cell r="N21">
            <v>213.73747598999998</v>
          </cell>
          <cell r="O21">
            <v>151.68466038</v>
          </cell>
          <cell r="P21">
            <v>69637.048628999997</v>
          </cell>
          <cell r="Q21">
            <v>70326.524357999981</v>
          </cell>
          <cell r="R21">
            <v>131.00038850999999</v>
          </cell>
          <cell r="S21">
            <v>2.3400000000000003E-5</v>
          </cell>
          <cell r="T21">
            <v>448.15922384999993</v>
          </cell>
          <cell r="U21">
            <v>0.33</v>
          </cell>
        </row>
        <row r="22">
          <cell r="B22" t="str">
            <v>Al 5052 H34</v>
          </cell>
          <cell r="C22">
            <v>9.7000000000000003E-2</v>
          </cell>
          <cell r="D22">
            <v>34000</v>
          </cell>
          <cell r="E22">
            <v>25000</v>
          </cell>
          <cell r="F22">
            <v>10100000</v>
          </cell>
          <cell r="G22">
            <v>10200000</v>
          </cell>
          <cell r="H22">
            <v>20000</v>
          </cell>
          <cell r="I22">
            <v>1.2999999999999999E-5</v>
          </cell>
          <cell r="J22">
            <v>71000</v>
          </cell>
          <cell r="K22">
            <v>0.33</v>
          </cell>
          <cell r="M22">
            <v>2684.9503000000004</v>
          </cell>
          <cell r="N22">
            <v>234.42174785999998</v>
          </cell>
          <cell r="O22">
            <v>172.36893224999997</v>
          </cell>
          <cell r="P22">
            <v>69637.048628999997</v>
          </cell>
          <cell r="Q22">
            <v>70326.524357999981</v>
          </cell>
          <cell r="R22">
            <v>137.89514579999999</v>
          </cell>
          <cell r="S22">
            <v>2.3400000000000003E-5</v>
          </cell>
          <cell r="T22">
            <v>489.52776758999994</v>
          </cell>
          <cell r="U22">
            <v>0.33</v>
          </cell>
        </row>
        <row r="23">
          <cell r="B23" t="str">
            <v>AlBeMet AM162</v>
          </cell>
          <cell r="C23">
            <v>7.5999999999999998E-2</v>
          </cell>
          <cell r="D23">
            <v>55000</v>
          </cell>
          <cell r="E23">
            <v>40000</v>
          </cell>
          <cell r="F23">
            <v>26000000</v>
          </cell>
          <cell r="G23">
            <v>26000000</v>
          </cell>
          <cell r="H23">
            <v>0</v>
          </cell>
          <cell r="I23">
            <v>7.7000000000000008E-6</v>
          </cell>
          <cell r="J23">
            <v>99000</v>
          </cell>
          <cell r="K23">
            <v>0.17</v>
          </cell>
          <cell r="M23">
            <v>2100</v>
          </cell>
          <cell r="N23">
            <v>380</v>
          </cell>
          <cell r="O23">
            <v>280</v>
          </cell>
          <cell r="P23">
            <v>179000</v>
          </cell>
          <cell r="Q23">
            <v>179000</v>
          </cell>
          <cell r="R23">
            <v>0</v>
          </cell>
          <cell r="S23">
            <v>1.3900000000000001E-5</v>
          </cell>
          <cell r="T23">
            <v>684</v>
          </cell>
          <cell r="U23">
            <v>0.17</v>
          </cell>
        </row>
        <row r="24">
          <cell r="B24" t="str">
            <v>Ti-6Al-4V Ann Plate</v>
          </cell>
          <cell r="C24">
            <v>0.16</v>
          </cell>
          <cell r="D24">
            <v>130000</v>
          </cell>
          <cell r="E24">
            <v>120000</v>
          </cell>
          <cell r="F24">
            <v>16000000</v>
          </cell>
          <cell r="G24">
            <v>16399999.999999998</v>
          </cell>
          <cell r="H24">
            <v>76000</v>
          </cell>
          <cell r="I24">
            <v>4.9000000000000005E-6</v>
          </cell>
          <cell r="J24">
            <v>260000</v>
          </cell>
          <cell r="K24">
            <v>0.31</v>
          </cell>
          <cell r="M24">
            <v>4430</v>
          </cell>
          <cell r="N24">
            <v>896</v>
          </cell>
          <cell r="O24">
            <v>827</v>
          </cell>
          <cell r="P24">
            <v>110000</v>
          </cell>
          <cell r="Q24">
            <v>113000</v>
          </cell>
          <cell r="R24">
            <v>520</v>
          </cell>
          <cell r="S24">
            <v>8.8000000000000004E-6</v>
          </cell>
          <cell r="T24">
            <v>1792.6368953999997</v>
          </cell>
          <cell r="U24">
            <v>0.31</v>
          </cell>
        </row>
        <row r="25">
          <cell r="B25" t="str">
            <v>Ti-6Al-4V Ann Bar</v>
          </cell>
          <cell r="C25">
            <v>0.16</v>
          </cell>
          <cell r="D25">
            <v>130000</v>
          </cell>
          <cell r="E25">
            <v>120000</v>
          </cell>
          <cell r="F25">
            <v>16900000</v>
          </cell>
          <cell r="G25">
            <v>17200000</v>
          </cell>
          <cell r="H25">
            <v>76000</v>
          </cell>
          <cell r="I25">
            <v>4.9000000000000005E-6</v>
          </cell>
          <cell r="J25">
            <v>260000</v>
          </cell>
          <cell r="K25">
            <v>0.31</v>
          </cell>
          <cell r="M25">
            <v>4430</v>
          </cell>
          <cell r="N25">
            <v>896</v>
          </cell>
          <cell r="O25">
            <v>827</v>
          </cell>
          <cell r="P25">
            <v>117000</v>
          </cell>
          <cell r="Q25">
            <v>119000</v>
          </cell>
          <cell r="R25">
            <v>520</v>
          </cell>
          <cell r="S25">
            <v>8.8000000000000004E-6</v>
          </cell>
          <cell r="T25">
            <v>1792.6368953999997</v>
          </cell>
          <cell r="U25">
            <v>0.31</v>
          </cell>
        </row>
        <row r="26">
          <cell r="B26" t="str">
            <v>Ti-6Al-4V STA 1" Plate</v>
          </cell>
          <cell r="C26">
            <v>0.16</v>
          </cell>
          <cell r="D26">
            <v>150000</v>
          </cell>
          <cell r="E26">
            <v>140000</v>
          </cell>
          <cell r="F26">
            <v>16000000</v>
          </cell>
          <cell r="G26">
            <v>16399999.999999998</v>
          </cell>
          <cell r="H26">
            <v>87000</v>
          </cell>
          <cell r="I26">
            <v>4.9000000000000005E-6</v>
          </cell>
          <cell r="J26">
            <v>289000</v>
          </cell>
          <cell r="K26">
            <v>0.31</v>
          </cell>
          <cell r="M26">
            <v>4430</v>
          </cell>
          <cell r="N26">
            <v>1030</v>
          </cell>
          <cell r="O26">
            <v>965</v>
          </cell>
          <cell r="P26">
            <v>110000</v>
          </cell>
          <cell r="Q26">
            <v>113000</v>
          </cell>
          <cell r="R26">
            <v>600</v>
          </cell>
          <cell r="S26">
            <v>8.8000000000000004E-6</v>
          </cell>
          <cell r="T26">
            <v>1992.5848568099998</v>
          </cell>
          <cell r="U26">
            <v>0.31</v>
          </cell>
        </row>
        <row r="27">
          <cell r="B27" t="str">
            <v>Ti-6Al-4V STA 1" Bar</v>
          </cell>
          <cell r="C27">
            <v>0.16</v>
          </cell>
          <cell r="D27">
            <v>160000</v>
          </cell>
          <cell r="E27">
            <v>150000</v>
          </cell>
          <cell r="F27">
            <v>16900000</v>
          </cell>
          <cell r="G27">
            <v>17200000</v>
          </cell>
          <cell r="H27">
            <v>92000</v>
          </cell>
          <cell r="I27">
            <v>4.9000000000000005E-6</v>
          </cell>
          <cell r="J27">
            <v>0</v>
          </cell>
          <cell r="K27">
            <v>0.31</v>
          </cell>
          <cell r="M27">
            <v>4430</v>
          </cell>
          <cell r="N27">
            <v>1100</v>
          </cell>
          <cell r="O27">
            <v>1030</v>
          </cell>
          <cell r="P27">
            <v>117000</v>
          </cell>
          <cell r="Q27">
            <v>119000</v>
          </cell>
          <cell r="R27">
            <v>630</v>
          </cell>
          <cell r="S27">
            <v>8.8000000000000004E-6</v>
          </cell>
          <cell r="T27">
            <v>0</v>
          </cell>
          <cell r="U27">
            <v>0.31</v>
          </cell>
        </row>
        <row r="28">
          <cell r="B28" t="str">
            <v>Ti-6Al-4V Bolts</v>
          </cell>
          <cell r="C28">
            <v>0.16</v>
          </cell>
          <cell r="D28">
            <v>160000</v>
          </cell>
          <cell r="E28">
            <v>150000</v>
          </cell>
          <cell r="F28">
            <v>16900000</v>
          </cell>
          <cell r="G28">
            <v>17200000</v>
          </cell>
          <cell r="H28">
            <v>95000</v>
          </cell>
          <cell r="I28">
            <v>4.9000000000000005E-6</v>
          </cell>
          <cell r="J28">
            <v>0</v>
          </cell>
          <cell r="K28">
            <v>0.31</v>
          </cell>
          <cell r="M28">
            <v>4430</v>
          </cell>
          <cell r="N28">
            <v>1100</v>
          </cell>
          <cell r="O28">
            <v>1030</v>
          </cell>
          <cell r="P28">
            <v>117000</v>
          </cell>
          <cell r="Q28">
            <v>119000</v>
          </cell>
          <cell r="R28">
            <v>660</v>
          </cell>
          <cell r="S28">
            <v>8.8000000000000004E-6</v>
          </cell>
          <cell r="T28">
            <v>0</v>
          </cell>
          <cell r="U28">
            <v>0.31</v>
          </cell>
        </row>
        <row r="29">
          <cell r="B29" t="str">
            <v>Ti-38-6-44 Beta C</v>
          </cell>
          <cell r="C29">
            <v>0.17399999999999999</v>
          </cell>
          <cell r="D29">
            <v>180000</v>
          </cell>
          <cell r="E29">
            <v>165000</v>
          </cell>
          <cell r="F29">
            <v>15400000</v>
          </cell>
          <cell r="G29">
            <v>14800000</v>
          </cell>
          <cell r="H29">
            <v>108000</v>
          </cell>
          <cell r="I29">
            <v>4.7999999999999998E-6</v>
          </cell>
          <cell r="J29">
            <v>324000</v>
          </cell>
          <cell r="K29">
            <v>0.33</v>
          </cell>
          <cell r="M29">
            <v>4820</v>
          </cell>
          <cell r="N29">
            <v>1240</v>
          </cell>
          <cell r="O29">
            <v>1140</v>
          </cell>
          <cell r="P29">
            <v>106000</v>
          </cell>
          <cell r="Q29">
            <v>102000</v>
          </cell>
          <cell r="R29">
            <v>745</v>
          </cell>
          <cell r="S29">
            <v>8.599999999999999E-6</v>
          </cell>
          <cell r="T29">
            <v>2232</v>
          </cell>
          <cell r="U29">
            <v>0.33</v>
          </cell>
        </row>
        <row r="30">
          <cell r="B30" t="str">
            <v>A286 1800F ST</v>
          </cell>
          <cell r="C30">
            <v>0.28699999999999998</v>
          </cell>
          <cell r="D30">
            <v>130000</v>
          </cell>
          <cell r="E30">
            <v>85000</v>
          </cell>
          <cell r="F30">
            <v>29100000</v>
          </cell>
          <cell r="G30">
            <v>29100000</v>
          </cell>
          <cell r="H30">
            <v>85000</v>
          </cell>
          <cell r="I30">
            <v>9.0000000000000002E-6</v>
          </cell>
          <cell r="J30">
            <v>247000</v>
          </cell>
          <cell r="K30">
            <v>0.31</v>
          </cell>
          <cell r="M30">
            <v>7940</v>
          </cell>
          <cell r="N30">
            <v>896</v>
          </cell>
          <cell r="O30">
            <v>586</v>
          </cell>
          <cell r="P30">
            <v>201000</v>
          </cell>
          <cell r="Q30">
            <v>201000</v>
          </cell>
          <cell r="R30">
            <v>590</v>
          </cell>
          <cell r="S30">
            <v>1.6200000000000001E-5</v>
          </cell>
          <cell r="T30">
            <v>1703.0050506299999</v>
          </cell>
          <cell r="U30">
            <v>0.31</v>
          </cell>
        </row>
        <row r="31">
          <cell r="B31" t="str">
            <v>A286 1650F ST</v>
          </cell>
          <cell r="C31">
            <v>0.28699999999999998</v>
          </cell>
          <cell r="D31">
            <v>140000</v>
          </cell>
          <cell r="E31">
            <v>95000</v>
          </cell>
          <cell r="F31">
            <v>29100000</v>
          </cell>
          <cell r="G31">
            <v>29100000</v>
          </cell>
          <cell r="H31">
            <v>91000</v>
          </cell>
          <cell r="I31">
            <v>9.0000000000000002E-6</v>
          </cell>
          <cell r="J31">
            <v>266000</v>
          </cell>
          <cell r="K31">
            <v>0.31</v>
          </cell>
          <cell r="M31">
            <v>7940</v>
          </cell>
          <cell r="N31">
            <v>965</v>
          </cell>
          <cell r="O31">
            <v>660</v>
          </cell>
          <cell r="P31">
            <v>201000</v>
          </cell>
          <cell r="Q31">
            <v>201000</v>
          </cell>
          <cell r="R31">
            <v>630</v>
          </cell>
          <cell r="S31">
            <v>1.6200000000000001E-5</v>
          </cell>
          <cell r="T31">
            <v>1834.0054391399999</v>
          </cell>
          <cell r="U31">
            <v>0.31</v>
          </cell>
        </row>
        <row r="32">
          <cell r="B32" t="str">
            <v>A286 Nuts ST10060</v>
          </cell>
          <cell r="C32">
            <v>0.28699999999999998</v>
          </cell>
          <cell r="D32">
            <v>145000</v>
          </cell>
          <cell r="E32">
            <v>103000</v>
          </cell>
          <cell r="F32">
            <v>29100000</v>
          </cell>
          <cell r="G32">
            <v>29100000</v>
          </cell>
          <cell r="H32">
            <v>91000</v>
          </cell>
          <cell r="I32">
            <v>9.0000000000000002E-6</v>
          </cell>
          <cell r="J32">
            <v>0</v>
          </cell>
          <cell r="K32">
            <v>0.31</v>
          </cell>
          <cell r="M32">
            <v>7944.1313</v>
          </cell>
          <cell r="N32">
            <v>999.73980704999985</v>
          </cell>
          <cell r="O32">
            <v>710.16000086999998</v>
          </cell>
          <cell r="P32">
            <v>200637.43713899999</v>
          </cell>
          <cell r="Q32">
            <v>200637.43713899999</v>
          </cell>
          <cell r="R32">
            <v>627.42291338999996</v>
          </cell>
          <cell r="S32">
            <v>1.6200000000000001E-5</v>
          </cell>
          <cell r="T32">
            <v>0</v>
          </cell>
          <cell r="U32">
            <v>0.31</v>
          </cell>
        </row>
        <row r="33">
          <cell r="B33" t="str">
            <v>A286 Bolts 160 ksi</v>
          </cell>
          <cell r="C33">
            <v>0.28699999999999998</v>
          </cell>
          <cell r="D33">
            <v>160000</v>
          </cell>
          <cell r="E33">
            <v>120000</v>
          </cell>
          <cell r="F33">
            <v>29100000</v>
          </cell>
          <cell r="G33">
            <v>29100000</v>
          </cell>
          <cell r="H33">
            <v>95000</v>
          </cell>
          <cell r="I33">
            <v>9.0000000000000002E-6</v>
          </cell>
          <cell r="J33">
            <v>0</v>
          </cell>
          <cell r="K33">
            <v>0.31</v>
          </cell>
          <cell r="M33">
            <v>7944.1313</v>
          </cell>
          <cell r="N33">
            <v>1103.1611664</v>
          </cell>
          <cell r="O33">
            <v>827.37087479999991</v>
          </cell>
          <cell r="P33">
            <v>200637.43713899999</v>
          </cell>
          <cell r="Q33">
            <v>200637.43713899999</v>
          </cell>
          <cell r="R33">
            <v>655.00194254999997</v>
          </cell>
          <cell r="S33">
            <v>1.6200000000000001E-5</v>
          </cell>
          <cell r="T33">
            <v>0</v>
          </cell>
          <cell r="U33">
            <v>0.31</v>
          </cell>
        </row>
        <row r="34">
          <cell r="B34" t="str">
            <v>A286 Bolts 190 ksi</v>
          </cell>
          <cell r="C34">
            <v>0.28699999999999998</v>
          </cell>
          <cell r="D34">
            <v>190000</v>
          </cell>
          <cell r="E34">
            <v>164700</v>
          </cell>
          <cell r="F34">
            <v>29100000</v>
          </cell>
          <cell r="G34">
            <v>29100000</v>
          </cell>
          <cell r="H34">
            <v>105000</v>
          </cell>
          <cell r="I34">
            <v>9.0000000000000002E-6</v>
          </cell>
          <cell r="J34">
            <v>0</v>
          </cell>
          <cell r="K34">
            <v>0.31</v>
          </cell>
          <cell r="M34">
            <v>7944.1313</v>
          </cell>
          <cell r="N34">
            <v>1310.0038850999999</v>
          </cell>
          <cell r="O34">
            <v>1135.5665256629998</v>
          </cell>
          <cell r="P34">
            <v>200637.43713899999</v>
          </cell>
          <cell r="Q34">
            <v>200637.43713899999</v>
          </cell>
          <cell r="R34">
            <v>723.94951544999992</v>
          </cell>
          <cell r="S34">
            <v>1.6200000000000001E-5</v>
          </cell>
          <cell r="T34">
            <v>0</v>
          </cell>
          <cell r="U34">
            <v>0.31</v>
          </cell>
        </row>
        <row r="35">
          <cell r="B35" t="str">
            <v>A286 Bolts 200 ksi</v>
          </cell>
          <cell r="C35">
            <v>0.28699999999999998</v>
          </cell>
          <cell r="D35">
            <v>200000</v>
          </cell>
          <cell r="E35">
            <v>180000</v>
          </cell>
          <cell r="F35">
            <v>29100000</v>
          </cell>
          <cell r="G35">
            <v>29100000</v>
          </cell>
          <cell r="H35">
            <v>110000</v>
          </cell>
          <cell r="I35">
            <v>9.0000000000000002E-6</v>
          </cell>
          <cell r="J35">
            <v>0</v>
          </cell>
          <cell r="K35">
            <v>0.31</v>
          </cell>
          <cell r="M35">
            <v>7944.1313</v>
          </cell>
          <cell r="N35">
            <v>1378.9514579999998</v>
          </cell>
          <cell r="O35">
            <v>1241.0563121999999</v>
          </cell>
          <cell r="P35">
            <v>200637.43713899999</v>
          </cell>
          <cell r="Q35">
            <v>200637.43713899999</v>
          </cell>
          <cell r="R35">
            <v>758.42330189999996</v>
          </cell>
          <cell r="S35">
            <v>1.6200000000000001E-5</v>
          </cell>
          <cell r="T35">
            <v>0</v>
          </cell>
          <cell r="U35">
            <v>0.31</v>
          </cell>
        </row>
        <row r="36">
          <cell r="B36" t="str">
            <v>A286 Bolts 1100 MPa</v>
          </cell>
          <cell r="C36">
            <v>0.28685074729316218</v>
          </cell>
          <cell r="D36">
            <v>159541.51157654455</v>
          </cell>
          <cell r="E36">
            <v>119946.20915800215</v>
          </cell>
          <cell r="F36">
            <v>29152585.297168598</v>
          </cell>
          <cell r="G36">
            <v>29152585.297168598</v>
          </cell>
          <cell r="H36">
            <v>95724.906945926748</v>
          </cell>
          <cell r="I36">
            <v>9.0000000000000002E-6</v>
          </cell>
          <cell r="J36">
            <v>0</v>
          </cell>
          <cell r="K36">
            <v>0.31</v>
          </cell>
          <cell r="M36">
            <v>7940</v>
          </cell>
          <cell r="N36">
            <v>1100</v>
          </cell>
          <cell r="O36">
            <v>827</v>
          </cell>
          <cell r="P36">
            <v>201000</v>
          </cell>
          <cell r="Q36">
            <v>201000</v>
          </cell>
          <cell r="R36">
            <v>660</v>
          </cell>
          <cell r="S36">
            <v>1.6200000000000001E-5</v>
          </cell>
          <cell r="T36">
            <v>0</v>
          </cell>
          <cell r="U36">
            <v>0.31</v>
          </cell>
        </row>
        <row r="37">
          <cell r="B37" t="str">
            <v>A286 Bolts 1250 MPa</v>
          </cell>
          <cell r="C37">
            <v>0.28685074729316218</v>
          </cell>
          <cell r="D37">
            <v>181297.17224607337</v>
          </cell>
          <cell r="E37">
            <v>152289.62468670163</v>
          </cell>
          <cell r="F37">
            <v>29152585.297168598</v>
          </cell>
          <cell r="G37">
            <v>29152585.297168598</v>
          </cell>
          <cell r="H37">
            <v>108778.30334764403</v>
          </cell>
          <cell r="I37">
            <v>9.0000000000000002E-6</v>
          </cell>
          <cell r="J37">
            <v>0</v>
          </cell>
          <cell r="K37">
            <v>0.31</v>
          </cell>
          <cell r="M37">
            <v>7940</v>
          </cell>
          <cell r="N37">
            <v>1250</v>
          </cell>
          <cell r="O37">
            <v>1050</v>
          </cell>
          <cell r="P37">
            <v>201000</v>
          </cell>
          <cell r="Q37">
            <v>201000</v>
          </cell>
          <cell r="R37">
            <v>750</v>
          </cell>
          <cell r="S37">
            <v>1.6200000000000001E-5</v>
          </cell>
          <cell r="T37">
            <v>0</v>
          </cell>
          <cell r="U37">
            <v>0.31</v>
          </cell>
        </row>
        <row r="38">
          <cell r="B38" t="str">
            <v>300-Series SS Ann</v>
          </cell>
          <cell r="C38">
            <v>0.28599999999999998</v>
          </cell>
          <cell r="D38">
            <v>75000</v>
          </cell>
          <cell r="E38">
            <v>30000</v>
          </cell>
          <cell r="F38">
            <v>29000000</v>
          </cell>
          <cell r="G38">
            <v>28000000</v>
          </cell>
          <cell r="H38">
            <v>50000</v>
          </cell>
          <cell r="I38">
            <v>8.4000000000000009E-6</v>
          </cell>
          <cell r="J38">
            <v>162000</v>
          </cell>
          <cell r="K38">
            <v>0.27</v>
          </cell>
          <cell r="M38">
            <v>7920</v>
          </cell>
          <cell r="N38">
            <v>520</v>
          </cell>
          <cell r="O38">
            <v>210</v>
          </cell>
          <cell r="P38">
            <v>200000</v>
          </cell>
          <cell r="Q38">
            <v>193000</v>
          </cell>
          <cell r="R38">
            <v>340</v>
          </cell>
          <cell r="S38">
            <v>1.5099999999999999E-5</v>
          </cell>
          <cell r="T38">
            <v>1116.9506809799998</v>
          </cell>
          <cell r="U38">
            <v>0.27</v>
          </cell>
        </row>
        <row r="39">
          <cell r="B39" t="str">
            <v>300 SS 1/4 H</v>
          </cell>
          <cell r="C39">
            <v>0.28599999999999998</v>
          </cell>
          <cell r="D39">
            <v>122000</v>
          </cell>
          <cell r="E39">
            <v>67000</v>
          </cell>
          <cell r="F39">
            <v>27000000</v>
          </cell>
          <cell r="G39">
            <v>26000000</v>
          </cell>
          <cell r="H39">
            <v>66000</v>
          </cell>
          <cell r="I39">
            <v>8.4999999999999999E-6</v>
          </cell>
          <cell r="J39">
            <v>262000</v>
          </cell>
          <cell r="K39">
            <v>0.27</v>
          </cell>
          <cell r="M39">
            <v>7916.4513999999999</v>
          </cell>
          <cell r="N39">
            <v>841.16038937999997</v>
          </cell>
          <cell r="O39">
            <v>461.94873842999993</v>
          </cell>
          <cell r="P39">
            <v>186158.44682999997</v>
          </cell>
          <cell r="Q39">
            <v>179263.68953999996</v>
          </cell>
          <cell r="R39">
            <v>455.05398113999996</v>
          </cell>
          <cell r="S39">
            <v>1.5299999999999999E-5</v>
          </cell>
          <cell r="T39">
            <v>1806.4264099799998</v>
          </cell>
          <cell r="U39">
            <v>0.27</v>
          </cell>
        </row>
        <row r="40">
          <cell r="B40" t="str">
            <v>300 SS 1/2 H</v>
          </cell>
          <cell r="C40">
            <v>0.28599999999999998</v>
          </cell>
          <cell r="D40">
            <v>141000</v>
          </cell>
          <cell r="E40">
            <v>92000</v>
          </cell>
          <cell r="F40">
            <v>26000000</v>
          </cell>
          <cell r="G40">
            <v>26000000</v>
          </cell>
          <cell r="H40">
            <v>77000</v>
          </cell>
          <cell r="I40">
            <v>8.4999999999999999E-6</v>
          </cell>
          <cell r="J40">
            <v>292000</v>
          </cell>
          <cell r="K40">
            <v>0.27</v>
          </cell>
          <cell r="M40">
            <v>7916.4513999999999</v>
          </cell>
          <cell r="N40">
            <v>972.16077788999996</v>
          </cell>
          <cell r="O40">
            <v>634.31767067999999</v>
          </cell>
          <cell r="P40">
            <v>179263.68953999996</v>
          </cell>
          <cell r="Q40">
            <v>179263.68953999996</v>
          </cell>
          <cell r="R40">
            <v>530.89631133</v>
          </cell>
          <cell r="S40">
            <v>1.5299999999999999E-5</v>
          </cell>
          <cell r="T40">
            <v>2013.2691286799998</v>
          </cell>
          <cell r="U40">
            <v>0.27</v>
          </cell>
        </row>
        <row r="41">
          <cell r="B41" t="str">
            <v>300 SS 3/4 H</v>
          </cell>
          <cell r="C41">
            <v>0.28599999999999998</v>
          </cell>
          <cell r="D41">
            <v>157000</v>
          </cell>
          <cell r="E41">
            <v>113000</v>
          </cell>
          <cell r="F41">
            <v>26000000</v>
          </cell>
          <cell r="G41">
            <v>26000000</v>
          </cell>
          <cell r="H41">
            <v>88000</v>
          </cell>
          <cell r="I41">
            <v>8.4999999999999999E-6</v>
          </cell>
          <cell r="J41">
            <v>327000</v>
          </cell>
          <cell r="K41">
            <v>0.27</v>
          </cell>
          <cell r="M41">
            <v>7916.4513999999999</v>
          </cell>
          <cell r="N41">
            <v>1082.47689453</v>
          </cell>
          <cell r="O41">
            <v>779.10757376999993</v>
          </cell>
          <cell r="P41">
            <v>179263.68953999996</v>
          </cell>
          <cell r="Q41">
            <v>179263.68953999996</v>
          </cell>
          <cell r="R41">
            <v>606.73864151999999</v>
          </cell>
          <cell r="S41">
            <v>1.5299999999999999E-5</v>
          </cell>
          <cell r="T41">
            <v>2254.58563383</v>
          </cell>
          <cell r="U41">
            <v>0.27</v>
          </cell>
        </row>
        <row r="42">
          <cell r="B42" t="str">
            <v>300 SS Full H</v>
          </cell>
          <cell r="C42">
            <v>0.28599999999999998</v>
          </cell>
          <cell r="D42">
            <v>174000</v>
          </cell>
          <cell r="E42">
            <v>125000</v>
          </cell>
          <cell r="F42">
            <v>26000000</v>
          </cell>
          <cell r="G42">
            <v>26000000</v>
          </cell>
          <cell r="H42">
            <v>95000</v>
          </cell>
          <cell r="I42">
            <v>8.4999999999999999E-6</v>
          </cell>
          <cell r="J42">
            <v>346000</v>
          </cell>
          <cell r="K42">
            <v>0.27</v>
          </cell>
          <cell r="M42">
            <v>7916.4513999999999</v>
          </cell>
          <cell r="N42">
            <v>1199.6877684599999</v>
          </cell>
          <cell r="O42">
            <v>861.84466124999994</v>
          </cell>
          <cell r="P42">
            <v>179263.68953999996</v>
          </cell>
          <cell r="Q42">
            <v>179263.68953999996</v>
          </cell>
          <cell r="R42">
            <v>655.00194254999997</v>
          </cell>
          <cell r="S42">
            <v>1.5299999999999999E-5</v>
          </cell>
          <cell r="T42">
            <v>2385.58602234</v>
          </cell>
          <cell r="U42">
            <v>0.27</v>
          </cell>
        </row>
        <row r="43">
          <cell r="B43" t="str">
            <v>302 SS NAS1351</v>
          </cell>
          <cell r="C43">
            <v>0.28399999999999997</v>
          </cell>
          <cell r="D43">
            <v>80000</v>
          </cell>
          <cell r="E43">
            <v>30000</v>
          </cell>
          <cell r="F43">
            <v>28000000</v>
          </cell>
          <cell r="G43">
            <v>28000000</v>
          </cell>
          <cell r="H43">
            <v>45599.999999999993</v>
          </cell>
          <cell r="I43">
            <v>9.5599999999999999E-6</v>
          </cell>
          <cell r="J43">
            <v>144000</v>
          </cell>
          <cell r="K43">
            <v>0.25</v>
          </cell>
          <cell r="M43">
            <v>7861.0915999999997</v>
          </cell>
          <cell r="N43">
            <v>551.58058319999998</v>
          </cell>
          <cell r="O43">
            <v>206.84271869999998</v>
          </cell>
          <cell r="P43">
            <v>193053.20411999998</v>
          </cell>
          <cell r="Q43">
            <v>193053.20411999998</v>
          </cell>
          <cell r="R43">
            <v>314.4009324239999</v>
          </cell>
          <cell r="S43">
            <v>1.7208000000000002E-5</v>
          </cell>
          <cell r="T43">
            <v>992.84504975999994</v>
          </cell>
          <cell r="U43">
            <v>0.25</v>
          </cell>
        </row>
        <row r="44">
          <cell r="B44" t="str">
            <v>304 SS 1/8 H</v>
          </cell>
          <cell r="C44">
            <v>0.28899999999999998</v>
          </cell>
          <cell r="D44">
            <v>100000</v>
          </cell>
          <cell r="E44">
            <v>55100</v>
          </cell>
          <cell r="F44">
            <v>28000000</v>
          </cell>
          <cell r="G44">
            <v>28000000</v>
          </cell>
          <cell r="H44">
            <v>56999.999999999993</v>
          </cell>
          <cell r="I44">
            <v>9.6099999999999995E-6</v>
          </cell>
          <cell r="J44">
            <v>180000</v>
          </cell>
          <cell r="K44">
            <v>0.27</v>
          </cell>
          <cell r="M44">
            <v>7999.4911000000002</v>
          </cell>
          <cell r="N44">
            <v>689.47572899999989</v>
          </cell>
          <cell r="O44">
            <v>379.90112667899996</v>
          </cell>
          <cell r="P44">
            <v>193053.20411999998</v>
          </cell>
          <cell r="Q44">
            <v>193053.20411999998</v>
          </cell>
          <cell r="R44">
            <v>393.00116552999992</v>
          </cell>
          <cell r="S44">
            <v>1.7297999999999999E-5</v>
          </cell>
          <cell r="T44">
            <v>1241.0563121999999</v>
          </cell>
          <cell r="U44">
            <v>0.27</v>
          </cell>
        </row>
        <row r="45">
          <cell r="B45" t="str">
            <v>15-5PH CRES H1025</v>
          </cell>
          <cell r="C45">
            <v>0.28299999999999997</v>
          </cell>
          <cell r="D45">
            <v>155000</v>
          </cell>
          <cell r="E45">
            <v>145000</v>
          </cell>
          <cell r="F45">
            <v>28500000</v>
          </cell>
          <cell r="G45">
            <v>29200000</v>
          </cell>
          <cell r="H45">
            <v>97000</v>
          </cell>
          <cell r="I45">
            <v>6.0000000000000002E-6</v>
          </cell>
          <cell r="J45">
            <v>332000</v>
          </cell>
          <cell r="K45">
            <v>0.27</v>
          </cell>
          <cell r="M45">
            <v>7830</v>
          </cell>
          <cell r="N45">
            <v>1070</v>
          </cell>
          <cell r="O45">
            <v>1000</v>
          </cell>
          <cell r="P45">
            <v>197000</v>
          </cell>
          <cell r="Q45">
            <v>201000</v>
          </cell>
          <cell r="R45">
            <v>670</v>
          </cell>
          <cell r="S45">
            <v>1.08E-5</v>
          </cell>
          <cell r="T45">
            <v>2289.0594202799998</v>
          </cell>
          <cell r="U45">
            <v>0.27</v>
          </cell>
        </row>
        <row r="46">
          <cell r="B46" t="str">
            <v>15-5PH CRES H1100</v>
          </cell>
          <cell r="C46">
            <v>0.28299999999999997</v>
          </cell>
          <cell r="D46">
            <v>140000</v>
          </cell>
          <cell r="E46">
            <v>115000</v>
          </cell>
          <cell r="F46">
            <v>28500000</v>
          </cell>
          <cell r="G46">
            <v>29200000</v>
          </cell>
          <cell r="H46">
            <v>86000</v>
          </cell>
          <cell r="I46">
            <v>6.0000000000000002E-6</v>
          </cell>
          <cell r="J46">
            <v>294000</v>
          </cell>
          <cell r="K46">
            <v>0.27</v>
          </cell>
          <cell r="M46">
            <v>7830</v>
          </cell>
          <cell r="N46">
            <v>965</v>
          </cell>
          <cell r="O46">
            <v>793</v>
          </cell>
          <cell r="P46">
            <v>197000</v>
          </cell>
          <cell r="Q46">
            <v>201000</v>
          </cell>
          <cell r="R46">
            <v>592.94912693999993</v>
          </cell>
          <cell r="S46">
            <v>1.08E-5</v>
          </cell>
          <cell r="T46">
            <v>2027.0586432599998</v>
          </cell>
          <cell r="U46">
            <v>0.27</v>
          </cell>
        </row>
        <row r="47">
          <cell r="B47" t="str">
            <v>15-5PH CRES H1150</v>
          </cell>
          <cell r="C47">
            <v>0.28299999999999997</v>
          </cell>
          <cell r="D47">
            <v>135000</v>
          </cell>
          <cell r="E47">
            <v>105000</v>
          </cell>
          <cell r="F47">
            <v>28500000</v>
          </cell>
          <cell r="G47">
            <v>29200000</v>
          </cell>
          <cell r="H47">
            <v>85000</v>
          </cell>
          <cell r="I47">
            <v>6.0000000000000002E-6</v>
          </cell>
          <cell r="J47">
            <v>293000</v>
          </cell>
          <cell r="K47">
            <v>0.27</v>
          </cell>
          <cell r="M47">
            <v>7830</v>
          </cell>
          <cell r="N47">
            <v>931</v>
          </cell>
          <cell r="O47">
            <v>724</v>
          </cell>
          <cell r="P47">
            <v>197000</v>
          </cell>
          <cell r="Q47">
            <v>201000</v>
          </cell>
          <cell r="R47">
            <v>590</v>
          </cell>
          <cell r="S47">
            <v>1.08E-5</v>
          </cell>
          <cell r="T47">
            <v>2020.1638859699999</v>
          </cell>
          <cell r="U47">
            <v>0.27</v>
          </cell>
        </row>
        <row r="48">
          <cell r="B48" t="str">
            <v>Nitronic 60</v>
          </cell>
          <cell r="C48">
            <v>0.27500000000000002</v>
          </cell>
          <cell r="D48">
            <v>95000</v>
          </cell>
          <cell r="E48">
            <v>50000</v>
          </cell>
          <cell r="F48">
            <v>26200000</v>
          </cell>
          <cell r="G48">
            <v>26200000</v>
          </cell>
          <cell r="H48">
            <v>63000</v>
          </cell>
          <cell r="I48">
            <v>8.8000000000000004E-6</v>
          </cell>
          <cell r="J48">
            <v>171000</v>
          </cell>
          <cell r="K48">
            <v>0.3</v>
          </cell>
          <cell r="M48">
            <v>7610</v>
          </cell>
          <cell r="N48">
            <v>660</v>
          </cell>
          <cell r="O48">
            <v>340</v>
          </cell>
          <cell r="P48">
            <v>181000</v>
          </cell>
          <cell r="Q48">
            <v>181000</v>
          </cell>
          <cell r="R48">
            <v>430</v>
          </cell>
          <cell r="S48">
            <v>1.5800000000000001E-5</v>
          </cell>
          <cell r="T48">
            <v>1188</v>
          </cell>
          <cell r="U48">
            <v>0.3</v>
          </cell>
        </row>
        <row r="49">
          <cell r="B49" t="str">
            <v>Invar 36</v>
          </cell>
          <cell r="C49">
            <v>0.29299999999999998</v>
          </cell>
          <cell r="D49">
            <v>65000</v>
          </cell>
          <cell r="E49">
            <v>40000</v>
          </cell>
          <cell r="F49">
            <v>19600000</v>
          </cell>
          <cell r="G49">
            <v>19600000</v>
          </cell>
          <cell r="H49">
            <v>35800</v>
          </cell>
          <cell r="I49">
            <v>6.5000000000000002E-7</v>
          </cell>
          <cell r="J49">
            <v>117000</v>
          </cell>
          <cell r="K49">
            <v>0.3</v>
          </cell>
          <cell r="M49">
            <v>8110</v>
          </cell>
          <cell r="N49">
            <v>450</v>
          </cell>
          <cell r="O49">
            <v>280</v>
          </cell>
          <cell r="P49">
            <v>135000</v>
          </cell>
          <cell r="Q49">
            <v>135000</v>
          </cell>
          <cell r="R49">
            <v>250</v>
          </cell>
          <cell r="S49">
            <v>1.1999999999999999E-6</v>
          </cell>
          <cell r="T49">
            <v>810</v>
          </cell>
          <cell r="U49">
            <v>0.3</v>
          </cell>
        </row>
        <row r="50">
          <cell r="B50" t="str">
            <v>Inconel 718 STA</v>
          </cell>
          <cell r="C50">
            <v>0.29699999999999999</v>
          </cell>
          <cell r="D50">
            <v>180000</v>
          </cell>
          <cell r="E50">
            <v>148000</v>
          </cell>
          <cell r="F50">
            <v>29400000</v>
          </cell>
          <cell r="G50">
            <v>30900000</v>
          </cell>
          <cell r="H50">
            <v>124000</v>
          </cell>
          <cell r="I50">
            <v>6.8000000000000001E-6</v>
          </cell>
          <cell r="J50">
            <v>380000</v>
          </cell>
          <cell r="K50">
            <v>0.28999999999999998</v>
          </cell>
          <cell r="M50">
            <v>8220</v>
          </cell>
          <cell r="N50">
            <v>1240</v>
          </cell>
          <cell r="O50">
            <v>1020</v>
          </cell>
          <cell r="P50">
            <v>203000</v>
          </cell>
          <cell r="Q50">
            <v>213000</v>
          </cell>
          <cell r="R50">
            <v>855</v>
          </cell>
          <cell r="S50">
            <v>1.22E-5</v>
          </cell>
          <cell r="T50">
            <v>2620.0077701999999</v>
          </cell>
          <cell r="U50">
            <v>0.28999999999999998</v>
          </cell>
        </row>
        <row r="51">
          <cell r="B51" t="str">
            <v>Inconel 718 Bolts STCWA</v>
          </cell>
          <cell r="C51">
            <v>0.29699999999999999</v>
          </cell>
          <cell r="D51">
            <v>220000</v>
          </cell>
          <cell r="E51">
            <v>200000</v>
          </cell>
          <cell r="F51">
            <v>29400000</v>
          </cell>
          <cell r="G51">
            <v>30900000</v>
          </cell>
          <cell r="H51">
            <v>125000</v>
          </cell>
          <cell r="I51">
            <v>6.8000000000000001E-6</v>
          </cell>
          <cell r="J51">
            <v>396000</v>
          </cell>
          <cell r="K51">
            <v>0.28999999999999998</v>
          </cell>
          <cell r="M51">
            <v>8220</v>
          </cell>
          <cell r="N51">
            <v>1520</v>
          </cell>
          <cell r="O51">
            <v>1380</v>
          </cell>
          <cell r="P51">
            <v>203000</v>
          </cell>
          <cell r="Q51">
            <v>213000</v>
          </cell>
          <cell r="R51">
            <v>862</v>
          </cell>
          <cell r="S51">
            <v>1.22E-5</v>
          </cell>
          <cell r="T51">
            <v>2736</v>
          </cell>
          <cell r="U51">
            <v>0.28999999999999998</v>
          </cell>
        </row>
        <row r="52">
          <cell r="B52" t="str">
            <v>MP35N ST+CW+Aged</v>
          </cell>
          <cell r="C52">
            <v>0.30399999999999999</v>
          </cell>
          <cell r="D52">
            <v>260000</v>
          </cell>
          <cell r="E52">
            <v>230000</v>
          </cell>
          <cell r="F52">
            <v>34000000</v>
          </cell>
          <cell r="G52">
            <v>34000000</v>
          </cell>
          <cell r="H52">
            <v>145000</v>
          </cell>
          <cell r="I52">
            <v>7.0999999999999998E-6</v>
          </cell>
          <cell r="J52">
            <v>468000</v>
          </cell>
          <cell r="K52">
            <v>0.45</v>
          </cell>
          <cell r="M52">
            <v>8410</v>
          </cell>
          <cell r="N52">
            <v>1790</v>
          </cell>
          <cell r="O52">
            <v>1590</v>
          </cell>
          <cell r="P52">
            <v>234000</v>
          </cell>
          <cell r="Q52">
            <v>234000</v>
          </cell>
          <cell r="R52">
            <v>1000</v>
          </cell>
          <cell r="S52">
            <v>1.2800000000000001E-5</v>
          </cell>
          <cell r="T52">
            <v>3222</v>
          </cell>
          <cell r="U52">
            <v>0.45</v>
          </cell>
        </row>
        <row r="53">
          <cell r="B53" t="str">
            <v>Mg AZ31B-H24</v>
          </cell>
          <cell r="C53">
            <v>6.3899999999999998E-2</v>
          </cell>
          <cell r="D53">
            <v>37000</v>
          </cell>
          <cell r="E53">
            <v>24000</v>
          </cell>
          <cell r="F53">
            <v>6500000</v>
          </cell>
          <cell r="G53">
            <v>6500000</v>
          </cell>
          <cell r="H53">
            <v>18000</v>
          </cell>
          <cell r="I53">
            <v>1.4E-5</v>
          </cell>
          <cell r="J53">
            <v>63000</v>
          </cell>
          <cell r="K53">
            <v>0.35</v>
          </cell>
          <cell r="M53">
            <v>1770</v>
          </cell>
          <cell r="N53">
            <v>260</v>
          </cell>
          <cell r="O53">
            <v>170</v>
          </cell>
          <cell r="P53">
            <v>45000</v>
          </cell>
          <cell r="Q53">
            <v>45000</v>
          </cell>
          <cell r="R53">
            <v>120</v>
          </cell>
          <cell r="S53">
            <v>2.5199999999999999E-5</v>
          </cell>
          <cell r="T53">
            <v>434.36970926999999</v>
          </cell>
          <cell r="U53">
            <v>0.35</v>
          </cell>
        </row>
        <row r="54">
          <cell r="B54" t="str">
            <v>Maraging Steel Bar 250</v>
          </cell>
          <cell r="C54">
            <v>0.28599999999999998</v>
          </cell>
          <cell r="D54">
            <v>255000</v>
          </cell>
          <cell r="E54">
            <v>250000</v>
          </cell>
          <cell r="F54">
            <v>26500000</v>
          </cell>
          <cell r="G54">
            <v>28200000</v>
          </cell>
          <cell r="H54">
            <v>148000</v>
          </cell>
          <cell r="I54">
            <v>4.9000000000000005E-6</v>
          </cell>
          <cell r="J54">
            <v>459000</v>
          </cell>
          <cell r="K54">
            <v>0.32</v>
          </cell>
          <cell r="M54">
            <v>7920</v>
          </cell>
          <cell r="N54">
            <v>1760</v>
          </cell>
          <cell r="O54">
            <v>1720</v>
          </cell>
          <cell r="P54">
            <v>183000</v>
          </cell>
          <cell r="Q54">
            <v>194000</v>
          </cell>
          <cell r="R54">
            <v>1020</v>
          </cell>
          <cell r="S54">
            <v>8.8000000000000004E-6</v>
          </cell>
          <cell r="T54">
            <v>3168</v>
          </cell>
          <cell r="U54">
            <v>0.32</v>
          </cell>
        </row>
        <row r="55">
          <cell r="B55" t="str">
            <v>Maraging Steel 300</v>
          </cell>
          <cell r="C55">
            <v>0.28599999999999998</v>
          </cell>
          <cell r="D55">
            <v>280000</v>
          </cell>
          <cell r="E55">
            <v>270000</v>
          </cell>
          <cell r="F55">
            <v>26500000</v>
          </cell>
          <cell r="G55">
            <v>28600000</v>
          </cell>
          <cell r="H55">
            <v>162000</v>
          </cell>
          <cell r="I55">
            <v>5.3000000000000001E-6</v>
          </cell>
          <cell r="J55">
            <v>504000</v>
          </cell>
          <cell r="K55">
            <v>0.32</v>
          </cell>
          <cell r="M55">
            <v>7920</v>
          </cell>
          <cell r="N55">
            <v>1930</v>
          </cell>
          <cell r="O55">
            <v>1860</v>
          </cell>
          <cell r="P55">
            <v>183000</v>
          </cell>
          <cell r="Q55">
            <v>197000</v>
          </cell>
          <cell r="R55">
            <v>1120</v>
          </cell>
          <cell r="S55">
            <v>9.5000000000000005E-6</v>
          </cell>
          <cell r="T55">
            <v>3474</v>
          </cell>
          <cell r="U55">
            <v>0.32</v>
          </cell>
        </row>
        <row r="56">
          <cell r="B56" t="str">
            <v>Mu Metal</v>
          </cell>
          <cell r="C56">
            <v>0.31575258581136489</v>
          </cell>
          <cell r="D56">
            <v>77015.038770131971</v>
          </cell>
          <cell r="E56">
            <v>21030.471980544513</v>
          </cell>
          <cell r="F56">
            <v>33358679.693277501</v>
          </cell>
          <cell r="G56">
            <v>33358679.693277501</v>
          </cell>
          <cell r="H56">
            <v>44381.547765838761</v>
          </cell>
          <cell r="I56">
            <v>6.6666666666666658E-6</v>
          </cell>
          <cell r="J56">
            <v>138627.06978623758</v>
          </cell>
          <cell r="K56">
            <v>0.28999999999999998</v>
          </cell>
          <cell r="M56">
            <v>8740</v>
          </cell>
          <cell r="N56">
            <v>531</v>
          </cell>
          <cell r="O56">
            <v>145</v>
          </cell>
          <cell r="P56">
            <v>230000</v>
          </cell>
          <cell r="Q56">
            <v>230000</v>
          </cell>
          <cell r="R56">
            <v>306</v>
          </cell>
          <cell r="S56">
            <v>1.2E-5</v>
          </cell>
          <cell r="T56">
            <v>955.80000000000007</v>
          </cell>
          <cell r="U56">
            <v>0.28999999999999998</v>
          </cell>
        </row>
        <row r="57">
          <cell r="B57" t="str">
            <v>Ti Cp-1 Plate</v>
          </cell>
          <cell r="C57">
            <v>0.16300000000000001</v>
          </cell>
          <cell r="D57">
            <v>80000</v>
          </cell>
          <cell r="E57">
            <v>70000</v>
          </cell>
          <cell r="F57">
            <v>15500000</v>
          </cell>
          <cell r="G57">
            <v>16000000</v>
          </cell>
          <cell r="H57">
            <v>42000</v>
          </cell>
          <cell r="I57">
            <v>4.7999999999999998E-6</v>
          </cell>
          <cell r="J57">
            <v>120000</v>
          </cell>
          <cell r="K57">
            <v>0.21</v>
          </cell>
          <cell r="M57">
            <v>4512</v>
          </cell>
          <cell r="N57">
            <v>552</v>
          </cell>
          <cell r="O57">
            <v>482</v>
          </cell>
          <cell r="P57">
            <v>107000</v>
          </cell>
          <cell r="Q57">
            <v>110000</v>
          </cell>
          <cell r="R57">
            <v>290</v>
          </cell>
          <cell r="S57">
            <v>8.599999999999999E-6</v>
          </cell>
          <cell r="T57">
            <v>827.37087479999991</v>
          </cell>
          <cell r="U57">
            <v>0.21</v>
          </cell>
        </row>
        <row r="58">
          <cell r="B58" t="str">
            <v>Ti CP-70 Bar</v>
          </cell>
          <cell r="C58">
            <v>0.16300000000000001</v>
          </cell>
          <cell r="D58">
            <v>80000</v>
          </cell>
          <cell r="E58">
            <v>70000</v>
          </cell>
          <cell r="F58">
            <v>15500000</v>
          </cell>
          <cell r="G58">
            <v>16000000</v>
          </cell>
          <cell r="H58">
            <v>42000</v>
          </cell>
          <cell r="I58">
            <v>4.7999999999999998E-6</v>
          </cell>
          <cell r="J58">
            <v>0</v>
          </cell>
          <cell r="K58">
            <v>0.21</v>
          </cell>
          <cell r="M58">
            <v>4512</v>
          </cell>
          <cell r="N58">
            <v>552</v>
          </cell>
          <cell r="O58">
            <v>482</v>
          </cell>
          <cell r="P58">
            <v>107000</v>
          </cell>
          <cell r="Q58">
            <v>110000</v>
          </cell>
          <cell r="R58">
            <v>290</v>
          </cell>
          <cell r="S58">
            <v>8.599999999999999E-6</v>
          </cell>
          <cell r="T58">
            <v>0</v>
          </cell>
          <cell r="U58">
            <v>0.21</v>
          </cell>
        </row>
        <row r="59">
          <cell r="B59" t="str">
            <v>Copper Ann</v>
          </cell>
          <cell r="C59">
            <v>0.32261677245943804</v>
          </cell>
          <cell r="D59">
            <v>30457.924937340325</v>
          </cell>
          <cell r="E59">
            <v>4786.245347296338</v>
          </cell>
          <cell r="F59">
            <v>15954151.157654459</v>
          </cell>
          <cell r="G59">
            <v>15954151.157654459</v>
          </cell>
          <cell r="H59">
            <v>17361.017214283987</v>
          </cell>
          <cell r="I59">
            <v>9.1111111111111105E-6</v>
          </cell>
          <cell r="J59">
            <v>54824.264887212594</v>
          </cell>
          <cell r="K59">
            <v>0.34</v>
          </cell>
          <cell r="M59">
            <v>8930</v>
          </cell>
          <cell r="N59">
            <v>210</v>
          </cell>
          <cell r="O59">
            <v>33</v>
          </cell>
          <cell r="P59">
            <v>110000</v>
          </cell>
          <cell r="Q59">
            <v>110000</v>
          </cell>
          <cell r="R59">
            <v>119.69999999999999</v>
          </cell>
          <cell r="S59">
            <v>1.6399999999999999E-5</v>
          </cell>
          <cell r="T59">
            <v>378</v>
          </cell>
          <cell r="U59">
            <v>0.34</v>
          </cell>
        </row>
        <row r="60">
          <cell r="B60" t="str">
            <v>Copper ColdDrawn</v>
          </cell>
          <cell r="C60">
            <v>0.32297804544091557</v>
          </cell>
          <cell r="D60">
            <v>49892.981802119393</v>
          </cell>
          <cell r="E60">
            <v>48297.566686353945</v>
          </cell>
          <cell r="F60">
            <v>15954151.157654459</v>
          </cell>
          <cell r="G60">
            <v>15954151.157654459</v>
          </cell>
          <cell r="H60">
            <v>28438.999627208053</v>
          </cell>
          <cell r="I60">
            <v>9.4444444444444446E-6</v>
          </cell>
          <cell r="J60">
            <v>89807.367243814922</v>
          </cell>
          <cell r="K60">
            <v>0.31</v>
          </cell>
          <cell r="M60">
            <v>8940</v>
          </cell>
          <cell r="N60">
            <v>344</v>
          </cell>
          <cell r="O60">
            <v>333</v>
          </cell>
          <cell r="P60">
            <v>110000</v>
          </cell>
          <cell r="Q60">
            <v>110000</v>
          </cell>
          <cell r="R60">
            <v>196.07999999999998</v>
          </cell>
          <cell r="S60">
            <v>1.7E-5</v>
          </cell>
          <cell r="T60">
            <v>619.20000000000005</v>
          </cell>
          <cell r="U60">
            <v>0.31</v>
          </cell>
        </row>
        <row r="61">
          <cell r="B61" t="str">
            <v>Cu C122 Min</v>
          </cell>
          <cell r="C61">
            <v>0.32297804544091557</v>
          </cell>
          <cell r="D61">
            <v>24040.005039829332</v>
          </cell>
          <cell r="E61">
            <v>7505.7029309874379</v>
          </cell>
          <cell r="F61">
            <v>16679339.84663875</v>
          </cell>
          <cell r="G61">
            <v>16679339.84663875</v>
          </cell>
          <cell r="H61">
            <v>13702.802872702718</v>
          </cell>
          <cell r="I61">
            <v>9.1111111111111105E-6</v>
          </cell>
          <cell r="J61">
            <v>43272.009071692803</v>
          </cell>
          <cell r="K61">
            <v>0.31</v>
          </cell>
          <cell r="M61">
            <v>8940</v>
          </cell>
          <cell r="N61">
            <v>165.75</v>
          </cell>
          <cell r="O61">
            <v>51.75</v>
          </cell>
          <cell r="P61">
            <v>115000</v>
          </cell>
          <cell r="Q61">
            <v>115000</v>
          </cell>
          <cell r="R61">
            <v>94.477499999999992</v>
          </cell>
          <cell r="S61">
            <v>1.6399999999999999E-5</v>
          </cell>
          <cell r="T61">
            <v>298.35000000000002</v>
          </cell>
          <cell r="U61">
            <v>0.31</v>
          </cell>
        </row>
        <row r="62">
          <cell r="B62" t="str">
            <v>Cu C122 Max</v>
          </cell>
          <cell r="C62">
            <v>0.32297804544091557</v>
          </cell>
          <cell r="D62">
            <v>41226.976968757088</v>
          </cell>
          <cell r="E62">
            <v>37528.514654937193</v>
          </cell>
          <cell r="F62">
            <v>16679339.84663875</v>
          </cell>
          <cell r="G62">
            <v>16679339.84663875</v>
          </cell>
          <cell r="H62">
            <v>23499.376872191537</v>
          </cell>
          <cell r="I62">
            <v>9.4444444444444446E-6</v>
          </cell>
          <cell r="J62">
            <v>74208.55854376276</v>
          </cell>
          <cell r="K62">
            <v>0.31</v>
          </cell>
          <cell r="M62">
            <v>8940</v>
          </cell>
          <cell r="N62">
            <v>284.25</v>
          </cell>
          <cell r="O62">
            <v>258.75</v>
          </cell>
          <cell r="P62">
            <v>115000</v>
          </cell>
          <cell r="Q62">
            <v>115000</v>
          </cell>
          <cell r="R62">
            <v>162.02249999999998</v>
          </cell>
          <cell r="S62">
            <v>1.7E-5</v>
          </cell>
          <cell r="T62">
            <v>511.65000000000003</v>
          </cell>
          <cell r="U62">
            <v>0.31</v>
          </cell>
        </row>
        <row r="63">
          <cell r="B63" t="str">
            <v>Al2O3 99.5%</v>
          </cell>
          <cell r="C63">
            <v>0.14089646277623835</v>
          </cell>
          <cell r="D63">
            <v>37709.811827183265</v>
          </cell>
          <cell r="E63">
            <v>37709.811827183265</v>
          </cell>
          <cell r="F63">
            <v>53663962.984837726</v>
          </cell>
          <cell r="G63">
            <v>53663962.984837726</v>
          </cell>
          <cell r="H63">
            <v>21755.660669528803</v>
          </cell>
          <cell r="I63">
            <v>4.2777777777777779E-6</v>
          </cell>
          <cell r="J63">
            <v>67877.66128892987</v>
          </cell>
          <cell r="K63">
            <v>0.22</v>
          </cell>
          <cell r="M63">
            <v>3900</v>
          </cell>
          <cell r="N63">
            <v>260</v>
          </cell>
          <cell r="O63">
            <v>260</v>
          </cell>
          <cell r="P63">
            <v>370000</v>
          </cell>
          <cell r="Q63">
            <v>370000</v>
          </cell>
          <cell r="R63">
            <v>150</v>
          </cell>
          <cell r="S63">
            <v>7.7000000000000008E-6</v>
          </cell>
          <cell r="T63">
            <v>468</v>
          </cell>
          <cell r="U63">
            <v>0.22</v>
          </cell>
        </row>
        <row r="64">
          <cell r="B64" t="str">
            <v>Torlon PAI 5030</v>
          </cell>
          <cell r="C64">
            <v>5.8000000000000003E-2</v>
          </cell>
          <cell r="D64">
            <v>24100</v>
          </cell>
          <cell r="E64">
            <v>24100</v>
          </cell>
          <cell r="F64">
            <v>2110000</v>
          </cell>
          <cell r="G64">
            <v>1150000</v>
          </cell>
          <cell r="H64">
            <v>15100</v>
          </cell>
          <cell r="I64">
            <v>9.0000000000000002E-6</v>
          </cell>
          <cell r="J64">
            <v>43380</v>
          </cell>
          <cell r="K64">
            <v>0.43</v>
          </cell>
          <cell r="M64">
            <v>1605.4342000000001</v>
          </cell>
          <cell r="N64">
            <v>166.16365068900001</v>
          </cell>
          <cell r="O64">
            <v>166.16365068900001</v>
          </cell>
          <cell r="P64">
            <v>14547.937881899998</v>
          </cell>
          <cell r="Q64">
            <v>7928.9708834999992</v>
          </cell>
          <cell r="R64">
            <v>104.11083507899998</v>
          </cell>
          <cell r="S64">
            <v>1.6200000000000001E-5</v>
          </cell>
          <cell r="T64">
            <v>299.09457124019997</v>
          </cell>
          <cell r="U64">
            <v>0.43</v>
          </cell>
        </row>
        <row r="65">
          <cell r="B65" t="str">
            <v>G10</v>
          </cell>
          <cell r="C65">
            <v>6.5029136665956166E-2</v>
          </cell>
          <cell r="D65">
            <v>64976.906532992703</v>
          </cell>
          <cell r="E65">
            <v>64976.906532992703</v>
          </cell>
          <cell r="F65">
            <v>2320603.8047497394</v>
          </cell>
          <cell r="G65">
            <v>2320603.8047497394</v>
          </cell>
          <cell r="H65">
            <v>21900.698407325664</v>
          </cell>
          <cell r="I65">
            <v>5.4999999999999999E-6</v>
          </cell>
          <cell r="J65">
            <v>116958.43175938686</v>
          </cell>
          <cell r="K65">
            <v>0.12</v>
          </cell>
          <cell r="M65">
            <v>1800</v>
          </cell>
          <cell r="N65">
            <v>448</v>
          </cell>
          <cell r="O65">
            <v>448</v>
          </cell>
          <cell r="P65">
            <v>16000</v>
          </cell>
          <cell r="Q65">
            <v>16000</v>
          </cell>
          <cell r="R65">
            <v>151</v>
          </cell>
          <cell r="S65">
            <v>9.9000000000000001E-6</v>
          </cell>
          <cell r="T65">
            <v>806.4</v>
          </cell>
          <cell r="U65">
            <v>0.12</v>
          </cell>
        </row>
        <row r="66">
          <cell r="B66" t="str">
            <v>Ultem 2300</v>
          </cell>
          <cell r="C66">
            <v>5.5E-2</v>
          </cell>
          <cell r="D66">
            <v>24000</v>
          </cell>
          <cell r="E66">
            <v>24000</v>
          </cell>
          <cell r="F66">
            <v>800000</v>
          </cell>
          <cell r="G66">
            <v>625000</v>
          </cell>
          <cell r="H66">
            <v>7400</v>
          </cell>
          <cell r="I66">
            <v>1.1E-5</v>
          </cell>
          <cell r="J66">
            <v>43200</v>
          </cell>
          <cell r="K66">
            <v>0.3</v>
          </cell>
          <cell r="M66">
            <v>1522.3945000000001</v>
          </cell>
          <cell r="N66">
            <v>165.47417495999997</v>
          </cell>
          <cell r="O66">
            <v>165.47417495999997</v>
          </cell>
          <cell r="P66">
            <v>5515.805832</v>
          </cell>
          <cell r="Q66">
            <v>4309.22330625</v>
          </cell>
          <cell r="R66">
            <v>51.021203946</v>
          </cell>
          <cell r="S66">
            <v>1.98E-5</v>
          </cell>
          <cell r="T66">
            <v>297.85351492799998</v>
          </cell>
          <cell r="U66">
            <v>0.3</v>
          </cell>
        </row>
        <row r="67">
          <cell r="B67" t="str">
            <v>none</v>
          </cell>
        </row>
      </sheetData>
      <sheetData sheetId="9">
        <row r="2">
          <cell r="BM2" t="str">
            <v>Shear</v>
          </cell>
          <cell r="BN2" t="str">
            <v>Close Tensile</v>
          </cell>
          <cell r="BO2" t="str">
            <v>General Tensile</v>
          </cell>
        </row>
        <row r="3">
          <cell r="M3" t="str">
            <v>UNJ 3A</v>
          </cell>
          <cell r="N3">
            <v>13</v>
          </cell>
        </row>
        <row r="4">
          <cell r="M4" t="str">
            <v>UN 3A</v>
          </cell>
          <cell r="N4">
            <v>26</v>
          </cell>
        </row>
        <row r="5">
          <cell r="M5" t="str">
            <v>UN 2A</v>
          </cell>
          <cell r="N5">
            <v>39</v>
          </cell>
        </row>
        <row r="6">
          <cell r="M6" t="str">
            <v>UN 1A</v>
          </cell>
          <cell r="N6">
            <v>52</v>
          </cell>
        </row>
        <row r="7">
          <cell r="M7" t="str">
            <v>MJ</v>
          </cell>
          <cell r="N7">
            <v>13</v>
          </cell>
        </row>
        <row r="8">
          <cell r="M8" t="str">
            <v>M 6g</v>
          </cell>
          <cell r="N8">
            <v>26</v>
          </cell>
        </row>
        <row r="9">
          <cell r="M9" t="str">
            <v>M 4g6g</v>
          </cell>
          <cell r="N9">
            <v>39</v>
          </cell>
        </row>
        <row r="18">
          <cell r="B18" t="str">
            <v>0.0600-80</v>
          </cell>
          <cell r="C18">
            <v>1.2500000000000001E-2</v>
          </cell>
          <cell r="E18">
            <v>1.503E-3</v>
          </cell>
          <cell r="F18">
            <v>1.7960000000000001E-3</v>
          </cell>
          <cell r="G18">
            <v>2.1159999999999998E-3</v>
          </cell>
          <cell r="H18">
            <v>2.8270000000000001E-3</v>
          </cell>
          <cell r="J18">
            <v>0</v>
          </cell>
          <cell r="K18">
            <v>0</v>
          </cell>
          <cell r="M18">
            <v>5.6800000000000003E-2</v>
          </cell>
          <cell r="N18">
            <v>0.06</v>
          </cell>
          <cell r="O18">
            <v>5.0599999999999999E-2</v>
          </cell>
          <cell r="P18">
            <v>5.1900000000000002E-2</v>
          </cell>
          <cell r="Q18">
            <v>4.3499999999999997E-2</v>
          </cell>
          <cell r="R18">
            <v>4.5600000000000002E-2</v>
          </cell>
          <cell r="S18">
            <v>4.7899999999999998E-2</v>
          </cell>
          <cell r="T18">
            <v>5.11E-2</v>
          </cell>
          <cell r="U18">
            <v>5.1900000000000002E-2</v>
          </cell>
          <cell r="V18">
            <v>5.3600000000000002E-2</v>
          </cell>
          <cell r="W18">
            <v>0.06</v>
          </cell>
          <cell r="X18" t="str">
            <v>---</v>
          </cell>
          <cell r="Z18">
            <v>5.6800000000000003E-2</v>
          </cell>
          <cell r="AA18">
            <v>0.06</v>
          </cell>
          <cell r="AB18">
            <v>5.0599999999999999E-2</v>
          </cell>
          <cell r="AC18">
            <v>5.1900000000000002E-2</v>
          </cell>
          <cell r="AD18" t="str">
            <v>---</v>
          </cell>
          <cell r="AE18">
            <v>4.5100000000000001E-2</v>
          </cell>
          <cell r="AF18">
            <v>4.65E-2</v>
          </cell>
          <cell r="AG18">
            <v>5.1400000000000001E-2</v>
          </cell>
          <cell r="AH18">
            <v>5.1900000000000002E-2</v>
          </cell>
          <cell r="AI18">
            <v>5.3600000000000002E-2</v>
          </cell>
          <cell r="AJ18">
            <v>0.06</v>
          </cell>
          <cell r="AK18" t="str">
            <v>---</v>
          </cell>
          <cell r="AM18">
            <v>5.6300000000000003E-2</v>
          </cell>
          <cell r="AN18">
            <v>5.9499999999999997E-2</v>
          </cell>
          <cell r="AO18">
            <v>4.9599999999999998E-2</v>
          </cell>
          <cell r="AP18">
            <v>5.1400000000000001E-2</v>
          </cell>
          <cell r="AQ18" t="str">
            <v>---</v>
          </cell>
          <cell r="AR18">
            <v>4.4600000000000001E-2</v>
          </cell>
          <cell r="AS18">
            <v>4.65E-2</v>
          </cell>
          <cell r="AT18">
            <v>5.1400000000000001E-2</v>
          </cell>
          <cell r="AU18">
            <v>5.1900000000000002E-2</v>
          </cell>
          <cell r="AV18">
            <v>5.4199999999999998E-2</v>
          </cell>
          <cell r="AW18">
            <v>0.06</v>
          </cell>
          <cell r="AX18" t="str">
            <v>---</v>
          </cell>
          <cell r="AZ18" t="str">
            <v>---</v>
          </cell>
          <cell r="BA18" t="str">
            <v>---</v>
          </cell>
          <cell r="BB18" t="str">
            <v>---</v>
          </cell>
          <cell r="BC18" t="str">
            <v>---</v>
          </cell>
          <cell r="BD18" t="str">
            <v>---</v>
          </cell>
          <cell r="BE18" t="str">
            <v>---</v>
          </cell>
          <cell r="BF18" t="str">
            <v>---</v>
          </cell>
          <cell r="BG18" t="str">
            <v>---</v>
          </cell>
          <cell r="BH18" t="str">
            <v>---</v>
          </cell>
          <cell r="BI18" t="str">
            <v>---</v>
          </cell>
          <cell r="BJ18" t="str">
            <v>---</v>
          </cell>
          <cell r="BK18" t="str">
            <v>---</v>
          </cell>
        </row>
        <row r="19">
          <cell r="B19" t="str">
            <v>0.0860-56</v>
          </cell>
          <cell r="C19">
            <v>1.7857142857142856E-2</v>
          </cell>
          <cell r="E19">
            <v>3.0959999999999998E-3</v>
          </cell>
          <cell r="F19">
            <v>3.6960000000000001E-3</v>
          </cell>
          <cell r="G19">
            <v>4.3470000000000002E-3</v>
          </cell>
          <cell r="H19">
            <v>5.8089999999999999E-3</v>
          </cell>
          <cell r="J19">
            <v>0</v>
          </cell>
          <cell r="K19">
            <v>2.5</v>
          </cell>
          <cell r="M19">
            <v>8.1900000000000001E-2</v>
          </cell>
          <cell r="N19">
            <v>8.5999999999999993E-2</v>
          </cell>
          <cell r="O19">
            <v>7.2800000000000004E-2</v>
          </cell>
          <cell r="P19">
            <v>7.4399999999999994E-2</v>
          </cell>
          <cell r="Q19">
            <v>6.2700000000000006E-2</v>
          </cell>
          <cell r="R19">
            <v>6.54E-2</v>
          </cell>
          <cell r="S19">
            <v>6.8599999999999994E-2</v>
          </cell>
          <cell r="T19">
            <v>7.3200000000000001E-2</v>
          </cell>
          <cell r="U19">
            <v>7.4399999999999994E-2</v>
          </cell>
          <cell r="V19">
            <v>7.6499999999999999E-2</v>
          </cell>
          <cell r="W19">
            <v>8.5999999999999993E-2</v>
          </cell>
          <cell r="X19" t="str">
            <v>---</v>
          </cell>
          <cell r="Z19">
            <v>8.1900000000000001E-2</v>
          </cell>
          <cell r="AA19">
            <v>8.5999999999999993E-2</v>
          </cell>
          <cell r="AB19">
            <v>7.2800000000000004E-2</v>
          </cell>
          <cell r="AC19">
            <v>7.4399999999999994E-2</v>
          </cell>
          <cell r="AD19" t="str">
            <v>---</v>
          </cell>
          <cell r="AE19">
            <v>6.4799999999999996E-2</v>
          </cell>
          <cell r="AF19">
            <v>6.6699999999999995E-2</v>
          </cell>
          <cell r="AG19">
            <v>7.3700000000000002E-2</v>
          </cell>
          <cell r="AH19">
            <v>7.4399999999999994E-2</v>
          </cell>
          <cell r="AI19">
            <v>7.6499999999999999E-2</v>
          </cell>
          <cell r="AJ19">
            <v>8.5999999999999993E-2</v>
          </cell>
          <cell r="AK19" t="str">
            <v>---</v>
          </cell>
          <cell r="AM19">
            <v>8.1299999999999997E-2</v>
          </cell>
          <cell r="AN19">
            <v>8.5400000000000004E-2</v>
          </cell>
          <cell r="AO19">
            <v>7.17E-2</v>
          </cell>
          <cell r="AP19">
            <v>7.3800000000000004E-2</v>
          </cell>
          <cell r="AQ19" t="str">
            <v>---</v>
          </cell>
          <cell r="AR19">
            <v>6.4199999999999993E-2</v>
          </cell>
          <cell r="AS19">
            <v>6.6699999999999995E-2</v>
          </cell>
          <cell r="AT19">
            <v>7.3700000000000002E-2</v>
          </cell>
          <cell r="AU19">
            <v>7.4399999999999994E-2</v>
          </cell>
          <cell r="AV19">
            <v>7.7200000000000005E-2</v>
          </cell>
          <cell r="AW19">
            <v>8.5999999999999993E-2</v>
          </cell>
          <cell r="AX19" t="str">
            <v>---</v>
          </cell>
          <cell r="AZ19" t="str">
            <v>---</v>
          </cell>
          <cell r="BA19" t="str">
            <v>---</v>
          </cell>
          <cell r="BB19" t="str">
            <v>---</v>
          </cell>
          <cell r="BC19" t="str">
            <v>---</v>
          </cell>
          <cell r="BD19" t="str">
            <v>---</v>
          </cell>
          <cell r="BE19" t="str">
            <v>---</v>
          </cell>
          <cell r="BF19" t="str">
            <v>---</v>
          </cell>
          <cell r="BG19" t="str">
            <v>---</v>
          </cell>
          <cell r="BH19" t="str">
            <v>---</v>
          </cell>
          <cell r="BI19" t="str">
            <v>---</v>
          </cell>
          <cell r="BJ19" t="str">
            <v>---</v>
          </cell>
          <cell r="BK19" t="str">
            <v>---</v>
          </cell>
        </row>
        <row r="20">
          <cell r="B20" t="str">
            <v>0.1120-40</v>
          </cell>
          <cell r="C20">
            <v>2.5000000000000001E-2</v>
          </cell>
          <cell r="E20">
            <v>4.9639999999999997E-3</v>
          </cell>
          <cell r="F20">
            <v>6.0330000000000002E-3</v>
          </cell>
          <cell r="G20">
            <v>7.208E-3</v>
          </cell>
          <cell r="H20">
            <v>9.8519999999999996E-3</v>
          </cell>
          <cell r="J20">
            <v>5</v>
          </cell>
          <cell r="K20">
            <v>5</v>
          </cell>
          <cell r="M20">
            <v>0.1069</v>
          </cell>
          <cell r="N20">
            <v>0.112</v>
          </cell>
          <cell r="O20">
            <v>9.3899999999999997E-2</v>
          </cell>
          <cell r="P20">
            <v>9.5799999999999996E-2</v>
          </cell>
          <cell r="Q20">
            <v>7.9799999999999996E-2</v>
          </cell>
          <cell r="R20">
            <v>8.3199999999999996E-2</v>
          </cell>
          <cell r="S20">
            <v>8.77E-2</v>
          </cell>
          <cell r="T20">
            <v>9.4200000000000006E-2</v>
          </cell>
          <cell r="U20">
            <v>9.5799999999999996E-2</v>
          </cell>
          <cell r="V20">
            <v>9.8199999999999996E-2</v>
          </cell>
          <cell r="W20">
            <v>0.112</v>
          </cell>
          <cell r="X20" t="str">
            <v>---</v>
          </cell>
          <cell r="Z20">
            <v>0.1069</v>
          </cell>
          <cell r="AA20">
            <v>0.112</v>
          </cell>
          <cell r="AB20">
            <v>9.3899999999999997E-2</v>
          </cell>
          <cell r="AC20">
            <v>9.5799999999999996E-2</v>
          </cell>
          <cell r="AD20" t="str">
            <v>---</v>
          </cell>
          <cell r="AE20">
            <v>8.2199999999999995E-2</v>
          </cell>
          <cell r="AF20">
            <v>8.4900000000000003E-2</v>
          </cell>
          <cell r="AG20">
            <v>9.3899999999999997E-2</v>
          </cell>
          <cell r="AH20">
            <v>9.5799999999999996E-2</v>
          </cell>
          <cell r="AI20">
            <v>9.8199999999999996E-2</v>
          </cell>
          <cell r="AJ20">
            <v>0.112</v>
          </cell>
          <cell r="AK20" t="str">
            <v>---</v>
          </cell>
          <cell r="AM20">
            <v>0.1061</v>
          </cell>
          <cell r="AN20">
            <v>0.11119999999999999</v>
          </cell>
          <cell r="AO20">
            <v>9.2499999999999999E-2</v>
          </cell>
          <cell r="AP20">
            <v>9.5000000000000001E-2</v>
          </cell>
          <cell r="AQ20" t="str">
            <v>---</v>
          </cell>
          <cell r="AR20">
            <v>8.14E-2</v>
          </cell>
          <cell r="AS20">
            <v>8.4900000000000003E-2</v>
          </cell>
          <cell r="AT20">
            <v>9.3899999999999997E-2</v>
          </cell>
          <cell r="AU20">
            <v>9.5799999999999996E-2</v>
          </cell>
          <cell r="AV20">
            <v>9.9099999999999994E-2</v>
          </cell>
          <cell r="AW20">
            <v>0.112</v>
          </cell>
          <cell r="AX20" t="str">
            <v>---</v>
          </cell>
          <cell r="AZ20" t="str">
            <v>---</v>
          </cell>
          <cell r="BA20" t="str">
            <v>---</v>
          </cell>
          <cell r="BB20" t="str">
            <v>---</v>
          </cell>
          <cell r="BC20" t="str">
            <v>---</v>
          </cell>
          <cell r="BD20" t="str">
            <v>---</v>
          </cell>
          <cell r="BE20" t="str">
            <v>---</v>
          </cell>
          <cell r="BF20" t="str">
            <v>---</v>
          </cell>
          <cell r="BG20" t="str">
            <v>---</v>
          </cell>
          <cell r="BH20" t="str">
            <v>---</v>
          </cell>
          <cell r="BI20" t="str">
            <v>---</v>
          </cell>
          <cell r="BJ20" t="str">
            <v>---</v>
          </cell>
          <cell r="BK20" t="str">
            <v>---</v>
          </cell>
        </row>
        <row r="21">
          <cell r="B21" t="str">
            <v>0.1380-32</v>
          </cell>
          <cell r="C21">
            <v>3.125E-2</v>
          </cell>
          <cell r="E21">
            <v>7.4469999999999996E-3</v>
          </cell>
          <cell r="F21">
            <v>9.0849999999999993E-3</v>
          </cell>
          <cell r="G21">
            <v>1.0880000000000001E-2</v>
          </cell>
          <cell r="H21">
            <v>1.4959999999999999E-2</v>
          </cell>
          <cell r="J21">
            <v>8</v>
          </cell>
          <cell r="K21">
            <v>10</v>
          </cell>
          <cell r="M21">
            <v>0.13200000000000001</v>
          </cell>
          <cell r="N21">
            <v>0.13800000000000001</v>
          </cell>
          <cell r="O21">
            <v>0.11559999999999999</v>
          </cell>
          <cell r="P21">
            <v>0.1177</v>
          </cell>
          <cell r="Q21">
            <v>9.7900000000000001E-2</v>
          </cell>
          <cell r="R21">
            <v>0.1019</v>
          </cell>
          <cell r="S21">
            <v>0.1076</v>
          </cell>
          <cell r="T21">
            <v>0.1157</v>
          </cell>
          <cell r="U21">
            <v>0.1177</v>
          </cell>
          <cell r="V21">
            <v>0.12039999999999999</v>
          </cell>
          <cell r="W21">
            <v>0.13800000000000001</v>
          </cell>
          <cell r="X21" t="str">
            <v>---</v>
          </cell>
          <cell r="Z21">
            <v>0.13200000000000001</v>
          </cell>
          <cell r="AA21">
            <v>0.13800000000000001</v>
          </cell>
          <cell r="AB21">
            <v>0.11559999999999999</v>
          </cell>
          <cell r="AC21">
            <v>0.1177</v>
          </cell>
          <cell r="AD21" t="str">
            <v>---</v>
          </cell>
          <cell r="AE21">
            <v>0.1008</v>
          </cell>
          <cell r="AF21">
            <v>0.104</v>
          </cell>
          <cell r="AG21">
            <v>0.114</v>
          </cell>
          <cell r="AH21">
            <v>0.1177</v>
          </cell>
          <cell r="AI21">
            <v>0.12039999999999999</v>
          </cell>
          <cell r="AJ21">
            <v>0.13800000000000001</v>
          </cell>
          <cell r="AK21" t="str">
            <v>---</v>
          </cell>
          <cell r="AM21">
            <v>0.13120000000000001</v>
          </cell>
          <cell r="AN21">
            <v>0.13719999999999999</v>
          </cell>
          <cell r="AO21">
            <v>0.11409999999999999</v>
          </cell>
          <cell r="AP21">
            <v>0.1169</v>
          </cell>
          <cell r="AQ21" t="str">
            <v>---</v>
          </cell>
          <cell r="AR21">
            <v>0.1</v>
          </cell>
          <cell r="AS21">
            <v>0.104</v>
          </cell>
          <cell r="AT21">
            <v>0.114</v>
          </cell>
          <cell r="AU21">
            <v>0.1177</v>
          </cell>
          <cell r="AV21">
            <v>0.12139999999999999</v>
          </cell>
          <cell r="AW21">
            <v>0.13800000000000001</v>
          </cell>
          <cell r="AX21" t="str">
            <v>---</v>
          </cell>
          <cell r="AZ21" t="str">
            <v>---</v>
          </cell>
          <cell r="BA21" t="str">
            <v>---</v>
          </cell>
          <cell r="BB21" t="str">
            <v>---</v>
          </cell>
          <cell r="BC21" t="str">
            <v>---</v>
          </cell>
          <cell r="BD21" t="str">
            <v>---</v>
          </cell>
          <cell r="BE21" t="str">
            <v>---</v>
          </cell>
          <cell r="BF21" t="str">
            <v>---</v>
          </cell>
          <cell r="BG21" t="str">
            <v>---</v>
          </cell>
          <cell r="BH21" t="str">
            <v>---</v>
          </cell>
          <cell r="BI21" t="str">
            <v>---</v>
          </cell>
          <cell r="BJ21" t="str">
            <v>---</v>
          </cell>
          <cell r="BK21" t="str">
            <v>---</v>
          </cell>
        </row>
        <row r="22">
          <cell r="B22" t="str">
            <v>0.1640-32</v>
          </cell>
          <cell r="C22">
            <v>3.125E-2</v>
          </cell>
          <cell r="E22">
            <v>1.196E-2</v>
          </cell>
          <cell r="F22">
            <v>1.401E-2</v>
          </cell>
          <cell r="G22">
            <v>1.6219999999999998E-2</v>
          </cell>
          <cell r="H22">
            <v>2.112E-2</v>
          </cell>
          <cell r="J22">
            <v>12</v>
          </cell>
          <cell r="K22">
            <v>15</v>
          </cell>
          <cell r="M22">
            <v>0.158</v>
          </cell>
          <cell r="N22">
            <v>0.16400000000000001</v>
          </cell>
          <cell r="O22">
            <v>0.14149999999999999</v>
          </cell>
          <cell r="P22">
            <v>0.14369999999999999</v>
          </cell>
          <cell r="Q22">
            <v>0.12379999999999999</v>
          </cell>
          <cell r="R22">
            <v>0.12790000000000001</v>
          </cell>
          <cell r="S22">
            <v>0.1336</v>
          </cell>
          <cell r="T22">
            <v>0.14169999999999999</v>
          </cell>
          <cell r="U22">
            <v>0.14369999999999999</v>
          </cell>
          <cell r="V22">
            <v>0.14649999999999999</v>
          </cell>
          <cell r="W22">
            <v>0.16400000000000001</v>
          </cell>
          <cell r="X22" t="str">
            <v>---</v>
          </cell>
          <cell r="Z22">
            <v>0.158</v>
          </cell>
          <cell r="AA22">
            <v>0.16400000000000001</v>
          </cell>
          <cell r="AB22">
            <v>0.14149999999999999</v>
          </cell>
          <cell r="AC22">
            <v>0.14369999999999999</v>
          </cell>
          <cell r="AD22" t="str">
            <v>---</v>
          </cell>
          <cell r="AE22">
            <v>0.1268</v>
          </cell>
          <cell r="AF22">
            <v>0.13</v>
          </cell>
          <cell r="AG22">
            <v>0.1389</v>
          </cell>
          <cell r="AH22">
            <v>0.14369999999999999</v>
          </cell>
          <cell r="AI22">
            <v>0.14649999999999999</v>
          </cell>
          <cell r="AJ22">
            <v>0.16400000000000001</v>
          </cell>
          <cell r="AK22" t="str">
            <v>---</v>
          </cell>
          <cell r="AM22">
            <v>0.15709999999999999</v>
          </cell>
          <cell r="AN22">
            <v>0.16309999999999999</v>
          </cell>
          <cell r="AO22">
            <v>0.1399</v>
          </cell>
          <cell r="AP22">
            <v>0.14280000000000001</v>
          </cell>
          <cell r="AQ22" t="str">
            <v>---</v>
          </cell>
          <cell r="AR22">
            <v>0.12590000000000001</v>
          </cell>
          <cell r="AS22">
            <v>0.13</v>
          </cell>
          <cell r="AT22">
            <v>0.13900000000000001</v>
          </cell>
          <cell r="AU22">
            <v>0.14369999999999999</v>
          </cell>
          <cell r="AV22">
            <v>0.14749999999999999</v>
          </cell>
          <cell r="AW22">
            <v>0.16400000000000001</v>
          </cell>
          <cell r="AX22" t="str">
            <v>---</v>
          </cell>
          <cell r="AZ22" t="str">
            <v>---</v>
          </cell>
          <cell r="BA22" t="str">
            <v>---</v>
          </cell>
          <cell r="BB22" t="str">
            <v>---</v>
          </cell>
          <cell r="BC22" t="str">
            <v>---</v>
          </cell>
          <cell r="BD22" t="str">
            <v>---</v>
          </cell>
          <cell r="BE22" t="str">
            <v>---</v>
          </cell>
          <cell r="BF22" t="str">
            <v>---</v>
          </cell>
          <cell r="BG22" t="str">
            <v>---</v>
          </cell>
          <cell r="BH22" t="str">
            <v>---</v>
          </cell>
          <cell r="BI22" t="str">
            <v>---</v>
          </cell>
          <cell r="BJ22" t="str">
            <v>---</v>
          </cell>
          <cell r="BK22" t="str">
            <v>---</v>
          </cell>
        </row>
        <row r="23">
          <cell r="B23" t="str">
            <v>0.1900-32</v>
          </cell>
          <cell r="C23">
            <v>3.125E-2</v>
          </cell>
          <cell r="E23">
            <v>1.753E-2</v>
          </cell>
          <cell r="F23">
            <v>1.9990000000000001E-2</v>
          </cell>
          <cell r="G23">
            <v>2.2620000000000001E-2</v>
          </cell>
          <cell r="H23">
            <v>2.835E-2</v>
          </cell>
          <cell r="J23">
            <v>18</v>
          </cell>
          <cell r="K23">
            <v>18</v>
          </cell>
          <cell r="M23">
            <v>0.184</v>
          </cell>
          <cell r="N23">
            <v>0.19</v>
          </cell>
          <cell r="O23">
            <v>0.16739999999999999</v>
          </cell>
          <cell r="P23">
            <v>0.16969999999999999</v>
          </cell>
          <cell r="Q23">
            <v>0.1497</v>
          </cell>
          <cell r="R23">
            <v>0.15390000000000001</v>
          </cell>
          <cell r="S23">
            <v>0.15959999999999999</v>
          </cell>
          <cell r="T23">
            <v>0.16750000000000001</v>
          </cell>
          <cell r="U23">
            <v>0.16969999999999999</v>
          </cell>
          <cell r="V23">
            <v>0.1726</v>
          </cell>
          <cell r="W23">
            <v>0.19</v>
          </cell>
          <cell r="X23" t="str">
            <v>---</v>
          </cell>
          <cell r="Z23">
            <v>0.184</v>
          </cell>
          <cell r="AA23">
            <v>0.19</v>
          </cell>
          <cell r="AB23">
            <v>0.16739999999999999</v>
          </cell>
          <cell r="AC23">
            <v>0.16969999999999999</v>
          </cell>
          <cell r="AD23" t="str">
            <v>---</v>
          </cell>
          <cell r="AE23">
            <v>0.15279999999999999</v>
          </cell>
          <cell r="AF23">
            <v>0.156</v>
          </cell>
          <cell r="AG23">
            <v>0.1641</v>
          </cell>
          <cell r="AH23">
            <v>0.16969999999999999</v>
          </cell>
          <cell r="AI23">
            <v>0.1726</v>
          </cell>
          <cell r="AJ23">
            <v>0.19</v>
          </cell>
          <cell r="AK23" t="str">
            <v>---</v>
          </cell>
          <cell r="AM23">
            <v>0.18310000000000001</v>
          </cell>
          <cell r="AN23">
            <v>0.18909999999999999</v>
          </cell>
          <cell r="AO23">
            <v>0.1658</v>
          </cell>
          <cell r="AP23">
            <v>0.16880000000000001</v>
          </cell>
          <cell r="AQ23" t="str">
            <v>---</v>
          </cell>
          <cell r="AR23">
            <v>0.15190000000000001</v>
          </cell>
          <cell r="AS23">
            <v>0.156</v>
          </cell>
          <cell r="AT23">
            <v>0.16400000000000001</v>
          </cell>
          <cell r="AU23">
            <v>0.16969999999999999</v>
          </cell>
          <cell r="AV23">
            <v>0.1736</v>
          </cell>
          <cell r="AW23">
            <v>0.19</v>
          </cell>
          <cell r="AX23" t="str">
            <v>---</v>
          </cell>
          <cell r="AZ23" t="str">
            <v>---</v>
          </cell>
          <cell r="BA23" t="str">
            <v>---</v>
          </cell>
          <cell r="BB23" t="str">
            <v>---</v>
          </cell>
          <cell r="BC23" t="str">
            <v>---</v>
          </cell>
          <cell r="BD23" t="str">
            <v>---</v>
          </cell>
          <cell r="BE23" t="str">
            <v>---</v>
          </cell>
          <cell r="BF23" t="str">
            <v>---</v>
          </cell>
          <cell r="BG23" t="str">
            <v>---</v>
          </cell>
          <cell r="BH23" t="str">
            <v>---</v>
          </cell>
          <cell r="BI23" t="str">
            <v>---</v>
          </cell>
          <cell r="BJ23" t="str">
            <v>---</v>
          </cell>
          <cell r="BK23" t="str">
            <v>---</v>
          </cell>
        </row>
        <row r="24">
          <cell r="B24" t="str">
            <v>0.2500-28</v>
          </cell>
          <cell r="C24">
            <v>3.5714285714285712E-2</v>
          </cell>
          <cell r="E24">
            <v>3.2550000000000003E-2</v>
          </cell>
          <cell r="F24">
            <v>3.637E-2</v>
          </cell>
          <cell r="G24">
            <v>4.0399999999999998E-2</v>
          </cell>
          <cell r="H24">
            <v>4.9090000000000002E-2</v>
          </cell>
          <cell r="J24">
            <v>40</v>
          </cell>
          <cell r="K24">
            <v>30</v>
          </cell>
          <cell r="M24">
            <v>0.24349999999999999</v>
          </cell>
          <cell r="N24">
            <v>0.25</v>
          </cell>
          <cell r="O24">
            <v>0.2243</v>
          </cell>
          <cell r="P24">
            <v>0.2268</v>
          </cell>
          <cell r="Q24">
            <v>0.2041</v>
          </cell>
          <cell r="R24">
            <v>0.20880000000000001</v>
          </cell>
          <cell r="S24">
            <v>0.2152</v>
          </cell>
          <cell r="T24">
            <v>0.22289999999999999</v>
          </cell>
          <cell r="U24">
            <v>0.2268</v>
          </cell>
          <cell r="V24">
            <v>0.23</v>
          </cell>
          <cell r="W24">
            <v>0.25</v>
          </cell>
          <cell r="X24" t="str">
            <v>---</v>
          </cell>
          <cell r="Z24">
            <v>0.24349999999999999</v>
          </cell>
          <cell r="AA24">
            <v>0.25</v>
          </cell>
          <cell r="AB24">
            <v>0.2243</v>
          </cell>
          <cell r="AC24">
            <v>0.2268</v>
          </cell>
          <cell r="AD24" t="str">
            <v>---</v>
          </cell>
          <cell r="AE24">
            <v>0.2074</v>
          </cell>
          <cell r="AF24">
            <v>0.21099999999999999</v>
          </cell>
          <cell r="AG24">
            <v>0.219</v>
          </cell>
          <cell r="AH24">
            <v>0.2268</v>
          </cell>
          <cell r="AI24">
            <v>0.23</v>
          </cell>
          <cell r="AJ24">
            <v>0.25</v>
          </cell>
          <cell r="AK24" t="str">
            <v>---</v>
          </cell>
          <cell r="AM24">
            <v>0.24249999999999999</v>
          </cell>
          <cell r="AN24">
            <v>0.249</v>
          </cell>
          <cell r="AO24">
            <v>0.2225</v>
          </cell>
          <cell r="AP24">
            <v>0.2258</v>
          </cell>
          <cell r="AQ24" t="str">
            <v>---</v>
          </cell>
          <cell r="AR24">
            <v>0.2064</v>
          </cell>
          <cell r="AS24">
            <v>0.21099999999999999</v>
          </cell>
          <cell r="AT24">
            <v>0.22</v>
          </cell>
          <cell r="AU24">
            <v>0.2268</v>
          </cell>
          <cell r="AV24">
            <v>0.2311</v>
          </cell>
          <cell r="AW24">
            <v>0.25</v>
          </cell>
          <cell r="AX24" t="str">
            <v>---</v>
          </cell>
          <cell r="AZ24">
            <v>0.2392</v>
          </cell>
          <cell r="BA24">
            <v>0.249</v>
          </cell>
          <cell r="BB24">
            <v>0.2208</v>
          </cell>
          <cell r="BC24">
            <v>0.2258</v>
          </cell>
          <cell r="BD24" t="str">
            <v>---</v>
          </cell>
          <cell r="BE24">
            <v>0.2064</v>
          </cell>
          <cell r="BF24">
            <v>0.21099999999999999</v>
          </cell>
          <cell r="BG24">
            <v>0.22</v>
          </cell>
          <cell r="BH24">
            <v>0.2268</v>
          </cell>
          <cell r="BI24">
            <v>0.23330000000000001</v>
          </cell>
          <cell r="BJ24">
            <v>0.25</v>
          </cell>
          <cell r="BK24" t="str">
            <v>---</v>
          </cell>
        </row>
        <row r="25">
          <cell r="B25" t="str">
            <v>0.3125-24</v>
          </cell>
          <cell r="C25">
            <v>4.1666666666666664E-2</v>
          </cell>
          <cell r="E25">
            <v>5.2409999999999998E-2</v>
          </cell>
          <cell r="F25">
            <v>5.8069999999999997E-2</v>
          </cell>
          <cell r="G25">
            <v>6.3969999999999999E-2</v>
          </cell>
          <cell r="H25">
            <v>7.6700000000000004E-2</v>
          </cell>
          <cell r="J25">
            <v>85</v>
          </cell>
          <cell r="K25">
            <v>60</v>
          </cell>
          <cell r="M25">
            <v>0.30530000000000002</v>
          </cell>
          <cell r="N25">
            <v>0.3125</v>
          </cell>
          <cell r="O25">
            <v>0.28270000000000001</v>
          </cell>
          <cell r="P25">
            <v>0.28539999999999999</v>
          </cell>
          <cell r="Q25">
            <v>0.2591</v>
          </cell>
          <cell r="R25">
            <v>0.26440000000000002</v>
          </cell>
          <cell r="S25">
            <v>0.27189999999999998</v>
          </cell>
          <cell r="T25">
            <v>0.27989999999999998</v>
          </cell>
          <cell r="U25">
            <v>0.28539999999999999</v>
          </cell>
          <cell r="V25">
            <v>0.28899999999999998</v>
          </cell>
          <cell r="W25">
            <v>0.3125</v>
          </cell>
          <cell r="X25" t="str">
            <v>---</v>
          </cell>
          <cell r="Z25">
            <v>0.30530000000000002</v>
          </cell>
          <cell r="AA25">
            <v>0.3125</v>
          </cell>
          <cell r="AB25">
            <v>0.28270000000000001</v>
          </cell>
          <cell r="AC25">
            <v>0.28539999999999999</v>
          </cell>
          <cell r="AD25" t="str">
            <v>---</v>
          </cell>
          <cell r="AE25">
            <v>0.26290000000000002</v>
          </cell>
          <cell r="AF25">
            <v>0.26700000000000002</v>
          </cell>
          <cell r="AG25">
            <v>0.27539999999999998</v>
          </cell>
          <cell r="AH25">
            <v>0.28539999999999999</v>
          </cell>
          <cell r="AI25">
            <v>0.28899999999999998</v>
          </cell>
          <cell r="AJ25">
            <v>0.3125</v>
          </cell>
          <cell r="AK25" t="str">
            <v>---</v>
          </cell>
          <cell r="AM25">
            <v>0.30420000000000003</v>
          </cell>
          <cell r="AN25">
            <v>0.31140000000000001</v>
          </cell>
          <cell r="AO25">
            <v>0.28060000000000002</v>
          </cell>
          <cell r="AP25">
            <v>0.2843</v>
          </cell>
          <cell r="AQ25" t="str">
            <v>---</v>
          </cell>
          <cell r="AR25">
            <v>0.26179999999999998</v>
          </cell>
          <cell r="AS25">
            <v>0.26700000000000002</v>
          </cell>
          <cell r="AT25">
            <v>0.27700000000000002</v>
          </cell>
          <cell r="AU25">
            <v>0.28539999999999999</v>
          </cell>
          <cell r="AV25">
            <v>0.29020000000000001</v>
          </cell>
          <cell r="AW25">
            <v>0.3125</v>
          </cell>
          <cell r="AX25" t="str">
            <v>---</v>
          </cell>
          <cell r="AZ25">
            <v>0.30059999999999998</v>
          </cell>
          <cell r="BA25">
            <v>0.31140000000000001</v>
          </cell>
          <cell r="BB25">
            <v>0.27879999999999999</v>
          </cell>
          <cell r="BC25">
            <v>0.2843</v>
          </cell>
          <cell r="BD25" t="str">
            <v>---</v>
          </cell>
          <cell r="BE25">
            <v>0.26179999999999998</v>
          </cell>
          <cell r="BF25">
            <v>0.26700000000000002</v>
          </cell>
          <cell r="BG25">
            <v>0.27700000000000002</v>
          </cell>
          <cell r="BH25">
            <v>0.28539999999999999</v>
          </cell>
          <cell r="BI25">
            <v>0.29249999999999998</v>
          </cell>
          <cell r="BJ25">
            <v>0.3125</v>
          </cell>
          <cell r="BK25" t="str">
            <v>---</v>
          </cell>
        </row>
        <row r="26">
          <cell r="B26" t="str">
            <v>0.3750-24</v>
          </cell>
          <cell r="C26">
            <v>4.1666666666666664E-2</v>
          </cell>
          <cell r="E26">
            <v>8.0839999999999995E-2</v>
          </cell>
          <cell r="F26">
            <v>8.7830000000000005E-2</v>
          </cell>
          <cell r="G26">
            <v>9.5060000000000006E-2</v>
          </cell>
          <cell r="H26">
            <v>0.1104</v>
          </cell>
          <cell r="J26">
            <v>110</v>
          </cell>
          <cell r="K26">
            <v>80</v>
          </cell>
          <cell r="M26">
            <v>0.36780000000000002</v>
          </cell>
          <cell r="N26">
            <v>0.375</v>
          </cell>
          <cell r="O26">
            <v>0.34499999999999997</v>
          </cell>
          <cell r="P26">
            <v>0.34789999999999999</v>
          </cell>
          <cell r="Q26">
            <v>0.32140000000000002</v>
          </cell>
          <cell r="R26">
            <v>0.32679999999999998</v>
          </cell>
          <cell r="S26">
            <v>0.33439999999999998</v>
          </cell>
          <cell r="T26">
            <v>0.34179999999999999</v>
          </cell>
          <cell r="U26">
            <v>0.34789999999999999</v>
          </cell>
          <cell r="V26">
            <v>0.35160000000000002</v>
          </cell>
          <cell r="W26">
            <v>0.375</v>
          </cell>
          <cell r="X26" t="str">
            <v>---</v>
          </cell>
          <cell r="Z26">
            <v>0.36780000000000002</v>
          </cell>
          <cell r="AA26">
            <v>0.375</v>
          </cell>
          <cell r="AB26">
            <v>0.34499999999999997</v>
          </cell>
          <cell r="AC26">
            <v>0.34789999999999999</v>
          </cell>
          <cell r="AD26" t="str">
            <v>---</v>
          </cell>
          <cell r="AE26">
            <v>0.32540000000000002</v>
          </cell>
          <cell r="AF26">
            <v>0.33</v>
          </cell>
          <cell r="AG26">
            <v>0.3372</v>
          </cell>
          <cell r="AH26">
            <v>0.34789999999999999</v>
          </cell>
          <cell r="AI26">
            <v>0.35160000000000002</v>
          </cell>
          <cell r="AJ26">
            <v>0.375</v>
          </cell>
          <cell r="AK26" t="str">
            <v>---</v>
          </cell>
          <cell r="AM26">
            <v>0.36670000000000003</v>
          </cell>
          <cell r="AN26">
            <v>0.37390000000000001</v>
          </cell>
          <cell r="AO26">
            <v>0.34300000000000003</v>
          </cell>
          <cell r="AP26">
            <v>0.3468</v>
          </cell>
          <cell r="AQ26" t="str">
            <v>---</v>
          </cell>
          <cell r="AR26">
            <v>0.32429999999999998</v>
          </cell>
          <cell r="AS26">
            <v>0.33</v>
          </cell>
          <cell r="AT26">
            <v>0.34</v>
          </cell>
          <cell r="AU26">
            <v>0.34789999999999999</v>
          </cell>
          <cell r="AV26">
            <v>0.3528</v>
          </cell>
          <cell r="AW26">
            <v>0.375</v>
          </cell>
          <cell r="AX26" t="str">
            <v>---</v>
          </cell>
          <cell r="AZ26">
            <v>0.36309999999999998</v>
          </cell>
          <cell r="BA26">
            <v>0.37390000000000001</v>
          </cell>
          <cell r="BB26">
            <v>0.34110000000000001</v>
          </cell>
          <cell r="BC26">
            <v>0.3468</v>
          </cell>
          <cell r="BD26" t="str">
            <v>---</v>
          </cell>
          <cell r="BE26">
            <v>0.32429999999999998</v>
          </cell>
          <cell r="BF26">
            <v>0.33</v>
          </cell>
          <cell r="BG26">
            <v>0.34</v>
          </cell>
          <cell r="BH26">
            <v>0.34789999999999999</v>
          </cell>
          <cell r="BI26">
            <v>0.3553</v>
          </cell>
          <cell r="BJ26">
            <v>0.375</v>
          </cell>
          <cell r="BK26" t="str">
            <v>---</v>
          </cell>
        </row>
        <row r="27">
          <cell r="B27" t="str">
            <v>0.4375-20</v>
          </cell>
          <cell r="C27">
            <v>0.05</v>
          </cell>
          <cell r="E27">
            <v>0.109</v>
          </cell>
          <cell r="F27">
            <v>0.1187</v>
          </cell>
          <cell r="G27">
            <v>0.1288</v>
          </cell>
          <cell r="H27">
            <v>0.15029999999999999</v>
          </cell>
          <cell r="J27">
            <v>150</v>
          </cell>
          <cell r="K27">
            <v>100</v>
          </cell>
          <cell r="M27">
            <v>0.4294</v>
          </cell>
          <cell r="N27">
            <v>0.4375</v>
          </cell>
          <cell r="O27">
            <v>0.40189999999999998</v>
          </cell>
          <cell r="P27">
            <v>0.40500000000000003</v>
          </cell>
          <cell r="Q27">
            <v>0.37359999999999999</v>
          </cell>
          <cell r="R27">
            <v>0.37969999999999998</v>
          </cell>
          <cell r="S27">
            <v>0.38879999999999998</v>
          </cell>
          <cell r="T27">
            <v>0.39700000000000002</v>
          </cell>
          <cell r="U27">
            <v>0.40500000000000003</v>
          </cell>
          <cell r="V27">
            <v>0.40910000000000002</v>
          </cell>
          <cell r="W27">
            <v>0.4375</v>
          </cell>
          <cell r="X27" t="str">
            <v>---</v>
          </cell>
          <cell r="Z27">
            <v>0.4294</v>
          </cell>
          <cell r="AA27">
            <v>0.4375</v>
          </cell>
          <cell r="AB27">
            <v>0.40189999999999998</v>
          </cell>
          <cell r="AC27">
            <v>0.40500000000000003</v>
          </cell>
          <cell r="AD27" t="str">
            <v>---</v>
          </cell>
          <cell r="AE27">
            <v>0.378</v>
          </cell>
          <cell r="AF27">
            <v>0.38300000000000001</v>
          </cell>
          <cell r="AG27">
            <v>0.3916</v>
          </cell>
          <cell r="AH27">
            <v>0.40500000000000003</v>
          </cell>
          <cell r="AI27">
            <v>0.40910000000000002</v>
          </cell>
          <cell r="AJ27">
            <v>0.4375</v>
          </cell>
          <cell r="AK27" t="str">
            <v>---</v>
          </cell>
          <cell r="AM27">
            <v>0.42809999999999998</v>
          </cell>
          <cell r="AN27">
            <v>0.43619999999999998</v>
          </cell>
          <cell r="AO27">
            <v>0.39950000000000002</v>
          </cell>
          <cell r="AP27">
            <v>0.4037</v>
          </cell>
          <cell r="AQ27" t="str">
            <v>---</v>
          </cell>
          <cell r="AR27">
            <v>0.37669999999999998</v>
          </cell>
          <cell r="AS27">
            <v>0.38300000000000001</v>
          </cell>
          <cell r="AT27">
            <v>0.39500000000000002</v>
          </cell>
          <cell r="AU27">
            <v>0.40500000000000003</v>
          </cell>
          <cell r="AV27">
            <v>0.41039999999999999</v>
          </cell>
          <cell r="AW27">
            <v>0.4375</v>
          </cell>
          <cell r="AX27" t="str">
            <v>---</v>
          </cell>
          <cell r="AZ27">
            <v>0.42399999999999999</v>
          </cell>
          <cell r="BA27">
            <v>0.43619999999999998</v>
          </cell>
          <cell r="BB27">
            <v>0.39750000000000002</v>
          </cell>
          <cell r="BC27">
            <v>0.4037</v>
          </cell>
          <cell r="BD27" t="str">
            <v>---</v>
          </cell>
          <cell r="BE27">
            <v>0.37669999999999998</v>
          </cell>
          <cell r="BF27">
            <v>0.38300000000000001</v>
          </cell>
          <cell r="BG27">
            <v>0.39500000000000002</v>
          </cell>
          <cell r="BH27">
            <v>0.40500000000000003</v>
          </cell>
          <cell r="BI27">
            <v>0.41310000000000002</v>
          </cell>
          <cell r="BJ27">
            <v>0.4375</v>
          </cell>
          <cell r="BK27" t="str">
            <v>---</v>
          </cell>
        </row>
        <row r="28">
          <cell r="B28" t="str">
            <v>0.5000-20</v>
          </cell>
          <cell r="C28">
            <v>0.05</v>
          </cell>
          <cell r="E28">
            <v>0.14860000000000001</v>
          </cell>
          <cell r="F28">
            <v>0.16</v>
          </cell>
          <cell r="G28">
            <v>0.17169999999999999</v>
          </cell>
          <cell r="H28">
            <v>0.19639999999999999</v>
          </cell>
          <cell r="J28">
            <v>220</v>
          </cell>
          <cell r="K28">
            <v>150</v>
          </cell>
          <cell r="M28">
            <v>0.4919</v>
          </cell>
          <cell r="N28">
            <v>0.5</v>
          </cell>
          <cell r="O28">
            <v>0.46429999999999999</v>
          </cell>
          <cell r="P28">
            <v>0.46750000000000003</v>
          </cell>
          <cell r="Q28">
            <v>0.436</v>
          </cell>
          <cell r="R28">
            <v>0.44219999999999998</v>
          </cell>
          <cell r="S28">
            <v>0.45129999999999998</v>
          </cell>
          <cell r="T28">
            <v>0.45910000000000001</v>
          </cell>
          <cell r="U28">
            <v>0.46750000000000003</v>
          </cell>
          <cell r="V28">
            <v>0.47170000000000001</v>
          </cell>
          <cell r="W28">
            <v>0.5</v>
          </cell>
          <cell r="X28" t="str">
            <v>---</v>
          </cell>
          <cell r="Z28">
            <v>0.4919</v>
          </cell>
          <cell r="AA28">
            <v>0.5</v>
          </cell>
          <cell r="AB28">
            <v>0.46429999999999999</v>
          </cell>
          <cell r="AC28">
            <v>0.46750000000000003</v>
          </cell>
          <cell r="AD28" t="str">
            <v>---</v>
          </cell>
          <cell r="AE28">
            <v>0.4405</v>
          </cell>
          <cell r="AF28">
            <v>0.44600000000000001</v>
          </cell>
          <cell r="AG28">
            <v>0.45369999999999999</v>
          </cell>
          <cell r="AH28">
            <v>0.46750000000000003</v>
          </cell>
          <cell r="AI28">
            <v>0.47170000000000001</v>
          </cell>
          <cell r="AJ28">
            <v>0.5</v>
          </cell>
          <cell r="AK28" t="str">
            <v>---</v>
          </cell>
          <cell r="AM28">
            <v>0.49059999999999998</v>
          </cell>
          <cell r="AN28">
            <v>0.49869999999999998</v>
          </cell>
          <cell r="AO28">
            <v>0.46189999999999998</v>
          </cell>
          <cell r="AP28">
            <v>0.4662</v>
          </cell>
          <cell r="AQ28" t="str">
            <v>---</v>
          </cell>
          <cell r="AR28">
            <v>0.43919999999999998</v>
          </cell>
          <cell r="AS28">
            <v>0.44600000000000001</v>
          </cell>
          <cell r="AT28">
            <v>0.45700000000000002</v>
          </cell>
          <cell r="AU28">
            <v>0.46750000000000003</v>
          </cell>
          <cell r="AV28">
            <v>0.47310000000000002</v>
          </cell>
          <cell r="AW28">
            <v>0.5</v>
          </cell>
          <cell r="AX28" t="str">
            <v>---</v>
          </cell>
          <cell r="AZ28">
            <v>0.48649999999999999</v>
          </cell>
          <cell r="BA28">
            <v>0.49869999999999998</v>
          </cell>
          <cell r="BB28">
            <v>0.45979999999999999</v>
          </cell>
          <cell r="BC28">
            <v>0.4662</v>
          </cell>
          <cell r="BD28" t="str">
            <v>---</v>
          </cell>
          <cell r="BE28">
            <v>0.43919999999999998</v>
          </cell>
          <cell r="BF28">
            <v>0.44600000000000001</v>
          </cell>
          <cell r="BG28">
            <v>0.45700000000000002</v>
          </cell>
          <cell r="BH28">
            <v>0.46750000000000003</v>
          </cell>
          <cell r="BI28">
            <v>0.47589999999999999</v>
          </cell>
          <cell r="BJ28">
            <v>0.5</v>
          </cell>
          <cell r="BK28" t="str">
            <v>---</v>
          </cell>
        </row>
        <row r="29">
          <cell r="B29" t="str">
            <v>0.5625-18</v>
          </cell>
          <cell r="C29">
            <v>5.5555555555555552E-2</v>
          </cell>
          <cell r="E29">
            <v>0.1888</v>
          </cell>
          <cell r="F29">
            <v>0.20300000000000001</v>
          </cell>
          <cell r="G29">
            <v>0.21759999999999999</v>
          </cell>
          <cell r="H29">
            <v>0.2485</v>
          </cell>
          <cell r="J29">
            <v>270</v>
          </cell>
          <cell r="K29">
            <v>200</v>
          </cell>
          <cell r="M29">
            <v>0.55379999999999996</v>
          </cell>
          <cell r="N29">
            <v>0.5625</v>
          </cell>
          <cell r="O29">
            <v>0.52300000000000002</v>
          </cell>
          <cell r="P29">
            <v>0.52639999999999998</v>
          </cell>
          <cell r="Q29">
            <v>0.49159999999999998</v>
          </cell>
          <cell r="R29">
            <v>0.49830000000000002</v>
          </cell>
          <cell r="S29">
            <v>0.50839999999999996</v>
          </cell>
          <cell r="T29">
            <v>0.51659999999999995</v>
          </cell>
          <cell r="U29">
            <v>0.52639999999999998</v>
          </cell>
          <cell r="V29">
            <v>0.53080000000000005</v>
          </cell>
          <cell r="W29">
            <v>0.5625</v>
          </cell>
          <cell r="X29" t="str">
            <v>---</v>
          </cell>
          <cell r="Z29">
            <v>0.55379999999999996</v>
          </cell>
          <cell r="AA29">
            <v>0.5625</v>
          </cell>
          <cell r="AB29">
            <v>0.52300000000000002</v>
          </cell>
          <cell r="AC29">
            <v>0.52639999999999998</v>
          </cell>
          <cell r="AD29" t="str">
            <v>---</v>
          </cell>
          <cell r="AE29">
            <v>0.49640000000000001</v>
          </cell>
          <cell r="AF29">
            <v>0.502</v>
          </cell>
          <cell r="AG29">
            <v>0.51060000000000005</v>
          </cell>
          <cell r="AH29">
            <v>0.52639999999999998</v>
          </cell>
          <cell r="AI29">
            <v>0.53080000000000005</v>
          </cell>
          <cell r="AJ29">
            <v>0.5625</v>
          </cell>
          <cell r="AK29" t="str">
            <v>---</v>
          </cell>
          <cell r="AM29">
            <v>0.5524</v>
          </cell>
          <cell r="AN29">
            <v>0.56110000000000004</v>
          </cell>
          <cell r="AO29">
            <v>0.52049999999999996</v>
          </cell>
          <cell r="AP29">
            <v>0.52500000000000002</v>
          </cell>
          <cell r="AQ29" t="str">
            <v>---</v>
          </cell>
          <cell r="AR29">
            <v>0.495</v>
          </cell>
          <cell r="AS29">
            <v>0.502</v>
          </cell>
          <cell r="AT29">
            <v>0.51500000000000001</v>
          </cell>
          <cell r="AU29">
            <v>0.52639999999999998</v>
          </cell>
          <cell r="AV29">
            <v>0.5323</v>
          </cell>
          <cell r="AW29">
            <v>0.5625</v>
          </cell>
          <cell r="AX29" t="str">
            <v>---</v>
          </cell>
          <cell r="AZ29">
            <v>0.54800000000000004</v>
          </cell>
          <cell r="BA29">
            <v>0.56110000000000004</v>
          </cell>
          <cell r="BB29">
            <v>0.51819999999999999</v>
          </cell>
          <cell r="BC29">
            <v>0.52500000000000002</v>
          </cell>
          <cell r="BD29" t="str">
            <v>---</v>
          </cell>
          <cell r="BE29">
            <v>0.495</v>
          </cell>
          <cell r="BF29">
            <v>0.502</v>
          </cell>
          <cell r="BG29">
            <v>0.51500000000000001</v>
          </cell>
          <cell r="BH29">
            <v>0.52639999999999998</v>
          </cell>
          <cell r="BI29">
            <v>0.5353</v>
          </cell>
          <cell r="BJ29">
            <v>0.5625</v>
          </cell>
          <cell r="BK29" t="str">
            <v>---</v>
          </cell>
        </row>
        <row r="30">
          <cell r="B30" t="str">
            <v>0.6250-18</v>
          </cell>
          <cell r="C30">
            <v>5.5555555555555552E-2</v>
          </cell>
          <cell r="E30">
            <v>0.24</v>
          </cell>
          <cell r="F30">
            <v>0.25600000000000001</v>
          </cell>
          <cell r="G30">
            <v>0.27239999999999998</v>
          </cell>
          <cell r="H30">
            <v>0.30680000000000002</v>
          </cell>
          <cell r="J30">
            <v>350</v>
          </cell>
          <cell r="K30">
            <v>300</v>
          </cell>
          <cell r="M30">
            <v>0.61629999999999996</v>
          </cell>
          <cell r="N30">
            <v>0.625</v>
          </cell>
          <cell r="O30">
            <v>0.58540000000000003</v>
          </cell>
          <cell r="P30">
            <v>0.58889999999999998</v>
          </cell>
          <cell r="Q30">
            <v>0.55400000000000005</v>
          </cell>
          <cell r="R30">
            <v>0.56079999999999997</v>
          </cell>
          <cell r="S30">
            <v>0.57089999999999996</v>
          </cell>
          <cell r="T30">
            <v>0.57879999999999998</v>
          </cell>
          <cell r="U30">
            <v>0.58889999999999998</v>
          </cell>
          <cell r="V30">
            <v>0.59340000000000004</v>
          </cell>
          <cell r="W30">
            <v>0.625</v>
          </cell>
          <cell r="X30" t="str">
            <v>---</v>
          </cell>
          <cell r="Z30">
            <v>0.61629999999999996</v>
          </cell>
          <cell r="AA30">
            <v>0.625</v>
          </cell>
          <cell r="AB30">
            <v>0.58540000000000003</v>
          </cell>
          <cell r="AC30">
            <v>0.58889999999999998</v>
          </cell>
          <cell r="AD30" t="str">
            <v>---</v>
          </cell>
          <cell r="AE30">
            <v>0.55889999999999995</v>
          </cell>
          <cell r="AF30">
            <v>0.56499999999999995</v>
          </cell>
          <cell r="AG30">
            <v>0.57299999999999995</v>
          </cell>
          <cell r="AH30">
            <v>0.58889999999999998</v>
          </cell>
          <cell r="AI30">
            <v>0.59340000000000004</v>
          </cell>
          <cell r="AJ30">
            <v>0.625</v>
          </cell>
          <cell r="AK30" t="str">
            <v>---</v>
          </cell>
          <cell r="AM30">
            <v>0.6149</v>
          </cell>
          <cell r="AN30">
            <v>0.62360000000000004</v>
          </cell>
          <cell r="AO30">
            <v>0.58279999999999998</v>
          </cell>
          <cell r="AP30">
            <v>0.58750000000000002</v>
          </cell>
          <cell r="AQ30" t="str">
            <v>---</v>
          </cell>
          <cell r="AR30">
            <v>0.5575</v>
          </cell>
          <cell r="AS30">
            <v>0.56499999999999995</v>
          </cell>
          <cell r="AT30">
            <v>0.57799999999999996</v>
          </cell>
          <cell r="AU30">
            <v>0.58889999999999998</v>
          </cell>
          <cell r="AV30">
            <v>0.59489999999999998</v>
          </cell>
          <cell r="AW30">
            <v>0.625</v>
          </cell>
          <cell r="AX30" t="str">
            <v>---</v>
          </cell>
          <cell r="AZ30">
            <v>0.61050000000000004</v>
          </cell>
          <cell r="BA30">
            <v>0.62360000000000004</v>
          </cell>
          <cell r="BB30">
            <v>0.58050000000000002</v>
          </cell>
          <cell r="BC30">
            <v>0.58750000000000002</v>
          </cell>
          <cell r="BD30" t="str">
            <v>---</v>
          </cell>
          <cell r="BE30">
            <v>0.5575</v>
          </cell>
          <cell r="BF30">
            <v>0.56499999999999995</v>
          </cell>
          <cell r="BG30">
            <v>0.57799999999999996</v>
          </cell>
          <cell r="BH30">
            <v>0.58889999999999998</v>
          </cell>
          <cell r="BI30">
            <v>0.59799999999999998</v>
          </cell>
          <cell r="BJ30">
            <v>0.625</v>
          </cell>
          <cell r="BK30" t="str">
            <v>---</v>
          </cell>
        </row>
        <row r="31">
          <cell r="B31" t="str">
            <v>0.7500-16</v>
          </cell>
          <cell r="C31">
            <v>6.25E-2</v>
          </cell>
          <cell r="E31">
            <v>0.3513</v>
          </cell>
          <cell r="F31">
            <v>0.373</v>
          </cell>
          <cell r="G31">
            <v>0.39529999999999998</v>
          </cell>
          <cell r="H31">
            <v>0.44180000000000003</v>
          </cell>
          <cell r="J31">
            <v>460</v>
          </cell>
          <cell r="K31">
            <v>400</v>
          </cell>
          <cell r="M31">
            <v>0.74060000000000004</v>
          </cell>
          <cell r="N31">
            <v>0.75</v>
          </cell>
          <cell r="O31">
            <v>0.7056</v>
          </cell>
          <cell r="P31">
            <v>0.70940000000000003</v>
          </cell>
          <cell r="Q31">
            <v>0.67020000000000002</v>
          </cell>
          <cell r="R31">
            <v>0.67779999999999996</v>
          </cell>
          <cell r="S31">
            <v>0.68920000000000003</v>
          </cell>
          <cell r="T31">
            <v>0.69769999999999999</v>
          </cell>
          <cell r="U31">
            <v>0.70940000000000003</v>
          </cell>
          <cell r="V31">
            <v>0.71430000000000005</v>
          </cell>
          <cell r="W31">
            <v>0.75</v>
          </cell>
          <cell r="X31" t="str">
            <v>---</v>
          </cell>
          <cell r="Z31">
            <v>0.74060000000000004</v>
          </cell>
          <cell r="AA31">
            <v>0.75</v>
          </cell>
          <cell r="AB31">
            <v>0.7056</v>
          </cell>
          <cell r="AC31">
            <v>0.70940000000000003</v>
          </cell>
          <cell r="AD31" t="str">
            <v>---</v>
          </cell>
          <cell r="AE31">
            <v>0.67549999999999999</v>
          </cell>
          <cell r="AF31">
            <v>0.68200000000000005</v>
          </cell>
          <cell r="AG31">
            <v>0.69079999999999997</v>
          </cell>
          <cell r="AH31">
            <v>0.70940000000000003</v>
          </cell>
          <cell r="AI31">
            <v>0.71430000000000005</v>
          </cell>
          <cell r="AJ31">
            <v>0.75</v>
          </cell>
          <cell r="AK31" t="str">
            <v>---</v>
          </cell>
          <cell r="AM31">
            <v>0.73909999999999998</v>
          </cell>
          <cell r="AN31">
            <v>0.74850000000000005</v>
          </cell>
          <cell r="AO31">
            <v>0.70289999999999997</v>
          </cell>
          <cell r="AP31">
            <v>0.70789999999999997</v>
          </cell>
          <cell r="AQ31" t="str">
            <v>---</v>
          </cell>
          <cell r="AR31">
            <v>0.67400000000000004</v>
          </cell>
          <cell r="AS31">
            <v>0.68200000000000005</v>
          </cell>
          <cell r="AT31">
            <v>0.69599999999999995</v>
          </cell>
          <cell r="AU31">
            <v>0.70940000000000003</v>
          </cell>
          <cell r="AV31">
            <v>0.71589999999999998</v>
          </cell>
          <cell r="AW31">
            <v>0.75</v>
          </cell>
          <cell r="AX31" t="str">
            <v>---</v>
          </cell>
          <cell r="AZ31">
            <v>0.73429999999999995</v>
          </cell>
          <cell r="BA31">
            <v>0.74850000000000005</v>
          </cell>
          <cell r="BB31">
            <v>0.70040000000000002</v>
          </cell>
          <cell r="BC31">
            <v>0.70789999999999997</v>
          </cell>
          <cell r="BD31" t="str">
            <v>---</v>
          </cell>
          <cell r="BE31">
            <v>0.67400000000000004</v>
          </cell>
          <cell r="BF31">
            <v>0.68200000000000005</v>
          </cell>
          <cell r="BG31">
            <v>0.69599999999999995</v>
          </cell>
          <cell r="BH31">
            <v>0.70940000000000003</v>
          </cell>
          <cell r="BI31">
            <v>0.71919999999999995</v>
          </cell>
          <cell r="BJ31">
            <v>0.75</v>
          </cell>
          <cell r="BK31" t="str">
            <v>---</v>
          </cell>
        </row>
        <row r="32">
          <cell r="B32" t="str">
            <v>0.8750-14</v>
          </cell>
          <cell r="C32">
            <v>7.1428571428571425E-2</v>
          </cell>
          <cell r="E32">
            <v>0.48049999999999998</v>
          </cell>
          <cell r="F32">
            <v>0.50949999999999995</v>
          </cell>
          <cell r="G32">
            <v>0.53920000000000001</v>
          </cell>
          <cell r="H32">
            <v>0.60129999999999995</v>
          </cell>
          <cell r="J32">
            <v>700</v>
          </cell>
          <cell r="K32">
            <v>600</v>
          </cell>
          <cell r="M32">
            <v>0.86470000000000002</v>
          </cell>
          <cell r="N32">
            <v>0.875</v>
          </cell>
          <cell r="O32">
            <v>0.82450000000000001</v>
          </cell>
          <cell r="P32">
            <v>0.8286</v>
          </cell>
          <cell r="Q32">
            <v>0.78410000000000002</v>
          </cell>
          <cell r="R32">
            <v>0.79249999999999998</v>
          </cell>
          <cell r="S32">
            <v>0.80549999999999999</v>
          </cell>
          <cell r="T32">
            <v>0.81520000000000004</v>
          </cell>
          <cell r="U32">
            <v>0.8286</v>
          </cell>
          <cell r="V32">
            <v>0.83389999999999997</v>
          </cell>
          <cell r="W32">
            <v>0.875</v>
          </cell>
          <cell r="X32" t="str">
            <v>---</v>
          </cell>
          <cell r="Z32">
            <v>0.86470000000000002</v>
          </cell>
          <cell r="AA32">
            <v>0.875</v>
          </cell>
          <cell r="AB32">
            <v>0.82450000000000001</v>
          </cell>
          <cell r="AC32">
            <v>0.8286</v>
          </cell>
          <cell r="AD32" t="str">
            <v>---</v>
          </cell>
          <cell r="AE32">
            <v>0.79</v>
          </cell>
          <cell r="AF32">
            <v>0.79800000000000004</v>
          </cell>
          <cell r="AG32">
            <v>0.80679999999999996</v>
          </cell>
          <cell r="AH32">
            <v>0.8286</v>
          </cell>
          <cell r="AI32">
            <v>0.83389999999999997</v>
          </cell>
          <cell r="AJ32">
            <v>0.875</v>
          </cell>
          <cell r="AK32" t="str">
            <v>---</v>
          </cell>
          <cell r="AM32">
            <v>0.86309999999999998</v>
          </cell>
          <cell r="AN32">
            <v>0.87339999999999995</v>
          </cell>
          <cell r="AO32">
            <v>0.8216</v>
          </cell>
          <cell r="AP32">
            <v>0.82699999999999996</v>
          </cell>
          <cell r="AQ32" t="str">
            <v>---</v>
          </cell>
          <cell r="AR32">
            <v>0.78839999999999999</v>
          </cell>
          <cell r="AS32">
            <v>0.79800000000000004</v>
          </cell>
          <cell r="AT32">
            <v>0.81399999999999995</v>
          </cell>
          <cell r="AU32">
            <v>0.8286</v>
          </cell>
          <cell r="AV32">
            <v>0.83560000000000001</v>
          </cell>
          <cell r="AW32">
            <v>0.875</v>
          </cell>
          <cell r="AX32" t="str">
            <v>---</v>
          </cell>
          <cell r="AZ32">
            <v>0.8579</v>
          </cell>
          <cell r="BA32">
            <v>0.87339999999999995</v>
          </cell>
          <cell r="BB32">
            <v>0.81889999999999996</v>
          </cell>
          <cell r="BC32">
            <v>0.82699999999999996</v>
          </cell>
          <cell r="BD32" t="str">
            <v>---</v>
          </cell>
          <cell r="BE32">
            <v>0.78839999999999999</v>
          </cell>
          <cell r="BF32">
            <v>0.79800000000000004</v>
          </cell>
          <cell r="BG32">
            <v>0.81399999999999995</v>
          </cell>
          <cell r="BH32">
            <v>0.8286</v>
          </cell>
          <cell r="BI32">
            <v>0.83919999999999995</v>
          </cell>
          <cell r="BJ32">
            <v>0.875</v>
          </cell>
          <cell r="BK32" t="str">
            <v>---</v>
          </cell>
        </row>
        <row r="33">
          <cell r="B33" t="str">
            <v>1.0000-12</v>
          </cell>
          <cell r="C33">
            <v>8.3333333333333329E-2</v>
          </cell>
          <cell r="E33">
            <v>0.62439999999999996</v>
          </cell>
          <cell r="F33">
            <v>0.66300000000000003</v>
          </cell>
          <cell r="G33">
            <v>0.70269999999999999</v>
          </cell>
          <cell r="H33">
            <v>0.78539999999999999</v>
          </cell>
          <cell r="J33">
            <v>900</v>
          </cell>
          <cell r="K33">
            <v>800</v>
          </cell>
          <cell r="M33">
            <v>0.98860000000000003</v>
          </cell>
          <cell r="N33">
            <v>1</v>
          </cell>
          <cell r="O33">
            <v>0.9415</v>
          </cell>
          <cell r="P33">
            <v>0.94589999999999996</v>
          </cell>
          <cell r="Q33">
            <v>0.89439999999999997</v>
          </cell>
          <cell r="R33">
            <v>0.90380000000000005</v>
          </cell>
          <cell r="S33">
            <v>0.91890000000000005</v>
          </cell>
          <cell r="T33">
            <v>0.92979999999999996</v>
          </cell>
          <cell r="U33">
            <v>0.94589999999999996</v>
          </cell>
          <cell r="V33">
            <v>0.9516</v>
          </cell>
          <cell r="W33">
            <v>1</v>
          </cell>
          <cell r="X33" t="str">
            <v>---</v>
          </cell>
          <cell r="Z33">
            <v>0.98860000000000003</v>
          </cell>
          <cell r="AA33">
            <v>1</v>
          </cell>
          <cell r="AB33">
            <v>0.9415</v>
          </cell>
          <cell r="AC33">
            <v>0.94589999999999996</v>
          </cell>
          <cell r="AD33" t="str">
            <v>---</v>
          </cell>
          <cell r="AE33">
            <v>0.90080000000000005</v>
          </cell>
          <cell r="AF33">
            <v>0.91</v>
          </cell>
          <cell r="AG33">
            <v>0.91979999999999995</v>
          </cell>
          <cell r="AH33">
            <v>0.94589999999999996</v>
          </cell>
          <cell r="AI33">
            <v>0.9516</v>
          </cell>
          <cell r="AJ33">
            <v>1</v>
          </cell>
          <cell r="AK33" t="str">
            <v>---</v>
          </cell>
          <cell r="AM33">
            <v>0.98680000000000001</v>
          </cell>
          <cell r="AN33">
            <v>0.99819999999999998</v>
          </cell>
          <cell r="AO33">
            <v>0.93820000000000003</v>
          </cell>
          <cell r="AP33">
            <v>0.94410000000000005</v>
          </cell>
          <cell r="AQ33" t="str">
            <v>---</v>
          </cell>
          <cell r="AR33">
            <v>0.89900000000000002</v>
          </cell>
          <cell r="AS33">
            <v>0.91</v>
          </cell>
          <cell r="AT33">
            <v>0.92800000000000005</v>
          </cell>
          <cell r="AU33">
            <v>0.94589999999999996</v>
          </cell>
          <cell r="AV33">
            <v>0.95350000000000001</v>
          </cell>
          <cell r="AW33">
            <v>1</v>
          </cell>
          <cell r="AX33" t="str">
            <v>---</v>
          </cell>
          <cell r="AZ33">
            <v>0.98099999999999998</v>
          </cell>
          <cell r="BA33">
            <v>0.99819999999999998</v>
          </cell>
          <cell r="BB33">
            <v>0.93530000000000002</v>
          </cell>
          <cell r="BC33">
            <v>0.94410000000000005</v>
          </cell>
          <cell r="BD33" t="str">
            <v>---</v>
          </cell>
          <cell r="BE33">
            <v>0.89900000000000002</v>
          </cell>
          <cell r="BF33">
            <v>0.91</v>
          </cell>
          <cell r="BG33">
            <v>0.92800000000000005</v>
          </cell>
          <cell r="BH33">
            <v>0.94589999999999996</v>
          </cell>
          <cell r="BI33">
            <v>0.95730000000000004</v>
          </cell>
          <cell r="BJ33">
            <v>1</v>
          </cell>
          <cell r="BK33" t="str">
            <v>---</v>
          </cell>
        </row>
        <row r="36">
          <cell r="J36" t="str">
            <v>Table 3.1, p23:</v>
          </cell>
          <cell r="M36" t="str">
            <v>MJ</v>
          </cell>
          <cell r="N36" t="str">
            <v>Table 5.8, p84: Metric Thread Limits, MJ (mm)</v>
          </cell>
          <cell r="Z36" t="str">
            <v>M 6g</v>
          </cell>
          <cell r="AA36" t="str">
            <v>Table 5.9 (6g), p85: Metric Thread Limits, M, 6g only (mm)</v>
          </cell>
          <cell r="AM36" t="str">
            <v>M 4g6g</v>
          </cell>
          <cell r="AN36" t="str">
            <v>Table 5.9 (4g6g), p85: Metric Thread Limits, M, 4g6g only (mm)</v>
          </cell>
        </row>
        <row r="37">
          <cell r="E37" t="str">
            <v>Table 5.3, p70: Areas, Metric Threads</v>
          </cell>
          <cell r="J37" t="str">
            <v>Max Prevailing Torque</v>
          </cell>
          <cell r="M37" t="str">
            <v>External Threads (on Bolt)</v>
          </cell>
          <cell r="S37" t="str">
            <v>Internal Threads (tapped, nut, or insert)</v>
          </cell>
          <cell r="Z37" t="str">
            <v>External Threads (on Bolt)</v>
          </cell>
          <cell r="AF37" t="str">
            <v>Internal Threads (tapped, nut, or insert)</v>
          </cell>
          <cell r="AM37" t="str">
            <v>External Threads (on Bolt)</v>
          </cell>
          <cell r="AS37" t="str">
            <v>Internal Threads (tapped, nut, or insert)</v>
          </cell>
        </row>
        <row r="38">
          <cell r="E38" t="str">
            <v>Tensile Stress Area (mm^2)</v>
          </cell>
          <cell r="H38" t="str">
            <v>Ashear</v>
          </cell>
          <cell r="J38" t="str">
            <v>N-mm</v>
          </cell>
          <cell r="M38" t="str">
            <v>Major Diameter</v>
          </cell>
          <cell r="O38" t="str">
            <v>Pitch Diameter</v>
          </cell>
          <cell r="Q38" t="str">
            <v>Minor Diameter</v>
          </cell>
          <cell r="S38" t="str">
            <v>Minor Diameter</v>
          </cell>
          <cell r="U38" t="str">
            <v>Pitch Diameter</v>
          </cell>
          <cell r="W38" t="str">
            <v>Major Diameter</v>
          </cell>
          <cell r="Z38" t="str">
            <v>Major Diameter</v>
          </cell>
          <cell r="AB38" t="str">
            <v>Pitch Diameter</v>
          </cell>
          <cell r="AD38" t="str">
            <v>Minor Diameter</v>
          </cell>
          <cell r="AF38" t="str">
            <v>Minor Diameter</v>
          </cell>
          <cell r="AH38" t="str">
            <v>Pitch Diameter</v>
          </cell>
          <cell r="AJ38" t="str">
            <v>Major Diameter</v>
          </cell>
          <cell r="AM38" t="str">
            <v>Major Diameter</v>
          </cell>
          <cell r="AO38" t="str">
            <v>Pitch Diameter</v>
          </cell>
          <cell r="AQ38" t="str">
            <v>Minor Diameter</v>
          </cell>
          <cell r="AS38" t="str">
            <v>Minor Diameter</v>
          </cell>
          <cell r="AU38" t="str">
            <v>Pitch Diameter</v>
          </cell>
          <cell r="AW38" t="str">
            <v>Major Diameter</v>
          </cell>
        </row>
        <row r="39">
          <cell r="E39" t="str">
            <v>Ar</v>
          </cell>
          <cell r="F39" t="str">
            <v>As1</v>
          </cell>
          <cell r="G39" t="str">
            <v>As2</v>
          </cell>
          <cell r="H39" t="str">
            <v>mm^2</v>
          </cell>
          <cell r="J39" t="str">
            <v>Bolt</v>
          </cell>
          <cell r="K39" t="str">
            <v>Nut</v>
          </cell>
          <cell r="M39" t="str">
            <v>dmin</v>
          </cell>
          <cell r="N39" t="str">
            <v>dmax</v>
          </cell>
          <cell r="O39" t="str">
            <v>d2min</v>
          </cell>
          <cell r="P39" t="str">
            <v>d2max</v>
          </cell>
          <cell r="Q39" t="str">
            <v>d3min</v>
          </cell>
          <cell r="R39" t="str">
            <v>d3max</v>
          </cell>
          <cell r="S39" t="str">
            <v>D1min</v>
          </cell>
          <cell r="T39" t="str">
            <v>D1max</v>
          </cell>
          <cell r="U39" t="str">
            <v>D2min</v>
          </cell>
          <cell r="V39" t="str">
            <v>D2max</v>
          </cell>
          <cell r="W39" t="str">
            <v>Dmin</v>
          </cell>
          <cell r="X39" t="str">
            <v>Dmax</v>
          </cell>
          <cell r="Z39" t="str">
            <v>dmin</v>
          </cell>
          <cell r="AA39" t="str">
            <v>dmax</v>
          </cell>
          <cell r="AB39" t="str">
            <v>d2min</v>
          </cell>
          <cell r="AC39" t="str">
            <v>d2max</v>
          </cell>
          <cell r="AD39" t="str">
            <v>d3min</v>
          </cell>
          <cell r="AE39" t="str">
            <v>d3max</v>
          </cell>
          <cell r="AF39" t="str">
            <v>D1min</v>
          </cell>
          <cell r="AG39" t="str">
            <v>D1max</v>
          </cell>
          <cell r="AH39" t="str">
            <v>D2min</v>
          </cell>
          <cell r="AI39" t="str">
            <v>D2max</v>
          </cell>
          <cell r="AJ39" t="str">
            <v>Dmin</v>
          </cell>
          <cell r="AK39" t="str">
            <v>Dmax</v>
          </cell>
          <cell r="AM39" t="str">
            <v>dmin</v>
          </cell>
          <cell r="AN39" t="str">
            <v>dmax</v>
          </cell>
          <cell r="AO39" t="str">
            <v>d2min</v>
          </cell>
          <cell r="AP39" t="str">
            <v>d2max</v>
          </cell>
          <cell r="AQ39" t="str">
            <v>d3min</v>
          </cell>
          <cell r="AR39" t="str">
            <v>d3max</v>
          </cell>
          <cell r="AS39" t="str">
            <v>D1min</v>
          </cell>
          <cell r="AT39" t="str">
            <v>D1max</v>
          </cell>
          <cell r="AU39" t="str">
            <v>D2min</v>
          </cell>
          <cell r="AV39" t="str">
            <v>D2max</v>
          </cell>
          <cell r="AW39" t="str">
            <v>Dmin</v>
          </cell>
          <cell r="AX39" t="str">
            <v>Dmax</v>
          </cell>
        </row>
        <row r="40">
          <cell r="B40" t="str">
            <v>MJ1.6x0.35</v>
          </cell>
          <cell r="C40">
            <v>0.35</v>
          </cell>
          <cell r="E40">
            <v>1.0760000000000001</v>
          </cell>
          <cell r="F40">
            <v>1.27</v>
          </cell>
          <cell r="G40">
            <v>1.3939999999999999</v>
          </cell>
          <cell r="H40">
            <v>2</v>
          </cell>
          <cell r="J40">
            <v>100</v>
          </cell>
          <cell r="K40">
            <v>100</v>
          </cell>
          <cell r="M40">
            <v>1.5149999999999999</v>
          </cell>
          <cell r="N40">
            <v>1.6</v>
          </cell>
          <cell r="O40">
            <v>1.333</v>
          </cell>
          <cell r="P40">
            <v>1.373</v>
          </cell>
          <cell r="Q40">
            <v>1.135</v>
          </cell>
          <cell r="R40">
            <v>1.196</v>
          </cell>
          <cell r="S40">
            <v>1.2589999999999999</v>
          </cell>
          <cell r="T40">
            <v>1.359</v>
          </cell>
          <cell r="U40">
            <v>1.373</v>
          </cell>
          <cell r="V40">
            <v>1.4259999999999999</v>
          </cell>
          <cell r="W40">
            <v>1.6</v>
          </cell>
          <cell r="X40">
            <v>1.704</v>
          </cell>
          <cell r="Z40">
            <v>1.496</v>
          </cell>
          <cell r="AA40">
            <v>1.581</v>
          </cell>
          <cell r="AB40">
            <v>1.2909999999999999</v>
          </cell>
          <cell r="AC40">
            <v>1.3540000000000001</v>
          </cell>
          <cell r="AD40">
            <v>1.075</v>
          </cell>
          <cell r="AE40">
            <v>1.202</v>
          </cell>
          <cell r="AF40">
            <v>1.2210000000000001</v>
          </cell>
          <cell r="AG40">
            <v>1.321</v>
          </cell>
          <cell r="AH40">
            <v>1.373</v>
          </cell>
          <cell r="AI40">
            <v>1.458</v>
          </cell>
          <cell r="AJ40">
            <v>1.6</v>
          </cell>
          <cell r="AK40">
            <v>1.736</v>
          </cell>
          <cell r="AM40">
            <v>1.496</v>
          </cell>
          <cell r="AN40">
            <v>1.581</v>
          </cell>
          <cell r="AO40">
            <v>1.3140000000000001</v>
          </cell>
          <cell r="AP40">
            <v>1.3540000000000001</v>
          </cell>
          <cell r="AQ40">
            <v>1.0980000000000001</v>
          </cell>
          <cell r="AR40">
            <v>1.202</v>
          </cell>
          <cell r="AS40">
            <v>1.2210000000000001</v>
          </cell>
          <cell r="AT40">
            <v>1.321</v>
          </cell>
          <cell r="AU40">
            <v>1.373</v>
          </cell>
          <cell r="AV40">
            <v>1.458</v>
          </cell>
          <cell r="AW40">
            <v>1.6</v>
          </cell>
          <cell r="AX40">
            <v>1.736</v>
          </cell>
        </row>
        <row r="41">
          <cell r="B41" t="str">
            <v>MJ2x0.4</v>
          </cell>
          <cell r="C41">
            <v>0.4</v>
          </cell>
          <cell r="E41">
            <v>1.7889999999999999</v>
          </cell>
          <cell r="F41">
            <v>2.073</v>
          </cell>
          <cell r="G41">
            <v>2.2639999999999998</v>
          </cell>
          <cell r="H41">
            <v>3.1</v>
          </cell>
          <cell r="J41">
            <v>200</v>
          </cell>
          <cell r="K41">
            <v>200</v>
          </cell>
          <cell r="M41">
            <v>1.905</v>
          </cell>
          <cell r="N41">
            <v>2</v>
          </cell>
          <cell r="O41">
            <v>1.698</v>
          </cell>
          <cell r="P41">
            <v>1.74</v>
          </cell>
          <cell r="Q41">
            <v>1.472</v>
          </cell>
          <cell r="R41">
            <v>1.538</v>
          </cell>
          <cell r="S41">
            <v>1.61</v>
          </cell>
          <cell r="T41">
            <v>1.722</v>
          </cell>
          <cell r="U41">
            <v>1.74</v>
          </cell>
          <cell r="V41">
            <v>1.796</v>
          </cell>
          <cell r="W41">
            <v>2</v>
          </cell>
          <cell r="X41">
            <v>2.1139999999999999</v>
          </cell>
          <cell r="Z41">
            <v>1.8859999999999999</v>
          </cell>
          <cell r="AA41">
            <v>1.9810000000000001</v>
          </cell>
          <cell r="AB41">
            <v>1.6539999999999999</v>
          </cell>
          <cell r="AC41">
            <v>1.7210000000000001</v>
          </cell>
          <cell r="AD41">
            <v>1.4079999999999999</v>
          </cell>
          <cell r="AE41">
            <v>1.548</v>
          </cell>
          <cell r="AF41">
            <v>1.5669999999999999</v>
          </cell>
          <cell r="AG41">
            <v>1.679</v>
          </cell>
          <cell r="AH41">
            <v>1.74</v>
          </cell>
          <cell r="AI41">
            <v>1.83</v>
          </cell>
          <cell r="AJ41">
            <v>2</v>
          </cell>
          <cell r="AK41">
            <v>2.1480000000000001</v>
          </cell>
          <cell r="AM41">
            <v>1.8859999999999999</v>
          </cell>
          <cell r="AN41">
            <v>1.9810000000000001</v>
          </cell>
          <cell r="AO41">
            <v>1.679</v>
          </cell>
          <cell r="AP41">
            <v>1.7210000000000001</v>
          </cell>
          <cell r="AQ41">
            <v>1.4330000000000001</v>
          </cell>
          <cell r="AR41">
            <v>1.548</v>
          </cell>
          <cell r="AS41">
            <v>1.5669999999999999</v>
          </cell>
          <cell r="AT41">
            <v>1.679</v>
          </cell>
          <cell r="AU41">
            <v>1.74</v>
          </cell>
          <cell r="AV41">
            <v>1.83</v>
          </cell>
          <cell r="AW41">
            <v>2</v>
          </cell>
          <cell r="AX41">
            <v>2.1480000000000001</v>
          </cell>
        </row>
        <row r="42">
          <cell r="B42" t="str">
            <v>MJ2.5x0.45</v>
          </cell>
          <cell r="C42">
            <v>0.45</v>
          </cell>
          <cell r="E42">
            <v>2.98</v>
          </cell>
          <cell r="F42">
            <v>3.391</v>
          </cell>
          <cell r="G42">
            <v>3.6819999999999999</v>
          </cell>
          <cell r="H42">
            <v>4.9000000000000004</v>
          </cell>
          <cell r="J42">
            <v>400</v>
          </cell>
          <cell r="K42">
            <v>400</v>
          </cell>
          <cell r="M42">
            <v>2.4</v>
          </cell>
          <cell r="N42">
            <v>2.5</v>
          </cell>
          <cell r="O42">
            <v>2.1629999999999998</v>
          </cell>
          <cell r="P42">
            <v>2.2080000000000002</v>
          </cell>
          <cell r="Q42">
            <v>1.9079999999999999</v>
          </cell>
          <cell r="R42">
            <v>1.98</v>
          </cell>
          <cell r="S42">
            <v>2.0619999999999998</v>
          </cell>
          <cell r="T42">
            <v>2.1869999999999998</v>
          </cell>
          <cell r="U42">
            <v>2.2080000000000002</v>
          </cell>
          <cell r="V42">
            <v>2.2679999999999998</v>
          </cell>
          <cell r="W42">
            <v>2.5</v>
          </cell>
          <cell r="X42">
            <v>2.625</v>
          </cell>
          <cell r="Z42">
            <v>2.38</v>
          </cell>
          <cell r="AA42">
            <v>2.48</v>
          </cell>
          <cell r="AB42">
            <v>2.117</v>
          </cell>
          <cell r="AC42">
            <v>2.1880000000000002</v>
          </cell>
          <cell r="AD42">
            <v>1.84</v>
          </cell>
          <cell r="AE42">
            <v>1.9930000000000001</v>
          </cell>
          <cell r="AF42">
            <v>2.0129999999999999</v>
          </cell>
          <cell r="AG42">
            <v>2.1379999999999999</v>
          </cell>
          <cell r="AH42">
            <v>2.2080000000000002</v>
          </cell>
          <cell r="AI42">
            <v>2.3029999999999999</v>
          </cell>
          <cell r="AJ42">
            <v>2.5</v>
          </cell>
          <cell r="AK42">
            <v>2.66</v>
          </cell>
          <cell r="AM42">
            <v>2.38</v>
          </cell>
          <cell r="AN42">
            <v>2.48</v>
          </cell>
          <cell r="AO42">
            <v>2.1429999999999998</v>
          </cell>
          <cell r="AP42">
            <v>2.1880000000000002</v>
          </cell>
          <cell r="AQ42">
            <v>1.8660000000000001</v>
          </cell>
          <cell r="AR42">
            <v>1.9930000000000001</v>
          </cell>
          <cell r="AS42">
            <v>2.0129999999999999</v>
          </cell>
          <cell r="AT42">
            <v>2.1379999999999999</v>
          </cell>
          <cell r="AU42">
            <v>2.2080000000000002</v>
          </cell>
          <cell r="AV42">
            <v>2.3029999999999999</v>
          </cell>
          <cell r="AW42">
            <v>2.5</v>
          </cell>
          <cell r="AX42">
            <v>2.66</v>
          </cell>
        </row>
        <row r="43">
          <cell r="B43" t="str">
            <v>MJ3x0.5</v>
          </cell>
          <cell r="C43">
            <v>0.5</v>
          </cell>
          <cell r="E43">
            <v>4.4729999999999999</v>
          </cell>
          <cell r="F43">
            <v>5.0309999999999997</v>
          </cell>
          <cell r="G43">
            <v>5.4390000000000001</v>
          </cell>
          <cell r="H43">
            <v>7.1</v>
          </cell>
          <cell r="J43">
            <v>650</v>
          </cell>
          <cell r="K43">
            <v>750</v>
          </cell>
          <cell r="M43">
            <v>2.8940000000000001</v>
          </cell>
          <cell r="N43">
            <v>3</v>
          </cell>
          <cell r="O43">
            <v>2.6269999999999998</v>
          </cell>
          <cell r="P43">
            <v>2.6749999999999998</v>
          </cell>
          <cell r="Q43">
            <v>2.3439999999999999</v>
          </cell>
          <cell r="R43">
            <v>2.423</v>
          </cell>
          <cell r="S43">
            <v>2.5129999999999999</v>
          </cell>
          <cell r="T43">
            <v>2.653</v>
          </cell>
          <cell r="U43">
            <v>2.6749999999999998</v>
          </cell>
          <cell r="V43">
            <v>2.738</v>
          </cell>
          <cell r="W43">
            <v>3</v>
          </cell>
          <cell r="X43">
            <v>3.1349999999999998</v>
          </cell>
          <cell r="Z43">
            <v>2.8740000000000001</v>
          </cell>
          <cell r="AA43">
            <v>2.98</v>
          </cell>
          <cell r="AB43">
            <v>2.58</v>
          </cell>
          <cell r="AC43">
            <v>2.6549999999999998</v>
          </cell>
          <cell r="AD43">
            <v>2.2719999999999998</v>
          </cell>
          <cell r="AE43">
            <v>2.4390000000000001</v>
          </cell>
          <cell r="AF43">
            <v>2.4590000000000001</v>
          </cell>
          <cell r="AG43">
            <v>2.5990000000000002</v>
          </cell>
          <cell r="AH43">
            <v>2.6749999999999998</v>
          </cell>
          <cell r="AI43">
            <v>2.7749999999999999</v>
          </cell>
          <cell r="AJ43">
            <v>3</v>
          </cell>
          <cell r="AK43">
            <v>3.1720000000000002</v>
          </cell>
          <cell r="AM43">
            <v>2.8740000000000001</v>
          </cell>
          <cell r="AN43">
            <v>2.98</v>
          </cell>
          <cell r="AO43">
            <v>2.6070000000000002</v>
          </cell>
          <cell r="AP43">
            <v>2.6549999999999998</v>
          </cell>
          <cell r="AQ43">
            <v>2.2989999999999999</v>
          </cell>
          <cell r="AR43">
            <v>2.4390000000000001</v>
          </cell>
          <cell r="AS43">
            <v>2.4590000000000001</v>
          </cell>
          <cell r="AT43">
            <v>2.5990000000000002</v>
          </cell>
          <cell r="AU43">
            <v>2.6749999999999998</v>
          </cell>
          <cell r="AV43">
            <v>2.7749999999999999</v>
          </cell>
          <cell r="AW43">
            <v>3</v>
          </cell>
          <cell r="AX43">
            <v>3.1720000000000002</v>
          </cell>
        </row>
        <row r="44">
          <cell r="B44" t="str">
            <v>MJ4x0.7</v>
          </cell>
          <cell r="C44">
            <v>0.7</v>
          </cell>
          <cell r="E44">
            <v>7.75</v>
          </cell>
          <cell r="F44">
            <v>8.7789999999999999</v>
          </cell>
          <cell r="G44">
            <v>9.5169999999999995</v>
          </cell>
          <cell r="H44">
            <v>12.6</v>
          </cell>
          <cell r="J44">
            <v>1250</v>
          </cell>
          <cell r="K44">
            <v>1600</v>
          </cell>
          <cell r="M44">
            <v>3.86</v>
          </cell>
          <cell r="N44">
            <v>4</v>
          </cell>
          <cell r="O44">
            <v>3.4889999999999999</v>
          </cell>
          <cell r="P44">
            <v>3.5449999999999999</v>
          </cell>
          <cell r="Q44">
            <v>3.093</v>
          </cell>
          <cell r="R44">
            <v>3.1920000000000002</v>
          </cell>
          <cell r="S44">
            <v>3.3180000000000001</v>
          </cell>
          <cell r="T44">
            <v>3.4980000000000002</v>
          </cell>
          <cell r="U44">
            <v>3.5449999999999999</v>
          </cell>
          <cell r="V44">
            <v>3.62</v>
          </cell>
          <cell r="W44">
            <v>4</v>
          </cell>
          <cell r="X44">
            <v>4.1760000000000002</v>
          </cell>
          <cell r="Z44">
            <v>3.8380000000000001</v>
          </cell>
          <cell r="AA44">
            <v>3.9780000000000002</v>
          </cell>
          <cell r="AB44">
            <v>3.4329999999999998</v>
          </cell>
          <cell r="AC44">
            <v>3.5230000000000001</v>
          </cell>
          <cell r="AD44">
            <v>3.0019999999999998</v>
          </cell>
          <cell r="AE44">
            <v>3.22</v>
          </cell>
          <cell r="AF44">
            <v>3.242</v>
          </cell>
          <cell r="AG44">
            <v>3.4220000000000002</v>
          </cell>
          <cell r="AH44">
            <v>3.5449999999999999</v>
          </cell>
          <cell r="AI44">
            <v>3.6629999999999998</v>
          </cell>
          <cell r="AJ44">
            <v>4</v>
          </cell>
          <cell r="AK44">
            <v>4.2190000000000003</v>
          </cell>
          <cell r="AM44">
            <v>3.8380000000000001</v>
          </cell>
          <cell r="AN44">
            <v>3.9780000000000002</v>
          </cell>
          <cell r="AO44">
            <v>3.4670000000000001</v>
          </cell>
          <cell r="AP44">
            <v>3.5230000000000001</v>
          </cell>
          <cell r="AQ44">
            <v>3.036</v>
          </cell>
          <cell r="AR44">
            <v>3.22</v>
          </cell>
          <cell r="AS44">
            <v>3.242</v>
          </cell>
          <cell r="AT44">
            <v>3.4220000000000002</v>
          </cell>
          <cell r="AU44">
            <v>3.5449999999999999</v>
          </cell>
          <cell r="AV44">
            <v>3.6629999999999998</v>
          </cell>
          <cell r="AW44">
            <v>4</v>
          </cell>
          <cell r="AX44">
            <v>4.2190000000000003</v>
          </cell>
        </row>
        <row r="45">
          <cell r="B45" t="str">
            <v>MJ5x0.8</v>
          </cell>
          <cell r="C45">
            <v>0.8</v>
          </cell>
          <cell r="E45">
            <v>12.68</v>
          </cell>
          <cell r="F45">
            <v>14.18</v>
          </cell>
          <cell r="G45">
            <v>15.3</v>
          </cell>
          <cell r="H45">
            <v>19.600000000000001</v>
          </cell>
          <cell r="J45">
            <v>2500</v>
          </cell>
          <cell r="K45">
            <v>2300</v>
          </cell>
          <cell r="M45">
            <v>4.8499999999999996</v>
          </cell>
          <cell r="N45">
            <v>5</v>
          </cell>
          <cell r="O45">
            <v>4.42</v>
          </cell>
          <cell r="P45">
            <v>4.4800000000000004</v>
          </cell>
          <cell r="Q45">
            <v>3.968</v>
          </cell>
          <cell r="R45">
            <v>4.0759999999999996</v>
          </cell>
          <cell r="S45">
            <v>4.2210000000000001</v>
          </cell>
          <cell r="T45">
            <v>4.4210000000000003</v>
          </cell>
          <cell r="U45">
            <v>4.4800000000000004</v>
          </cell>
          <cell r="V45">
            <v>4.5599999999999996</v>
          </cell>
          <cell r="W45">
            <v>5</v>
          </cell>
          <cell r="X45">
            <v>5.1950000000000003</v>
          </cell>
          <cell r="Z45">
            <v>4.8259999999999996</v>
          </cell>
          <cell r="AA45">
            <v>4.976</v>
          </cell>
          <cell r="AB45">
            <v>4.3609999999999998</v>
          </cell>
          <cell r="AC45">
            <v>4.4560000000000004</v>
          </cell>
          <cell r="AD45">
            <v>3.8690000000000002</v>
          </cell>
          <cell r="AE45">
            <v>4.1100000000000003</v>
          </cell>
          <cell r="AF45">
            <v>4.1340000000000003</v>
          </cell>
          <cell r="AG45">
            <v>4.3339999999999996</v>
          </cell>
          <cell r="AH45">
            <v>4.4800000000000004</v>
          </cell>
          <cell r="AI45">
            <v>4.6050000000000004</v>
          </cell>
          <cell r="AJ45">
            <v>5</v>
          </cell>
          <cell r="AK45">
            <v>5.24</v>
          </cell>
          <cell r="AM45">
            <v>4.8259999999999996</v>
          </cell>
          <cell r="AN45">
            <v>4.976</v>
          </cell>
          <cell r="AO45">
            <v>4.3959999999999999</v>
          </cell>
          <cell r="AP45">
            <v>4.4560000000000004</v>
          </cell>
          <cell r="AQ45">
            <v>3.9039999999999999</v>
          </cell>
          <cell r="AR45">
            <v>4.1100000000000003</v>
          </cell>
          <cell r="AS45">
            <v>4.1340000000000003</v>
          </cell>
          <cell r="AT45">
            <v>4.3339999999999996</v>
          </cell>
          <cell r="AU45">
            <v>4.4800000000000004</v>
          </cell>
          <cell r="AV45">
            <v>4.6050000000000004</v>
          </cell>
          <cell r="AW45">
            <v>5</v>
          </cell>
          <cell r="AX45">
            <v>5.24</v>
          </cell>
        </row>
        <row r="46">
          <cell r="B46" t="str">
            <v>MJ6x1</v>
          </cell>
          <cell r="C46">
            <v>1</v>
          </cell>
          <cell r="E46">
            <v>17.89</v>
          </cell>
          <cell r="F46">
            <v>20.13</v>
          </cell>
          <cell r="G46">
            <v>21.75</v>
          </cell>
          <cell r="H46">
            <v>28.3</v>
          </cell>
          <cell r="J46">
            <v>4000</v>
          </cell>
          <cell r="K46">
            <v>3200</v>
          </cell>
          <cell r="M46">
            <v>5.82</v>
          </cell>
          <cell r="N46">
            <v>6</v>
          </cell>
          <cell r="O46">
            <v>5.2789999999999999</v>
          </cell>
          <cell r="P46">
            <v>5.35</v>
          </cell>
          <cell r="Q46">
            <v>4.7140000000000004</v>
          </cell>
          <cell r="R46">
            <v>4.8449999999999998</v>
          </cell>
          <cell r="S46">
            <v>5.0259999999999998</v>
          </cell>
          <cell r="T46">
            <v>5.2160000000000002</v>
          </cell>
          <cell r="U46">
            <v>5.35</v>
          </cell>
          <cell r="V46">
            <v>5.4450000000000003</v>
          </cell>
          <cell r="W46">
            <v>6</v>
          </cell>
          <cell r="X46">
            <v>6.2389999999999999</v>
          </cell>
          <cell r="Z46">
            <v>5.7939999999999996</v>
          </cell>
          <cell r="AA46">
            <v>5.9740000000000002</v>
          </cell>
          <cell r="AB46">
            <v>5.2119999999999997</v>
          </cell>
          <cell r="AC46">
            <v>5.3239999999999998</v>
          </cell>
          <cell r="AD46">
            <v>4.5960000000000001</v>
          </cell>
          <cell r="AE46">
            <v>4.891</v>
          </cell>
          <cell r="AF46">
            <v>4.9169999999999998</v>
          </cell>
          <cell r="AG46">
            <v>5.1529999999999996</v>
          </cell>
          <cell r="AH46">
            <v>5.35</v>
          </cell>
          <cell r="AI46">
            <v>5.5</v>
          </cell>
          <cell r="AJ46">
            <v>6</v>
          </cell>
          <cell r="AK46">
            <v>6.2939999999999996</v>
          </cell>
          <cell r="AM46">
            <v>5.7939999999999996</v>
          </cell>
          <cell r="AN46">
            <v>5.9740000000000002</v>
          </cell>
          <cell r="AO46">
            <v>5.2530000000000001</v>
          </cell>
          <cell r="AP46">
            <v>5.3239999999999998</v>
          </cell>
          <cell r="AQ46">
            <v>4.6369999999999996</v>
          </cell>
          <cell r="AR46">
            <v>4.891</v>
          </cell>
          <cell r="AS46">
            <v>4.9169999999999998</v>
          </cell>
          <cell r="AT46">
            <v>5.1529999999999996</v>
          </cell>
          <cell r="AU46">
            <v>5.35</v>
          </cell>
          <cell r="AV46">
            <v>5.5</v>
          </cell>
          <cell r="AW46">
            <v>6</v>
          </cell>
          <cell r="AX46">
            <v>6.2939999999999996</v>
          </cell>
        </row>
        <row r="47">
          <cell r="B47" t="str">
            <v>MJ8x1</v>
          </cell>
          <cell r="C47">
            <v>1</v>
          </cell>
          <cell r="E47">
            <v>36.03</v>
          </cell>
          <cell r="F47">
            <v>39.17</v>
          </cell>
          <cell r="G47">
            <v>41.68</v>
          </cell>
          <cell r="H47">
            <v>50.3</v>
          </cell>
          <cell r="J47">
            <v>10000</v>
          </cell>
          <cell r="K47">
            <v>6000</v>
          </cell>
          <cell r="M47">
            <v>7.82</v>
          </cell>
          <cell r="N47">
            <v>8</v>
          </cell>
          <cell r="O47">
            <v>7.2789999999999999</v>
          </cell>
          <cell r="P47">
            <v>7.35</v>
          </cell>
          <cell r="Q47">
            <v>6.7140000000000004</v>
          </cell>
          <cell r="R47">
            <v>6.8449999999999998</v>
          </cell>
          <cell r="S47">
            <v>7.0259999999999998</v>
          </cell>
          <cell r="T47">
            <v>7.2160000000000002</v>
          </cell>
          <cell r="U47">
            <v>7.35</v>
          </cell>
          <cell r="V47">
            <v>7.4450000000000003</v>
          </cell>
          <cell r="W47">
            <v>8</v>
          </cell>
          <cell r="X47">
            <v>8.2390000000000008</v>
          </cell>
          <cell r="Z47">
            <v>7.7939999999999996</v>
          </cell>
          <cell r="AA47">
            <v>7.9740000000000002</v>
          </cell>
          <cell r="AB47">
            <v>7.2119999999999997</v>
          </cell>
          <cell r="AC47">
            <v>7.3239999999999998</v>
          </cell>
          <cell r="AD47">
            <v>6.5960000000000001</v>
          </cell>
          <cell r="AE47">
            <v>6.891</v>
          </cell>
          <cell r="AF47">
            <v>6.9169999999999998</v>
          </cell>
          <cell r="AG47">
            <v>7.1529999999999996</v>
          </cell>
          <cell r="AH47">
            <v>7.35</v>
          </cell>
          <cell r="AI47">
            <v>7.5</v>
          </cell>
          <cell r="AJ47">
            <v>8</v>
          </cell>
          <cell r="AK47">
            <v>8.2940000000000005</v>
          </cell>
          <cell r="AM47">
            <v>7.7939999999999996</v>
          </cell>
          <cell r="AN47">
            <v>7.9740000000000002</v>
          </cell>
          <cell r="AO47">
            <v>7.2530000000000001</v>
          </cell>
          <cell r="AP47">
            <v>7.3239999999999998</v>
          </cell>
          <cell r="AQ47">
            <v>6.6369999999999996</v>
          </cell>
          <cell r="AR47">
            <v>6.891</v>
          </cell>
          <cell r="AS47">
            <v>6.9169999999999998</v>
          </cell>
          <cell r="AT47">
            <v>7.1529999999999996</v>
          </cell>
          <cell r="AU47">
            <v>7.35</v>
          </cell>
          <cell r="AV47">
            <v>7.5</v>
          </cell>
          <cell r="AW47">
            <v>8</v>
          </cell>
          <cell r="AX47">
            <v>8.2940000000000005</v>
          </cell>
        </row>
        <row r="48">
          <cell r="B48" t="str">
            <v>MJ10x1.25</v>
          </cell>
          <cell r="C48">
            <v>1.25</v>
          </cell>
          <cell r="E48">
            <v>56.3</v>
          </cell>
          <cell r="F48">
            <v>61.2</v>
          </cell>
          <cell r="G48">
            <v>65.14</v>
          </cell>
          <cell r="H48">
            <v>78.5</v>
          </cell>
          <cell r="J48">
            <v>14000</v>
          </cell>
          <cell r="K48">
            <v>9500</v>
          </cell>
          <cell r="M48">
            <v>9.7880000000000003</v>
          </cell>
          <cell r="N48">
            <v>10</v>
          </cell>
          <cell r="O48">
            <v>9.1129999999999995</v>
          </cell>
          <cell r="P48">
            <v>9.1880000000000006</v>
          </cell>
          <cell r="Q48">
            <v>8.4060000000000006</v>
          </cell>
          <cell r="R48">
            <v>8.5570000000000004</v>
          </cell>
          <cell r="S48">
            <v>8.782</v>
          </cell>
          <cell r="T48">
            <v>8.9939999999999998</v>
          </cell>
          <cell r="U48">
            <v>9.1880000000000006</v>
          </cell>
          <cell r="V48">
            <v>9.2880000000000003</v>
          </cell>
          <cell r="W48">
            <v>10</v>
          </cell>
          <cell r="X48">
            <v>10.28</v>
          </cell>
          <cell r="Z48">
            <v>9.76</v>
          </cell>
          <cell r="AA48">
            <v>9.9719999999999995</v>
          </cell>
          <cell r="AB48">
            <v>9.0419999999999998</v>
          </cell>
          <cell r="AC48">
            <v>9.16</v>
          </cell>
          <cell r="AD48">
            <v>8.2720000000000002</v>
          </cell>
          <cell r="AE48">
            <v>8.6189999999999998</v>
          </cell>
          <cell r="AF48">
            <v>8.6470000000000002</v>
          </cell>
          <cell r="AG48">
            <v>8.9120000000000008</v>
          </cell>
          <cell r="AH48">
            <v>9.1880000000000006</v>
          </cell>
          <cell r="AI48">
            <v>9.3480000000000008</v>
          </cell>
          <cell r="AJ48">
            <v>10</v>
          </cell>
          <cell r="AK48">
            <v>10.34</v>
          </cell>
          <cell r="AM48">
            <v>9.76</v>
          </cell>
          <cell r="AN48">
            <v>9.9719999999999995</v>
          </cell>
          <cell r="AO48">
            <v>9.0850000000000009</v>
          </cell>
          <cell r="AP48">
            <v>9.16</v>
          </cell>
          <cell r="AQ48">
            <v>8.3149999999999995</v>
          </cell>
          <cell r="AR48">
            <v>8.6189999999999998</v>
          </cell>
          <cell r="AS48">
            <v>8.6470000000000002</v>
          </cell>
          <cell r="AT48">
            <v>8.9120000000000008</v>
          </cell>
          <cell r="AU48">
            <v>9.1880000000000006</v>
          </cell>
          <cell r="AV48">
            <v>9.3480000000000008</v>
          </cell>
          <cell r="AW48">
            <v>10</v>
          </cell>
          <cell r="AX48">
            <v>10.34</v>
          </cell>
        </row>
        <row r="49">
          <cell r="B49" t="str">
            <v>MJ12x1.25</v>
          </cell>
          <cell r="C49">
            <v>1.25</v>
          </cell>
          <cell r="E49">
            <v>86.04</v>
          </cell>
          <cell r="F49">
            <v>92.08</v>
          </cell>
          <cell r="G49">
            <v>97.13</v>
          </cell>
          <cell r="H49">
            <v>113.1</v>
          </cell>
          <cell r="J49">
            <v>21000</v>
          </cell>
          <cell r="K49">
            <v>15000</v>
          </cell>
          <cell r="M49">
            <v>11.788</v>
          </cell>
          <cell r="N49">
            <v>12</v>
          </cell>
          <cell r="O49">
            <v>11.103</v>
          </cell>
          <cell r="P49">
            <v>11.188000000000001</v>
          </cell>
          <cell r="Q49">
            <v>10.396000000000001</v>
          </cell>
          <cell r="R49">
            <v>10.557</v>
          </cell>
          <cell r="S49">
            <v>10.782</v>
          </cell>
          <cell r="T49">
            <v>10.994</v>
          </cell>
          <cell r="U49">
            <v>11.188000000000001</v>
          </cell>
          <cell r="V49">
            <v>11.3</v>
          </cell>
          <cell r="W49">
            <v>12</v>
          </cell>
          <cell r="X49">
            <v>12.292</v>
          </cell>
          <cell r="Z49">
            <v>11.76</v>
          </cell>
          <cell r="AA49">
            <v>11.972</v>
          </cell>
          <cell r="AB49">
            <v>11.028</v>
          </cell>
          <cell r="AC49">
            <v>11.16</v>
          </cell>
          <cell r="AD49">
            <v>10.257999999999999</v>
          </cell>
          <cell r="AE49">
            <v>10.619</v>
          </cell>
          <cell r="AF49">
            <v>10.647</v>
          </cell>
          <cell r="AG49">
            <v>10.912000000000001</v>
          </cell>
          <cell r="AH49">
            <v>11.188000000000001</v>
          </cell>
          <cell r="AI49">
            <v>11.368</v>
          </cell>
          <cell r="AJ49">
            <v>12</v>
          </cell>
          <cell r="AK49">
            <v>12.36</v>
          </cell>
          <cell r="AM49">
            <v>11.76</v>
          </cell>
          <cell r="AN49">
            <v>11.972</v>
          </cell>
          <cell r="AO49">
            <v>11.074999999999999</v>
          </cell>
          <cell r="AP49">
            <v>11.16</v>
          </cell>
          <cell r="AQ49">
            <v>10.305</v>
          </cell>
          <cell r="AR49">
            <v>10.619</v>
          </cell>
          <cell r="AS49">
            <v>10.647</v>
          </cell>
          <cell r="AT49">
            <v>10.912000000000001</v>
          </cell>
          <cell r="AU49">
            <v>11.188000000000001</v>
          </cell>
          <cell r="AV49">
            <v>11.368</v>
          </cell>
          <cell r="AW49">
            <v>12</v>
          </cell>
          <cell r="AX49">
            <v>12.36</v>
          </cell>
        </row>
        <row r="50">
          <cell r="B50" t="str">
            <v>MJ14x1.5</v>
          </cell>
          <cell r="C50">
            <v>1.5</v>
          </cell>
          <cell r="E50">
            <v>116.1</v>
          </cell>
          <cell r="F50">
            <v>124.6</v>
          </cell>
          <cell r="G50">
            <v>131.6</v>
          </cell>
          <cell r="H50">
            <v>153.9</v>
          </cell>
          <cell r="J50">
            <v>30000</v>
          </cell>
          <cell r="K50">
            <v>21500</v>
          </cell>
          <cell r="M50">
            <v>13.763999999999999</v>
          </cell>
          <cell r="N50">
            <v>14</v>
          </cell>
          <cell r="O50">
            <v>12.936</v>
          </cell>
          <cell r="P50">
            <v>13.026</v>
          </cell>
          <cell r="Q50">
            <v>12.087</v>
          </cell>
          <cell r="R50">
            <v>12.268000000000001</v>
          </cell>
          <cell r="S50">
            <v>12.539</v>
          </cell>
          <cell r="T50">
            <v>12.775</v>
          </cell>
          <cell r="U50">
            <v>13.026</v>
          </cell>
          <cell r="V50">
            <v>13.144</v>
          </cell>
          <cell r="W50">
            <v>14</v>
          </cell>
          <cell r="X50">
            <v>14.334</v>
          </cell>
          <cell r="Z50">
            <v>13.731999999999999</v>
          </cell>
          <cell r="AA50">
            <v>13.968</v>
          </cell>
          <cell r="AB50">
            <v>12.853999999999999</v>
          </cell>
          <cell r="AC50">
            <v>12.994</v>
          </cell>
          <cell r="AD50">
            <v>11.93</v>
          </cell>
          <cell r="AE50">
            <v>12.343999999999999</v>
          </cell>
          <cell r="AF50">
            <v>12.375999999999999</v>
          </cell>
          <cell r="AG50">
            <v>12.676</v>
          </cell>
          <cell r="AH50">
            <v>13.026</v>
          </cell>
          <cell r="AI50">
            <v>13.215999999999999</v>
          </cell>
          <cell r="AJ50">
            <v>14</v>
          </cell>
          <cell r="AK50">
            <v>14.406000000000001</v>
          </cell>
          <cell r="AM50">
            <v>13.731999999999999</v>
          </cell>
          <cell r="AN50">
            <v>13.968</v>
          </cell>
          <cell r="AO50">
            <v>12.904</v>
          </cell>
          <cell r="AP50">
            <v>12.994</v>
          </cell>
          <cell r="AQ50">
            <v>11.98</v>
          </cell>
          <cell r="AR50">
            <v>12.343999999999999</v>
          </cell>
          <cell r="AS50">
            <v>12.375999999999999</v>
          </cell>
          <cell r="AT50">
            <v>12.676</v>
          </cell>
          <cell r="AU50">
            <v>13.026</v>
          </cell>
          <cell r="AV50">
            <v>13.215999999999999</v>
          </cell>
          <cell r="AW50">
            <v>14</v>
          </cell>
          <cell r="AX50">
            <v>14.406000000000001</v>
          </cell>
        </row>
        <row r="51">
          <cell r="B51" t="str">
            <v>MJ16x1.5</v>
          </cell>
          <cell r="C51">
            <v>1.5</v>
          </cell>
          <cell r="E51">
            <v>157.5</v>
          </cell>
          <cell r="F51">
            <v>167.3</v>
          </cell>
          <cell r="G51">
            <v>175.6</v>
          </cell>
          <cell r="H51">
            <v>201.1</v>
          </cell>
          <cell r="J51">
            <v>40000</v>
          </cell>
          <cell r="K51">
            <v>33000</v>
          </cell>
          <cell r="M51">
            <v>15.763999999999999</v>
          </cell>
          <cell r="N51">
            <v>16</v>
          </cell>
          <cell r="O51">
            <v>14.936</v>
          </cell>
          <cell r="P51">
            <v>15.026</v>
          </cell>
          <cell r="Q51">
            <v>14.087</v>
          </cell>
          <cell r="R51">
            <v>14.268000000000001</v>
          </cell>
          <cell r="S51">
            <v>14.539</v>
          </cell>
          <cell r="T51">
            <v>14.775</v>
          </cell>
          <cell r="U51">
            <v>15.026</v>
          </cell>
          <cell r="V51">
            <v>15.144</v>
          </cell>
          <cell r="W51">
            <v>16</v>
          </cell>
          <cell r="X51">
            <v>16.334</v>
          </cell>
          <cell r="Z51">
            <v>15.731999999999999</v>
          </cell>
          <cell r="AA51">
            <v>15.968</v>
          </cell>
          <cell r="AB51">
            <v>14.853999999999999</v>
          </cell>
          <cell r="AC51">
            <v>14.994</v>
          </cell>
          <cell r="AD51">
            <v>13.93</v>
          </cell>
          <cell r="AE51">
            <v>14.343999999999999</v>
          </cell>
          <cell r="AF51">
            <v>14.375999999999999</v>
          </cell>
          <cell r="AG51">
            <v>14.676</v>
          </cell>
          <cell r="AH51">
            <v>15.026</v>
          </cell>
          <cell r="AI51">
            <v>15.215999999999999</v>
          </cell>
          <cell r="AJ51">
            <v>16</v>
          </cell>
          <cell r="AK51">
            <v>16.405999999999999</v>
          </cell>
          <cell r="AM51">
            <v>15.731999999999999</v>
          </cell>
          <cell r="AN51">
            <v>15.968</v>
          </cell>
          <cell r="AO51">
            <v>14.904</v>
          </cell>
          <cell r="AP51">
            <v>14.994</v>
          </cell>
          <cell r="AQ51">
            <v>13.98</v>
          </cell>
          <cell r="AR51">
            <v>14.343999999999999</v>
          </cell>
          <cell r="AS51">
            <v>14.375999999999999</v>
          </cell>
          <cell r="AT51">
            <v>14.676</v>
          </cell>
          <cell r="AU51">
            <v>15.026</v>
          </cell>
          <cell r="AV51">
            <v>15.215999999999999</v>
          </cell>
          <cell r="AW51">
            <v>16</v>
          </cell>
          <cell r="AX51">
            <v>16.405999999999999</v>
          </cell>
        </row>
        <row r="52">
          <cell r="B52" t="str">
            <v>MJ18x1.5</v>
          </cell>
          <cell r="C52">
            <v>1.5</v>
          </cell>
          <cell r="E52">
            <v>205.1</v>
          </cell>
          <cell r="F52">
            <v>216.2</v>
          </cell>
          <cell r="G52">
            <v>225.9</v>
          </cell>
          <cell r="H52">
            <v>254.5</v>
          </cell>
          <cell r="J52">
            <v>50000</v>
          </cell>
          <cell r="K52">
            <v>44000</v>
          </cell>
          <cell r="M52">
            <v>17.763999999999999</v>
          </cell>
          <cell r="N52">
            <v>18</v>
          </cell>
          <cell r="O52">
            <v>16.936</v>
          </cell>
          <cell r="P52">
            <v>17.026</v>
          </cell>
          <cell r="Q52">
            <v>16.087</v>
          </cell>
          <cell r="R52">
            <v>16.268000000000001</v>
          </cell>
          <cell r="S52">
            <v>16.539000000000001</v>
          </cell>
          <cell r="T52">
            <v>16.774999999999999</v>
          </cell>
          <cell r="U52">
            <v>17.026</v>
          </cell>
          <cell r="V52">
            <v>17.143999999999998</v>
          </cell>
          <cell r="W52">
            <v>18</v>
          </cell>
          <cell r="X52">
            <v>18.334</v>
          </cell>
          <cell r="Z52">
            <v>17.731999999999999</v>
          </cell>
          <cell r="AA52">
            <v>17.968</v>
          </cell>
          <cell r="AB52">
            <v>16.853999999999999</v>
          </cell>
          <cell r="AC52">
            <v>16.994</v>
          </cell>
          <cell r="AD52">
            <v>15.93</v>
          </cell>
          <cell r="AE52">
            <v>16.344000000000001</v>
          </cell>
          <cell r="AF52">
            <v>16.376000000000001</v>
          </cell>
          <cell r="AG52">
            <v>16.675999999999998</v>
          </cell>
          <cell r="AH52">
            <v>17.026</v>
          </cell>
          <cell r="AI52">
            <v>17.216000000000001</v>
          </cell>
          <cell r="AJ52">
            <v>18</v>
          </cell>
          <cell r="AK52">
            <v>18.405999999999999</v>
          </cell>
          <cell r="AM52">
            <v>17.731999999999999</v>
          </cell>
          <cell r="AN52">
            <v>17.968</v>
          </cell>
          <cell r="AO52">
            <v>16.904</v>
          </cell>
          <cell r="AP52">
            <v>16.994</v>
          </cell>
          <cell r="AQ52">
            <v>15.98</v>
          </cell>
          <cell r="AR52">
            <v>16.344000000000001</v>
          </cell>
          <cell r="AS52">
            <v>16.376000000000001</v>
          </cell>
          <cell r="AT52">
            <v>16.675999999999998</v>
          </cell>
          <cell r="AU52">
            <v>17.026</v>
          </cell>
          <cell r="AV52">
            <v>17.216000000000001</v>
          </cell>
          <cell r="AW52">
            <v>18</v>
          </cell>
          <cell r="AX52">
            <v>18.405999999999999</v>
          </cell>
        </row>
        <row r="53">
          <cell r="B53" t="str">
            <v>MJ20x1.5</v>
          </cell>
          <cell r="C53">
            <v>1.5</v>
          </cell>
          <cell r="E53">
            <v>259</v>
          </cell>
          <cell r="F53">
            <v>271.5</v>
          </cell>
          <cell r="G53">
            <v>282.60000000000002</v>
          </cell>
          <cell r="H53">
            <v>314.2</v>
          </cell>
          <cell r="J53">
            <v>60000</v>
          </cell>
          <cell r="K53">
            <v>56000</v>
          </cell>
          <cell r="M53">
            <v>19.763999999999999</v>
          </cell>
          <cell r="N53">
            <v>20</v>
          </cell>
          <cell r="O53">
            <v>18.936</v>
          </cell>
          <cell r="P53">
            <v>19.026</v>
          </cell>
          <cell r="Q53">
            <v>18.087</v>
          </cell>
          <cell r="R53">
            <v>18.268000000000001</v>
          </cell>
          <cell r="S53">
            <v>18.539000000000001</v>
          </cell>
          <cell r="T53">
            <v>18.774999999999999</v>
          </cell>
          <cell r="U53">
            <v>19.026</v>
          </cell>
          <cell r="V53">
            <v>19.143999999999998</v>
          </cell>
          <cell r="W53">
            <v>20</v>
          </cell>
          <cell r="X53">
            <v>20.334</v>
          </cell>
          <cell r="Z53">
            <v>19.731999999999999</v>
          </cell>
          <cell r="AA53">
            <v>19.968</v>
          </cell>
          <cell r="AB53">
            <v>18.853999999999999</v>
          </cell>
          <cell r="AC53">
            <v>18.994</v>
          </cell>
          <cell r="AD53">
            <v>17.93</v>
          </cell>
          <cell r="AE53">
            <v>18.344000000000001</v>
          </cell>
          <cell r="AF53">
            <v>18.376000000000001</v>
          </cell>
          <cell r="AG53">
            <v>18.675999999999998</v>
          </cell>
          <cell r="AH53">
            <v>19.026</v>
          </cell>
          <cell r="AI53">
            <v>19.216000000000001</v>
          </cell>
          <cell r="AJ53">
            <v>20</v>
          </cell>
          <cell r="AK53">
            <v>20.405999999999999</v>
          </cell>
          <cell r="AM53">
            <v>19.731999999999999</v>
          </cell>
          <cell r="AN53">
            <v>19.968</v>
          </cell>
          <cell r="AO53">
            <v>18.904</v>
          </cell>
          <cell r="AP53">
            <v>18.994</v>
          </cell>
          <cell r="AQ53">
            <v>17.98</v>
          </cell>
          <cell r="AR53">
            <v>18.344000000000001</v>
          </cell>
          <cell r="AS53">
            <v>18.376000000000001</v>
          </cell>
          <cell r="AT53">
            <v>18.675999999999998</v>
          </cell>
          <cell r="AU53">
            <v>19.026</v>
          </cell>
          <cell r="AV53">
            <v>19.216000000000001</v>
          </cell>
          <cell r="AW53">
            <v>20</v>
          </cell>
          <cell r="AX53">
            <v>20.405999999999999</v>
          </cell>
        </row>
        <row r="54">
          <cell r="B54" t="str">
            <v>MJ22x1.5</v>
          </cell>
          <cell r="C54">
            <v>1.5</v>
          </cell>
          <cell r="E54">
            <v>319.2</v>
          </cell>
          <cell r="F54">
            <v>333.1</v>
          </cell>
          <cell r="G54">
            <v>345.5</v>
          </cell>
          <cell r="H54">
            <v>380.1</v>
          </cell>
          <cell r="J54">
            <v>80000</v>
          </cell>
          <cell r="K54">
            <v>67000</v>
          </cell>
          <cell r="M54">
            <v>21.763999999999999</v>
          </cell>
          <cell r="N54">
            <v>22</v>
          </cell>
          <cell r="O54">
            <v>20.936</v>
          </cell>
          <cell r="P54">
            <v>21.026</v>
          </cell>
          <cell r="Q54">
            <v>20.087</v>
          </cell>
          <cell r="R54">
            <v>20.268000000000001</v>
          </cell>
          <cell r="S54">
            <v>20.539000000000001</v>
          </cell>
          <cell r="T54">
            <v>20.774999999999999</v>
          </cell>
          <cell r="U54">
            <v>21.026</v>
          </cell>
          <cell r="V54">
            <v>21.143999999999998</v>
          </cell>
          <cell r="W54">
            <v>22</v>
          </cell>
          <cell r="X54">
            <v>22.334</v>
          </cell>
          <cell r="Z54">
            <v>21.731999999999999</v>
          </cell>
          <cell r="AA54">
            <v>21.968</v>
          </cell>
          <cell r="AB54">
            <v>20.853999999999999</v>
          </cell>
          <cell r="AC54">
            <v>20.994</v>
          </cell>
          <cell r="AD54">
            <v>19.93</v>
          </cell>
          <cell r="AE54">
            <v>20.344000000000001</v>
          </cell>
          <cell r="AF54">
            <v>20.376000000000001</v>
          </cell>
          <cell r="AG54">
            <v>20.675999999999998</v>
          </cell>
          <cell r="AH54">
            <v>21.026</v>
          </cell>
          <cell r="AI54">
            <v>21.216000000000001</v>
          </cell>
          <cell r="AJ54">
            <v>22</v>
          </cell>
          <cell r="AK54">
            <v>22.405999999999999</v>
          </cell>
          <cell r="AM54">
            <v>21.731999999999999</v>
          </cell>
          <cell r="AN54">
            <v>21.968</v>
          </cell>
          <cell r="AO54">
            <v>20.904</v>
          </cell>
          <cell r="AP54">
            <v>20.994</v>
          </cell>
          <cell r="AQ54">
            <v>19.98</v>
          </cell>
          <cell r="AR54">
            <v>20.344000000000001</v>
          </cell>
          <cell r="AS54">
            <v>20.376000000000001</v>
          </cell>
          <cell r="AT54">
            <v>20.675999999999998</v>
          </cell>
          <cell r="AU54">
            <v>21.026</v>
          </cell>
          <cell r="AV54">
            <v>21.216000000000001</v>
          </cell>
          <cell r="AW54">
            <v>22</v>
          </cell>
          <cell r="AX54">
            <v>22.405999999999999</v>
          </cell>
        </row>
        <row r="55">
          <cell r="B55" t="str">
            <v>MJ24x2</v>
          </cell>
          <cell r="C55">
            <v>2</v>
          </cell>
          <cell r="E55">
            <v>364.6</v>
          </cell>
          <cell r="F55">
            <v>384.4</v>
          </cell>
          <cell r="G55">
            <v>401.7</v>
          </cell>
          <cell r="H55">
            <v>452.4</v>
          </cell>
          <cell r="J55">
            <v>90000</v>
          </cell>
          <cell r="K55">
            <v>77000</v>
          </cell>
          <cell r="M55">
            <v>23.72</v>
          </cell>
          <cell r="N55">
            <v>24</v>
          </cell>
          <cell r="O55">
            <v>22.594999999999999</v>
          </cell>
          <cell r="P55">
            <v>22.701000000000001</v>
          </cell>
          <cell r="Q55">
            <v>21.463000000000001</v>
          </cell>
          <cell r="R55">
            <v>21.690999999999999</v>
          </cell>
          <cell r="S55">
            <v>22.050999999999998</v>
          </cell>
          <cell r="T55">
            <v>22.350999999999999</v>
          </cell>
          <cell r="U55">
            <v>22.701000000000001</v>
          </cell>
          <cell r="V55">
            <v>22.841000000000001</v>
          </cell>
          <cell r="W55">
            <v>24</v>
          </cell>
          <cell r="X55">
            <v>24.428999999999998</v>
          </cell>
          <cell r="Z55">
            <v>23.681999999999999</v>
          </cell>
          <cell r="AA55">
            <v>23.962</v>
          </cell>
          <cell r="AB55">
            <v>22.492999999999999</v>
          </cell>
          <cell r="AC55">
            <v>22.663</v>
          </cell>
          <cell r="AD55">
            <v>21.260999999999999</v>
          </cell>
          <cell r="AE55">
            <v>21.797000000000001</v>
          </cell>
          <cell r="AF55">
            <v>21.835000000000001</v>
          </cell>
          <cell r="AG55">
            <v>22.21</v>
          </cell>
          <cell r="AH55">
            <v>22.701000000000001</v>
          </cell>
          <cell r="AI55">
            <v>22.925000000000001</v>
          </cell>
          <cell r="AJ55">
            <v>24</v>
          </cell>
          <cell r="AK55">
            <v>24.513000000000002</v>
          </cell>
          <cell r="AM55">
            <v>23.681999999999999</v>
          </cell>
          <cell r="AN55">
            <v>23.962</v>
          </cell>
          <cell r="AO55">
            <v>22.556999999999999</v>
          </cell>
          <cell r="AP55">
            <v>22.663</v>
          </cell>
          <cell r="AQ55">
            <v>21.324999999999999</v>
          </cell>
          <cell r="AR55">
            <v>21.797000000000001</v>
          </cell>
          <cell r="AS55">
            <v>21.835000000000001</v>
          </cell>
          <cell r="AT55">
            <v>22.21</v>
          </cell>
          <cell r="AU55">
            <v>22.701000000000001</v>
          </cell>
          <cell r="AV55">
            <v>22.925000000000001</v>
          </cell>
          <cell r="AW55">
            <v>24</v>
          </cell>
          <cell r="AX55">
            <v>24.513000000000002</v>
          </cell>
        </row>
      </sheetData>
      <sheetData sheetId="10">
        <row r="3">
          <cell r="D3" t="str">
            <v>ST11326</v>
          </cell>
          <cell r="E3">
            <v>4</v>
          </cell>
        </row>
        <row r="4">
          <cell r="D4" t="str">
            <v>NAS1394</v>
          </cell>
          <cell r="E4">
            <v>4</v>
          </cell>
        </row>
        <row r="5">
          <cell r="D5" t="str">
            <v>MS51830</v>
          </cell>
          <cell r="E5">
            <v>4</v>
          </cell>
        </row>
        <row r="6">
          <cell r="D6" t="str">
            <v>KNCA</v>
          </cell>
          <cell r="E6">
            <v>4</v>
          </cell>
        </row>
        <row r="7">
          <cell r="D7" t="str">
            <v>KN</v>
          </cell>
          <cell r="E7">
            <v>4</v>
          </cell>
        </row>
        <row r="8">
          <cell r="D8" t="str">
            <v>NAS1395</v>
          </cell>
          <cell r="E8">
            <v>7</v>
          </cell>
        </row>
        <row r="9">
          <cell r="D9" t="str">
            <v>MS51831</v>
          </cell>
          <cell r="E9">
            <v>7</v>
          </cell>
        </row>
        <row r="10">
          <cell r="D10" t="str">
            <v>KNH</v>
          </cell>
          <cell r="E10">
            <v>7</v>
          </cell>
        </row>
        <row r="11">
          <cell r="D11" t="str">
            <v>MS51832</v>
          </cell>
          <cell r="E11">
            <v>10</v>
          </cell>
        </row>
        <row r="12">
          <cell r="D12" t="str">
            <v>KNHXH</v>
          </cell>
          <cell r="E12">
            <v>10</v>
          </cell>
        </row>
        <row r="13">
          <cell r="D13" t="str">
            <v>KNCB</v>
          </cell>
          <cell r="E13">
            <v>14</v>
          </cell>
        </row>
        <row r="14">
          <cell r="D14" t="str">
            <v>KNB</v>
          </cell>
          <cell r="E14">
            <v>14</v>
          </cell>
        </row>
        <row r="15">
          <cell r="D15" t="str">
            <v>KNHB</v>
          </cell>
          <cell r="E15">
            <v>17</v>
          </cell>
        </row>
        <row r="16">
          <cell r="D16" t="str">
            <v>KNM</v>
          </cell>
          <cell r="E16">
            <v>4</v>
          </cell>
        </row>
        <row r="17">
          <cell r="D17" t="str">
            <v>KNCM</v>
          </cell>
          <cell r="E17">
            <v>4</v>
          </cell>
        </row>
        <row r="18">
          <cell r="D18" t="str">
            <v>KNHM</v>
          </cell>
          <cell r="E18">
            <v>7</v>
          </cell>
        </row>
        <row r="19">
          <cell r="D19" t="str">
            <v>NA0147</v>
          </cell>
          <cell r="E19">
            <v>14</v>
          </cell>
        </row>
        <row r="20">
          <cell r="D20" t="str">
            <v>NA0149</v>
          </cell>
          <cell r="E20">
            <v>14</v>
          </cell>
        </row>
        <row r="21">
          <cell r="D21" t="str">
            <v>NA0151</v>
          </cell>
          <cell r="E21">
            <v>17</v>
          </cell>
        </row>
        <row r="31">
          <cell r="B31" t="str">
            <v>0.0600-80</v>
          </cell>
          <cell r="D31" t="str">
            <v>0.1380-40</v>
          </cell>
          <cell r="E31">
            <v>1.32E-2</v>
          </cell>
          <cell r="F31">
            <v>0.1</v>
          </cell>
          <cell r="G31" t="str">
            <v>---</v>
          </cell>
          <cell r="H31" t="str">
            <v>---</v>
          </cell>
          <cell r="I31" t="str">
            <v>---</v>
          </cell>
          <cell r="J31" t="str">
            <v>---</v>
          </cell>
          <cell r="K31" t="str">
            <v>---</v>
          </cell>
          <cell r="L31" t="str">
            <v>---</v>
          </cell>
          <cell r="N31" t="str">
            <v>---</v>
          </cell>
          <cell r="O31" t="str">
            <v>---</v>
          </cell>
          <cell r="P31" t="str">
            <v>---</v>
          </cell>
          <cell r="Q31" t="str">
            <v>---</v>
          </cell>
          <cell r="R31" t="str">
            <v>---</v>
          </cell>
          <cell r="S31" t="str">
            <v>---</v>
          </cell>
        </row>
        <row r="32">
          <cell r="B32" t="str">
            <v>0.0860-56</v>
          </cell>
          <cell r="D32" t="str">
            <v>0.1640-32</v>
          </cell>
          <cell r="E32">
            <v>1.5699999999999999E-2</v>
          </cell>
          <cell r="F32">
            <v>0.12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N32" t="str">
            <v>0.1640-32</v>
          </cell>
          <cell r="O32">
            <v>4.1799999999999997E-2</v>
          </cell>
          <cell r="P32">
            <v>0.13</v>
          </cell>
          <cell r="Q32" t="str">
            <v>---</v>
          </cell>
          <cell r="R32" t="str">
            <v>---</v>
          </cell>
          <cell r="S32" t="str">
            <v>---</v>
          </cell>
        </row>
        <row r="33">
          <cell r="B33" t="str">
            <v>0.1120-40</v>
          </cell>
          <cell r="D33" t="str">
            <v>0.1900-32</v>
          </cell>
          <cell r="E33">
            <v>3.0200000000000001E-2</v>
          </cell>
          <cell r="F33">
            <v>0.17</v>
          </cell>
          <cell r="G33" t="str">
            <v>0.2160-24</v>
          </cell>
          <cell r="H33" t="str">
            <v>---</v>
          </cell>
          <cell r="I33">
            <v>0.25</v>
          </cell>
          <cell r="J33" t="str">
            <v>---</v>
          </cell>
          <cell r="K33" t="str">
            <v>---</v>
          </cell>
          <cell r="L33" t="str">
            <v>---</v>
          </cell>
          <cell r="N33" t="str">
            <v>0.1900-32</v>
          </cell>
          <cell r="O33">
            <v>6.3399999999999998E-2</v>
          </cell>
          <cell r="P33">
            <v>0.17</v>
          </cell>
          <cell r="Q33" t="str">
            <v>---</v>
          </cell>
          <cell r="R33" t="str">
            <v>---</v>
          </cell>
          <cell r="S33" t="str">
            <v>---</v>
          </cell>
        </row>
        <row r="34">
          <cell r="B34" t="str">
            <v>0.1380-32</v>
          </cell>
          <cell r="D34" t="str">
            <v>0.2160-28</v>
          </cell>
          <cell r="E34">
            <v>3.2899999999999999E-2</v>
          </cell>
          <cell r="F34">
            <v>0.17</v>
          </cell>
          <cell r="G34" t="str">
            <v>0.2500-20</v>
          </cell>
          <cell r="H34" t="str">
            <v>---</v>
          </cell>
          <cell r="I34">
            <v>0.25</v>
          </cell>
          <cell r="J34" t="str">
            <v>0.3125-18</v>
          </cell>
          <cell r="K34">
            <v>8.5500000000000007E-2</v>
          </cell>
          <cell r="L34">
            <v>0.25</v>
          </cell>
          <cell r="N34" t="str">
            <v>0.2160-28</v>
          </cell>
          <cell r="O34">
            <v>7.3599999999999999E-2</v>
          </cell>
          <cell r="P34">
            <v>0.21</v>
          </cell>
          <cell r="Q34" t="str">
            <v>---</v>
          </cell>
          <cell r="R34" t="str">
            <v>---</v>
          </cell>
          <cell r="S34" t="str">
            <v>---</v>
          </cell>
        </row>
        <row r="35">
          <cell r="B35" t="str">
            <v>0.1640-32</v>
          </cell>
          <cell r="D35" t="str">
            <v>0.2500-28</v>
          </cell>
          <cell r="E35">
            <v>6.6900000000000001E-2</v>
          </cell>
          <cell r="F35">
            <v>0.22</v>
          </cell>
          <cell r="G35" t="str">
            <v>0.3125-18</v>
          </cell>
          <cell r="H35">
            <v>0.1517</v>
          </cell>
          <cell r="I35">
            <v>0.31</v>
          </cell>
          <cell r="J35" t="str">
            <v>0.3750-16</v>
          </cell>
          <cell r="K35">
            <v>0.19009999999999999</v>
          </cell>
          <cell r="L35">
            <v>0.31</v>
          </cell>
          <cell r="N35" t="str">
            <v>0.2500-28</v>
          </cell>
          <cell r="O35">
            <v>0.1002</v>
          </cell>
          <cell r="P35">
            <v>0.25</v>
          </cell>
          <cell r="Q35" t="str">
            <v>0.3125-18</v>
          </cell>
          <cell r="R35">
            <v>0.1517</v>
          </cell>
          <cell r="S35">
            <v>0.31</v>
          </cell>
        </row>
        <row r="36">
          <cell r="B36" t="str">
            <v>0.1900-32</v>
          </cell>
          <cell r="D36" t="str">
            <v>0.3125-18</v>
          </cell>
          <cell r="E36">
            <v>0.1517</v>
          </cell>
          <cell r="F36">
            <v>0.31</v>
          </cell>
          <cell r="G36" t="str">
            <v>0.3750-16</v>
          </cell>
          <cell r="H36">
            <v>0.19009999999999999</v>
          </cell>
          <cell r="I36">
            <v>0.31</v>
          </cell>
          <cell r="J36" t="str">
            <v>0.4375-14</v>
          </cell>
          <cell r="K36">
            <v>0.22989999999999999</v>
          </cell>
          <cell r="L36">
            <v>0.31</v>
          </cell>
          <cell r="N36" t="str">
            <v>0.3125-18</v>
          </cell>
          <cell r="O36">
            <v>0.1517</v>
          </cell>
          <cell r="P36">
            <v>0.31</v>
          </cell>
          <cell r="Q36" t="str">
            <v>0.3750-16</v>
          </cell>
          <cell r="R36">
            <v>0.19009999999999999</v>
          </cell>
          <cell r="S36">
            <v>0.31</v>
          </cell>
        </row>
        <row r="37">
          <cell r="B37" t="str">
            <v>0.2500-28</v>
          </cell>
          <cell r="D37" t="str">
            <v>0.3750-16</v>
          </cell>
          <cell r="E37">
            <v>0.23710000000000001</v>
          </cell>
          <cell r="F37">
            <v>0.37</v>
          </cell>
          <cell r="G37" t="str">
            <v>0.4375-14</v>
          </cell>
          <cell r="H37">
            <v>0.28420000000000001</v>
          </cell>
          <cell r="I37">
            <v>0.37</v>
          </cell>
          <cell r="J37" t="str">
            <v>0.5000-13</v>
          </cell>
          <cell r="K37">
            <v>0.29970000000000002</v>
          </cell>
          <cell r="L37">
            <v>0.37</v>
          </cell>
          <cell r="N37" t="str">
            <v>0.3750-16</v>
          </cell>
          <cell r="O37">
            <v>0.23710000000000001</v>
          </cell>
          <cell r="P37">
            <v>0.37</v>
          </cell>
          <cell r="Q37" t="str">
            <v>0.4375-14</v>
          </cell>
          <cell r="R37">
            <v>0.28420000000000001</v>
          </cell>
          <cell r="S37">
            <v>0.37</v>
          </cell>
        </row>
        <row r="38">
          <cell r="B38" t="str">
            <v>0.3125-24</v>
          </cell>
          <cell r="D38" t="str">
            <v>0.4375-14</v>
          </cell>
          <cell r="E38">
            <v>0.3049</v>
          </cell>
          <cell r="F38">
            <v>0.43</v>
          </cell>
          <cell r="G38" t="str">
            <v>0.5000-13</v>
          </cell>
          <cell r="H38">
            <v>0.35880000000000001</v>
          </cell>
          <cell r="I38">
            <v>0.43</v>
          </cell>
          <cell r="J38" t="str">
            <v>0.5625-12</v>
          </cell>
          <cell r="K38">
            <v>0.4163</v>
          </cell>
          <cell r="L38">
            <v>0.43</v>
          </cell>
          <cell r="N38" t="str">
            <v>0.4375-14</v>
          </cell>
          <cell r="O38">
            <v>0.3049</v>
          </cell>
          <cell r="P38">
            <v>0.43</v>
          </cell>
          <cell r="Q38" t="str">
            <v>0.5000-13</v>
          </cell>
          <cell r="R38">
            <v>0.35880000000000001</v>
          </cell>
          <cell r="S38">
            <v>0.43</v>
          </cell>
        </row>
        <row r="39">
          <cell r="B39" t="str">
            <v>0.3750-24</v>
          </cell>
          <cell r="D39" t="str">
            <v>0.5000-13</v>
          </cell>
          <cell r="E39">
            <v>0.4299</v>
          </cell>
          <cell r="F39">
            <v>0.5</v>
          </cell>
          <cell r="G39" t="str">
            <v>0.5625-12</v>
          </cell>
          <cell r="H39">
            <v>0.4975</v>
          </cell>
          <cell r="I39">
            <v>0.5</v>
          </cell>
          <cell r="J39" t="str">
            <v>0.6250-11</v>
          </cell>
          <cell r="K39">
            <v>0.55840000000000001</v>
          </cell>
          <cell r="L39">
            <v>0.5</v>
          </cell>
          <cell r="N39" t="str">
            <v>0.5000-13</v>
          </cell>
          <cell r="O39">
            <v>0.4299</v>
          </cell>
          <cell r="P39">
            <v>0.5</v>
          </cell>
          <cell r="Q39" t="str">
            <v>0.5625-12</v>
          </cell>
          <cell r="R39">
            <v>0.4975</v>
          </cell>
          <cell r="S39">
            <v>0.5</v>
          </cell>
        </row>
        <row r="40">
          <cell r="B40" t="str">
            <v>0.4375-20</v>
          </cell>
          <cell r="D40" t="str">
            <v>0.5625-12</v>
          </cell>
          <cell r="E40">
            <v>0.5665</v>
          </cell>
          <cell r="F40">
            <v>0.56000000000000005</v>
          </cell>
          <cell r="G40" t="str">
            <v>0.6250-11</v>
          </cell>
          <cell r="H40">
            <v>0.71719999999999995</v>
          </cell>
          <cell r="I40">
            <v>0.62</v>
          </cell>
          <cell r="J40" t="str">
            <v>0.6875-11</v>
          </cell>
          <cell r="K40">
            <v>0.8</v>
          </cell>
          <cell r="L40">
            <v>0.62</v>
          </cell>
          <cell r="N40" t="str">
            <v>0.5625-12</v>
          </cell>
          <cell r="O40">
            <v>0.5665</v>
          </cell>
          <cell r="P40">
            <v>0.56000000000000005</v>
          </cell>
          <cell r="Q40" t="str">
            <v>0.6250-11</v>
          </cell>
          <cell r="R40">
            <v>0.71719999999999995</v>
          </cell>
          <cell r="S40">
            <v>0.62</v>
          </cell>
        </row>
        <row r="41">
          <cell r="B41" t="str">
            <v>0.5000-20</v>
          </cell>
          <cell r="D41" t="str">
            <v>0.6250-11</v>
          </cell>
          <cell r="E41">
            <v>0.71719999999999995</v>
          </cell>
          <cell r="F41">
            <v>0.62</v>
          </cell>
          <cell r="G41" t="str">
            <v>0.6875-11</v>
          </cell>
          <cell r="H41">
            <v>0.88839999999999997</v>
          </cell>
          <cell r="I41">
            <v>0.68</v>
          </cell>
          <cell r="J41" t="str">
            <v>0.8125-16</v>
          </cell>
          <cell r="K41">
            <v>1.0293000000000001</v>
          </cell>
          <cell r="L41">
            <v>0.68</v>
          </cell>
          <cell r="N41" t="str">
            <v>0.6250-11</v>
          </cell>
          <cell r="O41">
            <v>0.71719999999999995</v>
          </cell>
          <cell r="P41">
            <v>0.62</v>
          </cell>
          <cell r="Q41" t="str">
            <v>0.6875-11</v>
          </cell>
          <cell r="R41">
            <v>0.88839999999999997</v>
          </cell>
          <cell r="S41">
            <v>0.68</v>
          </cell>
        </row>
        <row r="42">
          <cell r="B42" t="str">
            <v>0.5625-18</v>
          </cell>
          <cell r="D42" t="str">
            <v>---</v>
          </cell>
          <cell r="E42" t="str">
            <v>---</v>
          </cell>
          <cell r="F42" t="str">
            <v>---</v>
          </cell>
          <cell r="G42" t="str">
            <v>0.8125-16</v>
          </cell>
          <cell r="H42">
            <v>1.2493000000000001</v>
          </cell>
          <cell r="I42">
            <v>0.81</v>
          </cell>
          <cell r="J42" t="str">
            <v>0.8750-14</v>
          </cell>
          <cell r="K42">
            <v>1.3761000000000001</v>
          </cell>
          <cell r="L42">
            <v>0.81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0.8125-16</v>
          </cell>
          <cell r="R42">
            <v>1.2493000000000001</v>
          </cell>
          <cell r="S42">
            <v>0.81</v>
          </cell>
        </row>
        <row r="43">
          <cell r="B43" t="str">
            <v>0.6250-18</v>
          </cell>
          <cell r="D43" t="str">
            <v>---</v>
          </cell>
          <cell r="E43" t="str">
            <v>---</v>
          </cell>
          <cell r="F43" t="str">
            <v>---</v>
          </cell>
          <cell r="G43" t="str">
            <v>0.8750-14</v>
          </cell>
          <cell r="H43">
            <v>1.4865999999999999</v>
          </cell>
          <cell r="I43">
            <v>0.87</v>
          </cell>
          <cell r="J43" t="str">
            <v>1.0000-12</v>
          </cell>
          <cell r="K43">
            <v>1.6419999999999999</v>
          </cell>
          <cell r="L43">
            <v>0.87</v>
          </cell>
          <cell r="N43" t="str">
            <v>---</v>
          </cell>
          <cell r="O43" t="str">
            <v>---</v>
          </cell>
          <cell r="P43" t="str">
            <v>---</v>
          </cell>
          <cell r="Q43" t="str">
            <v>0.8750-14</v>
          </cell>
          <cell r="R43">
            <v>1.4865999999999999</v>
          </cell>
          <cell r="S43">
            <v>0.87</v>
          </cell>
        </row>
        <row r="44">
          <cell r="B44" t="str">
            <v>0.7500-16</v>
          </cell>
          <cell r="D44" t="str">
            <v>---</v>
          </cell>
          <cell r="E44" t="str">
            <v>---</v>
          </cell>
          <cell r="F44" t="str">
            <v>---</v>
          </cell>
          <cell r="G44" t="str">
            <v>1.1250-12</v>
          </cell>
          <cell r="H44">
            <v>2.4901</v>
          </cell>
          <cell r="I44">
            <v>1.1200000000000001</v>
          </cell>
          <cell r="J44" t="str">
            <v>1.2500-12</v>
          </cell>
          <cell r="K44">
            <v>2.7966000000000002</v>
          </cell>
          <cell r="L44">
            <v>1.1200000000000001</v>
          </cell>
          <cell r="N44" t="str">
            <v>---</v>
          </cell>
          <cell r="O44" t="str">
            <v>---</v>
          </cell>
          <cell r="P44" t="str">
            <v>---</v>
          </cell>
          <cell r="Q44" t="str">
            <v>1.1250-12</v>
          </cell>
          <cell r="R44">
            <v>2.7905000000000002</v>
          </cell>
          <cell r="S44">
            <v>1.25</v>
          </cell>
        </row>
        <row r="45">
          <cell r="B45" t="str">
            <v>0.8750-14</v>
          </cell>
          <cell r="D45" t="str">
            <v>---</v>
          </cell>
          <cell r="E45" t="str">
            <v>---</v>
          </cell>
          <cell r="F45" t="str">
            <v>---</v>
          </cell>
          <cell r="G45" t="str">
            <v>1.2500-12</v>
          </cell>
          <cell r="H45">
            <v>3.137</v>
          </cell>
          <cell r="I45">
            <v>1.25</v>
          </cell>
          <cell r="J45" t="str">
            <v>1.3750-12</v>
          </cell>
          <cell r="K45">
            <v>3.4651999999999998</v>
          </cell>
          <cell r="L45">
            <v>1.25</v>
          </cell>
          <cell r="N45" t="str">
            <v>---</v>
          </cell>
          <cell r="O45" t="str">
            <v>---</v>
          </cell>
          <cell r="P45" t="str">
            <v>---</v>
          </cell>
          <cell r="Q45" t="str">
            <v>1.2500-12</v>
          </cell>
          <cell r="R45">
            <v>3.4746999999999999</v>
          </cell>
          <cell r="S45">
            <v>1.37</v>
          </cell>
        </row>
        <row r="46">
          <cell r="B46" t="str">
            <v>1.0000-12</v>
          </cell>
          <cell r="D46" t="str">
            <v>---</v>
          </cell>
          <cell r="E46" t="str">
            <v>---</v>
          </cell>
          <cell r="F46" t="str">
            <v>---</v>
          </cell>
          <cell r="G46" t="str">
            <v>1.3750-12</v>
          </cell>
          <cell r="H46">
            <v>3.8380999999999998</v>
          </cell>
          <cell r="I46">
            <v>1.37</v>
          </cell>
          <cell r="J46" t="str">
            <v>1.5000-12</v>
          </cell>
          <cell r="K46">
            <v>4.2374000000000001</v>
          </cell>
          <cell r="L46">
            <v>1.37</v>
          </cell>
          <cell r="N46" t="str">
            <v>---</v>
          </cell>
          <cell r="O46" t="str">
            <v>---</v>
          </cell>
          <cell r="P46" t="str">
            <v>---</v>
          </cell>
          <cell r="Q46" t="str">
            <v>1.3750-12</v>
          </cell>
          <cell r="R46">
            <v>4.2282000000000002</v>
          </cell>
          <cell r="S46">
            <v>1.5</v>
          </cell>
        </row>
        <row r="48">
          <cell r="E48" t="str">
            <v>Table 6.2, p94-95: Shear Areas for 303 CRES Metric Inserts</v>
          </cell>
          <cell r="O48" t="str">
            <v>Table 6.15, p96: Shear Areas for A286 Metric Inserts</v>
          </cell>
        </row>
        <row r="49">
          <cell r="D49" t="str">
            <v>303S M Lt</v>
          </cell>
          <cell r="E49" t="str">
            <v>Lightweight &amp; Mini</v>
          </cell>
          <cell r="G49" t="str">
            <v>303S M Hvy</v>
          </cell>
          <cell r="H49" t="str">
            <v>Heavy Duty</v>
          </cell>
          <cell r="N49" t="str">
            <v>A286 M Lt</v>
          </cell>
          <cell r="O49" t="str">
            <v>Lightweight &amp; Mini</v>
          </cell>
          <cell r="Q49" t="str">
            <v>A286 M Hvy</v>
          </cell>
          <cell r="R49" t="str">
            <v>Heavy Duty</v>
          </cell>
        </row>
        <row r="50">
          <cell r="D50" t="str">
            <v>External Thread</v>
          </cell>
          <cell r="E50" t="str">
            <v>Shear Area, Ase (mm^2)</v>
          </cell>
          <cell r="F50" t="str">
            <v>Internal Thread Length, Lint (mm)</v>
          </cell>
          <cell r="G50" t="str">
            <v>External Thread</v>
          </cell>
          <cell r="H50" t="str">
            <v>Shear Area, Ase (mm^2)</v>
          </cell>
          <cell r="I50" t="str">
            <v>Internal Thread Length, Lint (mm)</v>
          </cell>
          <cell r="N50" t="str">
            <v>External Thread</v>
          </cell>
          <cell r="O50" t="str">
            <v>Shear Area, Ase (mm^2)</v>
          </cell>
          <cell r="P50" t="str">
            <v>Internal Thread Length, Lint (mm)</v>
          </cell>
          <cell r="Q50" t="str">
            <v>External Thread</v>
          </cell>
          <cell r="R50" t="str">
            <v>Shear Area, Ase (mm^2)</v>
          </cell>
          <cell r="S50" t="str">
            <v>Internal Thread Length, Lint (mm)</v>
          </cell>
        </row>
        <row r="51">
          <cell r="B51" t="str">
            <v>MJ1.6x0.35</v>
          </cell>
          <cell r="D51" t="str">
            <v>---</v>
          </cell>
          <cell r="E51" t="str">
            <v>---</v>
          </cell>
          <cell r="F51" t="str">
            <v>---</v>
          </cell>
          <cell r="G51" t="str">
            <v>---</v>
          </cell>
          <cell r="H51" t="str">
            <v>---</v>
          </cell>
          <cell r="I51" t="str">
            <v>---</v>
          </cell>
          <cell r="N51" t="str">
            <v>M3.5x0.35</v>
          </cell>
          <cell r="O51">
            <v>8.64</v>
          </cell>
          <cell r="P51">
            <v>2.54</v>
          </cell>
          <cell r="Q51" t="str">
            <v>---</v>
          </cell>
          <cell r="R51" t="str">
            <v>---</v>
          </cell>
          <cell r="S51" t="str">
            <v>---</v>
          </cell>
        </row>
        <row r="52">
          <cell r="B52" t="str">
            <v>MJ2x0.4</v>
          </cell>
          <cell r="D52" t="str">
            <v>M4x0.7</v>
          </cell>
          <cell r="E52">
            <v>16.5</v>
          </cell>
          <cell r="F52">
            <v>3</v>
          </cell>
          <cell r="G52" t="str">
            <v>---</v>
          </cell>
          <cell r="H52" t="str">
            <v>---</v>
          </cell>
          <cell r="I52" t="str">
            <v>---</v>
          </cell>
          <cell r="N52" t="str">
            <v>M4.0x0.7</v>
          </cell>
          <cell r="O52">
            <v>11.67</v>
          </cell>
          <cell r="P52">
            <v>3</v>
          </cell>
          <cell r="Q52" t="str">
            <v>---</v>
          </cell>
          <cell r="R52" t="str">
            <v>---</v>
          </cell>
          <cell r="S52" t="str">
            <v>---</v>
          </cell>
        </row>
        <row r="53">
          <cell r="B53" t="str">
            <v>MJ2.5x0.45</v>
          </cell>
          <cell r="D53" t="str">
            <v>M4.5x0.75</v>
          </cell>
          <cell r="E53">
            <v>26.5</v>
          </cell>
          <cell r="F53">
            <v>3.8</v>
          </cell>
          <cell r="G53" t="str">
            <v>---</v>
          </cell>
          <cell r="H53" t="str">
            <v>---</v>
          </cell>
          <cell r="I53" t="str">
            <v>---</v>
          </cell>
          <cell r="N53" t="str">
            <v>M4.5x0.75</v>
          </cell>
          <cell r="O53">
            <v>20.100000000000001</v>
          </cell>
          <cell r="P53">
            <v>3.81</v>
          </cell>
          <cell r="Q53" t="str">
            <v>---</v>
          </cell>
          <cell r="R53" t="str">
            <v>---</v>
          </cell>
          <cell r="S53" t="str">
            <v>---</v>
          </cell>
        </row>
        <row r="54">
          <cell r="B54" t="str">
            <v>MJ3x0.5</v>
          </cell>
          <cell r="D54" t="str">
            <v>M5x0.8</v>
          </cell>
          <cell r="E54">
            <v>33.1</v>
          </cell>
          <cell r="F54">
            <v>4.25</v>
          </cell>
          <cell r="G54" t="str">
            <v>---</v>
          </cell>
          <cell r="H54" t="str">
            <v>---</v>
          </cell>
          <cell r="I54" t="str">
            <v>---</v>
          </cell>
          <cell r="N54" t="str">
            <v>M5x0.8</v>
          </cell>
          <cell r="O54">
            <v>26.5</v>
          </cell>
          <cell r="P54">
            <v>4.25</v>
          </cell>
          <cell r="Q54" t="str">
            <v>---</v>
          </cell>
          <cell r="R54" t="str">
            <v>---</v>
          </cell>
          <cell r="S54" t="str">
            <v>---</v>
          </cell>
        </row>
        <row r="55">
          <cell r="B55" t="str">
            <v>MJ4x0.7</v>
          </cell>
          <cell r="D55" t="str">
            <v>M6x0.75</v>
          </cell>
          <cell r="E55">
            <v>58.4</v>
          </cell>
          <cell r="F55">
            <v>5.25</v>
          </cell>
          <cell r="G55" t="str">
            <v>M8x1.25</v>
          </cell>
          <cell r="H55">
            <v>104.9</v>
          </cell>
          <cell r="I55">
            <v>8</v>
          </cell>
          <cell r="N55" t="str">
            <v>M6x0.75</v>
          </cell>
          <cell r="O55">
            <v>45.3</v>
          </cell>
          <cell r="P55">
            <v>5.25</v>
          </cell>
          <cell r="Q55" t="str">
            <v>M8x1.25</v>
          </cell>
          <cell r="R55">
            <v>96.7</v>
          </cell>
          <cell r="S55">
            <v>8</v>
          </cell>
        </row>
        <row r="56">
          <cell r="B56" t="str">
            <v>MJ5x0.8</v>
          </cell>
          <cell r="D56" t="str">
            <v>M8x1.25</v>
          </cell>
          <cell r="E56">
            <v>104.9</v>
          </cell>
          <cell r="F56">
            <v>8</v>
          </cell>
          <cell r="G56" t="str">
            <v>M10x1.25</v>
          </cell>
          <cell r="H56">
            <v>177.7</v>
          </cell>
          <cell r="I56">
            <v>10</v>
          </cell>
          <cell r="N56" t="str">
            <v>M8x1.25</v>
          </cell>
          <cell r="O56">
            <v>96.7</v>
          </cell>
          <cell r="P56">
            <v>8</v>
          </cell>
          <cell r="Q56" t="str">
            <v>M10x1.25</v>
          </cell>
          <cell r="R56">
            <v>164.2</v>
          </cell>
          <cell r="S56">
            <v>10</v>
          </cell>
        </row>
        <row r="57">
          <cell r="B57" t="str">
            <v>MJ6x1</v>
          </cell>
          <cell r="D57" t="str">
            <v>M10x1.25</v>
          </cell>
          <cell r="E57">
            <v>177.7</v>
          </cell>
          <cell r="F57">
            <v>10</v>
          </cell>
          <cell r="G57" t="str">
            <v>M12x1.25</v>
          </cell>
          <cell r="H57">
            <v>266.7</v>
          </cell>
          <cell r="I57">
            <v>12</v>
          </cell>
          <cell r="N57" t="str">
            <v>M10x1.25</v>
          </cell>
          <cell r="O57">
            <v>164.2</v>
          </cell>
          <cell r="P57">
            <v>10</v>
          </cell>
          <cell r="Q57" t="str">
            <v>M12x1.25</v>
          </cell>
          <cell r="R57">
            <v>221.2</v>
          </cell>
          <cell r="S57">
            <v>12</v>
          </cell>
        </row>
        <row r="58">
          <cell r="B58" t="str">
            <v>MJ8x1</v>
          </cell>
          <cell r="D58" t="str">
            <v>M12x1.25</v>
          </cell>
          <cell r="E58">
            <v>266.7</v>
          </cell>
          <cell r="F58">
            <v>12</v>
          </cell>
          <cell r="G58" t="str">
            <v>M14x1.5</v>
          </cell>
          <cell r="H58">
            <v>341.6</v>
          </cell>
          <cell r="I58">
            <v>14</v>
          </cell>
          <cell r="N58" t="str">
            <v>M12x1.25</v>
          </cell>
          <cell r="O58">
            <v>221.1</v>
          </cell>
          <cell r="P58">
            <v>12</v>
          </cell>
          <cell r="Q58" t="str">
            <v>M14x1.5</v>
          </cell>
          <cell r="R58">
            <v>288</v>
          </cell>
          <cell r="S58">
            <v>14</v>
          </cell>
        </row>
        <row r="59">
          <cell r="B59" t="str">
            <v>MJ10x1.25</v>
          </cell>
          <cell r="D59" t="str">
            <v>M14x1.5</v>
          </cell>
          <cell r="E59">
            <v>341.6</v>
          </cell>
          <cell r="F59">
            <v>14</v>
          </cell>
          <cell r="G59" t="str">
            <v>M16x1.5</v>
          </cell>
          <cell r="H59">
            <v>470.2</v>
          </cell>
          <cell r="I59">
            <v>16</v>
          </cell>
          <cell r="N59" t="str">
            <v>M14x1.5</v>
          </cell>
          <cell r="O59">
            <v>288</v>
          </cell>
          <cell r="P59">
            <v>14</v>
          </cell>
          <cell r="Q59" t="str">
            <v>M16x1.5</v>
          </cell>
          <cell r="R59">
            <v>435.4</v>
          </cell>
          <cell r="S59">
            <v>16</v>
          </cell>
        </row>
        <row r="60">
          <cell r="B60" t="str">
            <v>MJ12x1.25</v>
          </cell>
          <cell r="D60" t="str">
            <v>M16x1.5</v>
          </cell>
          <cell r="E60">
            <v>470.2</v>
          </cell>
          <cell r="F60">
            <v>16</v>
          </cell>
          <cell r="G60" t="str">
            <v>M18x1.5</v>
          </cell>
          <cell r="H60">
            <v>608.5</v>
          </cell>
          <cell r="I60">
            <v>18</v>
          </cell>
          <cell r="N60" t="str">
            <v>M16x1.5</v>
          </cell>
          <cell r="O60">
            <v>435.4</v>
          </cell>
          <cell r="P60">
            <v>16</v>
          </cell>
          <cell r="Q60" t="str">
            <v>M18x1.5</v>
          </cell>
          <cell r="R60">
            <v>571.9</v>
          </cell>
          <cell r="S60">
            <v>18</v>
          </cell>
        </row>
        <row r="61">
          <cell r="B61" t="str">
            <v>MJ14x1.5</v>
          </cell>
          <cell r="D61" t="str">
            <v>---</v>
          </cell>
          <cell r="E61" t="str">
            <v>---</v>
          </cell>
          <cell r="F61" t="str">
            <v>---</v>
          </cell>
          <cell r="G61" t="str">
            <v>M20x1.5</v>
          </cell>
          <cell r="H61">
            <v>770.5</v>
          </cell>
          <cell r="I61">
            <v>20</v>
          </cell>
          <cell r="N61" t="str">
            <v>---</v>
          </cell>
          <cell r="O61" t="str">
            <v>---</v>
          </cell>
          <cell r="P61" t="str">
            <v>---</v>
          </cell>
          <cell r="Q61" t="str">
            <v>M20x1.5</v>
          </cell>
          <cell r="R61">
            <v>728</v>
          </cell>
          <cell r="S61">
            <v>20</v>
          </cell>
        </row>
        <row r="62">
          <cell r="B62" t="str">
            <v>MJ16x1.5</v>
          </cell>
          <cell r="D62" t="str">
            <v>---</v>
          </cell>
          <cell r="E62" t="str">
            <v>---</v>
          </cell>
          <cell r="F62" t="str">
            <v>---</v>
          </cell>
          <cell r="G62" t="str">
            <v>M22x1.5</v>
          </cell>
          <cell r="H62">
            <v>896.8</v>
          </cell>
          <cell r="I62">
            <v>22</v>
          </cell>
          <cell r="N62" t="str">
            <v>---</v>
          </cell>
          <cell r="O62" t="str">
            <v>---</v>
          </cell>
          <cell r="P62" t="str">
            <v>---</v>
          </cell>
          <cell r="Q62" t="str">
            <v>M22x1.5</v>
          </cell>
          <cell r="R62">
            <v>846</v>
          </cell>
          <cell r="S62">
            <v>22</v>
          </cell>
        </row>
        <row r="63">
          <cell r="B63" t="str">
            <v>MJ18x1.5</v>
          </cell>
          <cell r="D63" t="str">
            <v>---</v>
          </cell>
          <cell r="E63" t="str">
            <v>---</v>
          </cell>
          <cell r="F63" t="str">
            <v>---</v>
          </cell>
          <cell r="G63" t="str">
            <v>M24x1.5</v>
          </cell>
          <cell r="H63">
            <v>1084.4000000000001</v>
          </cell>
          <cell r="I63">
            <v>24</v>
          </cell>
          <cell r="N63" t="str">
            <v>---</v>
          </cell>
          <cell r="O63" t="str">
            <v>---</v>
          </cell>
          <cell r="P63" t="str">
            <v>---</v>
          </cell>
          <cell r="Q63" t="str">
            <v>M24x2.0</v>
          </cell>
          <cell r="R63">
            <v>960.7</v>
          </cell>
          <cell r="S63">
            <v>24</v>
          </cell>
        </row>
        <row r="64">
          <cell r="B64" t="str">
            <v>MJ20x1.5</v>
          </cell>
          <cell r="D64" t="str">
            <v>---</v>
          </cell>
          <cell r="E64" t="str">
            <v>---</v>
          </cell>
          <cell r="F64" t="str">
            <v>---</v>
          </cell>
          <cell r="G64" t="str">
            <v>M30x2.0</v>
          </cell>
          <cell r="H64">
            <v>1774.3</v>
          </cell>
          <cell r="I64">
            <v>30</v>
          </cell>
          <cell r="N64" t="str">
            <v>---</v>
          </cell>
          <cell r="O64" t="str">
            <v>---</v>
          </cell>
          <cell r="P64" t="str">
            <v>---</v>
          </cell>
          <cell r="Q64" t="str">
            <v>M30x2.0</v>
          </cell>
          <cell r="R64">
            <v>1696.1</v>
          </cell>
          <cell r="S64">
            <v>30</v>
          </cell>
        </row>
        <row r="76">
          <cell r="W76" t="str">
            <v>Head torque; Tap; Lubed Head &amp; lubed threads</v>
          </cell>
          <cell r="X76">
            <v>0.34</v>
          </cell>
          <cell r="Y76">
            <v>9.8000000000000004E-2</v>
          </cell>
        </row>
        <row r="77">
          <cell r="W77" t="str">
            <v>Head torque; Tap; Lubed Head &amp; bare threads</v>
          </cell>
          <cell r="X77">
            <v>0.26</v>
          </cell>
          <cell r="Y77">
            <v>0.20399999999999999</v>
          </cell>
        </row>
        <row r="78">
          <cell r="W78" t="str">
            <v>Head torque; Tap; Bare Head &amp; lubed threads</v>
          </cell>
          <cell r="X78">
            <v>0.3</v>
          </cell>
          <cell r="Y78">
            <v>0.27</v>
          </cell>
        </row>
        <row r="79">
          <cell r="W79" t="str">
            <v>Head torque; Tap; Bare Head &amp; bare threads</v>
          </cell>
          <cell r="X79">
            <v>0.24</v>
          </cell>
          <cell r="Y79">
            <v>0.39100000000000001</v>
          </cell>
        </row>
        <row r="80">
          <cell r="W80" t="str">
            <v>Plated Nut; Head torque; Lubed washer under head</v>
          </cell>
          <cell r="X80">
            <v>0.45</v>
          </cell>
          <cell r="Y80">
            <v>0.187</v>
          </cell>
        </row>
        <row r="81">
          <cell r="W81" t="str">
            <v>Plated Nut; Head torque; Bare washer under head</v>
          </cell>
          <cell r="X81">
            <v>0.46</v>
          </cell>
          <cell r="Y81">
            <v>0.35099999999999998</v>
          </cell>
        </row>
        <row r="82">
          <cell r="W82" t="str">
            <v>Plated Nut; Nut torque; Lubed washer under nut</v>
          </cell>
          <cell r="X82">
            <v>0.35</v>
          </cell>
          <cell r="Y82">
            <v>0.153</v>
          </cell>
        </row>
        <row r="83">
          <cell r="W83" t="str">
            <v>Plated Nut; Nut torque; Bare washer under nut</v>
          </cell>
          <cell r="X83">
            <v>0.39</v>
          </cell>
          <cell r="Y83">
            <v>0.222</v>
          </cell>
        </row>
        <row r="84">
          <cell r="W84" t="str">
            <v>Lubed Nut; Nut torque</v>
          </cell>
          <cell r="X84">
            <v>0.35</v>
          </cell>
          <cell r="Y84">
            <v>9.9000000000000005E-2</v>
          </cell>
        </row>
        <row r="85">
          <cell r="W85" t="str">
            <v>Lubed Nut; Head torque; Lubed washer under head</v>
          </cell>
          <cell r="X85">
            <v>0.45</v>
          </cell>
          <cell r="Y85">
            <v>9.9000000000000005E-2</v>
          </cell>
        </row>
        <row r="86">
          <cell r="W86" t="str">
            <v>Lubed Nut; Head torque; Bare washer under head</v>
          </cell>
          <cell r="X86">
            <v>0.46</v>
          </cell>
          <cell r="Y86">
            <v>0.27</v>
          </cell>
        </row>
        <row r="87">
          <cell r="W87" t="str">
            <v>Lubed Nutplate; Head torque; Lubed washer under head</v>
          </cell>
          <cell r="X87">
            <v>0.27</v>
          </cell>
          <cell r="Y87">
            <v>9.9000000000000005E-2</v>
          </cell>
        </row>
        <row r="88">
          <cell r="W88" t="str">
            <v>Preload indicating washers</v>
          </cell>
          <cell r="X88">
            <v>0.1</v>
          </cell>
          <cell r="Y88">
            <v>100</v>
          </cell>
        </row>
        <row r="89">
          <cell r="W89" t="str">
            <v>Instrumented bolts</v>
          </cell>
          <cell r="X89">
            <v>0.05</v>
          </cell>
          <cell r="Y89">
            <v>200</v>
          </cell>
        </row>
        <row r="90">
          <cell r="W90" t="str">
            <v>Bolt elengation measurement</v>
          </cell>
          <cell r="X90">
            <v>0.05</v>
          </cell>
          <cell r="Y90">
            <v>200</v>
          </cell>
        </row>
        <row r="91">
          <cell r="W91" t="str">
            <v>Hydraulic tensioners</v>
          </cell>
          <cell r="X91">
            <v>0.15</v>
          </cell>
          <cell r="Y91">
            <v>70</v>
          </cell>
        </row>
        <row r="92">
          <cell r="W92" t="str">
            <v>Ultrasonic measurement</v>
          </cell>
          <cell r="X92">
            <v>0.1</v>
          </cell>
          <cell r="Y92">
            <v>100</v>
          </cell>
        </row>
      </sheetData>
      <sheetData sheetId="11" refreshError="1"/>
    </sheetDataSet>
  </externalBook>
</externalLink>
</file>

<file path=xl/tables/table1.xml><?xml version="1.0" encoding="utf-8"?>
<table xmlns="http://schemas.openxmlformats.org/spreadsheetml/2006/main" id="1" name="Metric" displayName="Metric" ref="A2:W223" totalsRowShown="0" headerRowDxfId="243">
  <autoFilter ref="A2:W223"/>
  <tableColumns count="23">
    <tableColumn id="1" name="Class" dataDxfId="242"/>
    <tableColumn id="2" name="Name" dataDxfId="241"/>
    <tableColumn id="17" name="Form" dataDxfId="240"/>
    <tableColumn id="3" name="S_yt" dataDxfId="239"/>
    <tableColumn id="6" name="S_ys" dataDxfId="238">
      <calculatedColumnFormula>Metric[S_yt]/SQRT(3)</calculatedColumnFormula>
    </tableColumn>
    <tableColumn id="4" name="S_ut" dataDxfId="237"/>
    <tableColumn id="16" name="S_us" dataDxfId="236">
      <calculatedColumnFormula>Metric[S_ut]/SQRT(3)</calculatedColumnFormula>
    </tableColumn>
    <tableColumn id="5" name="S_uc" dataDxfId="235"/>
    <tableColumn id="18" name="S_e" dataDxfId="234"/>
    <tableColumn id="7" name="E" dataDxfId="233"/>
    <tableColumn id="8" name="G" dataDxfId="232"/>
    <tableColumn id="9" name="ν" dataDxfId="231"/>
    <tableColumn id="10" name="ρ" dataDxfId="230"/>
    <tableColumn id="11" name="CTE" dataDxfId="229"/>
    <tableColumn id="12" name="K_therm" dataDxfId="228"/>
    <tableColumn id="13" name="Sp_heat" dataDxfId="227"/>
    <tableColumn id="14" name="Damping" dataDxfId="226"/>
    <tableColumn id="15" name="Source" dataDxfId="225"/>
    <tableColumn id="19" name="Max_temp" dataDxfId="224"/>
    <tableColumn id="20" name="Elong" dataDxfId="223"/>
    <tableColumn id="21" name="Column3" dataDxfId="222"/>
    <tableColumn id="22" name="Column4" dataDxfId="221"/>
    <tableColumn id="23" name="Column1" dataDxfId="22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English" displayName="English" ref="A2:R261" totalsRowShown="0" headerRowDxfId="219">
  <autoFilter ref="A2:R261"/>
  <tableColumns count="18">
    <tableColumn id="1" name="Class" dataDxfId="218">
      <calculatedColumnFormula>IFERROR(Metric[[#This Row],[Class]],"")</calculatedColumnFormula>
    </tableColumn>
    <tableColumn id="17" name="Column1" dataDxfId="217"/>
    <tableColumn id="2" name="Name" dataDxfId="216">
      <calculatedColumnFormula>IFERROR(Metric[[#This Row],[Name]],"")</calculatedColumnFormula>
    </tableColumn>
    <tableColumn id="3" name="S_yt" dataDxfId="215">
      <calculatedColumnFormula>IFERROR(Metric[[#This Row],[S_yt]]*(0.0001450377),"")</calculatedColumnFormula>
    </tableColumn>
    <tableColumn id="6" name="S_ys" dataDxfId="214">
      <calculatedColumnFormula>IFERROR(Metric[[#This Row],[S_ys]]*(0.0001450377),"")</calculatedColumnFormula>
    </tableColumn>
    <tableColumn id="4" name="S_ut" dataDxfId="213">
      <calculatedColumnFormula>IFERROR(Metric[[#This Row],[S_ut]]*(0.0001450377),"")</calculatedColumnFormula>
    </tableColumn>
    <tableColumn id="16" name="S_us" dataDxfId="212">
      <calculatedColumnFormula>IFERROR(Metric[[#This Row],[S_us]]*(0.0001450377),"")</calculatedColumnFormula>
    </tableColumn>
    <tableColumn id="5" name="S_uc" dataDxfId="211">
      <calculatedColumnFormula>IFERROR(Metric[[#This Row],[S_uc]]*(0.0001450377),"")</calculatedColumnFormula>
    </tableColumn>
    <tableColumn id="7" name="E" dataDxfId="210">
      <calculatedColumnFormula>IFERROR(Metric[[#This Row],[E]]*(0.0001450377),"")</calculatedColumnFormula>
    </tableColumn>
    <tableColumn id="8" name="G" dataDxfId="209">
      <calculatedColumnFormula>IFERROR(Metric[[#This Row],[G]]*(0.0001450377),"")</calculatedColumnFormula>
    </tableColumn>
    <tableColumn id="9" name="ν" dataDxfId="208">
      <calculatedColumnFormula>IFERROR(Metric[[#This Row],[ν]],"")</calculatedColumnFormula>
    </tableColumn>
    <tableColumn id="10" name="ρ" dataDxfId="207">
      <calculatedColumnFormula>IFERROR(Metric[[#This Row],[ρ]]*0.000036127292,"")</calculatedColumnFormula>
    </tableColumn>
    <tableColumn id="11" name="CTE" dataDxfId="206">
      <calculatedColumnFormula>IFERROR(Metric[[#This Row],[CTE]]/1.8,"")</calculatedColumnFormula>
    </tableColumn>
    <tableColumn id="12" name="K_therm" dataDxfId="205">
      <calculatedColumnFormula>IFERROR(Metric[[#This Row],[K_therm]]*6.933,"")</calculatedColumnFormula>
    </tableColumn>
    <tableColumn id="13" name="Sp_heat" dataDxfId="204">
      <calculatedColumnFormula>IFERROR(Metric[[#This Row],[Sp_heat]]*0.0002388,"")</calculatedColumnFormula>
    </tableColumn>
    <tableColumn id="14" name="Damping" dataDxfId="203">
      <calculatedColumnFormula>IFERROR(Metric[[#This Row],[Damping]],"")</calculatedColumnFormula>
    </tableColumn>
    <tableColumn id="15" name="Source" dataDxfId="202">
      <calculatedColumnFormula>IFERROR(Metric[[#This Row],[Source]],"")</calculatedColumnFormula>
    </tableColumn>
    <tableColumn id="18" name="Q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3:H50" totalsRowShown="0">
  <autoFilter ref="A3:H50"/>
  <tableColumns count="8">
    <tableColumn id="8" name="Material" dataDxfId="201"/>
    <tableColumn id="7" name="Schedule"/>
    <tableColumn id="1" name="Nominal" dataDxfId="200"/>
    <tableColumn id="2" name="OD" dataDxfId="199"/>
    <tableColumn id="3" name="ID" dataDxfId="198"/>
    <tableColumn id="4" name="Min wall" dataDxfId="197"/>
    <tableColumn id="5" name="lb/ft" dataDxfId="196"/>
    <tableColumn id="6" name="Max WP psi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7:O112" totalsRowShown="0" headerRowDxfId="195" dataDxfId="194">
  <autoFilter ref="A17:O112"/>
  <sortState ref="A15:O100">
    <sortCondition ref="C14:C100"/>
  </sortState>
  <tableColumns count="15">
    <tableColumn id="14" name="Metric" dataDxfId="193"/>
    <tableColumn id="1" name="Grade Marking" dataDxfId="192"/>
    <tableColumn id="2" name="Specification"/>
    <tableColumn id="13" name="Grade"/>
    <tableColumn id="3" name="Material and Treatment"/>
    <tableColumn id="4" name="Size min" dataDxfId="191"/>
    <tableColumn id="5" name="Size max" dataDxfId="190"/>
    <tableColumn id="6" name="Proof strength psi" dataDxfId="189"/>
    <tableColumn id="7" name="Yield strength min psi" dataDxfId="188"/>
    <tableColumn id="8" name="Tensile strength min" dataDxfId="187"/>
    <tableColumn id="9" name="Elong % Min [9]" dataDxfId="186"/>
    <tableColumn id="10" name="RA % Min [10]" dataDxfId="185"/>
    <tableColumn id="11" name="Rockwell min" dataDxfId="184"/>
    <tableColumn id="12" name="Rockwell max" dataDxfId="183"/>
    <tableColumn id="15" name="Note" dataDxfId="18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Table610" displayName="Table610" ref="AW2:AZ68" totalsRowShown="0" headerRowDxfId="181" dataDxfId="180">
  <autoFilter ref="AW2:AZ68"/>
  <tableColumns count="4">
    <tableColumn id="1" name="Column1" dataDxfId="179"/>
    <tableColumn id="2" name="Fraction" dataDxfId="178"/>
    <tableColumn id="3" name="Column3" dataDxfId="177"/>
    <tableColumn id="4" name="Decimal" dataDxfId="17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0" name="Table711" displayName="Table711" ref="A2:Q737" totalsRowShown="0" headerRowDxfId="175" dataDxfId="174">
  <autoFilter ref="A2:Q737"/>
  <tableColumns count="17">
    <tableColumn id="1" name="Column1" dataDxfId="173"/>
    <tableColumn id="2" name="Fraction" dataDxfId="172">
      <calculatedColumnFormula>VLOOKUP(LEFT(Table711[[#This Row],[Column1]],FIND("–",Table711[[#This Row],[Column1]])-1),Table610[],2,0)</calculatedColumnFormula>
    </tableColumn>
    <tableColumn id="19" name="Decimal" dataDxfId="171">
      <calculatedColumnFormula>VLOOKUP(LEFT(Table711[[#This Row],[Column1]],FIND("–",Table711[[#This Row],[Column1]])-1),Table610[],4,0)</calculatedColumnFormula>
    </tableColumn>
    <tableColumn id="3" name="Pitch" dataDxfId="170">
      <calculatedColumnFormula>RIGHT(A3,LEN(A3)-FIND("–",A3))</calculatedColumnFormula>
    </tableColumn>
    <tableColumn id="4" name="Series" dataDxfId="169"/>
    <tableColumn id="5" name="Class" dataDxfId="168"/>
    <tableColumn id="20" name="FractCallout" dataDxfId="167">
      <calculatedColumnFormula>CONCATENATE(Table711[[#This Row],[Fraction]],"-",Table711[[#This Row],[Pitch]]," ",Table711[[#This Row],[Series]]," ",Table711[[#This Row],[Class]])</calculatedColumnFormula>
    </tableColumn>
    <tableColumn id="21" name="DecCallout" dataDxfId="166">
      <calculatedColumnFormula>CONCATENATE(TEXT(Table711[[#This Row],[Decimal]],".000"),"-",Table711[[#This Row],[Pitch]]," ",Table711[[#This Row],[Series]]," ",Table711[[#This Row],[Class]])</calculatedColumnFormula>
    </tableColumn>
    <tableColumn id="6" name="Allowance" dataDxfId="165"/>
    <tableColumn id="7" name="MajorMax" dataDxfId="164"/>
    <tableColumn id="8" name="MajorMin" dataDxfId="163"/>
    <tableColumn id="9" name="MajorMin2" dataDxfId="162"/>
    <tableColumn id="10" name="PitchMax" dataDxfId="161"/>
    <tableColumn id="11" name="PitchMin" dataDxfId="160"/>
    <tableColumn id="12" name="UNRMinorMax" dataDxfId="159"/>
    <tableColumn id="13" name="Column2" dataDxfId="158"/>
    <tableColumn id="14" name="Column3" dataDxfId="15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1" name="Table7912" displayName="Table7912" ref="S2:AI737" totalsRowShown="0" headerRowDxfId="156" dataDxfId="155">
  <autoFilter ref="S2:AI737"/>
  <tableColumns count="17">
    <tableColumn id="1" name="Column1" dataDxfId="154"/>
    <tableColumn id="2" name="Fraction" dataDxfId="153">
      <calculatedColumnFormula>VLOOKUP(LEFT(Table7912[[#This Row],[Column1]],FIND("–",Table7912[[#This Row],[Column1]])-1),Table610[],2,0)</calculatedColumnFormula>
    </tableColumn>
    <tableColumn id="19" name="Decimal" dataDxfId="152">
      <calculatedColumnFormula>VLOOKUP(LEFT(Table7912[[#This Row],[Column1]],FIND("–",Table7912[[#This Row],[Column1]])-1),Table610[],4,0)</calculatedColumnFormula>
    </tableColumn>
    <tableColumn id="3" name="Pitch" dataDxfId="151">
      <calculatedColumnFormula>RIGHT(S3,LEN(S3)-FIND("–",S3))</calculatedColumnFormula>
    </tableColumn>
    <tableColumn id="4" name="Series" dataDxfId="150"/>
    <tableColumn id="13" name="Class" dataDxfId="149"/>
    <tableColumn id="7" name="FractCallout" dataDxfId="148">
      <calculatedColumnFormula>CONCATENATE(Table7912[[#This Row],[Fraction]],"-",Table7912[[#This Row],[Pitch]]," ",Table7912[[#This Row],[Series]]," ",Table7912[[#This Row],[Class]])</calculatedColumnFormula>
    </tableColumn>
    <tableColumn id="6" name="DecCallout" dataDxfId="147">
      <calculatedColumnFormula>CONCATENATE(TEXT(Table7912[[#This Row],[Decimal]],".000"),"-",Table7912[[#This Row],[Pitch]]," ",Table7912[[#This Row],[Series]]," ",Table7912[[#This Row],[Class]])</calculatedColumnFormula>
    </tableColumn>
    <tableColumn id="8" name="Allowance" dataDxfId="146"/>
    <tableColumn id="9" name="MajorMax" dataDxfId="145"/>
    <tableColumn id="18" name="MajorMin" dataDxfId="144"/>
    <tableColumn id="10" name="MajorMin2" dataDxfId="143"/>
    <tableColumn id="17" name="PitchMax" dataDxfId="142"/>
    <tableColumn id="16" name="PitchMin" dataDxfId="141"/>
    <tableColumn id="11" name="UNRMinorMax" dataDxfId="140"/>
    <tableColumn id="14" name="MinorMin" dataDxfId="139"/>
    <tableColumn id="15" name="MinorMax" dataDxfId="13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4" name="Table6105" displayName="Table6105" ref="AQ4:AT70" totalsRowShown="0" headerRowDxfId="137" dataDxfId="136">
  <autoFilter ref="AQ4:AT70"/>
  <tableColumns count="4">
    <tableColumn id="1" name="Column1" dataDxfId="135"/>
    <tableColumn id="2" name="Fraction" dataDxfId="134"/>
    <tableColumn id="3" name="Column3" dataDxfId="133"/>
    <tableColumn id="4" name="Decimal" dataDxfId="13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6" name="Table6" displayName="Table6" ref="W3:AM738" totalsRowShown="0" headerRowDxfId="131" dataDxfId="130">
  <autoFilter ref="W3:AM738"/>
  <tableColumns count="17">
    <tableColumn id="1" name="Column1" dataDxfId="129">
      <calculatedColumnFormula>IF(T4=0,IF(T3=0,T2,T3),T4)</calculatedColumnFormula>
    </tableColumn>
    <tableColumn id="2" name="Column2" dataDxfId="128">
      <calculatedColumnFormula>IF(U4=0,IF(U3=0,U2,U3),U4)</calculatedColumnFormula>
    </tableColumn>
    <tableColumn id="3" name="Column3" dataDxfId="127">
      <calculatedColumnFormula>IF(OR($C4="1A",$C4="2A",$C4="3A"),C4,E4)</calculatedColumnFormula>
    </tableColumn>
    <tableColumn id="17" name="Column32" dataDxfId="126">
      <calculatedColumnFormula>CONCATENATE(Table6[[#This Row],[Column1]]," ",Table6[[#This Row],[Column2]]," ",Table6[[#This Row],[Column3]])</calculatedColumnFormula>
    </tableColumn>
    <tableColumn id="4" name="Column4" dataDxfId="125">
      <calculatedColumnFormula>IF(OR($C4="1A",$C4="2A",$C4="3A"),D4,F4)</calculatedColumnFormula>
    </tableColumn>
    <tableColumn id="5" name="Column5" dataDxfId="124">
      <calculatedColumnFormula>IF(OR($C4="1A",$C4="2A",$C4="3A"),E4,G4)</calculatedColumnFormula>
    </tableColumn>
    <tableColumn id="6" name="Column6" dataDxfId="123">
      <calculatedColumnFormula>IF(OR($C4="1A",$C4="2A",$C4="3A"),F4,H4)</calculatedColumnFormula>
    </tableColumn>
    <tableColumn id="7" name="Column7" dataDxfId="122">
      <calculatedColumnFormula>IF(OR($C4="1A",$C4="2A",$C4="3A"),G4,I4)</calculatedColumnFormula>
    </tableColumn>
    <tableColumn id="8" name="Column8" dataDxfId="121">
      <calculatedColumnFormula>IF(OR($C4="1A",$C4="2A",$C4="3A"),H4,J4)</calculatedColumnFormula>
    </tableColumn>
    <tableColumn id="9" name="Column9" dataDxfId="120">
      <calculatedColumnFormula>IF(OR($C4="1A",$C4="2A",$C4="3A"),I4,K4)</calculatedColumnFormula>
    </tableColumn>
    <tableColumn id="10" name="Column10" dataDxfId="119">
      <calculatedColumnFormula>IF(OR($C4="1A",$C4="2A",$C4="3A"),J4,L4)</calculatedColumnFormula>
    </tableColumn>
    <tableColumn id="11" name="Column11" dataDxfId="118">
      <calculatedColumnFormula>IF(OR($C4="1A",$C4="2A",$C4="3A"),K4,M4)</calculatedColumnFormula>
    </tableColumn>
    <tableColumn id="12" name="Column12" dataDxfId="117">
      <calculatedColumnFormula>IF(OR($C4="1A",$C4="2A",$C4="3A"),L4,N4)</calculatedColumnFormula>
    </tableColumn>
    <tableColumn id="13" name="Column13" dataDxfId="116">
      <calculatedColumnFormula>IF(OR($C4="1A",$C4="2A",$C4="3A"),M4,O4)</calculatedColumnFormula>
    </tableColumn>
    <tableColumn id="14" name="Column14" dataDxfId="115">
      <calculatedColumnFormula>IF(OR($C4="1A",$C4="2A",$C4="3A"),N4,P4)</calculatedColumnFormula>
    </tableColumn>
    <tableColumn id="15" name="Column15" dataDxfId="114">
      <calculatedColumnFormula>IF(OR($C4="1A",$C4="2A",$C4="3A"),O4,Q4)</calculatedColumnFormula>
    </tableColumn>
    <tableColumn id="16" name="Column16" dataDxfId="113">
      <calculatedColumnFormula>IF(OR($C4="1A",$C4="2A",$C4="3A"),P4,R4)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7" name="Table61058" displayName="Table61058" ref="AQ4:AT72" totalsRowShown="0" headerRowDxfId="112" dataDxfId="111">
  <autoFilter ref="AQ4:AT72"/>
  <tableColumns count="4">
    <tableColumn id="1" name="Column1" dataDxfId="110"/>
    <tableColumn id="2" name="Fraction" dataDxfId="109"/>
    <tableColumn id="3" name="Column3" dataDxfId="108"/>
    <tableColumn id="4" name="Decimal" dataDxfId="107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8" name="Table69" displayName="Table69" ref="W3:AM738" totalsRowShown="0" headerRowDxfId="106" dataDxfId="105">
  <autoFilter ref="W3:AM738"/>
  <tableColumns count="17">
    <tableColumn id="1" name="Column1" dataDxfId="104">
      <calculatedColumnFormula>IF(T4=0,IF(T3=0,T2,T3),T4)</calculatedColumnFormula>
    </tableColumn>
    <tableColumn id="2" name="Column2" dataDxfId="103">
      <calculatedColumnFormula>IF(U4=0,IF(U3=0,U2,U3),U4)</calculatedColumnFormula>
    </tableColumn>
    <tableColumn id="3" name="Column3" dataDxfId="102">
      <calculatedColumnFormula>IF(OR($C4="1A",$C4="2A",$C4="3A"),C4,E4)</calculatedColumnFormula>
    </tableColumn>
    <tableColumn id="17" name="Column32" dataDxfId="101">
      <calculatedColumnFormula>CONCATENATE(Table69[[#This Row],[Column1]]," ",Table69[[#This Row],[Column2]]," ",Table69[[#This Row],[Column3]])</calculatedColumnFormula>
    </tableColumn>
    <tableColumn id="4" name="Column4" dataDxfId="100">
      <calculatedColumnFormula>IF(OR($C4="1A",$C4="2A",$C4="3A"),D4,F4)</calculatedColumnFormula>
    </tableColumn>
    <tableColumn id="5" name="Column5" dataDxfId="99">
      <calculatedColumnFormula>IF(OR($C4="1A",$C4="2A",$C4="3A"),E4,G4)</calculatedColumnFormula>
    </tableColumn>
    <tableColumn id="6" name="Column6" dataDxfId="98">
      <calculatedColumnFormula>IF(OR($C4="1A",$C4="2A",$C4="3A"),F4,H4)</calculatedColumnFormula>
    </tableColumn>
    <tableColumn id="7" name="Column7" dataDxfId="97">
      <calculatedColumnFormula>IF(OR($C4="1A",$C4="2A",$C4="3A"),G4,I4)</calculatedColumnFormula>
    </tableColumn>
    <tableColumn id="8" name="Column8" dataDxfId="96">
      <calculatedColumnFormula>IF(OR($C4="1A",$C4="2A",$C4="3A"),H4,J4)</calculatedColumnFormula>
    </tableColumn>
    <tableColumn id="9" name="Column9" dataDxfId="95">
      <calculatedColumnFormula>IF(OR($C4="1A",$C4="2A",$C4="3A"),I4,K4)</calculatedColumnFormula>
    </tableColumn>
    <tableColumn id="10" name="Column10" dataDxfId="94">
      <calculatedColumnFormula>IF(OR($C4="1A",$C4="2A",$C4="3A"),J4,L4)</calculatedColumnFormula>
    </tableColumn>
    <tableColumn id="11" name="Column11" dataDxfId="93">
      <calculatedColumnFormula>IF(OR($C4="1A",$C4="2A",$C4="3A"),K4,M4)</calculatedColumnFormula>
    </tableColumn>
    <tableColumn id="12" name="Column12" dataDxfId="92">
      <calculatedColumnFormula>IF(OR($C4="1A",$C4="2A",$C4="3A"),L4,N4)</calculatedColumnFormula>
    </tableColumn>
    <tableColumn id="13" name="Column13" dataDxfId="91">
      <calculatedColumnFormula>IF(OR($C4="1A",$C4="2A",$C4="3A"),M4,O4)</calculatedColumnFormula>
    </tableColumn>
    <tableColumn id="14" name="Column14" dataDxfId="90">
      <calculatedColumnFormula>IF(OR($C4="1A",$C4="2A",$C4="3A"),N4,P4)</calculatedColumnFormula>
    </tableColumn>
    <tableColumn id="15" name="Column15" dataDxfId="89">
      <calculatedColumnFormula>IF(OR($C4="1A",$C4="2A",$C4="3A"),O4,Q4)</calculatedColumnFormula>
    </tableColumn>
    <tableColumn id="16" name="Column16" dataDxfId="88">
      <calculatedColumnFormula>IF(OR($C4="1A",$C4="2A",$C4="3A"),P4,R4)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Lookups" displayName="Lookups" ref="AU4:AX72" totalsRowShown="0" headerRowDxfId="87" dataDxfId="86">
  <autoFilter ref="AU4:AX72"/>
  <tableColumns count="4">
    <tableColumn id="1" name="Column1" dataDxfId="85"/>
    <tableColumn id="2" name="Fraction" dataDxfId="84"/>
    <tableColumn id="3" name="Column3" dataDxfId="83"/>
    <tableColumn id="4" name="Decimal" dataDxfId="82">
      <calculatedColumnFormula>Lookups[[#This Row],[Column3]]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6914" displayName="Table6914" ref="W3:AQ738" totalsRowShown="0" headerRowDxfId="81" dataDxfId="80">
  <autoFilter ref="W3:AQ738"/>
  <tableColumns count="21">
    <tableColumn id="1" name="Column1" dataDxfId="79">
      <calculatedColumnFormula>IF(T4=0,IF(T3=0,T2,T3),T4)</calculatedColumnFormula>
    </tableColumn>
    <tableColumn id="18" name="Fraction" dataDxfId="78">
      <calculatedColumnFormula>VLOOKUP(LEFT(Table6914[[#This Row],[Column1]],FIND("–",Table6914[[#This Row],[Column1]])-1),Lookups[],2,0)</calculatedColumnFormula>
    </tableColumn>
    <tableColumn id="21" name="Pitch" dataDxfId="77">
      <calculatedColumnFormula>RIGHT(Table6914[[#This Row],[Column1]],LEN(Table6914[[#This Row],[Column1]])-FIND("–",Table6914[[#This Row],[Column1]]))</calculatedColumnFormula>
    </tableColumn>
    <tableColumn id="19" name="Decimal" dataDxfId="76">
      <calculatedColumnFormula>VLOOKUP(LEFT(Table6914[[#This Row],[Column1]],FIND("–",Table6914[[#This Row],[Column1]])-1),Lookups[],4,0)</calculatedColumnFormula>
    </tableColumn>
    <tableColumn id="2" name="Series" dataDxfId="75">
      <calculatedColumnFormula>IF(U4=0,IF(U3=0,U2,U3),U4)</calculatedColumnFormula>
    </tableColumn>
    <tableColumn id="3" name="ClassA" dataDxfId="74">
      <calculatedColumnFormula>IF(OR($C4="1A",$C4="2A",$C4="3A"),C4,E4)</calculatedColumnFormula>
    </tableColumn>
    <tableColumn id="17" name="FractionCallout" dataDxfId="73">
      <calculatedColumnFormula>CONCATENATE(Table6914[[#This Row],[Fraction]],"-",Table6914[[#This Row],[Pitch]]," ",Table6914[[#This Row],[Series]]," ",Table6914[[#This Row],[ClassA]])</calculatedColumnFormula>
    </tableColumn>
    <tableColumn id="22" name="DecCallout" dataDxfId="72">
      <calculatedColumnFormula>CONCATENATE(TEXT(Table6914[[#This Row],[Decimal]],".000"),"-",Table6914[[#This Row],[Pitch]]," ",Table6914[[#This Row],[Series]]," ",Table6914[[#This Row],[ClassA]])</calculatedColumnFormula>
    </tableColumn>
    <tableColumn id="4" name="Allowance" dataDxfId="71">
      <calculatedColumnFormula>IF(OR($C4="1A",$C4="2A",$C4="3A"),D4,F4)</calculatedColumnFormula>
    </tableColumn>
    <tableColumn id="5" name="MajorMax" dataDxfId="70">
      <calculatedColumnFormula>IF(OR($C4="1A",$C4="2A",$C4="3A"),E4,G4)</calculatedColumnFormula>
    </tableColumn>
    <tableColumn id="6" name="MajorMinA" dataDxfId="69">
      <calculatedColumnFormula>IF(OR($C4="1A",$C4="2A",$C4="3A"),F4,H4)</calculatedColumnFormula>
    </tableColumn>
    <tableColumn id="7" name="MajorMinE" dataDxfId="68">
      <calculatedColumnFormula>IF(OR($C4="1A",$C4="2A",$C4="3A"),G4,I4)</calculatedColumnFormula>
    </tableColumn>
    <tableColumn id="8" name="PitchMaxA" dataDxfId="67">
      <calculatedColumnFormula>IF(OR($C4="1A",$C4="2A",$C4="3A"),H4,J4)</calculatedColumnFormula>
    </tableColumn>
    <tableColumn id="9" name="PitchMinA" dataDxfId="66">
      <calculatedColumnFormula>IF(OR($C4="1A",$C4="2A",$C4="3A"),I4,K4)</calculatedColumnFormula>
    </tableColumn>
    <tableColumn id="10" name="MinorMaxREF" dataDxfId="65">
      <calculatedColumnFormula>IF(OR($C4="1A",$C4="2A",$C4="3A"),J4,L4)</calculatedColumnFormula>
    </tableColumn>
    <tableColumn id="11" name="ClassB" dataDxfId="64">
      <calculatedColumnFormula>IF(OR($C4="1A",$C4="2A",$C4="3A"),K4,M4)</calculatedColumnFormula>
    </tableColumn>
    <tableColumn id="12" name="MinorMin" dataDxfId="63">
      <calculatedColumnFormula>IF(OR($C4="1A",$C4="2A",$C4="3A"),L4,N4)</calculatedColumnFormula>
    </tableColumn>
    <tableColumn id="13" name="MinorMax" dataDxfId="62">
      <calculatedColumnFormula>IF(OR($C4="1A",$C4="2A",$C4="3A"),M4,O4)</calculatedColumnFormula>
    </tableColumn>
    <tableColumn id="14" name="PitchMinB" dataDxfId="61">
      <calculatedColumnFormula>IF(OR($C4="1A",$C4="2A",$C4="3A"),N4,P4)</calculatedColumnFormula>
    </tableColumn>
    <tableColumn id="15" name="PitchMaxB" dataDxfId="60">
      <calculatedColumnFormula>IF(OR($C4="1A",$C4="2A",$C4="3A"),O4,Q4)</calculatedColumnFormula>
    </tableColumn>
    <tableColumn id="16" name="MajorMinB" dataDxfId="59">
      <calculatedColumnFormula>IF(OR($C4="1A",$C4="2A",$C4="3A"),P4,R4)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Lookups15" displayName="Lookups15" ref="AS4:AV72" totalsRowShown="0" headerRowDxfId="58" dataDxfId="57">
  <autoFilter ref="AS4:AV72"/>
  <tableColumns count="4">
    <tableColumn id="1" name="Column1" dataDxfId="56"/>
    <tableColumn id="2" name="Fraction" dataDxfId="55"/>
    <tableColumn id="3" name="Column3" dataDxfId="54"/>
    <tableColumn id="4" name="Decimal" dataDxfId="53">
      <calculatedColumnFormula>Lookups15[[#This Row],[Column3]]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691416" displayName="Table691416" ref="W3:AP738" totalsRowShown="0" headerRowDxfId="52" dataDxfId="51">
  <autoFilter ref="W3:AP738"/>
  <tableColumns count="20">
    <tableColumn id="1" name="Column1" dataDxfId="50">
      <calculatedColumnFormula>IF(T4=0,IF(T3=0,T2,T3),T4)</calculatedColumnFormula>
    </tableColumn>
    <tableColumn id="18" name="Fraction" dataDxfId="49">
      <calculatedColumnFormula>VLOOKUP(LEFT(Table691416[[#This Row],[Column1]],FIND("–",Table691416[[#This Row],[Column1]])-1),Lookups15[],2,0)</calculatedColumnFormula>
    </tableColumn>
    <tableColumn id="21" name="Pitch" dataDxfId="48">
      <calculatedColumnFormula>RIGHT(Table691416[[#This Row],[Column1]],LEN(Table691416[[#This Row],[Column1]])-FIND("–",Table691416[[#This Row],[Column1]]))</calculatedColumnFormula>
    </tableColumn>
    <tableColumn id="2" name="Series" dataDxfId="47">
      <calculatedColumnFormula>IF(U4=0,IF(U3=0,U2,U3),U4)</calculatedColumnFormula>
    </tableColumn>
    <tableColumn id="3" name="ClassA" dataDxfId="46">
      <calculatedColumnFormula>IF(OR($C4="1A",$C4="2A",$C4="3A"),C4,E4)</calculatedColumnFormula>
    </tableColumn>
    <tableColumn id="17" name="FractionCallout" dataDxfId="45">
      <calculatedColumnFormula>CONCATENATE(Table691416[[#This Row],[Fraction]],"-",Table691416[[#This Row],[Pitch]]," ",Table691416[[#This Row],[Series]]," ",Table691416[[#This Row],[ClassA]])</calculatedColumnFormula>
    </tableColumn>
    <tableColumn id="22" name="DecCallout" dataDxfId="44">
      <calculatedColumnFormula>CONCATENATE(TEXT(Table691416[[#This Row],[MajorMinB]],".000"),"-",Table691416[[#This Row],[Pitch]]," ",Table691416[[#This Row],[Series]]," ",Table691416[[#This Row],[ClassA]])</calculatedColumnFormula>
    </tableColumn>
    <tableColumn id="4" name="Allowance" dataDxfId="43">
      <calculatedColumnFormula>IF(OR($C4="1A",$C4="2A",$C4="3A"),D4,F4)</calculatedColumnFormula>
    </tableColumn>
    <tableColumn id="5" name="MajorMax" dataDxfId="42">
      <calculatedColumnFormula>IF(OR($C4="1A",$C4="2A",$C4="3A"),E4,G4)</calculatedColumnFormula>
    </tableColumn>
    <tableColumn id="6" name="MajorMinA" dataDxfId="41">
      <calculatedColumnFormula>IF(OR($C4="1A",$C4="2A",$C4="3A"),F4,H4)</calculatedColumnFormula>
    </tableColumn>
    <tableColumn id="7" name="MajorMinE" dataDxfId="40">
      <calculatedColumnFormula>IF(OR($C4="1A",$C4="2A",$C4="3A"),G4,I4)</calculatedColumnFormula>
    </tableColumn>
    <tableColumn id="8" name="PitchMaxA" dataDxfId="39">
      <calculatedColumnFormula>IF(OR($C4="1A",$C4="2A",$C4="3A"),H4,J4)</calculatedColumnFormula>
    </tableColumn>
    <tableColumn id="9" name="PitchMinA" dataDxfId="38">
      <calculatedColumnFormula>IF(OR($C4="1A",$C4="2A",$C4="3A"),I4,K4)</calculatedColumnFormula>
    </tableColumn>
    <tableColumn id="10" name="MinorMaxREF" dataDxfId="37">
      <calculatedColumnFormula>IF(OR($C4="1A",$C4="2A",$C4="3A"),J4,L4)</calculatedColumnFormula>
    </tableColumn>
    <tableColumn id="11" name="ClassB" dataDxfId="36">
      <calculatedColumnFormula>IF(OR($C4="1A",$C4="2A",$C4="3A"),K4,M4)</calculatedColumnFormula>
    </tableColumn>
    <tableColumn id="12" name="MinorMin" dataDxfId="35">
      <calculatedColumnFormula>IF(OR($C4="1A",$C4="2A",$C4="3A"),L4,N4)</calculatedColumnFormula>
    </tableColumn>
    <tableColumn id="13" name="MinorMax" dataDxfId="34">
      <calculatedColumnFormula>IF(OR($C4="1A",$C4="2A",$C4="3A"),M4,O4)</calculatedColumnFormula>
    </tableColumn>
    <tableColumn id="14" name="PitchMinB" dataDxfId="33">
      <calculatedColumnFormula>IF(OR($C4="1A",$C4="2A",$C4="3A"),N4,P4)</calculatedColumnFormula>
    </tableColumn>
    <tableColumn id="15" name="PitchMaxB" dataDxfId="32">
      <calculatedColumnFormula>IF(OR($C4="1A",$C4="2A",$C4="3A"),O4,Q4)</calculatedColumnFormula>
    </tableColumn>
    <tableColumn id="16" name="MajorMinB" dataDxfId="31">
      <calculatedColumnFormula>IF(OR($C4="1A",$C4="2A",$C4="3A"),P4,R4)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8" name="Table18" displayName="Table18" ref="A2:L396" totalsRowShown="0" dataDxfId="30">
  <autoFilter ref="A2:L396"/>
  <tableColumns count="12">
    <tableColumn id="1" name="Column1" dataDxfId="29"/>
    <tableColumn id="2" name="Fraction" dataDxfId="28">
      <calculatedColumnFormula>Table18[[#This Row],[Basic Major]]</calculatedColumnFormula>
    </tableColumn>
    <tableColumn id="4" name="N" dataDxfId="27"/>
    <tableColumn id="13" name="DecimalPartial" dataDxfId="26">
      <calculatedColumnFormula>CONCATENATE(TEXT(Table18[[#This Row],[Basic Major]],".000"),"-",Table18[[#This Row],[N]])</calculatedColumnFormula>
    </tableColumn>
    <tableColumn id="5" name="BasicPitch" dataDxfId="25"/>
    <tableColumn id="6" name="MinorExt" dataDxfId="24"/>
    <tableColumn id="7" name="BasicMinor" dataDxfId="23"/>
    <tableColumn id="8" name="LeadAngleDeg" dataDxfId="22"/>
    <tableColumn id="9" name="LeadAngleMin" dataDxfId="21"/>
    <tableColumn id="10" name="MinorArea" dataDxfId="20"/>
    <tableColumn id="11" name="TensileArea" dataDxfId="19"/>
    <tableColumn id="3" name="Basic Major" dataDxfId="18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P1471" totalsRowShown="0">
  <autoFilter ref="A1:P1471"/>
  <tableColumns count="16">
    <tableColumn id="1" name="Fraction"/>
    <tableColumn id="2" name="N"/>
    <tableColumn id="3" name="Series"/>
    <tableColumn id="4" name="Class"/>
    <tableColumn id="5" name="FractionCallout"/>
    <tableColumn id="6" name="DecimalCallout"/>
    <tableColumn id="7" name="Allowance"/>
    <tableColumn id="8" name="MajorMax"/>
    <tableColumn id="9" name="MajorBasic"/>
    <tableColumn id="10" name="MajorMin"/>
    <tableColumn id="11" name="MajorMinE"/>
    <tableColumn id="12" name="PitchMax"/>
    <tableColumn id="13" name="PitchMin"/>
    <tableColumn id="14" name="MinorMax"/>
    <tableColumn id="15" name="MinorMin"/>
    <tableColumn id="16" name="To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Table16" displayName="Table16" ref="A1:P237" totalsRowShown="0">
  <autoFilter ref="A1:P237"/>
  <sortState ref="A2:P237">
    <sortCondition ref="I1:I237"/>
  </sortState>
  <tableColumns count="16">
    <tableColumn id="14" name="Fraction" dataDxfId="17"/>
    <tableColumn id="3" name="P"/>
    <tableColumn id="16" name="Series"/>
    <tableColumn id="4" name="Class"/>
    <tableColumn id="17" name="FractionCallout" dataDxfId="16"/>
    <tableColumn id="13" name="DecimalCallout" dataDxfId="15"/>
    <tableColumn id="12" name="Allowance" dataDxfId="14"/>
    <tableColumn id="11" name="MajorMax" dataDxfId="13"/>
    <tableColumn id="2" name="MajorBasic" dataDxfId="12"/>
    <tableColumn id="10" name="MajorMin"/>
    <tableColumn id="18" name="MajorMinE" dataDxfId="11"/>
    <tableColumn id="8" name="PitchMax"/>
    <tableColumn id="7" name="PitchMin"/>
    <tableColumn id="6" name="MinorMax"/>
    <tableColumn id="5" name="MinorMin"/>
    <tableColumn id="9" name="To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portlandbolt.com/technicalinformation/fastener_identification_markings.html" TargetMode="External"/><Relationship Id="rId1" Type="http://schemas.openxmlformats.org/officeDocument/2006/relationships/hyperlink" Target="http://www.portlandbolt.com/technicalinformation/fastener_identification_markings.html" TargetMode="Externa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6"/>
  <sheetViews>
    <sheetView showZeros="0" zoomScale="70" zoomScaleNormal="70" workbookViewId="0">
      <pane ySplit="2" topLeftCell="A3" activePane="bottomLeft" state="frozen"/>
      <selection pane="bottomLeft" activeCell="B12" sqref="B12"/>
    </sheetView>
  </sheetViews>
  <sheetFormatPr defaultRowHeight="15" x14ac:dyDescent="0.25"/>
  <cols>
    <col min="1" max="1" width="19.5703125" style="17" customWidth="1"/>
    <col min="2" max="2" width="70.140625" style="17" bestFit="1" customWidth="1"/>
    <col min="3" max="3" width="70.140625" style="17" customWidth="1"/>
    <col min="4" max="8" width="12" style="4" customWidth="1"/>
    <col min="9" max="9" width="15.140625" style="4" customWidth="1"/>
    <col min="10" max="10" width="12" style="22" customWidth="1"/>
    <col min="11" max="16" width="12" style="4" customWidth="1"/>
    <col min="17" max="17" width="12" customWidth="1"/>
    <col min="18" max="18" width="35.5703125" customWidth="1"/>
  </cols>
  <sheetData>
    <row r="1" spans="1:28" s="36" customFormat="1" ht="30" x14ac:dyDescent="0.25">
      <c r="A1" s="32"/>
      <c r="B1" s="32"/>
      <c r="C1" s="32"/>
      <c r="D1" s="34" t="s">
        <v>223</v>
      </c>
      <c r="E1" s="34" t="s">
        <v>223</v>
      </c>
      <c r="F1" s="34" t="s">
        <v>223</v>
      </c>
      <c r="G1" s="34" t="s">
        <v>223</v>
      </c>
      <c r="H1" s="34" t="s">
        <v>38</v>
      </c>
      <c r="I1" s="34" t="s">
        <v>38</v>
      </c>
      <c r="J1" s="41" t="s">
        <v>223</v>
      </c>
      <c r="K1" s="34" t="s">
        <v>38</v>
      </c>
      <c r="M1" s="37" t="s">
        <v>158</v>
      </c>
      <c r="N1" s="34" t="s">
        <v>36</v>
      </c>
      <c r="O1" s="37" t="s">
        <v>156</v>
      </c>
      <c r="P1" s="37" t="s">
        <v>157</v>
      </c>
      <c r="S1" s="36" t="s">
        <v>221</v>
      </c>
    </row>
    <row r="2" spans="1:28" s="1" customFormat="1" ht="27" customHeight="1" x14ac:dyDescent="0.25">
      <c r="A2" s="18" t="s">
        <v>0</v>
      </c>
      <c r="B2" s="18" t="s">
        <v>1</v>
      </c>
      <c r="C2" s="18" t="s">
        <v>188</v>
      </c>
      <c r="D2" s="5" t="s">
        <v>178</v>
      </c>
      <c r="E2" s="5" t="s">
        <v>186</v>
      </c>
      <c r="F2" s="5" t="s">
        <v>31</v>
      </c>
      <c r="G2" s="5" t="s">
        <v>187</v>
      </c>
      <c r="H2" s="5" t="s">
        <v>32</v>
      </c>
      <c r="I2" s="5" t="s">
        <v>217</v>
      </c>
      <c r="J2" s="42" t="s">
        <v>339</v>
      </c>
      <c r="K2" s="5" t="s">
        <v>340</v>
      </c>
      <c r="L2" s="49" t="s">
        <v>341</v>
      </c>
      <c r="M2" s="50" t="s">
        <v>342</v>
      </c>
      <c r="N2" s="2" t="s">
        <v>2</v>
      </c>
      <c r="O2" s="5" t="s">
        <v>33</v>
      </c>
      <c r="P2" s="5" t="s">
        <v>34</v>
      </c>
      <c r="Q2" s="5" t="s">
        <v>35</v>
      </c>
      <c r="R2" s="1" t="s">
        <v>29</v>
      </c>
      <c r="S2" s="1" t="s">
        <v>220</v>
      </c>
      <c r="T2" s="1" t="s">
        <v>216</v>
      </c>
      <c r="U2" s="1" t="s">
        <v>218</v>
      </c>
      <c r="V2" s="1" t="s">
        <v>219</v>
      </c>
      <c r="W2" s="1" t="s">
        <v>185</v>
      </c>
    </row>
    <row r="3" spans="1:28" x14ac:dyDescent="0.25">
      <c r="A3" s="17" t="s">
        <v>125</v>
      </c>
      <c r="B3" s="17" t="s">
        <v>126</v>
      </c>
      <c r="D3" s="3">
        <v>344678000</v>
      </c>
      <c r="E3" s="3">
        <f>Metric[S_yt]/SQRT(3)</f>
        <v>198999936.08374184</v>
      </c>
      <c r="F3" s="3">
        <v>620420000</v>
      </c>
      <c r="G3" s="3">
        <f>Metric[S_ut]/SQRT(3)</f>
        <v>358199654.01062763</v>
      </c>
      <c r="H3" s="3"/>
      <c r="I3" s="3"/>
      <c r="J3" s="21">
        <v>210000000000</v>
      </c>
      <c r="K3" s="3">
        <v>77000000000</v>
      </c>
      <c r="L3" s="4">
        <v>0.34</v>
      </c>
      <c r="M3" s="4">
        <v>8200</v>
      </c>
      <c r="N3" s="3">
        <v>1.5E-5</v>
      </c>
      <c r="O3" s="4">
        <v>24</v>
      </c>
      <c r="P3" s="4">
        <v>590</v>
      </c>
      <c r="Q3" s="4"/>
      <c r="R3" s="4" t="s">
        <v>30</v>
      </c>
      <c r="S3" s="4"/>
      <c r="T3" s="4"/>
      <c r="U3" s="4"/>
      <c r="V3" s="4"/>
      <c r="W3" s="4"/>
      <c r="X3" s="16"/>
      <c r="Y3" s="4"/>
      <c r="Z3" s="4"/>
      <c r="AA3" s="4"/>
      <c r="AB3" s="4"/>
    </row>
    <row r="4" spans="1:28" x14ac:dyDescent="0.25">
      <c r="A4" s="17" t="s">
        <v>125</v>
      </c>
      <c r="B4" s="17" t="s">
        <v>16</v>
      </c>
      <c r="D4" s="3">
        <v>220594000</v>
      </c>
      <c r="E4" s="3">
        <f>Metric[S_yt]/SQRT(3)</f>
        <v>127360005.28161632</v>
      </c>
      <c r="F4" s="3">
        <v>448081000</v>
      </c>
      <c r="G4" s="3">
        <f>Metric[S_ut]/SQRT(3)</f>
        <v>258699685.96875671</v>
      </c>
      <c r="H4" s="3"/>
      <c r="I4" s="3"/>
      <c r="J4" s="21">
        <v>180000000000</v>
      </c>
      <c r="K4" s="3">
        <v>67000000000</v>
      </c>
      <c r="L4" s="4">
        <v>0.34</v>
      </c>
      <c r="M4" s="4">
        <v>8800</v>
      </c>
      <c r="N4" s="3">
        <v>1.4E-5</v>
      </c>
      <c r="O4" s="4">
        <v>22</v>
      </c>
      <c r="P4" s="4">
        <v>430</v>
      </c>
      <c r="Q4" s="4"/>
      <c r="R4" s="4" t="s">
        <v>30</v>
      </c>
      <c r="S4" s="4"/>
      <c r="T4" s="4"/>
      <c r="U4" s="4"/>
      <c r="V4" s="4"/>
      <c r="W4" s="38"/>
      <c r="X4" s="19"/>
    </row>
    <row r="5" spans="1:28" x14ac:dyDescent="0.25">
      <c r="A5" s="17" t="s">
        <v>6</v>
      </c>
      <c r="B5" s="17">
        <v>1060</v>
      </c>
      <c r="D5" s="3">
        <v>27574200</v>
      </c>
      <c r="E5" s="3">
        <f>Metric[S_yt]/SQRT(3)</f>
        <v>15919971.79268858</v>
      </c>
      <c r="F5" s="3">
        <v>68935600</v>
      </c>
      <c r="G5" s="3">
        <f>Metric[S_ut]/SQRT(3)</f>
        <v>39799987.216748372</v>
      </c>
      <c r="H5" s="3"/>
      <c r="I5" s="3"/>
      <c r="J5" s="21">
        <v>69000000000</v>
      </c>
      <c r="K5" s="3">
        <v>27000000000</v>
      </c>
      <c r="L5" s="4">
        <v>0.33</v>
      </c>
      <c r="M5" s="4">
        <v>2700</v>
      </c>
      <c r="N5" s="3">
        <v>2.4000000000000001E-5</v>
      </c>
      <c r="O5" s="4">
        <v>200</v>
      </c>
      <c r="P5" s="4">
        <v>900</v>
      </c>
      <c r="Q5" s="4"/>
      <c r="R5" s="4" t="s">
        <v>30</v>
      </c>
      <c r="S5" s="4"/>
      <c r="T5" s="4"/>
      <c r="U5" s="4"/>
      <c r="V5" s="4"/>
      <c r="W5" s="38"/>
      <c r="X5" s="19"/>
    </row>
    <row r="6" spans="1:28" x14ac:dyDescent="0.25">
      <c r="A6" s="17" t="s">
        <v>6</v>
      </c>
      <c r="B6" s="17">
        <v>1345</v>
      </c>
      <c r="D6" s="3">
        <v>27574200</v>
      </c>
      <c r="E6" s="3">
        <f>Metric[S_yt]/SQRT(3)</f>
        <v>15919971.79268858</v>
      </c>
      <c r="F6" s="3">
        <v>82722700</v>
      </c>
      <c r="G6" s="3">
        <f>Metric[S_ut]/SQRT(3)</f>
        <v>47759973.113092661</v>
      </c>
      <c r="H6" s="3"/>
      <c r="I6" s="3"/>
      <c r="J6" s="21">
        <v>69000000000</v>
      </c>
      <c r="K6" s="3">
        <v>27000000000</v>
      </c>
      <c r="L6" s="4">
        <v>0.33</v>
      </c>
      <c r="M6" s="4">
        <v>2700</v>
      </c>
      <c r="N6" s="3">
        <v>2.4000000000000001E-5</v>
      </c>
      <c r="O6" s="4">
        <v>220</v>
      </c>
      <c r="P6" s="4">
        <v>1000</v>
      </c>
      <c r="Q6" s="4"/>
      <c r="R6" s="4" t="s">
        <v>30</v>
      </c>
      <c r="S6" s="4"/>
      <c r="T6" s="4"/>
      <c r="U6" s="4"/>
      <c r="V6" s="4"/>
      <c r="W6" s="38"/>
      <c r="X6" s="19"/>
    </row>
    <row r="7" spans="1:28" x14ac:dyDescent="0.25">
      <c r="A7" s="17" t="s">
        <v>6</v>
      </c>
      <c r="B7" s="17">
        <v>1350</v>
      </c>
      <c r="D7" s="3">
        <v>27574200</v>
      </c>
      <c r="E7" s="3">
        <f>Metric[S_yt]/SQRT(3)</f>
        <v>15919971.79268858</v>
      </c>
      <c r="F7" s="3">
        <v>82722700</v>
      </c>
      <c r="G7" s="3">
        <f>Metric[S_ut]/SQRT(3)</f>
        <v>47759973.113092661</v>
      </c>
      <c r="H7" s="3"/>
      <c r="I7" s="3"/>
      <c r="J7" s="21">
        <v>69000000000</v>
      </c>
      <c r="K7" s="3">
        <v>27000000000</v>
      </c>
      <c r="L7" s="4">
        <v>0.33</v>
      </c>
      <c r="M7" s="4">
        <v>2700</v>
      </c>
      <c r="N7" s="3">
        <v>2.4000000000000001E-5</v>
      </c>
      <c r="O7" s="4">
        <v>230</v>
      </c>
      <c r="P7" s="4">
        <v>1000</v>
      </c>
      <c r="Q7" s="4"/>
      <c r="R7" s="4" t="s">
        <v>30</v>
      </c>
      <c r="S7" s="4"/>
      <c r="T7" s="4"/>
      <c r="U7" s="4"/>
      <c r="V7" s="4"/>
      <c r="W7" s="38"/>
      <c r="X7" s="19"/>
    </row>
    <row r="8" spans="1:28" x14ac:dyDescent="0.25">
      <c r="A8" s="17" t="s">
        <v>6</v>
      </c>
      <c r="B8" s="17">
        <v>2014</v>
      </c>
      <c r="D8" s="3">
        <v>96509800</v>
      </c>
      <c r="E8" s="3">
        <f>Metric[S_yt]/SQRT(3)</f>
        <v>55719959.00943695</v>
      </c>
      <c r="F8" s="3">
        <v>165445000</v>
      </c>
      <c r="G8" s="3">
        <f>Metric[S_ut]/SQRT(3)</f>
        <v>95519715.286077634</v>
      </c>
      <c r="H8" s="3"/>
      <c r="I8" s="3"/>
      <c r="J8" s="21">
        <v>73000000000</v>
      </c>
      <c r="K8" s="3">
        <v>28000000000</v>
      </c>
      <c r="L8" s="4">
        <v>0.33</v>
      </c>
      <c r="M8" s="4">
        <v>2800</v>
      </c>
      <c r="N8" s="3">
        <v>2.3E-5</v>
      </c>
      <c r="O8" s="4">
        <v>160</v>
      </c>
      <c r="P8" s="4">
        <v>960</v>
      </c>
      <c r="Q8" s="4"/>
      <c r="R8" s="4" t="s">
        <v>30</v>
      </c>
      <c r="S8" s="4"/>
      <c r="T8" s="4"/>
      <c r="U8" s="4"/>
      <c r="V8" s="4"/>
      <c r="W8" s="38"/>
      <c r="X8" s="19"/>
    </row>
    <row r="9" spans="1:28" x14ac:dyDescent="0.25">
      <c r="A9" s="17" t="s">
        <v>6</v>
      </c>
      <c r="B9" s="17">
        <v>2018</v>
      </c>
      <c r="D9" s="3">
        <v>317104000</v>
      </c>
      <c r="E9" s="3">
        <f>Metric[S_yt]/SQRT(3)</f>
        <v>183080079.76110709</v>
      </c>
      <c r="F9" s="3">
        <v>420507000</v>
      </c>
      <c r="G9" s="3">
        <f>Metric[S_ut]/SQRT(3)</f>
        <v>242779829.64612198</v>
      </c>
      <c r="H9" s="3"/>
      <c r="I9" s="3"/>
      <c r="J9" s="21">
        <v>74000000000</v>
      </c>
      <c r="K9" s="3">
        <v>27000000000</v>
      </c>
      <c r="L9" s="4">
        <v>0.33</v>
      </c>
      <c r="M9" s="4">
        <v>2800</v>
      </c>
      <c r="N9" s="3">
        <v>2.1999999999999999E-5</v>
      </c>
      <c r="O9" s="4">
        <v>150</v>
      </c>
      <c r="P9" s="4">
        <v>1000</v>
      </c>
      <c r="Q9" s="4"/>
      <c r="R9" s="4" t="s">
        <v>30</v>
      </c>
      <c r="S9" s="4"/>
      <c r="T9" s="4"/>
      <c r="U9" s="4"/>
      <c r="V9" s="4"/>
      <c r="W9" s="38"/>
      <c r="X9" s="19"/>
    </row>
    <row r="10" spans="1:28" x14ac:dyDescent="0.25">
      <c r="A10" s="17" t="s">
        <v>6</v>
      </c>
      <c r="B10" s="17">
        <v>2024</v>
      </c>
      <c r="D10" s="3">
        <v>75829100</v>
      </c>
      <c r="E10" s="3">
        <f>Metric[S_yt]/SQRT(3)</f>
        <v>43779951.297407053</v>
      </c>
      <c r="F10" s="3">
        <v>186126000</v>
      </c>
      <c r="G10" s="3">
        <f>Metric[S_ut]/SQRT(3)</f>
        <v>107459896.20318829</v>
      </c>
      <c r="H10" s="3"/>
      <c r="I10" s="3"/>
      <c r="J10" s="21">
        <v>73000000000</v>
      </c>
      <c r="K10" s="3">
        <v>28000000000</v>
      </c>
      <c r="L10" s="4">
        <v>0.33</v>
      </c>
      <c r="M10" s="4">
        <v>2800</v>
      </c>
      <c r="N10" s="3">
        <v>2.3E-5</v>
      </c>
      <c r="O10" s="4">
        <v>140</v>
      </c>
      <c r="P10" s="4">
        <v>800</v>
      </c>
      <c r="Q10" s="4"/>
      <c r="R10" s="4" t="s">
        <v>30</v>
      </c>
      <c r="S10" s="4"/>
      <c r="T10" s="4"/>
      <c r="U10" s="4"/>
      <c r="V10" s="4"/>
      <c r="W10" s="38"/>
      <c r="X10" s="19"/>
    </row>
    <row r="11" spans="1:28" x14ac:dyDescent="0.25">
      <c r="A11" s="17" t="s">
        <v>6</v>
      </c>
      <c r="B11" s="17">
        <v>2024</v>
      </c>
      <c r="D11" s="3">
        <v>75829100</v>
      </c>
      <c r="E11" s="3">
        <f>Metric[S_yt]/SQRT(3)</f>
        <v>43779951.297407053</v>
      </c>
      <c r="F11" s="3">
        <v>186126000</v>
      </c>
      <c r="G11" s="3">
        <f>Metric[S_ut]/SQRT(3)</f>
        <v>107459896.20318829</v>
      </c>
      <c r="H11" s="3"/>
      <c r="I11" s="3"/>
      <c r="J11" s="21">
        <v>73000000000</v>
      </c>
      <c r="K11" s="3">
        <v>28000000000</v>
      </c>
      <c r="L11" s="4">
        <v>0.33</v>
      </c>
      <c r="M11" s="4">
        <v>2800</v>
      </c>
      <c r="N11" s="3">
        <v>2.3E-5</v>
      </c>
      <c r="O11" s="4">
        <v>140</v>
      </c>
      <c r="P11" s="4">
        <v>800</v>
      </c>
      <c r="Q11" s="4"/>
      <c r="R11" s="4" t="s">
        <v>30</v>
      </c>
      <c r="S11" s="4"/>
      <c r="T11" s="4"/>
      <c r="U11" s="4"/>
      <c r="V11" s="4"/>
      <c r="W11" s="38"/>
      <c r="X11" s="19"/>
    </row>
    <row r="12" spans="1:28" x14ac:dyDescent="0.25">
      <c r="A12" s="17" t="s">
        <v>6</v>
      </c>
      <c r="B12" s="17">
        <v>3003</v>
      </c>
      <c r="D12" s="3">
        <v>41361300</v>
      </c>
      <c r="E12" s="3">
        <f>Metric[S_yt]/SQRT(3)</f>
        <v>23879957.689032871</v>
      </c>
      <c r="F12" s="3">
        <v>110297000</v>
      </c>
      <c r="G12" s="3">
        <f>Metric[S_ut]/SQRT(3)</f>
        <v>63680002.640808158</v>
      </c>
      <c r="H12" s="3"/>
      <c r="I12" s="3"/>
      <c r="J12" s="21">
        <v>69000000000</v>
      </c>
      <c r="K12" s="3">
        <v>27000000000</v>
      </c>
      <c r="L12" s="4">
        <v>0.33</v>
      </c>
      <c r="M12" s="4">
        <v>2700</v>
      </c>
      <c r="N12" s="3">
        <v>2.3E-5</v>
      </c>
      <c r="O12" s="4">
        <v>170</v>
      </c>
      <c r="P12" s="4">
        <v>1000</v>
      </c>
      <c r="Q12" s="4"/>
      <c r="R12" s="4" t="s">
        <v>30</v>
      </c>
      <c r="S12" s="4"/>
      <c r="T12" s="4"/>
      <c r="U12" s="4"/>
      <c r="V12" s="4"/>
      <c r="W12" s="38"/>
      <c r="X12" s="19"/>
    </row>
    <row r="13" spans="1:28" x14ac:dyDescent="0.25">
      <c r="A13" s="17" t="s">
        <v>6</v>
      </c>
      <c r="B13" s="17">
        <v>6061</v>
      </c>
      <c r="D13" s="3">
        <v>55148500</v>
      </c>
      <c r="E13" s="3">
        <f>Metric[S_yt]/SQRT(3)</f>
        <v>31840001.320404079</v>
      </c>
      <c r="F13" s="3">
        <v>124084000</v>
      </c>
      <c r="G13" s="3">
        <f>Metric[S_ut]/SQRT(3)</f>
        <v>71639930.802125528</v>
      </c>
      <c r="H13" s="3"/>
      <c r="I13" s="3"/>
      <c r="J13" s="21">
        <v>69000000000</v>
      </c>
      <c r="K13" s="3">
        <v>26000000000</v>
      </c>
      <c r="L13" s="4">
        <v>0.33</v>
      </c>
      <c r="M13" s="4">
        <v>2700</v>
      </c>
      <c r="N13" s="3">
        <v>2.4000000000000001E-5</v>
      </c>
      <c r="O13" s="4">
        <v>170</v>
      </c>
      <c r="P13" s="4">
        <v>1300</v>
      </c>
      <c r="Q13" s="4"/>
      <c r="R13" s="4" t="s">
        <v>30</v>
      </c>
      <c r="S13" s="4"/>
      <c r="T13" s="4"/>
      <c r="U13" s="4"/>
      <c r="V13" s="4"/>
      <c r="W13" s="38"/>
      <c r="X13" s="19"/>
    </row>
    <row r="14" spans="1:28" x14ac:dyDescent="0.25">
      <c r="A14" s="17" t="s">
        <v>6</v>
      </c>
      <c r="B14" s="17">
        <v>7079</v>
      </c>
      <c r="D14" s="3"/>
      <c r="E14" s="3">
        <f>Metric[S_yt]/SQRT(3)</f>
        <v>0</v>
      </c>
      <c r="F14" s="3"/>
      <c r="G14" s="3">
        <f>Metric[S_ut]/SQRT(3)</f>
        <v>0</v>
      </c>
      <c r="H14" s="3"/>
      <c r="I14" s="3"/>
      <c r="J14" s="21">
        <v>72000000000</v>
      </c>
      <c r="K14" s="3">
        <v>27000000000</v>
      </c>
      <c r="L14" s="4">
        <v>0.33</v>
      </c>
      <c r="M14" s="4">
        <v>2700</v>
      </c>
      <c r="N14" s="3">
        <v>2.5000000000000001E-5</v>
      </c>
      <c r="O14" s="4">
        <v>120</v>
      </c>
      <c r="P14" s="4">
        <v>960</v>
      </c>
      <c r="Q14" s="4"/>
      <c r="R14" s="4" t="s">
        <v>30</v>
      </c>
      <c r="S14" s="4"/>
      <c r="T14" s="4"/>
      <c r="U14" s="4"/>
      <c r="V14" s="4"/>
      <c r="W14" s="38"/>
      <c r="X14" s="19"/>
    </row>
    <row r="15" spans="1:28" x14ac:dyDescent="0.25">
      <c r="A15" s="17" t="s">
        <v>6</v>
      </c>
      <c r="B15" s="17" t="s">
        <v>60</v>
      </c>
      <c r="D15" s="3">
        <v>57000000</v>
      </c>
      <c r="E15" s="3">
        <f>Metric[S_yt]/SQRT(3)</f>
        <v>32908965.34380867</v>
      </c>
      <c r="F15" s="3">
        <v>85000000</v>
      </c>
      <c r="G15" s="3">
        <f>Metric[S_ut]/SQRT(3)</f>
        <v>49074772.881118193</v>
      </c>
      <c r="H15" s="3"/>
      <c r="I15" s="3"/>
      <c r="J15" s="21">
        <v>69000000000</v>
      </c>
      <c r="K15" s="3">
        <v>26000000000</v>
      </c>
      <c r="L15" s="4">
        <v>0.33</v>
      </c>
      <c r="M15" s="4">
        <v>2705</v>
      </c>
      <c r="N15" s="3">
        <v>2.4000000000000001E-5</v>
      </c>
      <c r="O15" s="4">
        <v>230</v>
      </c>
      <c r="P15" s="4">
        <v>900</v>
      </c>
      <c r="Q15" s="4"/>
      <c r="R15" s="4" t="s">
        <v>30</v>
      </c>
      <c r="S15" s="4"/>
      <c r="T15" s="4"/>
      <c r="U15" s="4"/>
      <c r="V15" s="4"/>
      <c r="W15" s="38"/>
      <c r="X15" s="19"/>
    </row>
    <row r="16" spans="1:28" x14ac:dyDescent="0.25">
      <c r="A16" s="17" t="s">
        <v>6</v>
      </c>
      <c r="B16" s="17" t="s">
        <v>61</v>
      </c>
      <c r="D16" s="3">
        <v>90000000</v>
      </c>
      <c r="E16" s="3">
        <f>Metric[S_yt]/SQRT(3)</f>
        <v>51961524.227066323</v>
      </c>
      <c r="F16" s="3">
        <v>95000000</v>
      </c>
      <c r="G16" s="3">
        <f>Metric[S_ut]/SQRT(3)</f>
        <v>54848275.573014453</v>
      </c>
      <c r="H16" s="3"/>
      <c r="I16" s="3"/>
      <c r="J16" s="21">
        <v>69000000000</v>
      </c>
      <c r="K16" s="3">
        <v>26000000000</v>
      </c>
      <c r="L16" s="4">
        <v>0.33</v>
      </c>
      <c r="M16" s="4">
        <v>2705</v>
      </c>
      <c r="N16" s="3">
        <v>2.3600000000000001E-5</v>
      </c>
      <c r="O16" s="4">
        <v>230</v>
      </c>
      <c r="P16" s="4">
        <v>900</v>
      </c>
      <c r="Q16" s="4"/>
      <c r="R16" s="4" t="s">
        <v>30</v>
      </c>
      <c r="S16" s="4"/>
      <c r="T16" s="4"/>
      <c r="U16" s="4"/>
      <c r="V16" s="4"/>
      <c r="W16" s="38"/>
      <c r="X16" s="19"/>
    </row>
    <row r="17" spans="1:24" x14ac:dyDescent="0.25">
      <c r="A17" s="17" t="s">
        <v>6</v>
      </c>
      <c r="B17" s="17" t="s">
        <v>62</v>
      </c>
      <c r="D17" s="3">
        <v>105000000</v>
      </c>
      <c r="E17" s="3">
        <f>Metric[S_yt]/SQRT(3)</f>
        <v>60621778.264910705</v>
      </c>
      <c r="F17" s="3">
        <v>110000000</v>
      </c>
      <c r="G17" s="3">
        <f>Metric[S_ut]/SQRT(3)</f>
        <v>63508529.610858835</v>
      </c>
      <c r="H17" s="3"/>
      <c r="I17" s="3"/>
      <c r="J17" s="21">
        <v>69000000000</v>
      </c>
      <c r="K17" s="3">
        <v>26000000000</v>
      </c>
      <c r="L17" s="4">
        <v>0.33</v>
      </c>
      <c r="M17" s="4">
        <v>2705</v>
      </c>
      <c r="N17" s="3">
        <v>2.3600000000000001E-5</v>
      </c>
      <c r="O17" s="4">
        <v>230</v>
      </c>
      <c r="P17" s="4">
        <v>900</v>
      </c>
      <c r="Q17" s="4"/>
      <c r="R17" s="4" t="s">
        <v>30</v>
      </c>
      <c r="S17" s="4"/>
      <c r="T17" s="4"/>
      <c r="U17" s="4"/>
      <c r="V17" s="4"/>
      <c r="W17" s="38"/>
      <c r="X17" s="19"/>
    </row>
    <row r="18" spans="1:24" x14ac:dyDescent="0.25">
      <c r="A18" s="17" t="s">
        <v>6</v>
      </c>
      <c r="B18" s="17" t="s">
        <v>63</v>
      </c>
      <c r="D18" s="3">
        <v>125000000</v>
      </c>
      <c r="E18" s="3">
        <f>Metric[S_yt]/SQRT(3)</f>
        <v>72168783.648703218</v>
      </c>
      <c r="F18" s="3">
        <v>130000000</v>
      </c>
      <c r="G18" s="3">
        <f>Metric[S_ut]/SQRT(3)</f>
        <v>75055534.994651347</v>
      </c>
      <c r="H18" s="3"/>
      <c r="I18" s="3"/>
      <c r="J18" s="21">
        <v>69000000000</v>
      </c>
      <c r="K18" s="3">
        <v>26000000000</v>
      </c>
      <c r="L18" s="4">
        <v>0.33</v>
      </c>
      <c r="M18" s="4">
        <v>2705</v>
      </c>
      <c r="N18" s="3">
        <v>2.3600000000000001E-5</v>
      </c>
      <c r="O18" s="4">
        <v>230</v>
      </c>
      <c r="P18" s="4">
        <v>900</v>
      </c>
      <c r="Q18" s="4"/>
      <c r="R18" s="4" t="s">
        <v>30</v>
      </c>
      <c r="S18" s="4"/>
      <c r="T18" s="4"/>
      <c r="U18" s="4"/>
      <c r="V18" s="4"/>
      <c r="W18" s="38"/>
      <c r="X18" s="16"/>
    </row>
    <row r="19" spans="1:24" x14ac:dyDescent="0.25">
      <c r="A19" s="17" t="s">
        <v>6</v>
      </c>
      <c r="B19" s="17" t="s">
        <v>63</v>
      </c>
      <c r="C19" s="17" t="s">
        <v>189</v>
      </c>
      <c r="D19" s="3">
        <v>108000000</v>
      </c>
      <c r="E19" s="3">
        <f>Metric[S_yt]/SQRT(3)</f>
        <v>62353829.072479583</v>
      </c>
      <c r="F19" s="3">
        <v>130000000</v>
      </c>
      <c r="G19" s="3">
        <f>Metric[S_ut]/SQRT(3)</f>
        <v>75055534.994651347</v>
      </c>
      <c r="H19" s="3"/>
      <c r="I19" s="3"/>
      <c r="J19" s="21">
        <v>69000000000</v>
      </c>
      <c r="K19" s="3">
        <v>26000000000</v>
      </c>
      <c r="L19" s="4">
        <v>0.33</v>
      </c>
      <c r="M19" s="4">
        <v>2705</v>
      </c>
      <c r="N19" s="3">
        <v>2.4000000000000001E-5</v>
      </c>
      <c r="O19" s="4">
        <v>230</v>
      </c>
      <c r="P19" s="4">
        <v>900</v>
      </c>
      <c r="Q19" s="4"/>
      <c r="R19" s="4" t="s">
        <v>30</v>
      </c>
      <c r="S19" s="4"/>
      <c r="T19" s="4"/>
      <c r="U19" s="4"/>
      <c r="V19" s="4"/>
      <c r="W19" s="38"/>
      <c r="X19" s="19"/>
    </row>
    <row r="20" spans="1:24" x14ac:dyDescent="0.25">
      <c r="A20" s="17" t="s">
        <v>6</v>
      </c>
      <c r="B20" s="17" t="s">
        <v>64</v>
      </c>
      <c r="D20" s="3">
        <v>30000000</v>
      </c>
      <c r="E20" s="3">
        <f>Metric[S_yt]/SQRT(3)</f>
        <v>17320508.075688776</v>
      </c>
      <c r="F20" s="3">
        <v>70000000</v>
      </c>
      <c r="G20" s="3">
        <f>Metric[S_ut]/SQRT(3)</f>
        <v>40414518.843273804</v>
      </c>
      <c r="H20" s="3"/>
      <c r="I20" s="3"/>
      <c r="J20" s="21">
        <v>69000000000</v>
      </c>
      <c r="K20" s="3">
        <v>26000000000</v>
      </c>
      <c r="L20" s="4">
        <v>0.33</v>
      </c>
      <c r="M20" s="4">
        <v>2705</v>
      </c>
      <c r="N20" s="3">
        <v>2.4000000000000001E-5</v>
      </c>
      <c r="O20" s="4">
        <v>234</v>
      </c>
      <c r="P20" s="4">
        <v>900</v>
      </c>
      <c r="Q20" s="4"/>
      <c r="R20" s="4" t="s">
        <v>30</v>
      </c>
      <c r="S20" s="4"/>
      <c r="T20" s="4"/>
      <c r="U20" s="4"/>
      <c r="V20" s="4"/>
      <c r="W20" s="38"/>
      <c r="X20" s="19"/>
    </row>
    <row r="21" spans="1:24" x14ac:dyDescent="0.25">
      <c r="A21" s="17" t="s">
        <v>6</v>
      </c>
      <c r="B21" s="17" t="s">
        <v>190</v>
      </c>
      <c r="C21" s="17" t="s">
        <v>189</v>
      </c>
      <c r="D21" s="3">
        <v>99284505.021619007</v>
      </c>
      <c r="E21" s="3">
        <f>Metric[S_yt]/SQRT(3)</f>
        <v>57321935.700590491</v>
      </c>
      <c r="F21" s="3">
        <v>109999998.96355399</v>
      </c>
      <c r="G21" s="3">
        <f>Metric[S_ut]/SQRT(3)</f>
        <v>63508529.01246646</v>
      </c>
      <c r="H21" s="3"/>
      <c r="I21" s="3"/>
      <c r="J21" s="21">
        <v>68899999795.83287</v>
      </c>
      <c r="K21" s="3">
        <v>26000000131.099415</v>
      </c>
      <c r="L21" s="4">
        <v>0.33</v>
      </c>
      <c r="M21" s="4">
        <v>2710</v>
      </c>
      <c r="N21" s="3">
        <v>2.4000000000000001E-5</v>
      </c>
      <c r="O21" s="4">
        <v>220</v>
      </c>
      <c r="P21" s="4">
        <v>904</v>
      </c>
      <c r="Q21" s="4"/>
      <c r="R21" s="4" t="s">
        <v>30</v>
      </c>
      <c r="S21" s="4"/>
      <c r="T21" s="4"/>
      <c r="U21" s="4"/>
      <c r="V21" s="4"/>
      <c r="W21" s="38"/>
      <c r="X21" s="16"/>
    </row>
    <row r="22" spans="1:24" x14ac:dyDescent="0.25">
      <c r="A22" s="17" t="s">
        <v>6</v>
      </c>
      <c r="B22" s="17" t="s">
        <v>191</v>
      </c>
      <c r="C22" s="17" t="s">
        <v>189</v>
      </c>
      <c r="D22" s="3">
        <v>122726679.81839</v>
      </c>
      <c r="E22" s="3">
        <f>Metric[S_yt]/SQRT(3)</f>
        <v>70856281.629896477</v>
      </c>
      <c r="F22" s="3">
        <v>130000000.655497</v>
      </c>
      <c r="G22" s="3">
        <f>Metric[S_ut]/SQRT(3)</f>
        <v>75055535.373102725</v>
      </c>
      <c r="H22" s="3"/>
      <c r="I22" s="3"/>
      <c r="J22" s="21">
        <v>68899999795.83287</v>
      </c>
      <c r="K22" s="3">
        <v>26000000131.099415</v>
      </c>
      <c r="L22" s="4">
        <v>0.33</v>
      </c>
      <c r="M22" s="4">
        <v>2710</v>
      </c>
      <c r="N22" s="3">
        <v>2.4000000000000001E-5</v>
      </c>
      <c r="O22" s="4">
        <v>220</v>
      </c>
      <c r="P22" s="4">
        <v>904</v>
      </c>
      <c r="Q22" s="4"/>
      <c r="R22" s="4" t="s">
        <v>30</v>
      </c>
      <c r="S22" s="4"/>
      <c r="T22" s="4"/>
      <c r="U22" s="4"/>
      <c r="V22" s="4"/>
      <c r="W22" s="38"/>
      <c r="X22" s="19"/>
    </row>
    <row r="23" spans="1:24" x14ac:dyDescent="0.25">
      <c r="A23" s="17" t="s">
        <v>6</v>
      </c>
      <c r="B23" s="17" t="s">
        <v>196</v>
      </c>
      <c r="C23" s="17" t="s">
        <v>189</v>
      </c>
      <c r="D23" s="3">
        <v>118589825.44249</v>
      </c>
      <c r="E23" s="3">
        <f>Metric[S_yt]/SQRT(3)</f>
        <v>68467867.64237234</v>
      </c>
      <c r="F23" s="3">
        <v>130000000.655497</v>
      </c>
      <c r="G23" s="3">
        <f>Metric[S_ut]/SQRT(3)</f>
        <v>75055535.373102725</v>
      </c>
      <c r="H23" s="3"/>
      <c r="I23" s="3"/>
      <c r="J23" s="21">
        <v>69000000666.137253</v>
      </c>
      <c r="K23" s="3">
        <v>26000000131.099415</v>
      </c>
      <c r="L23" s="4">
        <v>0.33</v>
      </c>
      <c r="M23" s="4">
        <v>2705</v>
      </c>
      <c r="N23" s="3"/>
      <c r="O23" s="4">
        <v>220</v>
      </c>
      <c r="P23" s="4">
        <v>900</v>
      </c>
      <c r="Q23" s="4"/>
      <c r="R23" s="4" t="s">
        <v>30</v>
      </c>
      <c r="S23" s="4"/>
      <c r="T23" s="4"/>
      <c r="U23" s="4"/>
      <c r="V23" s="4"/>
      <c r="W23" s="38"/>
      <c r="X23" s="19"/>
    </row>
    <row r="24" spans="1:24" x14ac:dyDescent="0.25">
      <c r="A24" s="17" t="s">
        <v>6</v>
      </c>
      <c r="B24" s="17" t="s">
        <v>197</v>
      </c>
      <c r="C24" s="17" t="s">
        <v>189</v>
      </c>
      <c r="D24" s="3">
        <v>34500000</v>
      </c>
      <c r="E24" s="3">
        <f>Metric[S_yt]/SQRT(3)</f>
        <v>19918584.287042089</v>
      </c>
      <c r="F24" s="3">
        <v>89600000</v>
      </c>
      <c r="G24" s="3">
        <f>Metric[S_ut]/SQRT(3)</f>
        <v>51730584.119390473</v>
      </c>
      <c r="H24" s="3"/>
      <c r="I24" s="3"/>
      <c r="J24" s="21">
        <v>68900000000</v>
      </c>
      <c r="K24" s="3">
        <v>26000000000</v>
      </c>
      <c r="L24" s="4">
        <v>0.33</v>
      </c>
      <c r="M24" s="4">
        <v>2710</v>
      </c>
      <c r="N24" s="3">
        <v>2.4000000000000001E-5</v>
      </c>
      <c r="O24" s="4">
        <v>222</v>
      </c>
      <c r="P24" s="4">
        <v>904</v>
      </c>
      <c r="Q24" s="4"/>
      <c r="R24" s="4" t="s">
        <v>30</v>
      </c>
      <c r="S24" s="4"/>
      <c r="T24" s="4"/>
      <c r="U24" s="4"/>
      <c r="V24" s="4"/>
      <c r="W24" s="38"/>
      <c r="X24" s="19"/>
    </row>
    <row r="25" spans="1:24" x14ac:dyDescent="0.25">
      <c r="A25" s="17" t="s">
        <v>6</v>
      </c>
      <c r="B25" s="17" t="s">
        <v>192</v>
      </c>
      <c r="C25" s="17" t="s">
        <v>194</v>
      </c>
      <c r="D25" s="3">
        <v>225000000</v>
      </c>
      <c r="E25" s="3">
        <f>Metric[S_yt]/SQRT(3)</f>
        <v>129903810.5676658</v>
      </c>
      <c r="F25" s="3">
        <v>273000000</v>
      </c>
      <c r="G25" s="3">
        <f>Metric[S_ut]/SQRT(3)</f>
        <v>157616623.48876783</v>
      </c>
      <c r="H25" s="3"/>
      <c r="I25" s="3"/>
      <c r="J25" s="21">
        <v>70999997387.952957</v>
      </c>
      <c r="K25" s="3">
        <v>23000000222.04575</v>
      </c>
      <c r="L25" s="4">
        <v>0.33</v>
      </c>
      <c r="M25" s="4">
        <v>2800</v>
      </c>
      <c r="N25" s="3">
        <v>1.9000000000000001E-5</v>
      </c>
      <c r="O25" s="4">
        <v>121</v>
      </c>
      <c r="P25" s="4">
        <v>963</v>
      </c>
      <c r="Q25" s="4"/>
      <c r="R25" s="4" t="s">
        <v>30</v>
      </c>
      <c r="S25" s="4"/>
      <c r="T25" s="4"/>
      <c r="U25" s="4"/>
      <c r="V25" s="4"/>
      <c r="W25" s="38"/>
      <c r="X25" s="19"/>
    </row>
    <row r="26" spans="1:24" x14ac:dyDescent="0.25">
      <c r="A26" s="17" t="s">
        <v>6</v>
      </c>
      <c r="B26" s="17" t="s">
        <v>193</v>
      </c>
      <c r="C26" s="17" t="s">
        <v>194</v>
      </c>
      <c r="D26" s="3">
        <v>349000000</v>
      </c>
      <c r="E26" s="3">
        <f>Metric[S_yt]/SQRT(3)</f>
        <v>201495243.94717941</v>
      </c>
      <c r="F26" s="3">
        <v>359000000</v>
      </c>
      <c r="G26" s="3">
        <f>Metric[S_ut]/SQRT(3)</f>
        <v>207268746.63907567</v>
      </c>
      <c r="H26" s="3"/>
      <c r="I26" s="3"/>
      <c r="J26" s="21">
        <v>70999997000</v>
      </c>
      <c r="K26" s="3">
        <v>23000000000</v>
      </c>
      <c r="L26" s="4">
        <v>0.33</v>
      </c>
      <c r="M26" s="4">
        <v>2800</v>
      </c>
      <c r="N26" s="3">
        <v>3.4999999999999997E-5</v>
      </c>
      <c r="O26" s="4">
        <v>121</v>
      </c>
      <c r="P26" s="4">
        <v>963</v>
      </c>
      <c r="Q26" s="4"/>
      <c r="R26" s="4" t="s">
        <v>30</v>
      </c>
      <c r="S26" s="4"/>
      <c r="T26" s="4"/>
      <c r="U26" s="4"/>
      <c r="V26" s="4"/>
      <c r="W26" s="38"/>
      <c r="X26" s="19"/>
    </row>
    <row r="27" spans="1:24" x14ac:dyDescent="0.25">
      <c r="A27" s="17" t="s">
        <v>6</v>
      </c>
      <c r="B27" s="17" t="s">
        <v>195</v>
      </c>
      <c r="C27" s="17" t="s">
        <v>194</v>
      </c>
      <c r="D27" s="3">
        <v>344000003.33068597</v>
      </c>
      <c r="E27" s="3">
        <f>Metric[S_yt]/SQRT(3)</f>
        <v>198608494.52420372</v>
      </c>
      <c r="F27" s="3">
        <v>344999997.10206598</v>
      </c>
      <c r="G27" s="3">
        <f>Metric[S_ut]/SQRT(3)</f>
        <v>199185841.1972979</v>
      </c>
      <c r="H27" s="3"/>
      <c r="I27" s="3"/>
      <c r="J27" s="21">
        <v>70999997387.952957</v>
      </c>
      <c r="K27" s="3">
        <v>23000000222.04575</v>
      </c>
      <c r="L27" s="4">
        <v>0.33</v>
      </c>
      <c r="M27" s="4">
        <v>2800</v>
      </c>
      <c r="N27" s="3">
        <v>1.9000000000000001E-5</v>
      </c>
      <c r="O27" s="4">
        <v>121</v>
      </c>
      <c r="P27" s="4">
        <v>963</v>
      </c>
      <c r="Q27" s="4"/>
      <c r="R27" s="4" t="s">
        <v>30</v>
      </c>
      <c r="S27" s="4"/>
      <c r="T27" s="4"/>
      <c r="U27" s="4"/>
      <c r="V27" s="4"/>
      <c r="W27" s="38"/>
      <c r="X27" s="19"/>
    </row>
    <row r="28" spans="1:24" x14ac:dyDescent="0.25">
      <c r="A28" s="17" t="s">
        <v>6</v>
      </c>
      <c r="B28" s="17" t="s">
        <v>65</v>
      </c>
      <c r="D28" s="3">
        <v>95000000</v>
      </c>
      <c r="E28" s="3">
        <f>Metric[S_yt]/SQRT(3)</f>
        <v>54848275.573014453</v>
      </c>
      <c r="F28" s="3">
        <v>185000000</v>
      </c>
      <c r="G28" s="3">
        <f>Metric[S_ut]/SQRT(3)</f>
        <v>106809799.80008078</v>
      </c>
      <c r="H28" s="3"/>
      <c r="I28" s="3"/>
      <c r="J28" s="21">
        <v>72400000000</v>
      </c>
      <c r="K28" s="3">
        <v>28000000000</v>
      </c>
      <c r="L28" s="4">
        <v>0.33</v>
      </c>
      <c r="M28" s="4">
        <v>2800</v>
      </c>
      <c r="N28" s="3">
        <v>2.3E-5</v>
      </c>
      <c r="O28" s="4">
        <v>192</v>
      </c>
      <c r="P28" s="4">
        <v>880</v>
      </c>
      <c r="Q28" s="4"/>
      <c r="R28" s="4" t="s">
        <v>30</v>
      </c>
      <c r="S28" s="4"/>
      <c r="T28" s="4"/>
      <c r="U28" s="4"/>
      <c r="V28" s="4"/>
      <c r="W28" s="38"/>
      <c r="X28" s="19"/>
    </row>
    <row r="29" spans="1:24" x14ac:dyDescent="0.25">
      <c r="A29" s="17" t="s">
        <v>6</v>
      </c>
      <c r="B29" s="17" t="s">
        <v>66</v>
      </c>
      <c r="D29" s="3">
        <v>290000000</v>
      </c>
      <c r="E29" s="3">
        <f>Metric[S_yt]/SQRT(3)</f>
        <v>167431578.06499147</v>
      </c>
      <c r="F29" s="3">
        <v>425000000</v>
      </c>
      <c r="G29" s="3">
        <f>Metric[S_ut]/SQRT(3)</f>
        <v>245373864.40559095</v>
      </c>
      <c r="H29" s="3">
        <v>425000000</v>
      </c>
      <c r="I29" s="3"/>
      <c r="J29" s="21">
        <v>72400000000</v>
      </c>
      <c r="K29" s="3">
        <v>28000000000</v>
      </c>
      <c r="L29" s="4">
        <v>0.33</v>
      </c>
      <c r="M29" s="4">
        <v>2800</v>
      </c>
      <c r="N29" s="3">
        <v>2.3E-5</v>
      </c>
      <c r="O29" s="4">
        <v>134</v>
      </c>
      <c r="P29" s="4">
        <v>880</v>
      </c>
      <c r="Q29" s="4"/>
      <c r="R29" s="4" t="s">
        <v>30</v>
      </c>
      <c r="S29" s="4"/>
      <c r="T29" s="4"/>
      <c r="U29" s="4"/>
      <c r="V29" s="4"/>
      <c r="W29" s="38"/>
      <c r="X29" s="19"/>
    </row>
    <row r="30" spans="1:24" x14ac:dyDescent="0.25">
      <c r="A30" s="17" t="s">
        <v>6</v>
      </c>
      <c r="B30" s="17" t="s">
        <v>67</v>
      </c>
      <c r="D30" s="3">
        <v>415000000</v>
      </c>
      <c r="E30" s="3">
        <f>Metric[S_yt]/SQRT(3)</f>
        <v>239600361.71369469</v>
      </c>
      <c r="F30" s="3">
        <v>470000000</v>
      </c>
      <c r="G30" s="3">
        <f>Metric[S_ut]/SQRT(3)</f>
        <v>271354626.51912415</v>
      </c>
      <c r="H30" s="3">
        <v>470000000</v>
      </c>
      <c r="I30" s="3"/>
      <c r="J30" s="21">
        <v>72400000000</v>
      </c>
      <c r="K30" s="3">
        <v>28000000000</v>
      </c>
      <c r="L30" s="4">
        <v>0.33</v>
      </c>
      <c r="M30" s="4">
        <v>2800</v>
      </c>
      <c r="N30" s="3">
        <v>2.3E-5</v>
      </c>
      <c r="O30" s="4">
        <v>155</v>
      </c>
      <c r="P30" s="4">
        <v>880</v>
      </c>
      <c r="Q30" s="4"/>
      <c r="R30" s="4" t="s">
        <v>30</v>
      </c>
      <c r="S30" s="4"/>
      <c r="T30" s="4"/>
      <c r="U30" s="4"/>
      <c r="V30" s="4"/>
      <c r="W30" s="38"/>
      <c r="X30" s="19"/>
    </row>
    <row r="31" spans="1:24" x14ac:dyDescent="0.25">
      <c r="A31" s="17" t="s">
        <v>6</v>
      </c>
      <c r="B31" s="17" t="s">
        <v>68</v>
      </c>
      <c r="D31" s="3">
        <v>75000000</v>
      </c>
      <c r="E31" s="3">
        <f>Metric[S_yt]/SQRT(3)</f>
        <v>43301270.189221933</v>
      </c>
      <c r="F31" s="3">
        <v>185000000</v>
      </c>
      <c r="G31" s="3">
        <f>Metric[S_ut]/SQRT(3)</f>
        <v>106809799.80008078</v>
      </c>
      <c r="H31" s="3"/>
      <c r="I31" s="3"/>
      <c r="J31" s="21">
        <v>72400000000</v>
      </c>
      <c r="K31" s="3">
        <v>28000000000</v>
      </c>
      <c r="L31" s="4">
        <v>0.33</v>
      </c>
      <c r="M31" s="4">
        <v>2780</v>
      </c>
      <c r="N31" s="3">
        <v>2.3200000000000001E-5</v>
      </c>
      <c r="O31" s="4">
        <v>193</v>
      </c>
      <c r="P31" s="4">
        <v>875</v>
      </c>
      <c r="Q31" s="4"/>
      <c r="R31" s="4" t="s">
        <v>30</v>
      </c>
      <c r="S31" s="4"/>
      <c r="T31" s="4"/>
      <c r="U31" s="4"/>
      <c r="V31" s="4"/>
      <c r="W31" s="38"/>
      <c r="X31" s="19"/>
    </row>
    <row r="32" spans="1:24" x14ac:dyDescent="0.25">
      <c r="A32" s="17" t="s">
        <v>6</v>
      </c>
      <c r="B32" s="17" t="s">
        <v>69</v>
      </c>
      <c r="D32" s="3">
        <v>345000000</v>
      </c>
      <c r="E32" s="3">
        <f>Metric[S_yt]/SQRT(3)</f>
        <v>199185842.8704209</v>
      </c>
      <c r="F32" s="3">
        <v>485000000</v>
      </c>
      <c r="G32" s="3">
        <f>Metric[S_ut]/SQRT(3)</f>
        <v>280014880.55696851</v>
      </c>
      <c r="H32" s="3"/>
      <c r="I32" s="3"/>
      <c r="J32" s="21">
        <v>72400000000</v>
      </c>
      <c r="K32" s="3">
        <v>28000000000</v>
      </c>
      <c r="L32" s="4">
        <v>0.33</v>
      </c>
      <c r="M32" s="4">
        <v>2780</v>
      </c>
      <c r="N32" s="3">
        <v>2.3200000000000001E-5</v>
      </c>
      <c r="O32" s="4">
        <v>120</v>
      </c>
      <c r="P32" s="4">
        <v>875</v>
      </c>
      <c r="Q32" s="4"/>
      <c r="R32" s="4" t="s">
        <v>30</v>
      </c>
      <c r="S32" s="4"/>
      <c r="T32" s="4"/>
      <c r="U32" s="4"/>
      <c r="V32" s="4"/>
      <c r="W32" s="38"/>
      <c r="X32" s="19"/>
    </row>
    <row r="33" spans="1:24" x14ac:dyDescent="0.25">
      <c r="A33" s="17" t="s">
        <v>6</v>
      </c>
      <c r="B33" s="17" t="s">
        <v>70</v>
      </c>
      <c r="D33" s="3">
        <v>395000000</v>
      </c>
      <c r="E33" s="3">
        <f>Metric[S_yt]/SQRT(3)</f>
        <v>228053356.3299022</v>
      </c>
      <c r="F33" s="3">
        <v>495000000</v>
      </c>
      <c r="G33" s="3">
        <f>Metric[S_ut]/SQRT(3)</f>
        <v>285788383.24886477</v>
      </c>
      <c r="H33" s="3"/>
      <c r="I33" s="3"/>
      <c r="J33" s="21">
        <v>72400000000</v>
      </c>
      <c r="K33" s="3">
        <v>28000000000</v>
      </c>
      <c r="L33" s="4">
        <v>0.33</v>
      </c>
      <c r="M33" s="4">
        <v>2780</v>
      </c>
      <c r="N33" s="3">
        <v>2.3200000000000001E-5</v>
      </c>
      <c r="O33" s="4">
        <v>120</v>
      </c>
      <c r="P33" s="4">
        <v>875</v>
      </c>
      <c r="Q33" s="4"/>
      <c r="R33" s="4" t="s">
        <v>30</v>
      </c>
      <c r="S33" s="4"/>
      <c r="T33" s="4"/>
      <c r="U33" s="4"/>
      <c r="V33" s="4"/>
      <c r="W33" s="38"/>
      <c r="X33" s="19"/>
    </row>
    <row r="34" spans="1:24" x14ac:dyDescent="0.25">
      <c r="A34" s="17" t="s">
        <v>6</v>
      </c>
      <c r="B34" s="17" t="s">
        <v>71</v>
      </c>
      <c r="D34" s="3">
        <v>325000000</v>
      </c>
      <c r="E34" s="3">
        <f>Metric[S_yt]/SQRT(3)</f>
        <v>187638837.48662838</v>
      </c>
      <c r="F34" s="3">
        <v>470000000</v>
      </c>
      <c r="G34" s="3">
        <f>Metric[S_ut]/SQRT(3)</f>
        <v>271354626.51912415</v>
      </c>
      <c r="H34" s="3"/>
      <c r="I34" s="3"/>
      <c r="J34" s="21">
        <v>72400000000</v>
      </c>
      <c r="K34" s="3">
        <v>28000000000</v>
      </c>
      <c r="L34" s="4">
        <v>0.33</v>
      </c>
      <c r="M34" s="4">
        <v>2780</v>
      </c>
      <c r="N34" s="3">
        <v>2.3200000000000001E-5</v>
      </c>
      <c r="O34" s="4">
        <v>120</v>
      </c>
      <c r="P34" s="4">
        <v>875</v>
      </c>
      <c r="Q34" s="4"/>
      <c r="R34" s="4" t="s">
        <v>30</v>
      </c>
      <c r="S34" s="4"/>
      <c r="T34" s="4"/>
      <c r="U34" s="4"/>
      <c r="V34" s="4"/>
      <c r="W34" s="38"/>
      <c r="X34" s="19"/>
    </row>
    <row r="35" spans="1:24" x14ac:dyDescent="0.25">
      <c r="A35" s="17" t="s">
        <v>6</v>
      </c>
      <c r="B35" s="17" t="s">
        <v>72</v>
      </c>
      <c r="D35" s="3">
        <v>70000000</v>
      </c>
      <c r="E35" s="3">
        <f>Metric[S_yt]/SQRT(3)</f>
        <v>40414518.843273804</v>
      </c>
      <c r="F35" s="3">
        <v>170000000</v>
      </c>
      <c r="G35" s="3">
        <f>Metric[S_ut]/SQRT(3)</f>
        <v>98149545.762236387</v>
      </c>
      <c r="H35" s="3"/>
      <c r="I35" s="3"/>
      <c r="J35" s="21">
        <v>72000000000</v>
      </c>
      <c r="K35" s="3">
        <v>27000000000</v>
      </c>
      <c r="L35" s="4">
        <v>0.33</v>
      </c>
      <c r="M35" s="4">
        <v>2840</v>
      </c>
      <c r="N35" s="3">
        <v>2.23E-5</v>
      </c>
      <c r="O35" s="4">
        <v>170</v>
      </c>
      <c r="P35" s="4">
        <v>864</v>
      </c>
      <c r="Q35" s="4"/>
      <c r="R35" s="4" t="s">
        <v>30</v>
      </c>
      <c r="S35" s="4"/>
      <c r="T35" s="4"/>
      <c r="U35" s="4"/>
      <c r="V35" s="4"/>
      <c r="W35" s="4"/>
    </row>
    <row r="36" spans="1:24" x14ac:dyDescent="0.25">
      <c r="A36" s="17" t="s">
        <v>6</v>
      </c>
      <c r="B36" s="17" t="s">
        <v>73</v>
      </c>
      <c r="D36" s="3">
        <v>250000000</v>
      </c>
      <c r="E36" s="3">
        <f>Metric[S_yt]/SQRT(3)</f>
        <v>144337567.29740644</v>
      </c>
      <c r="F36" s="3">
        <v>360000000</v>
      </c>
      <c r="G36" s="3">
        <f>Metric[S_ut]/SQRT(3)</f>
        <v>207846096.90826529</v>
      </c>
      <c r="H36" s="3"/>
      <c r="I36" s="3"/>
      <c r="J36" s="21">
        <v>72000000000</v>
      </c>
      <c r="K36" s="3">
        <v>27000000000</v>
      </c>
      <c r="L36" s="4">
        <v>0.33</v>
      </c>
      <c r="M36" s="4">
        <v>2840</v>
      </c>
      <c r="N36" s="3">
        <v>2.23E-5</v>
      </c>
      <c r="O36" s="4">
        <v>116</v>
      </c>
      <c r="P36" s="4">
        <v>864</v>
      </c>
      <c r="Q36" s="4"/>
      <c r="R36" s="4" t="s">
        <v>30</v>
      </c>
      <c r="S36" s="4"/>
      <c r="T36" s="4"/>
      <c r="U36" s="4"/>
      <c r="V36" s="4"/>
      <c r="W36" s="4"/>
    </row>
    <row r="37" spans="1:24" x14ac:dyDescent="0.25">
      <c r="A37" s="17" t="s">
        <v>6</v>
      </c>
      <c r="B37" s="17" t="s">
        <v>74</v>
      </c>
      <c r="D37" s="3">
        <v>315000000</v>
      </c>
      <c r="E37" s="3">
        <f>Metric[S_yt]/SQRT(3)</f>
        <v>181865334.79473212</v>
      </c>
      <c r="F37" s="3">
        <v>395000000</v>
      </c>
      <c r="G37" s="3">
        <f>Metric[S_ut]/SQRT(3)</f>
        <v>228053356.3299022</v>
      </c>
      <c r="H37" s="3"/>
      <c r="I37" s="3"/>
      <c r="J37" s="21">
        <v>72000000000</v>
      </c>
      <c r="K37" s="3">
        <v>27000000000</v>
      </c>
      <c r="L37" s="4">
        <v>0.33</v>
      </c>
      <c r="M37" s="4">
        <v>2840</v>
      </c>
      <c r="N37" s="3">
        <v>2.23E-5</v>
      </c>
      <c r="O37" s="4">
        <v>116</v>
      </c>
      <c r="P37" s="4">
        <v>864</v>
      </c>
      <c r="Q37" s="4"/>
      <c r="R37" s="4" t="s">
        <v>30</v>
      </c>
      <c r="S37" s="4"/>
      <c r="T37" s="4"/>
      <c r="U37" s="4"/>
      <c r="V37" s="4"/>
      <c r="W37" s="4"/>
    </row>
    <row r="38" spans="1:24" x14ac:dyDescent="0.25">
      <c r="A38" s="17" t="s">
        <v>6</v>
      </c>
      <c r="B38" s="17" t="s">
        <v>75</v>
      </c>
      <c r="D38" s="3">
        <v>290000000</v>
      </c>
      <c r="E38" s="3">
        <f>Metric[S_yt]/SQRT(3)</f>
        <v>167431578.06499147</v>
      </c>
      <c r="F38" s="3">
        <v>415000000</v>
      </c>
      <c r="G38" s="3">
        <f>Metric[S_ut]/SQRT(3)</f>
        <v>239600361.71369469</v>
      </c>
      <c r="H38" s="3"/>
      <c r="I38" s="3"/>
      <c r="J38" s="21">
        <v>72000000000</v>
      </c>
      <c r="K38" s="3">
        <v>27000000000</v>
      </c>
      <c r="L38" s="4">
        <v>0.33</v>
      </c>
      <c r="M38" s="4">
        <v>2840</v>
      </c>
      <c r="N38" s="3">
        <v>2.23E-5</v>
      </c>
      <c r="O38" s="4">
        <v>120</v>
      </c>
      <c r="P38" s="4">
        <v>864</v>
      </c>
      <c r="Q38" s="4"/>
      <c r="R38" s="4" t="s">
        <v>30</v>
      </c>
      <c r="S38" s="4"/>
      <c r="T38" s="4"/>
      <c r="U38" s="4"/>
      <c r="V38" s="4"/>
      <c r="W38" s="4"/>
    </row>
    <row r="39" spans="1:24" x14ac:dyDescent="0.25">
      <c r="A39" s="17" t="s">
        <v>6</v>
      </c>
      <c r="B39" s="17" t="s">
        <v>76</v>
      </c>
      <c r="D39" s="3">
        <v>350000000</v>
      </c>
      <c r="E39" s="3">
        <f>Metric[S_yt]/SQRT(3)</f>
        <v>202072594.21636903</v>
      </c>
      <c r="F39" s="3">
        <v>455000000</v>
      </c>
      <c r="G39" s="3">
        <f>Metric[S_ut]/SQRT(3)</f>
        <v>262694372.48127973</v>
      </c>
      <c r="H39" s="3"/>
      <c r="I39" s="3"/>
      <c r="J39" s="21">
        <v>72000000000</v>
      </c>
      <c r="K39" s="3">
        <v>27000000000</v>
      </c>
      <c r="L39" s="4">
        <v>0.33</v>
      </c>
      <c r="M39" s="4">
        <v>2840</v>
      </c>
      <c r="N39" s="3">
        <v>2.23E-5</v>
      </c>
      <c r="O39" s="4">
        <v>120</v>
      </c>
      <c r="P39" s="4">
        <v>864</v>
      </c>
      <c r="Q39" s="4"/>
      <c r="R39" s="4" t="s">
        <v>30</v>
      </c>
      <c r="S39" s="4"/>
      <c r="T39" s="4"/>
      <c r="U39" s="4"/>
      <c r="V39" s="4"/>
      <c r="W39" s="4"/>
    </row>
    <row r="40" spans="1:24" x14ac:dyDescent="0.25">
      <c r="A40" s="17" t="s">
        <v>6</v>
      </c>
      <c r="B40" s="17" t="s">
        <v>77</v>
      </c>
      <c r="D40" s="3">
        <v>395000000</v>
      </c>
      <c r="E40" s="3">
        <f>Metric[S_yt]/SQRT(3)</f>
        <v>228053356.3299022</v>
      </c>
      <c r="F40" s="3">
        <v>475000000</v>
      </c>
      <c r="G40" s="3">
        <f>Metric[S_ut]/SQRT(3)</f>
        <v>274241377.86507225</v>
      </c>
      <c r="H40" s="3"/>
      <c r="I40" s="3"/>
      <c r="J40" s="21">
        <v>72000000000</v>
      </c>
      <c r="K40" s="3">
        <v>27000000000</v>
      </c>
      <c r="L40" s="4">
        <v>0.33</v>
      </c>
      <c r="M40" s="4">
        <v>2840</v>
      </c>
      <c r="N40" s="3">
        <v>2.23E-5</v>
      </c>
      <c r="O40" s="4">
        <v>120</v>
      </c>
      <c r="P40" s="4">
        <v>864</v>
      </c>
      <c r="Q40" s="4"/>
      <c r="R40" s="4" t="s">
        <v>30</v>
      </c>
      <c r="S40" s="4"/>
      <c r="T40" s="4"/>
      <c r="U40" s="4"/>
      <c r="V40" s="4"/>
      <c r="W40" s="4"/>
    </row>
    <row r="41" spans="1:24" x14ac:dyDescent="0.25">
      <c r="A41" s="17" t="s">
        <v>6</v>
      </c>
      <c r="B41" s="17" t="s">
        <v>78</v>
      </c>
      <c r="D41" s="3">
        <v>371999996.99636298</v>
      </c>
      <c r="E41" s="3">
        <f>Metric[S_yt]/SQRT(3)</f>
        <v>214774298.40439016</v>
      </c>
      <c r="F41" s="3">
        <v>440999997.66250098</v>
      </c>
      <c r="G41" s="3">
        <f>Metric[S_ut]/SQRT(3)</f>
        <v>254611467.3630693</v>
      </c>
      <c r="H41" s="3"/>
      <c r="I41" s="3"/>
      <c r="J41" s="21">
        <v>74499996822.19841</v>
      </c>
      <c r="K41" s="3">
        <v>26999999870.958729</v>
      </c>
      <c r="L41" s="4">
        <v>0.33</v>
      </c>
      <c r="M41" s="4">
        <v>2760</v>
      </c>
      <c r="N41" s="3">
        <v>2.1999999999999999E-5</v>
      </c>
      <c r="O41" s="4">
        <v>146</v>
      </c>
      <c r="P41" s="4">
        <v>875</v>
      </c>
      <c r="Q41" s="4"/>
      <c r="R41" s="4" t="s">
        <v>30</v>
      </c>
      <c r="S41" s="4"/>
      <c r="T41" s="4"/>
      <c r="U41" s="4"/>
      <c r="V41" s="4"/>
      <c r="W41" s="4"/>
    </row>
    <row r="42" spans="1:24" x14ac:dyDescent="0.25">
      <c r="A42" s="17" t="s">
        <v>6</v>
      </c>
      <c r="B42" s="17" t="s">
        <v>79</v>
      </c>
      <c r="D42" s="3">
        <v>125000000</v>
      </c>
      <c r="E42" s="3">
        <f>Metric[S_yt]/SQRT(3)</f>
        <v>72168783.648703218</v>
      </c>
      <c r="F42" s="3">
        <v>130000000</v>
      </c>
      <c r="G42" s="3">
        <f>Metric[S_ut]/SQRT(3)</f>
        <v>75055534.994651347</v>
      </c>
      <c r="H42" s="3"/>
      <c r="I42" s="3"/>
      <c r="J42" s="21">
        <v>69000000000</v>
      </c>
      <c r="K42" s="3">
        <v>25000000000</v>
      </c>
      <c r="L42" s="4">
        <v>0.33</v>
      </c>
      <c r="M42" s="4">
        <v>2730</v>
      </c>
      <c r="N42" s="3">
        <v>2.3200000000000001E-5</v>
      </c>
      <c r="O42" s="4">
        <v>162</v>
      </c>
      <c r="P42" s="4">
        <v>893</v>
      </c>
      <c r="Q42" s="4"/>
      <c r="R42" s="4" t="s">
        <v>30</v>
      </c>
      <c r="S42" s="4"/>
      <c r="T42" s="4"/>
      <c r="U42" s="4"/>
      <c r="V42" s="4"/>
      <c r="W42" s="4"/>
    </row>
    <row r="43" spans="1:24" x14ac:dyDescent="0.25">
      <c r="A43" s="17" t="s">
        <v>6</v>
      </c>
      <c r="B43" s="17" t="s">
        <v>79</v>
      </c>
      <c r="C43" s="17" t="s">
        <v>189</v>
      </c>
      <c r="D43" s="3">
        <v>124999998.50882199</v>
      </c>
      <c r="E43" s="3">
        <f>Metric[S_yt]/SQRT(3)</f>
        <v>72168782.787771195</v>
      </c>
      <c r="F43" s="3">
        <v>130000000.655497</v>
      </c>
      <c r="G43" s="3">
        <f>Metric[S_ut]/SQRT(3)</f>
        <v>75055535.373102725</v>
      </c>
      <c r="H43" s="3"/>
      <c r="I43" s="3"/>
      <c r="J43" s="21">
        <v>69000000666.137253</v>
      </c>
      <c r="K43" s="3">
        <v>24999999701.764374</v>
      </c>
      <c r="L43" s="4">
        <v>0.33</v>
      </c>
      <c r="M43" s="4">
        <v>2730</v>
      </c>
      <c r="N43" s="3">
        <v>2.3E-5</v>
      </c>
      <c r="O43" s="4">
        <v>162</v>
      </c>
      <c r="P43" s="4">
        <v>893</v>
      </c>
      <c r="Q43" s="4"/>
      <c r="R43" s="4" t="s">
        <v>30</v>
      </c>
      <c r="S43" s="4"/>
      <c r="T43" s="4"/>
      <c r="U43" s="4"/>
      <c r="V43" s="4"/>
      <c r="W43" s="4"/>
    </row>
    <row r="44" spans="1:24" x14ac:dyDescent="0.25">
      <c r="A44" s="17" t="s">
        <v>6</v>
      </c>
      <c r="B44" s="17" t="s">
        <v>80</v>
      </c>
      <c r="D44" s="3">
        <v>145000000</v>
      </c>
      <c r="E44" s="3">
        <f>Metric[S_yt]/SQRT(3)</f>
        <v>83715789.032495737</v>
      </c>
      <c r="F44" s="3">
        <v>150000000</v>
      </c>
      <c r="G44" s="3">
        <f>Metric[S_ut]/SQRT(3)</f>
        <v>86602540.378443867</v>
      </c>
      <c r="H44" s="3"/>
      <c r="I44" s="3"/>
      <c r="J44" s="21">
        <v>69000000000</v>
      </c>
      <c r="K44" s="3">
        <v>25000000000</v>
      </c>
      <c r="L44" s="4">
        <v>0.33</v>
      </c>
      <c r="M44" s="4">
        <v>2730</v>
      </c>
      <c r="N44" s="3">
        <v>2.3200000000000001E-5</v>
      </c>
      <c r="O44" s="4">
        <v>159</v>
      </c>
      <c r="P44" s="4">
        <v>893</v>
      </c>
      <c r="Q44" s="4"/>
      <c r="R44" s="4" t="s">
        <v>30</v>
      </c>
      <c r="S44" s="4"/>
      <c r="T44" s="4"/>
      <c r="U44" s="4"/>
      <c r="V44" s="4"/>
      <c r="W44" s="4"/>
    </row>
    <row r="45" spans="1:24" x14ac:dyDescent="0.25">
      <c r="A45" s="17" t="s">
        <v>6</v>
      </c>
      <c r="B45" s="17" t="s">
        <v>80</v>
      </c>
      <c r="C45" s="17" t="s">
        <v>189</v>
      </c>
      <c r="D45" s="3">
        <v>145000000.20076501</v>
      </c>
      <c r="E45" s="3">
        <f>Metric[S_yt]/SQRT(3)</f>
        <v>83715789.148407474</v>
      </c>
      <c r="F45" s="3">
        <v>150000002.34744099</v>
      </c>
      <c r="G45" s="3">
        <f>Metric[S_ut]/SQRT(3)</f>
        <v>86602541.733739555</v>
      </c>
      <c r="H45" s="3"/>
      <c r="I45" s="3"/>
      <c r="J45" s="21">
        <v>69000000666.137253</v>
      </c>
      <c r="K45" s="3">
        <v>24999999701.764374</v>
      </c>
      <c r="L45" s="4">
        <v>0.33</v>
      </c>
      <c r="M45" s="4">
        <v>2730</v>
      </c>
      <c r="N45" s="3">
        <v>2.3E-5</v>
      </c>
      <c r="O45" s="4">
        <v>159</v>
      </c>
      <c r="P45" s="4">
        <v>893</v>
      </c>
      <c r="Q45" s="4"/>
      <c r="R45" s="4" t="s">
        <v>30</v>
      </c>
      <c r="S45" s="4"/>
      <c r="T45" s="4"/>
      <c r="U45" s="4"/>
      <c r="V45" s="4"/>
      <c r="W45" s="4"/>
    </row>
    <row r="46" spans="1:24" x14ac:dyDescent="0.25">
      <c r="A46" s="17" t="s">
        <v>6</v>
      </c>
      <c r="B46" s="17" t="s">
        <v>81</v>
      </c>
      <c r="D46" s="3">
        <v>170000000</v>
      </c>
      <c r="E46" s="3">
        <f>Metric[S_yt]/SQRT(3)</f>
        <v>98149545.762236387</v>
      </c>
      <c r="F46" s="3">
        <v>180000000</v>
      </c>
      <c r="G46" s="3">
        <f>Metric[S_ut]/SQRT(3)</f>
        <v>103923048.45413265</v>
      </c>
      <c r="H46" s="3"/>
      <c r="I46" s="3"/>
      <c r="J46" s="21">
        <v>69000000000</v>
      </c>
      <c r="K46" s="3">
        <v>25000000000</v>
      </c>
      <c r="L46" s="4">
        <v>0.33</v>
      </c>
      <c r="M46" s="4">
        <v>2730</v>
      </c>
      <c r="N46" s="3">
        <v>2.3200000000000001E-5</v>
      </c>
      <c r="O46" s="4">
        <v>157</v>
      </c>
      <c r="P46" s="4">
        <v>893</v>
      </c>
      <c r="Q46" s="4"/>
      <c r="R46" s="4" t="s">
        <v>30</v>
      </c>
      <c r="S46" s="4"/>
      <c r="T46" s="4"/>
      <c r="U46" s="4"/>
      <c r="V46" s="4"/>
      <c r="W46" s="4"/>
    </row>
    <row r="47" spans="1:24" x14ac:dyDescent="0.25">
      <c r="A47" s="17" t="s">
        <v>6</v>
      </c>
      <c r="B47" s="17" t="s">
        <v>82</v>
      </c>
      <c r="D47" s="3">
        <v>185000000</v>
      </c>
      <c r="E47" s="3">
        <f>Metric[S_yt]/SQRT(3)</f>
        <v>106809799.80008078</v>
      </c>
      <c r="F47" s="3">
        <v>200000000</v>
      </c>
      <c r="G47" s="3">
        <f>Metric[S_ut]/SQRT(3)</f>
        <v>115470053.83792517</v>
      </c>
      <c r="H47" s="3"/>
      <c r="I47" s="3"/>
      <c r="J47" s="21">
        <v>69000000000</v>
      </c>
      <c r="K47" s="3">
        <v>25000000000</v>
      </c>
      <c r="L47" s="4">
        <v>0.33</v>
      </c>
      <c r="M47" s="4">
        <v>2730</v>
      </c>
      <c r="N47" s="3">
        <v>2.3200000000000001E-5</v>
      </c>
      <c r="O47" s="4">
        <v>155</v>
      </c>
      <c r="P47" s="4">
        <v>893</v>
      </c>
      <c r="Q47" s="4"/>
      <c r="R47" s="4" t="s">
        <v>30</v>
      </c>
      <c r="S47" s="4"/>
      <c r="T47" s="4"/>
      <c r="U47" s="4"/>
      <c r="V47" s="4"/>
      <c r="W47" s="4"/>
    </row>
    <row r="48" spans="1:24" x14ac:dyDescent="0.25">
      <c r="A48" s="17" t="s">
        <v>6</v>
      </c>
      <c r="B48" s="17" t="s">
        <v>82</v>
      </c>
      <c r="C48" s="17" t="s">
        <v>189</v>
      </c>
      <c r="D48" s="3">
        <v>184999996.689895</v>
      </c>
      <c r="E48" s="3">
        <f>Metric[S_yt]/SQRT(3)</f>
        <v>106809797.88899076</v>
      </c>
      <c r="F48" s="3">
        <v>200000003.12992099</v>
      </c>
      <c r="G48" s="3">
        <f>Metric[S_ut]/SQRT(3)</f>
        <v>115470055.64498588</v>
      </c>
      <c r="H48" s="3"/>
      <c r="I48" s="3"/>
      <c r="J48" s="21">
        <v>69000000666.137253</v>
      </c>
      <c r="K48" s="3">
        <v>24999999701.764374</v>
      </c>
      <c r="L48" s="4">
        <v>0.33</v>
      </c>
      <c r="M48" s="4">
        <v>2730</v>
      </c>
      <c r="N48" s="3">
        <v>2.3E-5</v>
      </c>
      <c r="O48" s="4">
        <v>155</v>
      </c>
      <c r="P48" s="4">
        <v>893</v>
      </c>
      <c r="Q48" s="4"/>
      <c r="R48" s="4" t="s">
        <v>30</v>
      </c>
      <c r="S48" s="4"/>
      <c r="T48" s="4"/>
      <c r="U48" s="4"/>
      <c r="V48" s="4"/>
      <c r="W48" s="4"/>
    </row>
    <row r="49" spans="1:23" x14ac:dyDescent="0.25">
      <c r="A49" s="17" t="s">
        <v>6</v>
      </c>
      <c r="B49" s="17" t="s">
        <v>83</v>
      </c>
      <c r="D49" s="3">
        <v>40000000</v>
      </c>
      <c r="E49" s="3">
        <f>Metric[S_yt]/SQRT(3)</f>
        <v>23094010.767585032</v>
      </c>
      <c r="F49" s="3">
        <v>110000000</v>
      </c>
      <c r="G49" s="3">
        <f>Metric[S_ut]/SQRT(3)</f>
        <v>63508529.610858835</v>
      </c>
      <c r="H49" s="3"/>
      <c r="I49" s="3"/>
      <c r="J49" s="21">
        <v>69000000000</v>
      </c>
      <c r="K49" s="3">
        <v>25000000000</v>
      </c>
      <c r="L49" s="4">
        <v>0.33</v>
      </c>
      <c r="M49" s="4">
        <v>2730</v>
      </c>
      <c r="N49" s="3">
        <v>2.3200000000000001E-5</v>
      </c>
      <c r="O49" s="4">
        <v>193</v>
      </c>
      <c r="P49" s="4">
        <v>893</v>
      </c>
      <c r="Q49" s="4"/>
      <c r="R49" s="4" t="s">
        <v>30</v>
      </c>
      <c r="S49" s="4"/>
      <c r="T49" s="4"/>
      <c r="U49" s="4"/>
      <c r="V49" s="4"/>
      <c r="W49" s="4"/>
    </row>
    <row r="50" spans="1:23" x14ac:dyDescent="0.25">
      <c r="A50" s="17" t="s">
        <v>6</v>
      </c>
      <c r="B50" s="17" t="s">
        <v>83</v>
      </c>
      <c r="C50" s="17" t="s">
        <v>189</v>
      </c>
      <c r="D50" s="3">
        <v>36000000</v>
      </c>
      <c r="E50" s="3">
        <f>Metric[S_yt]/SQRT(3)</f>
        <v>20784609.690826528</v>
      </c>
      <c r="F50" s="3">
        <v>105000000</v>
      </c>
      <c r="G50" s="3">
        <f>Metric[S_ut]/SQRT(3)</f>
        <v>60621778.264910705</v>
      </c>
      <c r="H50" s="3"/>
      <c r="I50" s="3"/>
      <c r="J50" s="21">
        <v>69000000666.137253</v>
      </c>
      <c r="K50" s="3">
        <v>24999999701.764374</v>
      </c>
      <c r="L50" s="4">
        <v>0.33</v>
      </c>
      <c r="M50" s="4">
        <v>2730</v>
      </c>
      <c r="N50" s="3">
        <v>2.3E-5</v>
      </c>
      <c r="O50" s="4">
        <v>193</v>
      </c>
      <c r="P50" s="4">
        <v>893</v>
      </c>
      <c r="Q50" s="4"/>
      <c r="R50" s="4" t="s">
        <v>30</v>
      </c>
      <c r="S50" s="4"/>
      <c r="T50" s="4"/>
      <c r="U50" s="4"/>
      <c r="V50" s="4"/>
      <c r="W50" s="4"/>
    </row>
    <row r="51" spans="1:23" x14ac:dyDescent="0.25">
      <c r="A51" s="17" t="s">
        <v>6</v>
      </c>
      <c r="B51" s="17" t="s">
        <v>200</v>
      </c>
      <c r="C51" s="17" t="s">
        <v>189</v>
      </c>
      <c r="D51" s="3">
        <v>200000003.12992099</v>
      </c>
      <c r="E51" s="3">
        <f>Metric[S_yt]/SQRT(3)</f>
        <v>115470055.64498588</v>
      </c>
      <c r="F51" s="3">
        <v>241000001.42733699</v>
      </c>
      <c r="G51" s="3">
        <f>Metric[S_ut]/SQRT(3)</f>
        <v>139141415.69877321</v>
      </c>
      <c r="H51" s="3"/>
      <c r="I51" s="3"/>
      <c r="J51" s="21">
        <v>68899999795.83287</v>
      </c>
      <c r="K51" s="3">
        <v>24999999701.764374</v>
      </c>
      <c r="L51" s="4">
        <v>0.35</v>
      </c>
      <c r="M51" s="4">
        <v>2720</v>
      </c>
      <c r="N51" s="3">
        <v>2.4000000000000001E-5</v>
      </c>
      <c r="O51" s="4">
        <v>193</v>
      </c>
      <c r="P51" s="4">
        <v>893</v>
      </c>
      <c r="Q51" s="4"/>
      <c r="R51" s="4" t="s">
        <v>30</v>
      </c>
      <c r="S51" s="4"/>
      <c r="T51" s="4"/>
      <c r="U51" s="4"/>
      <c r="V51" s="4"/>
      <c r="W51" s="4"/>
    </row>
    <row r="52" spans="1:23" x14ac:dyDescent="0.25">
      <c r="A52" s="17" t="s">
        <v>6</v>
      </c>
      <c r="B52" s="17" t="s">
        <v>201</v>
      </c>
      <c r="C52" s="17" t="s">
        <v>189</v>
      </c>
      <c r="D52" s="3">
        <v>69000000.666136995</v>
      </c>
      <c r="E52" s="3">
        <f>Metric[S_yt]/SQRT(3)</f>
        <v>39837168.958678551</v>
      </c>
      <c r="F52" s="3">
        <v>178999999.629691</v>
      </c>
      <c r="G52" s="3">
        <f>Metric[S_ut]/SQRT(3)</f>
        <v>103345697.97114502</v>
      </c>
      <c r="H52" s="3"/>
      <c r="I52" s="3"/>
      <c r="J52" s="21">
        <v>68899999795.83287</v>
      </c>
      <c r="K52" s="3">
        <v>24999999701.764374</v>
      </c>
      <c r="L52" s="4">
        <v>0.35</v>
      </c>
      <c r="M52" s="4">
        <v>2720</v>
      </c>
      <c r="N52" s="3">
        <v>2.4000000000000001E-5</v>
      </c>
      <c r="O52" s="4">
        <v>193</v>
      </c>
      <c r="P52" s="4">
        <v>893</v>
      </c>
      <c r="Q52" s="4"/>
      <c r="R52" s="4" t="s">
        <v>30</v>
      </c>
      <c r="S52" s="4"/>
      <c r="T52" s="4"/>
      <c r="U52" s="4"/>
      <c r="V52" s="4"/>
      <c r="W52" s="4"/>
    </row>
    <row r="53" spans="1:23" x14ac:dyDescent="0.25">
      <c r="A53" s="17" t="s">
        <v>6</v>
      </c>
      <c r="B53" s="17" t="s">
        <v>198</v>
      </c>
      <c r="C53" s="17" t="s">
        <v>199</v>
      </c>
      <c r="D53" s="3">
        <v>152000000</v>
      </c>
      <c r="E53" s="3">
        <f>Metric[S_yt]/SQRT(3)</f>
        <v>87757240.916823119</v>
      </c>
      <c r="F53" s="3">
        <v>228000000</v>
      </c>
      <c r="G53" s="3">
        <f>Metric[S_ut]/SQRT(3)</f>
        <v>131635861.37523468</v>
      </c>
      <c r="H53" s="3">
        <v>185000000</v>
      </c>
      <c r="I53" s="3"/>
      <c r="J53" s="21">
        <v>72400000000</v>
      </c>
      <c r="K53" s="3">
        <v>27200000000</v>
      </c>
      <c r="L53" s="4">
        <v>0.33</v>
      </c>
      <c r="M53" s="4">
        <v>2680</v>
      </c>
      <c r="N53" s="3">
        <v>2.0999999999999999E-5</v>
      </c>
      <c r="O53" s="4">
        <v>151</v>
      </c>
      <c r="P53" s="4">
        <v>963</v>
      </c>
      <c r="Q53" s="4"/>
      <c r="R53" s="4" t="s">
        <v>30</v>
      </c>
      <c r="S53" s="4"/>
      <c r="T53" s="4"/>
      <c r="U53" s="4"/>
      <c r="V53" s="4"/>
      <c r="W53" s="4"/>
    </row>
    <row r="54" spans="1:23" x14ac:dyDescent="0.25">
      <c r="A54" s="17" t="s">
        <v>6</v>
      </c>
      <c r="B54" s="17" t="s">
        <v>84</v>
      </c>
      <c r="D54" s="3">
        <v>315000000</v>
      </c>
      <c r="E54" s="3">
        <f>Metric[S_yt]/SQRT(3)</f>
        <v>181865334.79473212</v>
      </c>
      <c r="F54" s="3">
        <v>380000000</v>
      </c>
      <c r="G54" s="3">
        <f>Metric[S_ut]/SQRT(3)</f>
        <v>219393102.29205781</v>
      </c>
      <c r="H54" s="3"/>
      <c r="I54" s="3"/>
      <c r="J54" s="21">
        <v>79000000000</v>
      </c>
      <c r="K54" s="3">
        <v>26000000000</v>
      </c>
      <c r="L54" s="4">
        <v>0.34</v>
      </c>
      <c r="M54" s="4">
        <v>2680</v>
      </c>
      <c r="N54" s="3">
        <v>1.9400000000000001E-5</v>
      </c>
      <c r="O54" s="4">
        <v>138</v>
      </c>
      <c r="P54" s="4">
        <v>850</v>
      </c>
      <c r="Q54" s="4"/>
      <c r="R54" s="4" t="s">
        <v>30</v>
      </c>
      <c r="S54" s="4"/>
      <c r="T54" s="4"/>
      <c r="U54" s="4"/>
      <c r="V54" s="4"/>
      <c r="W54" s="4"/>
    </row>
    <row r="55" spans="1:23" s="23" customFormat="1" x14ac:dyDescent="0.25">
      <c r="A55" s="20" t="s">
        <v>6</v>
      </c>
      <c r="B55" s="20" t="s">
        <v>85</v>
      </c>
      <c r="C55" s="20"/>
      <c r="D55" s="21">
        <v>195000000</v>
      </c>
      <c r="E55" s="21">
        <f>Metric[S_yt]/SQRT(3)</f>
        <v>112583302.49197704</v>
      </c>
      <c r="F55" s="21">
        <v>230000000</v>
      </c>
      <c r="G55" s="21">
        <f>Metric[S_ut]/SQRT(3)</f>
        <v>132790561.91361393</v>
      </c>
      <c r="H55" s="21"/>
      <c r="I55" s="21"/>
      <c r="J55" s="21">
        <v>70000000000</v>
      </c>
      <c r="K55" s="21">
        <v>25900000000</v>
      </c>
      <c r="L55" s="22">
        <v>0.33</v>
      </c>
      <c r="M55" s="22">
        <v>2680</v>
      </c>
      <c r="N55" s="21">
        <v>2.3799999999999999E-5</v>
      </c>
      <c r="O55" s="22">
        <v>137</v>
      </c>
      <c r="P55" s="22">
        <v>880</v>
      </c>
      <c r="Q55" s="22"/>
      <c r="R55" s="22" t="s">
        <v>30</v>
      </c>
      <c r="S55" s="22"/>
      <c r="T55" s="22"/>
      <c r="U55" s="22"/>
      <c r="V55" s="22"/>
      <c r="W55" s="22"/>
    </row>
    <row r="56" spans="1:23" x14ac:dyDescent="0.25">
      <c r="A56" s="17" t="s">
        <v>6</v>
      </c>
      <c r="B56" s="17" t="s">
        <v>86</v>
      </c>
      <c r="D56" s="3">
        <v>215000000</v>
      </c>
      <c r="E56" s="3">
        <f>Metric[S_yt]/SQRT(3)</f>
        <v>124130307.87576954</v>
      </c>
      <c r="F56" s="3">
        <v>260000000</v>
      </c>
      <c r="G56" s="3">
        <f>Metric[S_ut]/SQRT(3)</f>
        <v>150111069.98930269</v>
      </c>
      <c r="H56" s="3"/>
      <c r="I56" s="3"/>
      <c r="J56" s="21">
        <v>70000000000</v>
      </c>
      <c r="K56" s="3">
        <v>25900000000</v>
      </c>
      <c r="L56" s="4">
        <v>0.33</v>
      </c>
      <c r="M56" s="4">
        <v>2680</v>
      </c>
      <c r="N56" s="3">
        <v>2.3799999999999999E-5</v>
      </c>
      <c r="O56" s="4">
        <v>137</v>
      </c>
      <c r="P56" s="4">
        <v>880</v>
      </c>
      <c r="Q56" s="4"/>
      <c r="R56" s="4" t="s">
        <v>30</v>
      </c>
      <c r="S56" s="4"/>
      <c r="T56" s="4"/>
      <c r="U56" s="4"/>
      <c r="V56" s="4"/>
      <c r="W56" s="4"/>
    </row>
    <row r="57" spans="1:23" x14ac:dyDescent="0.25">
      <c r="A57" s="17" t="s">
        <v>6</v>
      </c>
      <c r="B57" s="17" t="s">
        <v>87</v>
      </c>
      <c r="D57" s="3">
        <v>240000000</v>
      </c>
      <c r="E57" s="3">
        <f>Metric[S_yt]/SQRT(3)</f>
        <v>138564064.60551021</v>
      </c>
      <c r="F57" s="3">
        <v>275000000</v>
      </c>
      <c r="G57" s="3">
        <f>Metric[S_ut]/SQRT(3)</f>
        <v>158771324.02714708</v>
      </c>
      <c r="H57" s="3"/>
      <c r="I57" s="3"/>
      <c r="J57" s="21">
        <v>70000000000</v>
      </c>
      <c r="K57" s="3">
        <v>25900000000</v>
      </c>
      <c r="L57" s="4">
        <v>0.33</v>
      </c>
      <c r="M57" s="4">
        <v>2680</v>
      </c>
      <c r="N57" s="3">
        <v>2.3799999999999999E-5</v>
      </c>
      <c r="O57" s="4">
        <v>127</v>
      </c>
      <c r="P57" s="4">
        <v>880</v>
      </c>
      <c r="Q57" s="4"/>
      <c r="R57" s="4" t="s">
        <v>30</v>
      </c>
      <c r="S57" s="4"/>
      <c r="T57" s="4"/>
      <c r="U57" s="4"/>
      <c r="V57" s="4"/>
      <c r="W57" s="4"/>
    </row>
    <row r="58" spans="1:23" x14ac:dyDescent="0.25">
      <c r="A58" s="17" t="s">
        <v>6</v>
      </c>
      <c r="B58" s="17" t="s">
        <v>88</v>
      </c>
      <c r="D58" s="3">
        <v>255000000</v>
      </c>
      <c r="E58" s="3">
        <f>Metric[S_yt]/SQRT(3)</f>
        <v>147224318.64335456</v>
      </c>
      <c r="F58" s="3">
        <v>290000000</v>
      </c>
      <c r="G58" s="3">
        <f>Metric[S_ut]/SQRT(3)</f>
        <v>167431578.06499147</v>
      </c>
      <c r="H58" s="3"/>
      <c r="I58" s="3"/>
      <c r="J58" s="21">
        <v>70000000000</v>
      </c>
      <c r="K58" s="3">
        <v>25900000000</v>
      </c>
      <c r="L58" s="4">
        <v>0.33</v>
      </c>
      <c r="M58" s="4">
        <v>2680</v>
      </c>
      <c r="N58" s="3">
        <v>2.3799999999999999E-5</v>
      </c>
      <c r="O58" s="4">
        <v>137</v>
      </c>
      <c r="P58" s="4">
        <v>880</v>
      </c>
      <c r="Q58" s="4"/>
      <c r="R58" s="4" t="s">
        <v>30</v>
      </c>
      <c r="S58" s="4"/>
      <c r="T58" s="4"/>
      <c r="U58" s="4"/>
      <c r="V58" s="4"/>
      <c r="W58" s="4"/>
    </row>
    <row r="59" spans="1:23" x14ac:dyDescent="0.25">
      <c r="A59" s="17" t="s">
        <v>6</v>
      </c>
      <c r="B59" s="17" t="s">
        <v>88</v>
      </c>
      <c r="C59" s="17" t="s">
        <v>189</v>
      </c>
      <c r="D59" s="3">
        <v>254999999.16431901</v>
      </c>
      <c r="E59" s="3">
        <f>Metric[S_yt]/SQRT(3)</f>
        <v>147224318.16087392</v>
      </c>
      <c r="F59" s="3">
        <v>290000000.40153098</v>
      </c>
      <c r="G59" s="3">
        <f>Metric[S_ut]/SQRT(3)</f>
        <v>167431578.29681551</v>
      </c>
      <c r="H59" s="3"/>
      <c r="I59" s="3"/>
      <c r="J59" s="21">
        <v>70000002474.423752</v>
      </c>
      <c r="K59" s="3">
        <v>25899999950.270763</v>
      </c>
      <c r="L59" s="4">
        <v>0.33</v>
      </c>
      <c r="M59" s="4">
        <v>2680</v>
      </c>
      <c r="N59" s="3">
        <v>2.4000000000000001E-5</v>
      </c>
      <c r="O59" s="4">
        <v>137</v>
      </c>
      <c r="P59" s="4">
        <v>880</v>
      </c>
      <c r="Q59" s="4"/>
      <c r="R59" s="4" t="s">
        <v>30</v>
      </c>
      <c r="S59" s="4"/>
      <c r="T59" s="4"/>
      <c r="U59" s="4"/>
      <c r="V59" s="4"/>
      <c r="W59" s="4"/>
    </row>
    <row r="60" spans="1:23" x14ac:dyDescent="0.25">
      <c r="A60" s="17" t="s">
        <v>6</v>
      </c>
      <c r="B60" s="17" t="s">
        <v>89</v>
      </c>
      <c r="D60" s="3">
        <v>90000000</v>
      </c>
      <c r="E60" s="3">
        <f>Metric[S_yt]/SQRT(3)</f>
        <v>51961524.227066323</v>
      </c>
      <c r="F60" s="3">
        <v>195000000</v>
      </c>
      <c r="G60" s="3">
        <f>Metric[S_ut]/SQRT(3)</f>
        <v>112583302.49197704</v>
      </c>
      <c r="H60" s="3"/>
      <c r="I60" s="3"/>
      <c r="J60" s="21">
        <v>70000000000</v>
      </c>
      <c r="K60" s="3">
        <v>25900000000</v>
      </c>
      <c r="L60" s="4">
        <v>0.33</v>
      </c>
      <c r="M60" s="4">
        <v>2680</v>
      </c>
      <c r="N60" s="3">
        <v>2.3799999999999999E-5</v>
      </c>
      <c r="O60" s="4">
        <v>137</v>
      </c>
      <c r="P60" s="4">
        <v>880</v>
      </c>
      <c r="Q60" s="4"/>
      <c r="R60" s="4" t="s">
        <v>30</v>
      </c>
      <c r="S60" s="4"/>
      <c r="T60" s="4"/>
      <c r="U60" s="4"/>
      <c r="V60" s="4"/>
      <c r="W60" s="4"/>
    </row>
    <row r="61" spans="1:23" x14ac:dyDescent="0.25">
      <c r="A61" s="17" t="s">
        <v>6</v>
      </c>
      <c r="B61" s="17" t="s">
        <v>89</v>
      </c>
      <c r="C61" s="17" t="s">
        <v>189</v>
      </c>
      <c r="D61" s="3">
        <v>72394951.578263998</v>
      </c>
      <c r="E61" s="3">
        <f>Metric[S_yt]/SQRT(3)</f>
        <v>41797244.781680644</v>
      </c>
      <c r="F61" s="3">
        <v>195000000.983246</v>
      </c>
      <c r="G61" s="3">
        <f>Metric[S_ut]/SQRT(3)</f>
        <v>112583303.05965437</v>
      </c>
      <c r="H61" s="3"/>
      <c r="I61" s="3"/>
      <c r="J61" s="21">
        <v>70000002474.423752</v>
      </c>
      <c r="K61" s="3">
        <v>25899999950.270763</v>
      </c>
      <c r="L61" s="4">
        <v>0.33</v>
      </c>
      <c r="M61" s="4">
        <v>2680</v>
      </c>
      <c r="N61" s="3">
        <v>2.4000000000000001E-5</v>
      </c>
      <c r="O61" s="4">
        <v>137</v>
      </c>
      <c r="P61" s="4">
        <v>880</v>
      </c>
      <c r="Q61" s="4"/>
      <c r="R61" s="4" t="s">
        <v>30</v>
      </c>
      <c r="S61" s="4"/>
      <c r="T61" s="4"/>
      <c r="U61" s="4"/>
      <c r="V61" s="4"/>
      <c r="W61" s="4"/>
    </row>
    <row r="62" spans="1:23" x14ac:dyDescent="0.25">
      <c r="A62" s="17" t="s">
        <v>6</v>
      </c>
      <c r="B62" s="17" t="s">
        <v>203</v>
      </c>
      <c r="C62" s="17" t="s">
        <v>189</v>
      </c>
      <c r="D62" s="3">
        <v>68947572.931679994</v>
      </c>
      <c r="E62" s="3">
        <f>Metric[S_yt]/SQRT(3)</f>
        <v>39806899.792076804</v>
      </c>
      <c r="F62" s="3">
        <v>290000000.40153098</v>
      </c>
      <c r="G62" s="3">
        <f>Metric[S_ut]/SQRT(3)</f>
        <v>167431578.29681551</v>
      </c>
      <c r="H62" s="3"/>
      <c r="I62" s="3"/>
      <c r="J62" s="21">
        <v>70999997387.952957</v>
      </c>
      <c r="K62" s="3">
        <v>26400000164.938286</v>
      </c>
      <c r="L62" s="4">
        <v>0.33</v>
      </c>
      <c r="M62" s="4">
        <v>2660</v>
      </c>
      <c r="N62" s="3">
        <v>2.4000000000000001E-5</v>
      </c>
      <c r="O62" s="4">
        <v>125</v>
      </c>
      <c r="P62" s="4">
        <v>900</v>
      </c>
      <c r="Q62" s="4"/>
      <c r="R62" s="4" t="s">
        <v>30</v>
      </c>
      <c r="S62" s="4"/>
      <c r="T62" s="4"/>
      <c r="U62" s="4"/>
      <c r="V62" s="4"/>
      <c r="W62" s="4"/>
    </row>
    <row r="63" spans="1:23" x14ac:dyDescent="0.25">
      <c r="A63" s="17" t="s">
        <v>6</v>
      </c>
      <c r="B63" s="17" t="s">
        <v>204</v>
      </c>
      <c r="C63" s="17" t="s">
        <v>189</v>
      </c>
      <c r="D63" s="3">
        <v>139274097.32199401</v>
      </c>
      <c r="E63" s="3">
        <f>Metric[S_yt]/SQRT(3)</f>
        <v>80409937.579995379</v>
      </c>
      <c r="F63" s="3">
        <v>241000001.42733699</v>
      </c>
      <c r="G63" s="3">
        <f>Metric[S_ut]/SQRT(3)</f>
        <v>139141415.69877321</v>
      </c>
      <c r="H63" s="3"/>
      <c r="I63" s="3"/>
      <c r="J63" s="21">
        <v>70300000259.006775</v>
      </c>
      <c r="K63" s="3">
        <v>25899999950.270763</v>
      </c>
      <c r="L63" s="4">
        <v>0.33</v>
      </c>
      <c r="M63" s="4">
        <v>2660</v>
      </c>
      <c r="N63" s="3">
        <v>2.4000000000000001E-5</v>
      </c>
      <c r="O63" s="4">
        <v>125</v>
      </c>
      <c r="P63" s="4">
        <v>900</v>
      </c>
      <c r="Q63" s="4"/>
      <c r="R63" s="4" t="s">
        <v>30</v>
      </c>
      <c r="S63" s="4"/>
      <c r="T63" s="4"/>
      <c r="U63" s="4"/>
      <c r="V63" s="4"/>
      <c r="W63" s="4"/>
    </row>
    <row r="64" spans="1:23" x14ac:dyDescent="0.25">
      <c r="A64" s="17" t="s">
        <v>6</v>
      </c>
      <c r="B64" s="17" t="s">
        <v>7</v>
      </c>
      <c r="D64" s="3">
        <v>180000000</v>
      </c>
      <c r="E64" s="3">
        <f>Metric[S_yt]/SQRT(3)</f>
        <v>103923048.45413265</v>
      </c>
      <c r="F64" s="3">
        <v>260000000</v>
      </c>
      <c r="G64" s="3">
        <f>Metric[S_ut]/SQRT(3)</f>
        <v>150111069.98930269</v>
      </c>
      <c r="H64" s="3"/>
      <c r="I64" s="3"/>
      <c r="J64" s="21">
        <v>70000000000</v>
      </c>
      <c r="K64" s="3">
        <v>26000000000</v>
      </c>
      <c r="L64" s="4">
        <v>0.33</v>
      </c>
      <c r="M64" s="4">
        <v>2690</v>
      </c>
      <c r="N64" s="3">
        <v>2.3600000000000001E-5</v>
      </c>
      <c r="O64" s="4">
        <v>134</v>
      </c>
      <c r="P64" s="4">
        <v>900</v>
      </c>
      <c r="Q64" s="4"/>
      <c r="R64" s="4" t="s">
        <v>30</v>
      </c>
      <c r="S64" s="4"/>
      <c r="T64" s="4"/>
      <c r="U64" s="4"/>
      <c r="V64" s="4"/>
      <c r="W64" s="4"/>
    </row>
    <row r="65" spans="1:23" x14ac:dyDescent="0.25">
      <c r="A65" s="17" t="s">
        <v>6</v>
      </c>
      <c r="B65" s="17" t="s">
        <v>93</v>
      </c>
      <c r="D65" s="3">
        <v>125000000</v>
      </c>
      <c r="E65" s="3">
        <f>Metric[S_yt]/SQRT(3)</f>
        <v>72168783.648703218</v>
      </c>
      <c r="F65" s="3">
        <v>250000000</v>
      </c>
      <c r="G65" s="3">
        <f>Metric[S_ut]/SQRT(3)</f>
        <v>144337567.29740644</v>
      </c>
      <c r="H65" s="3"/>
      <c r="I65" s="3"/>
      <c r="J65" s="21">
        <v>70000000000</v>
      </c>
      <c r="K65" s="3">
        <v>26000000000</v>
      </c>
      <c r="L65" s="4">
        <v>0.33</v>
      </c>
      <c r="M65" s="4">
        <v>2690</v>
      </c>
      <c r="N65" s="3">
        <v>2.3600000000000001E-5</v>
      </c>
      <c r="O65" s="4">
        <v>134</v>
      </c>
      <c r="P65" s="4">
        <v>900</v>
      </c>
      <c r="Q65" s="4"/>
      <c r="R65" s="4" t="s">
        <v>30</v>
      </c>
      <c r="S65" s="4"/>
      <c r="T65" s="4"/>
      <c r="U65" s="4"/>
      <c r="V65" s="4"/>
      <c r="W65" s="4"/>
    </row>
    <row r="66" spans="1:23" x14ac:dyDescent="0.25">
      <c r="A66" s="17" t="s">
        <v>6</v>
      </c>
      <c r="B66" s="17" t="s">
        <v>94</v>
      </c>
      <c r="D66" s="3">
        <v>205000000</v>
      </c>
      <c r="E66" s="3">
        <f>Metric[S_yt]/SQRT(3)</f>
        <v>118356805.1838733</v>
      </c>
      <c r="F66" s="3">
        <v>275000000</v>
      </c>
      <c r="G66" s="3">
        <f>Metric[S_ut]/SQRT(3)</f>
        <v>158771324.02714708</v>
      </c>
      <c r="H66" s="3"/>
      <c r="I66" s="3"/>
      <c r="J66" s="21">
        <v>70000000000</v>
      </c>
      <c r="K66" s="3">
        <v>26000000000</v>
      </c>
      <c r="L66" s="4">
        <v>0.33</v>
      </c>
      <c r="M66" s="4">
        <v>2690</v>
      </c>
      <c r="N66" s="3">
        <v>2.3600000000000001E-5</v>
      </c>
      <c r="O66" s="4">
        <v>134</v>
      </c>
      <c r="P66" s="4">
        <v>900</v>
      </c>
      <c r="Q66" s="4"/>
      <c r="R66" s="4" t="s">
        <v>30</v>
      </c>
      <c r="S66" s="4"/>
      <c r="T66" s="4"/>
      <c r="U66" s="4"/>
      <c r="V66" s="4"/>
      <c r="W66" s="4"/>
    </row>
    <row r="67" spans="1:23" x14ac:dyDescent="0.25">
      <c r="A67" s="17" t="s">
        <v>6</v>
      </c>
      <c r="B67" s="17" t="s">
        <v>95</v>
      </c>
      <c r="D67" s="3">
        <v>240000000</v>
      </c>
      <c r="E67" s="3">
        <f>Metric[S_yt]/SQRT(3)</f>
        <v>138564064.60551021</v>
      </c>
      <c r="F67" s="3">
        <v>305000000</v>
      </c>
      <c r="G67" s="3">
        <f>Metric[S_ut]/SQRT(3)</f>
        <v>176091832.10283586</v>
      </c>
      <c r="H67" s="3"/>
      <c r="I67" s="3"/>
      <c r="J67" s="21">
        <v>70000000000</v>
      </c>
      <c r="K67" s="3">
        <v>26000000000</v>
      </c>
      <c r="L67" s="4">
        <v>0.33</v>
      </c>
      <c r="M67" s="4">
        <v>2690</v>
      </c>
      <c r="N67" s="3">
        <v>2.3600000000000001E-5</v>
      </c>
      <c r="O67" s="4">
        <v>134</v>
      </c>
      <c r="P67" s="4">
        <v>900</v>
      </c>
      <c r="Q67" s="4"/>
      <c r="R67" s="4" t="s">
        <v>30</v>
      </c>
      <c r="S67" s="4"/>
      <c r="T67" s="4"/>
      <c r="U67" s="4"/>
      <c r="V67" s="4"/>
      <c r="W67" s="4"/>
    </row>
    <row r="68" spans="1:23" x14ac:dyDescent="0.25">
      <c r="A68" s="17" t="s">
        <v>6</v>
      </c>
      <c r="B68" s="17" t="s">
        <v>96</v>
      </c>
      <c r="D68" s="3">
        <v>115000000</v>
      </c>
      <c r="E68" s="3">
        <f>Metric[S_yt]/SQRT(3)</f>
        <v>66395280.956806965</v>
      </c>
      <c r="F68" s="3">
        <v>250000000</v>
      </c>
      <c r="G68" s="3">
        <f>Metric[S_ut]/SQRT(3)</f>
        <v>144337567.29740644</v>
      </c>
      <c r="H68" s="3"/>
      <c r="I68" s="3"/>
      <c r="J68" s="21">
        <v>70000000000</v>
      </c>
      <c r="K68" s="3">
        <v>26000000000</v>
      </c>
      <c r="L68" s="4">
        <v>0.33</v>
      </c>
      <c r="M68" s="4">
        <v>2690</v>
      </c>
      <c r="N68" s="3">
        <v>2.3600000000000001E-5</v>
      </c>
      <c r="O68" s="4">
        <v>134</v>
      </c>
      <c r="P68" s="4">
        <v>900</v>
      </c>
      <c r="Q68" s="4"/>
      <c r="R68" s="4" t="s">
        <v>30</v>
      </c>
      <c r="S68" s="4"/>
      <c r="T68" s="4"/>
      <c r="U68" s="4"/>
      <c r="V68" s="4"/>
      <c r="W68" s="4"/>
    </row>
    <row r="69" spans="1:23" x14ac:dyDescent="0.25">
      <c r="A69" s="17" t="s">
        <v>6</v>
      </c>
      <c r="B69" s="17" t="s">
        <v>97</v>
      </c>
      <c r="D69" s="3">
        <v>62052815.638512</v>
      </c>
      <c r="E69" s="3">
        <f>Metric[S_yt]/SQRT(3)</f>
        <v>35826209.812869124</v>
      </c>
      <c r="F69" s="3">
        <v>124999998.50882199</v>
      </c>
      <c r="G69" s="3">
        <f>Metric[S_ut]/SQRT(3)</f>
        <v>72168782.787771195</v>
      </c>
      <c r="H69" s="3"/>
      <c r="I69" s="3"/>
      <c r="J69" s="21">
        <v>69000000666.137253</v>
      </c>
      <c r="K69" s="3">
        <v>26000000131.099415</v>
      </c>
      <c r="L69" s="4">
        <v>0.33</v>
      </c>
      <c r="M69" s="4">
        <v>2700</v>
      </c>
      <c r="N69" s="3">
        <v>2.4000000000000001E-5</v>
      </c>
      <c r="O69" s="4">
        <v>180</v>
      </c>
      <c r="P69" s="4">
        <v>896</v>
      </c>
      <c r="Q69" s="4"/>
      <c r="R69" s="4" t="s">
        <v>30</v>
      </c>
      <c r="S69" s="4"/>
      <c r="T69" s="4"/>
      <c r="U69" s="4"/>
      <c r="V69" s="4"/>
      <c r="W69" s="4"/>
    </row>
    <row r="70" spans="1:23" x14ac:dyDescent="0.25">
      <c r="A70" s="17" t="s">
        <v>6</v>
      </c>
      <c r="B70" s="20" t="s">
        <v>98</v>
      </c>
      <c r="C70" s="20"/>
      <c r="D70" s="21">
        <v>227526990.67454401</v>
      </c>
      <c r="E70" s="21">
        <f>Metric[S_yt]/SQRT(3)</f>
        <v>131362769.31385346</v>
      </c>
      <c r="F70" s="21">
        <v>239999999.61905101</v>
      </c>
      <c r="G70" s="21">
        <f>Metric[S_ut]/SQRT(3)</f>
        <v>138564064.38556919</v>
      </c>
      <c r="H70" s="21"/>
      <c r="I70" s="21"/>
      <c r="J70" s="21">
        <v>69000000666.137253</v>
      </c>
      <c r="K70" s="21">
        <v>26000000131.099415</v>
      </c>
      <c r="L70" s="22">
        <v>0.33</v>
      </c>
      <c r="M70" s="22">
        <v>2700</v>
      </c>
      <c r="N70" s="21">
        <v>2.4000000000000001E-5</v>
      </c>
      <c r="O70" s="22">
        <v>154</v>
      </c>
      <c r="P70" s="22">
        <v>896</v>
      </c>
      <c r="Q70" s="22"/>
      <c r="R70" s="22" t="s">
        <v>30</v>
      </c>
      <c r="S70" s="4"/>
      <c r="T70" s="4"/>
      <c r="U70" s="4"/>
      <c r="V70" s="4"/>
      <c r="W70" s="4"/>
    </row>
    <row r="71" spans="1:23" x14ac:dyDescent="0.25">
      <c r="A71" s="17" t="s">
        <v>6</v>
      </c>
      <c r="B71" s="20" t="s">
        <v>99</v>
      </c>
      <c r="C71" s="20"/>
      <c r="D71" s="21">
        <v>241316505.2608926</v>
      </c>
      <c r="E71" s="21">
        <f>Metric[S_yt]/SQRT(3)</f>
        <v>139324149.2722761</v>
      </c>
      <c r="F71" s="51" t="e">
        <v>#NAME?</v>
      </c>
      <c r="G71" s="21" t="e">
        <f>Metric[S_ut]/SQRT(3)</f>
        <v>#NAME?</v>
      </c>
      <c r="H71" s="21"/>
      <c r="I71" s="21"/>
      <c r="J71" s="21">
        <v>68258097202.366768</v>
      </c>
      <c r="K71" s="51" t="e">
        <v>#NAME?</v>
      </c>
      <c r="L71" s="22">
        <v>0.33</v>
      </c>
      <c r="M71" s="26">
        <v>2712.6306615999065</v>
      </c>
      <c r="N71" s="21">
        <v>2.4000000000000001E-5</v>
      </c>
      <c r="O71" s="22">
        <v>166.9</v>
      </c>
      <c r="P71" s="22">
        <v>896</v>
      </c>
      <c r="Q71" s="22"/>
      <c r="R71" s="22" t="s">
        <v>343</v>
      </c>
      <c r="S71" s="4"/>
      <c r="T71" s="4"/>
      <c r="U71" s="4"/>
      <c r="V71" s="4"/>
      <c r="W71" s="4"/>
    </row>
    <row r="72" spans="1:23" x14ac:dyDescent="0.25">
      <c r="A72" s="17" t="s">
        <v>6</v>
      </c>
      <c r="B72" s="17" t="s">
        <v>100</v>
      </c>
      <c r="D72" s="3">
        <v>50000000</v>
      </c>
      <c r="E72" s="3">
        <f>Metric[S_yt]/SQRT(3)</f>
        <v>28867513.459481291</v>
      </c>
      <c r="F72" s="3">
        <v>90000000</v>
      </c>
      <c r="G72" s="3">
        <f>Metric[S_ut]/SQRT(3)</f>
        <v>51961524.227066323</v>
      </c>
      <c r="H72" s="3"/>
      <c r="I72" s="3"/>
      <c r="J72" s="21">
        <v>69000000000</v>
      </c>
      <c r="K72" s="3">
        <v>25800000000</v>
      </c>
      <c r="L72" s="4">
        <v>0.33</v>
      </c>
      <c r="M72" s="4">
        <v>2700</v>
      </c>
      <c r="N72" s="3">
        <v>2.34E-5</v>
      </c>
      <c r="O72" s="4">
        <v>218</v>
      </c>
      <c r="P72" s="4">
        <v>900</v>
      </c>
      <c r="Q72" s="4"/>
      <c r="R72" s="4" t="s">
        <v>30</v>
      </c>
      <c r="S72" s="4"/>
      <c r="T72" s="4"/>
      <c r="U72" s="4"/>
      <c r="V72" s="4"/>
      <c r="W72" s="4"/>
    </row>
    <row r="73" spans="1:23" x14ac:dyDescent="0.25">
      <c r="A73" s="17" t="s">
        <v>6</v>
      </c>
      <c r="B73" s="17" t="s">
        <v>100</v>
      </c>
      <c r="C73" s="17" t="s">
        <v>202</v>
      </c>
      <c r="D73" s="3">
        <v>41368543.759007998</v>
      </c>
      <c r="E73" s="3">
        <f>Metric[S_yt]/SQRT(3)</f>
        <v>23884139.875246082</v>
      </c>
      <c r="F73" s="3">
        <v>89999997.271610007</v>
      </c>
      <c r="G73" s="3">
        <f>Metric[S_ut]/SQRT(3)</f>
        <v>51961522.651829623</v>
      </c>
      <c r="H73" s="3"/>
      <c r="I73" s="3"/>
      <c r="J73" s="21">
        <v>69000000666.137253</v>
      </c>
      <c r="K73" s="3">
        <v>25799999769.442116</v>
      </c>
      <c r="L73" s="4">
        <v>0.33</v>
      </c>
      <c r="M73" s="4">
        <v>2700</v>
      </c>
      <c r="N73" s="3">
        <v>2.3E-5</v>
      </c>
      <c r="O73" s="4">
        <v>218</v>
      </c>
      <c r="P73" s="4">
        <v>900</v>
      </c>
      <c r="Q73" s="4"/>
      <c r="R73" s="4" t="s">
        <v>30</v>
      </c>
      <c r="S73" s="4"/>
      <c r="T73" s="4"/>
      <c r="U73" s="4"/>
      <c r="V73" s="4"/>
      <c r="W73" s="4"/>
    </row>
    <row r="74" spans="1:23" x14ac:dyDescent="0.25">
      <c r="A74" s="17" t="s">
        <v>6</v>
      </c>
      <c r="B74" s="17" t="s">
        <v>101</v>
      </c>
      <c r="D74" s="3">
        <v>90000000</v>
      </c>
      <c r="E74" s="3">
        <f>Metric[S_yt]/SQRT(3)</f>
        <v>51961524.227066323</v>
      </c>
      <c r="F74" s="3">
        <v>150000000</v>
      </c>
      <c r="G74" s="3">
        <f>Metric[S_ut]/SQRT(3)</f>
        <v>86602540.378443867</v>
      </c>
      <c r="H74" s="3"/>
      <c r="I74" s="3"/>
      <c r="J74" s="21">
        <v>69000000000</v>
      </c>
      <c r="K74" s="3">
        <v>25800000000</v>
      </c>
      <c r="L74" s="4">
        <v>0.33</v>
      </c>
      <c r="M74" s="4">
        <v>2700</v>
      </c>
      <c r="N74" s="3">
        <v>2.34E-5</v>
      </c>
      <c r="O74" s="4">
        <v>193</v>
      </c>
      <c r="P74" s="4">
        <v>900</v>
      </c>
      <c r="Q74" s="4"/>
      <c r="R74" s="4" t="s">
        <v>30</v>
      </c>
      <c r="S74" s="4"/>
      <c r="T74" s="4"/>
      <c r="U74" s="4"/>
      <c r="V74" s="4"/>
      <c r="W74" s="4"/>
    </row>
    <row r="75" spans="1:23" x14ac:dyDescent="0.25">
      <c r="A75" s="17" t="s">
        <v>6</v>
      </c>
      <c r="B75" s="17" t="s">
        <v>102</v>
      </c>
      <c r="D75" s="3">
        <v>90000000</v>
      </c>
      <c r="E75" s="3">
        <f>Metric[S_yt]/SQRT(3)</f>
        <v>51961524.227066323</v>
      </c>
      <c r="F75" s="3">
        <v>170000000</v>
      </c>
      <c r="G75" s="3">
        <f>Metric[S_ut]/SQRT(3)</f>
        <v>98149545.762236387</v>
      </c>
      <c r="H75" s="3"/>
      <c r="I75" s="3"/>
      <c r="J75" s="21">
        <v>69000000000</v>
      </c>
      <c r="K75" s="3">
        <v>25800000000</v>
      </c>
      <c r="L75" s="4">
        <v>0.33</v>
      </c>
      <c r="M75" s="4">
        <v>2700</v>
      </c>
      <c r="N75" s="3">
        <v>2.34E-5</v>
      </c>
      <c r="O75" s="4">
        <v>200</v>
      </c>
      <c r="P75" s="4">
        <v>900</v>
      </c>
      <c r="Q75" s="4"/>
      <c r="R75" s="4" t="s">
        <v>30</v>
      </c>
      <c r="S75" s="4"/>
      <c r="T75" s="4"/>
      <c r="U75" s="4"/>
      <c r="V75" s="4"/>
      <c r="W75" s="4"/>
    </row>
    <row r="76" spans="1:23" x14ac:dyDescent="0.25">
      <c r="A76" s="17" t="s">
        <v>6</v>
      </c>
      <c r="B76" s="17" t="s">
        <v>103</v>
      </c>
      <c r="D76" s="3">
        <v>145000000</v>
      </c>
      <c r="E76" s="3">
        <f>Metric[S_yt]/SQRT(3)</f>
        <v>83715789.032495737</v>
      </c>
      <c r="F76" s="3">
        <v>185000000</v>
      </c>
      <c r="G76" s="3">
        <f>Metric[S_ut]/SQRT(3)</f>
        <v>106809799.80008078</v>
      </c>
      <c r="H76" s="3"/>
      <c r="I76" s="3"/>
      <c r="J76" s="21">
        <v>69000000000</v>
      </c>
      <c r="K76" s="3">
        <v>25800000000</v>
      </c>
      <c r="L76" s="4">
        <v>0.33</v>
      </c>
      <c r="M76" s="4">
        <v>2700</v>
      </c>
      <c r="N76" s="3">
        <v>2.34E-5</v>
      </c>
      <c r="O76" s="4">
        <v>209</v>
      </c>
      <c r="P76" s="4">
        <v>900</v>
      </c>
      <c r="Q76" s="4"/>
      <c r="R76" s="4" t="s">
        <v>30</v>
      </c>
      <c r="S76" s="4"/>
      <c r="T76" s="4"/>
      <c r="U76" s="4"/>
      <c r="V76" s="4"/>
      <c r="W76" s="4"/>
    </row>
    <row r="77" spans="1:23" x14ac:dyDescent="0.25">
      <c r="A77" s="17" t="s">
        <v>6</v>
      </c>
      <c r="B77" s="17" t="s">
        <v>104</v>
      </c>
      <c r="D77" s="3">
        <v>215000000</v>
      </c>
      <c r="E77" s="3">
        <f>Metric[S_yt]/SQRT(3)</f>
        <v>124130307.87576954</v>
      </c>
      <c r="F77" s="3">
        <v>240000000</v>
      </c>
      <c r="G77" s="3">
        <f>Metric[S_ut]/SQRT(3)</f>
        <v>138564064.60551021</v>
      </c>
      <c r="H77" s="3"/>
      <c r="I77" s="3"/>
      <c r="J77" s="21">
        <v>69000000000</v>
      </c>
      <c r="K77" s="3">
        <v>25800000000</v>
      </c>
      <c r="L77" s="4">
        <v>0.33</v>
      </c>
      <c r="M77" s="4">
        <v>2700</v>
      </c>
      <c r="N77" s="3">
        <v>2.34E-5</v>
      </c>
      <c r="O77" s="4">
        <v>209</v>
      </c>
      <c r="P77" s="4">
        <v>900</v>
      </c>
      <c r="Q77" s="4"/>
      <c r="R77" s="4" t="s">
        <v>30</v>
      </c>
      <c r="S77" s="4"/>
      <c r="T77" s="4"/>
      <c r="U77" s="4"/>
      <c r="V77" s="4"/>
      <c r="W77" s="4"/>
    </row>
    <row r="78" spans="1:23" x14ac:dyDescent="0.25">
      <c r="A78" s="17" t="s">
        <v>6</v>
      </c>
      <c r="B78" s="17" t="s">
        <v>104</v>
      </c>
      <c r="C78" s="17" t="s">
        <v>189</v>
      </c>
      <c r="D78" s="3">
        <v>215000002.67518899</v>
      </c>
      <c r="E78" s="3">
        <f>Metric[S_yt]/SQRT(3)</f>
        <v>124130309.42029063</v>
      </c>
      <c r="F78" s="3">
        <v>239999999.61905101</v>
      </c>
      <c r="G78" s="3">
        <f>Metric[S_ut]/SQRT(3)</f>
        <v>138564064.38556919</v>
      </c>
      <c r="H78" s="3"/>
      <c r="I78" s="3"/>
      <c r="J78" s="21">
        <v>69000000666.137253</v>
      </c>
      <c r="K78" s="3">
        <v>25799999769.442116</v>
      </c>
      <c r="L78" s="4">
        <v>0.33</v>
      </c>
      <c r="M78" s="4">
        <v>2700</v>
      </c>
      <c r="N78" s="3">
        <v>2.3E-5</v>
      </c>
      <c r="O78" s="4">
        <v>209</v>
      </c>
      <c r="P78" s="4">
        <v>900</v>
      </c>
      <c r="Q78" s="4"/>
      <c r="R78" s="4" t="s">
        <v>30</v>
      </c>
      <c r="S78" s="4"/>
      <c r="T78" s="4"/>
      <c r="U78" s="4"/>
      <c r="V78" s="4"/>
      <c r="W78" s="4"/>
    </row>
    <row r="79" spans="1:23" x14ac:dyDescent="0.25">
      <c r="A79" s="17" t="s">
        <v>6</v>
      </c>
      <c r="B79" s="17" t="s">
        <v>105</v>
      </c>
      <c r="D79" s="3">
        <v>240000000</v>
      </c>
      <c r="E79" s="3">
        <f>Metric[S_yt]/SQRT(3)</f>
        <v>138564064.60551021</v>
      </c>
      <c r="F79" s="3">
        <v>255000000</v>
      </c>
      <c r="G79" s="3">
        <f>Metric[S_ut]/SQRT(3)</f>
        <v>147224318.64335456</v>
      </c>
      <c r="H79" s="3"/>
      <c r="I79" s="3"/>
      <c r="J79" s="21">
        <v>69000000000</v>
      </c>
      <c r="K79" s="3">
        <v>25800000000</v>
      </c>
      <c r="L79" s="4">
        <v>0.33</v>
      </c>
      <c r="M79" s="4">
        <v>2700</v>
      </c>
      <c r="N79" s="3">
        <v>2.34E-5</v>
      </c>
      <c r="O79" s="4">
        <v>201</v>
      </c>
      <c r="P79" s="4">
        <v>900</v>
      </c>
      <c r="Q79" s="4"/>
      <c r="R79" s="4" t="s">
        <v>30</v>
      </c>
      <c r="S79" s="4"/>
      <c r="T79" s="4"/>
      <c r="U79" s="4"/>
      <c r="V79" s="4"/>
      <c r="W79" s="4"/>
    </row>
    <row r="80" spans="1:23" x14ac:dyDescent="0.25">
      <c r="A80" s="17" t="s">
        <v>6</v>
      </c>
      <c r="B80" s="17" t="s">
        <v>106</v>
      </c>
      <c r="D80" s="3">
        <v>435000000</v>
      </c>
      <c r="E80" s="3">
        <f>Metric[S_yt]/SQRT(3)</f>
        <v>251147367.09748721</v>
      </c>
      <c r="F80" s="3">
        <v>495000000</v>
      </c>
      <c r="G80" s="3">
        <f>Metric[S_ut]/SQRT(3)</f>
        <v>285788383.24886477</v>
      </c>
      <c r="H80" s="3"/>
      <c r="I80" s="3"/>
      <c r="J80" s="21">
        <v>72000000000</v>
      </c>
      <c r="K80" s="3">
        <v>26900000000</v>
      </c>
      <c r="L80" s="4">
        <v>0.33</v>
      </c>
      <c r="M80" s="4">
        <v>2830</v>
      </c>
      <c r="N80" s="3">
        <v>2.3600000000000001E-5</v>
      </c>
      <c r="O80" s="4">
        <v>155</v>
      </c>
      <c r="P80" s="4">
        <v>860</v>
      </c>
      <c r="Q80" s="4"/>
      <c r="R80" s="4" t="s">
        <v>30</v>
      </c>
      <c r="S80" s="4"/>
      <c r="T80" s="4"/>
      <c r="U80" s="4"/>
      <c r="V80" s="4"/>
      <c r="W80" s="4"/>
    </row>
    <row r="81" spans="1:23" x14ac:dyDescent="0.25">
      <c r="A81" s="17" t="s">
        <v>6</v>
      </c>
      <c r="B81" s="17" t="s">
        <v>109</v>
      </c>
      <c r="D81" s="3">
        <v>470000000</v>
      </c>
      <c r="E81" s="3">
        <f>Metric[S_yt]/SQRT(3)</f>
        <v>271354626.51912415</v>
      </c>
      <c r="F81" s="3">
        <v>525000000</v>
      </c>
      <c r="G81" s="3">
        <f>Metric[S_ut]/SQRT(3)</f>
        <v>303108891.32455355</v>
      </c>
      <c r="H81" s="3"/>
      <c r="I81" s="3"/>
      <c r="J81" s="21">
        <v>72000000000</v>
      </c>
      <c r="K81" s="3">
        <v>26900000000</v>
      </c>
      <c r="L81" s="4">
        <v>0.33</v>
      </c>
      <c r="M81" s="4">
        <v>2830</v>
      </c>
      <c r="N81" s="3">
        <v>2.3600000000000001E-5</v>
      </c>
      <c r="O81" s="4">
        <v>157</v>
      </c>
      <c r="P81" s="4">
        <v>860</v>
      </c>
      <c r="Q81" s="4"/>
      <c r="R81" s="4" t="s">
        <v>30</v>
      </c>
      <c r="S81" s="4"/>
      <c r="T81" s="4"/>
      <c r="U81" s="4"/>
      <c r="V81" s="4"/>
      <c r="W81" s="4"/>
    </row>
    <row r="82" spans="1:23" x14ac:dyDescent="0.25">
      <c r="A82" s="17" t="s">
        <v>6</v>
      </c>
      <c r="B82" s="17" t="s">
        <v>110</v>
      </c>
      <c r="D82" s="3">
        <v>490000000</v>
      </c>
      <c r="E82" s="3">
        <f>Metric[S_yt]/SQRT(3)</f>
        <v>282901631.90291667</v>
      </c>
      <c r="F82" s="3">
        <v>550000000</v>
      </c>
      <c r="G82" s="3">
        <f>Metric[S_ut]/SQRT(3)</f>
        <v>317542648.05429417</v>
      </c>
      <c r="H82" s="3"/>
      <c r="I82" s="3"/>
      <c r="J82" s="21">
        <v>72000000000</v>
      </c>
      <c r="K82" s="3">
        <v>26900000000</v>
      </c>
      <c r="L82" s="4">
        <v>0.33</v>
      </c>
      <c r="M82" s="4">
        <v>2830</v>
      </c>
      <c r="N82" s="3">
        <v>2.3600000000000001E-5</v>
      </c>
      <c r="O82" s="4">
        <v>153</v>
      </c>
      <c r="P82" s="4">
        <v>860</v>
      </c>
      <c r="Q82" s="4"/>
      <c r="R82" s="4" t="s">
        <v>30</v>
      </c>
      <c r="S82" s="4"/>
      <c r="T82" s="4"/>
      <c r="U82" s="4"/>
      <c r="V82" s="4"/>
      <c r="W82" s="4"/>
    </row>
    <row r="83" spans="1:23" x14ac:dyDescent="0.25">
      <c r="A83" s="17" t="s">
        <v>6</v>
      </c>
      <c r="B83" s="17" t="s">
        <v>107</v>
      </c>
      <c r="D83" s="3">
        <v>94999999.418284997</v>
      </c>
      <c r="E83" s="3">
        <f>Metric[S_yt]/SQRT(3)</f>
        <v>54848275.237161137</v>
      </c>
      <c r="F83" s="3">
        <v>219999997.92710701</v>
      </c>
      <c r="G83" s="3">
        <f>Metric[S_ut]/SQRT(3)</f>
        <v>127017058.02493235</v>
      </c>
      <c r="H83" s="3"/>
      <c r="I83" s="3"/>
      <c r="J83" s="21">
        <v>71999999196.239456</v>
      </c>
      <c r="K83" s="3">
        <v>26899999690.130077</v>
      </c>
      <c r="L83" s="4">
        <v>0.33</v>
      </c>
      <c r="M83" s="4">
        <v>2810</v>
      </c>
      <c r="N83" s="3">
        <v>2.4000000000000001E-5</v>
      </c>
      <c r="O83" s="4">
        <v>173</v>
      </c>
      <c r="P83" s="4">
        <v>960</v>
      </c>
      <c r="Q83" s="4"/>
      <c r="R83" s="4" t="s">
        <v>30</v>
      </c>
      <c r="S83" s="4"/>
      <c r="T83" s="4"/>
      <c r="U83" s="4"/>
      <c r="V83" s="4"/>
      <c r="W83" s="4"/>
    </row>
    <row r="84" spans="1:23" x14ac:dyDescent="0.25">
      <c r="A84" s="17" t="s">
        <v>6</v>
      </c>
      <c r="B84" s="17" t="s">
        <v>108</v>
      </c>
      <c r="D84" s="3">
        <v>505000000</v>
      </c>
      <c r="E84" s="3">
        <f>Metric[S_yt]/SQRT(3)</f>
        <v>291561885.94076103</v>
      </c>
      <c r="F84" s="3">
        <v>570000000</v>
      </c>
      <c r="G84" s="3">
        <f>Metric[S_ut]/SQRT(3)</f>
        <v>329089653.43808669</v>
      </c>
      <c r="H84" s="3"/>
      <c r="I84" s="3"/>
      <c r="J84" s="21">
        <v>72000000000</v>
      </c>
      <c r="K84" s="3">
        <v>26900000000</v>
      </c>
      <c r="L84" s="4">
        <v>0.33</v>
      </c>
      <c r="M84" s="4">
        <v>2810</v>
      </c>
      <c r="N84" s="3">
        <v>2.3600000000000001E-5</v>
      </c>
      <c r="O84" s="4">
        <v>130</v>
      </c>
      <c r="P84" s="4">
        <v>960</v>
      </c>
      <c r="Q84" s="4"/>
      <c r="R84" s="4" t="s">
        <v>30</v>
      </c>
      <c r="S84" s="4"/>
      <c r="T84" s="4"/>
      <c r="U84" s="4"/>
      <c r="V84" s="4"/>
      <c r="W84" s="4"/>
    </row>
    <row r="85" spans="1:23" x14ac:dyDescent="0.25">
      <c r="A85" s="20" t="s">
        <v>6</v>
      </c>
      <c r="B85" s="20" t="s">
        <v>108</v>
      </c>
      <c r="C85" s="20" t="s">
        <v>205</v>
      </c>
      <c r="D85" s="21">
        <v>505000003.07672</v>
      </c>
      <c r="E85" s="21">
        <f>Metric[S_yt]/SQRT(3)</f>
        <v>291561887.71710616</v>
      </c>
      <c r="F85" s="21">
        <v>570000003.40446901</v>
      </c>
      <c r="G85" s="21">
        <f>Metric[S_ut]/SQRT(3)</f>
        <v>329089655.40365779</v>
      </c>
      <c r="H85" s="21"/>
      <c r="I85" s="21"/>
      <c r="J85" s="21">
        <v>71999999196.239456</v>
      </c>
      <c r="K85" s="21">
        <v>26899999690.130077</v>
      </c>
      <c r="L85" s="22">
        <v>0.33</v>
      </c>
      <c r="M85" s="22">
        <v>2810</v>
      </c>
      <c r="N85" s="21">
        <v>2.4000000000000001E-5</v>
      </c>
      <c r="O85" s="22">
        <v>130</v>
      </c>
      <c r="P85" s="22">
        <v>960</v>
      </c>
      <c r="Q85" s="22"/>
      <c r="R85" s="22" t="s">
        <v>30</v>
      </c>
      <c r="S85" s="4"/>
      <c r="T85" s="4"/>
      <c r="U85" s="4"/>
      <c r="V85" s="4"/>
      <c r="W85" s="4"/>
    </row>
    <row r="86" spans="1:23" x14ac:dyDescent="0.25">
      <c r="A86" s="17" t="s">
        <v>6</v>
      </c>
      <c r="B86" s="17" t="s">
        <v>111</v>
      </c>
      <c r="D86" s="3"/>
      <c r="E86" s="3">
        <f>Metric[S_yt]/SQRT(3)</f>
        <v>0</v>
      </c>
      <c r="F86" s="3">
        <v>145000000</v>
      </c>
      <c r="G86" s="3">
        <f>Metric[S_ut]/SQRT(3)</f>
        <v>83715789.032495737</v>
      </c>
      <c r="H86" s="3"/>
      <c r="I86" s="3"/>
      <c r="J86" s="21">
        <v>72400000000</v>
      </c>
      <c r="K86" s="3">
        <v>27200000000</v>
      </c>
      <c r="L86" s="4">
        <v>0.33</v>
      </c>
      <c r="M86" s="4">
        <v>2680</v>
      </c>
      <c r="N86" s="3">
        <v>2.1399999999999998E-5</v>
      </c>
      <c r="O86" s="4">
        <v>167</v>
      </c>
      <c r="P86" s="4">
        <v>963</v>
      </c>
      <c r="Q86" s="4"/>
      <c r="R86" s="4" t="s">
        <v>30</v>
      </c>
      <c r="S86" s="4"/>
      <c r="T86" s="4"/>
      <c r="U86" s="4"/>
      <c r="V86" s="4"/>
      <c r="W86" s="4"/>
    </row>
    <row r="87" spans="1:23" x14ac:dyDescent="0.25">
      <c r="A87" s="17" t="s">
        <v>6</v>
      </c>
      <c r="B87" s="17" t="s">
        <v>112</v>
      </c>
      <c r="D87" s="3">
        <v>159000000</v>
      </c>
      <c r="E87" s="3">
        <f>Metric[S_yt]/SQRT(3)</f>
        <v>91798692.801150501</v>
      </c>
      <c r="F87" s="3">
        <v>317000000</v>
      </c>
      <c r="G87" s="3">
        <f>Metric[S_ut]/SQRT(3)</f>
        <v>183020035.33311138</v>
      </c>
      <c r="H87" s="3"/>
      <c r="I87" s="3"/>
      <c r="J87" s="21">
        <v>71000000000</v>
      </c>
      <c r="K87" s="3">
        <v>26500000000</v>
      </c>
      <c r="L87" s="4">
        <v>0.33</v>
      </c>
      <c r="M87" s="4">
        <v>2760</v>
      </c>
      <c r="N87" s="3">
        <v>2.12E-5</v>
      </c>
      <c r="O87" s="4">
        <v>109</v>
      </c>
      <c r="P87" s="4">
        <v>963</v>
      </c>
      <c r="Q87" s="4"/>
      <c r="R87" s="4" t="s">
        <v>30</v>
      </c>
      <c r="S87" s="4"/>
      <c r="T87" s="4"/>
      <c r="U87" s="4"/>
      <c r="V87" s="4"/>
      <c r="W87" s="4"/>
    </row>
    <row r="88" spans="1:23" x14ac:dyDescent="0.25">
      <c r="A88" s="17" t="s">
        <v>6</v>
      </c>
      <c r="B88" s="17" t="s">
        <v>8</v>
      </c>
      <c r="D88" s="3"/>
      <c r="E88" s="3">
        <f>Metric[S_yt]/SQRT(3)</f>
        <v>0</v>
      </c>
      <c r="F88" s="3">
        <v>300000000</v>
      </c>
      <c r="G88" s="3">
        <f>Metric[S_ut]/SQRT(3)</f>
        <v>173205080.75688773</v>
      </c>
      <c r="H88" s="3">
        <v>3000000000</v>
      </c>
      <c r="I88" s="3"/>
      <c r="J88" s="21">
        <v>370000000000</v>
      </c>
      <c r="K88" s="3">
        <v>150000000000</v>
      </c>
      <c r="L88" s="4">
        <v>0.22</v>
      </c>
      <c r="M88" s="4">
        <v>3960</v>
      </c>
      <c r="N88" s="3">
        <v>7.4000000000000003E-6</v>
      </c>
      <c r="O88" s="4">
        <v>30</v>
      </c>
      <c r="P88" s="4">
        <v>850</v>
      </c>
      <c r="Q88" s="4"/>
      <c r="R88" s="4" t="s">
        <v>30</v>
      </c>
      <c r="S88" s="4"/>
      <c r="T88" s="4"/>
      <c r="U88" s="4"/>
      <c r="V88" s="4"/>
      <c r="W88" s="4"/>
    </row>
    <row r="89" spans="1:23" x14ac:dyDescent="0.25">
      <c r="A89" s="17" t="s">
        <v>6</v>
      </c>
      <c r="B89" s="17" t="s">
        <v>386</v>
      </c>
      <c r="C89" s="17" t="s">
        <v>199</v>
      </c>
      <c r="D89" s="3">
        <v>207000000</v>
      </c>
      <c r="E89" s="3">
        <f>Metric[S_yt]/SQRT(3)</f>
        <v>119511505.72225253</v>
      </c>
      <c r="F89" s="3">
        <v>276000000</v>
      </c>
      <c r="G89" s="3">
        <f>Metric[S_ut]/SQRT(3)</f>
        <v>159348674.29633671</v>
      </c>
      <c r="H89" s="3"/>
      <c r="I89" s="3"/>
      <c r="J89" s="21">
        <v>69600000000</v>
      </c>
      <c r="K89" s="3">
        <v>26500000000</v>
      </c>
      <c r="L89" s="4">
        <v>0.33</v>
      </c>
      <c r="M89" s="4">
        <v>2710</v>
      </c>
      <c r="N89" s="3">
        <v>2.1999999999999999E-5</v>
      </c>
      <c r="O89" s="4">
        <v>151</v>
      </c>
      <c r="P89" s="4">
        <v>963</v>
      </c>
      <c r="Q89" s="4"/>
      <c r="R89" s="4" t="s">
        <v>30</v>
      </c>
      <c r="S89" s="4"/>
      <c r="T89" s="4"/>
      <c r="U89" s="4"/>
      <c r="V89" s="4"/>
      <c r="W89" s="4"/>
    </row>
    <row r="90" spans="1:23" x14ac:dyDescent="0.25">
      <c r="A90" s="17" t="s">
        <v>10</v>
      </c>
      <c r="B90" s="17" t="s">
        <v>166</v>
      </c>
      <c r="D90" s="3">
        <v>117000000</v>
      </c>
      <c r="E90" s="3">
        <f>Metric[S_yt]/SQRT(3)</f>
        <v>67549981.495186225</v>
      </c>
      <c r="F90" s="3">
        <v>338000000</v>
      </c>
      <c r="G90" s="3">
        <f>Metric[S_ut]/SQRT(3)</f>
        <v>195144390.98609352</v>
      </c>
      <c r="H90" s="3"/>
      <c r="I90" s="3"/>
      <c r="J90" s="21">
        <v>105000000000</v>
      </c>
      <c r="K90" s="3">
        <v>39000000000</v>
      </c>
      <c r="M90" s="4">
        <v>8500</v>
      </c>
      <c r="N90" s="3">
        <v>2.0299999999999999E-5</v>
      </c>
      <c r="O90" s="4">
        <v>115</v>
      </c>
      <c r="Q90" s="4"/>
      <c r="R90" s="4" t="s">
        <v>30</v>
      </c>
      <c r="S90" s="4"/>
      <c r="T90" s="4"/>
      <c r="U90" s="4"/>
      <c r="V90" s="4"/>
      <c r="W90" s="4"/>
    </row>
    <row r="91" spans="1:23" x14ac:dyDescent="0.25">
      <c r="A91" s="17" t="s">
        <v>10</v>
      </c>
      <c r="B91" s="17" t="s">
        <v>165</v>
      </c>
      <c r="D91" s="3">
        <v>124000000</v>
      </c>
      <c r="E91" s="3">
        <f>Metric[S_yt]/SQRT(3)</f>
        <v>71591433.379513592</v>
      </c>
      <c r="F91" s="3">
        <v>338000000</v>
      </c>
      <c r="G91" s="3">
        <f>Metric[S_ut]/SQRT(3)</f>
        <v>195144390.98609352</v>
      </c>
      <c r="H91" s="3"/>
      <c r="I91" s="3"/>
      <c r="J91" s="21">
        <v>97000000000</v>
      </c>
      <c r="K91" s="3">
        <v>37000000000</v>
      </c>
      <c r="M91" s="4">
        <v>8490</v>
      </c>
      <c r="N91" s="3">
        <v>2.05E-5</v>
      </c>
      <c r="O91" s="4">
        <v>115</v>
      </c>
      <c r="Q91" s="4"/>
      <c r="R91" s="4" t="s">
        <v>30</v>
      </c>
      <c r="S91" s="4"/>
      <c r="T91" s="4"/>
      <c r="U91" s="4"/>
      <c r="V91" s="4"/>
      <c r="W91" s="4"/>
    </row>
    <row r="92" spans="1:23" x14ac:dyDescent="0.25">
      <c r="A92" s="17" t="s">
        <v>159</v>
      </c>
      <c r="B92" s="17" t="s">
        <v>168</v>
      </c>
      <c r="D92" s="3">
        <v>82722700</v>
      </c>
      <c r="E92" s="3">
        <f>Metric[S_yt]/SQRT(3)</f>
        <v>47759973.113092661</v>
      </c>
      <c r="F92" s="3">
        <v>255062000</v>
      </c>
      <c r="G92" s="3">
        <f>Metric[S_ut]/SQRT(3)</f>
        <v>147260114.36004433</v>
      </c>
      <c r="H92" s="3"/>
      <c r="I92" s="3"/>
      <c r="J92" s="21">
        <v>110000000000</v>
      </c>
      <c r="K92" s="3">
        <v>41000000000</v>
      </c>
      <c r="L92" s="4">
        <v>0.37</v>
      </c>
      <c r="M92" s="4">
        <v>8700</v>
      </c>
      <c r="N92" s="3">
        <v>3.1999999999999999E-5</v>
      </c>
      <c r="O92" s="4">
        <v>26</v>
      </c>
      <c r="P92" s="4">
        <v>340</v>
      </c>
      <c r="Q92" s="4"/>
      <c r="R92" s="4" t="s">
        <v>30</v>
      </c>
      <c r="S92" s="4"/>
      <c r="T92" s="4"/>
      <c r="U92" s="4"/>
      <c r="V92" s="4"/>
      <c r="W92" s="4"/>
    </row>
    <row r="93" spans="1:23" x14ac:dyDescent="0.25">
      <c r="A93" s="17" t="s">
        <v>159</v>
      </c>
      <c r="B93" s="17" t="s">
        <v>169</v>
      </c>
      <c r="D93" s="3">
        <v>206807000</v>
      </c>
      <c r="E93" s="3">
        <f>Metric[S_yt]/SQRT(3)</f>
        <v>119400077.12029894</v>
      </c>
      <c r="F93" s="3">
        <v>448081000</v>
      </c>
      <c r="G93" s="3">
        <f>Metric[S_ut]/SQRT(3)</f>
        <v>258699685.96875671</v>
      </c>
      <c r="H93" s="3"/>
      <c r="I93" s="3"/>
      <c r="J93" s="21">
        <v>110000000000</v>
      </c>
      <c r="K93" s="3">
        <v>39000000000</v>
      </c>
      <c r="L93" s="4">
        <v>0.37</v>
      </c>
      <c r="M93" s="4">
        <v>8300</v>
      </c>
      <c r="N93" s="3">
        <v>2.1999999999999999E-5</v>
      </c>
      <c r="O93" s="4">
        <v>9.6</v>
      </c>
      <c r="P93" s="4">
        <v>380</v>
      </c>
      <c r="Q93" s="4"/>
      <c r="R93" s="4" t="s">
        <v>30</v>
      </c>
      <c r="S93" s="4"/>
      <c r="T93" s="4"/>
      <c r="U93" s="4"/>
      <c r="V93" s="4"/>
      <c r="W93" s="4"/>
    </row>
    <row r="94" spans="1:23" x14ac:dyDescent="0.25">
      <c r="A94" s="17" t="s">
        <v>159</v>
      </c>
      <c r="B94" s="17" t="s">
        <v>172</v>
      </c>
      <c r="D94" s="3">
        <v>110297000</v>
      </c>
      <c r="E94" s="3">
        <f>Metric[S_yt]/SQRT(3)</f>
        <v>63680002.640808158</v>
      </c>
      <c r="F94" s="3">
        <v>261955000</v>
      </c>
      <c r="G94" s="3">
        <f>Metric[S_ut]/SQRT(3)</f>
        <v>151239789.76556844</v>
      </c>
      <c r="H94" s="3"/>
      <c r="I94" s="3"/>
      <c r="J94" s="21">
        <v>110000000000</v>
      </c>
      <c r="K94" s="3">
        <v>37000000000</v>
      </c>
      <c r="L94" s="4">
        <v>0.33</v>
      </c>
      <c r="M94" s="4">
        <v>8300</v>
      </c>
      <c r="N94" s="3">
        <v>1.8E-5</v>
      </c>
      <c r="O94" s="4">
        <v>47</v>
      </c>
      <c r="P94" s="4">
        <v>380</v>
      </c>
      <c r="Q94" s="4"/>
      <c r="R94" s="4" t="s">
        <v>30</v>
      </c>
      <c r="S94" s="4"/>
      <c r="T94" s="4"/>
      <c r="U94" s="4"/>
      <c r="V94" s="4"/>
      <c r="W94" s="4"/>
    </row>
    <row r="95" spans="1:23" x14ac:dyDescent="0.25">
      <c r="A95" s="17" t="s">
        <v>159</v>
      </c>
      <c r="B95" s="17" t="s">
        <v>164</v>
      </c>
      <c r="D95" s="3">
        <v>69000000</v>
      </c>
      <c r="E95" s="3">
        <f>Metric[S_yt]/SQRT(3)</f>
        <v>39837168.574084178</v>
      </c>
      <c r="F95" s="3">
        <v>255000000</v>
      </c>
      <c r="G95" s="3">
        <f>Metric[S_ut]/SQRT(3)</f>
        <v>147224318.64335456</v>
      </c>
      <c r="H95" s="3"/>
      <c r="I95" s="3"/>
      <c r="J95" s="21">
        <v>115000000000</v>
      </c>
      <c r="K95" s="3">
        <v>44000000000</v>
      </c>
      <c r="M95" s="4">
        <v>8800</v>
      </c>
      <c r="N95" s="3">
        <v>1.84E-5</v>
      </c>
      <c r="O95" s="4">
        <v>189</v>
      </c>
      <c r="Q95" s="4"/>
      <c r="R95" s="4" t="s">
        <v>30</v>
      </c>
      <c r="S95" s="4"/>
      <c r="T95" s="4"/>
      <c r="U95" s="4"/>
      <c r="V95" s="4"/>
      <c r="W95" s="4"/>
    </row>
    <row r="96" spans="1:23" x14ac:dyDescent="0.25">
      <c r="A96" s="17" t="s">
        <v>159</v>
      </c>
      <c r="B96" s="17" t="s">
        <v>171</v>
      </c>
      <c r="D96" s="3">
        <v>193000000</v>
      </c>
      <c r="E96" s="3">
        <f>Metric[S_yt]/SQRT(3)</f>
        <v>111428601.95359778</v>
      </c>
      <c r="F96" s="3">
        <v>455000000</v>
      </c>
      <c r="G96" s="3">
        <f>Metric[S_ut]/SQRT(3)</f>
        <v>262694372.48127973</v>
      </c>
      <c r="H96" s="3"/>
      <c r="I96" s="3"/>
      <c r="J96" s="21">
        <v>110000000000</v>
      </c>
      <c r="K96" s="3">
        <v>41000000000</v>
      </c>
      <c r="L96" s="4">
        <v>0.34100000000000003</v>
      </c>
      <c r="M96" s="4">
        <v>8780</v>
      </c>
      <c r="N96" s="3">
        <v>1.84E-5</v>
      </c>
      <c r="O96" s="4">
        <v>50</v>
      </c>
      <c r="Q96" s="4"/>
      <c r="R96" s="4" t="s">
        <v>30</v>
      </c>
      <c r="S96" s="4"/>
      <c r="T96" s="4"/>
      <c r="U96" s="4"/>
      <c r="V96" s="4"/>
      <c r="W96" s="4"/>
    </row>
    <row r="97" spans="1:23" x14ac:dyDescent="0.25">
      <c r="A97" s="17" t="s">
        <v>9</v>
      </c>
      <c r="B97" s="17" t="s">
        <v>206</v>
      </c>
      <c r="C97" s="17" t="s">
        <v>207</v>
      </c>
      <c r="D97" s="3">
        <v>241000000</v>
      </c>
      <c r="E97" s="3">
        <f>Metric[S_yt]/SQRT(3)</f>
        <v>139141414.87469983</v>
      </c>
      <c r="F97" s="3">
        <v>324000000</v>
      </c>
      <c r="G97" s="3">
        <f>Metric[S_ut]/SQRT(3)</f>
        <v>187061487.21743876</v>
      </c>
      <c r="H97" s="3">
        <v>207000000</v>
      </c>
      <c r="I97" s="3"/>
      <c r="J97" s="21">
        <v>303400000000</v>
      </c>
      <c r="K97" s="3">
        <v>135000000000</v>
      </c>
      <c r="L97" s="4">
        <v>0.18</v>
      </c>
      <c r="M97" s="4">
        <v>1850</v>
      </c>
      <c r="N97" s="3">
        <v>1.1399999999999999E-5</v>
      </c>
      <c r="O97" s="4">
        <v>216.3</v>
      </c>
      <c r="Q97" s="4"/>
      <c r="R97" s="4" t="s">
        <v>30</v>
      </c>
      <c r="S97" s="4"/>
      <c r="T97" s="4"/>
      <c r="U97" s="4"/>
      <c r="V97" s="4"/>
      <c r="W97" s="4"/>
    </row>
    <row r="98" spans="1:23" x14ac:dyDescent="0.25">
      <c r="A98" s="17" t="s">
        <v>9</v>
      </c>
      <c r="B98" s="17" t="s">
        <v>208</v>
      </c>
      <c r="C98" s="17" t="s">
        <v>209</v>
      </c>
      <c r="D98" s="3">
        <v>207000000</v>
      </c>
      <c r="E98" s="3">
        <f>Metric[S_yt]/SQRT(3)</f>
        <v>119511505.72225253</v>
      </c>
      <c r="F98" s="3">
        <v>290000000</v>
      </c>
      <c r="G98" s="3">
        <f>Metric[S_ut]/SQRT(3)</f>
        <v>167431578.06499147</v>
      </c>
      <c r="H98" s="3"/>
      <c r="I98" s="3"/>
      <c r="J98" s="21">
        <v>303000000000</v>
      </c>
      <c r="K98" s="3">
        <v>135000000000</v>
      </c>
      <c r="L98" s="4">
        <v>7.0000000000000007E-2</v>
      </c>
      <c r="M98" s="4">
        <v>1844</v>
      </c>
      <c r="N98" s="3">
        <v>1.15E-5</v>
      </c>
      <c r="O98" s="4">
        <v>216</v>
      </c>
      <c r="Q98" s="4"/>
      <c r="R98" s="4" t="s">
        <v>30</v>
      </c>
      <c r="S98" s="4"/>
      <c r="T98" s="4"/>
      <c r="U98" s="4"/>
      <c r="V98" s="4"/>
      <c r="W98" s="4"/>
    </row>
    <row r="99" spans="1:23" x14ac:dyDescent="0.25">
      <c r="A99" s="17" t="s">
        <v>9</v>
      </c>
      <c r="B99" s="17" t="s">
        <v>161</v>
      </c>
      <c r="D99" s="3">
        <v>221000000</v>
      </c>
      <c r="E99" s="3">
        <f>Metric[S_yt]/SQRT(3)</f>
        <v>127594409.4909073</v>
      </c>
      <c r="F99" s="3">
        <v>483000000</v>
      </c>
      <c r="G99" s="3">
        <f>Metric[S_ut]/SQRT(3)</f>
        <v>278860180.01858926</v>
      </c>
      <c r="H99" s="3"/>
      <c r="I99" s="3"/>
      <c r="J99" s="21">
        <v>115000000000</v>
      </c>
      <c r="K99" s="3">
        <v>50000000000</v>
      </c>
      <c r="L99" s="4">
        <v>0.3</v>
      </c>
      <c r="M99" s="4">
        <v>8260</v>
      </c>
      <c r="N99" s="3">
        <v>1.6699999999999999E-5</v>
      </c>
      <c r="O99" s="4">
        <v>118</v>
      </c>
      <c r="Q99" s="4"/>
      <c r="R99" s="4" t="s">
        <v>30</v>
      </c>
      <c r="S99" s="4"/>
      <c r="T99" s="4"/>
      <c r="U99" s="4"/>
      <c r="V99" s="4"/>
      <c r="W99" s="4"/>
    </row>
    <row r="100" spans="1:23" x14ac:dyDescent="0.25">
      <c r="A100" s="17" t="s">
        <v>9</v>
      </c>
      <c r="B100" s="17" t="s">
        <v>162</v>
      </c>
      <c r="D100" s="3">
        <v>172000000</v>
      </c>
      <c r="E100" s="3">
        <f>Metric[S_yt]/SQRT(3)</f>
        <v>99304246.300615638</v>
      </c>
      <c r="F100" s="3">
        <v>469000000</v>
      </c>
      <c r="G100" s="3">
        <f>Metric[S_ut]/SQRT(3)</f>
        <v>270777276.24993449</v>
      </c>
      <c r="H100" s="3"/>
      <c r="I100" s="3"/>
      <c r="J100" s="21">
        <v>125000000000</v>
      </c>
      <c r="K100" s="3">
        <v>50000000000</v>
      </c>
      <c r="L100" s="4">
        <v>0.3</v>
      </c>
      <c r="M100" s="4">
        <v>8250</v>
      </c>
      <c r="N100" s="3">
        <v>1.6699999999999999E-5</v>
      </c>
      <c r="O100" s="4">
        <v>105</v>
      </c>
      <c r="Q100" s="4"/>
      <c r="R100" s="4" t="s">
        <v>30</v>
      </c>
      <c r="S100" s="4"/>
      <c r="T100" s="4"/>
      <c r="U100" s="4"/>
      <c r="V100" s="4"/>
      <c r="W100" s="4"/>
    </row>
    <row r="101" spans="1:23" x14ac:dyDescent="0.25">
      <c r="A101" s="17" t="s">
        <v>9</v>
      </c>
      <c r="B101" s="17" t="s">
        <v>163</v>
      </c>
      <c r="D101" s="3">
        <v>172000000</v>
      </c>
      <c r="E101" s="3">
        <f>Metric[S_yt]/SQRT(3)</f>
        <v>99304246.300615638</v>
      </c>
      <c r="F101" s="3">
        <v>469000000</v>
      </c>
      <c r="G101" s="3">
        <f>Metric[S_ut]/SQRT(3)</f>
        <v>270777276.24993449</v>
      </c>
      <c r="H101" s="3"/>
      <c r="I101" s="3"/>
      <c r="J101" s="21">
        <v>125000000000</v>
      </c>
      <c r="K101" s="3">
        <v>50000000000</v>
      </c>
      <c r="L101" s="4">
        <v>0.3</v>
      </c>
      <c r="M101" s="4">
        <v>8250</v>
      </c>
      <c r="N101" s="3">
        <v>1.6699999999999999E-5</v>
      </c>
      <c r="O101" s="4">
        <v>105</v>
      </c>
      <c r="Q101" s="4"/>
      <c r="R101" s="4" t="s">
        <v>30</v>
      </c>
      <c r="S101" s="4"/>
      <c r="T101" s="4"/>
      <c r="U101" s="4"/>
      <c r="V101" s="4"/>
      <c r="W101" s="4"/>
    </row>
    <row r="102" spans="1:23" x14ac:dyDescent="0.25">
      <c r="A102" s="17" t="s">
        <v>9</v>
      </c>
      <c r="B102" s="17" t="s">
        <v>167</v>
      </c>
      <c r="D102" s="3">
        <v>172000000</v>
      </c>
      <c r="E102" s="3">
        <f>Metric[S_yt]/SQRT(3)</f>
        <v>99304246.300615638</v>
      </c>
      <c r="F102" s="3">
        <v>310000000</v>
      </c>
      <c r="G102" s="3">
        <f>Metric[S_ut]/SQRT(3)</f>
        <v>178978583.44878399</v>
      </c>
      <c r="H102" s="3"/>
      <c r="I102" s="3"/>
      <c r="J102" s="21">
        <v>125000000000</v>
      </c>
      <c r="K102" s="3"/>
      <c r="M102" s="4">
        <v>8750</v>
      </c>
      <c r="N102" s="3">
        <v>1.7600000000000001E-5</v>
      </c>
      <c r="Q102" s="4"/>
      <c r="R102" s="4" t="s">
        <v>30</v>
      </c>
      <c r="S102" s="4"/>
      <c r="T102" s="4"/>
      <c r="U102" s="4"/>
      <c r="V102" s="4"/>
      <c r="W102" s="4"/>
    </row>
    <row r="103" spans="1:23" s="23" customFormat="1" x14ac:dyDescent="0.25">
      <c r="A103" s="17" t="s">
        <v>9</v>
      </c>
      <c r="B103" s="17" t="s">
        <v>160</v>
      </c>
      <c r="C103" s="17"/>
      <c r="D103" s="3">
        <v>97000000</v>
      </c>
      <c r="E103" s="3">
        <f>Metric[S_yt]/SQRT(3)</f>
        <v>56002976.111393705</v>
      </c>
      <c r="F103" s="3">
        <v>234000000</v>
      </c>
      <c r="G103" s="3">
        <f>Metric[S_ut]/SQRT(3)</f>
        <v>135099962.99037245</v>
      </c>
      <c r="H103" s="3"/>
      <c r="I103" s="3"/>
      <c r="J103" s="21">
        <v>130000000000</v>
      </c>
      <c r="K103" s="3">
        <v>50000000000</v>
      </c>
      <c r="L103" s="4"/>
      <c r="M103" s="4">
        <v>8890</v>
      </c>
      <c r="N103" s="3">
        <v>1.7600000000000001E-5</v>
      </c>
      <c r="O103" s="4">
        <v>171</v>
      </c>
      <c r="P103" s="4"/>
      <c r="Q103" s="4"/>
      <c r="R103" s="4" t="s">
        <v>30</v>
      </c>
      <c r="S103" s="22"/>
      <c r="T103" s="22"/>
      <c r="U103" s="22"/>
      <c r="V103" s="22"/>
      <c r="W103" s="22"/>
    </row>
    <row r="104" spans="1:23" x14ac:dyDescent="0.25">
      <c r="A104" s="17" t="s">
        <v>9</v>
      </c>
      <c r="B104" s="17" t="s">
        <v>170</v>
      </c>
      <c r="D104" s="3">
        <v>124000000</v>
      </c>
      <c r="E104" s="3">
        <f>Metric[S_yt]/SQRT(3)</f>
        <v>71591433.379513592</v>
      </c>
      <c r="F104" s="3">
        <v>359000000</v>
      </c>
      <c r="G104" s="3">
        <f>Metric[S_ut]/SQRT(3)</f>
        <v>207268746.63907567</v>
      </c>
      <c r="H104" s="3"/>
      <c r="I104" s="3"/>
      <c r="J104" s="21">
        <v>125000000000</v>
      </c>
      <c r="K104" s="3">
        <v>47000000000</v>
      </c>
      <c r="L104" s="4">
        <v>0.34</v>
      </c>
      <c r="M104" s="4">
        <v>8690</v>
      </c>
      <c r="N104" s="3">
        <v>1.6200000000000001E-5</v>
      </c>
      <c r="O104" s="4">
        <v>40</v>
      </c>
      <c r="Q104" s="4"/>
      <c r="R104" s="4" t="s">
        <v>30</v>
      </c>
      <c r="S104" s="4"/>
      <c r="T104" s="4"/>
      <c r="U104" s="4"/>
      <c r="V104" s="4"/>
      <c r="W104" s="4"/>
    </row>
    <row r="105" spans="1:23" x14ac:dyDescent="0.25">
      <c r="A105" s="17" t="s">
        <v>5</v>
      </c>
      <c r="B105" s="17" t="s">
        <v>90</v>
      </c>
      <c r="D105" s="3">
        <v>551485000</v>
      </c>
      <c r="E105" s="3">
        <f>Metric[S_yt]/SQRT(3)</f>
        <v>318400013.20404077</v>
      </c>
      <c r="F105" s="3">
        <v>861695000</v>
      </c>
      <c r="G105" s="3">
        <f>Metric[S_ut]/SQRT(3)</f>
        <v>497499840.20935458</v>
      </c>
      <c r="H105" s="3"/>
      <c r="I105" s="3"/>
      <c r="J105" s="21">
        <v>120000000000</v>
      </c>
      <c r="K105" s="3">
        <v>77000000000</v>
      </c>
      <c r="L105" s="4">
        <v>0.31</v>
      </c>
      <c r="M105" s="4">
        <v>7100</v>
      </c>
      <c r="N105" s="3">
        <v>1.1E-5</v>
      </c>
      <c r="O105" s="4">
        <v>75</v>
      </c>
      <c r="P105" s="4">
        <v>450</v>
      </c>
      <c r="Q105" s="4"/>
      <c r="R105" s="4" t="s">
        <v>30</v>
      </c>
      <c r="S105" s="4"/>
      <c r="T105" s="4"/>
      <c r="U105" s="4"/>
      <c r="V105" s="4"/>
      <c r="W105" s="4"/>
    </row>
    <row r="106" spans="1:23" x14ac:dyDescent="0.25">
      <c r="A106" s="17" t="s">
        <v>5</v>
      </c>
      <c r="B106" s="17" t="s">
        <v>91</v>
      </c>
      <c r="D106" s="3"/>
      <c r="E106" s="3">
        <f>Metric[S_yt]/SQRT(3)</f>
        <v>0</v>
      </c>
      <c r="F106" s="3">
        <v>151658000</v>
      </c>
      <c r="G106" s="3">
        <f>Metric[S_ut]/SQRT(3)</f>
        <v>87559787.12476027</v>
      </c>
      <c r="H106" s="3">
        <v>572165000</v>
      </c>
      <c r="I106" s="3"/>
      <c r="J106" s="21">
        <v>66178100000</v>
      </c>
      <c r="K106" s="3">
        <v>50000000000</v>
      </c>
      <c r="L106" s="4">
        <v>0.27</v>
      </c>
      <c r="M106" s="4">
        <v>7200</v>
      </c>
      <c r="N106" s="3">
        <v>1.2E-5</v>
      </c>
      <c r="O106" s="4">
        <v>45</v>
      </c>
      <c r="P106" s="4">
        <v>510</v>
      </c>
      <c r="Q106" s="4"/>
      <c r="R106" s="4" t="s">
        <v>30</v>
      </c>
      <c r="S106" s="4"/>
      <c r="T106" s="4"/>
      <c r="U106" s="4"/>
      <c r="V106" s="4"/>
      <c r="W106" s="4"/>
    </row>
    <row r="107" spans="1:23" x14ac:dyDescent="0.25">
      <c r="A107" s="17" t="s">
        <v>5</v>
      </c>
      <c r="B107" s="17" t="s">
        <v>92</v>
      </c>
      <c r="D107" s="3">
        <v>275742000</v>
      </c>
      <c r="E107" s="3">
        <f>Metric[S_yt]/SQRT(3)</f>
        <v>159199717.92688578</v>
      </c>
      <c r="F107" s="3">
        <v>413613000</v>
      </c>
      <c r="G107" s="3">
        <f>Metric[S_ut]/SQRT(3)</f>
        <v>238799576.89032871</v>
      </c>
      <c r="H107" s="3"/>
      <c r="I107" s="3"/>
      <c r="J107" s="21">
        <v>190000000000</v>
      </c>
      <c r="K107" s="3">
        <v>86000000000</v>
      </c>
      <c r="L107" s="4">
        <v>0.27</v>
      </c>
      <c r="M107" s="4">
        <v>7300</v>
      </c>
      <c r="N107" s="3">
        <v>1.2E-5</v>
      </c>
      <c r="O107" s="4">
        <v>47</v>
      </c>
      <c r="P107" s="4">
        <v>510</v>
      </c>
      <c r="Q107" s="4"/>
      <c r="R107" s="4" t="s">
        <v>30</v>
      </c>
      <c r="S107" s="4"/>
      <c r="T107" s="4"/>
      <c r="U107" s="4"/>
      <c r="V107" s="4"/>
      <c r="W107" s="4"/>
    </row>
    <row r="108" spans="1:23" x14ac:dyDescent="0.25">
      <c r="A108" s="17" t="s">
        <v>17</v>
      </c>
      <c r="B108" s="17" t="s">
        <v>18</v>
      </c>
      <c r="D108" s="3"/>
      <c r="E108" s="3">
        <f>Metric[S_yt]/SQRT(3)</f>
        <v>0</v>
      </c>
      <c r="F108" s="3">
        <v>30000000</v>
      </c>
      <c r="G108" s="3">
        <f>Metric[S_ut]/SQRT(3)</f>
        <v>17320508.075688776</v>
      </c>
      <c r="H108" s="3"/>
      <c r="I108" s="3"/>
      <c r="J108" s="21">
        <v>2000000000</v>
      </c>
      <c r="K108" s="3">
        <v>318900000</v>
      </c>
      <c r="L108" s="4">
        <v>0.39400000000000002</v>
      </c>
      <c r="M108" s="4">
        <v>1020</v>
      </c>
      <c r="N108" s="3"/>
      <c r="O108" s="4">
        <v>0.22559999999999999</v>
      </c>
      <c r="P108" s="4">
        <v>1386</v>
      </c>
      <c r="Q108" s="4"/>
      <c r="R108" s="4" t="s">
        <v>30</v>
      </c>
      <c r="S108" s="4"/>
      <c r="T108" s="4"/>
      <c r="U108" s="4"/>
      <c r="V108" s="4"/>
      <c r="W108" s="4"/>
    </row>
    <row r="109" spans="1:23" x14ac:dyDescent="0.25">
      <c r="A109" s="17" t="s">
        <v>17</v>
      </c>
      <c r="B109" s="17" t="s">
        <v>19</v>
      </c>
      <c r="D109" s="3"/>
      <c r="E109" s="3">
        <f>Metric[S_yt]/SQRT(3)</f>
        <v>0</v>
      </c>
      <c r="F109" s="3">
        <v>40000000</v>
      </c>
      <c r="G109" s="3">
        <f>Metric[S_ut]/SQRT(3)</f>
        <v>23094010.767585032</v>
      </c>
      <c r="H109" s="3"/>
      <c r="I109" s="3"/>
      <c r="J109" s="21">
        <v>2410000000</v>
      </c>
      <c r="K109" s="3">
        <v>862200000</v>
      </c>
      <c r="L109" s="4">
        <v>0.38969999999999999</v>
      </c>
      <c r="M109" s="4">
        <v>1070</v>
      </c>
      <c r="N109" s="3"/>
      <c r="O109" s="4">
        <v>0.26179999999999998</v>
      </c>
      <c r="P109" s="4">
        <v>1900</v>
      </c>
      <c r="Q109" s="4"/>
      <c r="R109" s="4" t="s">
        <v>30</v>
      </c>
      <c r="S109" s="4"/>
      <c r="T109" s="4"/>
      <c r="U109" s="4"/>
      <c r="V109" s="4"/>
      <c r="W109" s="4"/>
    </row>
    <row r="110" spans="1:23" x14ac:dyDescent="0.25">
      <c r="A110" s="17" t="s">
        <v>17</v>
      </c>
      <c r="B110" s="17" t="s">
        <v>210</v>
      </c>
      <c r="D110" s="3">
        <v>63000000</v>
      </c>
      <c r="E110" s="3">
        <f>Metric[S_yt]/SQRT(3)</f>
        <v>36373066.958946422</v>
      </c>
      <c r="F110" s="3">
        <v>40700000</v>
      </c>
      <c r="G110" s="3">
        <f>Metric[S_ut]/SQRT(3)</f>
        <v>23498155.95601777</v>
      </c>
      <c r="H110" s="3"/>
      <c r="I110" s="3"/>
      <c r="J110" s="21">
        <v>2900000000</v>
      </c>
      <c r="K110" s="3"/>
      <c r="L110" s="4">
        <v>0.3</v>
      </c>
      <c r="M110" s="4">
        <v>1410</v>
      </c>
      <c r="N110" s="3"/>
      <c r="Q110" s="4"/>
      <c r="R110" s="4" t="s">
        <v>30</v>
      </c>
      <c r="S110" s="4"/>
      <c r="T110" s="4"/>
      <c r="U110" s="4"/>
      <c r="V110" s="4"/>
      <c r="W110" s="4"/>
    </row>
    <row r="111" spans="1:23" x14ac:dyDescent="0.25">
      <c r="A111" s="17" t="s">
        <v>17</v>
      </c>
      <c r="B111" s="17" t="s">
        <v>20</v>
      </c>
      <c r="D111" s="3"/>
      <c r="E111" s="3">
        <f>Metric[S_yt]/SQRT(3)</f>
        <v>0</v>
      </c>
      <c r="F111" s="3">
        <v>24000000</v>
      </c>
      <c r="G111" s="3">
        <f>Metric[S_ut]/SQRT(3)</f>
        <v>13856406.46055102</v>
      </c>
      <c r="H111" s="3"/>
      <c r="I111" s="3"/>
      <c r="J111" s="21"/>
      <c r="K111" s="3"/>
      <c r="M111" s="4">
        <v>900</v>
      </c>
      <c r="N111" s="3"/>
      <c r="Q111" s="4"/>
      <c r="R111" s="4" t="s">
        <v>30</v>
      </c>
      <c r="S111" s="4"/>
      <c r="T111" s="4"/>
      <c r="U111" s="4"/>
      <c r="V111" s="4"/>
      <c r="W111" s="4"/>
    </row>
    <row r="112" spans="1:23" x14ac:dyDescent="0.25">
      <c r="A112" s="17" t="s">
        <v>17</v>
      </c>
      <c r="B112" s="17" t="s">
        <v>179</v>
      </c>
      <c r="D112" s="3"/>
      <c r="E112" s="3">
        <f>Metric[S_yt]/SQRT(3)</f>
        <v>0</v>
      </c>
      <c r="F112" s="3">
        <v>35000000</v>
      </c>
      <c r="G112" s="3">
        <f>Metric[S_ut]/SQRT(3)</f>
        <v>20207259.421636902</v>
      </c>
      <c r="H112" s="3">
        <v>22800000</v>
      </c>
      <c r="I112" s="3"/>
      <c r="J112" s="21">
        <v>759000000</v>
      </c>
      <c r="K112" s="3"/>
      <c r="M112" s="4">
        <v>1470</v>
      </c>
      <c r="N112" s="3"/>
      <c r="O112" s="4">
        <v>0.27200000000000002</v>
      </c>
      <c r="Q112" s="4"/>
      <c r="R112" s="4" t="s">
        <v>30</v>
      </c>
      <c r="S112" s="4"/>
      <c r="T112" s="4"/>
      <c r="U112" s="4"/>
      <c r="V112" s="4"/>
      <c r="W112" s="4"/>
    </row>
    <row r="113" spans="1:23" x14ac:dyDescent="0.25">
      <c r="A113" s="17" t="s">
        <v>17</v>
      </c>
      <c r="B113" s="17" t="s">
        <v>173</v>
      </c>
      <c r="D113" s="3">
        <v>60000000</v>
      </c>
      <c r="E113" s="3">
        <f>Metric[S_yt]/SQRT(3)</f>
        <v>34641016.151377551</v>
      </c>
      <c r="F113" s="3">
        <v>79289709</v>
      </c>
      <c r="G113" s="3">
        <f>Metric[S_ut]/SQRT(3)</f>
        <v>45777934.835117094</v>
      </c>
      <c r="H113" s="3"/>
      <c r="I113" s="3"/>
      <c r="J113" s="21">
        <v>1000000000</v>
      </c>
      <c r="K113" s="3"/>
      <c r="L113" s="4">
        <v>0.3</v>
      </c>
      <c r="M113" s="4">
        <v>1150</v>
      </c>
      <c r="N113" s="3">
        <v>9.9999999999999995E-7</v>
      </c>
      <c r="O113" s="4">
        <v>0.53</v>
      </c>
      <c r="P113" s="4">
        <v>1500</v>
      </c>
      <c r="Q113" s="4"/>
      <c r="R113" s="4" t="s">
        <v>30</v>
      </c>
      <c r="S113" s="4"/>
      <c r="T113" s="4"/>
      <c r="U113" s="4"/>
      <c r="V113" s="4"/>
      <c r="W113" s="4"/>
    </row>
    <row r="114" spans="1:23" x14ac:dyDescent="0.25">
      <c r="A114" s="17" t="s">
        <v>17</v>
      </c>
      <c r="B114" s="17" t="s">
        <v>174</v>
      </c>
      <c r="D114" s="3">
        <v>139043000</v>
      </c>
      <c r="E114" s="3">
        <f>Metric[S_yt]/SQRT(3)</f>
        <v>80276513.478933141</v>
      </c>
      <c r="F114" s="3">
        <v>142559000</v>
      </c>
      <c r="G114" s="3">
        <f>Metric[S_ut]/SQRT(3)</f>
        <v>82306477.025403857</v>
      </c>
      <c r="H114" s="3"/>
      <c r="I114" s="3"/>
      <c r="J114" s="21">
        <v>8300000000</v>
      </c>
      <c r="K114" s="3">
        <v>3200000000</v>
      </c>
      <c r="L114" s="4">
        <v>0.28000000000000003</v>
      </c>
      <c r="M114" s="4">
        <v>1400</v>
      </c>
      <c r="N114" s="3">
        <v>3.0000000000000001E-5</v>
      </c>
      <c r="O114" s="4">
        <v>0.53</v>
      </c>
      <c r="P114" s="4">
        <v>1500</v>
      </c>
      <c r="Q114" s="4"/>
      <c r="R114" s="4" t="s">
        <v>30</v>
      </c>
      <c r="S114" s="4"/>
      <c r="T114" s="4"/>
      <c r="U114" s="4"/>
      <c r="V114" s="4"/>
      <c r="W114" s="4"/>
    </row>
    <row r="115" spans="1:23" x14ac:dyDescent="0.25">
      <c r="A115" s="17" t="s">
        <v>17</v>
      </c>
      <c r="B115" s="17" t="s">
        <v>180</v>
      </c>
      <c r="D115" s="3">
        <v>103648886</v>
      </c>
      <c r="E115" s="3">
        <f>Metric[S_yt]/SQRT(3)</f>
        <v>59841712.233304836</v>
      </c>
      <c r="F115" s="3">
        <v>90000000</v>
      </c>
      <c r="G115" s="3">
        <f>Metric[S_ut]/SQRT(3)</f>
        <v>51961524.227066323</v>
      </c>
      <c r="H115" s="3"/>
      <c r="I115" s="3"/>
      <c r="J115" s="21">
        <v>2620000000</v>
      </c>
      <c r="K115" s="3">
        <v>970400000</v>
      </c>
      <c r="L115" s="4">
        <v>0.34</v>
      </c>
      <c r="M115" s="4">
        <v>1120</v>
      </c>
      <c r="N115" s="3"/>
      <c r="O115" s="4">
        <v>0.23300000000000001</v>
      </c>
      <c r="P115" s="4">
        <v>1601</v>
      </c>
      <c r="Q115" s="4"/>
      <c r="R115" s="4" t="s">
        <v>30</v>
      </c>
      <c r="S115" s="4"/>
      <c r="T115" s="4"/>
      <c r="U115" s="4"/>
      <c r="V115" s="4"/>
      <c r="W115" s="4"/>
    </row>
    <row r="116" spans="1:23" x14ac:dyDescent="0.25">
      <c r="A116" s="17" t="s">
        <v>137</v>
      </c>
      <c r="B116" s="17" t="s">
        <v>138</v>
      </c>
      <c r="D116" s="3">
        <v>240000000</v>
      </c>
      <c r="E116" s="3">
        <f>Metric[S_yt]/SQRT(3)</f>
        <v>138564064.60551021</v>
      </c>
      <c r="F116" s="3">
        <v>370000000</v>
      </c>
      <c r="G116" s="3">
        <f>Metric[S_ut]/SQRT(3)</f>
        <v>213619599.60016155</v>
      </c>
      <c r="H116" s="3">
        <v>270000000</v>
      </c>
      <c r="I116" s="3"/>
      <c r="J116" s="21">
        <v>303000000000</v>
      </c>
      <c r="K116" s="3">
        <v>135000000000</v>
      </c>
      <c r="L116" s="4">
        <v>0.7</v>
      </c>
      <c r="M116" s="4">
        <v>1844</v>
      </c>
      <c r="N116" s="3">
        <v>1.15E-5</v>
      </c>
      <c r="O116" s="4">
        <v>216</v>
      </c>
      <c r="Q116" s="4"/>
      <c r="R116" s="4" t="s">
        <v>30</v>
      </c>
      <c r="S116" s="4"/>
      <c r="T116" s="4"/>
      <c r="U116" s="4"/>
      <c r="V116" s="4"/>
      <c r="W116" s="4"/>
    </row>
    <row r="117" spans="1:23" x14ac:dyDescent="0.25">
      <c r="A117" s="17" t="s">
        <v>137</v>
      </c>
      <c r="B117" s="17" t="s">
        <v>139</v>
      </c>
      <c r="D117" s="3"/>
      <c r="E117" s="3">
        <f>Metric[S_yt]/SQRT(3)</f>
        <v>0</v>
      </c>
      <c r="F117" s="3">
        <v>235000000</v>
      </c>
      <c r="G117" s="3">
        <f>Metric[S_ut]/SQRT(3)</f>
        <v>135677313.25956208</v>
      </c>
      <c r="H117" s="3"/>
      <c r="I117" s="3"/>
      <c r="J117" s="21">
        <v>211000000000</v>
      </c>
      <c r="K117" s="3">
        <v>88000000000</v>
      </c>
      <c r="L117" s="4">
        <v>0.31</v>
      </c>
      <c r="M117" s="4">
        <v>8900</v>
      </c>
      <c r="N117" s="3">
        <v>1.2E-5</v>
      </c>
      <c r="O117" s="4">
        <v>69</v>
      </c>
      <c r="P117" s="4">
        <v>410</v>
      </c>
      <c r="Q117" s="4"/>
      <c r="R117" s="4" t="s">
        <v>30</v>
      </c>
      <c r="S117" s="4"/>
      <c r="T117" s="4"/>
      <c r="U117" s="4"/>
      <c r="V117" s="4"/>
      <c r="W117" s="4"/>
    </row>
    <row r="118" spans="1:23" x14ac:dyDescent="0.25">
      <c r="A118" s="17" t="s">
        <v>137</v>
      </c>
      <c r="B118" s="17" t="s">
        <v>11</v>
      </c>
      <c r="D118" s="3">
        <v>258646000</v>
      </c>
      <c r="E118" s="3">
        <f>Metric[S_yt]/SQRT(3)</f>
        <v>149329337.72481996</v>
      </c>
      <c r="F118" s="3">
        <v>394380000</v>
      </c>
      <c r="G118" s="3">
        <f>Metric[S_ut]/SQRT(3)</f>
        <v>227695399.16300464</v>
      </c>
      <c r="H118" s="3"/>
      <c r="I118" s="3"/>
      <c r="J118" s="21">
        <v>110000000000</v>
      </c>
      <c r="K118" s="3">
        <v>40000000000</v>
      </c>
      <c r="L118" s="4">
        <v>0.37</v>
      </c>
      <c r="M118" s="4">
        <v>8900</v>
      </c>
      <c r="N118" s="3">
        <v>2.4000000000000001E-5</v>
      </c>
      <c r="O118" s="4">
        <v>390</v>
      </c>
      <c r="P118" s="4">
        <v>390</v>
      </c>
      <c r="Q118" s="4"/>
      <c r="R118" s="4" t="s">
        <v>30</v>
      </c>
      <c r="S118" s="4"/>
      <c r="T118" s="4"/>
      <c r="U118" s="4"/>
      <c r="V118" s="4"/>
      <c r="W118" s="4"/>
    </row>
    <row r="119" spans="1:23" x14ac:dyDescent="0.25">
      <c r="A119" s="17" t="s">
        <v>137</v>
      </c>
      <c r="B119" s="17" t="s">
        <v>142</v>
      </c>
      <c r="D119" s="3"/>
      <c r="E119" s="3">
        <f>Metric[S_yt]/SQRT(3)</f>
        <v>0</v>
      </c>
      <c r="F119" s="3">
        <v>103000000</v>
      </c>
      <c r="G119" s="3">
        <f>Metric[S_ut]/SQRT(3)</f>
        <v>59467077.726531461</v>
      </c>
      <c r="H119" s="3"/>
      <c r="I119" s="3"/>
      <c r="J119" s="21">
        <v>78000000000</v>
      </c>
      <c r="K119" s="3">
        <v>26000000000</v>
      </c>
      <c r="L119" s="4">
        <v>0.42</v>
      </c>
      <c r="M119" s="4">
        <v>19000</v>
      </c>
      <c r="N119" s="3">
        <v>1.4E-5</v>
      </c>
      <c r="O119" s="4">
        <v>300</v>
      </c>
      <c r="P119" s="4">
        <v>130</v>
      </c>
      <c r="Q119" s="4"/>
      <c r="R119" s="4" t="s">
        <v>30</v>
      </c>
      <c r="S119" s="4"/>
      <c r="T119" s="4"/>
      <c r="U119" s="4"/>
      <c r="V119" s="4"/>
      <c r="W119" s="4"/>
    </row>
    <row r="120" spans="1:23" x14ac:dyDescent="0.25">
      <c r="A120" s="17" t="s">
        <v>137</v>
      </c>
      <c r="B120" s="17" t="s">
        <v>143</v>
      </c>
      <c r="D120" s="3"/>
      <c r="E120" s="3">
        <f>Metric[S_yt]/SQRT(3)</f>
        <v>0</v>
      </c>
      <c r="F120" s="3"/>
      <c r="G120" s="3">
        <f>Metric[S_ut]/SQRT(3)</f>
        <v>0</v>
      </c>
      <c r="H120" s="3"/>
      <c r="I120" s="3"/>
      <c r="J120" s="21">
        <v>14000000000</v>
      </c>
      <c r="K120" s="3">
        <v>49000000000</v>
      </c>
      <c r="L120" s="4">
        <v>0.4</v>
      </c>
      <c r="M120" s="4">
        <v>11000</v>
      </c>
      <c r="N120" s="3">
        <v>5.3000000000000001E-5</v>
      </c>
      <c r="O120" s="4">
        <v>35</v>
      </c>
      <c r="P120" s="4">
        <v>130</v>
      </c>
      <c r="Q120" s="4"/>
      <c r="R120" s="4" t="s">
        <v>30</v>
      </c>
      <c r="S120" s="4"/>
      <c r="T120" s="4"/>
      <c r="U120" s="4"/>
      <c r="V120" s="4"/>
      <c r="W120" s="4"/>
    </row>
    <row r="121" spans="1:23" x14ac:dyDescent="0.25">
      <c r="A121" s="17" t="s">
        <v>137</v>
      </c>
      <c r="B121" s="17" t="s">
        <v>140</v>
      </c>
      <c r="D121" s="3">
        <v>325000000</v>
      </c>
      <c r="E121" s="3">
        <f>Metric[S_yt]/SQRT(3)</f>
        <v>187638837.48662838</v>
      </c>
      <c r="F121" s="3">
        <v>500000000</v>
      </c>
      <c r="G121" s="3">
        <f>Metric[S_ut]/SQRT(3)</f>
        <v>288675134.59481287</v>
      </c>
      <c r="H121" s="3"/>
      <c r="I121" s="3"/>
      <c r="J121" s="21">
        <v>320000000000</v>
      </c>
      <c r="K121" s="3">
        <v>120000000000</v>
      </c>
      <c r="L121" s="4">
        <v>0.38</v>
      </c>
      <c r="M121" s="4">
        <v>10000</v>
      </c>
      <c r="N121" s="3">
        <v>5.0000000000000004E-6</v>
      </c>
      <c r="O121" s="4">
        <v>150</v>
      </c>
      <c r="P121" s="4">
        <v>270</v>
      </c>
      <c r="Q121" s="4"/>
      <c r="R121" s="4" t="s">
        <v>30</v>
      </c>
      <c r="S121" s="4"/>
      <c r="T121" s="4"/>
      <c r="U121" s="4"/>
      <c r="V121" s="4"/>
      <c r="W121" s="4"/>
    </row>
    <row r="122" spans="1:23" x14ac:dyDescent="0.25">
      <c r="A122" s="17" t="s">
        <v>137</v>
      </c>
      <c r="B122" s="17" t="s">
        <v>141</v>
      </c>
      <c r="D122" s="3">
        <v>59000000</v>
      </c>
      <c r="E122" s="3">
        <f>Metric[S_yt]/SQRT(3)</f>
        <v>34063665.882187925</v>
      </c>
      <c r="F122" s="3">
        <v>317000000</v>
      </c>
      <c r="G122" s="3">
        <f>Metric[S_ut]/SQRT(3)</f>
        <v>183020035.33311138</v>
      </c>
      <c r="H122" s="3"/>
      <c r="I122" s="3"/>
      <c r="J122" s="21">
        <v>210000000000</v>
      </c>
      <c r="K122" s="3">
        <v>79000000000</v>
      </c>
      <c r="L122" s="4">
        <v>0.31</v>
      </c>
      <c r="M122" s="4">
        <v>8500</v>
      </c>
      <c r="N122" s="3">
        <v>1.7E-5</v>
      </c>
      <c r="O122" s="4">
        <v>43</v>
      </c>
      <c r="P122" s="4">
        <v>460</v>
      </c>
      <c r="Q122" s="4"/>
      <c r="R122" s="4" t="s">
        <v>30</v>
      </c>
      <c r="S122" s="4"/>
      <c r="T122" s="4"/>
      <c r="U122" s="4"/>
      <c r="V122" s="4"/>
      <c r="W122" s="4"/>
    </row>
    <row r="123" spans="1:23" x14ac:dyDescent="0.25">
      <c r="A123" s="17" t="s">
        <v>137</v>
      </c>
      <c r="B123" s="17" t="s">
        <v>149</v>
      </c>
      <c r="D123" s="3">
        <v>120000000</v>
      </c>
      <c r="E123" s="3">
        <f>Metric[S_yt]/SQRT(3)</f>
        <v>69282032.302755103</v>
      </c>
      <c r="F123" s="3"/>
      <c r="G123" s="3">
        <f>Metric[S_ut]/SQRT(3)</f>
        <v>0</v>
      </c>
      <c r="H123" s="3"/>
      <c r="I123" s="3"/>
      <c r="J123" s="21">
        <v>112400000000</v>
      </c>
      <c r="K123" s="3">
        <v>49000000000</v>
      </c>
      <c r="L123" s="4">
        <v>0.28000000000000003</v>
      </c>
      <c r="M123" s="4">
        <v>2330</v>
      </c>
      <c r="N123" s="3"/>
      <c r="O123" s="4">
        <v>124</v>
      </c>
      <c r="Q123" s="4"/>
      <c r="R123" s="4" t="s">
        <v>30</v>
      </c>
      <c r="S123" s="4"/>
      <c r="T123" s="4"/>
      <c r="U123" s="4"/>
      <c r="V123" s="4"/>
      <c r="W123" s="4"/>
    </row>
    <row r="124" spans="1:23" x14ac:dyDescent="0.25">
      <c r="A124" s="17" t="s">
        <v>137</v>
      </c>
      <c r="B124" s="17" t="s">
        <v>150</v>
      </c>
      <c r="D124" s="3"/>
      <c r="E124" s="3">
        <f>Metric[S_yt]/SQRT(3)</f>
        <v>0</v>
      </c>
      <c r="F124" s="3"/>
      <c r="G124" s="3">
        <f>Metric[S_ut]/SQRT(3)</f>
        <v>0</v>
      </c>
      <c r="H124" s="3"/>
      <c r="I124" s="3"/>
      <c r="J124" s="21"/>
      <c r="K124" s="3"/>
      <c r="M124" s="4">
        <v>2648</v>
      </c>
      <c r="N124" s="3"/>
      <c r="Q124" s="4"/>
      <c r="R124" s="4" t="s">
        <v>30</v>
      </c>
      <c r="S124" s="4"/>
      <c r="T124" s="4"/>
      <c r="U124" s="4"/>
      <c r="V124" s="4"/>
      <c r="W124" s="4"/>
    </row>
    <row r="125" spans="1:23" x14ac:dyDescent="0.25">
      <c r="A125" s="17" t="s">
        <v>137</v>
      </c>
      <c r="B125" s="17" t="s">
        <v>144</v>
      </c>
      <c r="D125" s="3"/>
      <c r="E125" s="3">
        <f>Metric[S_yt]/SQRT(3)</f>
        <v>0</v>
      </c>
      <c r="F125" s="3">
        <v>125000000</v>
      </c>
      <c r="G125" s="3">
        <f>Metric[S_ut]/SQRT(3)</f>
        <v>72168783.648703218</v>
      </c>
      <c r="H125" s="3"/>
      <c r="I125" s="3"/>
      <c r="J125" s="21">
        <v>71000000000</v>
      </c>
      <c r="K125" s="3">
        <v>25000000000</v>
      </c>
      <c r="L125" s="4">
        <v>0.37</v>
      </c>
      <c r="M125" s="4">
        <v>11000</v>
      </c>
      <c r="N125" s="3">
        <v>2.0000000000000002E-5</v>
      </c>
      <c r="O125" s="4">
        <v>420</v>
      </c>
      <c r="P125" s="4">
        <v>230</v>
      </c>
      <c r="Q125" s="4"/>
      <c r="R125" s="4" t="s">
        <v>30</v>
      </c>
      <c r="S125" s="4"/>
      <c r="T125" s="4"/>
      <c r="U125" s="4"/>
      <c r="V125" s="4"/>
      <c r="W125" s="4"/>
    </row>
    <row r="126" spans="1:23" x14ac:dyDescent="0.25">
      <c r="A126" s="17" t="s">
        <v>137</v>
      </c>
      <c r="B126" s="17" t="s">
        <v>145</v>
      </c>
      <c r="D126" s="3">
        <v>140000000</v>
      </c>
      <c r="E126" s="3">
        <f>Metric[S_yt]/SQRT(3)</f>
        <v>80829037.686547607</v>
      </c>
      <c r="F126" s="3">
        <v>235000000</v>
      </c>
      <c r="G126" s="3">
        <f>Metric[S_ut]/SQRT(3)</f>
        <v>135677313.25956208</v>
      </c>
      <c r="H126" s="3"/>
      <c r="I126" s="3"/>
      <c r="J126" s="21">
        <v>110000000000</v>
      </c>
      <c r="K126" s="3">
        <v>43000000000</v>
      </c>
      <c r="L126" s="4">
        <v>0.3</v>
      </c>
      <c r="M126" s="4">
        <v>4600</v>
      </c>
      <c r="N126" s="3">
        <v>8.8000000000000004E-6</v>
      </c>
      <c r="O126" s="4">
        <v>22</v>
      </c>
      <c r="P126" s="4">
        <v>460</v>
      </c>
      <c r="Q126" s="4"/>
      <c r="R126" s="4" t="s">
        <v>30</v>
      </c>
      <c r="S126" s="4"/>
      <c r="T126" s="4"/>
      <c r="U126" s="4"/>
      <c r="V126" s="4"/>
      <c r="W126" s="4"/>
    </row>
    <row r="127" spans="1:23" x14ac:dyDescent="0.25">
      <c r="A127" s="17" t="s">
        <v>137</v>
      </c>
      <c r="B127" s="17" t="s">
        <v>146</v>
      </c>
      <c r="D127" s="3"/>
      <c r="E127" s="3">
        <f>Metric[S_yt]/SQRT(3)</f>
        <v>0</v>
      </c>
      <c r="F127" s="3">
        <v>310000000</v>
      </c>
      <c r="G127" s="3">
        <f>Metric[S_ut]/SQRT(3)</f>
        <v>178978583.44878399</v>
      </c>
      <c r="H127" s="3"/>
      <c r="I127" s="3"/>
      <c r="J127" s="21">
        <v>124000000000</v>
      </c>
      <c r="K127" s="3">
        <v>160000000000</v>
      </c>
      <c r="L127" s="4">
        <v>0.28000000000000003</v>
      </c>
      <c r="M127" s="4">
        <v>19000</v>
      </c>
      <c r="N127" s="3">
        <v>4.5000000000000001E-6</v>
      </c>
      <c r="O127" s="4">
        <v>200</v>
      </c>
      <c r="P127" s="4">
        <v>130</v>
      </c>
      <c r="Q127" s="4"/>
      <c r="R127" s="4" t="s">
        <v>30</v>
      </c>
      <c r="S127" s="4"/>
      <c r="T127" s="4"/>
      <c r="U127" s="4"/>
      <c r="V127" s="4"/>
      <c r="W127" s="4"/>
    </row>
    <row r="128" spans="1:23" x14ac:dyDescent="0.25">
      <c r="A128" s="17" t="s">
        <v>137</v>
      </c>
      <c r="B128" s="17" t="s">
        <v>147</v>
      </c>
      <c r="D128" s="3"/>
      <c r="E128" s="3">
        <f>Metric[S_yt]/SQRT(3)</f>
        <v>0</v>
      </c>
      <c r="F128" s="3">
        <v>53000000</v>
      </c>
      <c r="G128" s="3">
        <f>Metric[S_ut]/SQRT(3)</f>
        <v>30599564.267050166</v>
      </c>
      <c r="H128" s="3"/>
      <c r="I128" s="3"/>
      <c r="J128" s="21">
        <v>140000000000</v>
      </c>
      <c r="K128" s="3">
        <v>51000000000</v>
      </c>
      <c r="L128" s="4">
        <v>0.36</v>
      </c>
      <c r="M128" s="4">
        <v>6100</v>
      </c>
      <c r="N128" s="3">
        <v>8.3000000000000002E-6</v>
      </c>
      <c r="O128" s="4">
        <v>31</v>
      </c>
      <c r="P128" s="4">
        <v>500</v>
      </c>
      <c r="Q128" s="4"/>
      <c r="R128" s="4" t="s">
        <v>30</v>
      </c>
      <c r="S128" s="4"/>
      <c r="T128" s="4"/>
      <c r="U128" s="4"/>
      <c r="V128" s="4"/>
      <c r="W128" s="4"/>
    </row>
    <row r="129" spans="1:23" x14ac:dyDescent="0.25">
      <c r="A129" s="17" t="s">
        <v>137</v>
      </c>
      <c r="B129" s="17" t="s">
        <v>148</v>
      </c>
      <c r="D129" s="3">
        <v>59000000</v>
      </c>
      <c r="E129" s="3">
        <f>Metric[S_yt]/SQRT(3)</f>
        <v>34063665.882187925</v>
      </c>
      <c r="F129" s="3">
        <v>350000000</v>
      </c>
      <c r="G129" s="3">
        <f>Metric[S_ut]/SQRT(3)</f>
        <v>202072594.21636903</v>
      </c>
      <c r="H129" s="3"/>
      <c r="I129" s="3"/>
      <c r="J129" s="21">
        <v>99000000000</v>
      </c>
      <c r="K129" s="3">
        <v>36000000000</v>
      </c>
      <c r="L129" s="4">
        <v>0.34</v>
      </c>
      <c r="M129" s="4">
        <v>6600</v>
      </c>
      <c r="N129" s="3">
        <v>1.1E-5</v>
      </c>
      <c r="O129" s="4">
        <v>1.7</v>
      </c>
      <c r="P129" s="4">
        <v>290</v>
      </c>
      <c r="Q129" s="4"/>
      <c r="R129" s="4" t="s">
        <v>30</v>
      </c>
      <c r="S129" s="4"/>
      <c r="T129" s="4"/>
      <c r="U129" s="4"/>
      <c r="V129" s="4"/>
      <c r="W129" s="4"/>
    </row>
    <row r="130" spans="1:23" x14ac:dyDescent="0.25">
      <c r="A130" s="17" t="s">
        <v>22</v>
      </c>
      <c r="B130" s="17" t="s">
        <v>113</v>
      </c>
      <c r="D130" s="3"/>
      <c r="E130" s="3">
        <f>Metric[S_yt]/SQRT(3)</f>
        <v>0</v>
      </c>
      <c r="F130" s="3"/>
      <c r="G130" s="3">
        <f>Metric[S_ut]/SQRT(3)</f>
        <v>0</v>
      </c>
      <c r="H130" s="3"/>
      <c r="I130" s="3"/>
      <c r="J130" s="21"/>
      <c r="K130" s="3"/>
      <c r="M130" s="4">
        <v>1159.2</v>
      </c>
      <c r="N130" s="3"/>
      <c r="Q130" s="4"/>
      <c r="R130" s="4" t="s">
        <v>30</v>
      </c>
      <c r="S130" s="4"/>
      <c r="T130" s="4"/>
      <c r="U130" s="4"/>
      <c r="V130" s="4"/>
      <c r="W130" s="4"/>
    </row>
    <row r="131" spans="1:23" x14ac:dyDescent="0.25">
      <c r="A131" s="17" t="s">
        <v>22</v>
      </c>
      <c r="B131" s="17" t="s">
        <v>114</v>
      </c>
      <c r="D131" s="3"/>
      <c r="E131" s="3">
        <f>Metric[S_yt]/SQRT(3)</f>
        <v>0</v>
      </c>
      <c r="F131" s="3"/>
      <c r="G131" s="3">
        <f>Metric[S_ut]/SQRT(3)</f>
        <v>0</v>
      </c>
      <c r="H131" s="3"/>
      <c r="I131" s="3"/>
      <c r="J131" s="21"/>
      <c r="K131" s="3"/>
      <c r="M131" s="4">
        <v>1180.8</v>
      </c>
      <c r="N131" s="3"/>
      <c r="Q131" s="4"/>
      <c r="R131" s="4" t="s">
        <v>30</v>
      </c>
      <c r="S131" s="4"/>
      <c r="T131" s="4"/>
      <c r="U131" s="4"/>
      <c r="V131" s="4"/>
      <c r="W131" s="4"/>
    </row>
    <row r="132" spans="1:23" x14ac:dyDescent="0.25">
      <c r="A132" s="17" t="s">
        <v>22</v>
      </c>
      <c r="B132" s="17" t="s">
        <v>115</v>
      </c>
      <c r="D132" s="3"/>
      <c r="E132" s="3">
        <f>Metric[S_yt]/SQRT(3)</f>
        <v>0</v>
      </c>
      <c r="F132" s="3"/>
      <c r="G132" s="3">
        <f>Metric[S_ut]/SQRT(3)</f>
        <v>0</v>
      </c>
      <c r="H132" s="3"/>
      <c r="I132" s="3"/>
      <c r="J132" s="21"/>
      <c r="K132" s="3"/>
      <c r="M132" s="4">
        <v>1505.2</v>
      </c>
      <c r="N132" s="3"/>
      <c r="Q132" s="4"/>
      <c r="R132" s="4" t="s">
        <v>30</v>
      </c>
      <c r="S132" s="4"/>
      <c r="T132" s="4"/>
      <c r="U132" s="4"/>
      <c r="V132" s="4"/>
      <c r="W132" s="4"/>
    </row>
    <row r="133" spans="1:23" x14ac:dyDescent="0.25">
      <c r="A133" s="17" t="s">
        <v>22</v>
      </c>
      <c r="B133" s="17" t="s">
        <v>116</v>
      </c>
      <c r="D133" s="3"/>
      <c r="E133" s="3">
        <f>Metric[S_yt]/SQRT(3)</f>
        <v>0</v>
      </c>
      <c r="F133" s="3"/>
      <c r="G133" s="3">
        <f>Metric[S_ut]/SQRT(3)</f>
        <v>0</v>
      </c>
      <c r="H133" s="3"/>
      <c r="I133" s="3"/>
      <c r="J133" s="21"/>
      <c r="K133" s="3"/>
      <c r="M133" s="4">
        <v>1318.7</v>
      </c>
      <c r="N133" s="3"/>
      <c r="Q133" s="4"/>
      <c r="R133" s="4" t="s">
        <v>30</v>
      </c>
      <c r="S133" s="4"/>
      <c r="T133" s="4"/>
      <c r="U133" s="4"/>
      <c r="V133" s="4"/>
      <c r="W133" s="4"/>
    </row>
    <row r="134" spans="1:23" x14ac:dyDescent="0.25">
      <c r="A134" s="17" t="s">
        <v>22</v>
      </c>
      <c r="B134" s="17" t="s">
        <v>117</v>
      </c>
      <c r="D134" s="3"/>
      <c r="E134" s="3">
        <f>Metric[S_yt]/SQRT(3)</f>
        <v>0</v>
      </c>
      <c r="F134" s="3">
        <v>20000000</v>
      </c>
      <c r="G134" s="3">
        <f>Metric[S_ut]/SQRT(3)</f>
        <v>11547005.383792516</v>
      </c>
      <c r="H134" s="3"/>
      <c r="I134" s="3"/>
      <c r="J134" s="21">
        <v>10000</v>
      </c>
      <c r="K134" s="3"/>
      <c r="L134" s="4">
        <v>0.45</v>
      </c>
      <c r="M134" s="4">
        <v>960</v>
      </c>
      <c r="N134" s="3"/>
      <c r="Q134" s="4"/>
      <c r="R134" s="4" t="s">
        <v>30</v>
      </c>
      <c r="S134" s="4"/>
      <c r="T134" s="4"/>
      <c r="U134" s="4"/>
      <c r="V134" s="4"/>
      <c r="W134" s="4"/>
    </row>
    <row r="135" spans="1:23" x14ac:dyDescent="0.25">
      <c r="A135" s="17" t="s">
        <v>22</v>
      </c>
      <c r="B135" s="17" t="s">
        <v>118</v>
      </c>
      <c r="D135" s="3"/>
      <c r="E135" s="3">
        <f>Metric[S_yt]/SQRT(3)</f>
        <v>0</v>
      </c>
      <c r="F135" s="3">
        <v>6890000</v>
      </c>
      <c r="G135" s="3">
        <f>Metric[S_ut]/SQRT(3)</f>
        <v>3977943.3547165217</v>
      </c>
      <c r="H135" s="3"/>
      <c r="I135" s="3"/>
      <c r="J135" s="21"/>
      <c r="K135" s="3"/>
      <c r="M135" s="4">
        <v>1150</v>
      </c>
      <c r="N135" s="3"/>
      <c r="Q135" s="4"/>
      <c r="R135" s="4" t="s">
        <v>30</v>
      </c>
      <c r="S135" s="4"/>
      <c r="T135" s="4"/>
      <c r="U135" s="4"/>
      <c r="V135" s="4"/>
      <c r="W135" s="4"/>
    </row>
    <row r="136" spans="1:23" x14ac:dyDescent="0.25">
      <c r="A136" s="17" t="s">
        <v>22</v>
      </c>
      <c r="B136" s="17" t="s">
        <v>119</v>
      </c>
      <c r="D136" s="3"/>
      <c r="E136" s="3">
        <f>Metric[S_yt]/SQRT(3)</f>
        <v>0</v>
      </c>
      <c r="F136" s="3"/>
      <c r="G136" s="3">
        <f>Metric[S_ut]/SQRT(3)</f>
        <v>0</v>
      </c>
      <c r="H136" s="3"/>
      <c r="I136" s="3"/>
      <c r="J136" s="21"/>
      <c r="K136" s="3"/>
      <c r="M136" s="4">
        <v>1292</v>
      </c>
      <c r="N136" s="3"/>
      <c r="Q136" s="4"/>
      <c r="R136" s="4" t="s">
        <v>30</v>
      </c>
      <c r="S136" s="4"/>
      <c r="T136" s="4"/>
      <c r="U136" s="4"/>
      <c r="V136" s="4"/>
      <c r="W136" s="4"/>
    </row>
    <row r="137" spans="1:23" x14ac:dyDescent="0.25">
      <c r="A137" s="17" t="s">
        <v>22</v>
      </c>
      <c r="B137" s="17" t="s">
        <v>120</v>
      </c>
      <c r="D137" s="3"/>
      <c r="E137" s="3">
        <f>Metric[S_yt]/SQRT(3)</f>
        <v>0</v>
      </c>
      <c r="F137" s="3"/>
      <c r="G137" s="3">
        <f>Metric[S_ut]/SQRT(3)</f>
        <v>0</v>
      </c>
      <c r="H137" s="3"/>
      <c r="I137" s="3"/>
      <c r="J137" s="21"/>
      <c r="K137" s="3"/>
      <c r="M137" s="4">
        <v>1225.2</v>
      </c>
      <c r="N137" s="3"/>
      <c r="Q137" s="4"/>
      <c r="R137" s="4" t="s">
        <v>30</v>
      </c>
      <c r="S137" s="4"/>
      <c r="T137" s="4"/>
      <c r="U137" s="4"/>
      <c r="V137" s="4"/>
      <c r="W137" s="4"/>
    </row>
    <row r="138" spans="1:23" x14ac:dyDescent="0.25">
      <c r="A138" s="17" t="s">
        <v>22</v>
      </c>
      <c r="B138" s="17" t="s">
        <v>121</v>
      </c>
      <c r="D138" s="3"/>
      <c r="E138" s="3">
        <f>Metric[S_yt]/SQRT(3)</f>
        <v>0</v>
      </c>
      <c r="F138" s="3"/>
      <c r="G138" s="3">
        <f>Metric[S_ut]/SQRT(3)</f>
        <v>0</v>
      </c>
      <c r="H138" s="3"/>
      <c r="I138" s="3"/>
      <c r="J138" s="21"/>
      <c r="K138" s="3"/>
      <c r="M138" s="4">
        <v>980.9</v>
      </c>
      <c r="N138" s="3"/>
      <c r="Q138" s="4"/>
      <c r="R138" s="4" t="s">
        <v>30</v>
      </c>
      <c r="S138" s="4"/>
      <c r="T138" s="4"/>
      <c r="U138" s="4"/>
      <c r="V138" s="4"/>
      <c r="W138" s="4"/>
    </row>
    <row r="139" spans="1:23" x14ac:dyDescent="0.25">
      <c r="A139" s="17" t="s">
        <v>22</v>
      </c>
      <c r="B139" s="17" t="s">
        <v>122</v>
      </c>
      <c r="D139" s="3"/>
      <c r="E139" s="3">
        <f>Metric[S_yt]/SQRT(3)</f>
        <v>0</v>
      </c>
      <c r="F139" s="3">
        <v>245400000</v>
      </c>
      <c r="G139" s="3">
        <f>Metric[S_ut]/SQRT(3)</f>
        <v>141681756.05913419</v>
      </c>
      <c r="H139" s="3"/>
      <c r="I139" s="3"/>
      <c r="J139" s="21"/>
      <c r="K139" s="3"/>
      <c r="M139" s="4">
        <v>940</v>
      </c>
      <c r="N139" s="3"/>
      <c r="Q139" s="4"/>
      <c r="R139" s="4" t="s">
        <v>30</v>
      </c>
      <c r="S139" s="4"/>
      <c r="T139" s="4"/>
      <c r="U139" s="4"/>
      <c r="V139" s="4"/>
      <c r="W139" s="4"/>
    </row>
    <row r="140" spans="1:23" x14ac:dyDescent="0.25">
      <c r="A140" s="17" t="s">
        <v>22</v>
      </c>
      <c r="B140" s="17" t="s">
        <v>123</v>
      </c>
      <c r="D140" s="3"/>
      <c r="E140" s="3">
        <f>Metric[S_yt]/SQRT(3)</f>
        <v>0</v>
      </c>
      <c r="F140" s="3">
        <v>6000000</v>
      </c>
      <c r="G140" s="3">
        <f>Metric[S_ut]/SQRT(3)</f>
        <v>3464101.6151377549</v>
      </c>
      <c r="H140" s="3"/>
      <c r="I140" s="3"/>
      <c r="J140" s="21"/>
      <c r="K140" s="3"/>
      <c r="M140" s="4">
        <v>1246.5</v>
      </c>
      <c r="N140" s="3"/>
      <c r="Q140" s="4"/>
      <c r="R140" s="4" t="s">
        <v>30</v>
      </c>
      <c r="S140" s="4"/>
      <c r="T140" s="4"/>
      <c r="U140" s="4"/>
      <c r="V140" s="4"/>
      <c r="W140" s="4"/>
    </row>
    <row r="141" spans="1:23" x14ac:dyDescent="0.25">
      <c r="A141" s="17" t="s">
        <v>22</v>
      </c>
      <c r="B141" s="17" t="s">
        <v>124</v>
      </c>
      <c r="D141" s="3"/>
      <c r="E141" s="3">
        <f>Metric[S_yt]/SQRT(3)</f>
        <v>0</v>
      </c>
      <c r="F141" s="3"/>
      <c r="G141" s="3">
        <f>Metric[S_ut]/SQRT(3)</f>
        <v>0</v>
      </c>
      <c r="H141" s="3"/>
      <c r="I141" s="3"/>
      <c r="J141" s="21"/>
      <c r="K141" s="3"/>
      <c r="M141" s="4">
        <v>1931.3</v>
      </c>
      <c r="N141" s="3"/>
      <c r="Q141" s="4"/>
      <c r="R141" s="4" t="s">
        <v>30</v>
      </c>
      <c r="S141" s="4"/>
      <c r="T141" s="4"/>
      <c r="U141" s="4"/>
      <c r="V141" s="4"/>
      <c r="W141" s="4"/>
    </row>
    <row r="142" spans="1:23" x14ac:dyDescent="0.25">
      <c r="A142" s="17" t="s">
        <v>4</v>
      </c>
      <c r="B142" s="17" t="s">
        <v>53</v>
      </c>
      <c r="D142" s="3">
        <v>292000000</v>
      </c>
      <c r="E142" s="3">
        <f>Metric[S_yt]/SQRT(3)</f>
        <v>168586278.60337073</v>
      </c>
      <c r="F142" s="3">
        <v>685000000</v>
      </c>
      <c r="G142" s="3">
        <f>Metric[S_ut]/SQRT(3)</f>
        <v>395484934.39489365</v>
      </c>
      <c r="H142" s="3"/>
      <c r="I142" s="3"/>
      <c r="J142" s="21">
        <v>207000000000</v>
      </c>
      <c r="K142" s="3"/>
      <c r="L142" s="4">
        <v>0.27</v>
      </c>
      <c r="M142" s="4">
        <v>7860</v>
      </c>
      <c r="N142" s="3">
        <v>1.7E-5</v>
      </c>
      <c r="O142" s="4">
        <v>16.3</v>
      </c>
      <c r="P142" s="4">
        <v>502</v>
      </c>
      <c r="Q142" s="4"/>
      <c r="R142" s="4" t="s">
        <v>30</v>
      </c>
      <c r="S142" s="4"/>
      <c r="T142" s="4"/>
      <c r="U142" s="4"/>
      <c r="V142" s="4"/>
      <c r="W142" s="4"/>
    </row>
    <row r="143" spans="1:23" x14ac:dyDescent="0.25">
      <c r="A143" s="17" t="s">
        <v>4</v>
      </c>
      <c r="B143" s="17" t="s">
        <v>54</v>
      </c>
      <c r="D143" s="3">
        <v>275000000</v>
      </c>
      <c r="E143" s="3">
        <f>Metric[S_yt]/SQRT(3)</f>
        <v>158771324.02714708</v>
      </c>
      <c r="F143" s="3">
        <v>620000000</v>
      </c>
      <c r="G143" s="3">
        <f>Metric[S_ut]/SQRT(3)</f>
        <v>357957166.89756799</v>
      </c>
      <c r="H143" s="3"/>
      <c r="I143" s="3"/>
      <c r="J143" s="21">
        <v>201000000000</v>
      </c>
      <c r="K143" s="3">
        <v>77000000000</v>
      </c>
      <c r="L143" s="4">
        <v>0.31</v>
      </c>
      <c r="M143" s="4">
        <v>7920</v>
      </c>
      <c r="N143" s="3">
        <v>1.6500000000000001E-5</v>
      </c>
      <c r="O143" s="4">
        <v>15.1</v>
      </c>
      <c r="P143" s="4">
        <v>420</v>
      </c>
      <c r="Q143" s="4"/>
      <c r="R143" s="4" t="s">
        <v>30</v>
      </c>
      <c r="S143" s="4"/>
      <c r="T143" s="4"/>
      <c r="U143" s="4"/>
      <c r="V143" s="4"/>
      <c r="W143" s="4"/>
    </row>
    <row r="144" spans="1:23" x14ac:dyDescent="0.25">
      <c r="A144" s="17" t="s">
        <v>4</v>
      </c>
      <c r="B144" s="17" t="s">
        <v>55</v>
      </c>
      <c r="D144" s="3">
        <v>206807000</v>
      </c>
      <c r="E144" s="3">
        <f>Metric[S_yt]/SQRT(3)</f>
        <v>119400077.12029894</v>
      </c>
      <c r="F144" s="3">
        <v>517017000</v>
      </c>
      <c r="G144" s="3">
        <f>Metric[S_ut]/SQRT(3)</f>
        <v>298499904.12561274</v>
      </c>
      <c r="H144" s="3"/>
      <c r="I144" s="3"/>
      <c r="J144" s="21">
        <v>190000000000</v>
      </c>
      <c r="K144" s="3">
        <v>75000000000</v>
      </c>
      <c r="L144" s="4">
        <v>0.28999999999999998</v>
      </c>
      <c r="M144" s="4">
        <v>8000</v>
      </c>
      <c r="N144" s="3">
        <v>1.8E-5</v>
      </c>
      <c r="O144" s="4">
        <v>16</v>
      </c>
      <c r="P144" s="4">
        <v>500</v>
      </c>
      <c r="Q144" s="4"/>
      <c r="R144" s="4" t="s">
        <v>30</v>
      </c>
      <c r="S144" s="4"/>
      <c r="T144" s="4"/>
      <c r="U144" s="4"/>
      <c r="V144" s="4"/>
      <c r="W144" s="4"/>
    </row>
    <row r="145" spans="1:23" x14ac:dyDescent="0.25">
      <c r="A145" s="17" t="s">
        <v>4</v>
      </c>
      <c r="B145" s="17" t="s">
        <v>56</v>
      </c>
      <c r="D145" s="3">
        <v>240000000</v>
      </c>
      <c r="E145" s="3">
        <f>Metric[S_yt]/SQRT(3)</f>
        <v>138564064.60551021</v>
      </c>
      <c r="F145" s="3">
        <v>550000000</v>
      </c>
      <c r="G145" s="3">
        <f>Metric[S_ut]/SQRT(3)</f>
        <v>317542648.05429417</v>
      </c>
      <c r="H145" s="3"/>
      <c r="I145" s="3"/>
      <c r="J145" s="21">
        <v>192999997366.67261</v>
      </c>
      <c r="K145" s="3"/>
      <c r="L145" s="4">
        <v>0.3</v>
      </c>
      <c r="M145" s="4">
        <v>8000</v>
      </c>
      <c r="N145" s="3">
        <v>1.5999999999999999E-5</v>
      </c>
      <c r="O145" s="4">
        <v>16.3</v>
      </c>
      <c r="P145" s="4">
        <v>500</v>
      </c>
      <c r="Q145" s="4"/>
      <c r="R145" s="4" t="s">
        <v>248</v>
      </c>
      <c r="S145" s="4"/>
      <c r="T145" s="4"/>
      <c r="U145" s="4"/>
      <c r="V145" s="4"/>
      <c r="W145" s="4"/>
    </row>
    <row r="146" spans="1:23" x14ac:dyDescent="0.25">
      <c r="A146" s="17" t="s">
        <v>4</v>
      </c>
      <c r="B146" s="17" t="s">
        <v>249</v>
      </c>
      <c r="D146" s="3">
        <v>290000000</v>
      </c>
      <c r="E146" s="3">
        <f>Metric[S_yt]/SQRT(3)</f>
        <v>167431578.06499147</v>
      </c>
      <c r="F146" s="3">
        <v>580000000.80306196</v>
      </c>
      <c r="G146" s="3">
        <f>Metric[S_ut]/SQRT(3)</f>
        <v>334863156.59363103</v>
      </c>
      <c r="H146" s="3"/>
      <c r="I146" s="3"/>
      <c r="J146" s="21">
        <v>192999997366.67261</v>
      </c>
      <c r="K146" s="3"/>
      <c r="L146" s="4">
        <v>0.27</v>
      </c>
      <c r="M146" s="4">
        <v>8000</v>
      </c>
      <c r="N146" s="3">
        <v>1.5999999999999999E-5</v>
      </c>
      <c r="O146" s="4">
        <v>16.3</v>
      </c>
      <c r="P146" s="4">
        <v>500</v>
      </c>
      <c r="Q146" s="4"/>
      <c r="R146" s="4" t="s">
        <v>248</v>
      </c>
      <c r="S146" s="4"/>
      <c r="T146" s="4"/>
      <c r="U146" s="4"/>
      <c r="V146" s="4"/>
      <c r="W146" s="4"/>
    </row>
    <row r="147" spans="1:23" x14ac:dyDescent="0.25">
      <c r="A147" s="17" t="s">
        <v>4</v>
      </c>
      <c r="B147" s="17" t="s">
        <v>59</v>
      </c>
      <c r="D147" s="3">
        <v>170000000</v>
      </c>
      <c r="E147" s="3">
        <f>Metric[S_yt]/SQRT(3)</f>
        <v>98149545.762236387</v>
      </c>
      <c r="F147" s="3">
        <v>485000000</v>
      </c>
      <c r="G147" s="3">
        <f>Metric[S_ut]/SQRT(3)</f>
        <v>280014880.55696851</v>
      </c>
      <c r="H147" s="3"/>
      <c r="I147" s="3"/>
      <c r="J147" s="21">
        <v>200000000000</v>
      </c>
      <c r="K147" s="3">
        <v>82000000000</v>
      </c>
      <c r="L147" s="4">
        <v>0.26500000000000001</v>
      </c>
      <c r="M147" s="4">
        <v>8027</v>
      </c>
      <c r="N147" s="3">
        <v>1.6500000000000001E-5</v>
      </c>
      <c r="O147" s="4">
        <v>14.6</v>
      </c>
      <c r="P147" s="4">
        <v>450</v>
      </c>
      <c r="Q147" s="4"/>
      <c r="R147" s="4" t="s">
        <v>30</v>
      </c>
      <c r="S147" s="4"/>
      <c r="T147" s="4"/>
      <c r="U147" s="4"/>
      <c r="V147" s="4"/>
      <c r="W147" s="4"/>
    </row>
    <row r="148" spans="1:23" x14ac:dyDescent="0.25">
      <c r="A148" s="17" t="s">
        <v>4</v>
      </c>
      <c r="B148" s="17" t="s">
        <v>57</v>
      </c>
      <c r="D148" s="3">
        <v>234421747.96771199</v>
      </c>
      <c r="E148" s="3">
        <f>Metric[S_yt]/SQRT(3)</f>
        <v>135343459.29306114</v>
      </c>
      <c r="F148" s="3">
        <v>619999997.29219103</v>
      </c>
      <c r="G148" s="3">
        <f>Metric[S_ut]/SQRT(3)</f>
        <v>357957165.33421373</v>
      </c>
      <c r="H148" s="3"/>
      <c r="I148" s="3"/>
      <c r="J148" s="21">
        <v>192999997366.67261</v>
      </c>
      <c r="K148" s="3"/>
      <c r="L148" s="4">
        <v>0.27</v>
      </c>
      <c r="M148" s="4">
        <v>8000</v>
      </c>
      <c r="N148" s="3">
        <v>1.7E-5</v>
      </c>
      <c r="O148" s="4">
        <v>16.100000000000001</v>
      </c>
      <c r="P148" s="4">
        <v>500</v>
      </c>
      <c r="Q148" s="4"/>
      <c r="R148" s="4" t="s">
        <v>30</v>
      </c>
      <c r="S148" s="4"/>
      <c r="T148" s="4"/>
      <c r="U148" s="4"/>
      <c r="V148" s="4"/>
      <c r="W148" s="4"/>
    </row>
    <row r="149" spans="1:23" x14ac:dyDescent="0.25">
      <c r="A149" s="17" t="s">
        <v>4</v>
      </c>
      <c r="B149" s="17" t="s">
        <v>58</v>
      </c>
      <c r="D149" s="3">
        <v>275000000.85626203</v>
      </c>
      <c r="E149" s="3">
        <f>Metric[S_yt]/SQRT(3)</f>
        <v>158771324.52151021</v>
      </c>
      <c r="F149" s="3">
        <v>654999998.52940297</v>
      </c>
      <c r="G149" s="3">
        <f>Metric[S_ut]/SQRT(3)</f>
        <v>378164425.4701553</v>
      </c>
      <c r="H149" s="3"/>
      <c r="I149" s="3"/>
      <c r="J149" s="21">
        <v>195000000983.24561</v>
      </c>
      <c r="K149" s="3">
        <v>77000001342.914658</v>
      </c>
      <c r="L149" s="4">
        <v>0.27</v>
      </c>
      <c r="M149" s="4">
        <v>8000</v>
      </c>
      <c r="N149" s="3">
        <v>1.7E-5</v>
      </c>
      <c r="O149" s="4">
        <v>16.3</v>
      </c>
      <c r="P149" s="4">
        <v>500</v>
      </c>
      <c r="Q149" s="4"/>
      <c r="R149" s="4" t="s">
        <v>30</v>
      </c>
      <c r="S149" s="4"/>
      <c r="T149" s="4"/>
      <c r="U149" s="4"/>
      <c r="V149" s="4"/>
      <c r="W149" s="4"/>
    </row>
    <row r="150" spans="1:23" x14ac:dyDescent="0.25">
      <c r="A150" s="17" t="s">
        <v>3</v>
      </c>
      <c r="B150" s="17" t="s">
        <v>42</v>
      </c>
      <c r="D150" s="3">
        <v>180000000</v>
      </c>
      <c r="E150" s="3">
        <f>Metric[S_yt]/SQRT(3)</f>
        <v>103923048.45413265</v>
      </c>
      <c r="F150" s="3">
        <v>325000000</v>
      </c>
      <c r="G150" s="3">
        <f>Metric[S_ut]/SQRT(3)</f>
        <v>187638837.48662838</v>
      </c>
      <c r="H150" s="3"/>
      <c r="I150" s="3"/>
      <c r="J150" s="21">
        <v>200000000000</v>
      </c>
      <c r="K150" s="3">
        <v>80000000000</v>
      </c>
      <c r="L150" s="4">
        <v>0.28999999999999998</v>
      </c>
      <c r="M150" s="4">
        <v>7870</v>
      </c>
      <c r="N150" s="3">
        <v>1.22E-5</v>
      </c>
      <c r="O150" s="4">
        <v>51.9</v>
      </c>
      <c r="P150" s="4">
        <v>448</v>
      </c>
      <c r="Q150" s="4"/>
      <c r="R150" s="4" t="s">
        <v>30</v>
      </c>
      <c r="S150" s="4"/>
      <c r="T150" s="4"/>
      <c r="U150" s="4"/>
      <c r="V150" s="4"/>
      <c r="W150" s="4"/>
    </row>
    <row r="151" spans="1:23" x14ac:dyDescent="0.25">
      <c r="A151" s="17" t="s">
        <v>3</v>
      </c>
      <c r="B151" s="17" t="s">
        <v>43</v>
      </c>
      <c r="D151" s="3">
        <v>325000000</v>
      </c>
      <c r="E151" s="3">
        <f>Metric[S_yt]/SQRT(3)</f>
        <v>187638837.48662838</v>
      </c>
      <c r="F151" s="3">
        <v>385000000</v>
      </c>
      <c r="G151" s="3">
        <f>Metric[S_ut]/SQRT(3)</f>
        <v>222279853.63800594</v>
      </c>
      <c r="H151" s="3"/>
      <c r="I151" s="3"/>
      <c r="J151" s="21">
        <v>205000000000</v>
      </c>
      <c r="K151" s="3">
        <v>80000000000</v>
      </c>
      <c r="L151" s="4">
        <v>0.28999999999999998</v>
      </c>
      <c r="M151" s="4">
        <v>7870</v>
      </c>
      <c r="N151" s="3">
        <v>1.2E-5</v>
      </c>
      <c r="O151" s="4">
        <v>52</v>
      </c>
      <c r="P151" s="4">
        <v>486</v>
      </c>
      <c r="Q151" s="4"/>
      <c r="R151" s="4" t="s">
        <v>30</v>
      </c>
      <c r="S151" s="4"/>
      <c r="T151" s="4"/>
      <c r="U151" s="4"/>
      <c r="V151" s="4"/>
      <c r="W151" s="4"/>
    </row>
    <row r="152" spans="1:23" x14ac:dyDescent="0.25">
      <c r="A152" s="17" t="s">
        <v>3</v>
      </c>
      <c r="B152" s="17" t="s">
        <v>44</v>
      </c>
      <c r="D152" s="3">
        <v>351571000</v>
      </c>
      <c r="E152" s="3">
        <f>Metric[S_yt]/SQRT(3)</f>
        <v>202979611.48926592</v>
      </c>
      <c r="F152" s="3">
        <v>420507000</v>
      </c>
      <c r="G152" s="3">
        <f>Metric[S_ut]/SQRT(3)</f>
        <v>242779829.64612198</v>
      </c>
      <c r="H152" s="3"/>
      <c r="I152" s="3"/>
      <c r="J152" s="21">
        <v>200000000000</v>
      </c>
      <c r="K152" s="3">
        <v>77000000000</v>
      </c>
      <c r="L152" s="4">
        <v>0.28999999999999998</v>
      </c>
      <c r="M152" s="4">
        <v>7900</v>
      </c>
      <c r="N152" s="3">
        <v>1.5E-5</v>
      </c>
      <c r="O152" s="4">
        <v>47</v>
      </c>
      <c r="P152" s="4">
        <v>420</v>
      </c>
      <c r="Q152" s="4"/>
      <c r="R152" s="4" t="s">
        <v>30</v>
      </c>
      <c r="S152" s="4"/>
      <c r="T152" s="4"/>
      <c r="U152" s="4"/>
      <c r="V152" s="4"/>
      <c r="W152" s="4"/>
    </row>
    <row r="153" spans="1:23" x14ac:dyDescent="0.25">
      <c r="A153" s="17" t="s">
        <v>3</v>
      </c>
      <c r="B153" s="17" t="s">
        <v>45</v>
      </c>
      <c r="D153" s="3">
        <v>350000000</v>
      </c>
      <c r="E153" s="3">
        <f>Metric[S_yt]/SQRT(3)</f>
        <v>202072594.21636903</v>
      </c>
      <c r="F153" s="3">
        <v>420000000</v>
      </c>
      <c r="G153" s="3">
        <f>Metric[S_ut]/SQRT(3)</f>
        <v>242487113.05964282</v>
      </c>
      <c r="H153" s="3"/>
      <c r="I153" s="3"/>
      <c r="J153" s="21">
        <v>205000000000</v>
      </c>
      <c r="K153" s="3">
        <v>80000000000</v>
      </c>
      <c r="L153" s="4">
        <v>0.28999999999999998</v>
      </c>
      <c r="M153" s="4">
        <v>7870</v>
      </c>
      <c r="N153" s="3">
        <v>1.17E-5</v>
      </c>
      <c r="O153" s="4">
        <v>51.9</v>
      </c>
      <c r="P153" s="4">
        <v>486</v>
      </c>
      <c r="Q153" s="4"/>
      <c r="R153" s="4" t="s">
        <v>30</v>
      </c>
      <c r="S153" s="4"/>
      <c r="T153" s="4"/>
      <c r="U153" s="4"/>
      <c r="V153" s="4"/>
      <c r="W153" s="4"/>
    </row>
    <row r="154" spans="1:23" x14ac:dyDescent="0.25">
      <c r="A154" s="17" t="s">
        <v>3</v>
      </c>
      <c r="B154" s="17" t="s">
        <v>41</v>
      </c>
      <c r="D154" s="3">
        <v>282685049.01988798</v>
      </c>
      <c r="E154" s="3">
        <f>Metric[S_yt]/SQRT(3)</f>
        <v>163208289.14751488</v>
      </c>
      <c r="F154" s="3">
        <v>425000003.20370299</v>
      </c>
      <c r="G154" s="3">
        <f>Metric[S_ut]/SQRT(3)</f>
        <v>245373866.25524974</v>
      </c>
      <c r="H154" s="3"/>
      <c r="I154" s="3"/>
      <c r="J154" s="21">
        <v>204999998381.83875</v>
      </c>
      <c r="K154" s="3">
        <v>79999999873.016876</v>
      </c>
      <c r="L154" s="4">
        <v>0.28999999999999998</v>
      </c>
      <c r="M154" s="4">
        <v>7858</v>
      </c>
      <c r="N154" s="3">
        <v>1.2E-5</v>
      </c>
      <c r="O154" s="4">
        <v>52</v>
      </c>
      <c r="P154" s="4">
        <v>486</v>
      </c>
      <c r="Q154" s="4"/>
      <c r="R154" s="4" t="s">
        <v>30</v>
      </c>
      <c r="S154" s="4"/>
      <c r="T154" s="4"/>
      <c r="U154" s="4"/>
      <c r="V154" s="4"/>
      <c r="W154" s="4"/>
    </row>
    <row r="155" spans="1:23" x14ac:dyDescent="0.25">
      <c r="A155" s="17" t="s">
        <v>3</v>
      </c>
      <c r="B155" s="17" t="s">
        <v>46</v>
      </c>
      <c r="D155" s="3">
        <v>282685049.01988798</v>
      </c>
      <c r="E155" s="3">
        <f>Metric[S_yt]/SQRT(3)</f>
        <v>163208289.14751488</v>
      </c>
      <c r="F155" s="3">
        <v>585000002.94973695</v>
      </c>
      <c r="G155" s="3">
        <f>Metric[S_ut]/SQRT(3)</f>
        <v>337749909.17896253</v>
      </c>
      <c r="H155" s="3"/>
      <c r="I155" s="3"/>
      <c r="J155" s="21">
        <v>204999998381.83875</v>
      </c>
      <c r="K155" s="3">
        <v>79999999873.016876</v>
      </c>
      <c r="L155" s="4">
        <v>0.28999999999999998</v>
      </c>
      <c r="M155" s="4">
        <v>7850</v>
      </c>
      <c r="N155" s="3">
        <v>1.1E-5</v>
      </c>
      <c r="O155" s="4">
        <v>52</v>
      </c>
      <c r="P155" s="4">
        <v>486</v>
      </c>
      <c r="Q155" s="4"/>
      <c r="R155" s="4" t="s">
        <v>30</v>
      </c>
      <c r="S155" s="4"/>
      <c r="T155" s="4"/>
      <c r="U155" s="4"/>
      <c r="V155" s="4"/>
      <c r="W155" s="4"/>
    </row>
    <row r="156" spans="1:23" x14ac:dyDescent="0.25">
      <c r="A156" s="17" t="s">
        <v>3</v>
      </c>
      <c r="B156" s="17" t="s">
        <v>47</v>
      </c>
      <c r="D156" s="3">
        <v>530000000</v>
      </c>
      <c r="E156" s="3">
        <f>Metric[S_yt]/SQRT(3)</f>
        <v>305995642.67050165</v>
      </c>
      <c r="F156" s="3">
        <v>625000000</v>
      </c>
      <c r="G156" s="3">
        <f>Metric[S_ut]/SQRT(3)</f>
        <v>360843918.24351615</v>
      </c>
      <c r="H156" s="3"/>
      <c r="I156" s="3"/>
      <c r="J156" s="21">
        <v>205000000000</v>
      </c>
      <c r="K156" s="3">
        <v>80000000000</v>
      </c>
      <c r="L156" s="4">
        <v>0.28999999999999998</v>
      </c>
      <c r="M156" s="4">
        <v>7850</v>
      </c>
      <c r="N156" s="3">
        <v>1.15E-5</v>
      </c>
      <c r="O156" s="4">
        <v>49.8</v>
      </c>
      <c r="P156" s="4">
        <v>486</v>
      </c>
      <c r="Q156" s="4"/>
      <c r="R156" s="4" t="s">
        <v>30</v>
      </c>
      <c r="S156" s="4"/>
      <c r="T156" s="4"/>
      <c r="U156" s="4"/>
      <c r="V156" s="4"/>
      <c r="W156" s="4"/>
    </row>
    <row r="157" spans="1:23" x14ac:dyDescent="0.25">
      <c r="A157" s="17" t="s">
        <v>3</v>
      </c>
      <c r="B157" s="17" t="s">
        <v>49</v>
      </c>
      <c r="D157" s="3">
        <v>460000000</v>
      </c>
      <c r="E157" s="3">
        <f>Metric[S_yt]/SQRT(3)</f>
        <v>265581123.82722786</v>
      </c>
      <c r="F157" s="3">
        <v>731000000</v>
      </c>
      <c r="G157" s="3">
        <f>Metric[S_ut]/SQRT(3)</f>
        <v>422043046.77761644</v>
      </c>
      <c r="H157" s="3"/>
      <c r="I157" s="3"/>
      <c r="J157" s="21">
        <v>205000000000</v>
      </c>
      <c r="K157" s="3">
        <v>80000000000</v>
      </c>
      <c r="L157" s="4">
        <v>0.28499999999999998</v>
      </c>
      <c r="M157" s="4">
        <v>7850</v>
      </c>
      <c r="N157" s="3"/>
      <c r="O157" s="4">
        <v>42.7</v>
      </c>
      <c r="P157" s="4">
        <v>477</v>
      </c>
      <c r="Q157" s="4"/>
      <c r="R157" s="4" t="s">
        <v>30</v>
      </c>
      <c r="S157" s="4"/>
      <c r="T157" s="4"/>
      <c r="U157" s="4"/>
      <c r="V157" s="4"/>
      <c r="W157" s="4"/>
    </row>
    <row r="158" spans="1:23" x14ac:dyDescent="0.25">
      <c r="A158" s="17" t="s">
        <v>3</v>
      </c>
      <c r="B158" s="17" t="s">
        <v>48</v>
      </c>
      <c r="D158" s="3">
        <v>460000000</v>
      </c>
      <c r="E158" s="3">
        <f>Metric[S_yt]/SQRT(3)</f>
        <v>265581123.82722786</v>
      </c>
      <c r="F158" s="3">
        <v>560000000</v>
      </c>
      <c r="G158" s="3">
        <f>Metric[S_ut]/SQRT(3)</f>
        <v>323316150.74619043</v>
      </c>
      <c r="H158" s="3"/>
      <c r="I158" s="3"/>
      <c r="J158" s="21">
        <v>205000000000</v>
      </c>
      <c r="K158" s="3">
        <v>80000000000</v>
      </c>
      <c r="L158" s="4">
        <v>0.28499999999999998</v>
      </c>
      <c r="M158" s="4">
        <v>7850</v>
      </c>
      <c r="N158" s="3"/>
      <c r="O158" s="4">
        <v>42.7</v>
      </c>
      <c r="P158" s="4">
        <v>477</v>
      </c>
      <c r="Q158" s="4"/>
      <c r="R158" s="4" t="s">
        <v>30</v>
      </c>
      <c r="S158" s="4"/>
      <c r="T158" s="4"/>
      <c r="U158" s="4"/>
      <c r="V158" s="4"/>
      <c r="W158" s="4"/>
    </row>
    <row r="159" spans="1:23" x14ac:dyDescent="0.25">
      <c r="A159" s="17" t="s">
        <v>3</v>
      </c>
      <c r="B159" s="17" t="s">
        <v>50</v>
      </c>
      <c r="D159" s="3">
        <v>470000000</v>
      </c>
      <c r="E159" s="3">
        <f>Metric[S_yt]/SQRT(3)</f>
        <v>271354626.51912415</v>
      </c>
      <c r="F159" s="3">
        <v>745000000</v>
      </c>
      <c r="G159" s="3">
        <f>Metric[S_ut]/SQRT(3)</f>
        <v>430125950.5462712</v>
      </c>
      <c r="H159" s="3"/>
      <c r="I159" s="3"/>
      <c r="J159" s="21">
        <v>205000000000</v>
      </c>
      <c r="K159" s="3">
        <v>80000000000</v>
      </c>
      <c r="L159" s="4">
        <v>0.28499999999999998</v>
      </c>
      <c r="M159" s="4">
        <v>7850</v>
      </c>
      <c r="N159" s="3">
        <v>1.2300000000000001E-5</v>
      </c>
      <c r="O159" s="4">
        <v>44.5</v>
      </c>
      <c r="P159" s="4">
        <v>475</v>
      </c>
      <c r="Q159" s="4"/>
      <c r="R159" s="4" t="s">
        <v>30</v>
      </c>
      <c r="S159" s="4"/>
      <c r="T159" s="4"/>
      <c r="U159" s="4"/>
      <c r="V159" s="4"/>
      <c r="W159" s="4"/>
    </row>
    <row r="160" spans="1:23" x14ac:dyDescent="0.25">
      <c r="A160" s="17" t="s">
        <v>3</v>
      </c>
      <c r="B160" s="17" t="s">
        <v>51</v>
      </c>
      <c r="D160" s="3">
        <v>710000000</v>
      </c>
      <c r="E160" s="3">
        <f>Metric[S_yt]/SQRT(3)</f>
        <v>409918691.12463433</v>
      </c>
      <c r="F160" s="3">
        <v>1110000000</v>
      </c>
      <c r="G160" s="3">
        <f>Metric[S_ut]/SQRT(3)</f>
        <v>640858798.80048466</v>
      </c>
      <c r="H160" s="3"/>
      <c r="I160" s="3"/>
      <c r="J160" s="21">
        <v>205000000000</v>
      </c>
      <c r="K160" s="3">
        <v>80000000000</v>
      </c>
      <c r="L160" s="4">
        <v>0.32</v>
      </c>
      <c r="M160" s="4">
        <v>7850</v>
      </c>
      <c r="N160" s="3">
        <v>1.2300000000000001E-5</v>
      </c>
      <c r="O160" s="4">
        <v>44.5</v>
      </c>
      <c r="P160" s="4">
        <v>475</v>
      </c>
      <c r="Q160" s="4"/>
      <c r="R160" s="4" t="s">
        <v>30</v>
      </c>
      <c r="S160" s="4"/>
      <c r="T160" s="4"/>
      <c r="U160" s="4"/>
      <c r="V160" s="4"/>
      <c r="W160" s="4"/>
    </row>
    <row r="161" spans="1:23" x14ac:dyDescent="0.25">
      <c r="A161" s="17" t="s">
        <v>3</v>
      </c>
      <c r="B161" s="17" t="s">
        <v>152</v>
      </c>
      <c r="D161" s="3">
        <v>250000000</v>
      </c>
      <c r="E161" s="3">
        <f>Metric[S_yt]/SQRT(3)</f>
        <v>144337567.29740644</v>
      </c>
      <c r="F161" s="3">
        <v>400000000</v>
      </c>
      <c r="G161" s="3">
        <f>Metric[S_ut]/SQRT(3)</f>
        <v>230940107.67585033</v>
      </c>
      <c r="H161" s="3"/>
      <c r="I161" s="3"/>
      <c r="J161" s="21">
        <v>200000000000</v>
      </c>
      <c r="K161" s="3">
        <v>79300000000</v>
      </c>
      <c r="L161" s="4">
        <v>0.26</v>
      </c>
      <c r="M161" s="4">
        <v>7850</v>
      </c>
      <c r="N161" s="3"/>
      <c r="Q161" s="4"/>
      <c r="R161" s="4" t="s">
        <v>30</v>
      </c>
      <c r="S161" s="4"/>
      <c r="T161" s="4"/>
      <c r="U161" s="4"/>
      <c r="V161" s="4"/>
      <c r="W161" s="4"/>
    </row>
    <row r="162" spans="1:23" x14ac:dyDescent="0.25">
      <c r="A162" s="17" t="s">
        <v>12</v>
      </c>
      <c r="B162" s="17" t="s">
        <v>181</v>
      </c>
      <c r="D162" s="3">
        <v>370000000</v>
      </c>
      <c r="E162" s="3">
        <f>Metric[S_yt]/SQRT(3)</f>
        <v>213619599.60016155</v>
      </c>
      <c r="F162" s="3">
        <v>344000000</v>
      </c>
      <c r="G162" s="3">
        <f>Metric[S_ut]/SQRT(3)</f>
        <v>198608492.60123128</v>
      </c>
      <c r="H162" s="3"/>
      <c r="I162" s="3"/>
      <c r="J162" s="21">
        <v>105000000000</v>
      </c>
      <c r="K162" s="3">
        <v>45000000000</v>
      </c>
      <c r="L162" s="4">
        <v>0.37</v>
      </c>
      <c r="M162" s="4">
        <v>4510</v>
      </c>
      <c r="N162" s="3">
        <v>9.0000000000000002E-6</v>
      </c>
      <c r="O162" s="4">
        <v>16.399999999999999</v>
      </c>
      <c r="Q162" s="4"/>
      <c r="R162" s="4" t="s">
        <v>30</v>
      </c>
      <c r="S162" s="4"/>
      <c r="T162" s="4"/>
      <c r="U162" s="4"/>
      <c r="V162" s="4"/>
      <c r="W162" s="4"/>
    </row>
    <row r="163" spans="1:23" x14ac:dyDescent="0.25">
      <c r="A163" s="17" t="s">
        <v>12</v>
      </c>
      <c r="B163" s="17" t="s">
        <v>182</v>
      </c>
      <c r="D163" s="3">
        <v>377000000</v>
      </c>
      <c r="E163" s="3">
        <f>Metric[S_yt]/SQRT(3)</f>
        <v>217661051.48448893</v>
      </c>
      <c r="F163" s="3">
        <v>440000000</v>
      </c>
      <c r="G163" s="3">
        <f>Metric[S_ut]/SQRT(3)</f>
        <v>254034118.44343534</v>
      </c>
      <c r="H163" s="3">
        <v>450000000</v>
      </c>
      <c r="I163" s="3"/>
      <c r="J163" s="21">
        <v>105000000000</v>
      </c>
      <c r="K163" s="3">
        <v>45000000000</v>
      </c>
      <c r="L163" s="4">
        <v>0.37</v>
      </c>
      <c r="M163" s="4">
        <v>4500</v>
      </c>
      <c r="N163" s="3">
        <v>9.0000000000000002E-6</v>
      </c>
      <c r="O163" s="4">
        <v>19.899999999999999</v>
      </c>
      <c r="P163" s="4">
        <v>523</v>
      </c>
      <c r="Q163" s="4"/>
      <c r="R163" s="4" t="s">
        <v>30</v>
      </c>
      <c r="S163" s="4"/>
      <c r="T163" s="4"/>
      <c r="U163" s="4"/>
      <c r="V163" s="4"/>
      <c r="W163" s="4"/>
    </row>
    <row r="164" spans="1:23" x14ac:dyDescent="0.25">
      <c r="A164" s="17" t="s">
        <v>12</v>
      </c>
      <c r="B164" s="17" t="s">
        <v>183</v>
      </c>
      <c r="D164" s="3">
        <v>500000000</v>
      </c>
      <c r="E164" s="3">
        <f>Metric[S_yt]/SQRT(3)</f>
        <v>288675134.59481287</v>
      </c>
      <c r="F164" s="3">
        <v>550000000</v>
      </c>
      <c r="G164" s="3">
        <f>Metric[S_ut]/SQRT(3)</f>
        <v>317542648.05429417</v>
      </c>
      <c r="H164" s="3"/>
      <c r="I164" s="3"/>
      <c r="J164" s="21">
        <v>105000000000</v>
      </c>
      <c r="K164" s="3">
        <v>45000000000</v>
      </c>
      <c r="L164" s="4">
        <v>0.37</v>
      </c>
      <c r="M164" s="4">
        <v>4510</v>
      </c>
      <c r="N164" s="3">
        <v>9.0000000000000002E-6</v>
      </c>
      <c r="O164" s="4">
        <v>17.2</v>
      </c>
      <c r="P164" s="4">
        <v>530</v>
      </c>
      <c r="Q164" s="4"/>
      <c r="R164" s="4" t="s">
        <v>30</v>
      </c>
      <c r="S164" s="4"/>
      <c r="T164" s="4"/>
      <c r="U164" s="4"/>
      <c r="V164" s="4"/>
      <c r="W164" s="4"/>
    </row>
    <row r="165" spans="1:23" x14ac:dyDescent="0.25">
      <c r="A165" s="17" t="s">
        <v>12</v>
      </c>
      <c r="B165" s="17" t="s">
        <v>129</v>
      </c>
      <c r="D165" s="3">
        <v>830000000</v>
      </c>
      <c r="E165" s="3">
        <f>Metric[S_yt]/SQRT(3)</f>
        <v>479200723.42738938</v>
      </c>
      <c r="F165" s="3">
        <v>990000000</v>
      </c>
      <c r="G165" s="3">
        <f>Metric[S_ut]/SQRT(3)</f>
        <v>571576766.49772954</v>
      </c>
      <c r="H165" s="3"/>
      <c r="I165" s="3"/>
      <c r="J165" s="21">
        <v>99000000000</v>
      </c>
      <c r="K165" s="3">
        <v>43000000000</v>
      </c>
      <c r="L165" s="4">
        <v>0.3</v>
      </c>
      <c r="M165" s="4">
        <v>4820</v>
      </c>
      <c r="N165" s="3">
        <v>9.6700000000000006E-6</v>
      </c>
      <c r="O165" s="4">
        <v>6.9</v>
      </c>
      <c r="P165" s="4">
        <v>545</v>
      </c>
      <c r="Q165" s="4"/>
      <c r="R165" s="4" t="s">
        <v>30</v>
      </c>
      <c r="S165" s="4"/>
      <c r="T165" s="4"/>
      <c r="U165" s="4"/>
      <c r="V165" s="4"/>
      <c r="W165" s="4"/>
    </row>
    <row r="166" spans="1:23" x14ac:dyDescent="0.25">
      <c r="A166" s="17" t="s">
        <v>12</v>
      </c>
      <c r="B166" s="17" t="s">
        <v>133</v>
      </c>
      <c r="D166" s="3">
        <v>1034213593.9752001</v>
      </c>
      <c r="E166" s="3">
        <f>Metric[S_yt]/SQRT(3)</f>
        <v>597103496.88115215</v>
      </c>
      <c r="F166" s="3">
        <v>1219999999.7871971</v>
      </c>
      <c r="G166" s="3">
        <f>Metric[S_ut]/SQRT(3)</f>
        <v>704367328.28848171</v>
      </c>
      <c r="H166" s="3">
        <v>1089999971.552671</v>
      </c>
      <c r="I166" s="3"/>
      <c r="J166" s="21">
        <v>104000001903.34912</v>
      </c>
      <c r="K166" s="3">
        <v>39999999936.508438</v>
      </c>
      <c r="L166" s="4">
        <v>0.33</v>
      </c>
      <c r="M166" s="4">
        <v>4820</v>
      </c>
      <c r="N166" s="3">
        <v>7.9999999999999996E-6</v>
      </c>
      <c r="O166" s="4">
        <v>6.2</v>
      </c>
      <c r="P166" s="4">
        <v>515</v>
      </c>
      <c r="Q166" s="4"/>
      <c r="R166" s="4" t="s">
        <v>30</v>
      </c>
      <c r="S166" s="4"/>
      <c r="T166" s="4"/>
      <c r="U166" s="4"/>
      <c r="V166" s="4"/>
      <c r="W166" s="4"/>
    </row>
    <row r="167" spans="1:23" x14ac:dyDescent="0.25">
      <c r="A167" s="17" t="s">
        <v>12</v>
      </c>
      <c r="B167" s="17" t="s">
        <v>130</v>
      </c>
      <c r="D167" s="3">
        <v>827000000</v>
      </c>
      <c r="E167" s="3">
        <f>Metric[S_yt]/SQRT(3)</f>
        <v>477468672.61982054</v>
      </c>
      <c r="F167" s="3">
        <v>861000000</v>
      </c>
      <c r="G167" s="3">
        <f>Metric[S_ut]/SQRT(3)</f>
        <v>497098581.77226782</v>
      </c>
      <c r="H167" s="3">
        <v>830000000</v>
      </c>
      <c r="I167" s="3"/>
      <c r="J167" s="21">
        <v>110300000000</v>
      </c>
      <c r="K167" s="3">
        <v>48000000000</v>
      </c>
      <c r="L167" s="4">
        <v>0.31</v>
      </c>
      <c r="M167" s="4">
        <v>4480</v>
      </c>
      <c r="N167" s="3">
        <v>9.3999999999999998E-6</v>
      </c>
      <c r="O167" s="4">
        <v>7.8</v>
      </c>
      <c r="P167" s="4">
        <v>530</v>
      </c>
      <c r="Q167" s="4"/>
      <c r="R167" s="4" t="s">
        <v>30</v>
      </c>
      <c r="S167" s="4"/>
      <c r="T167" s="4"/>
      <c r="U167" s="4"/>
      <c r="V167" s="4"/>
      <c r="W167" s="4"/>
    </row>
    <row r="168" spans="1:23" x14ac:dyDescent="0.25">
      <c r="A168" s="17" t="s">
        <v>12</v>
      </c>
      <c r="B168" s="17" t="s">
        <v>134</v>
      </c>
      <c r="D168" s="3">
        <v>744633790</v>
      </c>
      <c r="E168" s="3">
        <f>Metric[S_yt]/SQRT(3)</f>
        <v>429914519.1041913</v>
      </c>
      <c r="F168" s="3">
        <v>860999984.93001401</v>
      </c>
      <c r="G168" s="3">
        <f>Metric[S_ut]/SQRT(3)</f>
        <v>497098573.07160735</v>
      </c>
      <c r="H168" s="3">
        <v>829999984.03119099</v>
      </c>
      <c r="I168" s="3"/>
      <c r="J168" s="21">
        <v>110300000000</v>
      </c>
      <c r="K168" s="3">
        <v>47999999923.810127</v>
      </c>
      <c r="L168" s="4">
        <v>0.31</v>
      </c>
      <c r="M168" s="4">
        <v>4480</v>
      </c>
      <c r="N168" s="3">
        <v>9.0000000000000002E-6</v>
      </c>
      <c r="O168" s="4">
        <v>7.8</v>
      </c>
      <c r="P168" s="4">
        <v>530</v>
      </c>
      <c r="Q168" s="4"/>
      <c r="R168" s="4" t="s">
        <v>30</v>
      </c>
      <c r="S168" s="4"/>
      <c r="T168" s="4"/>
      <c r="U168" s="4"/>
      <c r="V168" s="4"/>
      <c r="W168" s="4"/>
    </row>
    <row r="169" spans="1:23" x14ac:dyDescent="0.25">
      <c r="A169" s="17" t="s">
        <v>12</v>
      </c>
      <c r="B169" s="17" t="s">
        <v>135</v>
      </c>
      <c r="D169" s="3">
        <v>1070000004.3345129</v>
      </c>
      <c r="E169" s="3">
        <f>Metric[S_yt]/SQRT(3)</f>
        <v>617764790.53543186</v>
      </c>
      <c r="F169" s="3">
        <v>1160000029.185153</v>
      </c>
      <c r="G169" s="3">
        <f>Metric[S_ut]/SQRT(3)</f>
        <v>669726329.11002183</v>
      </c>
      <c r="H169" s="3">
        <v>1169999978.3204451</v>
      </c>
      <c r="I169" s="3"/>
      <c r="J169" s="21">
        <v>123000001787.00616</v>
      </c>
      <c r="K169" s="3">
        <v>45999999754.615768</v>
      </c>
      <c r="L169" s="4">
        <v>0.33</v>
      </c>
      <c r="M169" s="4">
        <v>4650</v>
      </c>
      <c r="N169" s="3">
        <v>9.0000000000000002E-6</v>
      </c>
      <c r="O169" s="4">
        <v>7.8</v>
      </c>
      <c r="P169" s="4">
        <v>500</v>
      </c>
      <c r="Q169" s="4"/>
      <c r="R169" s="4" t="s">
        <v>30</v>
      </c>
      <c r="S169" s="4"/>
      <c r="T169" s="4"/>
      <c r="U169" s="4"/>
      <c r="V169" s="4"/>
      <c r="W169" s="4"/>
    </row>
    <row r="170" spans="1:23" x14ac:dyDescent="0.25">
      <c r="A170" s="17" t="s">
        <v>12</v>
      </c>
      <c r="B170" s="17" t="s">
        <v>136</v>
      </c>
      <c r="D170" s="3">
        <v>1050000000</v>
      </c>
      <c r="E170" s="3">
        <f>Metric[S_yt]/SQRT(3)</f>
        <v>606217782.6491071</v>
      </c>
      <c r="F170" s="3">
        <v>827370880</v>
      </c>
      <c r="G170" s="3">
        <f>Metric[S_ut]/SQRT(3)</f>
        <v>477682800.28765756</v>
      </c>
      <c r="H170" s="3"/>
      <c r="I170" s="3"/>
      <c r="J170" s="21">
        <v>104800310000</v>
      </c>
      <c r="K170" s="3">
        <v>41023807000</v>
      </c>
      <c r="L170" s="4">
        <v>0.31</v>
      </c>
      <c r="M170" s="4">
        <v>4429</v>
      </c>
      <c r="N170" s="3">
        <v>9.0000000000000002E-6</v>
      </c>
      <c r="O170" s="4">
        <v>6.7</v>
      </c>
      <c r="P170" s="4">
        <v>586.04</v>
      </c>
      <c r="Q170" s="4"/>
      <c r="R170" s="4" t="s">
        <v>30</v>
      </c>
      <c r="S170" s="4"/>
      <c r="T170" s="4"/>
      <c r="U170" s="4"/>
      <c r="V170" s="4"/>
      <c r="W170" s="4"/>
    </row>
    <row r="171" spans="1:23" x14ac:dyDescent="0.25">
      <c r="A171" s="17" t="s">
        <v>12</v>
      </c>
      <c r="B171" s="17" t="s">
        <v>131</v>
      </c>
      <c r="D171" s="3">
        <v>910000000</v>
      </c>
      <c r="E171" s="3">
        <f>Metric[S_yt]/SQRT(3)</f>
        <v>525388744.96255946</v>
      </c>
      <c r="F171" s="3">
        <v>937000000</v>
      </c>
      <c r="G171" s="3">
        <f>Metric[S_ut]/SQRT(3)</f>
        <v>540977202.23067939</v>
      </c>
      <c r="H171" s="3"/>
      <c r="I171" s="3"/>
      <c r="J171" s="21">
        <v>120000000000</v>
      </c>
      <c r="K171" s="3">
        <v>46000000000</v>
      </c>
      <c r="L171" s="4">
        <v>0.32</v>
      </c>
      <c r="M171" s="4">
        <v>4370</v>
      </c>
      <c r="N171" s="3">
        <v>8.4999999999999999E-6</v>
      </c>
      <c r="O171" s="4">
        <v>6</v>
      </c>
      <c r="P171" s="4">
        <v>502</v>
      </c>
      <c r="Q171" s="4"/>
      <c r="R171" s="4" t="s">
        <v>30</v>
      </c>
      <c r="S171" s="4"/>
      <c r="T171" s="4"/>
      <c r="U171" s="4"/>
      <c r="V171" s="4"/>
      <c r="W171" s="4"/>
    </row>
    <row r="172" spans="1:23" x14ac:dyDescent="0.25">
      <c r="A172" s="17" t="s">
        <v>12</v>
      </c>
      <c r="B172" s="17" t="s">
        <v>211</v>
      </c>
      <c r="C172" s="17" t="s">
        <v>212</v>
      </c>
      <c r="D172" s="3">
        <v>930792234.57767999</v>
      </c>
      <c r="E172" s="3">
        <f>Metric[S_yt]/SQRT(3)</f>
        <v>537393147.19303691</v>
      </c>
      <c r="F172" s="3">
        <v>936999998.25415695</v>
      </c>
      <c r="G172" s="3">
        <f>Metric[S_ut]/SQRT(3)</f>
        <v>540977201.22271645</v>
      </c>
      <c r="H172" s="3"/>
      <c r="I172" s="3"/>
      <c r="J172" s="21">
        <v>120000003256.90395</v>
      </c>
      <c r="K172" s="3">
        <v>45999999754.615768</v>
      </c>
      <c r="L172" s="4">
        <v>0.32</v>
      </c>
      <c r="M172" s="4">
        <v>4370</v>
      </c>
      <c r="N172" s="3">
        <v>7.9999999999999996E-6</v>
      </c>
      <c r="O172" s="4">
        <v>6</v>
      </c>
      <c r="P172" s="4">
        <v>502</v>
      </c>
      <c r="Q172" s="4"/>
      <c r="R172" s="4" t="s">
        <v>30</v>
      </c>
      <c r="S172" s="4"/>
      <c r="T172" s="4"/>
      <c r="U172" s="4"/>
      <c r="V172" s="4"/>
      <c r="W172" s="4"/>
    </row>
    <row r="173" spans="1:23" x14ac:dyDescent="0.25">
      <c r="A173" s="17" t="s">
        <v>12</v>
      </c>
      <c r="B173" s="17" t="s">
        <v>213</v>
      </c>
      <c r="C173" s="17" t="s">
        <v>212</v>
      </c>
      <c r="D173" s="3">
        <v>792897.09</v>
      </c>
      <c r="E173" s="3">
        <f>Metric[S_yt]/SQRT(3)</f>
        <v>457779.34835117095</v>
      </c>
      <c r="F173" s="3">
        <v>899999972.71609998</v>
      </c>
      <c r="G173" s="3">
        <f>Metric[S_ut]/SQRT(3)</f>
        <v>519615226.51829618</v>
      </c>
      <c r="H173" s="3">
        <v>874999996.45650995</v>
      </c>
      <c r="I173" s="3"/>
      <c r="J173" s="21">
        <v>115000000000</v>
      </c>
      <c r="K173" s="3">
        <v>48999999663.669434</v>
      </c>
      <c r="L173" s="4">
        <v>0.33</v>
      </c>
      <c r="M173" s="4">
        <v>4730</v>
      </c>
      <c r="N173" s="3">
        <v>9.0000000000000002E-6</v>
      </c>
      <c r="O173" s="4">
        <v>10.9</v>
      </c>
      <c r="P173" s="4">
        <v>495</v>
      </c>
      <c r="Q173" s="4"/>
      <c r="R173" s="4" t="s">
        <v>30</v>
      </c>
      <c r="S173" s="4"/>
      <c r="T173" s="4"/>
      <c r="U173" s="4"/>
      <c r="V173" s="4"/>
      <c r="W173" s="4"/>
    </row>
    <row r="174" spans="1:23" x14ac:dyDescent="0.25">
      <c r="A174" s="17" t="s">
        <v>12</v>
      </c>
      <c r="B174" s="17" t="s">
        <v>132</v>
      </c>
      <c r="D174" s="3">
        <v>810000000</v>
      </c>
      <c r="E174" s="3">
        <f>Metric[S_yt]/SQRT(3)</f>
        <v>467653718.04359692</v>
      </c>
      <c r="F174" s="3">
        <v>900000000</v>
      </c>
      <c r="G174" s="3">
        <f>Metric[S_ut]/SQRT(3)</f>
        <v>519615242.2706632</v>
      </c>
      <c r="H174" s="3">
        <v>875000000</v>
      </c>
      <c r="I174" s="3"/>
      <c r="J174" s="21">
        <v>115000000000</v>
      </c>
      <c r="K174" s="3">
        <v>49000000000</v>
      </c>
      <c r="L174" s="4">
        <v>0.33</v>
      </c>
      <c r="M174" s="4">
        <v>4730</v>
      </c>
      <c r="N174" s="3">
        <v>8.6000000000000007E-6</v>
      </c>
      <c r="O174" s="4">
        <v>10.9</v>
      </c>
      <c r="P174" s="4">
        <v>495</v>
      </c>
      <c r="Q174" s="4"/>
      <c r="R174" s="4" t="s">
        <v>30</v>
      </c>
      <c r="S174" s="4"/>
      <c r="T174" s="4"/>
      <c r="U174" s="4"/>
      <c r="V174" s="4"/>
      <c r="W174" s="4"/>
    </row>
    <row r="175" spans="1:23" x14ac:dyDescent="0.25">
      <c r="A175" s="17" t="s">
        <v>12</v>
      </c>
      <c r="B175" s="17" t="s">
        <v>184</v>
      </c>
      <c r="D175" s="3">
        <v>220000000</v>
      </c>
      <c r="E175" s="3">
        <f>Metric[S_yt]/SQRT(3)</f>
        <v>127017059.22171767</v>
      </c>
      <c r="F175" s="3">
        <v>345000000</v>
      </c>
      <c r="G175" s="3">
        <f>Metric[S_ut]/SQRT(3)</f>
        <v>199185842.8704209</v>
      </c>
      <c r="H175" s="3"/>
      <c r="I175" s="3"/>
      <c r="J175" s="21">
        <v>105000000000</v>
      </c>
      <c r="K175" s="3"/>
      <c r="L175" s="4">
        <v>0.34</v>
      </c>
      <c r="M175" s="4">
        <v>4510</v>
      </c>
      <c r="N175" s="3">
        <v>8.6000000000000007E-6</v>
      </c>
      <c r="O175" s="4">
        <v>21.97</v>
      </c>
      <c r="Q175" s="4"/>
      <c r="R175" s="4" t="s">
        <v>30</v>
      </c>
      <c r="S175" s="4"/>
      <c r="T175" s="4"/>
      <c r="U175" s="4"/>
      <c r="V175" s="4"/>
      <c r="W175" s="4"/>
    </row>
    <row r="176" spans="1:23" x14ac:dyDescent="0.25">
      <c r="A176" s="17" t="s">
        <v>12</v>
      </c>
      <c r="B176" s="17" t="s">
        <v>214</v>
      </c>
      <c r="C176" s="17" t="s">
        <v>215</v>
      </c>
      <c r="D176" s="3">
        <v>827370875.18016005</v>
      </c>
      <c r="E176" s="3">
        <f>Metric[S_yt]/SQRT(3)</f>
        <v>477682797.50492167</v>
      </c>
      <c r="F176" s="3">
        <v>1000000015.649604</v>
      </c>
      <c r="G176" s="3">
        <f>Metric[S_ut]/SQRT(3)</f>
        <v>577350278.22492886</v>
      </c>
      <c r="H176" s="3"/>
      <c r="I176" s="3"/>
      <c r="J176" s="21">
        <v>109999998963.55354</v>
      </c>
      <c r="K176" s="3">
        <v>40999999676.367752</v>
      </c>
      <c r="L176" s="4">
        <v>0.33</v>
      </c>
      <c r="M176" s="4">
        <v>4650</v>
      </c>
      <c r="N176" s="3">
        <v>1.0000000000000001E-5</v>
      </c>
      <c r="O176" s="4">
        <v>7.8</v>
      </c>
      <c r="P176" s="4">
        <v>524.999999</v>
      </c>
      <c r="Q176" s="4"/>
      <c r="R176" s="4" t="s">
        <v>30</v>
      </c>
      <c r="S176" s="4"/>
      <c r="T176" s="4"/>
      <c r="U176" s="4"/>
      <c r="V176" s="4"/>
      <c r="W176" s="4"/>
    </row>
    <row r="177" spans="1:24" x14ac:dyDescent="0.25">
      <c r="A177" s="17" t="s">
        <v>40</v>
      </c>
      <c r="B177" s="17" t="s">
        <v>52</v>
      </c>
      <c r="D177" s="3"/>
      <c r="E177" s="3">
        <f>Metric[S_yt]/SQRT(3)</f>
        <v>0</v>
      </c>
      <c r="F177" s="3"/>
      <c r="G177" s="3">
        <f>Metric[S_ut]/SQRT(3)</f>
        <v>0</v>
      </c>
      <c r="H177" s="3"/>
      <c r="I177" s="3"/>
      <c r="J177" s="21">
        <v>203000000000</v>
      </c>
      <c r="K177" s="3">
        <v>78000000000</v>
      </c>
      <c r="L177" s="4">
        <v>0.28499999999999998</v>
      </c>
      <c r="M177" s="4">
        <v>7860</v>
      </c>
      <c r="N177" s="3">
        <v>1.1E-5</v>
      </c>
      <c r="Q177" s="4"/>
      <c r="R177" s="4" t="s">
        <v>30</v>
      </c>
      <c r="S177" s="4"/>
      <c r="T177" s="4"/>
      <c r="U177" s="4"/>
      <c r="V177" s="4"/>
      <c r="W177" s="4"/>
    </row>
    <row r="178" spans="1:24" x14ac:dyDescent="0.25">
      <c r="A178" s="17" t="s">
        <v>23</v>
      </c>
      <c r="B178" s="17" t="s">
        <v>175</v>
      </c>
      <c r="D178" s="3">
        <v>19999972</v>
      </c>
      <c r="E178" s="3">
        <f>Metric[S_yt]/SQRT(3)</f>
        <v>11546989.217984978</v>
      </c>
      <c r="F178" s="3"/>
      <c r="G178" s="3">
        <f>Metric[S_ut]/SQRT(3)</f>
        <v>0</v>
      </c>
      <c r="H178" s="3"/>
      <c r="I178" s="3"/>
      <c r="J178" s="21">
        <v>2999999232</v>
      </c>
      <c r="K178" s="3">
        <v>299999910.52533901</v>
      </c>
      <c r="L178" s="4">
        <v>0.28999999999999998</v>
      </c>
      <c r="M178" s="4">
        <v>160</v>
      </c>
      <c r="N178" s="3"/>
      <c r="O178" s="4">
        <v>0.05</v>
      </c>
      <c r="Q178" s="4"/>
      <c r="R178" s="4" t="s">
        <v>30</v>
      </c>
      <c r="S178" s="4"/>
      <c r="T178" s="4"/>
      <c r="U178" s="4"/>
      <c r="V178" s="4"/>
      <c r="W178" s="4"/>
    </row>
    <row r="179" spans="1:24" x14ac:dyDescent="0.25">
      <c r="A179" s="17" t="s">
        <v>23</v>
      </c>
      <c r="B179" s="17" t="s">
        <v>176</v>
      </c>
      <c r="D179" s="3"/>
      <c r="E179" s="3">
        <f>Metric[S_yt]/SQRT(3)</f>
        <v>0</v>
      </c>
      <c r="F179" s="3"/>
      <c r="G179" s="3">
        <f>Metric[S_ut]/SQRT(3)</f>
        <v>0</v>
      </c>
      <c r="H179" s="3"/>
      <c r="I179" s="3"/>
      <c r="J179" s="21"/>
      <c r="K179" s="3"/>
      <c r="M179" s="4">
        <v>560</v>
      </c>
      <c r="N179" s="3"/>
      <c r="Q179" s="4"/>
      <c r="R179" s="4" t="s">
        <v>30</v>
      </c>
      <c r="S179" s="4"/>
      <c r="T179" s="4"/>
      <c r="U179" s="4"/>
      <c r="V179" s="4"/>
      <c r="W179" s="4"/>
    </row>
    <row r="180" spans="1:24" x14ac:dyDescent="0.25">
      <c r="A180" s="17" t="s">
        <v>23</v>
      </c>
      <c r="B180" s="17" t="s">
        <v>177</v>
      </c>
      <c r="D180" s="3"/>
      <c r="E180" s="3">
        <f>Metric[S_yt]/SQRT(3)</f>
        <v>0</v>
      </c>
      <c r="F180" s="3"/>
      <c r="G180" s="3">
        <f>Metric[S_ut]/SQRT(3)</f>
        <v>0</v>
      </c>
      <c r="H180" s="3"/>
      <c r="I180" s="3"/>
      <c r="J180" s="21"/>
      <c r="K180" s="3"/>
      <c r="M180" s="4">
        <v>470</v>
      </c>
      <c r="N180" s="3"/>
      <c r="Q180" s="4"/>
      <c r="R180" s="4" t="s">
        <v>30</v>
      </c>
      <c r="S180" s="4"/>
      <c r="T180" s="4"/>
      <c r="U180" s="4"/>
      <c r="V180" s="4"/>
      <c r="W180" s="4"/>
    </row>
    <row r="181" spans="1:24" x14ac:dyDescent="0.25">
      <c r="A181" s="17" t="s">
        <v>23</v>
      </c>
      <c r="B181" s="17" t="s">
        <v>24</v>
      </c>
      <c r="D181" s="3"/>
      <c r="E181" s="3">
        <f>Metric[S_yt]/SQRT(3)</f>
        <v>0</v>
      </c>
      <c r="F181" s="3"/>
      <c r="G181" s="3">
        <f>Metric[S_ut]/SQRT(3)</f>
        <v>0</v>
      </c>
      <c r="H181" s="3"/>
      <c r="I181" s="3"/>
      <c r="J181" s="21"/>
      <c r="K181" s="3"/>
      <c r="M181" s="4">
        <v>600</v>
      </c>
      <c r="N181" s="3"/>
      <c r="Q181" s="4"/>
      <c r="R181" s="4" t="s">
        <v>30</v>
      </c>
      <c r="S181" s="4"/>
      <c r="T181" s="4"/>
      <c r="U181" s="4"/>
      <c r="V181" s="4"/>
      <c r="W181" s="4"/>
    </row>
    <row r="182" spans="1:24" x14ac:dyDescent="0.25">
      <c r="A182" s="17" t="s">
        <v>23</v>
      </c>
      <c r="B182" s="17" t="s">
        <v>25</v>
      </c>
      <c r="D182" s="3"/>
      <c r="E182" s="3">
        <f>Metric[S_yt]/SQRT(3)</f>
        <v>0</v>
      </c>
      <c r="F182" s="3"/>
      <c r="G182" s="3">
        <f>Metric[S_ut]/SQRT(3)</f>
        <v>0</v>
      </c>
      <c r="H182" s="3"/>
      <c r="I182" s="3"/>
      <c r="J182" s="21"/>
      <c r="K182" s="3"/>
      <c r="M182" s="4">
        <v>490</v>
      </c>
      <c r="N182" s="3"/>
      <c r="Q182" s="4"/>
      <c r="R182" s="4" t="s">
        <v>30</v>
      </c>
      <c r="S182" s="4"/>
      <c r="T182" s="4"/>
      <c r="U182" s="4"/>
      <c r="V182" s="4"/>
      <c r="W182" s="4"/>
    </row>
    <row r="183" spans="1:24" x14ac:dyDescent="0.25">
      <c r="A183" s="17" t="s">
        <v>23</v>
      </c>
      <c r="B183" s="17" t="s">
        <v>26</v>
      </c>
      <c r="D183" s="3"/>
      <c r="E183" s="3">
        <f>Metric[S_yt]/SQRT(3)</f>
        <v>0</v>
      </c>
      <c r="F183" s="3"/>
      <c r="G183" s="3">
        <f>Metric[S_ut]/SQRT(3)</f>
        <v>0</v>
      </c>
      <c r="H183" s="3"/>
      <c r="I183" s="3"/>
      <c r="J183" s="21"/>
      <c r="K183" s="3"/>
      <c r="M183" s="4">
        <v>560</v>
      </c>
      <c r="N183" s="3"/>
      <c r="Q183" s="4"/>
      <c r="R183" s="4" t="s">
        <v>30</v>
      </c>
      <c r="S183" s="4"/>
      <c r="T183" s="4"/>
      <c r="U183" s="4"/>
      <c r="V183" s="4"/>
      <c r="W183" s="4"/>
    </row>
    <row r="184" spans="1:24" x14ac:dyDescent="0.25">
      <c r="A184" s="17" t="s">
        <v>23</v>
      </c>
      <c r="B184" s="17" t="s">
        <v>27</v>
      </c>
      <c r="D184" s="3"/>
      <c r="E184" s="3">
        <f>Metric[S_yt]/SQRT(3)</f>
        <v>0</v>
      </c>
      <c r="F184" s="3"/>
      <c r="G184" s="3">
        <f>Metric[S_ut]/SQRT(3)</f>
        <v>0</v>
      </c>
      <c r="H184" s="3"/>
      <c r="I184" s="3"/>
      <c r="J184" s="21"/>
      <c r="K184" s="3"/>
      <c r="M184" s="4">
        <v>340</v>
      </c>
      <c r="N184" s="3"/>
      <c r="Q184" s="4"/>
      <c r="R184" s="4" t="s">
        <v>30</v>
      </c>
      <c r="S184" s="4"/>
      <c r="T184" s="4"/>
      <c r="U184" s="4"/>
      <c r="V184" s="4"/>
      <c r="W184" s="4"/>
    </row>
    <row r="185" spans="1:24" x14ac:dyDescent="0.25">
      <c r="A185" s="17" t="s">
        <v>23</v>
      </c>
      <c r="B185" s="17" t="s">
        <v>28</v>
      </c>
      <c r="D185" s="3"/>
      <c r="E185" s="3">
        <f>Metric[S_yt]/SQRT(3)</f>
        <v>0</v>
      </c>
      <c r="F185" s="3"/>
      <c r="G185" s="3">
        <f>Metric[S_ut]/SQRT(3)</f>
        <v>0</v>
      </c>
      <c r="M185" s="4">
        <v>630</v>
      </c>
      <c r="N185" s="3"/>
      <c r="Q185" s="4"/>
      <c r="R185" s="4" t="s">
        <v>30</v>
      </c>
      <c r="S185" s="4"/>
      <c r="T185" s="4"/>
      <c r="U185" s="4"/>
      <c r="V185" s="4"/>
      <c r="W185" s="4"/>
    </row>
    <row r="186" spans="1:24" x14ac:dyDescent="0.25">
      <c r="A186" s="17" t="s">
        <v>13</v>
      </c>
      <c r="B186" s="17" t="s">
        <v>127</v>
      </c>
      <c r="D186" s="3"/>
      <c r="E186" s="3">
        <f>Metric[S_yt]/SQRT(3)</f>
        <v>0</v>
      </c>
      <c r="F186" s="3">
        <v>330000000</v>
      </c>
      <c r="G186" s="3">
        <f>Metric[S_ut]/SQRT(3)</f>
        <v>190525588.83257651</v>
      </c>
      <c r="H186" s="3">
        <v>600000000</v>
      </c>
      <c r="I186" s="3"/>
      <c r="J186" s="21">
        <v>85000000000</v>
      </c>
      <c r="K186" s="3"/>
      <c r="L186" s="4">
        <v>0.3</v>
      </c>
      <c r="M186" s="4">
        <v>6700</v>
      </c>
      <c r="N186" s="3">
        <v>2.7399999999999999E-5</v>
      </c>
      <c r="O186" s="4">
        <v>108.9</v>
      </c>
      <c r="P186" s="4">
        <v>420</v>
      </c>
      <c r="Q186" s="4"/>
      <c r="R186" s="4" t="s">
        <v>30</v>
      </c>
      <c r="S186" s="4"/>
      <c r="T186" s="4"/>
      <c r="U186" s="4"/>
      <c r="V186" s="4"/>
      <c r="W186" s="4"/>
    </row>
    <row r="187" spans="1:24" x14ac:dyDescent="0.25">
      <c r="A187" s="17" t="s">
        <v>13</v>
      </c>
      <c r="B187" s="17" t="s">
        <v>128</v>
      </c>
      <c r="D187" s="3"/>
      <c r="E187" s="3">
        <f>Metric[S_yt]/SQRT(3)</f>
        <v>0</v>
      </c>
      <c r="F187" s="3">
        <v>358000000</v>
      </c>
      <c r="G187" s="3">
        <f>Metric[S_ut]/SQRT(3)</f>
        <v>206691396.36988604</v>
      </c>
      <c r="H187" s="3">
        <v>641000000</v>
      </c>
      <c r="I187" s="3"/>
      <c r="J187" s="21">
        <v>85500000000</v>
      </c>
      <c r="K187" s="3"/>
      <c r="L187" s="4">
        <v>0.3</v>
      </c>
      <c r="M187" s="4">
        <v>6600</v>
      </c>
      <c r="N187" s="3">
        <v>2.7800000000000001E-5</v>
      </c>
      <c r="O187" s="4">
        <v>104.7</v>
      </c>
      <c r="P187" s="4">
        <v>418.7</v>
      </c>
      <c r="Q187" s="4"/>
      <c r="R187" s="4" t="s">
        <v>30</v>
      </c>
      <c r="S187" s="4"/>
      <c r="T187" s="4"/>
      <c r="U187" s="4"/>
      <c r="V187" s="4"/>
      <c r="W187" s="4"/>
    </row>
    <row r="188" spans="1:24" x14ac:dyDescent="0.25">
      <c r="A188" s="17" t="s">
        <v>13</v>
      </c>
      <c r="B188" s="17" t="s">
        <v>14</v>
      </c>
      <c r="D188" s="3"/>
      <c r="E188" s="3">
        <f>Metric[S_yt]/SQRT(3)</f>
        <v>0</v>
      </c>
      <c r="F188" s="3">
        <v>285000000</v>
      </c>
      <c r="G188" s="3">
        <f>Metric[S_ut]/SQRT(3)</f>
        <v>164544826.71904334</v>
      </c>
      <c r="H188" s="3">
        <v>415000000</v>
      </c>
      <c r="I188" s="3"/>
      <c r="J188" s="21">
        <v>85000000000</v>
      </c>
      <c r="K188" s="3"/>
      <c r="L188" s="4">
        <v>0.3</v>
      </c>
      <c r="M188" s="4">
        <v>6600</v>
      </c>
      <c r="N188" s="3">
        <v>2.7399999999999999E-5</v>
      </c>
      <c r="O188" s="4">
        <v>113</v>
      </c>
      <c r="P188" s="4">
        <v>420</v>
      </c>
      <c r="Q188" s="4"/>
      <c r="R188" s="4" t="s">
        <v>30</v>
      </c>
      <c r="S188" s="4"/>
      <c r="T188" s="4"/>
      <c r="U188" s="4"/>
      <c r="V188" s="4"/>
      <c r="W188" s="4"/>
    </row>
    <row r="189" spans="1:24" x14ac:dyDescent="0.25">
      <c r="A189" s="17" t="s">
        <v>13</v>
      </c>
      <c r="B189" s="17" t="s">
        <v>15</v>
      </c>
      <c r="D189" s="3">
        <v>285000000</v>
      </c>
      <c r="E189" s="3">
        <f>Metric[S_yt]/SQRT(3)</f>
        <v>164544826.71904334</v>
      </c>
      <c r="F189" s="3">
        <v>285000000</v>
      </c>
      <c r="G189" s="3">
        <f>Metric[S_ut]/SQRT(3)</f>
        <v>164544826.71904334</v>
      </c>
      <c r="H189" s="3">
        <v>414000000</v>
      </c>
      <c r="I189" s="3"/>
      <c r="J189" s="21">
        <v>85000000000</v>
      </c>
      <c r="K189" s="3"/>
      <c r="L189" s="4">
        <v>0.3</v>
      </c>
      <c r="M189" s="4">
        <v>6600</v>
      </c>
      <c r="N189" s="3">
        <v>2.7399999999999999E-5</v>
      </c>
      <c r="O189" s="4">
        <v>113</v>
      </c>
      <c r="P189" s="4">
        <v>418.7</v>
      </c>
      <c r="Q189" s="4"/>
      <c r="R189" s="4" t="s">
        <v>30</v>
      </c>
      <c r="S189" s="4"/>
      <c r="T189" s="4"/>
      <c r="U189" s="4"/>
      <c r="V189" s="4"/>
      <c r="W189" s="4"/>
    </row>
    <row r="190" spans="1:24" x14ac:dyDescent="0.25">
      <c r="B190" s="17" t="s">
        <v>151</v>
      </c>
      <c r="D190" s="3"/>
      <c r="E190" s="3">
        <f>Metric[S_yt]/SQRT(3)</f>
        <v>0</v>
      </c>
      <c r="F190" s="3"/>
      <c r="G190" s="3">
        <f>Metric[S_ut]/SQRT(3)</f>
        <v>0</v>
      </c>
      <c r="H190" s="3"/>
      <c r="I190" s="3"/>
      <c r="J190" s="21"/>
      <c r="K190" s="3"/>
      <c r="M190" s="4">
        <v>1.1000000000000001</v>
      </c>
      <c r="N190" s="3"/>
      <c r="O190" s="4">
        <v>2.7E-2</v>
      </c>
      <c r="P190" s="4">
        <v>1000</v>
      </c>
      <c r="Q190" s="4"/>
      <c r="R190" s="4" t="s">
        <v>30</v>
      </c>
      <c r="S190" s="4"/>
      <c r="T190" s="4"/>
      <c r="U190" s="4"/>
      <c r="V190" s="4"/>
      <c r="W190" s="4"/>
    </row>
    <row r="191" spans="1:24" x14ac:dyDescent="0.25">
      <c r="B191" s="17" t="s">
        <v>21</v>
      </c>
      <c r="D191" s="3">
        <v>120594000</v>
      </c>
      <c r="E191" s="3">
        <f>Metric[S_yt]/SQRT(3)</f>
        <v>69624978.362653732</v>
      </c>
      <c r="F191" s="3">
        <v>100826000</v>
      </c>
      <c r="G191" s="3">
        <f>Metric[S_ut]/SQRT(3)</f>
        <v>58211918.241313212</v>
      </c>
      <c r="H191" s="3"/>
      <c r="I191" s="3"/>
      <c r="J191" s="21">
        <v>210000000000</v>
      </c>
      <c r="K191" s="3"/>
      <c r="L191" s="4">
        <v>0.28000000000000003</v>
      </c>
      <c r="M191" s="4">
        <v>2240</v>
      </c>
      <c r="N191" s="3">
        <v>1.2999999999999999E-5</v>
      </c>
      <c r="O191" s="4">
        <v>168</v>
      </c>
      <c r="P191" s="4">
        <v>44</v>
      </c>
      <c r="Q191" s="4"/>
      <c r="R191" s="4" t="s">
        <v>30</v>
      </c>
      <c r="S191" s="4"/>
      <c r="T191" s="4"/>
      <c r="U191" s="4"/>
      <c r="V191" s="4"/>
      <c r="W191" s="4"/>
    </row>
    <row r="192" spans="1:24" x14ac:dyDescent="0.25">
      <c r="B192" s="19"/>
      <c r="C192" s="19"/>
      <c r="D192" s="3"/>
      <c r="E192" s="3"/>
      <c r="F192" s="3"/>
      <c r="G192" s="3"/>
      <c r="H192" s="3"/>
      <c r="I192" s="3"/>
      <c r="J192" s="21"/>
      <c r="N192" s="3"/>
      <c r="O192" s="3"/>
      <c r="Q192" s="4"/>
      <c r="R192" s="4"/>
      <c r="S192" s="4"/>
      <c r="T192" s="4"/>
      <c r="U192" s="4"/>
      <c r="V192" s="4"/>
      <c r="W192" s="4"/>
      <c r="X192" s="4"/>
    </row>
    <row r="193" spans="2:24" x14ac:dyDescent="0.25">
      <c r="B193" s="19"/>
      <c r="C193" s="19"/>
      <c r="D193" s="3"/>
      <c r="E193" s="3"/>
      <c r="F193" s="3"/>
      <c r="G193" s="3"/>
      <c r="H193" s="3"/>
      <c r="I193" s="3"/>
      <c r="J193" s="21"/>
      <c r="L193" s="38"/>
      <c r="M193" s="38"/>
      <c r="N193" s="3"/>
      <c r="O193" s="3"/>
      <c r="P193" s="38"/>
      <c r="Q193" s="38"/>
      <c r="R193" s="38"/>
      <c r="S193" s="38"/>
      <c r="T193" s="38"/>
      <c r="U193" s="4"/>
      <c r="V193" s="4"/>
      <c r="W193" s="4"/>
      <c r="X193" s="38"/>
    </row>
    <row r="194" spans="2:24" x14ac:dyDescent="0.25">
      <c r="B194" s="19"/>
      <c r="C194" s="19"/>
      <c r="D194" s="3"/>
      <c r="E194" s="3"/>
      <c r="F194" s="3"/>
      <c r="G194" s="3"/>
      <c r="H194" s="3"/>
      <c r="I194" s="3"/>
      <c r="J194" s="21"/>
      <c r="L194" s="38"/>
      <c r="M194" s="38"/>
      <c r="N194" s="3"/>
      <c r="O194" s="3"/>
      <c r="P194" s="38"/>
      <c r="Q194" s="38"/>
      <c r="R194" s="38"/>
      <c r="S194" s="38"/>
      <c r="T194" s="38"/>
      <c r="U194" s="4"/>
      <c r="V194" s="4"/>
      <c r="W194" s="4"/>
      <c r="X194" s="38"/>
    </row>
    <row r="195" spans="2:24" x14ac:dyDescent="0.25">
      <c r="B195" s="19"/>
      <c r="C195" s="19"/>
      <c r="D195" s="3"/>
      <c r="E195" s="3"/>
      <c r="F195" s="3"/>
      <c r="G195" s="3"/>
      <c r="H195" s="3"/>
      <c r="I195" s="3"/>
      <c r="J195" s="21"/>
      <c r="L195" s="38"/>
      <c r="M195" s="38"/>
      <c r="N195" s="3"/>
      <c r="O195" s="3"/>
      <c r="P195" s="38"/>
      <c r="Q195" s="38"/>
      <c r="R195" s="38"/>
      <c r="S195" s="38"/>
      <c r="T195" s="38"/>
      <c r="U195" s="4"/>
      <c r="V195" s="4"/>
      <c r="W195" s="4"/>
      <c r="X195" s="38"/>
    </row>
    <row r="196" spans="2:24" x14ac:dyDescent="0.25">
      <c r="B196" s="19"/>
      <c r="C196" s="19"/>
      <c r="D196" s="3"/>
      <c r="E196" s="3"/>
      <c r="F196" s="3"/>
      <c r="G196" s="3"/>
      <c r="H196" s="3"/>
      <c r="I196" s="3"/>
      <c r="J196" s="21"/>
      <c r="L196" s="38"/>
      <c r="M196" s="38"/>
      <c r="N196" s="3"/>
      <c r="O196" s="3"/>
      <c r="P196" s="38"/>
      <c r="Q196" s="38"/>
      <c r="R196" s="38"/>
      <c r="S196" s="38"/>
      <c r="T196" s="38"/>
      <c r="U196" s="4"/>
      <c r="V196" s="4"/>
      <c r="W196" s="4"/>
      <c r="X196" s="38"/>
    </row>
    <row r="197" spans="2:24" x14ac:dyDescent="0.25">
      <c r="B197" s="19"/>
      <c r="C197" s="19"/>
      <c r="D197" s="3"/>
      <c r="E197" s="3"/>
      <c r="F197" s="3"/>
      <c r="G197" s="3"/>
      <c r="H197" s="3"/>
      <c r="I197" s="3"/>
      <c r="J197" s="21"/>
      <c r="L197" s="38"/>
      <c r="M197" s="38"/>
      <c r="N197" s="3"/>
      <c r="O197" s="3"/>
      <c r="P197" s="38"/>
      <c r="Q197" s="38"/>
      <c r="R197" s="38"/>
      <c r="S197" s="38"/>
      <c r="T197" s="38"/>
      <c r="U197" s="4"/>
      <c r="V197" s="4"/>
      <c r="W197" s="4"/>
      <c r="X197" s="38"/>
    </row>
    <row r="198" spans="2:24" x14ac:dyDescent="0.25">
      <c r="B198" s="19"/>
      <c r="C198" s="19"/>
      <c r="D198" s="3"/>
      <c r="E198" s="3"/>
      <c r="F198" s="3"/>
      <c r="G198" s="3"/>
      <c r="H198" s="3"/>
      <c r="I198" s="3"/>
      <c r="J198" s="21"/>
      <c r="L198" s="38"/>
      <c r="M198" s="38"/>
      <c r="N198" s="3"/>
      <c r="O198" s="3"/>
      <c r="P198" s="38"/>
      <c r="Q198" s="38"/>
      <c r="R198" s="38"/>
      <c r="S198" s="38"/>
      <c r="T198" s="38"/>
      <c r="U198" s="4"/>
      <c r="V198" s="4"/>
      <c r="W198" s="4"/>
      <c r="X198" s="38"/>
    </row>
    <row r="199" spans="2:24" x14ac:dyDescent="0.25">
      <c r="B199" s="19"/>
      <c r="C199" s="19"/>
      <c r="D199" s="3"/>
      <c r="E199" s="3"/>
      <c r="F199" s="3"/>
      <c r="G199" s="3"/>
      <c r="H199" s="3"/>
      <c r="I199" s="3"/>
      <c r="J199" s="21"/>
      <c r="L199" s="38"/>
      <c r="M199" s="38"/>
      <c r="N199" s="3"/>
      <c r="O199" s="3"/>
      <c r="P199" s="38"/>
      <c r="Q199" s="38"/>
      <c r="R199" s="38"/>
      <c r="S199" s="38"/>
      <c r="T199" s="38"/>
      <c r="U199" s="4"/>
      <c r="V199" s="4"/>
      <c r="W199" s="4"/>
      <c r="X199" s="38"/>
    </row>
    <row r="200" spans="2:24" x14ac:dyDescent="0.25">
      <c r="B200" s="19"/>
      <c r="C200" s="19"/>
      <c r="D200" s="3"/>
      <c r="E200" s="3"/>
      <c r="F200" s="3"/>
      <c r="G200" s="3"/>
      <c r="H200" s="3"/>
      <c r="I200" s="3"/>
      <c r="J200" s="21"/>
      <c r="L200" s="38"/>
      <c r="M200" s="38"/>
      <c r="N200" s="3"/>
      <c r="O200" s="3"/>
      <c r="P200" s="38"/>
      <c r="Q200" s="38"/>
      <c r="R200" s="38"/>
      <c r="S200" s="38"/>
      <c r="T200" s="38"/>
      <c r="U200" s="4"/>
      <c r="V200" s="4"/>
      <c r="W200" s="4"/>
      <c r="X200" s="38"/>
    </row>
    <row r="201" spans="2:24" x14ac:dyDescent="0.25">
      <c r="B201" s="19"/>
      <c r="C201" s="19"/>
      <c r="D201" s="3"/>
      <c r="E201" s="3"/>
      <c r="F201" s="3"/>
      <c r="G201" s="3"/>
      <c r="H201" s="3"/>
      <c r="I201" s="3"/>
      <c r="J201" s="21"/>
      <c r="L201" s="38"/>
      <c r="M201" s="38"/>
      <c r="N201" s="3"/>
      <c r="O201" s="3"/>
      <c r="P201" s="38"/>
      <c r="Q201" s="38"/>
      <c r="R201" s="38"/>
      <c r="S201" s="38"/>
      <c r="T201" s="38"/>
      <c r="U201" s="4"/>
      <c r="V201" s="4"/>
      <c r="W201" s="4"/>
      <c r="X201" s="38"/>
    </row>
    <row r="202" spans="2:24" x14ac:dyDescent="0.25">
      <c r="B202" s="19"/>
      <c r="C202" s="19"/>
      <c r="D202" s="3"/>
      <c r="E202" s="3"/>
      <c r="F202" s="3"/>
      <c r="G202" s="3"/>
      <c r="H202" s="3"/>
      <c r="I202" s="3"/>
      <c r="J202" s="21"/>
      <c r="L202" s="38"/>
      <c r="M202" s="38"/>
      <c r="N202" s="3"/>
      <c r="O202" s="3"/>
      <c r="P202" s="38"/>
      <c r="Q202" s="38"/>
      <c r="R202" s="38"/>
      <c r="S202" s="38"/>
      <c r="T202" s="38"/>
      <c r="U202" s="4"/>
      <c r="V202" s="4"/>
      <c r="W202" s="4"/>
      <c r="X202" s="38"/>
    </row>
    <row r="203" spans="2:24" x14ac:dyDescent="0.25">
      <c r="B203" s="19"/>
      <c r="C203" s="19"/>
      <c r="D203" s="3"/>
      <c r="E203" s="3"/>
      <c r="F203" s="3"/>
      <c r="G203" s="3"/>
      <c r="H203" s="3"/>
      <c r="I203" s="3"/>
      <c r="J203" s="21"/>
      <c r="L203" s="38"/>
      <c r="M203" s="38"/>
      <c r="N203" s="3"/>
      <c r="O203" s="3"/>
      <c r="P203" s="38"/>
      <c r="Q203" s="38"/>
      <c r="R203" s="38"/>
      <c r="S203" s="38"/>
      <c r="T203" s="38"/>
      <c r="U203" s="4"/>
      <c r="V203" s="4"/>
      <c r="W203" s="4"/>
      <c r="X203" s="38"/>
    </row>
    <row r="204" spans="2:24" x14ac:dyDescent="0.25">
      <c r="B204" s="19"/>
      <c r="C204" s="19"/>
      <c r="D204" s="3"/>
      <c r="E204" s="3"/>
      <c r="F204" s="3"/>
      <c r="G204" s="3"/>
      <c r="H204" s="3"/>
      <c r="I204" s="3"/>
      <c r="J204" s="21"/>
      <c r="L204" s="38"/>
      <c r="M204" s="38"/>
      <c r="N204" s="3"/>
      <c r="O204" s="3"/>
      <c r="P204" s="38"/>
      <c r="Q204" s="38"/>
      <c r="R204" s="38"/>
      <c r="S204" s="38"/>
      <c r="T204" s="38"/>
      <c r="U204" s="4"/>
      <c r="V204" s="4"/>
      <c r="W204" s="4"/>
      <c r="X204" s="38"/>
    </row>
    <row r="205" spans="2:24" x14ac:dyDescent="0.25">
      <c r="B205" s="19"/>
      <c r="C205" s="19"/>
      <c r="D205" s="3"/>
      <c r="E205" s="3"/>
      <c r="F205" s="3"/>
      <c r="G205" s="3"/>
      <c r="H205" s="3"/>
      <c r="I205" s="3"/>
      <c r="J205" s="21"/>
      <c r="L205" s="38"/>
      <c r="M205" s="38"/>
      <c r="N205" s="3"/>
      <c r="O205" s="3"/>
      <c r="P205" s="38"/>
      <c r="Q205" s="38"/>
      <c r="R205" s="38"/>
      <c r="S205" s="38"/>
      <c r="T205" s="38"/>
      <c r="U205" s="4"/>
      <c r="V205" s="4"/>
      <c r="W205" s="4"/>
      <c r="X205" s="38"/>
    </row>
    <row r="206" spans="2:24" x14ac:dyDescent="0.25">
      <c r="B206" s="19"/>
      <c r="C206" s="19"/>
      <c r="D206" s="3"/>
      <c r="E206" s="3"/>
      <c r="F206" s="3"/>
      <c r="G206" s="3"/>
      <c r="H206" s="3"/>
      <c r="I206" s="3"/>
      <c r="J206" s="21"/>
      <c r="L206" s="38"/>
      <c r="M206" s="38"/>
      <c r="N206" s="3"/>
      <c r="O206" s="3"/>
      <c r="P206" s="38"/>
      <c r="Q206" s="38"/>
      <c r="R206" s="38"/>
      <c r="S206" s="38"/>
      <c r="T206" s="38"/>
      <c r="U206" s="4"/>
      <c r="V206" s="4"/>
      <c r="W206" s="4"/>
      <c r="X206" s="38"/>
    </row>
    <row r="207" spans="2:24" x14ac:dyDescent="0.25">
      <c r="B207" s="19"/>
      <c r="C207" s="19"/>
      <c r="D207" s="3"/>
      <c r="E207" s="3"/>
      <c r="F207" s="3"/>
      <c r="G207" s="3"/>
      <c r="H207" s="3"/>
      <c r="I207" s="3"/>
      <c r="J207" s="21"/>
      <c r="N207" s="3"/>
      <c r="O207" s="3"/>
      <c r="Q207" s="4"/>
      <c r="R207" s="4"/>
      <c r="S207" s="4"/>
      <c r="T207" s="4"/>
      <c r="U207" s="4"/>
      <c r="V207" s="4"/>
      <c r="W207" s="4"/>
      <c r="X207" s="4"/>
    </row>
    <row r="208" spans="2:24" x14ac:dyDescent="0.25">
      <c r="B208" s="19"/>
      <c r="C208" s="19"/>
      <c r="D208" s="3"/>
      <c r="E208" s="3"/>
      <c r="F208" s="3"/>
      <c r="G208" s="3"/>
      <c r="H208" s="3"/>
      <c r="I208" s="3"/>
      <c r="J208" s="21"/>
      <c r="L208" s="38"/>
      <c r="M208" s="38"/>
      <c r="N208" s="3"/>
      <c r="O208" s="3"/>
      <c r="P208" s="38"/>
      <c r="Q208" s="38"/>
      <c r="R208" s="38"/>
      <c r="S208" s="38"/>
      <c r="T208" s="38"/>
      <c r="U208" s="4"/>
      <c r="V208" s="4"/>
      <c r="W208" s="4"/>
      <c r="X208" s="38"/>
    </row>
    <row r="209" spans="1:24" x14ac:dyDescent="0.25">
      <c r="B209" s="19"/>
      <c r="C209" s="19"/>
      <c r="D209" s="3"/>
      <c r="E209" s="3"/>
      <c r="F209" s="3"/>
      <c r="G209" s="3"/>
      <c r="H209" s="3"/>
      <c r="I209" s="3"/>
      <c r="J209" s="21"/>
      <c r="L209" s="38"/>
      <c r="M209" s="38"/>
      <c r="N209" s="3"/>
      <c r="O209" s="3"/>
      <c r="P209" s="38"/>
      <c r="Q209" s="38"/>
      <c r="R209" s="38"/>
      <c r="S209" s="38"/>
      <c r="T209" s="38"/>
      <c r="U209" s="4"/>
      <c r="V209" s="4"/>
      <c r="W209" s="4"/>
      <c r="X209" s="38"/>
    </row>
    <row r="210" spans="1:24" x14ac:dyDescent="0.25">
      <c r="B210" s="19"/>
      <c r="C210" s="19"/>
      <c r="D210" s="3"/>
      <c r="E210" s="3"/>
      <c r="F210" s="3"/>
      <c r="G210" s="3"/>
      <c r="H210" s="3"/>
      <c r="I210" s="3"/>
      <c r="J210" s="21"/>
      <c r="N210" s="3"/>
      <c r="O210" s="3"/>
      <c r="Q210" s="4"/>
      <c r="R210" s="4"/>
      <c r="S210" s="4"/>
      <c r="T210" s="4"/>
      <c r="U210" s="4"/>
      <c r="V210" s="4"/>
      <c r="W210" s="4"/>
      <c r="X210" s="4"/>
    </row>
    <row r="211" spans="1:24" x14ac:dyDescent="0.25">
      <c r="B211" s="19"/>
      <c r="C211" s="19"/>
      <c r="D211" s="3"/>
      <c r="E211" s="3"/>
      <c r="F211" s="3"/>
      <c r="G211" s="3"/>
      <c r="H211" s="3"/>
      <c r="I211" s="3"/>
      <c r="J211" s="21"/>
      <c r="N211" s="3"/>
      <c r="O211" s="3"/>
      <c r="Q211" s="4"/>
      <c r="R211" s="4"/>
      <c r="S211" s="4"/>
      <c r="T211" s="38"/>
      <c r="U211" s="4"/>
      <c r="V211" s="4"/>
      <c r="W211" s="38"/>
      <c r="X211" s="38"/>
    </row>
    <row r="212" spans="1:24" x14ac:dyDescent="0.25">
      <c r="B212" s="19"/>
      <c r="C212" s="19"/>
      <c r="D212" s="3"/>
      <c r="E212" s="3"/>
      <c r="F212" s="3"/>
      <c r="G212" s="3"/>
      <c r="H212" s="3"/>
      <c r="I212" s="3"/>
      <c r="J212" s="21"/>
      <c r="N212" s="3"/>
      <c r="O212" s="3"/>
      <c r="Q212" s="4"/>
      <c r="R212" s="4"/>
      <c r="S212" s="4"/>
      <c r="T212" s="4"/>
      <c r="U212" s="4"/>
      <c r="V212" s="4"/>
      <c r="W212" s="38"/>
      <c r="X212" s="38"/>
    </row>
    <row r="213" spans="1:24" x14ac:dyDescent="0.25">
      <c r="B213" s="19"/>
      <c r="C213" s="19"/>
      <c r="D213" s="3"/>
      <c r="E213" s="3"/>
      <c r="F213" s="3"/>
      <c r="G213" s="3"/>
      <c r="H213" s="3"/>
      <c r="I213" s="3"/>
      <c r="J213" s="21"/>
      <c r="N213" s="3"/>
      <c r="O213" s="3"/>
      <c r="Q213" s="4"/>
      <c r="R213" s="4"/>
      <c r="S213" s="4"/>
      <c r="T213" s="4"/>
      <c r="U213" s="4"/>
      <c r="V213" s="4"/>
      <c r="W213" s="38"/>
      <c r="X213" s="38"/>
    </row>
    <row r="214" spans="1:24" x14ac:dyDescent="0.25">
      <c r="B214" s="19"/>
      <c r="C214" s="19"/>
      <c r="D214" s="3"/>
      <c r="E214" s="3"/>
      <c r="F214" s="3"/>
      <c r="G214" s="3"/>
      <c r="H214" s="3"/>
      <c r="I214" s="3"/>
      <c r="J214" s="21"/>
      <c r="L214" s="38"/>
      <c r="M214" s="38"/>
      <c r="N214" s="3"/>
      <c r="O214" s="3"/>
      <c r="P214" s="38"/>
      <c r="Q214" s="38"/>
      <c r="R214" s="38"/>
      <c r="S214" s="38"/>
      <c r="T214" s="38"/>
      <c r="U214" s="4"/>
      <c r="V214" s="4"/>
      <c r="W214" s="38"/>
      <c r="X214" s="38"/>
    </row>
    <row r="215" spans="1:24" x14ac:dyDescent="0.25">
      <c r="B215" s="19"/>
      <c r="C215" s="19"/>
      <c r="D215" s="3"/>
      <c r="E215" s="3"/>
      <c r="F215" s="3"/>
      <c r="G215" s="3"/>
      <c r="H215" s="3"/>
      <c r="I215" s="3"/>
      <c r="J215" s="21"/>
      <c r="N215" s="3"/>
      <c r="O215" s="3"/>
      <c r="Q215" s="4"/>
      <c r="R215" s="4"/>
      <c r="S215" s="4"/>
      <c r="T215" s="4"/>
      <c r="U215" s="4"/>
      <c r="V215" s="4"/>
      <c r="W215" s="38"/>
      <c r="X215" s="4"/>
    </row>
    <row r="216" spans="1:24" x14ac:dyDescent="0.25">
      <c r="B216" s="19"/>
      <c r="C216" s="19"/>
      <c r="D216" s="3"/>
      <c r="E216" s="3"/>
      <c r="F216" s="3"/>
      <c r="G216" s="3"/>
      <c r="H216" s="3"/>
      <c r="I216" s="3"/>
      <c r="J216" s="21"/>
      <c r="N216" s="3"/>
      <c r="O216" s="3"/>
      <c r="Q216" s="4"/>
      <c r="R216" s="4"/>
      <c r="S216" s="4"/>
      <c r="T216" s="4"/>
      <c r="U216" s="4"/>
      <c r="V216" s="4"/>
      <c r="W216" s="4"/>
      <c r="X216" s="4"/>
    </row>
    <row r="217" spans="1:24" x14ac:dyDescent="0.25">
      <c r="B217" s="19"/>
      <c r="C217" s="19"/>
      <c r="D217" s="3"/>
      <c r="E217" s="3"/>
      <c r="F217" s="3"/>
      <c r="G217" s="3"/>
      <c r="H217" s="3"/>
      <c r="I217" s="3"/>
      <c r="J217" s="21"/>
      <c r="L217" s="38"/>
      <c r="M217" s="38"/>
      <c r="N217" s="3"/>
      <c r="O217" s="3"/>
      <c r="P217" s="38"/>
      <c r="Q217" s="38"/>
      <c r="R217" s="38"/>
      <c r="S217" s="38"/>
      <c r="T217" s="38"/>
      <c r="U217" s="4"/>
      <c r="V217" s="4"/>
      <c r="W217" s="4"/>
      <c r="X217" s="38"/>
    </row>
    <row r="218" spans="1:24" x14ac:dyDescent="0.25">
      <c r="B218" s="19"/>
      <c r="C218" s="19"/>
      <c r="D218" s="3"/>
      <c r="E218" s="3"/>
      <c r="F218" s="3"/>
      <c r="G218" s="3"/>
      <c r="H218" s="3"/>
      <c r="I218" s="3"/>
      <c r="J218" s="21"/>
      <c r="L218" s="38"/>
      <c r="M218" s="38"/>
      <c r="N218" s="3"/>
      <c r="O218" s="3"/>
      <c r="P218" s="38"/>
      <c r="Q218" s="38"/>
      <c r="R218" s="38"/>
      <c r="S218" s="38"/>
      <c r="T218" s="38"/>
      <c r="U218" s="4"/>
      <c r="V218" s="4"/>
      <c r="W218" s="4"/>
      <c r="X218" s="38"/>
    </row>
    <row r="219" spans="1:24" x14ac:dyDescent="0.25">
      <c r="B219" s="19"/>
      <c r="C219" s="19"/>
      <c r="D219" s="3"/>
      <c r="E219" s="3"/>
      <c r="F219" s="3"/>
      <c r="G219" s="3"/>
      <c r="H219" s="3"/>
      <c r="I219" s="3"/>
      <c r="J219" s="21"/>
      <c r="L219" s="38"/>
      <c r="M219" s="38"/>
      <c r="N219" s="3"/>
      <c r="O219" s="3"/>
      <c r="P219" s="38"/>
      <c r="Q219" s="38"/>
      <c r="R219" s="38"/>
      <c r="S219" s="38"/>
      <c r="T219" s="38"/>
      <c r="U219" s="4"/>
      <c r="V219" s="4"/>
      <c r="W219" s="4"/>
      <c r="X219" s="38"/>
    </row>
    <row r="220" spans="1:24" x14ac:dyDescent="0.25">
      <c r="B220" s="19"/>
      <c r="C220" s="19"/>
      <c r="D220" s="3"/>
      <c r="E220" s="3"/>
      <c r="F220" s="3"/>
      <c r="G220" s="3"/>
      <c r="H220" s="3"/>
      <c r="I220" s="3"/>
      <c r="J220" s="21"/>
      <c r="L220" s="38"/>
      <c r="M220" s="38"/>
      <c r="N220" s="3"/>
      <c r="O220" s="3"/>
      <c r="P220" s="38"/>
      <c r="Q220" s="38"/>
      <c r="R220" s="38"/>
      <c r="S220" s="38"/>
      <c r="T220" s="38"/>
      <c r="U220" s="4"/>
      <c r="V220" s="4"/>
      <c r="W220" s="4"/>
      <c r="X220" s="38"/>
    </row>
    <row r="221" spans="1:24" x14ac:dyDescent="0.25">
      <c r="B221" s="19"/>
      <c r="C221" s="19"/>
      <c r="D221" s="3"/>
      <c r="E221" s="3"/>
      <c r="F221" s="3"/>
      <c r="G221" s="3"/>
      <c r="H221" s="3"/>
      <c r="I221" s="3"/>
      <c r="J221" s="21"/>
      <c r="L221" s="38"/>
      <c r="M221" s="38"/>
      <c r="N221" s="3"/>
      <c r="O221" s="3"/>
      <c r="P221" s="38"/>
      <c r="Q221" s="38"/>
      <c r="R221" s="38"/>
      <c r="S221" s="38"/>
      <c r="T221" s="38"/>
      <c r="U221" s="4"/>
      <c r="V221" s="4"/>
      <c r="W221" s="4"/>
      <c r="X221" s="38"/>
    </row>
    <row r="222" spans="1:24" x14ac:dyDescent="0.25">
      <c r="B222" s="19"/>
      <c r="C222" s="19"/>
      <c r="D222" s="3"/>
      <c r="E222" s="3"/>
      <c r="F222" s="3"/>
      <c r="G222" s="3"/>
      <c r="H222" s="3"/>
      <c r="I222" s="3"/>
      <c r="J222" s="21"/>
      <c r="L222" s="38"/>
      <c r="M222" s="38"/>
      <c r="N222" s="3"/>
      <c r="O222" s="3"/>
      <c r="P222" s="38"/>
      <c r="Q222" s="38"/>
      <c r="R222" s="38"/>
      <c r="S222" s="38"/>
      <c r="T222" s="38"/>
      <c r="U222" s="4"/>
      <c r="V222" s="4"/>
      <c r="W222" s="4"/>
      <c r="X222" s="38"/>
    </row>
    <row r="223" spans="1:24" x14ac:dyDescent="0.25">
      <c r="B223" s="19"/>
      <c r="C223" s="19"/>
      <c r="D223" s="3"/>
      <c r="E223" s="3"/>
      <c r="F223" s="3"/>
      <c r="G223" s="3"/>
      <c r="H223" s="3"/>
      <c r="I223" s="3"/>
      <c r="J223" s="21"/>
      <c r="L223" s="38"/>
      <c r="M223" s="38"/>
      <c r="N223" s="3"/>
      <c r="O223" s="3"/>
      <c r="P223" s="38"/>
      <c r="Q223" s="38"/>
      <c r="R223" s="38"/>
      <c r="S223" s="38"/>
      <c r="T223" s="38"/>
      <c r="U223" s="4"/>
      <c r="V223" s="4"/>
      <c r="W223" s="4"/>
      <c r="X223" s="38"/>
    </row>
    <row r="224" spans="1:24" x14ac:dyDescent="0.25">
      <c r="A224"/>
      <c r="B224"/>
      <c r="C224"/>
      <c r="D224"/>
      <c r="E224"/>
      <c r="F224"/>
      <c r="G224"/>
      <c r="H224"/>
      <c r="I224"/>
      <c r="J224" s="23"/>
      <c r="K224"/>
      <c r="L224"/>
      <c r="M224"/>
      <c r="N224"/>
      <c r="O224"/>
      <c r="P224"/>
    </row>
    <row r="230" spans="3:3" x14ac:dyDescent="0.25">
      <c r="C230" s="27"/>
    </row>
    <row r="235" spans="3:3" x14ac:dyDescent="0.25">
      <c r="C235" s="51"/>
    </row>
    <row r="236" spans="3:3" x14ac:dyDescent="0.25">
      <c r="C236" s="2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1"/>
  <sheetViews>
    <sheetView showZeros="0" zoomScale="70" zoomScaleNormal="70" workbookViewId="0">
      <pane ySplit="2" topLeftCell="A51" activePane="bottomLeft" state="frozen"/>
      <selection pane="bottomLeft" activeCell="D86" sqref="D86"/>
    </sheetView>
  </sheetViews>
  <sheetFormatPr defaultRowHeight="15" x14ac:dyDescent="0.25"/>
  <cols>
    <col min="1" max="1" width="17.28515625" style="17" bestFit="1" customWidth="1"/>
    <col min="2" max="2" width="17.28515625" style="17" customWidth="1"/>
    <col min="3" max="3" width="70.140625" style="19" bestFit="1" customWidth="1"/>
    <col min="4" max="8" width="12" style="4" customWidth="1"/>
    <col min="9" max="9" width="12" style="22" customWidth="1"/>
    <col min="10" max="11" width="12" style="4" customWidth="1"/>
    <col min="12" max="12" width="12" style="3" customWidth="1"/>
    <col min="13" max="15" width="12" style="4" customWidth="1"/>
    <col min="16" max="16" width="12" customWidth="1"/>
    <col min="17" max="17" width="35.5703125" customWidth="1"/>
  </cols>
  <sheetData>
    <row r="1" spans="1:18" s="36" customFormat="1" ht="30" x14ac:dyDescent="0.25">
      <c r="A1" s="32"/>
      <c r="B1" s="32"/>
      <c r="C1" s="33"/>
      <c r="D1" s="34" t="s">
        <v>39</v>
      </c>
      <c r="E1" s="34" t="s">
        <v>39</v>
      </c>
      <c r="F1" s="34" t="s">
        <v>39</v>
      </c>
      <c r="G1" s="34" t="s">
        <v>39</v>
      </c>
      <c r="H1" s="34" t="s">
        <v>39</v>
      </c>
      <c r="I1" s="41" t="s">
        <v>39</v>
      </c>
      <c r="J1" s="34" t="s">
        <v>39</v>
      </c>
      <c r="L1" s="37" t="s">
        <v>155</v>
      </c>
      <c r="M1" s="35" t="s">
        <v>37</v>
      </c>
      <c r="N1" s="37" t="s">
        <v>153</v>
      </c>
      <c r="O1" s="37" t="s">
        <v>154</v>
      </c>
    </row>
    <row r="2" spans="1:18" s="1" customFormat="1" ht="27" customHeight="1" x14ac:dyDescent="0.25">
      <c r="A2" s="18" t="s">
        <v>0</v>
      </c>
      <c r="B2" s="18" t="s">
        <v>185</v>
      </c>
      <c r="C2" s="29" t="s">
        <v>1</v>
      </c>
      <c r="D2" s="5" t="s">
        <v>178</v>
      </c>
      <c r="E2" s="5" t="s">
        <v>186</v>
      </c>
      <c r="F2" s="5" t="s">
        <v>31</v>
      </c>
      <c r="G2" s="5" t="s">
        <v>187</v>
      </c>
      <c r="H2" s="5" t="s">
        <v>32</v>
      </c>
      <c r="I2" s="42" t="s">
        <v>339</v>
      </c>
      <c r="J2" s="5" t="s">
        <v>340</v>
      </c>
      <c r="K2" s="49" t="s">
        <v>341</v>
      </c>
      <c r="L2" s="50" t="s">
        <v>342</v>
      </c>
      <c r="M2" s="15" t="s">
        <v>2</v>
      </c>
      <c r="N2" s="5" t="s">
        <v>33</v>
      </c>
      <c r="O2" s="5" t="s">
        <v>34</v>
      </c>
      <c r="P2" s="5" t="s">
        <v>35</v>
      </c>
      <c r="Q2" s="1" t="s">
        <v>29</v>
      </c>
      <c r="R2" s="1" t="s">
        <v>222</v>
      </c>
    </row>
    <row r="3" spans="1:18" x14ac:dyDescent="0.25">
      <c r="A3" s="27" t="str">
        <f>IFERROR(Metric[[#This Row],[Class]],"")</f>
        <v>ALLOY</v>
      </c>
      <c r="B3" s="27"/>
      <c r="C3" s="30" t="str">
        <f>IFERROR(Metric[[#This Row],[Name]],"")</f>
        <v>DURANICKEL 301</v>
      </c>
      <c r="D3" s="3">
        <f>IFERROR(Metric[[#This Row],[S_yt]]*(0.0001450377),"")</f>
        <v>49991.304360600006</v>
      </c>
      <c r="E3" s="3">
        <f>IFERROR(Metric[[#This Row],[S_ys]]*(0.0001450377),"")</f>
        <v>28862.493029732927</v>
      </c>
      <c r="F3" s="3">
        <f>IFERROR(Metric[[#This Row],[S_ut]]*(0.0001450377),"")</f>
        <v>89984.28983400001</v>
      </c>
      <c r="G3" s="3">
        <f>IFERROR(Metric[[#This Row],[S_us]]*(0.0001450377),"")</f>
        <v>51952.453958497208</v>
      </c>
      <c r="H3" s="3">
        <f>IFERROR(Metric[[#This Row],[S_uc]]*(0.0001450377),"")</f>
        <v>0</v>
      </c>
      <c r="I3" s="21">
        <f>IFERROR(Metric[[#This Row],[E]]*(0.0001450377),"")</f>
        <v>30457917.000000004</v>
      </c>
      <c r="J3" s="3">
        <f>IFERROR(Metric[[#This Row],[G]]*(0.0001450377),"")</f>
        <v>11167902.9</v>
      </c>
      <c r="K3" s="9">
        <f>IFERROR(Metric[[#This Row],[ν]],"")</f>
        <v>0.34</v>
      </c>
      <c r="L3" s="13">
        <f>IFERROR(Metric[[#This Row],[ρ]]*0.000036127292,"")</f>
        <v>0.29624379439999998</v>
      </c>
      <c r="M3" s="3">
        <f>IFERROR(Metric[[#This Row],[CTE]]/1.8,"")</f>
        <v>8.3333333333333337E-6</v>
      </c>
      <c r="N3" s="11">
        <f>IFERROR(Metric[[#This Row],[K_therm]]*6.933,"")</f>
        <v>166.392</v>
      </c>
      <c r="O3" s="13">
        <f>IFERROR(Metric[[#This Row],[Sp_heat]]*0.0002388,"")</f>
        <v>0.14089199999999999</v>
      </c>
      <c r="P3" s="13">
        <f>IFERROR(Metric[[#This Row],[Damping]],"")</f>
        <v>0</v>
      </c>
      <c r="Q3" s="13" t="str">
        <f>IFERROR(Metric[[#This Row],[Source]],"")</f>
        <v>SW material library</v>
      </c>
    </row>
    <row r="4" spans="1:18" x14ac:dyDescent="0.25">
      <c r="A4" s="27" t="str">
        <f>IFERROR(Metric[[#This Row],[Class]],"")</f>
        <v>ALLOY</v>
      </c>
      <c r="B4" s="27"/>
      <c r="C4" s="30" t="str">
        <f>IFERROR(Metric[[#This Row],[Name]],"")</f>
        <v>MONEL 400</v>
      </c>
      <c r="D4" s="3">
        <f>IFERROR(Metric[[#This Row],[S_yt]]*(0.0001450377),"")</f>
        <v>31994.446393800001</v>
      </c>
      <c r="E4" s="3">
        <f>IFERROR(Metric[[#This Row],[S_ys]]*(0.0001450377),"")</f>
        <v>18472.002238033485</v>
      </c>
      <c r="F4" s="3">
        <f>IFERROR(Metric[[#This Row],[S_ut]]*(0.0001450377),"")</f>
        <v>64988.637653700003</v>
      </c>
      <c r="G4" s="3">
        <f>IFERROR(Metric[[#This Row],[S_us]]*(0.0001450377),"")</f>
        <v>37521.207443630745</v>
      </c>
      <c r="H4" s="3">
        <f>IFERROR(Metric[[#This Row],[S_uc]]*(0.0001450377),"")</f>
        <v>0</v>
      </c>
      <c r="I4" s="21">
        <f>IFERROR(Metric[[#This Row],[E]]*(0.0001450377),"")</f>
        <v>26106786</v>
      </c>
      <c r="J4" s="3">
        <f>IFERROR(Metric[[#This Row],[G]]*(0.0001450377),"")</f>
        <v>9717525.9000000004</v>
      </c>
      <c r="K4" s="9">
        <f>IFERROR(Metric[[#This Row],[ν]],"")</f>
        <v>0.34</v>
      </c>
      <c r="L4" s="13">
        <f>IFERROR(Metric[[#This Row],[ρ]]*0.000036127292,"")</f>
        <v>0.31792016960000002</v>
      </c>
      <c r="M4" s="3">
        <f>IFERROR(Metric[[#This Row],[CTE]]/1.8,"")</f>
        <v>7.7777777777777775E-6</v>
      </c>
      <c r="N4" s="11">
        <f>IFERROR(Metric[[#This Row],[K_therm]]*6.933,"")</f>
        <v>152.52600000000001</v>
      </c>
      <c r="O4" s="13">
        <f>IFERROR(Metric[[#This Row],[Sp_heat]]*0.0002388,"")</f>
        <v>0.102684</v>
      </c>
      <c r="P4" s="13">
        <f>IFERROR(Metric[[#This Row],[Damping]],"")</f>
        <v>0</v>
      </c>
      <c r="Q4" s="13" t="str">
        <f>IFERROR(Metric[[#This Row],[Source]],"")</f>
        <v>SW material library</v>
      </c>
    </row>
    <row r="5" spans="1:18" x14ac:dyDescent="0.25">
      <c r="A5" s="27" t="str">
        <f>IFERROR(Metric[[#This Row],[Class]],"")</f>
        <v>ALUMINUM ALLOY</v>
      </c>
      <c r="B5" s="27"/>
      <c r="C5" s="30">
        <f>IFERROR(Metric[[#This Row],[Name]],"")</f>
        <v>1060</v>
      </c>
      <c r="D5" s="3">
        <f>IFERROR(Metric[[#This Row],[S_yt]]*(0.0001450377),"")</f>
        <v>3999.2985473400004</v>
      </c>
      <c r="E5" s="3">
        <f>IFERROR(Metric[[#This Row],[S_ys]]*(0.0001450377),"")</f>
        <v>2308.9960928764285</v>
      </c>
      <c r="F5" s="3">
        <f>IFERROR(Metric[[#This Row],[S_ut]]*(0.0001450377),"")</f>
        <v>9998.2608721200013</v>
      </c>
      <c r="G5" s="3">
        <f>IFERROR(Metric[[#This Row],[S_us]]*(0.0001450377),"")</f>
        <v>5772.4986059465855</v>
      </c>
      <c r="H5" s="3">
        <f>IFERROR(Metric[[#This Row],[S_uc]]*(0.0001450377),"")</f>
        <v>0</v>
      </c>
      <c r="I5" s="21">
        <f>IFERROR(Metric[[#This Row],[E]]*(0.0001450377),"")</f>
        <v>10007601.300000001</v>
      </c>
      <c r="J5" s="3">
        <f>IFERROR(Metric[[#This Row],[G]]*(0.0001450377),"")</f>
        <v>3916017.9000000004</v>
      </c>
      <c r="K5" s="9">
        <f>IFERROR(Metric[[#This Row],[ν]],"")</f>
        <v>0.33</v>
      </c>
      <c r="L5" s="13">
        <f>IFERROR(Metric[[#This Row],[ρ]]*0.000036127292,"")</f>
        <v>9.7543688399999995E-2</v>
      </c>
      <c r="M5" s="3">
        <f>IFERROR(Metric[[#This Row],[CTE]]/1.8,"")</f>
        <v>1.3333333333333333E-5</v>
      </c>
      <c r="N5" s="11">
        <f>IFERROR(Metric[[#This Row],[K_therm]]*6.933,"")</f>
        <v>1386.6</v>
      </c>
      <c r="O5" s="13">
        <f>IFERROR(Metric[[#This Row],[Sp_heat]]*0.0002388,"")</f>
        <v>0.21492</v>
      </c>
      <c r="P5" s="13">
        <f>IFERROR(Metric[[#This Row],[Damping]],"")</f>
        <v>0</v>
      </c>
      <c r="Q5" s="13" t="str">
        <f>IFERROR(Metric[[#This Row],[Source]],"")</f>
        <v>SW material library</v>
      </c>
    </row>
    <row r="6" spans="1:18" x14ac:dyDescent="0.25">
      <c r="A6" s="27" t="str">
        <f>IFERROR(Metric[[#This Row],[Class]],"")</f>
        <v>ALUMINUM ALLOY</v>
      </c>
      <c r="B6" s="27"/>
      <c r="C6" s="30">
        <f>IFERROR(Metric[[#This Row],[Name]],"")</f>
        <v>1345</v>
      </c>
      <c r="D6" s="3">
        <f>IFERROR(Metric[[#This Row],[S_yt]]*(0.0001450377),"")</f>
        <v>3999.2985473400004</v>
      </c>
      <c r="E6" s="3">
        <f>IFERROR(Metric[[#This Row],[S_ys]]*(0.0001450377),"")</f>
        <v>2308.9960928764285</v>
      </c>
      <c r="F6" s="3">
        <f>IFERROR(Metric[[#This Row],[S_ut]]*(0.0001450377),"")</f>
        <v>11997.910145790001</v>
      </c>
      <c r="G6" s="3">
        <f>IFERROR(Metric[[#This Row],[S_us]]*(0.0001450377),"")</f>
        <v>6926.9966523847997</v>
      </c>
      <c r="H6" s="3">
        <f>IFERROR(Metric[[#This Row],[S_uc]]*(0.0001450377),"")</f>
        <v>0</v>
      </c>
      <c r="I6" s="21">
        <f>IFERROR(Metric[[#This Row],[E]]*(0.0001450377),"")</f>
        <v>10007601.300000001</v>
      </c>
      <c r="J6" s="3">
        <f>IFERROR(Metric[[#This Row],[G]]*(0.0001450377),"")</f>
        <v>3916017.9000000004</v>
      </c>
      <c r="K6" s="9">
        <f>IFERROR(Metric[[#This Row],[ν]],"")</f>
        <v>0.33</v>
      </c>
      <c r="L6" s="13">
        <f>IFERROR(Metric[[#This Row],[ρ]]*0.000036127292,"")</f>
        <v>9.7543688399999995E-2</v>
      </c>
      <c r="M6" s="3">
        <f>IFERROR(Metric[[#This Row],[CTE]]/1.8,"")</f>
        <v>1.3333333333333333E-5</v>
      </c>
      <c r="N6" s="11">
        <f>IFERROR(Metric[[#This Row],[K_therm]]*6.933,"")</f>
        <v>1525.26</v>
      </c>
      <c r="O6" s="13">
        <f>IFERROR(Metric[[#This Row],[Sp_heat]]*0.0002388,"")</f>
        <v>0.23880000000000001</v>
      </c>
      <c r="P6" s="13">
        <f>IFERROR(Metric[[#This Row],[Damping]],"")</f>
        <v>0</v>
      </c>
      <c r="Q6" s="13" t="str">
        <f>IFERROR(Metric[[#This Row],[Source]],"")</f>
        <v>SW material library</v>
      </c>
    </row>
    <row r="7" spans="1:18" x14ac:dyDescent="0.25">
      <c r="A7" s="27" t="str">
        <f>IFERROR(Metric[[#This Row],[Class]],"")</f>
        <v>ALUMINUM ALLOY</v>
      </c>
      <c r="B7" s="27"/>
      <c r="C7" s="30">
        <f>IFERROR(Metric[[#This Row],[Name]],"")</f>
        <v>1350</v>
      </c>
      <c r="D7" s="3">
        <f>IFERROR(Metric[[#This Row],[S_yt]]*(0.0001450377),"")</f>
        <v>3999.2985473400004</v>
      </c>
      <c r="E7" s="3">
        <f>IFERROR(Metric[[#This Row],[S_ys]]*(0.0001450377),"")</f>
        <v>2308.9960928764285</v>
      </c>
      <c r="F7" s="3">
        <f>IFERROR(Metric[[#This Row],[S_ut]]*(0.0001450377),"")</f>
        <v>11997.910145790001</v>
      </c>
      <c r="G7" s="3">
        <f>IFERROR(Metric[[#This Row],[S_us]]*(0.0001450377),"")</f>
        <v>6926.9966523847997</v>
      </c>
      <c r="H7" s="3">
        <f>IFERROR(Metric[[#This Row],[S_uc]]*(0.0001450377),"")</f>
        <v>0</v>
      </c>
      <c r="I7" s="21">
        <f>IFERROR(Metric[[#This Row],[E]]*(0.0001450377),"")</f>
        <v>10007601.300000001</v>
      </c>
      <c r="J7" s="3">
        <f>IFERROR(Metric[[#This Row],[G]]*(0.0001450377),"")</f>
        <v>3916017.9000000004</v>
      </c>
      <c r="K7" s="9">
        <f>IFERROR(Metric[[#This Row],[ν]],"")</f>
        <v>0.33</v>
      </c>
      <c r="L7" s="13">
        <f>IFERROR(Metric[[#This Row],[ρ]]*0.000036127292,"")</f>
        <v>9.7543688399999995E-2</v>
      </c>
      <c r="M7" s="3">
        <f>IFERROR(Metric[[#This Row],[CTE]]/1.8,"")</f>
        <v>1.3333333333333333E-5</v>
      </c>
      <c r="N7" s="11">
        <f>IFERROR(Metric[[#This Row],[K_therm]]*6.933,"")</f>
        <v>1594.59</v>
      </c>
      <c r="O7" s="13">
        <f>IFERROR(Metric[[#This Row],[Sp_heat]]*0.0002388,"")</f>
        <v>0.23880000000000001</v>
      </c>
      <c r="P7" s="13">
        <f>IFERROR(Metric[[#This Row],[Damping]],"")</f>
        <v>0</v>
      </c>
      <c r="Q7" s="13" t="str">
        <f>IFERROR(Metric[[#This Row],[Source]],"")</f>
        <v>SW material library</v>
      </c>
    </row>
    <row r="8" spans="1:18" x14ac:dyDescent="0.25">
      <c r="A8" s="27" t="str">
        <f>IFERROR(Metric[[#This Row],[Class]],"")</f>
        <v>ALUMINUM ALLOY</v>
      </c>
      <c r="B8" s="27"/>
      <c r="C8" s="30">
        <f>IFERROR(Metric[[#This Row],[Name]],"")</f>
        <v>2014</v>
      </c>
      <c r="D8" s="3">
        <f>IFERROR(Metric[[#This Row],[S_yt]]*(0.0001450377),"")</f>
        <v>13997.559419460002</v>
      </c>
      <c r="E8" s="3">
        <f>IFERROR(Metric[[#This Row],[S_ys]]*(0.0001450377),"")</f>
        <v>8081.494698823014</v>
      </c>
      <c r="F8" s="3">
        <f>IFERROR(Metric[[#This Row],[S_ut]]*(0.0001450377),"")</f>
        <v>23995.762276500001</v>
      </c>
      <c r="G8" s="3">
        <f>IFERROR(Metric[[#This Row],[S_us]]*(0.0001450377),"")</f>
        <v>13853.959809747543</v>
      </c>
      <c r="H8" s="3">
        <f>IFERROR(Metric[[#This Row],[S_uc]]*(0.0001450377),"")</f>
        <v>0</v>
      </c>
      <c r="I8" s="21">
        <f>IFERROR(Metric[[#This Row],[E]]*(0.0001450377),"")</f>
        <v>10587752.100000001</v>
      </c>
      <c r="J8" s="3">
        <f>IFERROR(Metric[[#This Row],[G]]*(0.0001450377),"")</f>
        <v>4061055.6</v>
      </c>
      <c r="K8" s="9">
        <f>IFERROR(Metric[[#This Row],[ν]],"")</f>
        <v>0.33</v>
      </c>
      <c r="L8" s="13">
        <f>IFERROR(Metric[[#This Row],[ρ]]*0.000036127292,"")</f>
        <v>0.10115641760000001</v>
      </c>
      <c r="M8" s="3">
        <f>IFERROR(Metric[[#This Row],[CTE]]/1.8,"")</f>
        <v>1.2777777777777777E-5</v>
      </c>
      <c r="N8" s="11">
        <f>IFERROR(Metric[[#This Row],[K_therm]]*6.933,"")</f>
        <v>1109.28</v>
      </c>
      <c r="O8" s="13">
        <f>IFERROR(Metric[[#This Row],[Sp_heat]]*0.0002388,"")</f>
        <v>0.22924800000000001</v>
      </c>
      <c r="P8" s="13">
        <f>IFERROR(Metric[[#This Row],[Damping]],"")</f>
        <v>0</v>
      </c>
      <c r="Q8" s="13" t="str">
        <f>IFERROR(Metric[[#This Row],[Source]],"")</f>
        <v>SW material library</v>
      </c>
    </row>
    <row r="9" spans="1:18" x14ac:dyDescent="0.25">
      <c r="A9" s="27" t="str">
        <f>IFERROR(Metric[[#This Row],[Class]],"")</f>
        <v>ALUMINUM ALLOY</v>
      </c>
      <c r="B9" s="27"/>
      <c r="C9" s="30">
        <f>IFERROR(Metric[[#This Row],[Name]],"")</f>
        <v>2018</v>
      </c>
      <c r="D9" s="3">
        <f>IFERROR(Metric[[#This Row],[S_yt]]*(0.0001450377),"")</f>
        <v>45992.0348208</v>
      </c>
      <c r="E9" s="3">
        <f>IFERROR(Metric[[#This Row],[S_ys]]*(0.0001450377),"")</f>
        <v>26553.513684367525</v>
      </c>
      <c r="F9" s="3">
        <f>IFERROR(Metric[[#This Row],[S_ut]]*(0.0001450377),"")</f>
        <v>60989.368113900004</v>
      </c>
      <c r="G9" s="3">
        <f>IFERROR(Metric[[#This Row],[S_us]]*(0.0001450377),"")</f>
        <v>35212.228098265346</v>
      </c>
      <c r="H9" s="3">
        <f>IFERROR(Metric[[#This Row],[S_uc]]*(0.0001450377),"")</f>
        <v>0</v>
      </c>
      <c r="I9" s="21">
        <f>IFERROR(Metric[[#This Row],[E]]*(0.0001450377),"")</f>
        <v>10732789.800000001</v>
      </c>
      <c r="J9" s="3">
        <f>IFERROR(Metric[[#This Row],[G]]*(0.0001450377),"")</f>
        <v>3916017.9000000004</v>
      </c>
      <c r="K9" s="9">
        <f>IFERROR(Metric[[#This Row],[ν]],"")</f>
        <v>0.33</v>
      </c>
      <c r="L9" s="13">
        <f>IFERROR(Metric[[#This Row],[ρ]]*0.000036127292,"")</f>
        <v>0.10115641760000001</v>
      </c>
      <c r="M9" s="3">
        <f>IFERROR(Metric[[#This Row],[CTE]]/1.8,"")</f>
        <v>1.2222222222222221E-5</v>
      </c>
      <c r="N9" s="11">
        <f>IFERROR(Metric[[#This Row],[K_therm]]*6.933,"")</f>
        <v>1039.95</v>
      </c>
      <c r="O9" s="13">
        <f>IFERROR(Metric[[#This Row],[Sp_heat]]*0.0002388,"")</f>
        <v>0.23880000000000001</v>
      </c>
      <c r="P9" s="13">
        <f>IFERROR(Metric[[#This Row],[Damping]],"")</f>
        <v>0</v>
      </c>
      <c r="Q9" s="13" t="str">
        <f>IFERROR(Metric[[#This Row],[Source]],"")</f>
        <v>SW material library</v>
      </c>
    </row>
    <row r="10" spans="1:18" x14ac:dyDescent="0.25">
      <c r="A10" s="27" t="str">
        <f>IFERROR(Metric[[#This Row],[Class]],"")</f>
        <v>ALUMINUM ALLOY</v>
      </c>
      <c r="B10" s="27"/>
      <c r="C10" s="30">
        <f>IFERROR(Metric[[#This Row],[Name]],"")</f>
        <v>2024</v>
      </c>
      <c r="D10" s="3">
        <f>IFERROR(Metric[[#This Row],[S_yt]]*(0.0001450377),"")</f>
        <v>10998.078257070001</v>
      </c>
      <c r="E10" s="3">
        <f>IFERROR(Metric[[#This Row],[S_ys]]*(0.0001450377),"")</f>
        <v>6349.7434422879351</v>
      </c>
      <c r="F10" s="3">
        <f>IFERROR(Metric[[#This Row],[S_ut]]*(0.0001450377),"")</f>
        <v>26995.286950200003</v>
      </c>
      <c r="G10" s="3">
        <f>IFERROR(Metric[[#This Row],[S_us]]*(0.0001450377),"")</f>
        <v>15585.736187549162</v>
      </c>
      <c r="H10" s="3">
        <f>IFERROR(Metric[[#This Row],[S_uc]]*(0.0001450377),"")</f>
        <v>0</v>
      </c>
      <c r="I10" s="21">
        <f>IFERROR(Metric[[#This Row],[E]]*(0.0001450377),"")</f>
        <v>10587752.100000001</v>
      </c>
      <c r="J10" s="3">
        <f>IFERROR(Metric[[#This Row],[G]]*(0.0001450377),"")</f>
        <v>4061055.6</v>
      </c>
      <c r="K10" s="9">
        <f>IFERROR(Metric[[#This Row],[ν]],"")</f>
        <v>0.33</v>
      </c>
      <c r="L10" s="13">
        <f>IFERROR(Metric[[#This Row],[ρ]]*0.000036127292,"")</f>
        <v>0.10115641760000001</v>
      </c>
      <c r="M10" s="3">
        <f>IFERROR(Metric[[#This Row],[CTE]]/1.8,"")</f>
        <v>1.2777777777777777E-5</v>
      </c>
      <c r="N10" s="11">
        <f>IFERROR(Metric[[#This Row],[K_therm]]*6.933,"")</f>
        <v>970.62</v>
      </c>
      <c r="O10" s="13">
        <f>IFERROR(Metric[[#This Row],[Sp_heat]]*0.0002388,"")</f>
        <v>0.19104000000000002</v>
      </c>
      <c r="P10" s="13">
        <f>IFERROR(Metric[[#This Row],[Damping]],"")</f>
        <v>0</v>
      </c>
      <c r="Q10" s="13" t="str">
        <f>IFERROR(Metric[[#This Row],[Source]],"")</f>
        <v>SW material library</v>
      </c>
    </row>
    <row r="11" spans="1:18" x14ac:dyDescent="0.25">
      <c r="A11" s="27" t="str">
        <f>IFERROR(Metric[[#This Row],[Class]],"")</f>
        <v>ALUMINUM ALLOY</v>
      </c>
      <c r="B11" s="27"/>
      <c r="C11" s="30">
        <f>IFERROR(Metric[[#This Row],[Name]],"")</f>
        <v>2024</v>
      </c>
      <c r="D11" s="3">
        <f>IFERROR(Metric[[#This Row],[S_yt]]*(0.0001450377),"")</f>
        <v>10998.078257070001</v>
      </c>
      <c r="E11" s="3">
        <f>IFERROR(Metric[[#This Row],[S_ys]]*(0.0001450377),"")</f>
        <v>6349.7434422879351</v>
      </c>
      <c r="F11" s="3">
        <f>IFERROR(Metric[[#This Row],[S_ut]]*(0.0001450377),"")</f>
        <v>26995.286950200003</v>
      </c>
      <c r="G11" s="3">
        <f>IFERROR(Metric[[#This Row],[S_us]]*(0.0001450377),"")</f>
        <v>15585.736187549162</v>
      </c>
      <c r="H11" s="3">
        <f>IFERROR(Metric[[#This Row],[S_uc]]*(0.0001450377),"")</f>
        <v>0</v>
      </c>
      <c r="I11" s="21">
        <f>IFERROR(Metric[[#This Row],[E]]*(0.0001450377),"")</f>
        <v>10587752.100000001</v>
      </c>
      <c r="J11" s="3">
        <f>IFERROR(Metric[[#This Row],[G]]*(0.0001450377),"")</f>
        <v>4061055.6</v>
      </c>
      <c r="K11" s="9">
        <f>IFERROR(Metric[[#This Row],[ν]],"")</f>
        <v>0.33</v>
      </c>
      <c r="L11" s="13">
        <f>IFERROR(Metric[[#This Row],[ρ]]*0.000036127292,"")</f>
        <v>0.10115641760000001</v>
      </c>
      <c r="M11" s="3">
        <f>IFERROR(Metric[[#This Row],[CTE]]/1.8,"")</f>
        <v>1.2777777777777777E-5</v>
      </c>
      <c r="N11" s="11">
        <f>IFERROR(Metric[[#This Row],[K_therm]]*6.933,"")</f>
        <v>970.62</v>
      </c>
      <c r="O11" s="13">
        <f>IFERROR(Metric[[#This Row],[Sp_heat]]*0.0002388,"")</f>
        <v>0.19104000000000002</v>
      </c>
      <c r="P11" s="13">
        <f>IFERROR(Metric[[#This Row],[Damping]],"")</f>
        <v>0</v>
      </c>
      <c r="Q11" s="13" t="str">
        <f>IFERROR(Metric[[#This Row],[Source]],"")</f>
        <v>SW material library</v>
      </c>
    </row>
    <row r="12" spans="1:18" x14ac:dyDescent="0.25">
      <c r="A12" s="27" t="str">
        <f>IFERROR(Metric[[#This Row],[Class]],"")</f>
        <v>ALUMINUM ALLOY</v>
      </c>
      <c r="B12" s="27"/>
      <c r="C12" s="30">
        <f>IFERROR(Metric[[#This Row],[Name]],"")</f>
        <v>3003</v>
      </c>
      <c r="D12" s="3">
        <f>IFERROR(Metric[[#This Row],[S_yt]]*(0.0001450377),"")</f>
        <v>5998.9478210100006</v>
      </c>
      <c r="E12" s="3">
        <f>IFERROR(Metric[[#This Row],[S_ys]]*(0.0001450377),"")</f>
        <v>3463.4941393146432</v>
      </c>
      <c r="F12" s="3">
        <f>IFERROR(Metric[[#This Row],[S_ut]]*(0.0001450377),"")</f>
        <v>15997.2231969</v>
      </c>
      <c r="G12" s="3">
        <f>IFERROR(Metric[[#This Row],[S_us]]*(0.0001450377),"")</f>
        <v>9236.0011190167425</v>
      </c>
      <c r="H12" s="3">
        <f>IFERROR(Metric[[#This Row],[S_uc]]*(0.0001450377),"")</f>
        <v>0</v>
      </c>
      <c r="I12" s="21">
        <f>IFERROR(Metric[[#This Row],[E]]*(0.0001450377),"")</f>
        <v>10007601.300000001</v>
      </c>
      <c r="J12" s="3">
        <f>IFERROR(Metric[[#This Row],[G]]*(0.0001450377),"")</f>
        <v>3916017.9000000004</v>
      </c>
      <c r="K12" s="9">
        <f>IFERROR(Metric[[#This Row],[ν]],"")</f>
        <v>0.33</v>
      </c>
      <c r="L12" s="13">
        <f>IFERROR(Metric[[#This Row],[ρ]]*0.000036127292,"")</f>
        <v>9.7543688399999995E-2</v>
      </c>
      <c r="M12" s="3">
        <f>IFERROR(Metric[[#This Row],[CTE]]/1.8,"")</f>
        <v>1.2777777777777777E-5</v>
      </c>
      <c r="N12" s="11">
        <f>IFERROR(Metric[[#This Row],[K_therm]]*6.933,"")</f>
        <v>1178.6099999999999</v>
      </c>
      <c r="O12" s="13">
        <f>IFERROR(Metric[[#This Row],[Sp_heat]]*0.0002388,"")</f>
        <v>0.23880000000000001</v>
      </c>
      <c r="P12" s="13">
        <f>IFERROR(Metric[[#This Row],[Damping]],"")</f>
        <v>0</v>
      </c>
      <c r="Q12" s="13" t="str">
        <f>IFERROR(Metric[[#This Row],[Source]],"")</f>
        <v>SW material library</v>
      </c>
    </row>
    <row r="13" spans="1:18" x14ac:dyDescent="0.25">
      <c r="A13" s="27" t="str">
        <f>IFERROR(Metric[[#This Row],[Class]],"")</f>
        <v>ALUMINUM ALLOY</v>
      </c>
      <c r="B13" s="27"/>
      <c r="C13" s="30">
        <f>IFERROR(Metric[[#This Row],[Name]],"")</f>
        <v>6061</v>
      </c>
      <c r="D13" s="3">
        <f>IFERROR(Metric[[#This Row],[S_yt]]*(0.0001450377),"")</f>
        <v>7998.6115984500002</v>
      </c>
      <c r="E13" s="3">
        <f>IFERROR(Metric[[#This Row],[S_ys]]*(0.0001450377),"")</f>
        <v>4618.0005595083712</v>
      </c>
      <c r="F13" s="3">
        <f>IFERROR(Metric[[#This Row],[S_ut]]*(0.0001450377),"")</f>
        <v>17996.857966800002</v>
      </c>
      <c r="G13" s="3">
        <f>IFERROR(Metric[[#This Row],[S_us]]*(0.0001450377),"")</f>
        <v>10390.490791699442</v>
      </c>
      <c r="H13" s="3">
        <f>IFERROR(Metric[[#This Row],[S_uc]]*(0.0001450377),"")</f>
        <v>0</v>
      </c>
      <c r="I13" s="21">
        <f>IFERROR(Metric[[#This Row],[E]]*(0.0001450377),"")</f>
        <v>10007601.300000001</v>
      </c>
      <c r="J13" s="3">
        <f>IFERROR(Metric[[#This Row],[G]]*(0.0001450377),"")</f>
        <v>3770980.2</v>
      </c>
      <c r="K13" s="9">
        <f>IFERROR(Metric[[#This Row],[ν]],"")</f>
        <v>0.33</v>
      </c>
      <c r="L13" s="13">
        <f>IFERROR(Metric[[#This Row],[ρ]]*0.000036127292,"")</f>
        <v>9.7543688399999995E-2</v>
      </c>
      <c r="M13" s="3">
        <f>IFERROR(Metric[[#This Row],[CTE]]/1.8,"")</f>
        <v>1.3333333333333333E-5</v>
      </c>
      <c r="N13" s="11">
        <f>IFERROR(Metric[[#This Row],[K_therm]]*6.933,"")</f>
        <v>1178.6099999999999</v>
      </c>
      <c r="O13" s="13">
        <f>IFERROR(Metric[[#This Row],[Sp_heat]]*0.0002388,"")</f>
        <v>0.31043999999999999</v>
      </c>
      <c r="P13" s="13">
        <f>IFERROR(Metric[[#This Row],[Damping]],"")</f>
        <v>0</v>
      </c>
      <c r="Q13" s="13" t="str">
        <f>IFERROR(Metric[[#This Row],[Source]],"")</f>
        <v>SW material library</v>
      </c>
    </row>
    <row r="14" spans="1:18" x14ac:dyDescent="0.25">
      <c r="A14" s="27" t="str">
        <f>IFERROR(Metric[[#This Row],[Class]],"")</f>
        <v>ALUMINUM ALLOY</v>
      </c>
      <c r="B14" s="27"/>
      <c r="C14" s="30">
        <f>IFERROR(Metric[[#This Row],[Name]],"")</f>
        <v>7079</v>
      </c>
      <c r="D14" s="3">
        <f>IFERROR(Metric[[#This Row],[S_yt]]*(0.0001450377),"")</f>
        <v>0</v>
      </c>
      <c r="E14" s="3">
        <f>IFERROR(Metric[[#This Row],[S_ys]]*(0.0001450377),"")</f>
        <v>0</v>
      </c>
      <c r="F14" s="3">
        <f>IFERROR(Metric[[#This Row],[S_ut]]*(0.0001450377),"")</f>
        <v>0</v>
      </c>
      <c r="G14" s="3">
        <f>IFERROR(Metric[[#This Row],[S_us]]*(0.0001450377),"")</f>
        <v>0</v>
      </c>
      <c r="H14" s="3">
        <f>IFERROR(Metric[[#This Row],[S_uc]]*(0.0001450377),"")</f>
        <v>0</v>
      </c>
      <c r="I14" s="21">
        <f>IFERROR(Metric[[#This Row],[E]]*(0.0001450377),"")</f>
        <v>10442714.4</v>
      </c>
      <c r="J14" s="3">
        <f>IFERROR(Metric[[#This Row],[G]]*(0.0001450377),"")</f>
        <v>3916017.9000000004</v>
      </c>
      <c r="K14" s="9">
        <f>IFERROR(Metric[[#This Row],[ν]],"")</f>
        <v>0.33</v>
      </c>
      <c r="L14" s="13">
        <f>IFERROR(Metric[[#This Row],[ρ]]*0.000036127292,"")</f>
        <v>9.7543688399999995E-2</v>
      </c>
      <c r="M14" s="3">
        <f>IFERROR(Metric[[#This Row],[CTE]]/1.8,"")</f>
        <v>1.388888888888889E-5</v>
      </c>
      <c r="N14" s="11">
        <f>IFERROR(Metric[[#This Row],[K_therm]]*6.933,"")</f>
        <v>831.96</v>
      </c>
      <c r="O14" s="13">
        <f>IFERROR(Metric[[#This Row],[Sp_heat]]*0.0002388,"")</f>
        <v>0.22924800000000001</v>
      </c>
      <c r="P14" s="13">
        <f>IFERROR(Metric[[#This Row],[Damping]],"")</f>
        <v>0</v>
      </c>
      <c r="Q14" s="13" t="str">
        <f>IFERROR(Metric[[#This Row],[Source]],"")</f>
        <v>SW material library</v>
      </c>
    </row>
    <row r="15" spans="1:18" x14ac:dyDescent="0.25">
      <c r="A15" s="27" t="str">
        <f>IFERROR(Metric[[#This Row],[Class]],"")</f>
        <v>ALUMINUM ALLOY</v>
      </c>
      <c r="B15" s="27"/>
      <c r="C15" s="30" t="str">
        <f>IFERROR(Metric[[#This Row],[Name]],"")</f>
        <v>1060-H12</v>
      </c>
      <c r="D15" s="3">
        <f>IFERROR(Metric[[#This Row],[S_yt]]*(0.0001450377),"")</f>
        <v>8267.1489000000001</v>
      </c>
      <c r="E15" s="3">
        <f>IFERROR(Metric[[#This Row],[S_ys]]*(0.0001450377),"")</f>
        <v>4773.040642845719</v>
      </c>
      <c r="F15" s="3">
        <f>IFERROR(Metric[[#This Row],[S_ut]]*(0.0001450377),"")</f>
        <v>12328.204500000002</v>
      </c>
      <c r="G15" s="3">
        <f>IFERROR(Metric[[#This Row],[S_us]]*(0.0001450377),"")</f>
        <v>7117.6921866997563</v>
      </c>
      <c r="H15" s="3">
        <f>IFERROR(Metric[[#This Row],[S_uc]]*(0.0001450377),"")</f>
        <v>0</v>
      </c>
      <c r="I15" s="21">
        <f>IFERROR(Metric[[#This Row],[E]]*(0.0001450377),"")</f>
        <v>10007601.300000001</v>
      </c>
      <c r="J15" s="3">
        <f>IFERROR(Metric[[#This Row],[G]]*(0.0001450377),"")</f>
        <v>3770980.2</v>
      </c>
      <c r="K15" s="9">
        <f>IFERROR(Metric[[#This Row],[ν]],"")</f>
        <v>0.33</v>
      </c>
      <c r="L15" s="13">
        <f>IFERROR(Metric[[#This Row],[ρ]]*0.000036127292,"")</f>
        <v>9.7724324860000003E-2</v>
      </c>
      <c r="M15" s="3">
        <f>IFERROR(Metric[[#This Row],[CTE]]/1.8,"")</f>
        <v>1.3333333333333333E-5</v>
      </c>
      <c r="N15" s="11">
        <f>IFERROR(Metric[[#This Row],[K_therm]]*6.933,"")</f>
        <v>1594.59</v>
      </c>
      <c r="O15" s="13">
        <f>IFERROR(Metric[[#This Row],[Sp_heat]]*0.0002388,"")</f>
        <v>0.21492</v>
      </c>
      <c r="P15" s="13">
        <f>IFERROR(Metric[[#This Row],[Damping]],"")</f>
        <v>0</v>
      </c>
      <c r="Q15" s="13" t="str">
        <f>IFERROR(Metric[[#This Row],[Source]],"")</f>
        <v>SW material library</v>
      </c>
    </row>
    <row r="16" spans="1:18" x14ac:dyDescent="0.25">
      <c r="A16" s="27" t="str">
        <f>IFERROR(Metric[[#This Row],[Class]],"")</f>
        <v>ALUMINUM ALLOY</v>
      </c>
      <c r="B16" s="27"/>
      <c r="C16" s="30" t="str">
        <f>IFERROR(Metric[[#This Row],[Name]],"")</f>
        <v>1060-H14</v>
      </c>
      <c r="D16" s="3">
        <f>IFERROR(Metric[[#This Row],[S_yt]]*(0.0001450377),"")</f>
        <v>13053.393</v>
      </c>
      <c r="E16" s="3">
        <f>IFERROR(Metric[[#This Row],[S_ys]]*(0.0001450377),"")</f>
        <v>7536.3799623879777</v>
      </c>
      <c r="F16" s="3">
        <f>IFERROR(Metric[[#This Row],[S_ut]]*(0.0001450377),"")</f>
        <v>13778.5815</v>
      </c>
      <c r="G16" s="3">
        <f>IFERROR(Metric[[#This Row],[S_us]]*(0.0001450377),"")</f>
        <v>7955.067738076199</v>
      </c>
      <c r="H16" s="3">
        <f>IFERROR(Metric[[#This Row],[S_uc]]*(0.0001450377),"")</f>
        <v>0</v>
      </c>
      <c r="I16" s="21">
        <f>IFERROR(Metric[[#This Row],[E]]*(0.0001450377),"")</f>
        <v>10007601.300000001</v>
      </c>
      <c r="J16" s="3">
        <f>IFERROR(Metric[[#This Row],[G]]*(0.0001450377),"")</f>
        <v>3770980.2</v>
      </c>
      <c r="K16" s="9">
        <f>IFERROR(Metric[[#This Row],[ν]],"")</f>
        <v>0.33</v>
      </c>
      <c r="L16" s="13">
        <f>IFERROR(Metric[[#This Row],[ρ]]*0.000036127292,"")</f>
        <v>9.7724324860000003E-2</v>
      </c>
      <c r="M16" s="3">
        <f>IFERROR(Metric[[#This Row],[CTE]]/1.8,"")</f>
        <v>1.3111111111111111E-5</v>
      </c>
      <c r="N16" s="11">
        <f>IFERROR(Metric[[#This Row],[K_therm]]*6.933,"")</f>
        <v>1594.59</v>
      </c>
      <c r="O16" s="13">
        <f>IFERROR(Metric[[#This Row],[Sp_heat]]*0.0002388,"")</f>
        <v>0.21492</v>
      </c>
      <c r="P16" s="13">
        <f>IFERROR(Metric[[#This Row],[Damping]],"")</f>
        <v>0</v>
      </c>
      <c r="Q16" s="13" t="str">
        <f>IFERROR(Metric[[#This Row],[Source]],"")</f>
        <v>SW material library</v>
      </c>
    </row>
    <row r="17" spans="1:17" x14ac:dyDescent="0.25">
      <c r="A17" s="27" t="str">
        <f>IFERROR(Metric[[#This Row],[Class]],"")</f>
        <v>ALUMINUM ALLOY</v>
      </c>
      <c r="B17" s="27"/>
      <c r="C17" s="30" t="str">
        <f>IFERROR(Metric[[#This Row],[Name]],"")</f>
        <v>1060-H16</v>
      </c>
      <c r="D17" s="3">
        <f>IFERROR(Metric[[#This Row],[S_yt]]*(0.0001450377),"")</f>
        <v>15228.958500000001</v>
      </c>
      <c r="E17" s="3">
        <f>IFERROR(Metric[[#This Row],[S_ys]]*(0.0001450377),"")</f>
        <v>8792.4432894526399</v>
      </c>
      <c r="F17" s="3">
        <f>IFERROR(Metric[[#This Row],[S_ut]]*(0.0001450377),"")</f>
        <v>15954.147000000001</v>
      </c>
      <c r="G17" s="3">
        <f>IFERROR(Metric[[#This Row],[S_us]]*(0.0001450377),"")</f>
        <v>9211.1310651408603</v>
      </c>
      <c r="H17" s="3">
        <f>IFERROR(Metric[[#This Row],[S_uc]]*(0.0001450377),"")</f>
        <v>0</v>
      </c>
      <c r="I17" s="21">
        <f>IFERROR(Metric[[#This Row],[E]]*(0.0001450377),"")</f>
        <v>10007601.300000001</v>
      </c>
      <c r="J17" s="3">
        <f>IFERROR(Metric[[#This Row],[G]]*(0.0001450377),"")</f>
        <v>3770980.2</v>
      </c>
      <c r="K17" s="9">
        <f>IFERROR(Metric[[#This Row],[ν]],"")</f>
        <v>0.33</v>
      </c>
      <c r="L17" s="13">
        <f>IFERROR(Metric[[#This Row],[ρ]]*0.000036127292,"")</f>
        <v>9.7724324860000003E-2</v>
      </c>
      <c r="M17" s="3">
        <f>IFERROR(Metric[[#This Row],[CTE]]/1.8,"")</f>
        <v>1.3111111111111111E-5</v>
      </c>
      <c r="N17" s="11">
        <f>IFERROR(Metric[[#This Row],[K_therm]]*6.933,"")</f>
        <v>1594.59</v>
      </c>
      <c r="O17" s="13">
        <f>IFERROR(Metric[[#This Row],[Sp_heat]]*0.0002388,"")</f>
        <v>0.21492</v>
      </c>
      <c r="P17" s="13">
        <f>IFERROR(Metric[[#This Row],[Damping]],"")</f>
        <v>0</v>
      </c>
      <c r="Q17" s="13" t="str">
        <f>IFERROR(Metric[[#This Row],[Source]],"")</f>
        <v>SW material library</v>
      </c>
    </row>
    <row r="18" spans="1:17" x14ac:dyDescent="0.25">
      <c r="A18" s="27" t="str">
        <f>IFERROR(Metric[[#This Row],[Class]],"")</f>
        <v>ALUMINUM ALLOY</v>
      </c>
      <c r="B18" s="27"/>
      <c r="C18" s="30" t="str">
        <f>IFERROR(Metric[[#This Row],[Name]],"")</f>
        <v>1060-H18</v>
      </c>
      <c r="D18" s="3">
        <f>IFERROR(Metric[[#This Row],[S_yt]]*(0.0001450377),"")</f>
        <v>18129.712500000001</v>
      </c>
      <c r="E18" s="3">
        <f>IFERROR(Metric[[#This Row],[S_ys]]*(0.0001450377),"")</f>
        <v>10467.194392205523</v>
      </c>
      <c r="F18" s="3">
        <f>IFERROR(Metric[[#This Row],[S_ut]]*(0.0001450377),"")</f>
        <v>18854.901000000002</v>
      </c>
      <c r="G18" s="3">
        <f>IFERROR(Metric[[#This Row],[S_us]]*(0.0001450377),"")</f>
        <v>10885.882167893744</v>
      </c>
      <c r="H18" s="3">
        <f>IFERROR(Metric[[#This Row],[S_uc]]*(0.0001450377),"")</f>
        <v>0</v>
      </c>
      <c r="I18" s="21">
        <f>IFERROR(Metric[[#This Row],[E]]*(0.0001450377),"")</f>
        <v>10007601.300000001</v>
      </c>
      <c r="J18" s="3">
        <f>IFERROR(Metric[[#This Row],[G]]*(0.0001450377),"")</f>
        <v>3770980.2</v>
      </c>
      <c r="K18" s="9">
        <f>IFERROR(Metric[[#This Row],[ν]],"")</f>
        <v>0.33</v>
      </c>
      <c r="L18" s="13">
        <f>IFERROR(Metric[[#This Row],[ρ]]*0.000036127292,"")</f>
        <v>9.7724324860000003E-2</v>
      </c>
      <c r="M18" s="3">
        <f>IFERROR(Metric[[#This Row],[CTE]]/1.8,"")</f>
        <v>1.3111111111111111E-5</v>
      </c>
      <c r="N18" s="11">
        <f>IFERROR(Metric[[#This Row],[K_therm]]*6.933,"")</f>
        <v>1594.59</v>
      </c>
      <c r="O18" s="13">
        <f>IFERROR(Metric[[#This Row],[Sp_heat]]*0.0002388,"")</f>
        <v>0.21492</v>
      </c>
      <c r="P18" s="13">
        <f>IFERROR(Metric[[#This Row],[Damping]],"")</f>
        <v>0</v>
      </c>
      <c r="Q18" s="13" t="str">
        <f>IFERROR(Metric[[#This Row],[Source]],"")</f>
        <v>SW material library</v>
      </c>
    </row>
    <row r="19" spans="1:17" x14ac:dyDescent="0.25">
      <c r="A19" s="27" t="str">
        <f>IFERROR(Metric[[#This Row],[Class]],"")</f>
        <v>ALUMINUM ALLOY</v>
      </c>
      <c r="B19" s="27"/>
      <c r="C19" s="30" t="str">
        <f>IFERROR(Metric[[#This Row],[Name]],"")</f>
        <v>1060-H18</v>
      </c>
      <c r="D19" s="3">
        <f>IFERROR(Metric[[#This Row],[S_yt]]*(0.0001450377),"")</f>
        <v>15664.071600000001</v>
      </c>
      <c r="E19" s="3">
        <f>IFERROR(Metric[[#This Row],[S_ys]]*(0.0001450377),"")</f>
        <v>9043.6559548655732</v>
      </c>
      <c r="F19" s="3">
        <f>IFERROR(Metric[[#This Row],[S_ut]]*(0.0001450377),"")</f>
        <v>18854.901000000002</v>
      </c>
      <c r="G19" s="3">
        <f>IFERROR(Metric[[#This Row],[S_us]]*(0.0001450377),"")</f>
        <v>10885.882167893744</v>
      </c>
      <c r="H19" s="3">
        <f>IFERROR(Metric[[#This Row],[S_uc]]*(0.0001450377),"")</f>
        <v>0</v>
      </c>
      <c r="I19" s="21">
        <f>IFERROR(Metric[[#This Row],[E]]*(0.0001450377),"")</f>
        <v>10007601.300000001</v>
      </c>
      <c r="J19" s="3">
        <f>IFERROR(Metric[[#This Row],[G]]*(0.0001450377),"")</f>
        <v>3770980.2</v>
      </c>
      <c r="K19" s="9">
        <f>IFERROR(Metric[[#This Row],[ν]],"")</f>
        <v>0.33</v>
      </c>
      <c r="L19" s="13">
        <f>IFERROR(Metric[[#This Row],[ρ]]*0.000036127292,"")</f>
        <v>9.7724324860000003E-2</v>
      </c>
      <c r="M19" s="3">
        <f>IFERROR(Metric[[#This Row],[CTE]]/1.8,"")</f>
        <v>1.3333333333333333E-5</v>
      </c>
      <c r="N19" s="11">
        <f>IFERROR(Metric[[#This Row],[K_therm]]*6.933,"")</f>
        <v>1594.59</v>
      </c>
      <c r="O19" s="13">
        <f>IFERROR(Metric[[#This Row],[Sp_heat]]*0.0002388,"")</f>
        <v>0.21492</v>
      </c>
      <c r="P19" s="13">
        <f>IFERROR(Metric[[#This Row],[Damping]],"")</f>
        <v>0</v>
      </c>
      <c r="Q19" s="13" t="str">
        <f>IFERROR(Metric[[#This Row],[Source]],"")</f>
        <v>SW material library</v>
      </c>
    </row>
    <row r="20" spans="1:17" x14ac:dyDescent="0.25">
      <c r="A20" s="27" t="str">
        <f>IFERROR(Metric[[#This Row],[Class]],"")</f>
        <v>ALUMINUM ALLOY</v>
      </c>
      <c r="B20" s="27"/>
      <c r="C20" s="30" t="str">
        <f>IFERROR(Metric[[#This Row],[Name]],"")</f>
        <v>1060-O</v>
      </c>
      <c r="D20" s="3">
        <f>IFERROR(Metric[[#This Row],[S_yt]]*(0.0001450377),"")</f>
        <v>4351.1310000000003</v>
      </c>
      <c r="E20" s="3">
        <f>IFERROR(Metric[[#This Row],[S_ys]]*(0.0001450377),"")</f>
        <v>2512.1266541293262</v>
      </c>
      <c r="F20" s="3">
        <f>IFERROR(Metric[[#This Row],[S_ut]]*(0.0001450377),"")</f>
        <v>10152.639000000001</v>
      </c>
      <c r="G20" s="3">
        <f>IFERROR(Metric[[#This Row],[S_us]]*(0.0001450377),"")</f>
        <v>5861.6288596350932</v>
      </c>
      <c r="H20" s="3">
        <f>IFERROR(Metric[[#This Row],[S_uc]]*(0.0001450377),"")</f>
        <v>0</v>
      </c>
      <c r="I20" s="21">
        <f>IFERROR(Metric[[#This Row],[E]]*(0.0001450377),"")</f>
        <v>10007601.300000001</v>
      </c>
      <c r="J20" s="3">
        <f>IFERROR(Metric[[#This Row],[G]]*(0.0001450377),"")</f>
        <v>3770980.2</v>
      </c>
      <c r="K20" s="9">
        <f>IFERROR(Metric[[#This Row],[ν]],"")</f>
        <v>0.33</v>
      </c>
      <c r="L20" s="13">
        <f>IFERROR(Metric[[#This Row],[ρ]]*0.000036127292,"")</f>
        <v>9.7724324860000003E-2</v>
      </c>
      <c r="M20" s="3">
        <f>IFERROR(Metric[[#This Row],[CTE]]/1.8,"")</f>
        <v>1.3333333333333333E-5</v>
      </c>
      <c r="N20" s="11">
        <f>IFERROR(Metric[[#This Row],[K_therm]]*6.933,"")</f>
        <v>1622.3219999999999</v>
      </c>
      <c r="O20" s="13">
        <f>IFERROR(Metric[[#This Row],[Sp_heat]]*0.0002388,"")</f>
        <v>0.21492</v>
      </c>
      <c r="P20" s="13">
        <f>IFERROR(Metric[[#This Row],[Damping]],"")</f>
        <v>0</v>
      </c>
      <c r="Q20" s="13" t="str">
        <f>IFERROR(Metric[[#This Row],[Source]],"")</f>
        <v>SW material library</v>
      </c>
    </row>
    <row r="21" spans="1:17" x14ac:dyDescent="0.25">
      <c r="A21" s="27" t="str">
        <f>IFERROR(Metric[[#This Row],[Class]],"")</f>
        <v>ALUMINUM ALLOY</v>
      </c>
      <c r="B21" s="27"/>
      <c r="C21" s="30" t="str">
        <f>IFERROR(Metric[[#This Row],[Name]],"")</f>
        <v>1100-H12</v>
      </c>
      <c r="D21" s="3">
        <f>IFERROR(Metric[[#This Row],[S_yt]]*(0.0001450377),"")</f>
        <v>14399.996253974072</v>
      </c>
      <c r="E21" s="3">
        <f>IFERROR(Metric[[#This Row],[S_ys]]*(0.0001450377),"")</f>
        <v>8313.8417135615346</v>
      </c>
      <c r="F21" s="3">
        <f>IFERROR(Metric[[#This Row],[S_ut]]*(0.0001450377),"")</f>
        <v>15954.146849676255</v>
      </c>
      <c r="G21" s="3">
        <f>IFERROR(Metric[[#This Row],[S_us]]*(0.0001450377),"")</f>
        <v>9211.130978351408</v>
      </c>
      <c r="H21" s="3">
        <f>IFERROR(Metric[[#This Row],[S_uc]]*(0.0001450377),"")</f>
        <v>0</v>
      </c>
      <c r="I21" s="21">
        <f>IFERROR(Metric[[#This Row],[E]]*(0.0001450377),"")</f>
        <v>9993097.5003880691</v>
      </c>
      <c r="J21" s="3">
        <f>IFERROR(Metric[[#This Row],[G]]*(0.0001450377),"")</f>
        <v>3770980.2190143578</v>
      </c>
      <c r="K21" s="9">
        <f>IFERROR(Metric[[#This Row],[ν]],"")</f>
        <v>0.33</v>
      </c>
      <c r="L21" s="13">
        <f>IFERROR(Metric[[#This Row],[ρ]]*0.000036127292,"")</f>
        <v>9.7904961319999997E-2</v>
      </c>
      <c r="M21" s="3">
        <f>IFERROR(Metric[[#This Row],[CTE]]/1.8,"")</f>
        <v>1.3333333333333333E-5</v>
      </c>
      <c r="N21" s="11">
        <f>IFERROR(Metric[[#This Row],[K_therm]]*6.933,"")</f>
        <v>1525.26</v>
      </c>
      <c r="O21" s="13">
        <f>IFERROR(Metric[[#This Row],[Sp_heat]]*0.0002388,"")</f>
        <v>0.21587520000000002</v>
      </c>
      <c r="P21" s="13">
        <f>IFERROR(Metric[[#This Row],[Damping]],"")</f>
        <v>0</v>
      </c>
      <c r="Q21" s="13" t="str">
        <f>IFERROR(Metric[[#This Row],[Source]],"")</f>
        <v>SW material library</v>
      </c>
    </row>
    <row r="22" spans="1:17" x14ac:dyDescent="0.25">
      <c r="A22" s="27" t="str">
        <f>IFERROR(Metric[[#This Row],[Class]],"")</f>
        <v>ALUMINUM ALLOY</v>
      </c>
      <c r="B22" s="27"/>
      <c r="C22" s="30" t="str">
        <f>IFERROR(Metric[[#This Row],[Name]],"")</f>
        <v>1100-H16</v>
      </c>
      <c r="D22" s="3">
        <f>IFERROR(Metric[[#This Row],[S_yt]]*(0.0001450377),"")</f>
        <v>17799.995369495704</v>
      </c>
      <c r="E22" s="3">
        <f>IFERROR(Metric[[#This Row],[S_ys]]*(0.0001450377),"")</f>
        <v>10276.832118152437</v>
      </c>
      <c r="F22" s="3">
        <f>IFERROR(Metric[[#This Row],[S_ut]]*(0.0001450377),"")</f>
        <v>18854.901095071778</v>
      </c>
      <c r="G22" s="3">
        <f>IFERROR(Metric[[#This Row],[S_us]]*(0.0001450377),"")</f>
        <v>10885.882222783463</v>
      </c>
      <c r="H22" s="3">
        <f>IFERROR(Metric[[#This Row],[S_uc]]*(0.0001450377),"")</f>
        <v>0</v>
      </c>
      <c r="I22" s="21">
        <f>IFERROR(Metric[[#This Row],[E]]*(0.0001450377),"")</f>
        <v>9993097.5003880691</v>
      </c>
      <c r="J22" s="3">
        <f>IFERROR(Metric[[#This Row],[G]]*(0.0001450377),"")</f>
        <v>3770980.2190143578</v>
      </c>
      <c r="K22" s="9">
        <f>IFERROR(Metric[[#This Row],[ν]],"")</f>
        <v>0.33</v>
      </c>
      <c r="L22" s="13">
        <f>IFERROR(Metric[[#This Row],[ρ]]*0.000036127292,"")</f>
        <v>9.7904961319999997E-2</v>
      </c>
      <c r="M22" s="3">
        <f>IFERROR(Metric[[#This Row],[CTE]]/1.8,"")</f>
        <v>1.3333333333333333E-5</v>
      </c>
      <c r="N22" s="11">
        <f>IFERROR(Metric[[#This Row],[K_therm]]*6.933,"")</f>
        <v>1525.26</v>
      </c>
      <c r="O22" s="13">
        <f>IFERROR(Metric[[#This Row],[Sp_heat]]*0.0002388,"")</f>
        <v>0.21587520000000002</v>
      </c>
      <c r="P22" s="13">
        <f>IFERROR(Metric[[#This Row],[Damping]],"")</f>
        <v>0</v>
      </c>
      <c r="Q22" s="13" t="str">
        <f>IFERROR(Metric[[#This Row],[Source]],"")</f>
        <v>SW material library</v>
      </c>
    </row>
    <row r="23" spans="1:17" x14ac:dyDescent="0.25">
      <c r="A23" s="27" t="str">
        <f>IFERROR(Metric[[#This Row],[Class]],"")</f>
        <v>ALUMINUM ALLOY</v>
      </c>
      <c r="B23" s="27"/>
      <c r="C23" s="30" t="str">
        <f>IFERROR(Metric[[#This Row],[Name]],"")</f>
        <v>1100-H26</v>
      </c>
      <c r="D23" s="3">
        <f>IFERROR(Metric[[#This Row],[S_yt]]*(0.0001450377),"")</f>
        <v>17199.995525580234</v>
      </c>
      <c r="E23" s="3">
        <f>IFERROR(Metric[[#This Row],[S_ys]]*(0.0001450377),"")</f>
        <v>9930.4220467541072</v>
      </c>
      <c r="F23" s="3">
        <f>IFERROR(Metric[[#This Row],[S_ut]]*(0.0001450377),"")</f>
        <v>18854.901095071778</v>
      </c>
      <c r="G23" s="3">
        <f>IFERROR(Metric[[#This Row],[S_us]]*(0.0001450377),"")</f>
        <v>10885.882222783463</v>
      </c>
      <c r="H23" s="3">
        <f>IFERROR(Metric[[#This Row],[S_uc]]*(0.0001450377),"")</f>
        <v>0</v>
      </c>
      <c r="I23" s="21">
        <f>IFERROR(Metric[[#This Row],[E]]*(0.0001450377),"")</f>
        <v>10007601.396615015</v>
      </c>
      <c r="J23" s="3">
        <f>IFERROR(Metric[[#This Row],[G]]*(0.0001450377),"")</f>
        <v>3770980.2190143578</v>
      </c>
      <c r="K23" s="9">
        <f>IFERROR(Metric[[#This Row],[ν]],"")</f>
        <v>0.33</v>
      </c>
      <c r="L23" s="13">
        <f>IFERROR(Metric[[#This Row],[ρ]]*0.000036127292,"")</f>
        <v>9.7724324860000003E-2</v>
      </c>
      <c r="M23" s="3">
        <f>IFERROR(Metric[[#This Row],[CTE]]/1.8,"")</f>
        <v>0</v>
      </c>
      <c r="N23" s="11">
        <f>IFERROR(Metric[[#This Row],[K_therm]]*6.933,"")</f>
        <v>1525.26</v>
      </c>
      <c r="O23" s="13">
        <f>IFERROR(Metric[[#This Row],[Sp_heat]]*0.0002388,"")</f>
        <v>0.21492</v>
      </c>
      <c r="P23" s="13">
        <f>IFERROR(Metric[[#This Row],[Damping]],"")</f>
        <v>0</v>
      </c>
      <c r="Q23" s="13" t="str">
        <f>IFERROR(Metric[[#This Row],[Source]],"")</f>
        <v>SW material library</v>
      </c>
    </row>
    <row r="24" spans="1:17" x14ac:dyDescent="0.25">
      <c r="A24" s="27" t="str">
        <f>IFERROR(Metric[[#This Row],[Class]],"")</f>
        <v>ALUMINUM ALLOY</v>
      </c>
      <c r="B24" s="27"/>
      <c r="C24" s="30" t="str">
        <f>IFERROR(Metric[[#This Row],[Name]],"")</f>
        <v>1100-O</v>
      </c>
      <c r="D24" s="3">
        <f>IFERROR(Metric[[#This Row],[S_yt]]*(0.0001450377),"")</f>
        <v>5003.8006500000001</v>
      </c>
      <c r="E24" s="3">
        <f>IFERROR(Metric[[#This Row],[S_ys]]*(0.0001450377),"")</f>
        <v>2888.9456522487244</v>
      </c>
      <c r="F24" s="3">
        <f>IFERROR(Metric[[#This Row],[S_ut]]*(0.0001450377),"")</f>
        <v>12995.377920000001</v>
      </c>
      <c r="G24" s="3">
        <f>IFERROR(Metric[[#This Row],[S_us]]*(0.0001450377),"")</f>
        <v>7502.8849403329205</v>
      </c>
      <c r="H24" s="3">
        <f>IFERROR(Metric[[#This Row],[S_uc]]*(0.0001450377),"")</f>
        <v>0</v>
      </c>
      <c r="I24" s="21">
        <f>IFERROR(Metric[[#This Row],[E]]*(0.0001450377),"")</f>
        <v>9993097.5300000012</v>
      </c>
      <c r="J24" s="3">
        <f>IFERROR(Metric[[#This Row],[G]]*(0.0001450377),"")</f>
        <v>3770980.2</v>
      </c>
      <c r="K24" s="9">
        <f>IFERROR(Metric[[#This Row],[ν]],"")</f>
        <v>0.33</v>
      </c>
      <c r="L24" s="13">
        <f>IFERROR(Metric[[#This Row],[ρ]]*0.000036127292,"")</f>
        <v>9.7904961319999997E-2</v>
      </c>
      <c r="M24" s="3">
        <f>IFERROR(Metric[[#This Row],[CTE]]/1.8,"")</f>
        <v>1.3333333333333333E-5</v>
      </c>
      <c r="N24" s="11">
        <f>IFERROR(Metric[[#This Row],[K_therm]]*6.933,"")</f>
        <v>1539.126</v>
      </c>
      <c r="O24" s="13">
        <f>IFERROR(Metric[[#This Row],[Sp_heat]]*0.0002388,"")</f>
        <v>0.21587520000000002</v>
      </c>
      <c r="P24" s="13">
        <f>IFERROR(Metric[[#This Row],[Damping]],"")</f>
        <v>0</v>
      </c>
      <c r="Q24" s="13" t="str">
        <f>IFERROR(Metric[[#This Row],[Source]],"")</f>
        <v>SW material library</v>
      </c>
    </row>
    <row r="25" spans="1:17" x14ac:dyDescent="0.25">
      <c r="A25" s="27" t="str">
        <f>IFERROR(Metric[[#This Row],[Class]],"")</f>
        <v>ALUMINUM ALLOY</v>
      </c>
      <c r="B25" s="27"/>
      <c r="C25" s="30" t="str">
        <f>IFERROR(Metric[[#This Row],[Name]],"")</f>
        <v>201.0-T43</v>
      </c>
      <c r="D25" s="3">
        <f>IFERROR(Metric[[#This Row],[S_yt]]*(0.0001450377),"")</f>
        <v>32633.482500000002</v>
      </c>
      <c r="E25" s="3">
        <f>IFERROR(Metric[[#This Row],[S_ys]]*(0.0001450377),"")</f>
        <v>18840.949905969945</v>
      </c>
      <c r="F25" s="3">
        <f>IFERROR(Metric[[#This Row],[S_ut]]*(0.0001450377),"")</f>
        <v>39595.292100000006</v>
      </c>
      <c r="G25" s="3">
        <f>IFERROR(Metric[[#This Row],[S_us]]*(0.0001450377),"")</f>
        <v>22860.352552576864</v>
      </c>
      <c r="H25" s="3">
        <f>IFERROR(Metric[[#This Row],[S_uc]]*(0.0001450377),"")</f>
        <v>0</v>
      </c>
      <c r="I25" s="21">
        <f>IFERROR(Metric[[#This Row],[E]]*(0.0001450377),"")</f>
        <v>10297676.321154706</v>
      </c>
      <c r="J25" s="3">
        <f>IFERROR(Metric[[#This Row],[G]]*(0.0001450377),"")</f>
        <v>3335867.1322050048</v>
      </c>
      <c r="K25" s="9">
        <f>IFERROR(Metric[[#This Row],[ν]],"")</f>
        <v>0.33</v>
      </c>
      <c r="L25" s="13">
        <f>IFERROR(Metric[[#This Row],[ρ]]*0.000036127292,"")</f>
        <v>0.10115641760000001</v>
      </c>
      <c r="M25" s="3">
        <f>IFERROR(Metric[[#This Row],[CTE]]/1.8,"")</f>
        <v>1.0555555555555555E-5</v>
      </c>
      <c r="N25" s="11">
        <f>IFERROR(Metric[[#This Row],[K_therm]]*6.933,"")</f>
        <v>838.89300000000003</v>
      </c>
      <c r="O25" s="13">
        <f>IFERROR(Metric[[#This Row],[Sp_heat]]*0.0002388,"")</f>
        <v>0.22996440000000001</v>
      </c>
      <c r="P25" s="13">
        <f>IFERROR(Metric[[#This Row],[Damping]],"")</f>
        <v>0</v>
      </c>
      <c r="Q25" s="13" t="str">
        <f>IFERROR(Metric[[#This Row],[Source]],"")</f>
        <v>SW material library</v>
      </c>
    </row>
    <row r="26" spans="1:17" x14ac:dyDescent="0.25">
      <c r="A26" s="27" t="str">
        <f>IFERROR(Metric[[#This Row],[Class]],"")</f>
        <v>ALUMINUM ALLOY</v>
      </c>
      <c r="B26" s="27"/>
      <c r="C26" s="30" t="str">
        <f>IFERROR(Metric[[#This Row],[Name]],"")</f>
        <v>201.0-T6</v>
      </c>
      <c r="D26" s="3">
        <f>IFERROR(Metric[[#This Row],[S_yt]]*(0.0001450377),"")</f>
        <v>50618.157300000006</v>
      </c>
      <c r="E26" s="3">
        <f>IFERROR(Metric[[#This Row],[S_ys]]*(0.0001450377),"")</f>
        <v>29224.406743037824</v>
      </c>
      <c r="F26" s="3">
        <f>IFERROR(Metric[[#This Row],[S_ut]]*(0.0001450377),"")</f>
        <v>52068.534300000007</v>
      </c>
      <c r="G26" s="3">
        <f>IFERROR(Metric[[#This Row],[S_us]]*(0.0001450377),"")</f>
        <v>30061.782294414268</v>
      </c>
      <c r="H26" s="3">
        <f>IFERROR(Metric[[#This Row],[S_uc]]*(0.0001450377),"")</f>
        <v>0</v>
      </c>
      <c r="I26" s="21">
        <f>IFERROR(Metric[[#This Row],[E]]*(0.0001450377),"")</f>
        <v>10297676.264886901</v>
      </c>
      <c r="J26" s="3">
        <f>IFERROR(Metric[[#This Row],[G]]*(0.0001450377),"")</f>
        <v>3335867.1</v>
      </c>
      <c r="K26" s="9">
        <f>IFERROR(Metric[[#This Row],[ν]],"")</f>
        <v>0.33</v>
      </c>
      <c r="L26" s="13">
        <f>IFERROR(Metric[[#This Row],[ρ]]*0.000036127292,"")</f>
        <v>0.10115641760000001</v>
      </c>
      <c r="M26" s="3">
        <f>IFERROR(Metric[[#This Row],[CTE]]/1.8,"")</f>
        <v>1.9444444444444442E-5</v>
      </c>
      <c r="N26" s="11">
        <f>IFERROR(Metric[[#This Row],[K_therm]]*6.933,"")</f>
        <v>838.89300000000003</v>
      </c>
      <c r="O26" s="13">
        <f>IFERROR(Metric[[#This Row],[Sp_heat]]*0.0002388,"")</f>
        <v>0.22996440000000001</v>
      </c>
      <c r="P26" s="13">
        <f>IFERROR(Metric[[#This Row],[Damping]],"")</f>
        <v>0</v>
      </c>
      <c r="Q26" s="13" t="str">
        <f>IFERROR(Metric[[#This Row],[Source]],"")</f>
        <v>SW material library</v>
      </c>
    </row>
    <row r="27" spans="1:17" x14ac:dyDescent="0.25">
      <c r="A27" s="27" t="str">
        <f>IFERROR(Metric[[#This Row],[Class]],"")</f>
        <v>ALUMINUM ALLOY</v>
      </c>
      <c r="B27" s="27"/>
      <c r="C27" s="30" t="str">
        <f>IFERROR(Metric[[#This Row],[Name]],"")</f>
        <v>201.0-T7</v>
      </c>
      <c r="D27" s="3">
        <f>IFERROR(Metric[[#This Row],[S_yt]]*(0.0001450377),"")</f>
        <v>49892.969283075035</v>
      </c>
      <c r="E27" s="3">
        <f>IFERROR(Metric[[#This Row],[S_ys]]*(0.0001450377),"")</f>
        <v>28805.719246253102</v>
      </c>
      <c r="F27" s="3">
        <f>IFERROR(Metric[[#This Row],[S_ut]]*(0.0001450377),"")</f>
        <v>50038.00607969032</v>
      </c>
      <c r="G27" s="3">
        <f>IFERROR(Metric[[#This Row],[S_us]]*(0.0001450377),"")</f>
        <v>28889.456279821334</v>
      </c>
      <c r="H27" s="3">
        <f>IFERROR(Metric[[#This Row],[S_uc]]*(0.0001450377),"")</f>
        <v>0</v>
      </c>
      <c r="I27" s="21">
        <f>IFERROR(Metric[[#This Row],[E]]*(0.0001450377),"")</f>
        <v>10297676.321154706</v>
      </c>
      <c r="J27" s="3">
        <f>IFERROR(Metric[[#This Row],[G]]*(0.0001450377),"")</f>
        <v>3335867.1322050048</v>
      </c>
      <c r="K27" s="9">
        <f>IFERROR(Metric[[#This Row],[ν]],"")</f>
        <v>0.33</v>
      </c>
      <c r="L27" s="13">
        <f>IFERROR(Metric[[#This Row],[ρ]]*0.000036127292,"")</f>
        <v>0.10115641760000001</v>
      </c>
      <c r="M27" s="3">
        <f>IFERROR(Metric[[#This Row],[CTE]]/1.8,"")</f>
        <v>1.0555555555555555E-5</v>
      </c>
      <c r="N27" s="11">
        <f>IFERROR(Metric[[#This Row],[K_therm]]*6.933,"")</f>
        <v>838.89300000000003</v>
      </c>
      <c r="O27" s="13">
        <f>IFERROR(Metric[[#This Row],[Sp_heat]]*0.0002388,"")</f>
        <v>0.22996440000000001</v>
      </c>
      <c r="P27" s="13">
        <f>IFERROR(Metric[[#This Row],[Damping]],"")</f>
        <v>0</v>
      </c>
      <c r="Q27" s="13" t="str">
        <f>IFERROR(Metric[[#This Row],[Source]],"")</f>
        <v>SW material library</v>
      </c>
    </row>
    <row r="28" spans="1:17" x14ac:dyDescent="0.25">
      <c r="A28" s="27" t="str">
        <f>IFERROR(Metric[[#This Row],[Class]],"")</f>
        <v>ALUMINUM ALLOY</v>
      </c>
      <c r="B28" s="27"/>
      <c r="C28" s="30" t="str">
        <f>IFERROR(Metric[[#This Row],[Name]],"")</f>
        <v>2014-O</v>
      </c>
      <c r="D28" s="3">
        <f>IFERROR(Metric[[#This Row],[S_yt]]*(0.0001450377),"")</f>
        <v>13778.5815</v>
      </c>
      <c r="E28" s="3">
        <f>IFERROR(Metric[[#This Row],[S_ys]]*(0.0001450377),"")</f>
        <v>7955.067738076199</v>
      </c>
      <c r="F28" s="3">
        <f>IFERROR(Metric[[#This Row],[S_ut]]*(0.0001450377),"")</f>
        <v>26831.9745</v>
      </c>
      <c r="G28" s="3">
        <f>IFERROR(Metric[[#This Row],[S_us]]*(0.0001450377),"")</f>
        <v>15491.447700464176</v>
      </c>
      <c r="H28" s="3">
        <f>IFERROR(Metric[[#This Row],[S_uc]]*(0.0001450377),"")</f>
        <v>0</v>
      </c>
      <c r="I28" s="21">
        <f>IFERROR(Metric[[#This Row],[E]]*(0.0001450377),"")</f>
        <v>10500729.48</v>
      </c>
      <c r="J28" s="3">
        <f>IFERROR(Metric[[#This Row],[G]]*(0.0001450377),"")</f>
        <v>4061055.6</v>
      </c>
      <c r="K28" s="9">
        <f>IFERROR(Metric[[#This Row],[ν]],"")</f>
        <v>0.33</v>
      </c>
      <c r="L28" s="13">
        <f>IFERROR(Metric[[#This Row],[ρ]]*0.000036127292,"")</f>
        <v>0.10115641760000001</v>
      </c>
      <c r="M28" s="3">
        <f>IFERROR(Metric[[#This Row],[CTE]]/1.8,"")</f>
        <v>1.2777777777777777E-5</v>
      </c>
      <c r="N28" s="11">
        <f>IFERROR(Metric[[#This Row],[K_therm]]*6.933,"")</f>
        <v>1331.136</v>
      </c>
      <c r="O28" s="13">
        <f>IFERROR(Metric[[#This Row],[Sp_heat]]*0.0002388,"")</f>
        <v>0.210144</v>
      </c>
      <c r="P28" s="13">
        <f>IFERROR(Metric[[#This Row],[Damping]],"")</f>
        <v>0</v>
      </c>
      <c r="Q28" s="13" t="str">
        <f>IFERROR(Metric[[#This Row],[Source]],"")</f>
        <v>SW material library</v>
      </c>
    </row>
    <row r="29" spans="1:17" x14ac:dyDescent="0.25">
      <c r="A29" s="27" t="str">
        <f>IFERROR(Metric[[#This Row],[Class]],"")</f>
        <v>ALUMINUM ALLOY</v>
      </c>
      <c r="B29" s="27"/>
      <c r="C29" s="30" t="str">
        <f>IFERROR(Metric[[#This Row],[Name]],"")</f>
        <v>2014-T4</v>
      </c>
      <c r="D29" s="3">
        <f>IFERROR(Metric[[#This Row],[S_yt]]*(0.0001450377),"")</f>
        <v>42060.933000000005</v>
      </c>
      <c r="E29" s="3">
        <f>IFERROR(Metric[[#This Row],[S_ys]]*(0.0001450377),"")</f>
        <v>24283.890989916814</v>
      </c>
      <c r="F29" s="3">
        <f>IFERROR(Metric[[#This Row],[S_ut]]*(0.0001450377),"")</f>
        <v>61641.022500000006</v>
      </c>
      <c r="G29" s="3">
        <f>IFERROR(Metric[[#This Row],[S_us]]*(0.0001450377),"")</f>
        <v>35588.460933498784</v>
      </c>
      <c r="H29" s="3">
        <f>IFERROR(Metric[[#This Row],[S_uc]]*(0.0001450377),"")</f>
        <v>61641.022500000006</v>
      </c>
      <c r="I29" s="21">
        <f>IFERROR(Metric[[#This Row],[E]]*(0.0001450377),"")</f>
        <v>10500729.48</v>
      </c>
      <c r="J29" s="3">
        <f>IFERROR(Metric[[#This Row],[G]]*(0.0001450377),"")</f>
        <v>4061055.6</v>
      </c>
      <c r="K29" s="9">
        <f>IFERROR(Metric[[#This Row],[ν]],"")</f>
        <v>0.33</v>
      </c>
      <c r="L29" s="13">
        <f>IFERROR(Metric[[#This Row],[ρ]]*0.000036127292,"")</f>
        <v>0.10115641760000001</v>
      </c>
      <c r="M29" s="3">
        <f>IFERROR(Metric[[#This Row],[CTE]]/1.8,"")</f>
        <v>1.2777777777777777E-5</v>
      </c>
      <c r="N29" s="11">
        <f>IFERROR(Metric[[#This Row],[K_therm]]*6.933,"")</f>
        <v>929.02199999999993</v>
      </c>
      <c r="O29" s="13">
        <f>IFERROR(Metric[[#This Row],[Sp_heat]]*0.0002388,"")</f>
        <v>0.210144</v>
      </c>
      <c r="P29" s="13">
        <f>IFERROR(Metric[[#This Row],[Damping]],"")</f>
        <v>0</v>
      </c>
      <c r="Q29" s="13" t="str">
        <f>IFERROR(Metric[[#This Row],[Source]],"")</f>
        <v>SW material library</v>
      </c>
    </row>
    <row r="30" spans="1:17" x14ac:dyDescent="0.25">
      <c r="A30" s="27" t="str">
        <f>IFERROR(Metric[[#This Row],[Class]],"")</f>
        <v>ALUMINUM ALLOY</v>
      </c>
      <c r="B30" s="27"/>
      <c r="C30" s="30" t="str">
        <f>IFERROR(Metric[[#This Row],[Name]],"")</f>
        <v>2014-T6</v>
      </c>
      <c r="D30" s="3">
        <f>IFERROR(Metric[[#This Row],[S_yt]]*(0.0001450377),"")</f>
        <v>60190.645500000006</v>
      </c>
      <c r="E30" s="3">
        <f>IFERROR(Metric[[#This Row],[S_ys]]*(0.0001450377),"")</f>
        <v>34751.085382122335</v>
      </c>
      <c r="F30" s="3">
        <f>IFERROR(Metric[[#This Row],[S_ut]]*(0.0001450377),"")</f>
        <v>68167.718999999997</v>
      </c>
      <c r="G30" s="3">
        <f>IFERROR(Metric[[#This Row],[S_us]]*(0.0001450377),"")</f>
        <v>39356.650914692778</v>
      </c>
      <c r="H30" s="3">
        <f>IFERROR(Metric[[#This Row],[S_uc]]*(0.0001450377),"")</f>
        <v>68167.718999999997</v>
      </c>
      <c r="I30" s="21">
        <f>IFERROR(Metric[[#This Row],[E]]*(0.0001450377),"")</f>
        <v>10500729.48</v>
      </c>
      <c r="J30" s="3">
        <f>IFERROR(Metric[[#This Row],[G]]*(0.0001450377),"")</f>
        <v>4061055.6</v>
      </c>
      <c r="K30" s="9">
        <f>IFERROR(Metric[[#This Row],[ν]],"")</f>
        <v>0.33</v>
      </c>
      <c r="L30" s="13">
        <f>IFERROR(Metric[[#This Row],[ρ]]*0.000036127292,"")</f>
        <v>0.10115641760000001</v>
      </c>
      <c r="M30" s="3">
        <f>IFERROR(Metric[[#This Row],[CTE]]/1.8,"")</f>
        <v>1.2777777777777777E-5</v>
      </c>
      <c r="N30" s="11">
        <f>IFERROR(Metric[[#This Row],[K_therm]]*6.933,"")</f>
        <v>1074.615</v>
      </c>
      <c r="O30" s="13">
        <f>IFERROR(Metric[[#This Row],[Sp_heat]]*0.0002388,"")</f>
        <v>0.210144</v>
      </c>
      <c r="P30" s="13">
        <f>IFERROR(Metric[[#This Row],[Damping]],"")</f>
        <v>0</v>
      </c>
      <c r="Q30" s="13" t="str">
        <f>IFERROR(Metric[[#This Row],[Source]],"")</f>
        <v>SW material library</v>
      </c>
    </row>
    <row r="31" spans="1:17" x14ac:dyDescent="0.25">
      <c r="A31" s="27" t="str">
        <f>IFERROR(Metric[[#This Row],[Class]],"")</f>
        <v>ALUMINUM ALLOY</v>
      </c>
      <c r="B31" s="27"/>
      <c r="C31" s="30" t="str">
        <f>IFERROR(Metric[[#This Row],[Name]],"")</f>
        <v>2024-O</v>
      </c>
      <c r="D31" s="3">
        <f>IFERROR(Metric[[#This Row],[S_yt]]*(0.0001450377),"")</f>
        <v>10877.827500000001</v>
      </c>
      <c r="E31" s="3">
        <f>IFERROR(Metric[[#This Row],[S_ys]]*(0.0001450377),"")</f>
        <v>6280.3166353233146</v>
      </c>
      <c r="F31" s="3">
        <f>IFERROR(Metric[[#This Row],[S_ut]]*(0.0001450377),"")</f>
        <v>26831.9745</v>
      </c>
      <c r="G31" s="3">
        <f>IFERROR(Metric[[#This Row],[S_us]]*(0.0001450377),"")</f>
        <v>15491.447700464176</v>
      </c>
      <c r="H31" s="3">
        <f>IFERROR(Metric[[#This Row],[S_uc]]*(0.0001450377),"")</f>
        <v>0</v>
      </c>
      <c r="I31" s="21">
        <f>IFERROR(Metric[[#This Row],[E]]*(0.0001450377),"")</f>
        <v>10500729.48</v>
      </c>
      <c r="J31" s="3">
        <f>IFERROR(Metric[[#This Row],[G]]*(0.0001450377),"")</f>
        <v>4061055.6</v>
      </c>
      <c r="K31" s="9">
        <f>IFERROR(Metric[[#This Row],[ν]],"")</f>
        <v>0.33</v>
      </c>
      <c r="L31" s="13">
        <f>IFERROR(Metric[[#This Row],[ρ]]*0.000036127292,"")</f>
        <v>0.10043387176</v>
      </c>
      <c r="M31" s="3">
        <f>IFERROR(Metric[[#This Row],[CTE]]/1.8,"")</f>
        <v>1.2888888888888889E-5</v>
      </c>
      <c r="N31" s="11">
        <f>IFERROR(Metric[[#This Row],[K_therm]]*6.933,"")</f>
        <v>1338.069</v>
      </c>
      <c r="O31" s="13">
        <f>IFERROR(Metric[[#This Row],[Sp_heat]]*0.0002388,"")</f>
        <v>0.20895</v>
      </c>
      <c r="P31" s="13">
        <f>IFERROR(Metric[[#This Row],[Damping]],"")</f>
        <v>0</v>
      </c>
      <c r="Q31" s="13" t="str">
        <f>IFERROR(Metric[[#This Row],[Source]],"")</f>
        <v>SW material library</v>
      </c>
    </row>
    <row r="32" spans="1:17" x14ac:dyDescent="0.25">
      <c r="A32" s="27" t="str">
        <f>IFERROR(Metric[[#This Row],[Class]],"")</f>
        <v>ALUMINUM ALLOY</v>
      </c>
      <c r="B32" s="27"/>
      <c r="C32" s="30" t="str">
        <f>IFERROR(Metric[[#This Row],[Name]],"")</f>
        <v>2024-T3</v>
      </c>
      <c r="D32" s="3">
        <f>IFERROR(Metric[[#This Row],[S_yt]]*(0.0001450377),"")</f>
        <v>50038.006500000003</v>
      </c>
      <c r="E32" s="3">
        <f>IFERROR(Metric[[#This Row],[S_ys]]*(0.0001450377),"")</f>
        <v>28889.456522487246</v>
      </c>
      <c r="F32" s="3">
        <f>IFERROR(Metric[[#This Row],[S_ut]]*(0.0001450377),"")</f>
        <v>70343.284500000009</v>
      </c>
      <c r="G32" s="3">
        <f>IFERROR(Metric[[#This Row],[S_us]]*(0.0001450377),"")</f>
        <v>40612.714241757436</v>
      </c>
      <c r="H32" s="3">
        <f>IFERROR(Metric[[#This Row],[S_uc]]*(0.0001450377),"")</f>
        <v>0</v>
      </c>
      <c r="I32" s="21">
        <f>IFERROR(Metric[[#This Row],[E]]*(0.0001450377),"")</f>
        <v>10500729.48</v>
      </c>
      <c r="J32" s="3">
        <f>IFERROR(Metric[[#This Row],[G]]*(0.0001450377),"")</f>
        <v>4061055.6</v>
      </c>
      <c r="K32" s="9">
        <f>IFERROR(Metric[[#This Row],[ν]],"")</f>
        <v>0.33</v>
      </c>
      <c r="L32" s="13">
        <f>IFERROR(Metric[[#This Row],[ρ]]*0.000036127292,"")</f>
        <v>0.10043387176</v>
      </c>
      <c r="M32" s="3">
        <f>IFERROR(Metric[[#This Row],[CTE]]/1.8,"")</f>
        <v>1.2888888888888889E-5</v>
      </c>
      <c r="N32" s="11">
        <f>IFERROR(Metric[[#This Row],[K_therm]]*6.933,"")</f>
        <v>831.96</v>
      </c>
      <c r="O32" s="13">
        <f>IFERROR(Metric[[#This Row],[Sp_heat]]*0.0002388,"")</f>
        <v>0.20895</v>
      </c>
      <c r="P32" s="13">
        <f>IFERROR(Metric[[#This Row],[Damping]],"")</f>
        <v>0</v>
      </c>
      <c r="Q32" s="13" t="str">
        <f>IFERROR(Metric[[#This Row],[Source]],"")</f>
        <v>SW material library</v>
      </c>
    </row>
    <row r="33" spans="1:17" x14ac:dyDescent="0.25">
      <c r="A33" s="27" t="str">
        <f>IFERROR(Metric[[#This Row],[Class]],"")</f>
        <v>ALUMINUM ALLOY</v>
      </c>
      <c r="B33" s="27"/>
      <c r="C33" s="30" t="str">
        <f>IFERROR(Metric[[#This Row],[Name]],"")</f>
        <v>2024-T361</v>
      </c>
      <c r="D33" s="3">
        <f>IFERROR(Metric[[#This Row],[S_yt]]*(0.0001450377),"")</f>
        <v>57289.891500000005</v>
      </c>
      <c r="E33" s="3">
        <f>IFERROR(Metric[[#This Row],[S_ys]]*(0.0001450377),"")</f>
        <v>33076.334279369461</v>
      </c>
      <c r="F33" s="3">
        <f>IFERROR(Metric[[#This Row],[S_ut]]*(0.0001450377),"")</f>
        <v>71793.661500000002</v>
      </c>
      <c r="G33" s="3">
        <f>IFERROR(Metric[[#This Row],[S_us]]*(0.0001450377),"")</f>
        <v>41450.089793133877</v>
      </c>
      <c r="H33" s="3">
        <f>IFERROR(Metric[[#This Row],[S_uc]]*(0.0001450377),"")</f>
        <v>0</v>
      </c>
      <c r="I33" s="21">
        <f>IFERROR(Metric[[#This Row],[E]]*(0.0001450377),"")</f>
        <v>10500729.48</v>
      </c>
      <c r="J33" s="3">
        <f>IFERROR(Metric[[#This Row],[G]]*(0.0001450377),"")</f>
        <v>4061055.6</v>
      </c>
      <c r="K33" s="9">
        <f>IFERROR(Metric[[#This Row],[ν]],"")</f>
        <v>0.33</v>
      </c>
      <c r="L33" s="13">
        <f>IFERROR(Metric[[#This Row],[ρ]]*0.000036127292,"")</f>
        <v>0.10043387176</v>
      </c>
      <c r="M33" s="3">
        <f>IFERROR(Metric[[#This Row],[CTE]]/1.8,"")</f>
        <v>1.2888888888888889E-5</v>
      </c>
      <c r="N33" s="11">
        <f>IFERROR(Metric[[#This Row],[K_therm]]*6.933,"")</f>
        <v>831.96</v>
      </c>
      <c r="O33" s="13">
        <f>IFERROR(Metric[[#This Row],[Sp_heat]]*0.0002388,"")</f>
        <v>0.20895</v>
      </c>
      <c r="P33" s="13">
        <f>IFERROR(Metric[[#This Row],[Damping]],"")</f>
        <v>0</v>
      </c>
      <c r="Q33" s="13" t="str">
        <f>IFERROR(Metric[[#This Row],[Source]],"")</f>
        <v>SW material library</v>
      </c>
    </row>
    <row r="34" spans="1:17" x14ac:dyDescent="0.25">
      <c r="A34" s="27" t="str">
        <f>IFERROR(Metric[[#This Row],[Class]],"")</f>
        <v>ALUMINUM ALLOY</v>
      </c>
      <c r="B34" s="27"/>
      <c r="C34" s="30" t="str">
        <f>IFERROR(Metric[[#This Row],[Name]],"")</f>
        <v>2024-T4</v>
      </c>
      <c r="D34" s="3">
        <f>IFERROR(Metric[[#This Row],[S_yt]]*(0.0001450377),"")</f>
        <v>47137.252500000002</v>
      </c>
      <c r="E34" s="3">
        <f>IFERROR(Metric[[#This Row],[S_ys]]*(0.0001450377),"")</f>
        <v>27214.705419734364</v>
      </c>
      <c r="F34" s="3">
        <f>IFERROR(Metric[[#This Row],[S_ut]]*(0.0001450377),"")</f>
        <v>68167.718999999997</v>
      </c>
      <c r="G34" s="3">
        <f>IFERROR(Metric[[#This Row],[S_us]]*(0.0001450377),"")</f>
        <v>39356.650914692778</v>
      </c>
      <c r="H34" s="3">
        <f>IFERROR(Metric[[#This Row],[S_uc]]*(0.0001450377),"")</f>
        <v>0</v>
      </c>
      <c r="I34" s="21">
        <f>IFERROR(Metric[[#This Row],[E]]*(0.0001450377),"")</f>
        <v>10500729.48</v>
      </c>
      <c r="J34" s="3">
        <f>IFERROR(Metric[[#This Row],[G]]*(0.0001450377),"")</f>
        <v>4061055.6</v>
      </c>
      <c r="K34" s="9">
        <f>IFERROR(Metric[[#This Row],[ν]],"")</f>
        <v>0.33</v>
      </c>
      <c r="L34" s="13">
        <f>IFERROR(Metric[[#This Row],[ρ]]*0.000036127292,"")</f>
        <v>0.10043387176</v>
      </c>
      <c r="M34" s="3">
        <f>IFERROR(Metric[[#This Row],[CTE]]/1.8,"")</f>
        <v>1.2888888888888889E-5</v>
      </c>
      <c r="N34" s="11">
        <f>IFERROR(Metric[[#This Row],[K_therm]]*6.933,"")</f>
        <v>831.96</v>
      </c>
      <c r="O34" s="13">
        <f>IFERROR(Metric[[#This Row],[Sp_heat]]*0.0002388,"")</f>
        <v>0.20895</v>
      </c>
      <c r="P34" s="13">
        <f>IFERROR(Metric[[#This Row],[Damping]],"")</f>
        <v>0</v>
      </c>
      <c r="Q34" s="13" t="str">
        <f>IFERROR(Metric[[#This Row],[Source]],"")</f>
        <v>SW material library</v>
      </c>
    </row>
    <row r="35" spans="1:17" x14ac:dyDescent="0.25">
      <c r="A35" s="27" t="str">
        <f>IFERROR(Metric[[#This Row],[Class]],"")</f>
        <v>ALUMINUM ALLOY</v>
      </c>
      <c r="B35" s="27"/>
      <c r="C35" s="30" t="str">
        <f>IFERROR(Metric[[#This Row],[Name]],"")</f>
        <v>2219-O</v>
      </c>
      <c r="D35" s="3">
        <f>IFERROR(Metric[[#This Row],[S_yt]]*(0.0001450377),"")</f>
        <v>10152.639000000001</v>
      </c>
      <c r="E35" s="3">
        <f>IFERROR(Metric[[#This Row],[S_ys]]*(0.0001450377),"")</f>
        <v>5861.6288596350932</v>
      </c>
      <c r="F35" s="3">
        <f>IFERROR(Metric[[#This Row],[S_ut]]*(0.0001450377),"")</f>
        <v>24656.409000000003</v>
      </c>
      <c r="G35" s="3">
        <f>IFERROR(Metric[[#This Row],[S_us]]*(0.0001450377),"")</f>
        <v>14235.384373399513</v>
      </c>
      <c r="H35" s="3">
        <f>IFERROR(Metric[[#This Row],[S_uc]]*(0.0001450377),"")</f>
        <v>0</v>
      </c>
      <c r="I35" s="21">
        <f>IFERROR(Metric[[#This Row],[E]]*(0.0001450377),"")</f>
        <v>10442714.4</v>
      </c>
      <c r="J35" s="3">
        <f>IFERROR(Metric[[#This Row],[G]]*(0.0001450377),"")</f>
        <v>3916017.9000000004</v>
      </c>
      <c r="K35" s="9">
        <f>IFERROR(Metric[[#This Row],[ν]],"")</f>
        <v>0.33</v>
      </c>
      <c r="L35" s="13">
        <f>IFERROR(Metric[[#This Row],[ρ]]*0.000036127292,"")</f>
        <v>0.10260150928</v>
      </c>
      <c r="M35" s="3">
        <f>IFERROR(Metric[[#This Row],[CTE]]/1.8,"")</f>
        <v>1.2388888888888889E-5</v>
      </c>
      <c r="N35" s="11">
        <f>IFERROR(Metric[[#This Row],[K_therm]]*6.933,"")</f>
        <v>1178.6099999999999</v>
      </c>
      <c r="O35" s="13">
        <f>IFERROR(Metric[[#This Row],[Sp_heat]]*0.0002388,"")</f>
        <v>0.20632320000000001</v>
      </c>
      <c r="P35" s="13">
        <f>IFERROR(Metric[[#This Row],[Damping]],"")</f>
        <v>0</v>
      </c>
      <c r="Q35" s="13" t="str">
        <f>IFERROR(Metric[[#This Row],[Source]],"")</f>
        <v>SW material library</v>
      </c>
    </row>
    <row r="36" spans="1:17" x14ac:dyDescent="0.25">
      <c r="A36" s="27" t="str">
        <f>IFERROR(Metric[[#This Row],[Class]],"")</f>
        <v>ALUMINUM ALLOY</v>
      </c>
      <c r="B36" s="27"/>
      <c r="C36" s="30" t="str">
        <f>IFERROR(Metric[[#This Row],[Name]],"")</f>
        <v>2219-T31</v>
      </c>
      <c r="D36" s="3">
        <f>IFERROR(Metric[[#This Row],[S_yt]]*(0.0001450377),"")</f>
        <v>36259.425000000003</v>
      </c>
      <c r="E36" s="3">
        <f>IFERROR(Metric[[#This Row],[S_ys]]*(0.0001450377),"")</f>
        <v>20934.388784411047</v>
      </c>
      <c r="F36" s="3">
        <f>IFERROR(Metric[[#This Row],[S_ut]]*(0.0001450377),"")</f>
        <v>52213.572</v>
      </c>
      <c r="G36" s="3">
        <f>IFERROR(Metric[[#This Row],[S_us]]*(0.0001450377),"")</f>
        <v>30145.519849551911</v>
      </c>
      <c r="H36" s="3">
        <f>IFERROR(Metric[[#This Row],[S_uc]]*(0.0001450377),"")</f>
        <v>0</v>
      </c>
      <c r="I36" s="21">
        <f>IFERROR(Metric[[#This Row],[E]]*(0.0001450377),"")</f>
        <v>10442714.4</v>
      </c>
      <c r="J36" s="3">
        <f>IFERROR(Metric[[#This Row],[G]]*(0.0001450377),"")</f>
        <v>3916017.9000000004</v>
      </c>
      <c r="K36" s="9">
        <f>IFERROR(Metric[[#This Row],[ν]],"")</f>
        <v>0.33</v>
      </c>
      <c r="L36" s="13">
        <f>IFERROR(Metric[[#This Row],[ρ]]*0.000036127292,"")</f>
        <v>0.10260150928</v>
      </c>
      <c r="M36" s="3">
        <f>IFERROR(Metric[[#This Row],[CTE]]/1.8,"")</f>
        <v>1.2388888888888889E-5</v>
      </c>
      <c r="N36" s="11">
        <f>IFERROR(Metric[[#This Row],[K_therm]]*6.933,"")</f>
        <v>804.22799999999995</v>
      </c>
      <c r="O36" s="13">
        <f>IFERROR(Metric[[#This Row],[Sp_heat]]*0.0002388,"")</f>
        <v>0.20632320000000001</v>
      </c>
      <c r="P36" s="13">
        <f>IFERROR(Metric[[#This Row],[Damping]],"")</f>
        <v>0</v>
      </c>
      <c r="Q36" s="13" t="str">
        <f>IFERROR(Metric[[#This Row],[Source]],"")</f>
        <v>SW material library</v>
      </c>
    </row>
    <row r="37" spans="1:17" x14ac:dyDescent="0.25">
      <c r="A37" s="27" t="str">
        <f>IFERROR(Metric[[#This Row],[Class]],"")</f>
        <v>ALUMINUM ALLOY</v>
      </c>
      <c r="B37" s="27"/>
      <c r="C37" s="30" t="str">
        <f>IFERROR(Metric[[#This Row],[Name]],"")</f>
        <v>2219-T37</v>
      </c>
      <c r="D37" s="3">
        <f>IFERROR(Metric[[#This Row],[S_yt]]*(0.0001450377),"")</f>
        <v>45686.875500000002</v>
      </c>
      <c r="E37" s="3">
        <f>IFERROR(Metric[[#This Row],[S_ys]]*(0.0001450377),"")</f>
        <v>26377.32986835792</v>
      </c>
      <c r="F37" s="3">
        <f>IFERROR(Metric[[#This Row],[S_ut]]*(0.0001450377),"")</f>
        <v>57289.891500000005</v>
      </c>
      <c r="G37" s="3">
        <f>IFERROR(Metric[[#This Row],[S_us]]*(0.0001450377),"")</f>
        <v>33076.334279369461</v>
      </c>
      <c r="H37" s="3">
        <f>IFERROR(Metric[[#This Row],[S_uc]]*(0.0001450377),"")</f>
        <v>0</v>
      </c>
      <c r="I37" s="21">
        <f>IFERROR(Metric[[#This Row],[E]]*(0.0001450377),"")</f>
        <v>10442714.4</v>
      </c>
      <c r="J37" s="3">
        <f>IFERROR(Metric[[#This Row],[G]]*(0.0001450377),"")</f>
        <v>3916017.9000000004</v>
      </c>
      <c r="K37" s="9">
        <f>IFERROR(Metric[[#This Row],[ν]],"")</f>
        <v>0.33</v>
      </c>
      <c r="L37" s="13">
        <f>IFERROR(Metric[[#This Row],[ρ]]*0.000036127292,"")</f>
        <v>0.10260150928</v>
      </c>
      <c r="M37" s="3">
        <f>IFERROR(Metric[[#This Row],[CTE]]/1.8,"")</f>
        <v>1.2388888888888889E-5</v>
      </c>
      <c r="N37" s="11">
        <f>IFERROR(Metric[[#This Row],[K_therm]]*6.933,"")</f>
        <v>804.22799999999995</v>
      </c>
      <c r="O37" s="13">
        <f>IFERROR(Metric[[#This Row],[Sp_heat]]*0.0002388,"")</f>
        <v>0.20632320000000001</v>
      </c>
      <c r="P37" s="13">
        <f>IFERROR(Metric[[#This Row],[Damping]],"")</f>
        <v>0</v>
      </c>
      <c r="Q37" s="13" t="str">
        <f>IFERROR(Metric[[#This Row],[Source]],"")</f>
        <v>SW material library</v>
      </c>
    </row>
    <row r="38" spans="1:17" x14ac:dyDescent="0.25">
      <c r="A38" s="27" t="str">
        <f>IFERROR(Metric[[#This Row],[Class]],"")</f>
        <v>ALUMINUM ALLOY</v>
      </c>
      <c r="B38" s="27"/>
      <c r="C38" s="30" t="str">
        <f>IFERROR(Metric[[#This Row],[Name]],"")</f>
        <v>2219-T62</v>
      </c>
      <c r="D38" s="3">
        <f>IFERROR(Metric[[#This Row],[S_yt]]*(0.0001450377),"")</f>
        <v>42060.933000000005</v>
      </c>
      <c r="E38" s="3">
        <f>IFERROR(Metric[[#This Row],[S_ys]]*(0.0001450377),"")</f>
        <v>24283.890989916814</v>
      </c>
      <c r="F38" s="3">
        <f>IFERROR(Metric[[#This Row],[S_ut]]*(0.0001450377),"")</f>
        <v>60190.645500000006</v>
      </c>
      <c r="G38" s="3">
        <f>IFERROR(Metric[[#This Row],[S_us]]*(0.0001450377),"")</f>
        <v>34751.085382122335</v>
      </c>
      <c r="H38" s="3">
        <f>IFERROR(Metric[[#This Row],[S_uc]]*(0.0001450377),"")</f>
        <v>0</v>
      </c>
      <c r="I38" s="21">
        <f>IFERROR(Metric[[#This Row],[E]]*(0.0001450377),"")</f>
        <v>10442714.4</v>
      </c>
      <c r="J38" s="3">
        <f>IFERROR(Metric[[#This Row],[G]]*(0.0001450377),"")</f>
        <v>3916017.9000000004</v>
      </c>
      <c r="K38" s="9">
        <f>IFERROR(Metric[[#This Row],[ν]],"")</f>
        <v>0.33</v>
      </c>
      <c r="L38" s="13">
        <f>IFERROR(Metric[[#This Row],[ρ]]*0.000036127292,"")</f>
        <v>0.10260150928</v>
      </c>
      <c r="M38" s="3">
        <f>IFERROR(Metric[[#This Row],[CTE]]/1.8,"")</f>
        <v>1.2388888888888889E-5</v>
      </c>
      <c r="N38" s="11">
        <f>IFERROR(Metric[[#This Row],[K_therm]]*6.933,"")</f>
        <v>831.96</v>
      </c>
      <c r="O38" s="13">
        <f>IFERROR(Metric[[#This Row],[Sp_heat]]*0.0002388,"")</f>
        <v>0.20632320000000001</v>
      </c>
      <c r="P38" s="13">
        <f>IFERROR(Metric[[#This Row],[Damping]],"")</f>
        <v>0</v>
      </c>
      <c r="Q38" s="13" t="str">
        <f>IFERROR(Metric[[#This Row],[Source]],"")</f>
        <v>SW material library</v>
      </c>
    </row>
    <row r="39" spans="1:17" x14ac:dyDescent="0.25">
      <c r="A39" s="27" t="str">
        <f>IFERROR(Metric[[#This Row],[Class]],"")</f>
        <v>ALUMINUM ALLOY</v>
      </c>
      <c r="B39" s="27"/>
      <c r="C39" s="30" t="str">
        <f>IFERROR(Metric[[#This Row],[Name]],"")</f>
        <v>2219-T81</v>
      </c>
      <c r="D39" s="3">
        <f>IFERROR(Metric[[#This Row],[S_yt]]*(0.0001450377),"")</f>
        <v>50763.195</v>
      </c>
      <c r="E39" s="3">
        <f>IFERROR(Metric[[#This Row],[S_ys]]*(0.0001450377),"")</f>
        <v>29308.14429817547</v>
      </c>
      <c r="F39" s="3">
        <f>IFERROR(Metric[[#This Row],[S_ut]]*(0.0001450377),"")</f>
        <v>65992.1535</v>
      </c>
      <c r="G39" s="3">
        <f>IFERROR(Metric[[#This Row],[S_us]]*(0.0001450377),"")</f>
        <v>38100.587587628106</v>
      </c>
      <c r="H39" s="3">
        <f>IFERROR(Metric[[#This Row],[S_uc]]*(0.0001450377),"")</f>
        <v>0</v>
      </c>
      <c r="I39" s="21">
        <f>IFERROR(Metric[[#This Row],[E]]*(0.0001450377),"")</f>
        <v>10442714.4</v>
      </c>
      <c r="J39" s="3">
        <f>IFERROR(Metric[[#This Row],[G]]*(0.0001450377),"")</f>
        <v>3916017.9000000004</v>
      </c>
      <c r="K39" s="9">
        <f>IFERROR(Metric[[#This Row],[ν]],"")</f>
        <v>0.33</v>
      </c>
      <c r="L39" s="13">
        <f>IFERROR(Metric[[#This Row],[ρ]]*0.000036127292,"")</f>
        <v>0.10260150928</v>
      </c>
      <c r="M39" s="3">
        <f>IFERROR(Metric[[#This Row],[CTE]]/1.8,"")</f>
        <v>1.2388888888888889E-5</v>
      </c>
      <c r="N39" s="11">
        <f>IFERROR(Metric[[#This Row],[K_therm]]*6.933,"")</f>
        <v>831.96</v>
      </c>
      <c r="O39" s="13">
        <f>IFERROR(Metric[[#This Row],[Sp_heat]]*0.0002388,"")</f>
        <v>0.20632320000000001</v>
      </c>
      <c r="P39" s="13">
        <f>IFERROR(Metric[[#This Row],[Damping]],"")</f>
        <v>0</v>
      </c>
      <c r="Q39" s="13" t="str">
        <f>IFERROR(Metric[[#This Row],[Source]],"")</f>
        <v>SW material library</v>
      </c>
    </row>
    <row r="40" spans="1:17" x14ac:dyDescent="0.25">
      <c r="A40" s="27" t="str">
        <f>IFERROR(Metric[[#This Row],[Class]],"")</f>
        <v>ALUMINUM ALLOY</v>
      </c>
      <c r="B40" s="27"/>
      <c r="C40" s="30" t="str">
        <f>IFERROR(Metric[[#This Row],[Name]],"")</f>
        <v>2219-T87</v>
      </c>
      <c r="D40" s="3">
        <f>IFERROR(Metric[[#This Row],[S_yt]]*(0.0001450377),"")</f>
        <v>57289.891500000005</v>
      </c>
      <c r="E40" s="3">
        <f>IFERROR(Metric[[#This Row],[S_ys]]*(0.0001450377),"")</f>
        <v>33076.334279369461</v>
      </c>
      <c r="F40" s="3">
        <f>IFERROR(Metric[[#This Row],[S_ut]]*(0.0001450377),"")</f>
        <v>68892.907500000001</v>
      </c>
      <c r="G40" s="3">
        <f>IFERROR(Metric[[#This Row],[S_us]]*(0.0001450377),"")</f>
        <v>39775.338690380995</v>
      </c>
      <c r="H40" s="3">
        <f>IFERROR(Metric[[#This Row],[S_uc]]*(0.0001450377),"")</f>
        <v>0</v>
      </c>
      <c r="I40" s="21">
        <f>IFERROR(Metric[[#This Row],[E]]*(0.0001450377),"")</f>
        <v>10442714.4</v>
      </c>
      <c r="J40" s="3">
        <f>IFERROR(Metric[[#This Row],[G]]*(0.0001450377),"")</f>
        <v>3916017.9000000004</v>
      </c>
      <c r="K40" s="9">
        <f>IFERROR(Metric[[#This Row],[ν]],"")</f>
        <v>0.33</v>
      </c>
      <c r="L40" s="13">
        <f>IFERROR(Metric[[#This Row],[ρ]]*0.000036127292,"")</f>
        <v>0.10260150928</v>
      </c>
      <c r="M40" s="3">
        <f>IFERROR(Metric[[#This Row],[CTE]]/1.8,"")</f>
        <v>1.2388888888888889E-5</v>
      </c>
      <c r="N40" s="11">
        <f>IFERROR(Metric[[#This Row],[K_therm]]*6.933,"")</f>
        <v>831.96</v>
      </c>
      <c r="O40" s="13">
        <f>IFERROR(Metric[[#This Row],[Sp_heat]]*0.0002388,"")</f>
        <v>0.20632320000000001</v>
      </c>
      <c r="P40" s="13">
        <f>IFERROR(Metric[[#This Row],[Damping]],"")</f>
        <v>0</v>
      </c>
      <c r="Q40" s="13" t="str">
        <f>IFERROR(Metric[[#This Row],[Source]],"")</f>
        <v>SW material library</v>
      </c>
    </row>
    <row r="41" spans="1:17" x14ac:dyDescent="0.25">
      <c r="A41" s="27" t="str">
        <f>IFERROR(Metric[[#This Row],[Class]],"")</f>
        <v>ALUMINUM ALLOY</v>
      </c>
      <c r="B41" s="27"/>
      <c r="C41" s="30" t="str">
        <f>IFERROR(Metric[[#This Row],[Name]],"")</f>
        <v>2618-T61</v>
      </c>
      <c r="D41" s="3">
        <f>IFERROR(Metric[[#This Row],[S_yt]]*(0.0001450377),"")</f>
        <v>53954.023964359396</v>
      </c>
      <c r="E41" s="3">
        <f>IFERROR(Metric[[#This Row],[S_ys]]*(0.0001450377),"")</f>
        <v>31150.37025968642</v>
      </c>
      <c r="F41" s="3">
        <f>IFERROR(Metric[[#This Row],[S_ut]]*(0.0001450377),"")</f>
        <v>63961.625360974525</v>
      </c>
      <c r="G41" s="3">
        <f>IFERROR(Metric[[#This Row],[S_us]]*(0.0001450377),"")</f>
        <v>36928.261619964636</v>
      </c>
      <c r="H41" s="3">
        <f>IFERROR(Metric[[#This Row],[S_uc]]*(0.0001450377),"")</f>
        <v>0</v>
      </c>
      <c r="I41" s="21">
        <f>IFERROR(Metric[[#This Row],[E]]*(0.0001450377),"")</f>
        <v>10805308.189098967</v>
      </c>
      <c r="J41" s="3">
        <f>IFERROR(Metric[[#This Row],[G]]*(0.0001450377),"")</f>
        <v>3916017.8812841512</v>
      </c>
      <c r="K41" s="9">
        <f>IFERROR(Metric[[#This Row],[ν]],"")</f>
        <v>0.33</v>
      </c>
      <c r="L41" s="13">
        <f>IFERROR(Metric[[#This Row],[ρ]]*0.000036127292,"")</f>
        <v>9.9711325919999996E-2</v>
      </c>
      <c r="M41" s="3">
        <f>IFERROR(Metric[[#This Row],[CTE]]/1.8,"")</f>
        <v>1.2222222222222221E-5</v>
      </c>
      <c r="N41" s="11">
        <f>IFERROR(Metric[[#This Row],[K_therm]]*6.933,"")</f>
        <v>1012.218</v>
      </c>
      <c r="O41" s="13">
        <f>IFERROR(Metric[[#This Row],[Sp_heat]]*0.0002388,"")</f>
        <v>0.20895</v>
      </c>
      <c r="P41" s="13">
        <f>IFERROR(Metric[[#This Row],[Damping]],"")</f>
        <v>0</v>
      </c>
      <c r="Q41" s="13" t="str">
        <f>IFERROR(Metric[[#This Row],[Source]],"")</f>
        <v>SW material library</v>
      </c>
    </row>
    <row r="42" spans="1:17" x14ac:dyDescent="0.25">
      <c r="A42" s="27" t="str">
        <f>IFERROR(Metric[[#This Row],[Class]],"")</f>
        <v>ALUMINUM ALLOY</v>
      </c>
      <c r="B42" s="27"/>
      <c r="C42" s="30" t="str">
        <f>IFERROR(Metric[[#This Row],[Name]],"")</f>
        <v>3003-H12</v>
      </c>
      <c r="D42" s="3">
        <f>IFERROR(Metric[[#This Row],[S_yt]]*(0.0001450377),"")</f>
        <v>18129.712500000001</v>
      </c>
      <c r="E42" s="3">
        <f>IFERROR(Metric[[#This Row],[S_ys]]*(0.0001450377),"")</f>
        <v>10467.194392205523</v>
      </c>
      <c r="F42" s="3">
        <f>IFERROR(Metric[[#This Row],[S_ut]]*(0.0001450377),"")</f>
        <v>18854.901000000002</v>
      </c>
      <c r="G42" s="3">
        <f>IFERROR(Metric[[#This Row],[S_us]]*(0.0001450377),"")</f>
        <v>10885.882167893744</v>
      </c>
      <c r="H42" s="3">
        <f>IFERROR(Metric[[#This Row],[S_uc]]*(0.0001450377),"")</f>
        <v>0</v>
      </c>
      <c r="I42" s="21">
        <f>IFERROR(Metric[[#This Row],[E]]*(0.0001450377),"")</f>
        <v>10007601.300000001</v>
      </c>
      <c r="J42" s="3">
        <f>IFERROR(Metric[[#This Row],[G]]*(0.0001450377),"")</f>
        <v>3625942.5</v>
      </c>
      <c r="K42" s="9">
        <f>IFERROR(Metric[[#This Row],[ν]],"")</f>
        <v>0.33</v>
      </c>
      <c r="L42" s="13">
        <f>IFERROR(Metric[[#This Row],[ρ]]*0.000036127292,"")</f>
        <v>9.8627507160000003E-2</v>
      </c>
      <c r="M42" s="3">
        <f>IFERROR(Metric[[#This Row],[CTE]]/1.8,"")</f>
        <v>1.2888888888888889E-5</v>
      </c>
      <c r="N42" s="11">
        <f>IFERROR(Metric[[#This Row],[K_therm]]*6.933,"")</f>
        <v>1123.146</v>
      </c>
      <c r="O42" s="13">
        <f>IFERROR(Metric[[#This Row],[Sp_heat]]*0.0002388,"")</f>
        <v>0.2132484</v>
      </c>
      <c r="P42" s="13">
        <f>IFERROR(Metric[[#This Row],[Damping]],"")</f>
        <v>0</v>
      </c>
      <c r="Q42" s="13" t="str">
        <f>IFERROR(Metric[[#This Row],[Source]],"")</f>
        <v>SW material library</v>
      </c>
    </row>
    <row r="43" spans="1:17" x14ac:dyDescent="0.25">
      <c r="A43" s="27" t="str">
        <f>IFERROR(Metric[[#This Row],[Class]],"")</f>
        <v>ALUMINUM ALLOY</v>
      </c>
      <c r="B43" s="27"/>
      <c r="C43" s="30" t="str">
        <f>IFERROR(Metric[[#This Row],[Name]],"")</f>
        <v>3003-H12</v>
      </c>
      <c r="D43" s="3">
        <f>IFERROR(Metric[[#This Row],[S_yt]]*(0.0001450377),"")</f>
        <v>18129.712283722973</v>
      </c>
      <c r="E43" s="3">
        <f>IFERROR(Metric[[#This Row],[S_ys]]*(0.0001450377),"")</f>
        <v>10467.194267337924</v>
      </c>
      <c r="F43" s="3">
        <f>IFERROR(Metric[[#This Row],[S_ut]]*(0.0001450377),"")</f>
        <v>18854.901095071778</v>
      </c>
      <c r="G43" s="3">
        <f>IFERROR(Metric[[#This Row],[S_us]]*(0.0001450377),"")</f>
        <v>10885.882222783463</v>
      </c>
      <c r="H43" s="3">
        <f>IFERROR(Metric[[#This Row],[S_uc]]*(0.0001450377),"")</f>
        <v>0</v>
      </c>
      <c r="I43" s="21">
        <f>IFERROR(Metric[[#This Row],[E]]*(0.0001450377),"")</f>
        <v>10007601.396615015</v>
      </c>
      <c r="J43" s="3">
        <f>IFERROR(Metric[[#This Row],[G]]*(0.0001450377),"")</f>
        <v>3625942.4567445908</v>
      </c>
      <c r="K43" s="9">
        <f>IFERROR(Metric[[#This Row],[ν]],"")</f>
        <v>0.33</v>
      </c>
      <c r="L43" s="13">
        <f>IFERROR(Metric[[#This Row],[ρ]]*0.000036127292,"")</f>
        <v>9.8627507160000003E-2</v>
      </c>
      <c r="M43" s="3">
        <f>IFERROR(Metric[[#This Row],[CTE]]/1.8,"")</f>
        <v>1.2777777777777777E-5</v>
      </c>
      <c r="N43" s="11">
        <f>IFERROR(Metric[[#This Row],[K_therm]]*6.933,"")</f>
        <v>1123.146</v>
      </c>
      <c r="O43" s="13">
        <f>IFERROR(Metric[[#This Row],[Sp_heat]]*0.0002388,"")</f>
        <v>0.2132484</v>
      </c>
      <c r="P43" s="13">
        <f>IFERROR(Metric[[#This Row],[Damping]],"")</f>
        <v>0</v>
      </c>
      <c r="Q43" s="13" t="str">
        <f>IFERROR(Metric[[#This Row],[Source]],"")</f>
        <v>SW material library</v>
      </c>
    </row>
    <row r="44" spans="1:17" x14ac:dyDescent="0.25">
      <c r="A44" s="27" t="str">
        <f>IFERROR(Metric[[#This Row],[Class]],"")</f>
        <v>ALUMINUM ALLOY</v>
      </c>
      <c r="B44" s="27"/>
      <c r="C44" s="30" t="str">
        <f>IFERROR(Metric[[#This Row],[Name]],"")</f>
        <v>3003-H14</v>
      </c>
      <c r="D44" s="3">
        <f>IFERROR(Metric[[#This Row],[S_yt]]*(0.0001450377),"")</f>
        <v>21030.466500000002</v>
      </c>
      <c r="E44" s="3">
        <f>IFERROR(Metric[[#This Row],[S_ys]]*(0.0001450377),"")</f>
        <v>12141.945494958407</v>
      </c>
      <c r="F44" s="3">
        <f>IFERROR(Metric[[#This Row],[S_ut]]*(0.0001450377),"")</f>
        <v>21755.655000000002</v>
      </c>
      <c r="G44" s="3">
        <f>IFERROR(Metric[[#This Row],[S_us]]*(0.0001450377),"")</f>
        <v>12560.633270646629</v>
      </c>
      <c r="H44" s="3">
        <f>IFERROR(Metric[[#This Row],[S_uc]]*(0.0001450377),"")</f>
        <v>0</v>
      </c>
      <c r="I44" s="21">
        <f>IFERROR(Metric[[#This Row],[E]]*(0.0001450377),"")</f>
        <v>10007601.300000001</v>
      </c>
      <c r="J44" s="3">
        <f>IFERROR(Metric[[#This Row],[G]]*(0.0001450377),"")</f>
        <v>3625942.5</v>
      </c>
      <c r="K44" s="9">
        <f>IFERROR(Metric[[#This Row],[ν]],"")</f>
        <v>0.33</v>
      </c>
      <c r="L44" s="13">
        <f>IFERROR(Metric[[#This Row],[ρ]]*0.000036127292,"")</f>
        <v>9.8627507160000003E-2</v>
      </c>
      <c r="M44" s="3">
        <f>IFERROR(Metric[[#This Row],[CTE]]/1.8,"")</f>
        <v>1.2888888888888889E-5</v>
      </c>
      <c r="N44" s="11">
        <f>IFERROR(Metric[[#This Row],[K_therm]]*6.933,"")</f>
        <v>1102.347</v>
      </c>
      <c r="O44" s="13">
        <f>IFERROR(Metric[[#This Row],[Sp_heat]]*0.0002388,"")</f>
        <v>0.2132484</v>
      </c>
      <c r="P44" s="13">
        <f>IFERROR(Metric[[#This Row],[Damping]],"")</f>
        <v>0</v>
      </c>
      <c r="Q44" s="13" t="str">
        <f>IFERROR(Metric[[#This Row],[Source]],"")</f>
        <v>SW material library</v>
      </c>
    </row>
    <row r="45" spans="1:17" x14ac:dyDescent="0.25">
      <c r="A45" s="27" t="str">
        <f>IFERROR(Metric[[#This Row],[Class]],"")</f>
        <v>ALUMINUM ALLOY</v>
      </c>
      <c r="B45" s="27"/>
      <c r="C45" s="30" t="str">
        <f>IFERROR(Metric[[#This Row],[Name]],"")</f>
        <v>3003-H14</v>
      </c>
      <c r="D45" s="3">
        <f>IFERROR(Metric[[#This Row],[S_yt]]*(0.0001450377),"")</f>
        <v>21030.466529118497</v>
      </c>
      <c r="E45" s="3">
        <f>IFERROR(Metric[[#This Row],[S_ys]]*(0.0001450377),"")</f>
        <v>12141.94551176998</v>
      </c>
      <c r="F45" s="3">
        <f>IFERROR(Metric[[#This Row],[S_ut]]*(0.0001450377),"")</f>
        <v>21755.655340467441</v>
      </c>
      <c r="G45" s="3">
        <f>IFERROR(Metric[[#This Row],[S_us]]*(0.0001450377),"")</f>
        <v>12560.633467215599</v>
      </c>
      <c r="H45" s="3">
        <f>IFERROR(Metric[[#This Row],[S_uc]]*(0.0001450377),"")</f>
        <v>0</v>
      </c>
      <c r="I45" s="21">
        <f>IFERROR(Metric[[#This Row],[E]]*(0.0001450377),"")</f>
        <v>10007601.396615015</v>
      </c>
      <c r="J45" s="3">
        <f>IFERROR(Metric[[#This Row],[G]]*(0.0001450377),"")</f>
        <v>3625942.4567445908</v>
      </c>
      <c r="K45" s="9">
        <f>IFERROR(Metric[[#This Row],[ν]],"")</f>
        <v>0.33</v>
      </c>
      <c r="L45" s="13">
        <f>IFERROR(Metric[[#This Row],[ρ]]*0.000036127292,"")</f>
        <v>9.8627507160000003E-2</v>
      </c>
      <c r="M45" s="3">
        <f>IFERROR(Metric[[#This Row],[CTE]]/1.8,"")</f>
        <v>1.2777777777777777E-5</v>
      </c>
      <c r="N45" s="11">
        <f>IFERROR(Metric[[#This Row],[K_therm]]*6.933,"")</f>
        <v>1102.347</v>
      </c>
      <c r="O45" s="13">
        <f>IFERROR(Metric[[#This Row],[Sp_heat]]*0.0002388,"")</f>
        <v>0.2132484</v>
      </c>
      <c r="P45" s="13">
        <f>IFERROR(Metric[[#This Row],[Damping]],"")</f>
        <v>0</v>
      </c>
      <c r="Q45" s="13" t="str">
        <f>IFERROR(Metric[[#This Row],[Source]],"")</f>
        <v>SW material library</v>
      </c>
    </row>
    <row r="46" spans="1:17" x14ac:dyDescent="0.25">
      <c r="A46" s="27" t="str">
        <f>IFERROR(Metric[[#This Row],[Class]],"")</f>
        <v>ALUMINUM ALLOY</v>
      </c>
      <c r="B46" s="27"/>
      <c r="C46" s="30" t="str">
        <f>IFERROR(Metric[[#This Row],[Name]],"")</f>
        <v>3003-H16</v>
      </c>
      <c r="D46" s="3">
        <f>IFERROR(Metric[[#This Row],[S_yt]]*(0.0001450377),"")</f>
        <v>24656.409000000003</v>
      </c>
      <c r="E46" s="3">
        <f>IFERROR(Metric[[#This Row],[S_ys]]*(0.0001450377),"")</f>
        <v>14235.384373399513</v>
      </c>
      <c r="F46" s="3">
        <f>IFERROR(Metric[[#This Row],[S_ut]]*(0.0001450377),"")</f>
        <v>26106.786</v>
      </c>
      <c r="G46" s="3">
        <f>IFERROR(Metric[[#This Row],[S_us]]*(0.0001450377),"")</f>
        <v>15072.759924775955</v>
      </c>
      <c r="H46" s="3">
        <f>IFERROR(Metric[[#This Row],[S_uc]]*(0.0001450377),"")</f>
        <v>0</v>
      </c>
      <c r="I46" s="21">
        <f>IFERROR(Metric[[#This Row],[E]]*(0.0001450377),"")</f>
        <v>10007601.300000001</v>
      </c>
      <c r="J46" s="3">
        <f>IFERROR(Metric[[#This Row],[G]]*(0.0001450377),"")</f>
        <v>3625942.5</v>
      </c>
      <c r="K46" s="9">
        <f>IFERROR(Metric[[#This Row],[ν]],"")</f>
        <v>0.33</v>
      </c>
      <c r="L46" s="13">
        <f>IFERROR(Metric[[#This Row],[ρ]]*0.000036127292,"")</f>
        <v>9.8627507160000003E-2</v>
      </c>
      <c r="M46" s="3">
        <f>IFERROR(Metric[[#This Row],[CTE]]/1.8,"")</f>
        <v>1.2888888888888889E-5</v>
      </c>
      <c r="N46" s="11">
        <f>IFERROR(Metric[[#This Row],[K_therm]]*6.933,"")</f>
        <v>1088.481</v>
      </c>
      <c r="O46" s="13">
        <f>IFERROR(Metric[[#This Row],[Sp_heat]]*0.0002388,"")</f>
        <v>0.2132484</v>
      </c>
      <c r="P46" s="13">
        <f>IFERROR(Metric[[#This Row],[Damping]],"")</f>
        <v>0</v>
      </c>
      <c r="Q46" s="13" t="str">
        <f>IFERROR(Metric[[#This Row],[Source]],"")</f>
        <v>SW material library</v>
      </c>
    </row>
    <row r="47" spans="1:17" x14ac:dyDescent="0.25">
      <c r="A47" s="27" t="str">
        <f>IFERROR(Metric[[#This Row],[Class]],"")</f>
        <v>ALUMINUM ALLOY</v>
      </c>
      <c r="B47" s="27"/>
      <c r="C47" s="30" t="str">
        <f>IFERROR(Metric[[#This Row],[Name]],"")</f>
        <v>3003-H18</v>
      </c>
      <c r="D47" s="3">
        <f>IFERROR(Metric[[#This Row],[S_yt]]*(0.0001450377),"")</f>
        <v>26831.9745</v>
      </c>
      <c r="E47" s="3">
        <f>IFERROR(Metric[[#This Row],[S_ys]]*(0.0001450377),"")</f>
        <v>15491.447700464176</v>
      </c>
      <c r="F47" s="3">
        <f>IFERROR(Metric[[#This Row],[S_ut]]*(0.0001450377),"")</f>
        <v>29007.54</v>
      </c>
      <c r="G47" s="3">
        <f>IFERROR(Metric[[#This Row],[S_us]]*(0.0001450377),"")</f>
        <v>16747.511027528839</v>
      </c>
      <c r="H47" s="3">
        <f>IFERROR(Metric[[#This Row],[S_uc]]*(0.0001450377),"")</f>
        <v>0</v>
      </c>
      <c r="I47" s="21">
        <f>IFERROR(Metric[[#This Row],[E]]*(0.0001450377),"")</f>
        <v>10007601.300000001</v>
      </c>
      <c r="J47" s="3">
        <f>IFERROR(Metric[[#This Row],[G]]*(0.0001450377),"")</f>
        <v>3625942.5</v>
      </c>
      <c r="K47" s="9">
        <f>IFERROR(Metric[[#This Row],[ν]],"")</f>
        <v>0.33</v>
      </c>
      <c r="L47" s="13">
        <f>IFERROR(Metric[[#This Row],[ρ]]*0.000036127292,"")</f>
        <v>9.8627507160000003E-2</v>
      </c>
      <c r="M47" s="3">
        <f>IFERROR(Metric[[#This Row],[CTE]]/1.8,"")</f>
        <v>1.2888888888888889E-5</v>
      </c>
      <c r="N47" s="11">
        <f>IFERROR(Metric[[#This Row],[K_therm]]*6.933,"")</f>
        <v>1074.615</v>
      </c>
      <c r="O47" s="13">
        <f>IFERROR(Metric[[#This Row],[Sp_heat]]*0.0002388,"")</f>
        <v>0.2132484</v>
      </c>
      <c r="P47" s="13">
        <f>IFERROR(Metric[[#This Row],[Damping]],"")</f>
        <v>0</v>
      </c>
      <c r="Q47" s="13" t="str">
        <f>IFERROR(Metric[[#This Row],[Source]],"")</f>
        <v>SW material library</v>
      </c>
    </row>
    <row r="48" spans="1:17" x14ac:dyDescent="0.25">
      <c r="A48" s="27" t="str">
        <f>IFERROR(Metric[[#This Row],[Class]],"")</f>
        <v>ALUMINUM ALLOY</v>
      </c>
      <c r="B48" s="27"/>
      <c r="C48" s="30" t="str">
        <f>IFERROR(Metric[[#This Row],[Name]],"")</f>
        <v>3003-H18</v>
      </c>
      <c r="D48" s="3">
        <f>IFERROR(Metric[[#This Row],[S_yt]]*(0.0001450377),"")</f>
        <v>26831.974019909987</v>
      </c>
      <c r="E48" s="3">
        <f>IFERROR(Metric[[#This Row],[S_ys]]*(0.0001450377),"")</f>
        <v>15491.447423284077</v>
      </c>
      <c r="F48" s="3">
        <f>IFERROR(Metric[[#This Row],[S_ut]]*(0.0001450377),"")</f>
        <v>29007.540453956542</v>
      </c>
      <c r="G48" s="3">
        <f>IFERROR(Metric[[#This Row],[S_us]]*(0.0001450377),"")</f>
        <v>16747.511289620772</v>
      </c>
      <c r="H48" s="3">
        <f>IFERROR(Metric[[#This Row],[S_uc]]*(0.0001450377),"")</f>
        <v>0</v>
      </c>
      <c r="I48" s="21">
        <f>IFERROR(Metric[[#This Row],[E]]*(0.0001450377),"")</f>
        <v>10007601.396615015</v>
      </c>
      <c r="J48" s="3">
        <f>IFERROR(Metric[[#This Row],[G]]*(0.0001450377),"")</f>
        <v>3625942.4567445908</v>
      </c>
      <c r="K48" s="9">
        <f>IFERROR(Metric[[#This Row],[ν]],"")</f>
        <v>0.33</v>
      </c>
      <c r="L48" s="13">
        <f>IFERROR(Metric[[#This Row],[ρ]]*0.000036127292,"")</f>
        <v>9.8627507160000003E-2</v>
      </c>
      <c r="M48" s="3">
        <f>IFERROR(Metric[[#This Row],[CTE]]/1.8,"")</f>
        <v>1.2777777777777777E-5</v>
      </c>
      <c r="N48" s="11">
        <f>IFERROR(Metric[[#This Row],[K_therm]]*6.933,"")</f>
        <v>1074.615</v>
      </c>
      <c r="O48" s="13">
        <f>IFERROR(Metric[[#This Row],[Sp_heat]]*0.0002388,"")</f>
        <v>0.2132484</v>
      </c>
      <c r="P48" s="13">
        <f>IFERROR(Metric[[#This Row],[Damping]],"")</f>
        <v>0</v>
      </c>
      <c r="Q48" s="13" t="str">
        <f>IFERROR(Metric[[#This Row],[Source]],"")</f>
        <v>SW material library</v>
      </c>
    </row>
    <row r="49" spans="1:17" x14ac:dyDescent="0.25">
      <c r="A49" s="27" t="str">
        <f>IFERROR(Metric[[#This Row],[Class]],"")</f>
        <v>ALUMINUM ALLOY</v>
      </c>
      <c r="B49" s="27"/>
      <c r="C49" s="30" t="str">
        <f>IFERROR(Metric[[#This Row],[Name]],"")</f>
        <v>3003-O</v>
      </c>
      <c r="D49" s="3">
        <f>IFERROR(Metric[[#This Row],[S_yt]]*(0.0001450377),"")</f>
        <v>5801.5080000000007</v>
      </c>
      <c r="E49" s="3">
        <f>IFERROR(Metric[[#This Row],[S_ys]]*(0.0001450377),"")</f>
        <v>3349.502205505768</v>
      </c>
      <c r="F49" s="3">
        <f>IFERROR(Metric[[#This Row],[S_ut]]*(0.0001450377),"")</f>
        <v>15954.147000000001</v>
      </c>
      <c r="G49" s="3">
        <f>IFERROR(Metric[[#This Row],[S_us]]*(0.0001450377),"")</f>
        <v>9211.1310651408603</v>
      </c>
      <c r="H49" s="3">
        <f>IFERROR(Metric[[#This Row],[S_uc]]*(0.0001450377),"")</f>
        <v>0</v>
      </c>
      <c r="I49" s="21">
        <f>IFERROR(Metric[[#This Row],[E]]*(0.0001450377),"")</f>
        <v>10007601.300000001</v>
      </c>
      <c r="J49" s="3">
        <f>IFERROR(Metric[[#This Row],[G]]*(0.0001450377),"")</f>
        <v>3625942.5</v>
      </c>
      <c r="K49" s="9">
        <f>IFERROR(Metric[[#This Row],[ν]],"")</f>
        <v>0.33</v>
      </c>
      <c r="L49" s="13">
        <f>IFERROR(Metric[[#This Row],[ρ]]*0.000036127292,"")</f>
        <v>9.8627507160000003E-2</v>
      </c>
      <c r="M49" s="3">
        <f>IFERROR(Metric[[#This Row],[CTE]]/1.8,"")</f>
        <v>1.2888888888888889E-5</v>
      </c>
      <c r="N49" s="11">
        <f>IFERROR(Metric[[#This Row],[K_therm]]*6.933,"")</f>
        <v>1338.069</v>
      </c>
      <c r="O49" s="13">
        <f>IFERROR(Metric[[#This Row],[Sp_heat]]*0.0002388,"")</f>
        <v>0.2132484</v>
      </c>
      <c r="P49" s="13">
        <f>IFERROR(Metric[[#This Row],[Damping]],"")</f>
        <v>0</v>
      </c>
      <c r="Q49" s="13" t="str">
        <f>IFERROR(Metric[[#This Row],[Source]],"")</f>
        <v>SW material library</v>
      </c>
    </row>
    <row r="50" spans="1:17" x14ac:dyDescent="0.25">
      <c r="A50" s="27" t="str">
        <f>IFERROR(Metric[[#This Row],[Class]],"")</f>
        <v>ALUMINUM ALLOY</v>
      </c>
      <c r="B50" s="27"/>
      <c r="C50" s="30" t="str">
        <f>IFERROR(Metric[[#This Row],[Name]],"")</f>
        <v>3003-O</v>
      </c>
      <c r="D50" s="3">
        <f>IFERROR(Metric[[#This Row],[S_yt]]*(0.0001450377),"")</f>
        <v>5221.3572000000004</v>
      </c>
      <c r="E50" s="3">
        <f>IFERROR(Metric[[#This Row],[S_ys]]*(0.0001450377),"")</f>
        <v>3014.5519849551911</v>
      </c>
      <c r="F50" s="3">
        <f>IFERROR(Metric[[#This Row],[S_ut]]*(0.0001450377),"")</f>
        <v>15228.958500000001</v>
      </c>
      <c r="G50" s="3">
        <f>IFERROR(Metric[[#This Row],[S_us]]*(0.0001450377),"")</f>
        <v>8792.4432894526399</v>
      </c>
      <c r="H50" s="3">
        <f>IFERROR(Metric[[#This Row],[S_uc]]*(0.0001450377),"")</f>
        <v>0</v>
      </c>
      <c r="I50" s="21">
        <f>IFERROR(Metric[[#This Row],[E]]*(0.0001450377),"")</f>
        <v>10007601.396615015</v>
      </c>
      <c r="J50" s="3">
        <f>IFERROR(Metric[[#This Row],[G]]*(0.0001450377),"")</f>
        <v>3625942.4567445908</v>
      </c>
      <c r="K50" s="9">
        <f>IFERROR(Metric[[#This Row],[ν]],"")</f>
        <v>0.33</v>
      </c>
      <c r="L50" s="13">
        <f>IFERROR(Metric[[#This Row],[ρ]]*0.000036127292,"")</f>
        <v>9.8627507160000003E-2</v>
      </c>
      <c r="M50" s="3">
        <f>IFERROR(Metric[[#This Row],[CTE]]/1.8,"")</f>
        <v>1.2777777777777777E-5</v>
      </c>
      <c r="N50" s="11">
        <f>IFERROR(Metric[[#This Row],[K_therm]]*6.933,"")</f>
        <v>1338.069</v>
      </c>
      <c r="O50" s="13">
        <f>IFERROR(Metric[[#This Row],[Sp_heat]]*0.0002388,"")</f>
        <v>0.2132484</v>
      </c>
      <c r="P50" s="13">
        <f>IFERROR(Metric[[#This Row],[Damping]],"")</f>
        <v>0</v>
      </c>
      <c r="Q50" s="13" t="str">
        <f>IFERROR(Metric[[#This Row],[Source]],"")</f>
        <v>SW material library</v>
      </c>
    </row>
    <row r="51" spans="1:17" x14ac:dyDescent="0.25">
      <c r="A51" s="27" t="str">
        <f>IFERROR(Metric[[#This Row],[Class]],"")</f>
        <v>ALUMINUM ALLOY</v>
      </c>
      <c r="B51" s="27"/>
      <c r="C51" s="30" t="str">
        <f>IFERROR(Metric[[#This Row],[Name]],"")</f>
        <v>3004-H34</v>
      </c>
      <c r="D51" s="3">
        <f>IFERROR(Metric[[#This Row],[S_yt]]*(0.0001450377),"")</f>
        <v>29007.540453956542</v>
      </c>
      <c r="E51" s="3">
        <f>IFERROR(Metric[[#This Row],[S_ys]]*(0.0001450377),"")</f>
        <v>16747.511289620772</v>
      </c>
      <c r="F51" s="3">
        <f>IFERROR(Metric[[#This Row],[S_ut]]*(0.0001450377),"")</f>
        <v>34954.085907017674</v>
      </c>
      <c r="G51" s="3">
        <f>IFERROR(Metric[[#This Row],[S_us]]*(0.0001450377),"")</f>
        <v>20180.75090769396</v>
      </c>
      <c r="H51" s="3">
        <f>IFERROR(Metric[[#This Row],[S_uc]]*(0.0001450377),"")</f>
        <v>0</v>
      </c>
      <c r="I51" s="21">
        <f>IFERROR(Metric[[#This Row],[E]]*(0.0001450377),"")</f>
        <v>9993097.5003880691</v>
      </c>
      <c r="J51" s="3">
        <f>IFERROR(Metric[[#This Row],[G]]*(0.0001450377),"")</f>
        <v>3625942.4567445908</v>
      </c>
      <c r="K51" s="9">
        <f>IFERROR(Metric[[#This Row],[ν]],"")</f>
        <v>0.35</v>
      </c>
      <c r="L51" s="13">
        <f>IFERROR(Metric[[#This Row],[ρ]]*0.000036127292,"")</f>
        <v>9.826623424E-2</v>
      </c>
      <c r="M51" s="3">
        <f>IFERROR(Metric[[#This Row],[CTE]]/1.8,"")</f>
        <v>1.3333333333333333E-5</v>
      </c>
      <c r="N51" s="11">
        <f>IFERROR(Metric[[#This Row],[K_therm]]*6.933,"")</f>
        <v>1338.069</v>
      </c>
      <c r="O51" s="13">
        <f>IFERROR(Metric[[#This Row],[Sp_heat]]*0.0002388,"")</f>
        <v>0.2132484</v>
      </c>
      <c r="P51" s="13">
        <f>IFERROR(Metric[[#This Row],[Damping]],"")</f>
        <v>0</v>
      </c>
      <c r="Q51" s="13" t="str">
        <f>IFERROR(Metric[[#This Row],[Source]],"")</f>
        <v>SW material library</v>
      </c>
    </row>
    <row r="52" spans="1:17" x14ac:dyDescent="0.25">
      <c r="A52" s="27" t="str">
        <f>IFERROR(Metric[[#This Row],[Class]],"")</f>
        <v>ALUMINUM ALLOY</v>
      </c>
      <c r="B52" s="27"/>
      <c r="C52" s="30" t="str">
        <f>IFERROR(Metric[[#This Row],[Name]],"")</f>
        <v>3004-O</v>
      </c>
      <c r="D52" s="3">
        <f>IFERROR(Metric[[#This Row],[S_yt]]*(0.0001450377),"")</f>
        <v>10007.601396614979</v>
      </c>
      <c r="E52" s="3">
        <f>IFERROR(Metric[[#This Row],[S_ys]]*(0.0001450377),"")</f>
        <v>5777.8913602781322</v>
      </c>
      <c r="F52" s="3">
        <f>IFERROR(Metric[[#This Row],[S_ut]]*(0.0001450377),"")</f>
        <v>25961.748246291238</v>
      </c>
      <c r="G52" s="3">
        <f>IFERROR(Metric[[#This Row],[S_us]]*(0.0001450377),"")</f>
        <v>14989.02233862954</v>
      </c>
      <c r="H52" s="3">
        <f>IFERROR(Metric[[#This Row],[S_uc]]*(0.0001450377),"")</f>
        <v>0</v>
      </c>
      <c r="I52" s="21">
        <f>IFERROR(Metric[[#This Row],[E]]*(0.0001450377),"")</f>
        <v>9993097.5003880691</v>
      </c>
      <c r="J52" s="3">
        <f>IFERROR(Metric[[#This Row],[G]]*(0.0001450377),"")</f>
        <v>3625942.4567445908</v>
      </c>
      <c r="K52" s="9">
        <f>IFERROR(Metric[[#This Row],[ν]],"")</f>
        <v>0.35</v>
      </c>
      <c r="L52" s="13">
        <f>IFERROR(Metric[[#This Row],[ρ]]*0.000036127292,"")</f>
        <v>9.826623424E-2</v>
      </c>
      <c r="M52" s="3">
        <f>IFERROR(Metric[[#This Row],[CTE]]/1.8,"")</f>
        <v>1.3333333333333333E-5</v>
      </c>
      <c r="N52" s="11">
        <f>IFERROR(Metric[[#This Row],[K_therm]]*6.933,"")</f>
        <v>1338.069</v>
      </c>
      <c r="O52" s="13">
        <f>IFERROR(Metric[[#This Row],[Sp_heat]]*0.0002388,"")</f>
        <v>0.2132484</v>
      </c>
      <c r="P52" s="13">
        <f>IFERROR(Metric[[#This Row],[Damping]],"")</f>
        <v>0</v>
      </c>
      <c r="Q52" s="13" t="str">
        <f>IFERROR(Metric[[#This Row],[Source]],"")</f>
        <v>SW material library</v>
      </c>
    </row>
    <row r="53" spans="1:17" x14ac:dyDescent="0.25">
      <c r="A53" s="27" t="str">
        <f>IFERROR(Metric[[#This Row],[Class]],"")</f>
        <v>ALUMINUM ALLOY</v>
      </c>
      <c r="B53" s="27"/>
      <c r="C53" s="30" t="str">
        <f>IFERROR(Metric[[#This Row],[Name]],"")</f>
        <v>356.0-T6</v>
      </c>
      <c r="D53" s="3">
        <f>IFERROR(Metric[[#This Row],[S_yt]]*(0.0001450377),"")</f>
        <v>22045.7304</v>
      </c>
      <c r="E53" s="3">
        <f>IFERROR(Metric[[#This Row],[S_ys]]*(0.0001450377),"")</f>
        <v>12728.108380921918</v>
      </c>
      <c r="F53" s="3">
        <f>IFERROR(Metric[[#This Row],[S_ut]]*(0.0001450377),"")</f>
        <v>33068.595600000001</v>
      </c>
      <c r="G53" s="3">
        <f>IFERROR(Metric[[#This Row],[S_us]]*(0.0001450377),"")</f>
        <v>19092.162571382876</v>
      </c>
      <c r="H53" s="3">
        <f>IFERROR(Metric[[#This Row],[S_uc]]*(0.0001450377),"")</f>
        <v>26831.9745</v>
      </c>
      <c r="I53" s="21">
        <f>IFERROR(Metric[[#This Row],[E]]*(0.0001450377),"")</f>
        <v>10500729.48</v>
      </c>
      <c r="J53" s="3">
        <f>IFERROR(Metric[[#This Row],[G]]*(0.0001450377),"")</f>
        <v>3945025.4400000004</v>
      </c>
      <c r="K53" s="9">
        <f>IFERROR(Metric[[#This Row],[ν]],"")</f>
        <v>0.33</v>
      </c>
      <c r="L53" s="13">
        <f>IFERROR(Metric[[#This Row],[ρ]]*0.000036127292,"")</f>
        <v>9.6821142560000004E-2</v>
      </c>
      <c r="M53" s="3">
        <f>IFERROR(Metric[[#This Row],[CTE]]/1.8,"")</f>
        <v>1.1666666666666666E-5</v>
      </c>
      <c r="N53" s="11">
        <f>IFERROR(Metric[[#This Row],[K_therm]]*6.933,"")</f>
        <v>1046.883</v>
      </c>
      <c r="O53" s="13">
        <f>IFERROR(Metric[[#This Row],[Sp_heat]]*0.0002388,"")</f>
        <v>0.22996440000000001</v>
      </c>
      <c r="P53" s="13">
        <f>IFERROR(Metric[[#This Row],[Damping]],"")</f>
        <v>0</v>
      </c>
      <c r="Q53" s="13" t="str">
        <f>IFERROR(Metric[[#This Row],[Source]],"")</f>
        <v>SW material library</v>
      </c>
    </row>
    <row r="54" spans="1:17" x14ac:dyDescent="0.25">
      <c r="A54" s="27" t="str">
        <f>IFERROR(Metric[[#This Row],[Class]],"")</f>
        <v>ALUMINUM ALLOY</v>
      </c>
      <c r="B54" s="27"/>
      <c r="C54" s="30" t="str">
        <f>IFERROR(Metric[[#This Row],[Name]],"")</f>
        <v>4032-T6</v>
      </c>
      <c r="D54" s="3">
        <f>IFERROR(Metric[[#This Row],[S_yt]]*(0.0001450377),"")</f>
        <v>45686.875500000002</v>
      </c>
      <c r="E54" s="3">
        <f>IFERROR(Metric[[#This Row],[S_ys]]*(0.0001450377),"")</f>
        <v>26377.32986835792</v>
      </c>
      <c r="F54" s="3">
        <f>IFERROR(Metric[[#This Row],[S_ut]]*(0.0001450377),"")</f>
        <v>55114.326000000001</v>
      </c>
      <c r="G54" s="3">
        <f>IFERROR(Metric[[#This Row],[S_us]]*(0.0001450377),"")</f>
        <v>31820.270952304796</v>
      </c>
      <c r="H54" s="3">
        <f>IFERROR(Metric[[#This Row],[S_uc]]*(0.0001450377),"")</f>
        <v>0</v>
      </c>
      <c r="I54" s="21">
        <f>IFERROR(Metric[[#This Row],[E]]*(0.0001450377),"")</f>
        <v>11457978.300000001</v>
      </c>
      <c r="J54" s="3">
        <f>IFERROR(Metric[[#This Row],[G]]*(0.0001450377),"")</f>
        <v>3770980.2</v>
      </c>
      <c r="K54" s="9">
        <f>IFERROR(Metric[[#This Row],[ν]],"")</f>
        <v>0.34</v>
      </c>
      <c r="L54" s="13">
        <f>IFERROR(Metric[[#This Row],[ρ]]*0.000036127292,"")</f>
        <v>9.6821142560000004E-2</v>
      </c>
      <c r="M54" s="3">
        <f>IFERROR(Metric[[#This Row],[CTE]]/1.8,"")</f>
        <v>1.0777777777777778E-5</v>
      </c>
      <c r="N54" s="11">
        <f>IFERROR(Metric[[#This Row],[K_therm]]*6.933,"")</f>
        <v>956.75400000000002</v>
      </c>
      <c r="O54" s="13">
        <f>IFERROR(Metric[[#This Row],[Sp_heat]]*0.0002388,"")</f>
        <v>0.20297999999999999</v>
      </c>
      <c r="P54" s="13">
        <f>IFERROR(Metric[[#This Row],[Damping]],"")</f>
        <v>0</v>
      </c>
      <c r="Q54" s="13" t="str">
        <f>IFERROR(Metric[[#This Row],[Source]],"")</f>
        <v>SW material library</v>
      </c>
    </row>
    <row r="55" spans="1:17" s="6" customFormat="1" x14ac:dyDescent="0.25">
      <c r="A55" s="39" t="str">
        <f>IFERROR(Metric[[#This Row],[Class]],"")</f>
        <v>ALUMINUM ALLOY</v>
      </c>
      <c r="B55" s="39"/>
      <c r="C55" s="40" t="str">
        <f>IFERROR(Metric[[#This Row],[Name]],"")</f>
        <v>5052-H32</v>
      </c>
      <c r="D55" s="7">
        <f>IFERROR(Metric[[#This Row],[S_yt]]*(0.0001450377),"")</f>
        <v>28282.351500000001</v>
      </c>
      <c r="E55" s="7">
        <f>IFERROR(Metric[[#This Row],[S_ys]]*(0.0001450377),"")</f>
        <v>16328.823251840618</v>
      </c>
      <c r="F55" s="7">
        <f>IFERROR(Metric[[#This Row],[S_ut]]*(0.0001450377),"")</f>
        <v>33358.671000000002</v>
      </c>
      <c r="G55" s="7">
        <f>IFERROR(Metric[[#This Row],[S_us]]*(0.0001450377),"")</f>
        <v>19259.637681658165</v>
      </c>
      <c r="H55" s="7">
        <f>IFERROR(Metric[[#This Row],[S_uc]]*(0.0001450377),"")</f>
        <v>0</v>
      </c>
      <c r="I55" s="21">
        <f>IFERROR(Metric[[#This Row],[E]]*(0.0001450377),"")</f>
        <v>10152639</v>
      </c>
      <c r="J55" s="7">
        <f>IFERROR(Metric[[#This Row],[G]]*(0.0001450377),"")</f>
        <v>3756476.43</v>
      </c>
      <c r="K55" s="8">
        <f>IFERROR(Metric[[#This Row],[ν]],"")</f>
        <v>0.33</v>
      </c>
      <c r="L55" s="14">
        <f>IFERROR(Metric[[#This Row],[ρ]]*0.000036127292,"")</f>
        <v>9.6821142560000004E-2</v>
      </c>
      <c r="M55" s="7">
        <f>IFERROR(Metric[[#This Row],[CTE]]/1.8,"")</f>
        <v>1.3222222222222221E-5</v>
      </c>
      <c r="N55" s="12">
        <f>IFERROR(Metric[[#This Row],[K_therm]]*6.933,"")</f>
        <v>949.82100000000003</v>
      </c>
      <c r="O55" s="14">
        <f>IFERROR(Metric[[#This Row],[Sp_heat]]*0.0002388,"")</f>
        <v>0.210144</v>
      </c>
      <c r="P55" s="14">
        <f>IFERROR(Metric[[#This Row],[Damping]],"")</f>
        <v>0</v>
      </c>
      <c r="Q55" s="14" t="str">
        <f>IFERROR(Metric[[#This Row],[Source]],"")</f>
        <v>SW material library</v>
      </c>
    </row>
    <row r="56" spans="1:17" x14ac:dyDescent="0.25">
      <c r="A56" s="27" t="str">
        <f>IFERROR(Metric[[#This Row],[Class]],"")</f>
        <v>ALUMINUM ALLOY</v>
      </c>
      <c r="B56" s="27"/>
      <c r="C56" s="30" t="str">
        <f>IFERROR(Metric[[#This Row],[Name]],"")</f>
        <v>5052-H34</v>
      </c>
      <c r="D56" s="3">
        <f>IFERROR(Metric[[#This Row],[S_yt]]*(0.0001450377),"")</f>
        <v>31183.105500000001</v>
      </c>
      <c r="E56" s="3">
        <f>IFERROR(Metric[[#This Row],[S_ys]]*(0.0001450377),"")</f>
        <v>18003.5743545935</v>
      </c>
      <c r="F56" s="3">
        <f>IFERROR(Metric[[#This Row],[S_ut]]*(0.0001450377),"")</f>
        <v>37709.802000000003</v>
      </c>
      <c r="G56" s="3">
        <f>IFERROR(Metric[[#This Row],[S_us]]*(0.0001450377),"")</f>
        <v>21771.764335787488</v>
      </c>
      <c r="H56" s="3">
        <f>IFERROR(Metric[[#This Row],[S_uc]]*(0.0001450377),"")</f>
        <v>0</v>
      </c>
      <c r="I56" s="21">
        <f>IFERROR(Metric[[#This Row],[E]]*(0.0001450377),"")</f>
        <v>10152639</v>
      </c>
      <c r="J56" s="3">
        <f>IFERROR(Metric[[#This Row],[G]]*(0.0001450377),"")</f>
        <v>3756476.43</v>
      </c>
      <c r="K56" s="9">
        <f>IFERROR(Metric[[#This Row],[ν]],"")</f>
        <v>0.33</v>
      </c>
      <c r="L56" s="13">
        <f>IFERROR(Metric[[#This Row],[ρ]]*0.000036127292,"")</f>
        <v>9.6821142560000004E-2</v>
      </c>
      <c r="M56" s="3">
        <f>IFERROR(Metric[[#This Row],[CTE]]/1.8,"")</f>
        <v>1.3222222222222221E-5</v>
      </c>
      <c r="N56" s="11">
        <f>IFERROR(Metric[[#This Row],[K_therm]]*6.933,"")</f>
        <v>949.82100000000003</v>
      </c>
      <c r="O56" s="13">
        <f>IFERROR(Metric[[#This Row],[Sp_heat]]*0.0002388,"")</f>
        <v>0.210144</v>
      </c>
      <c r="P56" s="13">
        <f>IFERROR(Metric[[#This Row],[Damping]],"")</f>
        <v>0</v>
      </c>
      <c r="Q56" s="13" t="str">
        <f>IFERROR(Metric[[#This Row],[Source]],"")</f>
        <v>SW material library</v>
      </c>
    </row>
    <row r="57" spans="1:17" x14ac:dyDescent="0.25">
      <c r="A57" s="27" t="str">
        <f>IFERROR(Metric[[#This Row],[Class]],"")</f>
        <v>ALUMINUM ALLOY</v>
      </c>
      <c r="B57" s="27"/>
      <c r="C57" s="30" t="str">
        <f>IFERROR(Metric[[#This Row],[Name]],"")</f>
        <v>5052-H36</v>
      </c>
      <c r="D57" s="3">
        <f>IFERROR(Metric[[#This Row],[S_yt]]*(0.0001450377),"")</f>
        <v>34809.048000000003</v>
      </c>
      <c r="E57" s="3">
        <f>IFERROR(Metric[[#This Row],[S_ys]]*(0.0001450377),"")</f>
        <v>20097.01323303461</v>
      </c>
      <c r="F57" s="3">
        <f>IFERROR(Metric[[#This Row],[S_ut]]*(0.0001450377),"")</f>
        <v>39885.3675</v>
      </c>
      <c r="G57" s="3">
        <f>IFERROR(Metric[[#This Row],[S_us]]*(0.0001450377),"")</f>
        <v>23027.827662852153</v>
      </c>
      <c r="H57" s="3">
        <f>IFERROR(Metric[[#This Row],[S_uc]]*(0.0001450377),"")</f>
        <v>0</v>
      </c>
      <c r="I57" s="21">
        <f>IFERROR(Metric[[#This Row],[E]]*(0.0001450377),"")</f>
        <v>10152639</v>
      </c>
      <c r="J57" s="3">
        <f>IFERROR(Metric[[#This Row],[G]]*(0.0001450377),"")</f>
        <v>3756476.43</v>
      </c>
      <c r="K57" s="9">
        <f>IFERROR(Metric[[#This Row],[ν]],"")</f>
        <v>0.33</v>
      </c>
      <c r="L57" s="13">
        <f>IFERROR(Metric[[#This Row],[ρ]]*0.000036127292,"")</f>
        <v>9.6821142560000004E-2</v>
      </c>
      <c r="M57" s="3">
        <f>IFERROR(Metric[[#This Row],[CTE]]/1.8,"")</f>
        <v>1.3222222222222221E-5</v>
      </c>
      <c r="N57" s="11">
        <f>IFERROR(Metric[[#This Row],[K_therm]]*6.933,"")</f>
        <v>880.49099999999999</v>
      </c>
      <c r="O57" s="13">
        <f>IFERROR(Metric[[#This Row],[Sp_heat]]*0.0002388,"")</f>
        <v>0.210144</v>
      </c>
      <c r="P57" s="13">
        <f>IFERROR(Metric[[#This Row],[Damping]],"")</f>
        <v>0</v>
      </c>
      <c r="Q57" s="13" t="str">
        <f>IFERROR(Metric[[#This Row],[Source]],"")</f>
        <v>SW material library</v>
      </c>
    </row>
    <row r="58" spans="1:17" x14ac:dyDescent="0.25">
      <c r="A58" s="27" t="str">
        <f>IFERROR(Metric[[#This Row],[Class]],"")</f>
        <v>ALUMINUM ALLOY</v>
      </c>
      <c r="B58" s="27"/>
      <c r="C58" s="30" t="str">
        <f>IFERROR(Metric[[#This Row],[Name]],"")</f>
        <v>5052-H38</v>
      </c>
      <c r="D58" s="3">
        <f>IFERROR(Metric[[#This Row],[S_yt]]*(0.0001450377),"")</f>
        <v>36984.613499999999</v>
      </c>
      <c r="E58" s="3">
        <f>IFERROR(Metric[[#This Row],[S_ys]]*(0.0001450377),"")</f>
        <v>21353.076560099267</v>
      </c>
      <c r="F58" s="3">
        <f>IFERROR(Metric[[#This Row],[S_ut]]*(0.0001450377),"")</f>
        <v>42060.933000000005</v>
      </c>
      <c r="G58" s="3">
        <f>IFERROR(Metric[[#This Row],[S_us]]*(0.0001450377),"")</f>
        <v>24283.890989916814</v>
      </c>
      <c r="H58" s="3">
        <f>IFERROR(Metric[[#This Row],[S_uc]]*(0.0001450377),"")</f>
        <v>0</v>
      </c>
      <c r="I58" s="21">
        <f>IFERROR(Metric[[#This Row],[E]]*(0.0001450377),"")</f>
        <v>10152639</v>
      </c>
      <c r="J58" s="3">
        <f>IFERROR(Metric[[#This Row],[G]]*(0.0001450377),"")</f>
        <v>3756476.43</v>
      </c>
      <c r="K58" s="9">
        <f>IFERROR(Metric[[#This Row],[ν]],"")</f>
        <v>0.33</v>
      </c>
      <c r="L58" s="13">
        <f>IFERROR(Metric[[#This Row],[ρ]]*0.000036127292,"")</f>
        <v>9.6821142560000004E-2</v>
      </c>
      <c r="M58" s="3">
        <f>IFERROR(Metric[[#This Row],[CTE]]/1.8,"")</f>
        <v>1.3222222222222221E-5</v>
      </c>
      <c r="N58" s="11">
        <f>IFERROR(Metric[[#This Row],[K_therm]]*6.933,"")</f>
        <v>949.82100000000003</v>
      </c>
      <c r="O58" s="13">
        <f>IFERROR(Metric[[#This Row],[Sp_heat]]*0.0002388,"")</f>
        <v>0.210144</v>
      </c>
      <c r="P58" s="13">
        <f>IFERROR(Metric[[#This Row],[Damping]],"")</f>
        <v>0</v>
      </c>
      <c r="Q58" s="13" t="str">
        <f>IFERROR(Metric[[#This Row],[Source]],"")</f>
        <v>SW material library</v>
      </c>
    </row>
    <row r="59" spans="1:17" x14ac:dyDescent="0.25">
      <c r="A59" s="27" t="str">
        <f>IFERROR(Metric[[#This Row],[Class]],"")</f>
        <v>ALUMINUM ALLOY</v>
      </c>
      <c r="B59" s="27"/>
      <c r="C59" s="30" t="str">
        <f>IFERROR(Metric[[#This Row],[Name]],"")</f>
        <v>5052-H38</v>
      </c>
      <c r="D59" s="3">
        <f>IFERROR(Metric[[#This Row],[S_yt]]*(0.0001450377),"")</f>
        <v>36984.613378794755</v>
      </c>
      <c r="E59" s="3">
        <f>IFERROR(Metric[[#This Row],[S_ys]]*(0.0001450377),"")</f>
        <v>21353.076490121384</v>
      </c>
      <c r="F59" s="3">
        <f>IFERROR(Metric[[#This Row],[S_ut]]*(0.0001450377),"")</f>
        <v>42060.933058237133</v>
      </c>
      <c r="G59" s="3">
        <f>IFERROR(Metric[[#This Row],[S_us]]*(0.0001450377),"")</f>
        <v>24283.89102354004</v>
      </c>
      <c r="H59" s="3">
        <f>IFERROR(Metric[[#This Row],[S_uc]]*(0.0001450377),"")</f>
        <v>0</v>
      </c>
      <c r="I59" s="21">
        <f>IFERROR(Metric[[#This Row],[E]]*(0.0001450377),"")</f>
        <v>10152639.358884731</v>
      </c>
      <c r="J59" s="3">
        <f>IFERROR(Metric[[#This Row],[G]]*(0.0001450377),"")</f>
        <v>3756476.422787386</v>
      </c>
      <c r="K59" s="9">
        <f>IFERROR(Metric[[#This Row],[ν]],"")</f>
        <v>0.33</v>
      </c>
      <c r="L59" s="13">
        <f>IFERROR(Metric[[#This Row],[ρ]]*0.000036127292,"")</f>
        <v>9.6821142560000004E-2</v>
      </c>
      <c r="M59" s="3">
        <f>IFERROR(Metric[[#This Row],[CTE]]/1.8,"")</f>
        <v>1.3333333333333333E-5</v>
      </c>
      <c r="N59" s="11">
        <f>IFERROR(Metric[[#This Row],[K_therm]]*6.933,"")</f>
        <v>949.82100000000003</v>
      </c>
      <c r="O59" s="13">
        <f>IFERROR(Metric[[#This Row],[Sp_heat]]*0.0002388,"")</f>
        <v>0.210144</v>
      </c>
      <c r="P59" s="13">
        <f>IFERROR(Metric[[#This Row],[Damping]],"")</f>
        <v>0</v>
      </c>
      <c r="Q59" s="13" t="str">
        <f>IFERROR(Metric[[#This Row],[Source]],"")</f>
        <v>SW material library</v>
      </c>
    </row>
    <row r="60" spans="1:17" x14ac:dyDescent="0.25">
      <c r="A60" s="27" t="str">
        <f>IFERROR(Metric[[#This Row],[Class]],"")</f>
        <v>ALUMINUM ALLOY</v>
      </c>
      <c r="B60" s="27"/>
      <c r="C60" s="30" t="str">
        <f>IFERROR(Metric[[#This Row],[Name]],"")</f>
        <v>5052-O</v>
      </c>
      <c r="D60" s="3">
        <f>IFERROR(Metric[[#This Row],[S_yt]]*(0.0001450377),"")</f>
        <v>13053.393</v>
      </c>
      <c r="E60" s="3">
        <f>IFERROR(Metric[[#This Row],[S_ys]]*(0.0001450377),"")</f>
        <v>7536.3799623879777</v>
      </c>
      <c r="F60" s="3">
        <f>IFERROR(Metric[[#This Row],[S_ut]]*(0.0001450377),"")</f>
        <v>28282.351500000001</v>
      </c>
      <c r="G60" s="3">
        <f>IFERROR(Metric[[#This Row],[S_us]]*(0.0001450377),"")</f>
        <v>16328.823251840618</v>
      </c>
      <c r="H60" s="3">
        <f>IFERROR(Metric[[#This Row],[S_uc]]*(0.0001450377),"")</f>
        <v>0</v>
      </c>
      <c r="I60" s="21">
        <f>IFERROR(Metric[[#This Row],[E]]*(0.0001450377),"")</f>
        <v>10152639</v>
      </c>
      <c r="J60" s="3">
        <f>IFERROR(Metric[[#This Row],[G]]*(0.0001450377),"")</f>
        <v>3756476.43</v>
      </c>
      <c r="K60" s="9">
        <f>IFERROR(Metric[[#This Row],[ν]],"")</f>
        <v>0.33</v>
      </c>
      <c r="L60" s="13">
        <f>IFERROR(Metric[[#This Row],[ρ]]*0.000036127292,"")</f>
        <v>9.6821142560000004E-2</v>
      </c>
      <c r="M60" s="3">
        <f>IFERROR(Metric[[#This Row],[CTE]]/1.8,"")</f>
        <v>1.3222222222222221E-5</v>
      </c>
      <c r="N60" s="11">
        <f>IFERROR(Metric[[#This Row],[K_therm]]*6.933,"")</f>
        <v>949.82100000000003</v>
      </c>
      <c r="O60" s="13">
        <f>IFERROR(Metric[[#This Row],[Sp_heat]]*0.0002388,"")</f>
        <v>0.210144</v>
      </c>
      <c r="P60" s="13">
        <f>IFERROR(Metric[[#This Row],[Damping]],"")</f>
        <v>0</v>
      </c>
      <c r="Q60" s="13" t="str">
        <f>IFERROR(Metric[[#This Row],[Source]],"")</f>
        <v>SW material library</v>
      </c>
    </row>
    <row r="61" spans="1:17" x14ac:dyDescent="0.25">
      <c r="A61" s="27" t="str">
        <f>IFERROR(Metric[[#This Row],[Class]],"")</f>
        <v>ALUMINUM ALLOY</v>
      </c>
      <c r="B61" s="27"/>
      <c r="C61" s="30" t="str">
        <f>IFERROR(Metric[[#This Row],[Name]],"")</f>
        <v>5052-O</v>
      </c>
      <c r="D61" s="3">
        <f>IFERROR(Metric[[#This Row],[S_yt]]*(0.0001450377),"")</f>
        <v>10499.99726852278</v>
      </c>
      <c r="E61" s="3">
        <f>IFERROR(Metric[[#This Row],[S_ys]]*(0.0001450377),"")</f>
        <v>6062.1762494719633</v>
      </c>
      <c r="F61" s="3">
        <f>IFERROR(Metric[[#This Row],[S_ut]]*(0.0001450377),"")</f>
        <v>28282.35164260774</v>
      </c>
      <c r="G61" s="3">
        <f>IFERROR(Metric[[#This Row],[S_us]]*(0.0001450377),"")</f>
        <v>16328.823334175233</v>
      </c>
      <c r="H61" s="3">
        <f>IFERROR(Metric[[#This Row],[S_uc]]*(0.0001450377),"")</f>
        <v>0</v>
      </c>
      <c r="I61" s="21">
        <f>IFERROR(Metric[[#This Row],[E]]*(0.0001450377),"")</f>
        <v>10152639.358884731</v>
      </c>
      <c r="J61" s="3">
        <f>IFERROR(Metric[[#This Row],[G]]*(0.0001450377),"")</f>
        <v>3756476.422787386</v>
      </c>
      <c r="K61" s="9">
        <f>IFERROR(Metric[[#This Row],[ν]],"")</f>
        <v>0.33</v>
      </c>
      <c r="L61" s="13">
        <f>IFERROR(Metric[[#This Row],[ρ]]*0.000036127292,"")</f>
        <v>9.6821142560000004E-2</v>
      </c>
      <c r="M61" s="3">
        <f>IFERROR(Metric[[#This Row],[CTE]]/1.8,"")</f>
        <v>1.3333333333333333E-5</v>
      </c>
      <c r="N61" s="11">
        <f>IFERROR(Metric[[#This Row],[K_therm]]*6.933,"")</f>
        <v>949.82100000000003</v>
      </c>
      <c r="O61" s="13">
        <f>IFERROR(Metric[[#This Row],[Sp_heat]]*0.0002388,"")</f>
        <v>0.210144</v>
      </c>
      <c r="P61" s="13">
        <f>IFERROR(Metric[[#This Row],[Damping]],"")</f>
        <v>0</v>
      </c>
      <c r="Q61" s="13" t="str">
        <f>IFERROR(Metric[[#This Row],[Source]],"")</f>
        <v>SW material library</v>
      </c>
    </row>
    <row r="62" spans="1:17" s="23" customFormat="1" x14ac:dyDescent="0.25">
      <c r="A62" s="28" t="str">
        <f>IFERROR(Metric[[#This Row],[Class]],"")</f>
        <v>ALUMINUM ALLOY</v>
      </c>
      <c r="B62" s="28"/>
      <c r="C62" s="31" t="str">
        <f>IFERROR(Metric[[#This Row],[Name]],"")</f>
        <v>5086-H32</v>
      </c>
      <c r="D62" s="21">
        <f>IFERROR(Metric[[#This Row],[S_yt]]*(0.0001450377),"")</f>
        <v>9999.9973985931247</v>
      </c>
      <c r="E62" s="21">
        <f>IFERROR(Metric[[#This Row],[S_ys]]*(0.0001450377),"")</f>
        <v>5773.5011899732981</v>
      </c>
      <c r="F62" s="21">
        <f>IFERROR(Metric[[#This Row],[S_ut]]*(0.0001450377),"")</f>
        <v>42060.933058237133</v>
      </c>
      <c r="G62" s="21">
        <f>IFERROR(Metric[[#This Row],[S_us]]*(0.0001450377),"")</f>
        <v>24283.89102354004</v>
      </c>
      <c r="H62" s="21">
        <f>IFERROR(Metric[[#This Row],[S_uc]]*(0.0001450377),"")</f>
        <v>0</v>
      </c>
      <c r="I62" s="21">
        <f>IFERROR(Metric[[#This Row],[E]]*(0.0001450377),"")</f>
        <v>10297676.321154706</v>
      </c>
      <c r="J62" s="21">
        <f>IFERROR(Metric[[#This Row],[G]]*(0.0001450377),"")</f>
        <v>3828995.30392227</v>
      </c>
      <c r="K62" s="24">
        <f>IFERROR(Metric[[#This Row],[ν]],"")</f>
        <v>0.33</v>
      </c>
      <c r="L62" s="25">
        <f>IFERROR(Metric[[#This Row],[ρ]]*0.000036127292,"")</f>
        <v>9.6098596719999999E-2</v>
      </c>
      <c r="M62" s="21">
        <f>IFERROR(Metric[[#This Row],[CTE]]/1.8,"")</f>
        <v>1.3333333333333333E-5</v>
      </c>
      <c r="N62" s="26">
        <f>IFERROR(Metric[[#This Row],[K_therm]]*6.933,"")</f>
        <v>866.625</v>
      </c>
      <c r="O62" s="25">
        <f>IFERROR(Metric[[#This Row],[Sp_heat]]*0.0002388,"")</f>
        <v>0.21492</v>
      </c>
      <c r="P62" s="25">
        <f>IFERROR(Metric[[#This Row],[Damping]],"")</f>
        <v>0</v>
      </c>
      <c r="Q62" s="25" t="str">
        <f>IFERROR(Metric[[#This Row],[Source]],"")</f>
        <v>SW material library</v>
      </c>
    </row>
    <row r="63" spans="1:17" x14ac:dyDescent="0.25">
      <c r="A63" s="27" t="str">
        <f>IFERROR(Metric[[#This Row],[Class]],"")</f>
        <v>ALUMINUM ALLOY</v>
      </c>
      <c r="B63" s="27"/>
      <c r="C63" s="30" t="str">
        <f>IFERROR(Metric[[#This Row],[Name]],"")</f>
        <v>5154-O</v>
      </c>
      <c r="D63" s="3">
        <f>IFERROR(Metric[[#This Row],[S_yt]]*(0.0001450377),"")</f>
        <v>20199.994745158172</v>
      </c>
      <c r="E63" s="3">
        <f>IFERROR(Metric[[#This Row],[S_ys]]*(0.0001450377),"")</f>
        <v>11662.472403746096</v>
      </c>
      <c r="F63" s="3">
        <f>IFERROR(Metric[[#This Row],[S_ut]]*(0.0001450377),"")</f>
        <v>34954.085907017674</v>
      </c>
      <c r="G63" s="3">
        <f>IFERROR(Metric[[#This Row],[S_us]]*(0.0001450377),"")</f>
        <v>20180.75090769396</v>
      </c>
      <c r="H63" s="3">
        <f>IFERROR(Metric[[#This Row],[S_uc]]*(0.0001450377),"")</f>
        <v>0</v>
      </c>
      <c r="I63" s="21">
        <f>IFERROR(Metric[[#This Row],[E]]*(0.0001450377),"")</f>
        <v>10196150.347565748</v>
      </c>
      <c r="J63" s="3">
        <f>IFERROR(Metric[[#This Row],[G]]*(0.0001450377),"")</f>
        <v>3756476.422787386</v>
      </c>
      <c r="K63" s="9">
        <f>IFERROR(Metric[[#This Row],[ν]],"")</f>
        <v>0.33</v>
      </c>
      <c r="L63" s="13">
        <f>IFERROR(Metric[[#This Row],[ρ]]*0.000036127292,"")</f>
        <v>9.6098596719999999E-2</v>
      </c>
      <c r="M63" s="3">
        <f>IFERROR(Metric[[#This Row],[CTE]]/1.8,"")</f>
        <v>1.3333333333333333E-5</v>
      </c>
      <c r="N63" s="11">
        <f>IFERROR(Metric[[#This Row],[K_therm]]*6.933,"")</f>
        <v>866.625</v>
      </c>
      <c r="O63" s="13">
        <f>IFERROR(Metric[[#This Row],[Sp_heat]]*0.0002388,"")</f>
        <v>0.21492</v>
      </c>
      <c r="P63" s="13">
        <f>IFERROR(Metric[[#This Row],[Damping]],"")</f>
        <v>0</v>
      </c>
      <c r="Q63" s="13" t="str">
        <f>IFERROR(Metric[[#This Row],[Source]],"")</f>
        <v>SW material library</v>
      </c>
    </row>
    <row r="64" spans="1:17" x14ac:dyDescent="0.25">
      <c r="A64" s="27" t="str">
        <f>IFERROR(Metric[[#This Row],[Class]],"")</f>
        <v>ALUMINUM ALLOY</v>
      </c>
      <c r="B64" s="27"/>
      <c r="C64" s="30" t="str">
        <f>IFERROR(Metric[[#This Row],[Name]],"")</f>
        <v>5454-H111</v>
      </c>
      <c r="D64" s="3">
        <f>IFERROR(Metric[[#This Row],[S_yt]]*(0.0001450377),"")</f>
        <v>26106.786</v>
      </c>
      <c r="E64" s="3">
        <f>IFERROR(Metric[[#This Row],[S_ys]]*(0.0001450377),"")</f>
        <v>15072.759924775955</v>
      </c>
      <c r="F64" s="3">
        <f>IFERROR(Metric[[#This Row],[S_ut]]*(0.0001450377),"")</f>
        <v>37709.802000000003</v>
      </c>
      <c r="G64" s="3">
        <f>IFERROR(Metric[[#This Row],[S_us]]*(0.0001450377),"")</f>
        <v>21771.764335787488</v>
      </c>
      <c r="H64" s="3">
        <f>IFERROR(Metric[[#This Row],[S_uc]]*(0.0001450377),"")</f>
        <v>0</v>
      </c>
      <c r="I64" s="21">
        <f>IFERROR(Metric[[#This Row],[E]]*(0.0001450377),"")</f>
        <v>10152639</v>
      </c>
      <c r="J64" s="3">
        <f>IFERROR(Metric[[#This Row],[G]]*(0.0001450377),"")</f>
        <v>3770980.2</v>
      </c>
      <c r="K64" s="9">
        <f>IFERROR(Metric[[#This Row],[ν]],"")</f>
        <v>0.33</v>
      </c>
      <c r="L64" s="13">
        <f>IFERROR(Metric[[#This Row],[ρ]]*0.000036127292,"")</f>
        <v>9.7182415480000006E-2</v>
      </c>
      <c r="M64" s="3">
        <f>IFERROR(Metric[[#This Row],[CTE]]/1.8,"")</f>
        <v>1.3111111111111111E-5</v>
      </c>
      <c r="N64" s="11">
        <f>IFERROR(Metric[[#This Row],[K_therm]]*6.933,"")</f>
        <v>929.02199999999993</v>
      </c>
      <c r="O64" s="13">
        <f>IFERROR(Metric[[#This Row],[Sp_heat]]*0.0002388,"")</f>
        <v>0.21492</v>
      </c>
      <c r="P64" s="13">
        <f>IFERROR(Metric[[#This Row],[Damping]],"")</f>
        <v>0</v>
      </c>
      <c r="Q64" s="13" t="str">
        <f>IFERROR(Metric[[#This Row],[Source]],"")</f>
        <v>SW material library</v>
      </c>
    </row>
    <row r="65" spans="1:17" x14ac:dyDescent="0.25">
      <c r="A65" s="27" t="str">
        <f>IFERROR(Metric[[#This Row],[Class]],"")</f>
        <v>ALUMINUM ALLOY</v>
      </c>
      <c r="B65" s="27"/>
      <c r="C65" s="30" t="str">
        <f>IFERROR(Metric[[#This Row],[Name]],"")</f>
        <v>5454-H112</v>
      </c>
      <c r="D65" s="3">
        <f>IFERROR(Metric[[#This Row],[S_yt]]*(0.0001450377),"")</f>
        <v>18129.712500000001</v>
      </c>
      <c r="E65" s="3">
        <f>IFERROR(Metric[[#This Row],[S_ys]]*(0.0001450377),"")</f>
        <v>10467.194392205523</v>
      </c>
      <c r="F65" s="3">
        <f>IFERROR(Metric[[#This Row],[S_ut]]*(0.0001450377),"")</f>
        <v>36259.425000000003</v>
      </c>
      <c r="G65" s="3">
        <f>IFERROR(Metric[[#This Row],[S_us]]*(0.0001450377),"")</f>
        <v>20934.388784411047</v>
      </c>
      <c r="H65" s="3">
        <f>IFERROR(Metric[[#This Row],[S_uc]]*(0.0001450377),"")</f>
        <v>0</v>
      </c>
      <c r="I65" s="21">
        <f>IFERROR(Metric[[#This Row],[E]]*(0.0001450377),"")</f>
        <v>10152639</v>
      </c>
      <c r="J65" s="3">
        <f>IFERROR(Metric[[#This Row],[G]]*(0.0001450377),"")</f>
        <v>3770980.2</v>
      </c>
      <c r="K65" s="9">
        <f>IFERROR(Metric[[#This Row],[ν]],"")</f>
        <v>0.33</v>
      </c>
      <c r="L65" s="13">
        <f>IFERROR(Metric[[#This Row],[ρ]]*0.000036127292,"")</f>
        <v>9.7182415480000006E-2</v>
      </c>
      <c r="M65" s="3">
        <f>IFERROR(Metric[[#This Row],[CTE]]/1.8,"")</f>
        <v>1.3111111111111111E-5</v>
      </c>
      <c r="N65" s="11">
        <f>IFERROR(Metric[[#This Row],[K_therm]]*6.933,"")</f>
        <v>929.02199999999993</v>
      </c>
      <c r="O65" s="13">
        <f>IFERROR(Metric[[#This Row],[Sp_heat]]*0.0002388,"")</f>
        <v>0.21492</v>
      </c>
      <c r="P65" s="13">
        <f>IFERROR(Metric[[#This Row],[Damping]],"")</f>
        <v>0</v>
      </c>
      <c r="Q65" s="13" t="str">
        <f>IFERROR(Metric[[#This Row],[Source]],"")</f>
        <v>SW material library</v>
      </c>
    </row>
    <row r="66" spans="1:17" x14ac:dyDescent="0.25">
      <c r="A66" s="27" t="str">
        <f>IFERROR(Metric[[#This Row],[Class]],"")</f>
        <v>ALUMINUM ALLOY</v>
      </c>
      <c r="B66" s="27"/>
      <c r="C66" s="30" t="str">
        <f>IFERROR(Metric[[#This Row],[Name]],"")</f>
        <v>5454-H32</v>
      </c>
      <c r="D66" s="3">
        <f>IFERROR(Metric[[#This Row],[S_yt]]*(0.0001450377),"")</f>
        <v>29732.728500000001</v>
      </c>
      <c r="E66" s="3">
        <f>IFERROR(Metric[[#This Row],[S_ys]]*(0.0001450377),"")</f>
        <v>17166.198803217059</v>
      </c>
      <c r="F66" s="3">
        <f>IFERROR(Metric[[#This Row],[S_ut]]*(0.0001450377),"")</f>
        <v>39885.3675</v>
      </c>
      <c r="G66" s="3">
        <f>IFERROR(Metric[[#This Row],[S_us]]*(0.0001450377),"")</f>
        <v>23027.827662852153</v>
      </c>
      <c r="H66" s="3">
        <f>IFERROR(Metric[[#This Row],[S_uc]]*(0.0001450377),"")</f>
        <v>0</v>
      </c>
      <c r="I66" s="21">
        <f>IFERROR(Metric[[#This Row],[E]]*(0.0001450377),"")</f>
        <v>10152639</v>
      </c>
      <c r="J66" s="3">
        <f>IFERROR(Metric[[#This Row],[G]]*(0.0001450377),"")</f>
        <v>3770980.2</v>
      </c>
      <c r="K66" s="9">
        <f>IFERROR(Metric[[#This Row],[ν]],"")</f>
        <v>0.33</v>
      </c>
      <c r="L66" s="13">
        <f>IFERROR(Metric[[#This Row],[ρ]]*0.000036127292,"")</f>
        <v>9.7182415480000006E-2</v>
      </c>
      <c r="M66" s="3">
        <f>IFERROR(Metric[[#This Row],[CTE]]/1.8,"")</f>
        <v>1.3111111111111111E-5</v>
      </c>
      <c r="N66" s="11">
        <f>IFERROR(Metric[[#This Row],[K_therm]]*6.933,"")</f>
        <v>929.02199999999993</v>
      </c>
      <c r="O66" s="13">
        <f>IFERROR(Metric[[#This Row],[Sp_heat]]*0.0002388,"")</f>
        <v>0.21492</v>
      </c>
      <c r="P66" s="13">
        <f>IFERROR(Metric[[#This Row],[Damping]],"")</f>
        <v>0</v>
      </c>
      <c r="Q66" s="13" t="str">
        <f>IFERROR(Metric[[#This Row],[Source]],"")</f>
        <v>SW material library</v>
      </c>
    </row>
    <row r="67" spans="1:17" x14ac:dyDescent="0.25">
      <c r="A67" s="27" t="str">
        <f>IFERROR(Metric[[#This Row],[Class]],"")</f>
        <v>ALUMINUM ALLOY</v>
      </c>
      <c r="B67" s="27"/>
      <c r="C67" s="30" t="str">
        <f>IFERROR(Metric[[#This Row],[Name]],"")</f>
        <v>5454-H34</v>
      </c>
      <c r="D67" s="3">
        <f>IFERROR(Metric[[#This Row],[S_yt]]*(0.0001450377),"")</f>
        <v>34809.048000000003</v>
      </c>
      <c r="E67" s="3">
        <f>IFERROR(Metric[[#This Row],[S_ys]]*(0.0001450377),"")</f>
        <v>20097.01323303461</v>
      </c>
      <c r="F67" s="3">
        <f>IFERROR(Metric[[#This Row],[S_ut]]*(0.0001450377),"")</f>
        <v>44236.498500000002</v>
      </c>
      <c r="G67" s="3">
        <f>IFERROR(Metric[[#This Row],[S_us]]*(0.0001450377),"")</f>
        <v>25539.954316981479</v>
      </c>
      <c r="H67" s="3">
        <f>IFERROR(Metric[[#This Row],[S_uc]]*(0.0001450377),"")</f>
        <v>0</v>
      </c>
      <c r="I67" s="21">
        <f>IFERROR(Metric[[#This Row],[E]]*(0.0001450377),"")</f>
        <v>10152639</v>
      </c>
      <c r="J67" s="3">
        <f>IFERROR(Metric[[#This Row],[G]]*(0.0001450377),"")</f>
        <v>3770980.2</v>
      </c>
      <c r="K67" s="9">
        <f>IFERROR(Metric[[#This Row],[ν]],"")</f>
        <v>0.33</v>
      </c>
      <c r="L67" s="13">
        <f>IFERROR(Metric[[#This Row],[ρ]]*0.000036127292,"")</f>
        <v>9.7182415480000006E-2</v>
      </c>
      <c r="M67" s="3">
        <f>IFERROR(Metric[[#This Row],[CTE]]/1.8,"")</f>
        <v>1.3111111111111111E-5</v>
      </c>
      <c r="N67" s="11">
        <f>IFERROR(Metric[[#This Row],[K_therm]]*6.933,"")</f>
        <v>929.02199999999993</v>
      </c>
      <c r="O67" s="13">
        <f>IFERROR(Metric[[#This Row],[Sp_heat]]*0.0002388,"")</f>
        <v>0.21492</v>
      </c>
      <c r="P67" s="13">
        <f>IFERROR(Metric[[#This Row],[Damping]],"")</f>
        <v>0</v>
      </c>
      <c r="Q67" s="13" t="str">
        <f>IFERROR(Metric[[#This Row],[Source]],"")</f>
        <v>SW material library</v>
      </c>
    </row>
    <row r="68" spans="1:17" x14ac:dyDescent="0.25">
      <c r="A68" s="27" t="str">
        <f>IFERROR(Metric[[#This Row],[Class]],"")</f>
        <v>ALUMINUM ALLOY</v>
      </c>
      <c r="B68" s="27"/>
      <c r="C68" s="30" t="str">
        <f>IFERROR(Metric[[#This Row],[Name]],"")</f>
        <v>5454-O</v>
      </c>
      <c r="D68" s="3">
        <f>IFERROR(Metric[[#This Row],[S_yt]]*(0.0001450377),"")</f>
        <v>16679.335500000001</v>
      </c>
      <c r="E68" s="3">
        <f>IFERROR(Metric[[#This Row],[S_ys]]*(0.0001450377),"")</f>
        <v>9629.8188408290825</v>
      </c>
      <c r="F68" s="3">
        <f>IFERROR(Metric[[#This Row],[S_ut]]*(0.0001450377),"")</f>
        <v>36259.425000000003</v>
      </c>
      <c r="G68" s="3">
        <f>IFERROR(Metric[[#This Row],[S_us]]*(0.0001450377),"")</f>
        <v>20934.388784411047</v>
      </c>
      <c r="H68" s="3">
        <f>IFERROR(Metric[[#This Row],[S_uc]]*(0.0001450377),"")</f>
        <v>0</v>
      </c>
      <c r="I68" s="21">
        <f>IFERROR(Metric[[#This Row],[E]]*(0.0001450377),"")</f>
        <v>10152639</v>
      </c>
      <c r="J68" s="3">
        <f>IFERROR(Metric[[#This Row],[G]]*(0.0001450377),"")</f>
        <v>3770980.2</v>
      </c>
      <c r="K68" s="9">
        <f>IFERROR(Metric[[#This Row],[ν]],"")</f>
        <v>0.33</v>
      </c>
      <c r="L68" s="13">
        <f>IFERROR(Metric[[#This Row],[ρ]]*0.000036127292,"")</f>
        <v>9.7182415480000006E-2</v>
      </c>
      <c r="M68" s="3">
        <f>IFERROR(Metric[[#This Row],[CTE]]/1.8,"")</f>
        <v>1.3111111111111111E-5</v>
      </c>
      <c r="N68" s="11">
        <f>IFERROR(Metric[[#This Row],[K_therm]]*6.933,"")</f>
        <v>929.02199999999993</v>
      </c>
      <c r="O68" s="13">
        <f>IFERROR(Metric[[#This Row],[Sp_heat]]*0.0002388,"")</f>
        <v>0.21492</v>
      </c>
      <c r="P68" s="13">
        <f>IFERROR(Metric[[#This Row],[Damping]],"")</f>
        <v>0</v>
      </c>
      <c r="Q68" s="13" t="str">
        <f>IFERROR(Metric[[#This Row],[Source]],"")</f>
        <v>SW material library</v>
      </c>
    </row>
    <row r="69" spans="1:17" x14ac:dyDescent="0.25">
      <c r="A69" s="27" t="str">
        <f>IFERROR(Metric[[#This Row],[Class]],"")</f>
        <v>ALUMINUM ALLOY</v>
      </c>
      <c r="B69" s="27"/>
      <c r="C69" s="30" t="str">
        <f>IFERROR(Metric[[#This Row],[Name]],"")</f>
        <v>6061-O</v>
      </c>
      <c r="D69" s="3">
        <f>IFERROR(Metric[[#This Row],[S_yt]]*(0.0001450377),"")</f>
        <v>8999.9976587338133</v>
      </c>
      <c r="E69" s="3">
        <f>IFERROR(Metric[[#This Row],[S_ys]]*(0.0001450377),"")</f>
        <v>5196.1510709759687</v>
      </c>
      <c r="F69" s="3">
        <f>IFERROR(Metric[[#This Row],[S_ut]]*(0.0001450377),"")</f>
        <v>18129.712283722973</v>
      </c>
      <c r="G69" s="3">
        <f>IFERROR(Metric[[#This Row],[S_us]]*(0.0001450377),"")</f>
        <v>10467.194267337924</v>
      </c>
      <c r="H69" s="3">
        <f>IFERROR(Metric[[#This Row],[S_uc]]*(0.0001450377),"")</f>
        <v>0</v>
      </c>
      <c r="I69" s="21">
        <f>IFERROR(Metric[[#This Row],[E]]*(0.0001450377),"")</f>
        <v>10007601.396615015</v>
      </c>
      <c r="J69" s="3">
        <f>IFERROR(Metric[[#This Row],[G]]*(0.0001450377),"")</f>
        <v>3770980.2190143578</v>
      </c>
      <c r="K69" s="9">
        <f>IFERROR(Metric[[#This Row],[ν]],"")</f>
        <v>0.33</v>
      </c>
      <c r="L69" s="13">
        <f>IFERROR(Metric[[#This Row],[ρ]]*0.000036127292,"")</f>
        <v>9.7543688399999995E-2</v>
      </c>
      <c r="M69" s="3">
        <f>IFERROR(Metric[[#This Row],[CTE]]/1.8,"")</f>
        <v>1.3333333333333333E-5</v>
      </c>
      <c r="N69" s="11">
        <f>IFERROR(Metric[[#This Row],[K_therm]]*6.933,"")</f>
        <v>1247.94</v>
      </c>
      <c r="O69" s="13">
        <f>IFERROR(Metric[[#This Row],[Sp_heat]]*0.0002388,"")</f>
        <v>0.21396480000000001</v>
      </c>
      <c r="P69" s="13">
        <f>IFERROR(Metric[[#This Row],[Damping]],"")</f>
        <v>0</v>
      </c>
      <c r="Q69" s="13" t="str">
        <f>IFERROR(Metric[[#This Row],[Source]],"")</f>
        <v>SW material library</v>
      </c>
    </row>
    <row r="70" spans="1:17" x14ac:dyDescent="0.25">
      <c r="A70" s="27" t="str">
        <f>IFERROR(Metric[[#This Row],[Class]],"")</f>
        <v>ALUMINUM ALLOY</v>
      </c>
      <c r="B70" s="27"/>
      <c r="C70" s="30" t="str">
        <f>IFERROR(Metric[[#This Row],[Name]],"")</f>
        <v>6061-T4</v>
      </c>
      <c r="D70" s="3">
        <f>IFERROR(Metric[[#This Row],[S_yt]]*(0.0001450377),"")</f>
        <v>32999.991415357312</v>
      </c>
      <c r="E70" s="3">
        <f>IFERROR(Metric[[#This Row],[S_ys]]*(0.0001450377),"")</f>
        <v>19052.553926911885</v>
      </c>
      <c r="F70" s="3">
        <f>IFERROR(Metric[[#This Row],[S_ut]]*(0.0001450377),"")</f>
        <v>34809.047944748039</v>
      </c>
      <c r="G70" s="3">
        <f>IFERROR(Metric[[#This Row],[S_us]]*(0.0001450377),"")</f>
        <v>20097.013201134869</v>
      </c>
      <c r="H70" s="3">
        <f>IFERROR(Metric[[#This Row],[S_uc]]*(0.0001450377),"")</f>
        <v>0</v>
      </c>
      <c r="I70" s="21">
        <f>IFERROR(Metric[[#This Row],[E]]*(0.0001450377),"")</f>
        <v>10007601.396615015</v>
      </c>
      <c r="J70" s="3">
        <f>IFERROR(Metric[[#This Row],[G]]*(0.0001450377),"")</f>
        <v>3770980.2190143578</v>
      </c>
      <c r="K70" s="9">
        <f>IFERROR(Metric[[#This Row],[ν]],"")</f>
        <v>0.33</v>
      </c>
      <c r="L70" s="13">
        <f>IFERROR(Metric[[#This Row],[ρ]]*0.000036127292,"")</f>
        <v>9.7543688399999995E-2</v>
      </c>
      <c r="M70" s="3">
        <f>IFERROR(Metric[[#This Row],[CTE]]/1.8,"")</f>
        <v>1.3333333333333333E-5</v>
      </c>
      <c r="N70" s="11">
        <f>IFERROR(Metric[[#This Row],[K_therm]]*6.933,"")</f>
        <v>1067.682</v>
      </c>
      <c r="O70" s="13">
        <f>IFERROR(Metric[[#This Row],[Sp_heat]]*0.0002388,"")</f>
        <v>0.21396480000000001</v>
      </c>
      <c r="P70" s="13">
        <f>IFERROR(Metric[[#This Row],[Damping]],"")</f>
        <v>0</v>
      </c>
      <c r="Q70" s="13" t="str">
        <f>IFERROR(Metric[[#This Row],[Source]],"")</f>
        <v>SW material library</v>
      </c>
    </row>
    <row r="71" spans="1:17" x14ac:dyDescent="0.25">
      <c r="A71" s="27" t="str">
        <f>IFERROR(Metric[[#This Row],[Class]],"")</f>
        <v>ALUMINUM ALLOY</v>
      </c>
      <c r="B71" s="27"/>
      <c r="C71" s="30" t="str">
        <f>IFERROR(Metric[[#This Row],[Name]],"")</f>
        <v>6061-T6</v>
      </c>
      <c r="D71" s="3">
        <f>IFERROR(Metric[[#This Row],[S_yt]]*(0.0001450377),"")</f>
        <v>34999.990895077768</v>
      </c>
      <c r="E71" s="3">
        <f>IFERROR(Metric[[#This Row],[S_ys]]*(0.0001450377),"")</f>
        <v>20207.254164907601</v>
      </c>
      <c r="F71" s="3" t="str">
        <f>IFERROR(Metric[[#This Row],[S_ut]]*(0.0001450377),"")</f>
        <v/>
      </c>
      <c r="G71" s="3" t="str">
        <f>IFERROR(Metric[[#This Row],[S_us]]*(0.0001450377),"")</f>
        <v/>
      </c>
      <c r="H71" s="3">
        <f>IFERROR(Metric[[#This Row],[S_uc]]*(0.0001450377),"")</f>
        <v>0</v>
      </c>
      <c r="I71" s="21">
        <f>IFERROR(Metric[[#This Row],[E]]*(0.0001450377),"")</f>
        <v>9899997.4246077109</v>
      </c>
      <c r="J71" s="3" t="str">
        <f>IFERROR(Metric[[#This Row],[G]]*(0.0001450377),"")</f>
        <v/>
      </c>
      <c r="K71" s="9">
        <f>IFERROR(Metric[[#This Row],[ν]],"")</f>
        <v>0.33</v>
      </c>
      <c r="L71" s="13">
        <f>IFERROR(Metric[[#This Row],[ρ]]*0.000036127292,"")</f>
        <v>9.7999999999773005E-2</v>
      </c>
      <c r="M71" s="3">
        <f>IFERROR(Metric[[#This Row],[CTE]]/1.8,"")</f>
        <v>1.3333333333333333E-5</v>
      </c>
      <c r="N71" s="11">
        <f>IFERROR(Metric[[#This Row],[K_therm]]*6.933,"")</f>
        <v>1157.1177</v>
      </c>
      <c r="O71" s="13">
        <f>IFERROR(Metric[[#This Row],[Sp_heat]]*0.0002388,"")</f>
        <v>0.21396480000000001</v>
      </c>
      <c r="P71" s="13">
        <f>IFERROR(Metric[[#This Row],[Damping]],"")</f>
        <v>0</v>
      </c>
      <c r="Q71" s="13" t="str">
        <f>IFERROR(Metric[[#This Row],[Source]],"")</f>
        <v>MMPDS</v>
      </c>
    </row>
    <row r="72" spans="1:17" x14ac:dyDescent="0.25">
      <c r="A72" s="27" t="str">
        <f>IFERROR(Metric[[#This Row],[Class]],"")</f>
        <v>ALUMINUM ALLOY</v>
      </c>
      <c r="B72" s="27"/>
      <c r="C72" s="30" t="str">
        <f>IFERROR(Metric[[#This Row],[Name]],"")</f>
        <v>6063-O</v>
      </c>
      <c r="D72" s="3">
        <f>IFERROR(Metric[[#This Row],[S_yt]]*(0.0001450377),"")</f>
        <v>7251.8850000000002</v>
      </c>
      <c r="E72" s="3">
        <f>IFERROR(Metric[[#This Row],[S_ys]]*(0.0001450377),"")</f>
        <v>4186.8777568822097</v>
      </c>
      <c r="F72" s="3">
        <f>IFERROR(Metric[[#This Row],[S_ut]]*(0.0001450377),"")</f>
        <v>13053.393</v>
      </c>
      <c r="G72" s="3">
        <f>IFERROR(Metric[[#This Row],[S_us]]*(0.0001450377),"")</f>
        <v>7536.3799623879777</v>
      </c>
      <c r="H72" s="3">
        <f>IFERROR(Metric[[#This Row],[S_uc]]*(0.0001450377),"")</f>
        <v>0</v>
      </c>
      <c r="I72" s="21">
        <f>IFERROR(Metric[[#This Row],[E]]*(0.0001450377),"")</f>
        <v>10007601.300000001</v>
      </c>
      <c r="J72" s="3">
        <f>IFERROR(Metric[[#This Row],[G]]*(0.0001450377),"")</f>
        <v>3741972.66</v>
      </c>
      <c r="K72" s="9">
        <f>IFERROR(Metric[[#This Row],[ν]],"")</f>
        <v>0.33</v>
      </c>
      <c r="L72" s="13">
        <f>IFERROR(Metric[[#This Row],[ρ]]*0.000036127292,"")</f>
        <v>9.7543688399999995E-2</v>
      </c>
      <c r="M72" s="3">
        <f>IFERROR(Metric[[#This Row],[CTE]]/1.8,"")</f>
        <v>1.2999999999999999E-5</v>
      </c>
      <c r="N72" s="11">
        <f>IFERROR(Metric[[#This Row],[K_therm]]*6.933,"")</f>
        <v>1511.394</v>
      </c>
      <c r="O72" s="13">
        <f>IFERROR(Metric[[#This Row],[Sp_heat]]*0.0002388,"")</f>
        <v>0.21492</v>
      </c>
      <c r="P72" s="13">
        <f>IFERROR(Metric[[#This Row],[Damping]],"")</f>
        <v>0</v>
      </c>
      <c r="Q72" s="13" t="str">
        <f>IFERROR(Metric[[#This Row],[Source]],"")</f>
        <v>SW material library</v>
      </c>
    </row>
    <row r="73" spans="1:17" x14ac:dyDescent="0.25">
      <c r="A73" s="27" t="str">
        <f>IFERROR(Metric[[#This Row],[Class]],"")</f>
        <v>ALUMINUM ALLOY</v>
      </c>
      <c r="B73" s="27"/>
      <c r="C73" s="30" t="str">
        <f>IFERROR(Metric[[#This Row],[Name]],"")</f>
        <v>6063-O</v>
      </c>
      <c r="D73" s="3">
        <f>IFERROR(Metric[[#This Row],[S_yt]]*(0.0001450377),"")</f>
        <v>5999.9984391558746</v>
      </c>
      <c r="E73" s="3">
        <f>IFERROR(Metric[[#This Row],[S_ys]]*(0.0001450377),"")</f>
        <v>3464.1007139839789</v>
      </c>
      <c r="F73" s="3">
        <f>IFERROR(Metric[[#This Row],[S_ut]]*(0.0001450377),"")</f>
        <v>13053.392604280591</v>
      </c>
      <c r="G73" s="3">
        <f>IFERROR(Metric[[#This Row],[S_us]]*(0.0001450377),"")</f>
        <v>7536.3797339192697</v>
      </c>
      <c r="H73" s="3">
        <f>IFERROR(Metric[[#This Row],[S_uc]]*(0.0001450377),"")</f>
        <v>0</v>
      </c>
      <c r="I73" s="21">
        <f>IFERROR(Metric[[#This Row],[E]]*(0.0001450377),"")</f>
        <v>10007601.396615015</v>
      </c>
      <c r="J73" s="3">
        <f>IFERROR(Metric[[#This Row],[G]]*(0.0001450377),"")</f>
        <v>3741972.6265604151</v>
      </c>
      <c r="K73" s="9">
        <f>IFERROR(Metric[[#This Row],[ν]],"")</f>
        <v>0.33</v>
      </c>
      <c r="L73" s="13">
        <f>IFERROR(Metric[[#This Row],[ρ]]*0.000036127292,"")</f>
        <v>9.7543688399999995E-2</v>
      </c>
      <c r="M73" s="3">
        <f>IFERROR(Metric[[#This Row],[CTE]]/1.8,"")</f>
        <v>1.2777777777777777E-5</v>
      </c>
      <c r="N73" s="11">
        <f>IFERROR(Metric[[#This Row],[K_therm]]*6.933,"")</f>
        <v>1511.394</v>
      </c>
      <c r="O73" s="13">
        <f>IFERROR(Metric[[#This Row],[Sp_heat]]*0.0002388,"")</f>
        <v>0.21492</v>
      </c>
      <c r="P73" s="13">
        <f>IFERROR(Metric[[#This Row],[Damping]],"")</f>
        <v>0</v>
      </c>
      <c r="Q73" s="13" t="str">
        <f>IFERROR(Metric[[#This Row],[Source]],"")</f>
        <v>SW material library</v>
      </c>
    </row>
    <row r="74" spans="1:17" x14ac:dyDescent="0.25">
      <c r="A74" s="27" t="str">
        <f>IFERROR(Metric[[#This Row],[Class]],"")</f>
        <v>ALUMINUM ALLOY</v>
      </c>
      <c r="B74" s="27"/>
      <c r="C74" s="30" t="str">
        <f>IFERROR(Metric[[#This Row],[Name]],"")</f>
        <v>6063-T1</v>
      </c>
      <c r="D74" s="3">
        <f>IFERROR(Metric[[#This Row],[S_yt]]*(0.0001450377),"")</f>
        <v>13053.393</v>
      </c>
      <c r="E74" s="3">
        <f>IFERROR(Metric[[#This Row],[S_ys]]*(0.0001450377),"")</f>
        <v>7536.3799623879777</v>
      </c>
      <c r="F74" s="3">
        <f>IFERROR(Metric[[#This Row],[S_ut]]*(0.0001450377),"")</f>
        <v>21755.655000000002</v>
      </c>
      <c r="G74" s="3">
        <f>IFERROR(Metric[[#This Row],[S_us]]*(0.0001450377),"")</f>
        <v>12560.633270646629</v>
      </c>
      <c r="H74" s="3">
        <f>IFERROR(Metric[[#This Row],[S_uc]]*(0.0001450377),"")</f>
        <v>0</v>
      </c>
      <c r="I74" s="21">
        <f>IFERROR(Metric[[#This Row],[E]]*(0.0001450377),"")</f>
        <v>10007601.300000001</v>
      </c>
      <c r="J74" s="3">
        <f>IFERROR(Metric[[#This Row],[G]]*(0.0001450377),"")</f>
        <v>3741972.66</v>
      </c>
      <c r="K74" s="9">
        <f>IFERROR(Metric[[#This Row],[ν]],"")</f>
        <v>0.33</v>
      </c>
      <c r="L74" s="13">
        <f>IFERROR(Metric[[#This Row],[ρ]]*0.000036127292,"")</f>
        <v>9.7543688399999995E-2</v>
      </c>
      <c r="M74" s="3">
        <f>IFERROR(Metric[[#This Row],[CTE]]/1.8,"")</f>
        <v>1.2999999999999999E-5</v>
      </c>
      <c r="N74" s="11">
        <f>IFERROR(Metric[[#This Row],[K_therm]]*6.933,"")</f>
        <v>1338.069</v>
      </c>
      <c r="O74" s="13">
        <f>IFERROR(Metric[[#This Row],[Sp_heat]]*0.0002388,"")</f>
        <v>0.21492</v>
      </c>
      <c r="P74" s="13">
        <f>IFERROR(Metric[[#This Row],[Damping]],"")</f>
        <v>0</v>
      </c>
      <c r="Q74" s="13" t="str">
        <f>IFERROR(Metric[[#This Row],[Source]],"")</f>
        <v>SW material library</v>
      </c>
    </row>
    <row r="75" spans="1:17" x14ac:dyDescent="0.25">
      <c r="A75" s="27" t="str">
        <f>IFERROR(Metric[[#This Row],[Class]],"")</f>
        <v>ALUMINUM ALLOY</v>
      </c>
      <c r="B75" s="27"/>
      <c r="C75" s="30" t="str">
        <f>IFERROR(Metric[[#This Row],[Name]],"")</f>
        <v>6063-T4</v>
      </c>
      <c r="D75" s="3">
        <f>IFERROR(Metric[[#This Row],[S_yt]]*(0.0001450377),"")</f>
        <v>13053.393</v>
      </c>
      <c r="E75" s="3">
        <f>IFERROR(Metric[[#This Row],[S_ys]]*(0.0001450377),"")</f>
        <v>7536.3799623879777</v>
      </c>
      <c r="F75" s="3">
        <f>IFERROR(Metric[[#This Row],[S_ut]]*(0.0001450377),"")</f>
        <v>24656.409000000003</v>
      </c>
      <c r="G75" s="3">
        <f>IFERROR(Metric[[#This Row],[S_us]]*(0.0001450377),"")</f>
        <v>14235.384373399513</v>
      </c>
      <c r="H75" s="3">
        <f>IFERROR(Metric[[#This Row],[S_uc]]*(0.0001450377),"")</f>
        <v>0</v>
      </c>
      <c r="I75" s="21">
        <f>IFERROR(Metric[[#This Row],[E]]*(0.0001450377),"")</f>
        <v>10007601.300000001</v>
      </c>
      <c r="J75" s="3">
        <f>IFERROR(Metric[[#This Row],[G]]*(0.0001450377),"")</f>
        <v>3741972.66</v>
      </c>
      <c r="K75" s="9">
        <f>IFERROR(Metric[[#This Row],[ν]],"")</f>
        <v>0.33</v>
      </c>
      <c r="L75" s="13">
        <f>IFERROR(Metric[[#This Row],[ρ]]*0.000036127292,"")</f>
        <v>9.7543688399999995E-2</v>
      </c>
      <c r="M75" s="3">
        <f>IFERROR(Metric[[#This Row],[CTE]]/1.8,"")</f>
        <v>1.2999999999999999E-5</v>
      </c>
      <c r="N75" s="11">
        <f>IFERROR(Metric[[#This Row],[K_therm]]*6.933,"")</f>
        <v>1386.6</v>
      </c>
      <c r="O75" s="13">
        <f>IFERROR(Metric[[#This Row],[Sp_heat]]*0.0002388,"")</f>
        <v>0.21492</v>
      </c>
      <c r="P75" s="13">
        <f>IFERROR(Metric[[#This Row],[Damping]],"")</f>
        <v>0</v>
      </c>
      <c r="Q75" s="13" t="str">
        <f>IFERROR(Metric[[#This Row],[Source]],"")</f>
        <v>SW material library</v>
      </c>
    </row>
    <row r="76" spans="1:17" x14ac:dyDescent="0.25">
      <c r="A76" s="27" t="str">
        <f>IFERROR(Metric[[#This Row],[Class]],"")</f>
        <v>ALUMINUM ALLOY</v>
      </c>
      <c r="B76" s="27"/>
      <c r="C76" s="30" t="str">
        <f>IFERROR(Metric[[#This Row],[Name]],"")</f>
        <v>6063-T5</v>
      </c>
      <c r="D76" s="3">
        <f>IFERROR(Metric[[#This Row],[S_yt]]*(0.0001450377),"")</f>
        <v>21030.466500000002</v>
      </c>
      <c r="E76" s="3">
        <f>IFERROR(Metric[[#This Row],[S_ys]]*(0.0001450377),"")</f>
        <v>12141.945494958407</v>
      </c>
      <c r="F76" s="3">
        <f>IFERROR(Metric[[#This Row],[S_ut]]*(0.0001450377),"")</f>
        <v>26831.9745</v>
      </c>
      <c r="G76" s="3">
        <f>IFERROR(Metric[[#This Row],[S_us]]*(0.0001450377),"")</f>
        <v>15491.447700464176</v>
      </c>
      <c r="H76" s="3">
        <f>IFERROR(Metric[[#This Row],[S_uc]]*(0.0001450377),"")</f>
        <v>0</v>
      </c>
      <c r="I76" s="21">
        <f>IFERROR(Metric[[#This Row],[E]]*(0.0001450377),"")</f>
        <v>10007601.300000001</v>
      </c>
      <c r="J76" s="3">
        <f>IFERROR(Metric[[#This Row],[G]]*(0.0001450377),"")</f>
        <v>3741972.66</v>
      </c>
      <c r="K76" s="9">
        <f>IFERROR(Metric[[#This Row],[ν]],"")</f>
        <v>0.33</v>
      </c>
      <c r="L76" s="13">
        <f>IFERROR(Metric[[#This Row],[ρ]]*0.000036127292,"")</f>
        <v>9.7543688399999995E-2</v>
      </c>
      <c r="M76" s="3">
        <f>IFERROR(Metric[[#This Row],[CTE]]/1.8,"")</f>
        <v>1.2999999999999999E-5</v>
      </c>
      <c r="N76" s="11">
        <f>IFERROR(Metric[[#This Row],[K_therm]]*6.933,"")</f>
        <v>1448.9970000000001</v>
      </c>
      <c r="O76" s="13">
        <f>IFERROR(Metric[[#This Row],[Sp_heat]]*0.0002388,"")</f>
        <v>0.21492</v>
      </c>
      <c r="P76" s="13">
        <f>IFERROR(Metric[[#This Row],[Damping]],"")</f>
        <v>0</v>
      </c>
      <c r="Q76" s="13" t="str">
        <f>IFERROR(Metric[[#This Row],[Source]],"")</f>
        <v>SW material library</v>
      </c>
    </row>
    <row r="77" spans="1:17" x14ac:dyDescent="0.25">
      <c r="A77" s="27" t="str">
        <f>IFERROR(Metric[[#This Row],[Class]],"")</f>
        <v>ALUMINUM ALLOY</v>
      </c>
      <c r="B77" s="27"/>
      <c r="C77" s="30" t="str">
        <f>IFERROR(Metric[[#This Row],[Name]],"")</f>
        <v>6063-T6</v>
      </c>
      <c r="D77" s="3">
        <f>IFERROR(Metric[[#This Row],[S_yt]]*(0.0001450377),"")</f>
        <v>31183.105500000001</v>
      </c>
      <c r="E77" s="3">
        <f>IFERROR(Metric[[#This Row],[S_ys]]*(0.0001450377),"")</f>
        <v>18003.5743545935</v>
      </c>
      <c r="F77" s="3">
        <f>IFERROR(Metric[[#This Row],[S_ut]]*(0.0001450377),"")</f>
        <v>34809.048000000003</v>
      </c>
      <c r="G77" s="3">
        <f>IFERROR(Metric[[#This Row],[S_us]]*(0.0001450377),"")</f>
        <v>20097.01323303461</v>
      </c>
      <c r="H77" s="3">
        <f>IFERROR(Metric[[#This Row],[S_uc]]*(0.0001450377),"")</f>
        <v>0</v>
      </c>
      <c r="I77" s="21">
        <f>IFERROR(Metric[[#This Row],[E]]*(0.0001450377),"")</f>
        <v>10007601.300000001</v>
      </c>
      <c r="J77" s="3">
        <f>IFERROR(Metric[[#This Row],[G]]*(0.0001450377),"")</f>
        <v>3741972.66</v>
      </c>
      <c r="K77" s="9">
        <f>IFERROR(Metric[[#This Row],[ν]],"")</f>
        <v>0.33</v>
      </c>
      <c r="L77" s="13">
        <f>IFERROR(Metric[[#This Row],[ρ]]*0.000036127292,"")</f>
        <v>9.7543688399999995E-2</v>
      </c>
      <c r="M77" s="3">
        <f>IFERROR(Metric[[#This Row],[CTE]]/1.8,"")</f>
        <v>1.2999999999999999E-5</v>
      </c>
      <c r="N77" s="11">
        <f>IFERROR(Metric[[#This Row],[K_therm]]*6.933,"")</f>
        <v>1448.9970000000001</v>
      </c>
      <c r="O77" s="13">
        <f>IFERROR(Metric[[#This Row],[Sp_heat]]*0.0002388,"")</f>
        <v>0.21492</v>
      </c>
      <c r="P77" s="13">
        <f>IFERROR(Metric[[#This Row],[Damping]],"")</f>
        <v>0</v>
      </c>
      <c r="Q77" s="13" t="str">
        <f>IFERROR(Metric[[#This Row],[Source]],"")</f>
        <v>SW material library</v>
      </c>
    </row>
    <row r="78" spans="1:17" x14ac:dyDescent="0.25">
      <c r="A78" s="27" t="str">
        <f>IFERROR(Metric[[#This Row],[Class]],"")</f>
        <v>ALUMINUM ALLOY</v>
      </c>
      <c r="B78" s="27"/>
      <c r="C78" s="30" t="str">
        <f>IFERROR(Metric[[#This Row],[Name]],"")</f>
        <v>6063-T6</v>
      </c>
      <c r="D78" s="3">
        <f>IFERROR(Metric[[#This Row],[S_yt]]*(0.0001450377),"")</f>
        <v>31183.105888003261</v>
      </c>
      <c r="E78" s="3">
        <f>IFERROR(Metric[[#This Row],[S_ys]]*(0.0001450377),"")</f>
        <v>18003.574578607288</v>
      </c>
      <c r="F78" s="3">
        <f>IFERROR(Metric[[#This Row],[S_ut]]*(0.0001450377),"")</f>
        <v>34809.047944748039</v>
      </c>
      <c r="G78" s="3">
        <f>IFERROR(Metric[[#This Row],[S_us]]*(0.0001450377),"")</f>
        <v>20097.013201134869</v>
      </c>
      <c r="H78" s="3">
        <f>IFERROR(Metric[[#This Row],[S_uc]]*(0.0001450377),"")</f>
        <v>0</v>
      </c>
      <c r="I78" s="21">
        <f>IFERROR(Metric[[#This Row],[E]]*(0.0001450377),"")</f>
        <v>10007601.396615015</v>
      </c>
      <c r="J78" s="3">
        <f>IFERROR(Metric[[#This Row],[G]]*(0.0001450377),"")</f>
        <v>3741972.6265604151</v>
      </c>
      <c r="K78" s="9">
        <f>IFERROR(Metric[[#This Row],[ν]],"")</f>
        <v>0.33</v>
      </c>
      <c r="L78" s="13">
        <f>IFERROR(Metric[[#This Row],[ρ]]*0.000036127292,"")</f>
        <v>9.7543688399999995E-2</v>
      </c>
      <c r="M78" s="3">
        <f>IFERROR(Metric[[#This Row],[CTE]]/1.8,"")</f>
        <v>1.2777777777777777E-5</v>
      </c>
      <c r="N78" s="11">
        <f>IFERROR(Metric[[#This Row],[K_therm]]*6.933,"")</f>
        <v>1448.9970000000001</v>
      </c>
      <c r="O78" s="13">
        <f>IFERROR(Metric[[#This Row],[Sp_heat]]*0.0002388,"")</f>
        <v>0.21492</v>
      </c>
      <c r="P78" s="13">
        <f>IFERROR(Metric[[#This Row],[Damping]],"")</f>
        <v>0</v>
      </c>
      <c r="Q78" s="13" t="str">
        <f>IFERROR(Metric[[#This Row],[Source]],"")</f>
        <v>SW material library</v>
      </c>
    </row>
    <row r="79" spans="1:17" x14ac:dyDescent="0.25">
      <c r="A79" s="27" t="str">
        <f>IFERROR(Metric[[#This Row],[Class]],"")</f>
        <v>ALUMINUM ALLOY</v>
      </c>
      <c r="B79" s="27"/>
      <c r="C79" s="30" t="str">
        <f>IFERROR(Metric[[#This Row],[Name]],"")</f>
        <v>6063-T83</v>
      </c>
      <c r="D79" s="3">
        <f>IFERROR(Metric[[#This Row],[S_yt]]*(0.0001450377),"")</f>
        <v>34809.048000000003</v>
      </c>
      <c r="E79" s="3">
        <f>IFERROR(Metric[[#This Row],[S_ys]]*(0.0001450377),"")</f>
        <v>20097.01323303461</v>
      </c>
      <c r="F79" s="3">
        <f>IFERROR(Metric[[#This Row],[S_ut]]*(0.0001450377),"")</f>
        <v>36984.613499999999</v>
      </c>
      <c r="G79" s="3">
        <f>IFERROR(Metric[[#This Row],[S_us]]*(0.0001450377),"")</f>
        <v>21353.076560099267</v>
      </c>
      <c r="H79" s="3">
        <f>IFERROR(Metric[[#This Row],[S_uc]]*(0.0001450377),"")</f>
        <v>0</v>
      </c>
      <c r="I79" s="21">
        <f>IFERROR(Metric[[#This Row],[E]]*(0.0001450377),"")</f>
        <v>10007601.300000001</v>
      </c>
      <c r="J79" s="3">
        <f>IFERROR(Metric[[#This Row],[G]]*(0.0001450377),"")</f>
        <v>3741972.66</v>
      </c>
      <c r="K79" s="9">
        <f>IFERROR(Metric[[#This Row],[ν]],"")</f>
        <v>0.33</v>
      </c>
      <c r="L79" s="13">
        <f>IFERROR(Metric[[#This Row],[ρ]]*0.000036127292,"")</f>
        <v>9.7543688399999995E-2</v>
      </c>
      <c r="M79" s="3">
        <f>IFERROR(Metric[[#This Row],[CTE]]/1.8,"")</f>
        <v>1.2999999999999999E-5</v>
      </c>
      <c r="N79" s="11">
        <f>IFERROR(Metric[[#This Row],[K_therm]]*6.933,"")</f>
        <v>1393.5329999999999</v>
      </c>
      <c r="O79" s="13">
        <f>IFERROR(Metric[[#This Row],[Sp_heat]]*0.0002388,"")</f>
        <v>0.21492</v>
      </c>
      <c r="P79" s="13">
        <f>IFERROR(Metric[[#This Row],[Damping]],"")</f>
        <v>0</v>
      </c>
      <c r="Q79" s="13" t="str">
        <f>IFERROR(Metric[[#This Row],[Source]],"")</f>
        <v>SW material library</v>
      </c>
    </row>
    <row r="80" spans="1:17" x14ac:dyDescent="0.25">
      <c r="A80" s="27" t="str">
        <f>IFERROR(Metric[[#This Row],[Class]],"")</f>
        <v>ALUMINUM ALLOY</v>
      </c>
      <c r="B80" s="27"/>
      <c r="C80" s="30" t="str">
        <f>IFERROR(Metric[[#This Row],[Name]],"")</f>
        <v>7050-T73510</v>
      </c>
      <c r="D80" s="3">
        <f>IFERROR(Metric[[#This Row],[S_yt]]*(0.0001450377),"")</f>
        <v>63091.399500000007</v>
      </c>
      <c r="E80" s="3">
        <f>IFERROR(Metric[[#This Row],[S_ys]]*(0.0001450377),"")</f>
        <v>36425.836484875224</v>
      </c>
      <c r="F80" s="3">
        <f>IFERROR(Metric[[#This Row],[S_ut]]*(0.0001450377),"")</f>
        <v>71793.661500000002</v>
      </c>
      <c r="G80" s="3">
        <f>IFERROR(Metric[[#This Row],[S_us]]*(0.0001450377),"")</f>
        <v>41450.089793133877</v>
      </c>
      <c r="H80" s="3">
        <f>IFERROR(Metric[[#This Row],[S_uc]]*(0.0001450377),"")</f>
        <v>0</v>
      </c>
      <c r="I80" s="21">
        <f>IFERROR(Metric[[#This Row],[E]]*(0.0001450377),"")</f>
        <v>10442714.4</v>
      </c>
      <c r="J80" s="3">
        <f>IFERROR(Metric[[#This Row],[G]]*(0.0001450377),"")</f>
        <v>3901514.1300000004</v>
      </c>
      <c r="K80" s="9">
        <f>IFERROR(Metric[[#This Row],[ν]],"")</f>
        <v>0.33</v>
      </c>
      <c r="L80" s="13">
        <f>IFERROR(Metric[[#This Row],[ρ]]*0.000036127292,"")</f>
        <v>0.10224023636</v>
      </c>
      <c r="M80" s="3">
        <f>IFERROR(Metric[[#This Row],[CTE]]/1.8,"")</f>
        <v>1.3111111111111111E-5</v>
      </c>
      <c r="N80" s="11">
        <f>IFERROR(Metric[[#This Row],[K_therm]]*6.933,"")</f>
        <v>1074.615</v>
      </c>
      <c r="O80" s="13">
        <f>IFERROR(Metric[[#This Row],[Sp_heat]]*0.0002388,"")</f>
        <v>0.20536799999999999</v>
      </c>
      <c r="P80" s="13">
        <f>IFERROR(Metric[[#This Row],[Damping]],"")</f>
        <v>0</v>
      </c>
      <c r="Q80" s="13" t="str">
        <f>IFERROR(Metric[[#This Row],[Source]],"")</f>
        <v>SW material library</v>
      </c>
    </row>
    <row r="81" spans="1:17" x14ac:dyDescent="0.25">
      <c r="A81" s="27" t="str">
        <f>IFERROR(Metric[[#This Row],[Class]],"")</f>
        <v>ALUMINUM ALLOY</v>
      </c>
      <c r="B81" s="27"/>
      <c r="C81" s="30" t="str">
        <f>IFERROR(Metric[[#This Row],[Name]],"")</f>
        <v>7050-T7451</v>
      </c>
      <c r="D81" s="3">
        <f>IFERROR(Metric[[#This Row],[S_yt]]*(0.0001450377),"")</f>
        <v>68167.718999999997</v>
      </c>
      <c r="E81" s="3">
        <f>IFERROR(Metric[[#This Row],[S_ys]]*(0.0001450377),"")</f>
        <v>39356.650914692778</v>
      </c>
      <c r="F81" s="3">
        <f>IFERROR(Metric[[#This Row],[S_ut]]*(0.0001450377),"")</f>
        <v>76144.79250000001</v>
      </c>
      <c r="G81" s="3">
        <f>IFERROR(Metric[[#This Row],[S_us]]*(0.0001450377),"")</f>
        <v>43962.216447263207</v>
      </c>
      <c r="H81" s="3">
        <f>IFERROR(Metric[[#This Row],[S_uc]]*(0.0001450377),"")</f>
        <v>0</v>
      </c>
      <c r="I81" s="21">
        <f>IFERROR(Metric[[#This Row],[E]]*(0.0001450377),"")</f>
        <v>10442714.4</v>
      </c>
      <c r="J81" s="3">
        <f>IFERROR(Metric[[#This Row],[G]]*(0.0001450377),"")</f>
        <v>3901514.1300000004</v>
      </c>
      <c r="K81" s="9">
        <f>IFERROR(Metric[[#This Row],[ν]],"")</f>
        <v>0.33</v>
      </c>
      <c r="L81" s="13">
        <f>IFERROR(Metric[[#This Row],[ρ]]*0.000036127292,"")</f>
        <v>0.10224023636</v>
      </c>
      <c r="M81" s="3">
        <f>IFERROR(Metric[[#This Row],[CTE]]/1.8,"")</f>
        <v>1.3111111111111111E-5</v>
      </c>
      <c r="N81" s="11">
        <f>IFERROR(Metric[[#This Row],[K_therm]]*6.933,"")</f>
        <v>1088.481</v>
      </c>
      <c r="O81" s="13">
        <f>IFERROR(Metric[[#This Row],[Sp_heat]]*0.0002388,"")</f>
        <v>0.20536799999999999</v>
      </c>
      <c r="P81" s="13">
        <f>IFERROR(Metric[[#This Row],[Damping]],"")</f>
        <v>0</v>
      </c>
      <c r="Q81" s="13" t="str">
        <f>IFERROR(Metric[[#This Row],[Source]],"")</f>
        <v>SW material library</v>
      </c>
    </row>
    <row r="82" spans="1:17" x14ac:dyDescent="0.25">
      <c r="A82" s="27" t="str">
        <f>IFERROR(Metric[[#This Row],[Class]],"")</f>
        <v>ALUMINUM ALLOY</v>
      </c>
      <c r="B82" s="27"/>
      <c r="C82" s="30" t="str">
        <f>IFERROR(Metric[[#This Row],[Name]],"")</f>
        <v>7050-T7651</v>
      </c>
      <c r="D82" s="3">
        <f>IFERROR(Metric[[#This Row],[S_yt]]*(0.0001450377),"")</f>
        <v>71068.472999999998</v>
      </c>
      <c r="E82" s="3">
        <f>IFERROR(Metric[[#This Row],[S_ys]]*(0.0001450377),"")</f>
        <v>41031.40201744566</v>
      </c>
      <c r="F82" s="3">
        <f>IFERROR(Metric[[#This Row],[S_ut]]*(0.0001450377),"")</f>
        <v>79770.735000000001</v>
      </c>
      <c r="G82" s="3">
        <f>IFERROR(Metric[[#This Row],[S_us]]*(0.0001450377),"")</f>
        <v>46055.655325704305</v>
      </c>
      <c r="H82" s="3">
        <f>IFERROR(Metric[[#This Row],[S_uc]]*(0.0001450377),"")</f>
        <v>0</v>
      </c>
      <c r="I82" s="21">
        <f>IFERROR(Metric[[#This Row],[E]]*(0.0001450377),"")</f>
        <v>10442714.4</v>
      </c>
      <c r="J82" s="3">
        <f>IFERROR(Metric[[#This Row],[G]]*(0.0001450377),"")</f>
        <v>3901514.1300000004</v>
      </c>
      <c r="K82" s="9">
        <f>IFERROR(Metric[[#This Row],[ν]],"")</f>
        <v>0.33</v>
      </c>
      <c r="L82" s="13">
        <f>IFERROR(Metric[[#This Row],[ρ]]*0.000036127292,"")</f>
        <v>0.10224023636</v>
      </c>
      <c r="M82" s="3">
        <f>IFERROR(Metric[[#This Row],[CTE]]/1.8,"")</f>
        <v>1.3111111111111111E-5</v>
      </c>
      <c r="N82" s="11">
        <f>IFERROR(Metric[[#This Row],[K_therm]]*6.933,"")</f>
        <v>1060.749</v>
      </c>
      <c r="O82" s="13">
        <f>IFERROR(Metric[[#This Row],[Sp_heat]]*0.0002388,"")</f>
        <v>0.20536799999999999</v>
      </c>
      <c r="P82" s="13">
        <f>IFERROR(Metric[[#This Row],[Damping]],"")</f>
        <v>0</v>
      </c>
      <c r="Q82" s="13" t="str">
        <f>IFERROR(Metric[[#This Row],[Source]],"")</f>
        <v>SW material library</v>
      </c>
    </row>
    <row r="83" spans="1:17" x14ac:dyDescent="0.25">
      <c r="A83" s="27" t="str">
        <f>IFERROR(Metric[[#This Row],[Class]],"")</f>
        <v>ALUMINUM ALLOY</v>
      </c>
      <c r="B83" s="27"/>
      <c r="C83" s="30" t="str">
        <f>IFERROR(Metric[[#This Row],[Name]],"")</f>
        <v>7075-O</v>
      </c>
      <c r="D83" s="3">
        <f>IFERROR(Metric[[#This Row],[S_yt]]*(0.0001450377),"")</f>
        <v>13778.581415629395</v>
      </c>
      <c r="E83" s="3">
        <f>IFERROR(Metric[[#This Row],[S_ys]]*(0.0001450377),"")</f>
        <v>7955.067689364806</v>
      </c>
      <c r="F83" s="3">
        <f>IFERROR(Metric[[#This Row],[S_ut]]*(0.0001450377),"")</f>
        <v>31908.293699352369</v>
      </c>
      <c r="G83" s="3">
        <f>IFERROR(Metric[[#This Row],[S_us]]*(0.0001450377),"")</f>
        <v>18422.261956702732</v>
      </c>
      <c r="H83" s="3">
        <f>IFERROR(Metric[[#This Row],[S_uc]]*(0.0001450377),"")</f>
        <v>0</v>
      </c>
      <c r="I83" s="21">
        <f>IFERROR(Metric[[#This Row],[E]]*(0.0001450377),"")</f>
        <v>10442714.28342442</v>
      </c>
      <c r="J83" s="3">
        <f>IFERROR(Metric[[#This Row],[G]]*(0.0001450377),"")</f>
        <v>3901514.0850571794</v>
      </c>
      <c r="K83" s="9">
        <f>IFERROR(Metric[[#This Row],[ν]],"")</f>
        <v>0.33</v>
      </c>
      <c r="L83" s="13">
        <f>IFERROR(Metric[[#This Row],[ρ]]*0.000036127292,"")</f>
        <v>0.10151769052</v>
      </c>
      <c r="M83" s="3">
        <f>IFERROR(Metric[[#This Row],[CTE]]/1.8,"")</f>
        <v>1.3333333333333333E-5</v>
      </c>
      <c r="N83" s="11">
        <f>IFERROR(Metric[[#This Row],[K_therm]]*6.933,"")</f>
        <v>1199.4089999999999</v>
      </c>
      <c r="O83" s="13">
        <f>IFERROR(Metric[[#This Row],[Sp_heat]]*0.0002388,"")</f>
        <v>0.22924800000000001</v>
      </c>
      <c r="P83" s="13">
        <f>IFERROR(Metric[[#This Row],[Damping]],"")</f>
        <v>0</v>
      </c>
      <c r="Q83" s="13" t="str">
        <f>IFERROR(Metric[[#This Row],[Source]],"")</f>
        <v>SW material library</v>
      </c>
    </row>
    <row r="84" spans="1:17" x14ac:dyDescent="0.25">
      <c r="A84" s="27" t="str">
        <f>IFERROR(Metric[[#This Row],[Class]],"")</f>
        <v>ALUMINUM ALLOY</v>
      </c>
      <c r="B84" s="27"/>
      <c r="C84" s="30" t="str">
        <f>IFERROR(Metric[[#This Row],[Name]],"")</f>
        <v>7075-T6</v>
      </c>
      <c r="D84" s="3">
        <f>IFERROR(Metric[[#This Row],[S_yt]]*(0.0001450377),"")</f>
        <v>73244.03850000001</v>
      </c>
      <c r="E84" s="3">
        <f>IFERROR(Metric[[#This Row],[S_ys]]*(0.0001450377),"")</f>
        <v>42287.465344510318</v>
      </c>
      <c r="F84" s="3">
        <f>IFERROR(Metric[[#This Row],[S_ut]]*(0.0001450377),"")</f>
        <v>82671.489000000001</v>
      </c>
      <c r="G84" s="3">
        <f>IFERROR(Metric[[#This Row],[S_us]]*(0.0001450377),"")</f>
        <v>47730.406428457187</v>
      </c>
      <c r="H84" s="3">
        <f>IFERROR(Metric[[#This Row],[S_uc]]*(0.0001450377),"")</f>
        <v>0</v>
      </c>
      <c r="I84" s="21">
        <f>IFERROR(Metric[[#This Row],[E]]*(0.0001450377),"")</f>
        <v>10442714.4</v>
      </c>
      <c r="J84" s="3">
        <f>IFERROR(Metric[[#This Row],[G]]*(0.0001450377),"")</f>
        <v>3901514.1300000004</v>
      </c>
      <c r="K84" s="9">
        <f>IFERROR(Metric[[#This Row],[ν]],"")</f>
        <v>0.33</v>
      </c>
      <c r="L84" s="13">
        <f>IFERROR(Metric[[#This Row],[ρ]]*0.000036127292,"")</f>
        <v>0.10151769052</v>
      </c>
      <c r="M84" s="3">
        <f>IFERROR(Metric[[#This Row],[CTE]]/1.8,"")</f>
        <v>1.3111111111111111E-5</v>
      </c>
      <c r="N84" s="11">
        <f>IFERROR(Metric[[#This Row],[K_therm]]*6.933,"")</f>
        <v>901.29</v>
      </c>
      <c r="O84" s="13">
        <f>IFERROR(Metric[[#This Row],[Sp_heat]]*0.0002388,"")</f>
        <v>0.22924800000000001</v>
      </c>
      <c r="P84" s="13">
        <f>IFERROR(Metric[[#This Row],[Damping]],"")</f>
        <v>0</v>
      </c>
      <c r="Q84" s="13" t="str">
        <f>IFERROR(Metric[[#This Row],[Source]],"")</f>
        <v>SW material library</v>
      </c>
    </row>
    <row r="85" spans="1:17" x14ac:dyDescent="0.25">
      <c r="A85" s="27" t="str">
        <f>IFERROR(Metric[[#This Row],[Class]],"")</f>
        <v>ALUMINUM ALLOY</v>
      </c>
      <c r="B85" s="27"/>
      <c r="C85" s="30" t="str">
        <f>IFERROR(Metric[[#This Row],[Name]],"")</f>
        <v>7075-T6</v>
      </c>
      <c r="D85" s="3">
        <f>IFERROR(Metric[[#This Row],[S_yt]]*(0.0001450377),"")</f>
        <v>73244.038946240398</v>
      </c>
      <c r="E85" s="3">
        <f>IFERROR(Metric[[#This Row],[S_ys]]*(0.0001450377),"")</f>
        <v>42287.465602147335</v>
      </c>
      <c r="F85" s="3">
        <f>IFERROR(Metric[[#This Row],[S_ut]]*(0.0001450377),"")</f>
        <v>82671.48949377636</v>
      </c>
      <c r="G85" s="3">
        <f>IFERROR(Metric[[#This Row],[S_us]]*(0.0001450377),"")</f>
        <v>47730.406713539101</v>
      </c>
      <c r="H85" s="3">
        <f>IFERROR(Metric[[#This Row],[S_uc]]*(0.0001450377),"")</f>
        <v>0</v>
      </c>
      <c r="I85" s="21">
        <f>IFERROR(Metric[[#This Row],[E]]*(0.0001450377),"")</f>
        <v>10442714.28342442</v>
      </c>
      <c r="J85" s="3">
        <f>IFERROR(Metric[[#This Row],[G]]*(0.0001450377),"")</f>
        <v>3901514.0850571794</v>
      </c>
      <c r="K85" s="9">
        <f>IFERROR(Metric[[#This Row],[ν]],"")</f>
        <v>0.33</v>
      </c>
      <c r="L85" s="13">
        <f>IFERROR(Metric[[#This Row],[ρ]]*0.000036127292,"")</f>
        <v>0.10151769052</v>
      </c>
      <c r="M85" s="3">
        <f>IFERROR(Metric[[#This Row],[CTE]]/1.8,"")</f>
        <v>1.3333333333333333E-5</v>
      </c>
      <c r="N85" s="11">
        <f>IFERROR(Metric[[#This Row],[K_therm]]*6.933,"")</f>
        <v>901.29</v>
      </c>
      <c r="O85" s="13">
        <f>IFERROR(Metric[[#This Row],[Sp_heat]]*0.0002388,"")</f>
        <v>0.22924800000000001</v>
      </c>
      <c r="P85" s="13">
        <f>IFERROR(Metric[[#This Row],[Damping]],"")</f>
        <v>0</v>
      </c>
      <c r="Q85" s="13" t="str">
        <f>IFERROR(Metric[[#This Row],[Source]],"")</f>
        <v>SW material library</v>
      </c>
    </row>
    <row r="86" spans="1:17" x14ac:dyDescent="0.25">
      <c r="A86" s="27" t="str">
        <f>IFERROR(Metric[[#This Row],[Class]],"")</f>
        <v>ALUMINUM ALLOY</v>
      </c>
      <c r="B86" s="27"/>
      <c r="C86" s="30" t="str">
        <f>IFERROR(Metric[[#This Row],[Name]],"")</f>
        <v>AA356.0-F</v>
      </c>
      <c r="D86" s="3">
        <f>IFERROR(Metric[[#This Row],[S_yt]]*(0.0001450377),"")</f>
        <v>0</v>
      </c>
      <c r="E86" s="3">
        <f>IFERROR(Metric[[#This Row],[S_ys]]*(0.0001450377),"")</f>
        <v>0</v>
      </c>
      <c r="F86" s="3">
        <f>IFERROR(Metric[[#This Row],[S_ut]]*(0.0001450377),"")</f>
        <v>21030.466500000002</v>
      </c>
      <c r="G86" s="3">
        <f>IFERROR(Metric[[#This Row],[S_us]]*(0.0001450377),"")</f>
        <v>12141.945494958407</v>
      </c>
      <c r="H86" s="3">
        <f>IFERROR(Metric[[#This Row],[S_uc]]*(0.0001450377),"")</f>
        <v>0</v>
      </c>
      <c r="I86" s="21">
        <f>IFERROR(Metric[[#This Row],[E]]*(0.0001450377),"")</f>
        <v>10500729.48</v>
      </c>
      <c r="J86" s="3">
        <f>IFERROR(Metric[[#This Row],[G]]*(0.0001450377),"")</f>
        <v>3945025.4400000004</v>
      </c>
      <c r="K86" s="9">
        <f>IFERROR(Metric[[#This Row],[ν]],"")</f>
        <v>0.33</v>
      </c>
      <c r="L86" s="13">
        <f>IFERROR(Metric[[#This Row],[ρ]]*0.000036127292,"")</f>
        <v>9.6821142560000004E-2</v>
      </c>
      <c r="M86" s="3">
        <f>IFERROR(Metric[[#This Row],[CTE]]/1.8,"")</f>
        <v>1.1888888888888888E-5</v>
      </c>
      <c r="N86" s="11">
        <f>IFERROR(Metric[[#This Row],[K_therm]]*6.933,"")</f>
        <v>1157.8109999999999</v>
      </c>
      <c r="O86" s="13">
        <f>IFERROR(Metric[[#This Row],[Sp_heat]]*0.0002388,"")</f>
        <v>0.22996440000000001</v>
      </c>
      <c r="P86" s="13">
        <f>IFERROR(Metric[[#This Row],[Damping]],"")</f>
        <v>0</v>
      </c>
      <c r="Q86" s="13" t="str">
        <f>IFERROR(Metric[[#This Row],[Source]],"")</f>
        <v>SW material library</v>
      </c>
    </row>
    <row r="87" spans="1:17" x14ac:dyDescent="0.25">
      <c r="A87" s="27" t="str">
        <f>IFERROR(Metric[[#This Row],[Class]],"")</f>
        <v>ALUMINUM ALLOY</v>
      </c>
      <c r="B87" s="27"/>
      <c r="C87" s="30" t="str">
        <f>IFERROR(Metric[[#This Row],[Name]],"")</f>
        <v>AA380.0-F DIE</v>
      </c>
      <c r="D87" s="3">
        <f>IFERROR(Metric[[#This Row],[S_yt]]*(0.0001450377),"")</f>
        <v>23060.994300000002</v>
      </c>
      <c r="E87" s="3">
        <f>IFERROR(Metric[[#This Row],[S_ys]]*(0.0001450377),"")</f>
        <v>13314.271266885427</v>
      </c>
      <c r="F87" s="3">
        <f>IFERROR(Metric[[#This Row],[S_ut]]*(0.0001450377),"")</f>
        <v>45976.950900000003</v>
      </c>
      <c r="G87" s="3">
        <f>IFERROR(Metric[[#This Row],[S_us]]*(0.0001450377),"")</f>
        <v>26544.804978633209</v>
      </c>
      <c r="H87" s="3">
        <f>IFERROR(Metric[[#This Row],[S_uc]]*(0.0001450377),"")</f>
        <v>0</v>
      </c>
      <c r="I87" s="21">
        <f>IFERROR(Metric[[#This Row],[E]]*(0.0001450377),"")</f>
        <v>10297676.700000001</v>
      </c>
      <c r="J87" s="3">
        <f>IFERROR(Metric[[#This Row],[G]]*(0.0001450377),"")</f>
        <v>3843499.0500000003</v>
      </c>
      <c r="K87" s="9">
        <f>IFERROR(Metric[[#This Row],[ν]],"")</f>
        <v>0.33</v>
      </c>
      <c r="L87" s="13">
        <f>IFERROR(Metric[[#This Row],[ρ]]*0.000036127292,"")</f>
        <v>9.9711325919999996E-2</v>
      </c>
      <c r="M87" s="3">
        <f>IFERROR(Metric[[#This Row],[CTE]]/1.8,"")</f>
        <v>1.1777777777777778E-5</v>
      </c>
      <c r="N87" s="11">
        <f>IFERROR(Metric[[#This Row],[K_therm]]*6.933,"")</f>
        <v>755.697</v>
      </c>
      <c r="O87" s="13">
        <f>IFERROR(Metric[[#This Row],[Sp_heat]]*0.0002388,"")</f>
        <v>0.22996440000000001</v>
      </c>
      <c r="P87" s="13">
        <f>IFERROR(Metric[[#This Row],[Damping]],"")</f>
        <v>0</v>
      </c>
      <c r="Q87" s="13" t="str">
        <f>IFERROR(Metric[[#This Row],[Source]],"")</f>
        <v>SW material library</v>
      </c>
    </row>
    <row r="88" spans="1:17" x14ac:dyDescent="0.25">
      <c r="A88" s="27" t="str">
        <f>IFERROR(Metric[[#This Row],[Class]],"")</f>
        <v>ALUMINUM ALLOY</v>
      </c>
      <c r="B88" s="27"/>
      <c r="C88" s="30" t="str">
        <f>IFERROR(Metric[[#This Row],[Name]],"")</f>
        <v>ALUMINA</v>
      </c>
      <c r="D88" s="3">
        <f>IFERROR(Metric[[#This Row],[S_yt]]*(0.0001450377),"")</f>
        <v>0</v>
      </c>
      <c r="E88" s="3">
        <f>IFERROR(Metric[[#This Row],[S_ys]]*(0.0001450377),"")</f>
        <v>0</v>
      </c>
      <c r="F88" s="3">
        <f>IFERROR(Metric[[#This Row],[S_ut]]*(0.0001450377),"")</f>
        <v>43511.310000000005</v>
      </c>
      <c r="G88" s="3">
        <f>IFERROR(Metric[[#This Row],[S_us]]*(0.0001450377),"")</f>
        <v>25121.266541293258</v>
      </c>
      <c r="H88" s="3">
        <f>IFERROR(Metric[[#This Row],[S_uc]]*(0.0001450377),"")</f>
        <v>435113.10000000003</v>
      </c>
      <c r="I88" s="21">
        <f>IFERROR(Metric[[#This Row],[E]]*(0.0001450377),"")</f>
        <v>53663949</v>
      </c>
      <c r="J88" s="3">
        <f>IFERROR(Metric[[#This Row],[G]]*(0.0001450377),"")</f>
        <v>21755655</v>
      </c>
      <c r="K88" s="9">
        <f>IFERROR(Metric[[#This Row],[ν]],"")</f>
        <v>0.22</v>
      </c>
      <c r="L88" s="13">
        <f>IFERROR(Metric[[#This Row],[ρ]]*0.000036127292,"")</f>
        <v>0.14306407632000001</v>
      </c>
      <c r="M88" s="3">
        <f>IFERROR(Metric[[#This Row],[CTE]]/1.8,"")</f>
        <v>4.1111111111111109E-6</v>
      </c>
      <c r="N88" s="11">
        <f>IFERROR(Metric[[#This Row],[K_therm]]*6.933,"")</f>
        <v>207.99</v>
      </c>
      <c r="O88" s="13">
        <f>IFERROR(Metric[[#This Row],[Sp_heat]]*0.0002388,"")</f>
        <v>0.20297999999999999</v>
      </c>
      <c r="P88" s="13">
        <f>IFERROR(Metric[[#This Row],[Damping]],"")</f>
        <v>0</v>
      </c>
      <c r="Q88" s="13" t="str">
        <f>IFERROR(Metric[[#This Row],[Source]],"")</f>
        <v>SW material library</v>
      </c>
    </row>
    <row r="89" spans="1:17" x14ac:dyDescent="0.25">
      <c r="A89" s="27" t="str">
        <f>IFERROR(Metric[[#This Row],[Class]],"")</f>
        <v>ALUMINUM ALLOY</v>
      </c>
      <c r="B89" s="27"/>
      <c r="C89" s="30" t="str">
        <f>IFERROR(Metric[[#This Row],[Name]],"")</f>
        <v>C355.0-T61</v>
      </c>
      <c r="D89" s="3">
        <f>IFERROR(Metric[[#This Row],[S_yt]]*(0.0001450377),"")</f>
        <v>30022.803900000003</v>
      </c>
      <c r="E89" s="3">
        <f>IFERROR(Metric[[#This Row],[S_ys]]*(0.0001450377),"")</f>
        <v>17333.673913492348</v>
      </c>
      <c r="F89" s="3">
        <f>IFERROR(Metric[[#This Row],[S_ut]]*(0.0001450377),"")</f>
        <v>40030.405200000001</v>
      </c>
      <c r="G89" s="3">
        <f>IFERROR(Metric[[#This Row],[S_us]]*(0.0001450377),"")</f>
        <v>23111.565217989795</v>
      </c>
      <c r="H89" s="3">
        <f>IFERROR(Metric[[#This Row],[S_uc]]*(0.0001450377),"")</f>
        <v>0</v>
      </c>
      <c r="I89" s="21">
        <f>IFERROR(Metric[[#This Row],[E]]*(0.0001450377),"")</f>
        <v>10094623.92</v>
      </c>
      <c r="J89" s="3">
        <f>IFERROR(Metric[[#This Row],[G]]*(0.0001450377),"")</f>
        <v>3843499.0500000003</v>
      </c>
      <c r="K89" s="9">
        <f>IFERROR(Metric[[#This Row],[ν]],"")</f>
        <v>0.33</v>
      </c>
      <c r="L89" s="13">
        <f>IFERROR(Metric[[#This Row],[ρ]]*0.000036127292,"")</f>
        <v>9.7904961319999997E-2</v>
      </c>
      <c r="M89" s="3">
        <f>IFERROR(Metric[[#This Row],[CTE]]/1.8,"")</f>
        <v>1.2222222222222221E-5</v>
      </c>
      <c r="N89" s="11">
        <f>IFERROR(Metric[[#This Row],[K_therm]]*6.933,"")</f>
        <v>1046.883</v>
      </c>
      <c r="O89" s="13">
        <f>IFERROR(Metric[[#This Row],[Sp_heat]]*0.0002388,"")</f>
        <v>0.22996440000000001</v>
      </c>
      <c r="P89" s="13">
        <f>IFERROR(Metric[[#This Row],[Damping]],"")</f>
        <v>0</v>
      </c>
      <c r="Q89" s="13" t="str">
        <f>IFERROR(Metric[[#This Row],[Source]],"")</f>
        <v>SW material library</v>
      </c>
    </row>
    <row r="90" spans="1:17" x14ac:dyDescent="0.25">
      <c r="A90" s="27" t="str">
        <f>IFERROR(Metric[[#This Row],[Class]],"")</f>
        <v>BRASS</v>
      </c>
      <c r="B90" s="27"/>
      <c r="C90" s="30" t="str">
        <f>IFERROR(Metric[[#This Row],[Name]],"")</f>
        <v>UNS C34200 HIGH LEAD</v>
      </c>
      <c r="D90" s="3">
        <f>IFERROR(Metric[[#This Row],[S_yt]]*(0.0001450377),"")</f>
        <v>16969.410900000003</v>
      </c>
      <c r="E90" s="3">
        <f>IFERROR(Metric[[#This Row],[S_ys]]*(0.0001450377),"")</f>
        <v>9797.2939511043714</v>
      </c>
      <c r="F90" s="3">
        <f>IFERROR(Metric[[#This Row],[S_ut]]*(0.0001450377),"")</f>
        <v>49022.742600000005</v>
      </c>
      <c r="G90" s="3">
        <f>IFERROR(Metric[[#This Row],[S_us]]*(0.0001450377),"")</f>
        <v>28303.293636523736</v>
      </c>
      <c r="H90" s="3">
        <f>IFERROR(Metric[[#This Row],[S_uc]]*(0.0001450377),"")</f>
        <v>0</v>
      </c>
      <c r="I90" s="21">
        <f>IFERROR(Metric[[#This Row],[E]]*(0.0001450377),"")</f>
        <v>15228958.500000002</v>
      </c>
      <c r="J90" s="3">
        <f>IFERROR(Metric[[#This Row],[G]]*(0.0001450377),"")</f>
        <v>5656470.3000000007</v>
      </c>
      <c r="K90" s="9">
        <f>IFERROR(Metric[[#This Row],[ν]],"")</f>
        <v>0</v>
      </c>
      <c r="L90" s="13">
        <f>IFERROR(Metric[[#This Row],[ρ]]*0.000036127292,"")</f>
        <v>0.30708198199999998</v>
      </c>
      <c r="M90" s="3">
        <f>IFERROR(Metric[[#This Row],[CTE]]/1.8,"")</f>
        <v>1.1277777777777776E-5</v>
      </c>
      <c r="N90" s="11">
        <f>IFERROR(Metric[[#This Row],[K_therm]]*6.933,"")</f>
        <v>797.29499999999996</v>
      </c>
      <c r="O90" s="13">
        <f>IFERROR(Metric[[#This Row],[Sp_heat]]*0.0002388,"")</f>
        <v>0</v>
      </c>
      <c r="P90" s="13">
        <f>IFERROR(Metric[[#This Row],[Damping]],"")</f>
        <v>0</v>
      </c>
      <c r="Q90" s="13" t="str">
        <f>IFERROR(Metric[[#This Row],[Source]],"")</f>
        <v>SW material library</v>
      </c>
    </row>
    <row r="91" spans="1:17" x14ac:dyDescent="0.25">
      <c r="A91" s="27" t="str">
        <f>IFERROR(Metric[[#This Row],[Class]],"")</f>
        <v>BRASS</v>
      </c>
      <c r="B91" s="27"/>
      <c r="C91" s="30" t="str">
        <f>IFERROR(Metric[[#This Row],[Name]],"")</f>
        <v>UNS C36000 FREE MACHINING</v>
      </c>
      <c r="D91" s="3">
        <f>IFERROR(Metric[[#This Row],[S_yt]]*(0.0001450377),"")</f>
        <v>17984.674800000001</v>
      </c>
      <c r="E91" s="3">
        <f>IFERROR(Metric[[#This Row],[S_ys]]*(0.0001450377),"")</f>
        <v>10383.456837067879</v>
      </c>
      <c r="F91" s="3">
        <f>IFERROR(Metric[[#This Row],[S_ut]]*(0.0001450377),"")</f>
        <v>49022.742600000005</v>
      </c>
      <c r="G91" s="3">
        <f>IFERROR(Metric[[#This Row],[S_us]]*(0.0001450377),"")</f>
        <v>28303.293636523736</v>
      </c>
      <c r="H91" s="3">
        <f>IFERROR(Metric[[#This Row],[S_uc]]*(0.0001450377),"")</f>
        <v>0</v>
      </c>
      <c r="I91" s="21">
        <f>IFERROR(Metric[[#This Row],[E]]*(0.0001450377),"")</f>
        <v>14068656.9</v>
      </c>
      <c r="J91" s="3">
        <f>IFERROR(Metric[[#This Row],[G]]*(0.0001450377),"")</f>
        <v>5366394.9000000004</v>
      </c>
      <c r="K91" s="9">
        <f>IFERROR(Metric[[#This Row],[ν]],"")</f>
        <v>0</v>
      </c>
      <c r="L91" s="13">
        <f>IFERROR(Metric[[#This Row],[ρ]]*0.000036127292,"")</f>
        <v>0.30672070907999999</v>
      </c>
      <c r="M91" s="3">
        <f>IFERROR(Metric[[#This Row],[CTE]]/1.8,"")</f>
        <v>1.1388888888888888E-5</v>
      </c>
      <c r="N91" s="11">
        <f>IFERROR(Metric[[#This Row],[K_therm]]*6.933,"")</f>
        <v>797.29499999999996</v>
      </c>
      <c r="O91" s="13">
        <f>IFERROR(Metric[[#This Row],[Sp_heat]]*0.0002388,"")</f>
        <v>0</v>
      </c>
      <c r="P91" s="13">
        <f>IFERROR(Metric[[#This Row],[Damping]],"")</f>
        <v>0</v>
      </c>
      <c r="Q91" s="13" t="str">
        <f>IFERROR(Metric[[#This Row],[Source]],"")</f>
        <v>SW material library</v>
      </c>
    </row>
    <row r="92" spans="1:17" x14ac:dyDescent="0.25">
      <c r="A92" s="27" t="str">
        <f>IFERROR(Metric[[#This Row],[Class]],"")</f>
        <v>BRONZE</v>
      </c>
      <c r="B92" s="27"/>
      <c r="C92" s="30" t="str">
        <f>IFERROR(Metric[[#This Row],[Name]],"")</f>
        <v>COMMERCIAL LEADED</v>
      </c>
      <c r="D92" s="3">
        <f>IFERROR(Metric[[#This Row],[S_yt]]*(0.0001450377),"")</f>
        <v>11997.910145790001</v>
      </c>
      <c r="E92" s="3">
        <f>IFERROR(Metric[[#This Row],[S_ys]]*(0.0001450377),"")</f>
        <v>6926.9966523847997</v>
      </c>
      <c r="F92" s="3">
        <f>IFERROR(Metric[[#This Row],[S_ut]]*(0.0001450377),"")</f>
        <v>36993.605837400006</v>
      </c>
      <c r="G92" s="3">
        <f>IFERROR(Metric[[#This Row],[S_us]]*(0.0001450377),"")</f>
        <v>21358.268288517804</v>
      </c>
      <c r="H92" s="3">
        <f>IFERROR(Metric[[#This Row],[S_uc]]*(0.0001450377),"")</f>
        <v>0</v>
      </c>
      <c r="I92" s="21">
        <f>IFERROR(Metric[[#This Row],[E]]*(0.0001450377),"")</f>
        <v>15954147.000000002</v>
      </c>
      <c r="J92" s="3">
        <f>IFERROR(Metric[[#This Row],[G]]*(0.0001450377),"")</f>
        <v>5946545.7000000002</v>
      </c>
      <c r="K92" s="9">
        <f>IFERROR(Metric[[#This Row],[ν]],"")</f>
        <v>0.37</v>
      </c>
      <c r="L92" s="13">
        <f>IFERROR(Metric[[#This Row],[ρ]]*0.000036127292,"")</f>
        <v>0.31430744040000003</v>
      </c>
      <c r="M92" s="3">
        <f>IFERROR(Metric[[#This Row],[CTE]]/1.8,"")</f>
        <v>1.7777777777777777E-5</v>
      </c>
      <c r="N92" s="11">
        <f>IFERROR(Metric[[#This Row],[K_therm]]*6.933,"")</f>
        <v>180.25799999999998</v>
      </c>
      <c r="O92" s="13">
        <f>IFERROR(Metric[[#This Row],[Sp_heat]]*0.0002388,"")</f>
        <v>8.1192E-2</v>
      </c>
      <c r="P92" s="13">
        <f>IFERROR(Metric[[#This Row],[Damping]],"")</f>
        <v>0</v>
      </c>
      <c r="Q92" s="13" t="str">
        <f>IFERROR(Metric[[#This Row],[Source]],"")</f>
        <v>SW material library</v>
      </c>
    </row>
    <row r="93" spans="1:17" x14ac:dyDescent="0.25">
      <c r="A93" s="27" t="str">
        <f>IFERROR(Metric[[#This Row],[Class]],"")</f>
        <v>BRONZE</v>
      </c>
      <c r="B93" s="27"/>
      <c r="C93" s="30" t="str">
        <f>IFERROR(Metric[[#This Row],[Name]],"")</f>
        <v>MANGANESE</v>
      </c>
      <c r="D93" s="3">
        <f>IFERROR(Metric[[#This Row],[S_yt]]*(0.0001450377),"")</f>
        <v>29994.811623900001</v>
      </c>
      <c r="E93" s="3">
        <f>IFERROR(Metric[[#This Row],[S_ys]]*(0.0001450377),"")</f>
        <v>17317.512565350782</v>
      </c>
      <c r="F93" s="3">
        <f>IFERROR(Metric[[#This Row],[S_ut]]*(0.0001450377),"")</f>
        <v>64988.637653700003</v>
      </c>
      <c r="G93" s="3">
        <f>IFERROR(Metric[[#This Row],[S_us]]*(0.0001450377),"")</f>
        <v>37521.207443630745</v>
      </c>
      <c r="H93" s="3">
        <f>IFERROR(Metric[[#This Row],[S_uc]]*(0.0001450377),"")</f>
        <v>0</v>
      </c>
      <c r="I93" s="21">
        <f>IFERROR(Metric[[#This Row],[E]]*(0.0001450377),"")</f>
        <v>15954147.000000002</v>
      </c>
      <c r="J93" s="3">
        <f>IFERROR(Metric[[#This Row],[G]]*(0.0001450377),"")</f>
        <v>5656470.3000000007</v>
      </c>
      <c r="K93" s="9">
        <f>IFERROR(Metric[[#This Row],[ν]],"")</f>
        <v>0.37</v>
      </c>
      <c r="L93" s="13">
        <f>IFERROR(Metric[[#This Row],[ρ]]*0.000036127292,"")</f>
        <v>0.29985652359999998</v>
      </c>
      <c r="M93" s="3">
        <f>IFERROR(Metric[[#This Row],[CTE]]/1.8,"")</f>
        <v>1.2222222222222221E-5</v>
      </c>
      <c r="N93" s="11">
        <f>IFERROR(Metric[[#This Row],[K_therm]]*6.933,"")</f>
        <v>66.556799999999996</v>
      </c>
      <c r="O93" s="13">
        <f>IFERROR(Metric[[#This Row],[Sp_heat]]*0.0002388,"")</f>
        <v>9.0744000000000005E-2</v>
      </c>
      <c r="P93" s="13">
        <f>IFERROR(Metric[[#This Row],[Damping]],"")</f>
        <v>0</v>
      </c>
      <c r="Q93" s="13" t="str">
        <f>IFERROR(Metric[[#This Row],[Source]],"")</f>
        <v>SW material library</v>
      </c>
    </row>
    <row r="94" spans="1:17" x14ac:dyDescent="0.25">
      <c r="A94" s="27" t="str">
        <f>IFERROR(Metric[[#This Row],[Class]],"")</f>
        <v>BRONZE</v>
      </c>
      <c r="B94" s="27"/>
      <c r="C94" s="30" t="str">
        <f>IFERROR(Metric[[#This Row],[Name]],"")</f>
        <v>TIN BEARING</v>
      </c>
      <c r="D94" s="3">
        <f>IFERROR(Metric[[#This Row],[S_yt]]*(0.0001450377),"")</f>
        <v>15997.2231969</v>
      </c>
      <c r="E94" s="3">
        <f>IFERROR(Metric[[#This Row],[S_ys]]*(0.0001450377),"")</f>
        <v>9236.0011190167425</v>
      </c>
      <c r="F94" s="3">
        <f>IFERROR(Metric[[#This Row],[S_ut]]*(0.0001450377),"")</f>
        <v>37993.3507035</v>
      </c>
      <c r="G94" s="3">
        <f>IFERROR(Metric[[#This Row],[S_us]]*(0.0001450377),"")</f>
        <v>21935.471256081586</v>
      </c>
      <c r="H94" s="3">
        <f>IFERROR(Metric[[#This Row],[S_uc]]*(0.0001450377),"")</f>
        <v>0</v>
      </c>
      <c r="I94" s="21">
        <f>IFERROR(Metric[[#This Row],[E]]*(0.0001450377),"")</f>
        <v>15954147.000000002</v>
      </c>
      <c r="J94" s="3">
        <f>IFERROR(Metric[[#This Row],[G]]*(0.0001450377),"")</f>
        <v>5366394.9000000004</v>
      </c>
      <c r="K94" s="9">
        <f>IFERROR(Metric[[#This Row],[ν]],"")</f>
        <v>0.33</v>
      </c>
      <c r="L94" s="13">
        <f>IFERROR(Metric[[#This Row],[ρ]]*0.000036127292,"")</f>
        <v>0.29985652359999998</v>
      </c>
      <c r="M94" s="3">
        <f>IFERROR(Metric[[#This Row],[CTE]]/1.8,"")</f>
        <v>1.0000000000000001E-5</v>
      </c>
      <c r="N94" s="11">
        <f>IFERROR(Metric[[#This Row],[K_therm]]*6.933,"")</f>
        <v>325.851</v>
      </c>
      <c r="O94" s="13">
        <f>IFERROR(Metric[[#This Row],[Sp_heat]]*0.0002388,"")</f>
        <v>9.0744000000000005E-2</v>
      </c>
      <c r="P94" s="13">
        <f>IFERROR(Metric[[#This Row],[Damping]],"")</f>
        <v>0</v>
      </c>
      <c r="Q94" s="13" t="str">
        <f>IFERROR(Metric[[#This Row],[Source]],"")</f>
        <v>SW material library</v>
      </c>
    </row>
    <row r="95" spans="1:17" x14ac:dyDescent="0.25">
      <c r="A95" s="27" t="str">
        <f>IFERROR(Metric[[#This Row],[Class]],"")</f>
        <v>BRONZE</v>
      </c>
      <c r="B95" s="27"/>
      <c r="C95" s="30" t="str">
        <f>IFERROR(Metric[[#This Row],[Name]],"")</f>
        <v>UNS C22000 (90-10)</v>
      </c>
      <c r="D95" s="3">
        <f>IFERROR(Metric[[#This Row],[S_yt]]*(0.0001450377),"")</f>
        <v>10007.6013</v>
      </c>
      <c r="E95" s="3">
        <f>IFERROR(Metric[[#This Row],[S_ys]]*(0.0001450377),"")</f>
        <v>5777.8913044974488</v>
      </c>
      <c r="F95" s="3">
        <f>IFERROR(Metric[[#This Row],[S_ut]]*(0.0001450377),"")</f>
        <v>36984.613499999999</v>
      </c>
      <c r="G95" s="3">
        <f>IFERROR(Metric[[#This Row],[S_us]]*(0.0001450377),"")</f>
        <v>21353.076560099267</v>
      </c>
      <c r="H95" s="3">
        <f>IFERROR(Metric[[#This Row],[S_uc]]*(0.0001450377),"")</f>
        <v>0</v>
      </c>
      <c r="I95" s="21">
        <f>IFERROR(Metric[[#This Row],[E]]*(0.0001450377),"")</f>
        <v>16679335.500000002</v>
      </c>
      <c r="J95" s="3">
        <f>IFERROR(Metric[[#This Row],[G]]*(0.0001450377),"")</f>
        <v>6381658.8000000007</v>
      </c>
      <c r="K95" s="9">
        <f>IFERROR(Metric[[#This Row],[ν]],"")</f>
        <v>0</v>
      </c>
      <c r="L95" s="13">
        <f>IFERROR(Metric[[#This Row],[ρ]]*0.000036127292,"")</f>
        <v>0.31792016960000002</v>
      </c>
      <c r="M95" s="3">
        <f>IFERROR(Metric[[#This Row],[CTE]]/1.8,"")</f>
        <v>1.0222222222222221E-5</v>
      </c>
      <c r="N95" s="11">
        <f>IFERROR(Metric[[#This Row],[K_therm]]*6.933,"")</f>
        <v>1310.337</v>
      </c>
      <c r="O95" s="13">
        <f>IFERROR(Metric[[#This Row],[Sp_heat]]*0.0002388,"")</f>
        <v>0</v>
      </c>
      <c r="P95" s="13">
        <f>IFERROR(Metric[[#This Row],[Damping]],"")</f>
        <v>0</v>
      </c>
      <c r="Q95" s="13" t="str">
        <f>IFERROR(Metric[[#This Row],[Source]],"")</f>
        <v>SW material library</v>
      </c>
    </row>
    <row r="96" spans="1:17" x14ac:dyDescent="0.25">
      <c r="A96" s="27" t="str">
        <f>IFERROR(Metric[[#This Row],[Class]],"")</f>
        <v>BRONZE</v>
      </c>
      <c r="B96" s="27"/>
      <c r="C96" s="30" t="str">
        <f>IFERROR(Metric[[#This Row],[Name]],"")</f>
        <v>UNS C52400 PHOSPHOR 10% D</v>
      </c>
      <c r="D96" s="3">
        <f>IFERROR(Metric[[#This Row],[S_yt]]*(0.0001450377),"")</f>
        <v>27992.276100000003</v>
      </c>
      <c r="E96" s="3">
        <f>IFERROR(Metric[[#This Row],[S_ys]]*(0.0001450377),"")</f>
        <v>16161.34814156533</v>
      </c>
      <c r="F96" s="3">
        <f>IFERROR(Metric[[#This Row],[S_ut]]*(0.0001450377),"")</f>
        <v>65992.1535</v>
      </c>
      <c r="G96" s="3">
        <f>IFERROR(Metric[[#This Row],[S_us]]*(0.0001450377),"")</f>
        <v>38100.587587628106</v>
      </c>
      <c r="H96" s="3">
        <f>IFERROR(Metric[[#This Row],[S_uc]]*(0.0001450377),"")</f>
        <v>0</v>
      </c>
      <c r="I96" s="21">
        <f>IFERROR(Metric[[#This Row],[E]]*(0.0001450377),"")</f>
        <v>15954147.000000002</v>
      </c>
      <c r="J96" s="3">
        <f>IFERROR(Metric[[#This Row],[G]]*(0.0001450377),"")</f>
        <v>5946545.7000000002</v>
      </c>
      <c r="K96" s="9">
        <f>IFERROR(Metric[[#This Row],[ν]],"")</f>
        <v>0.34100000000000003</v>
      </c>
      <c r="L96" s="13">
        <f>IFERROR(Metric[[#This Row],[ρ]]*0.000036127292,"")</f>
        <v>0.31719762375999999</v>
      </c>
      <c r="M96" s="3">
        <f>IFERROR(Metric[[#This Row],[CTE]]/1.8,"")</f>
        <v>1.0222222222222221E-5</v>
      </c>
      <c r="N96" s="11">
        <f>IFERROR(Metric[[#This Row],[K_therm]]*6.933,"")</f>
        <v>346.65</v>
      </c>
      <c r="O96" s="13">
        <f>IFERROR(Metric[[#This Row],[Sp_heat]]*0.0002388,"")</f>
        <v>0</v>
      </c>
      <c r="P96" s="13">
        <f>IFERROR(Metric[[#This Row],[Damping]],"")</f>
        <v>0</v>
      </c>
      <c r="Q96" s="13" t="str">
        <f>IFERROR(Metric[[#This Row],[Source]],"")</f>
        <v>SW material library</v>
      </c>
    </row>
    <row r="97" spans="1:17" x14ac:dyDescent="0.25">
      <c r="A97" s="27" t="str">
        <f>IFERROR(Metric[[#This Row],[Class]],"")</f>
        <v>COPPER ALLOY</v>
      </c>
      <c r="B97" s="27"/>
      <c r="C97" s="30" t="str">
        <f>IFERROR(Metric[[#This Row],[Name]],"")</f>
        <v>S-200F BERYLLIUM</v>
      </c>
      <c r="D97" s="3">
        <f>IFERROR(Metric[[#This Row],[S_yt]]*(0.0001450377),"")</f>
        <v>34954.085700000003</v>
      </c>
      <c r="E97" s="3">
        <f>IFERROR(Metric[[#This Row],[S_ys]]*(0.0001450377),"")</f>
        <v>20180.750788172252</v>
      </c>
      <c r="F97" s="3">
        <f>IFERROR(Metric[[#This Row],[S_ut]]*(0.0001450377),"")</f>
        <v>46992.214800000002</v>
      </c>
      <c r="G97" s="3">
        <f>IFERROR(Metric[[#This Row],[S_us]]*(0.0001450377),"")</f>
        <v>27130.967864596718</v>
      </c>
      <c r="H97" s="3">
        <f>IFERROR(Metric[[#This Row],[S_uc]]*(0.0001450377),"")</f>
        <v>30022.803900000003</v>
      </c>
      <c r="I97" s="21">
        <f>IFERROR(Metric[[#This Row],[E]]*(0.0001450377),"")</f>
        <v>44004438.18</v>
      </c>
      <c r="J97" s="3">
        <f>IFERROR(Metric[[#This Row],[G]]*(0.0001450377),"")</f>
        <v>19580089.5</v>
      </c>
      <c r="K97" s="9">
        <f>IFERROR(Metric[[#This Row],[ν]],"")</f>
        <v>0.18</v>
      </c>
      <c r="L97" s="13">
        <f>IFERROR(Metric[[#This Row],[ρ]]*0.000036127292,"")</f>
        <v>6.68354902E-2</v>
      </c>
      <c r="M97" s="3">
        <f>IFERROR(Metric[[#This Row],[CTE]]/1.8,"")</f>
        <v>6.3333333333333326E-6</v>
      </c>
      <c r="N97" s="11">
        <f>IFERROR(Metric[[#This Row],[K_therm]]*6.933,"")</f>
        <v>1499.6079</v>
      </c>
      <c r="O97" s="13">
        <f>IFERROR(Metric[[#This Row],[Sp_heat]]*0.0002388,"")</f>
        <v>0</v>
      </c>
      <c r="P97" s="13">
        <f>IFERROR(Metric[[#This Row],[Damping]],"")</f>
        <v>0</v>
      </c>
      <c r="Q97" s="13" t="str">
        <f>IFERROR(Metric[[#This Row],[Source]],"")</f>
        <v>SW material library</v>
      </c>
    </row>
    <row r="98" spans="1:17" x14ac:dyDescent="0.25">
      <c r="A98" s="27" t="str">
        <f>IFERROR(Metric[[#This Row],[Class]],"")</f>
        <v>COPPER ALLOY</v>
      </c>
      <c r="B98" s="27"/>
      <c r="C98" s="30" t="str">
        <f>IFERROR(Metric[[#This Row],[Name]],"")</f>
        <v>S-65C BERYLLIUM</v>
      </c>
      <c r="D98" s="3">
        <f>IFERROR(Metric[[#This Row],[S_yt]]*(0.0001450377),"")</f>
        <v>30022.803900000003</v>
      </c>
      <c r="E98" s="3">
        <f>IFERROR(Metric[[#This Row],[S_ys]]*(0.0001450377),"")</f>
        <v>17333.673913492348</v>
      </c>
      <c r="F98" s="3">
        <f>IFERROR(Metric[[#This Row],[S_ut]]*(0.0001450377),"")</f>
        <v>42060.933000000005</v>
      </c>
      <c r="G98" s="3">
        <f>IFERROR(Metric[[#This Row],[S_us]]*(0.0001450377),"")</f>
        <v>24283.890989916814</v>
      </c>
      <c r="H98" s="3">
        <f>IFERROR(Metric[[#This Row],[S_uc]]*(0.0001450377),"")</f>
        <v>0</v>
      </c>
      <c r="I98" s="21">
        <f>IFERROR(Metric[[#This Row],[E]]*(0.0001450377),"")</f>
        <v>43946423.100000001</v>
      </c>
      <c r="J98" s="3">
        <f>IFERROR(Metric[[#This Row],[G]]*(0.0001450377),"")</f>
        <v>19580089.5</v>
      </c>
      <c r="K98" s="9">
        <f>IFERROR(Metric[[#This Row],[ν]],"")</f>
        <v>7.0000000000000007E-2</v>
      </c>
      <c r="L98" s="13">
        <f>IFERROR(Metric[[#This Row],[ρ]]*0.000036127292,"")</f>
        <v>6.6618726448000001E-2</v>
      </c>
      <c r="M98" s="3">
        <f>IFERROR(Metric[[#This Row],[CTE]]/1.8,"")</f>
        <v>6.3888888888888885E-6</v>
      </c>
      <c r="N98" s="11">
        <f>IFERROR(Metric[[#This Row],[K_therm]]*6.933,"")</f>
        <v>1497.528</v>
      </c>
      <c r="O98" s="13">
        <f>IFERROR(Metric[[#This Row],[Sp_heat]]*0.0002388,"")</f>
        <v>0</v>
      </c>
      <c r="P98" s="13">
        <f>IFERROR(Metric[[#This Row],[Damping]],"")</f>
        <v>0</v>
      </c>
      <c r="Q98" s="13" t="str">
        <f>IFERROR(Metric[[#This Row],[Source]],"")</f>
        <v>SW material library</v>
      </c>
    </row>
    <row r="99" spans="1:17" x14ac:dyDescent="0.25">
      <c r="A99" s="27" t="str">
        <f>IFERROR(Metric[[#This Row],[Class]],"")</f>
        <v>COPPER ALLOY</v>
      </c>
      <c r="B99" s="27"/>
      <c r="C99" s="30" t="str">
        <f>IFERROR(Metric[[#This Row],[Name]],"")</f>
        <v>UNS C17000 BERYLLIUM</v>
      </c>
      <c r="D99" s="3">
        <f>IFERROR(Metric[[#This Row],[S_yt]]*(0.0001450377),"")</f>
        <v>32053.331700000002</v>
      </c>
      <c r="E99" s="3">
        <f>IFERROR(Metric[[#This Row],[S_ys]]*(0.0001450377),"")</f>
        <v>18505.999685419367</v>
      </c>
      <c r="F99" s="3">
        <f>IFERROR(Metric[[#This Row],[S_ut]]*(0.0001450377),"")</f>
        <v>70053.209100000007</v>
      </c>
      <c r="G99" s="3">
        <f>IFERROR(Metric[[#This Row],[S_us]]*(0.0001450377),"")</f>
        <v>40445.239131482143</v>
      </c>
      <c r="H99" s="3">
        <f>IFERROR(Metric[[#This Row],[S_uc]]*(0.0001450377),"")</f>
        <v>0</v>
      </c>
      <c r="I99" s="21">
        <f>IFERROR(Metric[[#This Row],[E]]*(0.0001450377),"")</f>
        <v>16679335.500000002</v>
      </c>
      <c r="J99" s="3">
        <f>IFERROR(Metric[[#This Row],[G]]*(0.0001450377),"")</f>
        <v>7251885</v>
      </c>
      <c r="K99" s="9">
        <f>IFERROR(Metric[[#This Row],[ν]],"")</f>
        <v>0.3</v>
      </c>
      <c r="L99" s="13">
        <f>IFERROR(Metric[[#This Row],[ρ]]*0.000036127292,"")</f>
        <v>0.29841143192000003</v>
      </c>
      <c r="M99" s="3">
        <f>IFERROR(Metric[[#This Row],[CTE]]/1.8,"")</f>
        <v>9.2777777777777767E-6</v>
      </c>
      <c r="N99" s="11">
        <f>IFERROR(Metric[[#This Row],[K_therm]]*6.933,"")</f>
        <v>818.09399999999994</v>
      </c>
      <c r="O99" s="13">
        <f>IFERROR(Metric[[#This Row],[Sp_heat]]*0.0002388,"")</f>
        <v>0</v>
      </c>
      <c r="P99" s="13">
        <f>IFERROR(Metric[[#This Row],[Damping]],"")</f>
        <v>0</v>
      </c>
      <c r="Q99" s="13" t="str">
        <f>IFERROR(Metric[[#This Row],[Source]],"")</f>
        <v>SW material library</v>
      </c>
    </row>
    <row r="100" spans="1:17" x14ac:dyDescent="0.25">
      <c r="A100" s="27" t="str">
        <f>IFERROR(Metric[[#This Row],[Class]],"")</f>
        <v>COPPER ALLOY</v>
      </c>
      <c r="B100" s="27"/>
      <c r="C100" s="30" t="str">
        <f>IFERROR(Metric[[#This Row],[Name]],"")</f>
        <v>UNS C17200 BERYLLIUM</v>
      </c>
      <c r="D100" s="3">
        <f>IFERROR(Metric[[#This Row],[S_yt]]*(0.0001450377),"")</f>
        <v>24946.484400000001</v>
      </c>
      <c r="E100" s="3">
        <f>IFERROR(Metric[[#This Row],[S_ys]]*(0.0001450377),"")</f>
        <v>14402.859483674802</v>
      </c>
      <c r="F100" s="3">
        <f>IFERROR(Metric[[#This Row],[S_ut]]*(0.0001450377),"")</f>
        <v>68022.681300000011</v>
      </c>
      <c r="G100" s="3">
        <f>IFERROR(Metric[[#This Row],[S_us]]*(0.0001450377),"")</f>
        <v>39272.913359555125</v>
      </c>
      <c r="H100" s="3">
        <f>IFERROR(Metric[[#This Row],[S_uc]]*(0.0001450377),"")</f>
        <v>0</v>
      </c>
      <c r="I100" s="21">
        <f>IFERROR(Metric[[#This Row],[E]]*(0.0001450377),"")</f>
        <v>18129712.5</v>
      </c>
      <c r="J100" s="3">
        <f>IFERROR(Metric[[#This Row],[G]]*(0.0001450377),"")</f>
        <v>7251885</v>
      </c>
      <c r="K100" s="9">
        <f>IFERROR(Metric[[#This Row],[ν]],"")</f>
        <v>0.3</v>
      </c>
      <c r="L100" s="13">
        <f>IFERROR(Metric[[#This Row],[ρ]]*0.000036127292,"")</f>
        <v>0.29805015899999998</v>
      </c>
      <c r="M100" s="3">
        <f>IFERROR(Metric[[#This Row],[CTE]]/1.8,"")</f>
        <v>9.2777777777777767E-6</v>
      </c>
      <c r="N100" s="11">
        <f>IFERROR(Metric[[#This Row],[K_therm]]*6.933,"")</f>
        <v>727.96500000000003</v>
      </c>
      <c r="O100" s="13">
        <f>IFERROR(Metric[[#This Row],[Sp_heat]]*0.0002388,"")</f>
        <v>0</v>
      </c>
      <c r="P100" s="13">
        <f>IFERROR(Metric[[#This Row],[Damping]],"")</f>
        <v>0</v>
      </c>
      <c r="Q100" s="13" t="str">
        <f>IFERROR(Metric[[#This Row],[Source]],"")</f>
        <v>SW material library</v>
      </c>
    </row>
    <row r="101" spans="1:17" x14ac:dyDescent="0.25">
      <c r="A101" s="27" t="str">
        <f>IFERROR(Metric[[#This Row],[Class]],"")</f>
        <v>COPPER ALLOY</v>
      </c>
      <c r="B101" s="27"/>
      <c r="C101" s="30" t="str">
        <f>IFERROR(Metric[[#This Row],[Name]],"")</f>
        <v>UNS C17300 BERYLLIUM</v>
      </c>
      <c r="D101" s="3">
        <f>IFERROR(Metric[[#This Row],[S_yt]]*(0.0001450377),"")</f>
        <v>24946.484400000001</v>
      </c>
      <c r="E101" s="3">
        <f>IFERROR(Metric[[#This Row],[S_ys]]*(0.0001450377),"")</f>
        <v>14402.859483674802</v>
      </c>
      <c r="F101" s="3">
        <f>IFERROR(Metric[[#This Row],[S_ut]]*(0.0001450377),"")</f>
        <v>68022.681300000011</v>
      </c>
      <c r="G101" s="3">
        <f>IFERROR(Metric[[#This Row],[S_us]]*(0.0001450377),"")</f>
        <v>39272.913359555125</v>
      </c>
      <c r="H101" s="3">
        <f>IFERROR(Metric[[#This Row],[S_uc]]*(0.0001450377),"")</f>
        <v>0</v>
      </c>
      <c r="I101" s="21">
        <f>IFERROR(Metric[[#This Row],[E]]*(0.0001450377),"")</f>
        <v>18129712.5</v>
      </c>
      <c r="J101" s="3">
        <f>IFERROR(Metric[[#This Row],[G]]*(0.0001450377),"")</f>
        <v>7251885</v>
      </c>
      <c r="K101" s="9">
        <f>IFERROR(Metric[[#This Row],[ν]],"")</f>
        <v>0.3</v>
      </c>
      <c r="L101" s="13">
        <f>IFERROR(Metric[[#This Row],[ρ]]*0.000036127292,"")</f>
        <v>0.29805015899999998</v>
      </c>
      <c r="M101" s="3">
        <f>IFERROR(Metric[[#This Row],[CTE]]/1.8,"")</f>
        <v>9.2777777777777767E-6</v>
      </c>
      <c r="N101" s="11">
        <f>IFERROR(Metric[[#This Row],[K_therm]]*6.933,"")</f>
        <v>727.96500000000003</v>
      </c>
      <c r="O101" s="13">
        <f>IFERROR(Metric[[#This Row],[Sp_heat]]*0.0002388,"")</f>
        <v>0</v>
      </c>
      <c r="P101" s="13">
        <f>IFERROR(Metric[[#This Row],[Damping]],"")</f>
        <v>0</v>
      </c>
      <c r="Q101" s="13" t="str">
        <f>IFERROR(Metric[[#This Row],[Source]],"")</f>
        <v>SW material library</v>
      </c>
    </row>
    <row r="102" spans="1:17" x14ac:dyDescent="0.25">
      <c r="A102" s="27" t="str">
        <f>IFERROR(Metric[[#This Row],[Class]],"")</f>
        <v>COPPER ALLOY</v>
      </c>
      <c r="B102" s="27"/>
      <c r="C102" s="30" t="str">
        <f>IFERROR(Metric[[#This Row],[Name]],"")</f>
        <v>UNS C17500 COBALT BERYLLIUM</v>
      </c>
      <c r="D102" s="3">
        <f>IFERROR(Metric[[#This Row],[S_yt]]*(0.0001450377),"")</f>
        <v>24946.484400000001</v>
      </c>
      <c r="E102" s="3">
        <f>IFERROR(Metric[[#This Row],[S_ys]]*(0.0001450377),"")</f>
        <v>14402.859483674802</v>
      </c>
      <c r="F102" s="3">
        <f>IFERROR(Metric[[#This Row],[S_ut]]*(0.0001450377),"")</f>
        <v>44961.687000000005</v>
      </c>
      <c r="G102" s="3">
        <f>IFERROR(Metric[[#This Row],[S_us]]*(0.0001450377),"")</f>
        <v>25958.642092669699</v>
      </c>
      <c r="H102" s="3">
        <f>IFERROR(Metric[[#This Row],[S_uc]]*(0.0001450377),"")</f>
        <v>0</v>
      </c>
      <c r="I102" s="21">
        <f>IFERROR(Metric[[#This Row],[E]]*(0.0001450377),"")</f>
        <v>18129712.5</v>
      </c>
      <c r="J102" s="3">
        <f>IFERROR(Metric[[#This Row],[G]]*(0.0001450377),"")</f>
        <v>0</v>
      </c>
      <c r="K102" s="9">
        <f>IFERROR(Metric[[#This Row],[ν]],"")</f>
        <v>0</v>
      </c>
      <c r="L102" s="13">
        <f>IFERROR(Metric[[#This Row],[ρ]]*0.000036127292,"")</f>
        <v>0.31611380500000003</v>
      </c>
      <c r="M102" s="3">
        <f>IFERROR(Metric[[#This Row],[CTE]]/1.8,"")</f>
        <v>9.7777777777777787E-6</v>
      </c>
      <c r="N102" s="11">
        <f>IFERROR(Metric[[#This Row],[K_therm]]*6.933,"")</f>
        <v>0</v>
      </c>
      <c r="O102" s="13">
        <f>IFERROR(Metric[[#This Row],[Sp_heat]]*0.0002388,"")</f>
        <v>0</v>
      </c>
      <c r="P102" s="13">
        <f>IFERROR(Metric[[#This Row],[Damping]],"")</f>
        <v>0</v>
      </c>
      <c r="Q102" s="13" t="str">
        <f>IFERROR(Metric[[#This Row],[Source]],"")</f>
        <v>SW material library</v>
      </c>
    </row>
    <row r="103" spans="1:17" x14ac:dyDescent="0.25">
      <c r="A103" s="27" t="str">
        <f>IFERROR(Metric[[#This Row],[Class]],"")</f>
        <v>COPPER ALLOY</v>
      </c>
      <c r="B103" s="27"/>
      <c r="C103" s="30" t="str">
        <f>IFERROR(Metric[[#This Row],[Name]],"")</f>
        <v>UNS C18200 CHROMIUM</v>
      </c>
      <c r="D103" s="3">
        <f>IFERROR(Metric[[#This Row],[S_yt]]*(0.0001450377),"")</f>
        <v>14068.656900000002</v>
      </c>
      <c r="E103" s="3">
        <f>IFERROR(Metric[[#This Row],[S_ys]]*(0.0001450377),"")</f>
        <v>8122.542848351487</v>
      </c>
      <c r="F103" s="3">
        <f>IFERROR(Metric[[#This Row],[S_ut]]*(0.0001450377),"")</f>
        <v>33938.821800000005</v>
      </c>
      <c r="G103" s="3">
        <f>IFERROR(Metric[[#This Row],[S_us]]*(0.0001450377),"")</f>
        <v>19594.587902208743</v>
      </c>
      <c r="H103" s="3">
        <f>IFERROR(Metric[[#This Row],[S_uc]]*(0.0001450377),"")</f>
        <v>0</v>
      </c>
      <c r="I103" s="21">
        <f>IFERROR(Metric[[#This Row],[E]]*(0.0001450377),"")</f>
        <v>18854901</v>
      </c>
      <c r="J103" s="3">
        <f>IFERROR(Metric[[#This Row],[G]]*(0.0001450377),"")</f>
        <v>7251885</v>
      </c>
      <c r="K103" s="9">
        <f>IFERROR(Metric[[#This Row],[ν]],"")</f>
        <v>0</v>
      </c>
      <c r="L103" s="13">
        <f>IFERROR(Metric[[#This Row],[ρ]]*0.000036127292,"")</f>
        <v>0.32117162587999998</v>
      </c>
      <c r="M103" s="3">
        <f>IFERROR(Metric[[#This Row],[CTE]]/1.8,"")</f>
        <v>9.7777777777777787E-6</v>
      </c>
      <c r="N103" s="11">
        <f>IFERROR(Metric[[#This Row],[K_therm]]*6.933,"")</f>
        <v>1185.5429999999999</v>
      </c>
      <c r="O103" s="13">
        <f>IFERROR(Metric[[#This Row],[Sp_heat]]*0.0002388,"")</f>
        <v>0</v>
      </c>
      <c r="P103" s="13">
        <f>IFERROR(Metric[[#This Row],[Damping]],"")</f>
        <v>0</v>
      </c>
      <c r="Q103" s="13" t="str">
        <f>IFERROR(Metric[[#This Row],[Source]],"")</f>
        <v>SW material library</v>
      </c>
    </row>
    <row r="104" spans="1:17" x14ac:dyDescent="0.25">
      <c r="A104" s="27" t="str">
        <f>IFERROR(Metric[[#This Row],[Class]],"")</f>
        <v>COPPER ALLOY</v>
      </c>
      <c r="B104" s="27"/>
      <c r="C104" s="30" t="str">
        <f>IFERROR(Metric[[#This Row],[Name]],"")</f>
        <v>UNS C75700 NICKEL SILVER (65-12)</v>
      </c>
      <c r="D104" s="3">
        <f>IFERROR(Metric[[#This Row],[S_yt]]*(0.0001450377),"")</f>
        <v>17984.674800000001</v>
      </c>
      <c r="E104" s="3">
        <f>IFERROR(Metric[[#This Row],[S_ys]]*(0.0001450377),"")</f>
        <v>10383.456837067879</v>
      </c>
      <c r="F104" s="3">
        <f>IFERROR(Metric[[#This Row],[S_ut]]*(0.0001450377),"")</f>
        <v>52068.534300000007</v>
      </c>
      <c r="G104" s="3">
        <f>IFERROR(Metric[[#This Row],[S_us]]*(0.0001450377),"")</f>
        <v>30061.782294414268</v>
      </c>
      <c r="H104" s="3">
        <f>IFERROR(Metric[[#This Row],[S_uc]]*(0.0001450377),"")</f>
        <v>0</v>
      </c>
      <c r="I104" s="21">
        <f>IFERROR(Metric[[#This Row],[E]]*(0.0001450377),"")</f>
        <v>18129712.5</v>
      </c>
      <c r="J104" s="3">
        <f>IFERROR(Metric[[#This Row],[G]]*(0.0001450377),"")</f>
        <v>6816771.9000000004</v>
      </c>
      <c r="K104" s="9">
        <f>IFERROR(Metric[[#This Row],[ν]],"")</f>
        <v>0.34</v>
      </c>
      <c r="L104" s="13">
        <f>IFERROR(Metric[[#This Row],[ρ]]*0.000036127292,"")</f>
        <v>0.31394616747999998</v>
      </c>
      <c r="M104" s="3">
        <f>IFERROR(Metric[[#This Row],[CTE]]/1.8,"")</f>
        <v>9.0000000000000002E-6</v>
      </c>
      <c r="N104" s="11">
        <f>IFERROR(Metric[[#This Row],[K_therm]]*6.933,"")</f>
        <v>277.32</v>
      </c>
      <c r="O104" s="13">
        <f>IFERROR(Metric[[#This Row],[Sp_heat]]*0.0002388,"")</f>
        <v>0</v>
      </c>
      <c r="P104" s="13">
        <f>IFERROR(Metric[[#This Row],[Damping]],"")</f>
        <v>0</v>
      </c>
      <c r="Q104" s="13" t="str">
        <f>IFERROR(Metric[[#This Row],[Source]],"")</f>
        <v>SW material library</v>
      </c>
    </row>
    <row r="105" spans="1:17" s="23" customFormat="1" x14ac:dyDescent="0.25">
      <c r="A105" s="28" t="str">
        <f>IFERROR(Metric[[#This Row],[Class]],"")</f>
        <v>IRON</v>
      </c>
      <c r="B105" s="28"/>
      <c r="C105" s="31" t="str">
        <f>IFERROR(Metric[[#This Row],[Name]],"")</f>
        <v>DUCTILE</v>
      </c>
      <c r="D105" s="21">
        <f>IFERROR(Metric[[#This Row],[S_yt]]*(0.0001450377),"")</f>
        <v>79986.115984500007</v>
      </c>
      <c r="E105" s="21">
        <f>IFERROR(Metric[[#This Row],[S_ys]]*(0.0001450377),"")</f>
        <v>46180.005595083705</v>
      </c>
      <c r="F105" s="21">
        <f>IFERROR(Metric[[#This Row],[S_ut]]*(0.0001450377),"")</f>
        <v>124978.26090150001</v>
      </c>
      <c r="G105" s="21">
        <f>IFERROR(Metric[[#This Row],[S_us]]*(0.0001450377),"")</f>
        <v>72156.232574332316</v>
      </c>
      <c r="H105" s="21">
        <f>IFERROR(Metric[[#This Row],[S_uc]]*(0.0001450377),"")</f>
        <v>0</v>
      </c>
      <c r="I105" s="21">
        <f>IFERROR(Metric[[#This Row],[E]]*(0.0001450377),"")</f>
        <v>17404524</v>
      </c>
      <c r="J105" s="21">
        <f>IFERROR(Metric[[#This Row],[G]]*(0.0001450377),"")</f>
        <v>11167902.9</v>
      </c>
      <c r="K105" s="24">
        <f>IFERROR(Metric[[#This Row],[ν]],"")</f>
        <v>0.31</v>
      </c>
      <c r="L105" s="25">
        <f>IFERROR(Metric[[#This Row],[ρ]]*0.000036127292,"")</f>
        <v>0.25650377320000001</v>
      </c>
      <c r="M105" s="21">
        <f>IFERROR(Metric[[#This Row],[CTE]]/1.8,"")</f>
        <v>6.1111111111111104E-6</v>
      </c>
      <c r="N105" s="26">
        <f>IFERROR(Metric[[#This Row],[K_therm]]*6.933,"")</f>
        <v>519.97500000000002</v>
      </c>
      <c r="O105" s="25">
        <f>IFERROR(Metric[[#This Row],[Sp_heat]]*0.0002388,"")</f>
        <v>0.10746</v>
      </c>
      <c r="P105" s="25">
        <f>IFERROR(Metric[[#This Row],[Damping]],"")</f>
        <v>0</v>
      </c>
      <c r="Q105" s="25" t="str">
        <f>IFERROR(Metric[[#This Row],[Source]],"")</f>
        <v>SW material library</v>
      </c>
    </row>
    <row r="106" spans="1:17" x14ac:dyDescent="0.25">
      <c r="A106" s="27" t="str">
        <f>IFERROR(Metric[[#This Row],[Class]],"")</f>
        <v>IRON</v>
      </c>
      <c r="B106" s="27"/>
      <c r="C106" s="30" t="str">
        <f>IFERROR(Metric[[#This Row],[Name]],"")</f>
        <v>GREY CAST</v>
      </c>
      <c r="D106" s="3">
        <f>IFERROR(Metric[[#This Row],[S_yt]]*(0.0001450377),"")</f>
        <v>0</v>
      </c>
      <c r="E106" s="3">
        <f>IFERROR(Metric[[#This Row],[S_ys]]*(0.0001450377),"")</f>
        <v>0</v>
      </c>
      <c r="F106" s="3">
        <f>IFERROR(Metric[[#This Row],[S_ut]]*(0.0001450377),"")</f>
        <v>21996.127506600002</v>
      </c>
      <c r="G106" s="3">
        <f>IFERROR(Metric[[#This Row],[S_us]]*(0.0001450377),"")</f>
        <v>12699.470137064844</v>
      </c>
      <c r="H106" s="3">
        <f>IFERROR(Metric[[#This Row],[S_uc]]*(0.0001450377),"")</f>
        <v>82985.495620500005</v>
      </c>
      <c r="I106" s="21">
        <f>IFERROR(Metric[[#This Row],[E]]*(0.0001450377),"")</f>
        <v>9598319.4143700004</v>
      </c>
      <c r="J106" s="3">
        <f>IFERROR(Metric[[#This Row],[G]]*(0.0001450377),"")</f>
        <v>7251885</v>
      </c>
      <c r="K106" s="9">
        <f>IFERROR(Metric[[#This Row],[ν]],"")</f>
        <v>0.27</v>
      </c>
      <c r="L106" s="13">
        <f>IFERROR(Metric[[#This Row],[ρ]]*0.000036127292,"")</f>
        <v>0.2601165024</v>
      </c>
      <c r="M106" s="3">
        <f>IFERROR(Metric[[#This Row],[CTE]]/1.8,"")</f>
        <v>6.6666666666666666E-6</v>
      </c>
      <c r="N106" s="11">
        <f>IFERROR(Metric[[#This Row],[K_therm]]*6.933,"")</f>
        <v>311.98500000000001</v>
      </c>
      <c r="O106" s="13">
        <f>IFERROR(Metric[[#This Row],[Sp_heat]]*0.0002388,"")</f>
        <v>0.12178800000000001</v>
      </c>
      <c r="P106" s="13">
        <f>IFERROR(Metric[[#This Row],[Damping]],"")</f>
        <v>0</v>
      </c>
      <c r="Q106" s="13" t="str">
        <f>IFERROR(Metric[[#This Row],[Source]],"")</f>
        <v>SW material library</v>
      </c>
    </row>
    <row r="107" spans="1:17" x14ac:dyDescent="0.25">
      <c r="A107" s="27" t="str">
        <f>IFERROR(Metric[[#This Row],[Class]],"")</f>
        <v>IRON</v>
      </c>
      <c r="B107" s="27"/>
      <c r="C107" s="30" t="str">
        <f>IFERROR(Metric[[#This Row],[Name]],"")</f>
        <v>MALLEABLE CAST</v>
      </c>
      <c r="D107" s="3">
        <f>IFERROR(Metric[[#This Row],[S_yt]]*(0.0001450377),"")</f>
        <v>39992.985473400004</v>
      </c>
      <c r="E107" s="3">
        <f>IFERROR(Metric[[#This Row],[S_ys]]*(0.0001450377),"")</f>
        <v>23089.960928764285</v>
      </c>
      <c r="F107" s="3">
        <f>IFERROR(Metric[[#This Row],[S_ut]]*(0.0001450377),"")</f>
        <v>59989.478210100002</v>
      </c>
      <c r="G107" s="3">
        <f>IFERROR(Metric[[#This Row],[S_us]]*(0.0001450377),"")</f>
        <v>34634.94139314643</v>
      </c>
      <c r="H107" s="3">
        <f>IFERROR(Metric[[#This Row],[S_uc]]*(0.0001450377),"")</f>
        <v>0</v>
      </c>
      <c r="I107" s="21">
        <f>IFERROR(Metric[[#This Row],[E]]*(0.0001450377),"")</f>
        <v>27557163</v>
      </c>
      <c r="J107" s="3">
        <f>IFERROR(Metric[[#This Row],[G]]*(0.0001450377),"")</f>
        <v>12473242.200000001</v>
      </c>
      <c r="K107" s="9">
        <f>IFERROR(Metric[[#This Row],[ν]],"")</f>
        <v>0.27</v>
      </c>
      <c r="L107" s="13">
        <f>IFERROR(Metric[[#This Row],[ρ]]*0.000036127292,"")</f>
        <v>0.2637292316</v>
      </c>
      <c r="M107" s="3">
        <f>IFERROR(Metric[[#This Row],[CTE]]/1.8,"")</f>
        <v>6.6666666666666666E-6</v>
      </c>
      <c r="N107" s="11">
        <f>IFERROR(Metric[[#This Row],[K_therm]]*6.933,"")</f>
        <v>325.851</v>
      </c>
      <c r="O107" s="13">
        <f>IFERROR(Metric[[#This Row],[Sp_heat]]*0.0002388,"")</f>
        <v>0.12178800000000001</v>
      </c>
      <c r="P107" s="13">
        <f>IFERROR(Metric[[#This Row],[Damping]],"")</f>
        <v>0</v>
      </c>
      <c r="Q107" s="13" t="str">
        <f>IFERROR(Metric[[#This Row],[Source]],"")</f>
        <v>SW material library</v>
      </c>
    </row>
    <row r="108" spans="1:17" x14ac:dyDescent="0.25">
      <c r="A108" s="27" t="str">
        <f>IFERROR(Metric[[#This Row],[Class]],"")</f>
        <v>PLASTIC</v>
      </c>
      <c r="B108" s="27"/>
      <c r="C108" s="30" t="str">
        <f>IFERROR(Metric[[#This Row],[Name]],"")</f>
        <v>ABS</v>
      </c>
      <c r="D108" s="3">
        <f>IFERROR(Metric[[#This Row],[S_yt]]*(0.0001450377),"")</f>
        <v>0</v>
      </c>
      <c r="E108" s="3">
        <f>IFERROR(Metric[[#This Row],[S_ys]]*(0.0001450377),"")</f>
        <v>0</v>
      </c>
      <c r="F108" s="3">
        <f>IFERROR(Metric[[#This Row],[S_ut]]*(0.0001450377),"")</f>
        <v>4351.1310000000003</v>
      </c>
      <c r="G108" s="3">
        <f>IFERROR(Metric[[#This Row],[S_us]]*(0.0001450377),"")</f>
        <v>2512.1266541293262</v>
      </c>
      <c r="H108" s="3">
        <f>IFERROR(Metric[[#This Row],[S_uc]]*(0.0001450377),"")</f>
        <v>0</v>
      </c>
      <c r="I108" s="21">
        <f>IFERROR(Metric[[#This Row],[E]]*(0.0001450377),"")</f>
        <v>290075.40000000002</v>
      </c>
      <c r="J108" s="3">
        <f>IFERROR(Metric[[#This Row],[G]]*(0.0001450377),"")</f>
        <v>46252.522530000002</v>
      </c>
      <c r="K108" s="9">
        <f>IFERROR(Metric[[#This Row],[ν]],"")</f>
        <v>0.39400000000000002</v>
      </c>
      <c r="L108" s="13">
        <f>IFERROR(Metric[[#This Row],[ρ]]*0.000036127292,"")</f>
        <v>3.6849837840000003E-2</v>
      </c>
      <c r="M108" s="3">
        <f>IFERROR(Metric[[#This Row],[CTE]]/1.8,"")</f>
        <v>0</v>
      </c>
      <c r="N108" s="11">
        <f>IFERROR(Metric[[#This Row],[K_therm]]*6.933,"")</f>
        <v>1.5640847999999998</v>
      </c>
      <c r="O108" s="13">
        <f>IFERROR(Metric[[#This Row],[Sp_heat]]*0.0002388,"")</f>
        <v>0.33097680000000002</v>
      </c>
      <c r="P108" s="13">
        <f>IFERROR(Metric[[#This Row],[Damping]],"")</f>
        <v>0</v>
      </c>
      <c r="Q108" s="13" t="str">
        <f>IFERROR(Metric[[#This Row],[Source]],"")</f>
        <v>SW material library</v>
      </c>
    </row>
    <row r="109" spans="1:17" x14ac:dyDescent="0.25">
      <c r="A109" s="27" t="str">
        <f>IFERROR(Metric[[#This Row],[Class]],"")</f>
        <v>PLASTIC</v>
      </c>
      <c r="B109" s="27"/>
      <c r="C109" s="30" t="str">
        <f>IFERROR(Metric[[#This Row],[Name]],"")</f>
        <v>ABS PC</v>
      </c>
      <c r="D109" s="3">
        <f>IFERROR(Metric[[#This Row],[S_yt]]*(0.0001450377),"")</f>
        <v>0</v>
      </c>
      <c r="E109" s="3">
        <f>IFERROR(Metric[[#This Row],[S_ys]]*(0.0001450377),"")</f>
        <v>0</v>
      </c>
      <c r="F109" s="3">
        <f>IFERROR(Metric[[#This Row],[S_ut]]*(0.0001450377),"")</f>
        <v>5801.5080000000007</v>
      </c>
      <c r="G109" s="3">
        <f>IFERROR(Metric[[#This Row],[S_us]]*(0.0001450377),"")</f>
        <v>3349.502205505768</v>
      </c>
      <c r="H109" s="3">
        <f>IFERROR(Metric[[#This Row],[S_uc]]*(0.0001450377),"")</f>
        <v>0</v>
      </c>
      <c r="I109" s="21">
        <f>IFERROR(Metric[[#This Row],[E]]*(0.0001450377),"")</f>
        <v>349540.85700000002</v>
      </c>
      <c r="J109" s="3">
        <f>IFERROR(Metric[[#This Row],[G]]*(0.0001450377),"")</f>
        <v>125051.50494000001</v>
      </c>
      <c r="K109" s="9">
        <f>IFERROR(Metric[[#This Row],[ν]],"")</f>
        <v>0.38969999999999999</v>
      </c>
      <c r="L109" s="13">
        <f>IFERROR(Metric[[#This Row],[ρ]]*0.000036127292,"")</f>
        <v>3.8656202440000002E-2</v>
      </c>
      <c r="M109" s="3">
        <f>IFERROR(Metric[[#This Row],[CTE]]/1.8,"")</f>
        <v>0</v>
      </c>
      <c r="N109" s="11">
        <f>IFERROR(Metric[[#This Row],[K_therm]]*6.933,"")</f>
        <v>1.8150593999999998</v>
      </c>
      <c r="O109" s="13">
        <f>IFERROR(Metric[[#This Row],[Sp_heat]]*0.0002388,"")</f>
        <v>0.45372000000000001</v>
      </c>
      <c r="P109" s="13">
        <f>IFERROR(Metric[[#This Row],[Damping]],"")</f>
        <v>0</v>
      </c>
      <c r="Q109" s="13" t="str">
        <f>IFERROR(Metric[[#This Row],[Source]],"")</f>
        <v>SW material library</v>
      </c>
    </row>
    <row r="110" spans="1:17" x14ac:dyDescent="0.25">
      <c r="A110" s="27" t="str">
        <f>IFERROR(Metric[[#This Row],[Class]],"")</f>
        <v>PLASTIC</v>
      </c>
      <c r="B110" s="27"/>
      <c r="C110" s="30" t="str">
        <f>IFERROR(Metric[[#This Row],[Name]],"")</f>
        <v>DELRIN 2700 NC010</v>
      </c>
      <c r="D110" s="3">
        <f>IFERROR(Metric[[#This Row],[S_yt]]*(0.0001450377),"")</f>
        <v>9137.3751000000011</v>
      </c>
      <c r="E110" s="3">
        <f>IFERROR(Metric[[#This Row],[S_ys]]*(0.0001450377),"")</f>
        <v>5275.4659736715839</v>
      </c>
      <c r="F110" s="3">
        <f>IFERROR(Metric[[#This Row],[S_ut]]*(0.0001450377),"")</f>
        <v>5903.0343900000007</v>
      </c>
      <c r="G110" s="3">
        <f>IFERROR(Metric[[#This Row],[S_us]]*(0.0001450377),"")</f>
        <v>3408.1184941021188</v>
      </c>
      <c r="H110" s="3">
        <f>IFERROR(Metric[[#This Row],[S_uc]]*(0.0001450377),"")</f>
        <v>0</v>
      </c>
      <c r="I110" s="21">
        <f>IFERROR(Metric[[#This Row],[E]]*(0.0001450377),"")</f>
        <v>420609.33</v>
      </c>
      <c r="J110" s="3">
        <f>IFERROR(Metric[[#This Row],[G]]*(0.0001450377),"")</f>
        <v>0</v>
      </c>
      <c r="K110" s="9">
        <f>IFERROR(Metric[[#This Row],[ν]],"")</f>
        <v>0.3</v>
      </c>
      <c r="L110" s="13">
        <f>IFERROR(Metric[[#This Row],[ρ]]*0.000036127292,"")</f>
        <v>5.0939481719999999E-2</v>
      </c>
      <c r="M110" s="3">
        <f>IFERROR(Metric[[#This Row],[CTE]]/1.8,"")</f>
        <v>0</v>
      </c>
      <c r="N110" s="11">
        <f>IFERROR(Metric[[#This Row],[K_therm]]*6.933,"")</f>
        <v>0</v>
      </c>
      <c r="O110" s="13">
        <f>IFERROR(Metric[[#This Row],[Sp_heat]]*0.0002388,"")</f>
        <v>0</v>
      </c>
      <c r="P110" s="13">
        <f>IFERROR(Metric[[#This Row],[Damping]],"")</f>
        <v>0</v>
      </c>
      <c r="Q110" s="13" t="str">
        <f>IFERROR(Metric[[#This Row],[Source]],"")</f>
        <v>SW material library</v>
      </c>
    </row>
    <row r="111" spans="1:17" x14ac:dyDescent="0.25">
      <c r="A111" s="27" t="str">
        <f>IFERROR(Metric[[#This Row],[Class]],"")</f>
        <v>PLASTIC</v>
      </c>
      <c r="B111" s="27"/>
      <c r="C111" s="30" t="str">
        <f>IFERROR(Metric[[#This Row],[Name]],"")</f>
        <v>EPDM</v>
      </c>
      <c r="D111" s="3">
        <f>IFERROR(Metric[[#This Row],[S_yt]]*(0.0001450377),"")</f>
        <v>0</v>
      </c>
      <c r="E111" s="3">
        <f>IFERROR(Metric[[#This Row],[S_ys]]*(0.0001450377),"")</f>
        <v>0</v>
      </c>
      <c r="F111" s="3">
        <f>IFERROR(Metric[[#This Row],[S_ut]]*(0.0001450377),"")</f>
        <v>3480.9048000000003</v>
      </c>
      <c r="G111" s="3">
        <f>IFERROR(Metric[[#This Row],[S_us]]*(0.0001450377),"")</f>
        <v>2009.7013233034609</v>
      </c>
      <c r="H111" s="3">
        <f>IFERROR(Metric[[#This Row],[S_uc]]*(0.0001450377),"")</f>
        <v>0</v>
      </c>
      <c r="I111" s="21">
        <f>IFERROR(Metric[[#This Row],[E]]*(0.0001450377),"")</f>
        <v>0</v>
      </c>
      <c r="J111" s="3">
        <f>IFERROR(Metric[[#This Row],[G]]*(0.0001450377),"")</f>
        <v>0</v>
      </c>
      <c r="K111" s="9">
        <f>IFERROR(Metric[[#This Row],[ν]],"")</f>
        <v>0</v>
      </c>
      <c r="L111" s="13">
        <f>IFERROR(Metric[[#This Row],[ρ]]*0.000036127292,"")</f>
        <v>3.2514562800000001E-2</v>
      </c>
      <c r="M111" s="3">
        <f>IFERROR(Metric[[#This Row],[CTE]]/1.8,"")</f>
        <v>0</v>
      </c>
      <c r="N111" s="11">
        <f>IFERROR(Metric[[#This Row],[K_therm]]*6.933,"")</f>
        <v>0</v>
      </c>
      <c r="O111" s="13">
        <f>IFERROR(Metric[[#This Row],[Sp_heat]]*0.0002388,"")</f>
        <v>0</v>
      </c>
      <c r="P111" s="13">
        <f>IFERROR(Metric[[#This Row],[Damping]],"")</f>
        <v>0</v>
      </c>
      <c r="Q111" s="13" t="str">
        <f>IFERROR(Metric[[#This Row],[Source]],"")</f>
        <v>SW material library</v>
      </c>
    </row>
    <row r="112" spans="1:17" x14ac:dyDescent="0.25">
      <c r="A112" s="27" t="str">
        <f>IFERROR(Metric[[#This Row],[Class]],"")</f>
        <v>PLASTIC</v>
      </c>
      <c r="B112" s="27"/>
      <c r="C112" s="30" t="str">
        <f>IFERROR(Metric[[#This Row],[Name]],"")</f>
        <v>MELAMINE RESIN</v>
      </c>
      <c r="D112" s="3">
        <f>IFERROR(Metric[[#This Row],[S_yt]]*(0.0001450377),"")</f>
        <v>0</v>
      </c>
      <c r="E112" s="3">
        <f>IFERROR(Metric[[#This Row],[S_ys]]*(0.0001450377),"")</f>
        <v>0</v>
      </c>
      <c r="F112" s="3">
        <f>IFERROR(Metric[[#This Row],[S_ut]]*(0.0001450377),"")</f>
        <v>5076.3195000000005</v>
      </c>
      <c r="G112" s="3">
        <f>IFERROR(Metric[[#This Row],[S_us]]*(0.0001450377),"")</f>
        <v>2930.8144298175466</v>
      </c>
      <c r="H112" s="3">
        <f>IFERROR(Metric[[#This Row],[S_uc]]*(0.0001450377),"")</f>
        <v>3306.8595600000003</v>
      </c>
      <c r="I112" s="21">
        <f>IFERROR(Metric[[#This Row],[E]]*(0.0001450377),"")</f>
        <v>110083.6143</v>
      </c>
      <c r="J112" s="3">
        <f>IFERROR(Metric[[#This Row],[G]]*(0.0001450377),"")</f>
        <v>0</v>
      </c>
      <c r="K112" s="9">
        <f>IFERROR(Metric[[#This Row],[ν]],"")</f>
        <v>0</v>
      </c>
      <c r="L112" s="13">
        <f>IFERROR(Metric[[#This Row],[ρ]]*0.000036127292,"")</f>
        <v>5.310711924E-2</v>
      </c>
      <c r="M112" s="3">
        <f>IFERROR(Metric[[#This Row],[CTE]]/1.8,"")</f>
        <v>0</v>
      </c>
      <c r="N112" s="11">
        <f>IFERROR(Metric[[#This Row],[K_therm]]*6.933,"")</f>
        <v>1.8857760000000001</v>
      </c>
      <c r="O112" s="13">
        <f>IFERROR(Metric[[#This Row],[Sp_heat]]*0.0002388,"")</f>
        <v>0</v>
      </c>
      <c r="P112" s="13">
        <f>IFERROR(Metric[[#This Row],[Damping]],"")</f>
        <v>0</v>
      </c>
      <c r="Q112" s="13" t="str">
        <f>IFERROR(Metric[[#This Row],[Source]],"")</f>
        <v>SW material library</v>
      </c>
    </row>
    <row r="113" spans="1:17" x14ac:dyDescent="0.25">
      <c r="A113" s="27" t="str">
        <f>IFERROR(Metric[[#This Row],[Class]],"")</f>
        <v>PLASTIC</v>
      </c>
      <c r="B113" s="27"/>
      <c r="C113" s="30" t="str">
        <f>IFERROR(Metric[[#This Row],[Name]],"")</f>
        <v>NYLON 101</v>
      </c>
      <c r="D113" s="3">
        <f>IFERROR(Metric[[#This Row],[S_yt]]*(0.0001450377),"")</f>
        <v>8702.2620000000006</v>
      </c>
      <c r="E113" s="3">
        <f>IFERROR(Metric[[#This Row],[S_ys]]*(0.0001450377),"")</f>
        <v>5024.2533082586524</v>
      </c>
      <c r="F113" s="3">
        <f>IFERROR(Metric[[#This Row],[S_ut]]*(0.0001450377),"")</f>
        <v>11499.997027029302</v>
      </c>
      <c r="G113" s="3">
        <f>IFERROR(Metric[[#This Row],[S_us]]*(0.0001450377),"")</f>
        <v>6639.5263792352625</v>
      </c>
      <c r="H113" s="3">
        <f>IFERROR(Metric[[#This Row],[S_uc]]*(0.0001450377),"")</f>
        <v>0</v>
      </c>
      <c r="I113" s="21">
        <f>IFERROR(Metric[[#This Row],[E]]*(0.0001450377),"")</f>
        <v>145037.70000000001</v>
      </c>
      <c r="J113" s="3">
        <f>IFERROR(Metric[[#This Row],[G]]*(0.0001450377),"")</f>
        <v>0</v>
      </c>
      <c r="K113" s="9">
        <f>IFERROR(Metric[[#This Row],[ν]],"")</f>
        <v>0.3</v>
      </c>
      <c r="L113" s="13">
        <f>IFERROR(Metric[[#This Row],[ρ]]*0.000036127292,"")</f>
        <v>4.1546385800000002E-2</v>
      </c>
      <c r="M113" s="3">
        <f>IFERROR(Metric[[#This Row],[CTE]]/1.8,"")</f>
        <v>5.5555555555555552E-7</v>
      </c>
      <c r="N113" s="11">
        <f>IFERROR(Metric[[#This Row],[K_therm]]*6.933,"")</f>
        <v>3.67449</v>
      </c>
      <c r="O113" s="13">
        <f>IFERROR(Metric[[#This Row],[Sp_heat]]*0.0002388,"")</f>
        <v>0.35820000000000002</v>
      </c>
      <c r="P113" s="13">
        <f>IFERROR(Metric[[#This Row],[Damping]],"")</f>
        <v>0</v>
      </c>
      <c r="Q113" s="13" t="str">
        <f>IFERROR(Metric[[#This Row],[Source]],"")</f>
        <v>SW material library</v>
      </c>
    </row>
    <row r="114" spans="1:17" x14ac:dyDescent="0.25">
      <c r="A114" s="27" t="str">
        <f>IFERROR(Metric[[#This Row],[Class]],"")</f>
        <v>PLASTIC</v>
      </c>
      <c r="B114" s="27"/>
      <c r="C114" s="30" t="str">
        <f>IFERROR(Metric[[#This Row],[Name]],"")</f>
        <v>NYLON 6/10</v>
      </c>
      <c r="D114" s="3">
        <f>IFERROR(Metric[[#This Row],[S_yt]]*(0.0001450377),"")</f>
        <v>20166.476921100002</v>
      </c>
      <c r="E114" s="3">
        <f>IFERROR(Metric[[#This Row],[S_ys]]*(0.0001450377),"")</f>
        <v>11643.120879003462</v>
      </c>
      <c r="F114" s="3">
        <f>IFERROR(Metric[[#This Row],[S_ut]]*(0.0001450377),"")</f>
        <v>20676.429474300003</v>
      </c>
      <c r="G114" s="3">
        <f>IFERROR(Metric[[#This Row],[S_us]]*(0.0001450377),"")</f>
        <v>11937.542122867419</v>
      </c>
      <c r="H114" s="3">
        <f>IFERROR(Metric[[#This Row],[S_uc]]*(0.0001450377),"")</f>
        <v>0</v>
      </c>
      <c r="I114" s="21">
        <f>IFERROR(Metric[[#This Row],[E]]*(0.0001450377),"")</f>
        <v>1203812.9100000001</v>
      </c>
      <c r="J114" s="3">
        <f>IFERROR(Metric[[#This Row],[G]]*(0.0001450377),"")</f>
        <v>464120.64</v>
      </c>
      <c r="K114" s="9">
        <f>IFERROR(Metric[[#This Row],[ν]],"")</f>
        <v>0.28000000000000003</v>
      </c>
      <c r="L114" s="13">
        <f>IFERROR(Metric[[#This Row],[ρ]]*0.000036127292,"")</f>
        <v>5.0578208800000003E-2</v>
      </c>
      <c r="M114" s="3">
        <f>IFERROR(Metric[[#This Row],[CTE]]/1.8,"")</f>
        <v>1.6666666666666667E-5</v>
      </c>
      <c r="N114" s="11">
        <f>IFERROR(Metric[[#This Row],[K_therm]]*6.933,"")</f>
        <v>3.67449</v>
      </c>
      <c r="O114" s="13">
        <f>IFERROR(Metric[[#This Row],[Sp_heat]]*0.0002388,"")</f>
        <v>0.35820000000000002</v>
      </c>
      <c r="P114" s="13">
        <f>IFERROR(Metric[[#This Row],[Damping]],"")</f>
        <v>0</v>
      </c>
      <c r="Q114" s="13" t="str">
        <f>IFERROR(Metric[[#This Row],[Source]],"")</f>
        <v>SW material library</v>
      </c>
    </row>
    <row r="115" spans="1:17" x14ac:dyDescent="0.25">
      <c r="A115" s="27" t="str">
        <f>IFERROR(Metric[[#This Row],[Class]],"")</f>
        <v>PLASTIC</v>
      </c>
      <c r="B115" s="27"/>
      <c r="C115" s="30" t="str">
        <f>IFERROR(Metric[[#This Row],[Name]],"")</f>
        <v>PA TYPE 6</v>
      </c>
      <c r="D115" s="3">
        <f>IFERROR(Metric[[#This Row],[S_yt]]*(0.0001450377),"")</f>
        <v>15032.9960330022</v>
      </c>
      <c r="E115" s="3">
        <f>IFERROR(Metric[[#This Row],[S_ys]]*(0.0001450377),"")</f>
        <v>8679.304306380398</v>
      </c>
      <c r="F115" s="3">
        <f>IFERROR(Metric[[#This Row],[S_ut]]*(0.0001450377),"")</f>
        <v>13053.393</v>
      </c>
      <c r="G115" s="3">
        <f>IFERROR(Metric[[#This Row],[S_us]]*(0.0001450377),"")</f>
        <v>7536.3799623879777</v>
      </c>
      <c r="H115" s="3">
        <f>IFERROR(Metric[[#This Row],[S_uc]]*(0.0001450377),"")</f>
        <v>0</v>
      </c>
      <c r="I115" s="21">
        <f>IFERROR(Metric[[#This Row],[E]]*(0.0001450377),"")</f>
        <v>379998.77400000003</v>
      </c>
      <c r="J115" s="3">
        <f>IFERROR(Metric[[#This Row],[G]]*(0.0001450377),"")</f>
        <v>140744.58408</v>
      </c>
      <c r="K115" s="9">
        <f>IFERROR(Metric[[#This Row],[ν]],"")</f>
        <v>0.34</v>
      </c>
      <c r="L115" s="13">
        <f>IFERROR(Metric[[#This Row],[ρ]]*0.000036127292,"")</f>
        <v>4.0462567040000001E-2</v>
      </c>
      <c r="M115" s="3">
        <f>IFERROR(Metric[[#This Row],[CTE]]/1.8,"")</f>
        <v>0</v>
      </c>
      <c r="N115" s="11">
        <f>IFERROR(Metric[[#This Row],[K_therm]]*6.933,"")</f>
        <v>1.615389</v>
      </c>
      <c r="O115" s="13">
        <f>IFERROR(Metric[[#This Row],[Sp_heat]]*0.0002388,"")</f>
        <v>0.38231880000000001</v>
      </c>
      <c r="P115" s="13">
        <f>IFERROR(Metric[[#This Row],[Damping]],"")</f>
        <v>0</v>
      </c>
      <c r="Q115" s="13" t="str">
        <f>IFERROR(Metric[[#This Row],[Source]],"")</f>
        <v>SW material library</v>
      </c>
    </row>
    <row r="116" spans="1:17" x14ac:dyDescent="0.25">
      <c r="A116" s="27" t="str">
        <f>IFERROR(Metric[[#This Row],[Class]],"")</f>
        <v>PURE</v>
      </c>
      <c r="B116" s="27"/>
      <c r="C116" s="30" t="str">
        <f>IFERROR(Metric[[#This Row],[Name]],"")</f>
        <v>BERYLLIUM</v>
      </c>
      <c r="D116" s="3">
        <f>IFERROR(Metric[[#This Row],[S_yt]]*(0.0001450377),"")</f>
        <v>34809.048000000003</v>
      </c>
      <c r="E116" s="3">
        <f>IFERROR(Metric[[#This Row],[S_ys]]*(0.0001450377),"")</f>
        <v>20097.01323303461</v>
      </c>
      <c r="F116" s="3">
        <f>IFERROR(Metric[[#This Row],[S_ut]]*(0.0001450377),"")</f>
        <v>53663.949000000001</v>
      </c>
      <c r="G116" s="3">
        <f>IFERROR(Metric[[#This Row],[S_us]]*(0.0001450377),"")</f>
        <v>30982.895400928352</v>
      </c>
      <c r="H116" s="3">
        <f>IFERROR(Metric[[#This Row],[S_uc]]*(0.0001450377),"")</f>
        <v>39160.179000000004</v>
      </c>
      <c r="I116" s="21">
        <f>IFERROR(Metric[[#This Row],[E]]*(0.0001450377),"")</f>
        <v>43946423.100000001</v>
      </c>
      <c r="J116" s="3">
        <f>IFERROR(Metric[[#This Row],[G]]*(0.0001450377),"")</f>
        <v>19580089.5</v>
      </c>
      <c r="K116" s="9">
        <f>IFERROR(Metric[[#This Row],[ν]],"")</f>
        <v>0.7</v>
      </c>
      <c r="L116" s="13">
        <f>IFERROR(Metric[[#This Row],[ρ]]*0.000036127292,"")</f>
        <v>6.6618726448000001E-2</v>
      </c>
      <c r="M116" s="3">
        <f>IFERROR(Metric[[#This Row],[CTE]]/1.8,"")</f>
        <v>6.3888888888888885E-6</v>
      </c>
      <c r="N116" s="11">
        <f>IFERROR(Metric[[#This Row],[K_therm]]*6.933,"")</f>
        <v>1497.528</v>
      </c>
      <c r="O116" s="13">
        <f>IFERROR(Metric[[#This Row],[Sp_heat]]*0.0002388,"")</f>
        <v>0</v>
      </c>
      <c r="P116" s="13">
        <f>IFERROR(Metric[[#This Row],[Damping]],"")</f>
        <v>0</v>
      </c>
      <c r="Q116" s="13" t="str">
        <f>IFERROR(Metric[[#This Row],[Source]],"")</f>
        <v>SW material library</v>
      </c>
    </row>
    <row r="117" spans="1:17" x14ac:dyDescent="0.25">
      <c r="A117" s="27" t="str">
        <f>IFERROR(Metric[[#This Row],[Class]],"")</f>
        <v>PURE</v>
      </c>
      <c r="B117" s="27"/>
      <c r="C117" s="30" t="str">
        <f>IFERROR(Metric[[#This Row],[Name]],"")</f>
        <v>COBALT</v>
      </c>
      <c r="D117" s="3">
        <f>IFERROR(Metric[[#This Row],[S_yt]]*(0.0001450377),"")</f>
        <v>0</v>
      </c>
      <c r="E117" s="3">
        <f>IFERROR(Metric[[#This Row],[S_ys]]*(0.0001450377),"")</f>
        <v>0</v>
      </c>
      <c r="F117" s="3">
        <f>IFERROR(Metric[[#This Row],[S_ut]]*(0.0001450377),"")</f>
        <v>34083.859499999999</v>
      </c>
      <c r="G117" s="3">
        <f>IFERROR(Metric[[#This Row],[S_us]]*(0.0001450377),"")</f>
        <v>19678.325457346389</v>
      </c>
      <c r="H117" s="3">
        <f>IFERROR(Metric[[#This Row],[S_uc]]*(0.0001450377),"")</f>
        <v>0</v>
      </c>
      <c r="I117" s="21">
        <f>IFERROR(Metric[[#This Row],[E]]*(0.0001450377),"")</f>
        <v>30602954.700000003</v>
      </c>
      <c r="J117" s="3">
        <f>IFERROR(Metric[[#This Row],[G]]*(0.0001450377),"")</f>
        <v>12763317.600000001</v>
      </c>
      <c r="K117" s="9">
        <f>IFERROR(Metric[[#This Row],[ν]],"")</f>
        <v>0.31</v>
      </c>
      <c r="L117" s="13">
        <f>IFERROR(Metric[[#This Row],[ρ]]*0.000036127292,"")</f>
        <v>0.32153289880000002</v>
      </c>
      <c r="M117" s="3">
        <f>IFERROR(Metric[[#This Row],[CTE]]/1.8,"")</f>
        <v>6.6666666666666666E-6</v>
      </c>
      <c r="N117" s="11">
        <f>IFERROR(Metric[[#This Row],[K_therm]]*6.933,"")</f>
        <v>478.37700000000001</v>
      </c>
      <c r="O117" s="13">
        <f>IFERROR(Metric[[#This Row],[Sp_heat]]*0.0002388,"")</f>
        <v>9.7907999999999995E-2</v>
      </c>
      <c r="P117" s="13">
        <f>IFERROR(Metric[[#This Row],[Damping]],"")</f>
        <v>0</v>
      </c>
      <c r="Q117" s="13" t="str">
        <f>IFERROR(Metric[[#This Row],[Source]],"")</f>
        <v>SW material library</v>
      </c>
    </row>
    <row r="118" spans="1:17" x14ac:dyDescent="0.25">
      <c r="A118" s="27" t="str">
        <f>IFERROR(Metric[[#This Row],[Class]],"")</f>
        <v>PURE</v>
      </c>
      <c r="B118" s="27"/>
      <c r="C118" s="30" t="str">
        <f>IFERROR(Metric[[#This Row],[Name]],"")</f>
        <v>COPPER</v>
      </c>
      <c r="D118" s="3">
        <f>IFERROR(Metric[[#This Row],[S_yt]]*(0.0001450377),"")</f>
        <v>37513.420954200003</v>
      </c>
      <c r="E118" s="3">
        <f>IFERROR(Metric[[#This Row],[S_ys]]*(0.0001450377),"")</f>
        <v>21658.383686131121</v>
      </c>
      <c r="F118" s="3">
        <f>IFERROR(Metric[[#This Row],[S_ut]]*(0.0001450377),"")</f>
        <v>57199.968126000007</v>
      </c>
      <c r="G118" s="3">
        <f>IFERROR(Metric[[#This Row],[S_us]]*(0.0001450377),"")</f>
        <v>33024.416995184118</v>
      </c>
      <c r="H118" s="3">
        <f>IFERROR(Metric[[#This Row],[S_uc]]*(0.0001450377),"")</f>
        <v>0</v>
      </c>
      <c r="I118" s="21">
        <f>IFERROR(Metric[[#This Row],[E]]*(0.0001450377),"")</f>
        <v>15954147.000000002</v>
      </c>
      <c r="J118" s="3">
        <f>IFERROR(Metric[[#This Row],[G]]*(0.0001450377),"")</f>
        <v>5801508</v>
      </c>
      <c r="K118" s="9">
        <f>IFERROR(Metric[[#This Row],[ν]],"")</f>
        <v>0.37</v>
      </c>
      <c r="L118" s="13">
        <f>IFERROR(Metric[[#This Row],[ρ]]*0.000036127292,"")</f>
        <v>0.32153289880000002</v>
      </c>
      <c r="M118" s="3">
        <f>IFERROR(Metric[[#This Row],[CTE]]/1.8,"")</f>
        <v>1.3333333333333333E-5</v>
      </c>
      <c r="N118" s="11">
        <f>IFERROR(Metric[[#This Row],[K_therm]]*6.933,"")</f>
        <v>2703.87</v>
      </c>
      <c r="O118" s="13">
        <f>IFERROR(Metric[[#This Row],[Sp_heat]]*0.0002388,"")</f>
        <v>9.3132000000000006E-2</v>
      </c>
      <c r="P118" s="13">
        <f>IFERROR(Metric[[#This Row],[Damping]],"")</f>
        <v>0</v>
      </c>
      <c r="Q118" s="13" t="str">
        <f>IFERROR(Metric[[#This Row],[Source]],"")</f>
        <v>SW material library</v>
      </c>
    </row>
    <row r="119" spans="1:17" x14ac:dyDescent="0.25">
      <c r="A119" s="27" t="str">
        <f>IFERROR(Metric[[#This Row],[Class]],"")</f>
        <v>PURE</v>
      </c>
      <c r="B119" s="27"/>
      <c r="C119" s="30" t="str">
        <f>IFERROR(Metric[[#This Row],[Name]],"")</f>
        <v>GOLD</v>
      </c>
      <c r="D119" s="3">
        <f>IFERROR(Metric[[#This Row],[S_yt]]*(0.0001450377),"")</f>
        <v>0</v>
      </c>
      <c r="E119" s="3">
        <f>IFERROR(Metric[[#This Row],[S_ys]]*(0.0001450377),"")</f>
        <v>0</v>
      </c>
      <c r="F119" s="3">
        <f>IFERROR(Metric[[#This Row],[S_ut]]*(0.0001450377),"")</f>
        <v>14938.883100000001</v>
      </c>
      <c r="G119" s="3">
        <f>IFERROR(Metric[[#This Row],[S_us]]*(0.0001450377),"")</f>
        <v>8624.9681791773528</v>
      </c>
      <c r="H119" s="3">
        <f>IFERROR(Metric[[#This Row],[S_uc]]*(0.0001450377),"")</f>
        <v>0</v>
      </c>
      <c r="I119" s="21">
        <f>IFERROR(Metric[[#This Row],[E]]*(0.0001450377),"")</f>
        <v>11312940.600000001</v>
      </c>
      <c r="J119" s="3">
        <f>IFERROR(Metric[[#This Row],[G]]*(0.0001450377),"")</f>
        <v>3770980.2</v>
      </c>
      <c r="K119" s="9">
        <f>IFERROR(Metric[[#This Row],[ν]],"")</f>
        <v>0.42</v>
      </c>
      <c r="L119" s="13">
        <f>IFERROR(Metric[[#This Row],[ρ]]*0.000036127292,"")</f>
        <v>0.68641854800000002</v>
      </c>
      <c r="M119" s="3">
        <f>IFERROR(Metric[[#This Row],[CTE]]/1.8,"")</f>
        <v>7.7777777777777775E-6</v>
      </c>
      <c r="N119" s="11">
        <f>IFERROR(Metric[[#This Row],[K_therm]]*6.933,"")</f>
        <v>2079.9</v>
      </c>
      <c r="O119" s="13">
        <f>IFERROR(Metric[[#This Row],[Sp_heat]]*0.0002388,"")</f>
        <v>3.1044000000000002E-2</v>
      </c>
      <c r="P119" s="13">
        <f>IFERROR(Metric[[#This Row],[Damping]],"")</f>
        <v>0</v>
      </c>
      <c r="Q119" s="13" t="str">
        <f>IFERROR(Metric[[#This Row],[Source]],"")</f>
        <v>SW material library</v>
      </c>
    </row>
    <row r="120" spans="1:17" x14ac:dyDescent="0.25">
      <c r="A120" s="27" t="str">
        <f>IFERROR(Metric[[#This Row],[Class]],"")</f>
        <v>PURE</v>
      </c>
      <c r="B120" s="27"/>
      <c r="C120" s="30" t="str">
        <f>IFERROR(Metric[[#This Row],[Name]],"")</f>
        <v>LEAD</v>
      </c>
      <c r="D120" s="3">
        <f>IFERROR(Metric[[#This Row],[S_yt]]*(0.0001450377),"")</f>
        <v>0</v>
      </c>
      <c r="E120" s="3">
        <f>IFERROR(Metric[[#This Row],[S_ys]]*(0.0001450377),"")</f>
        <v>0</v>
      </c>
      <c r="F120" s="3">
        <f>IFERROR(Metric[[#This Row],[S_ut]]*(0.0001450377),"")</f>
        <v>0</v>
      </c>
      <c r="G120" s="3">
        <f>IFERROR(Metric[[#This Row],[S_us]]*(0.0001450377),"")</f>
        <v>0</v>
      </c>
      <c r="H120" s="3">
        <f>IFERROR(Metric[[#This Row],[S_uc]]*(0.0001450377),"")</f>
        <v>0</v>
      </c>
      <c r="I120" s="21">
        <f>IFERROR(Metric[[#This Row],[E]]*(0.0001450377),"")</f>
        <v>2030527.8</v>
      </c>
      <c r="J120" s="3">
        <f>IFERROR(Metric[[#This Row],[G]]*(0.0001450377),"")</f>
        <v>7106847.3000000007</v>
      </c>
      <c r="K120" s="9">
        <f>IFERROR(Metric[[#This Row],[ν]],"")</f>
        <v>0.4</v>
      </c>
      <c r="L120" s="13">
        <f>IFERROR(Metric[[#This Row],[ρ]]*0.000036127292,"")</f>
        <v>0.39740021200000003</v>
      </c>
      <c r="M120" s="3">
        <f>IFERROR(Metric[[#This Row],[CTE]]/1.8,"")</f>
        <v>2.9444444444444445E-5</v>
      </c>
      <c r="N120" s="11">
        <f>IFERROR(Metric[[#This Row],[K_therm]]*6.933,"")</f>
        <v>242.655</v>
      </c>
      <c r="O120" s="13">
        <f>IFERROR(Metric[[#This Row],[Sp_heat]]*0.0002388,"")</f>
        <v>3.1044000000000002E-2</v>
      </c>
      <c r="P120" s="13">
        <f>IFERROR(Metric[[#This Row],[Damping]],"")</f>
        <v>0</v>
      </c>
      <c r="Q120" s="13" t="str">
        <f>IFERROR(Metric[[#This Row],[Source]],"")</f>
        <v>SW material library</v>
      </c>
    </row>
    <row r="121" spans="1:17" x14ac:dyDescent="0.25">
      <c r="A121" s="27" t="str">
        <f>IFERROR(Metric[[#This Row],[Class]],"")</f>
        <v>PURE</v>
      </c>
      <c r="B121" s="27"/>
      <c r="C121" s="30" t="str">
        <f>IFERROR(Metric[[#This Row],[Name]],"")</f>
        <v>MOLYBDENUM</v>
      </c>
      <c r="D121" s="3">
        <f>IFERROR(Metric[[#This Row],[S_yt]]*(0.0001450377),"")</f>
        <v>47137.252500000002</v>
      </c>
      <c r="E121" s="3">
        <f>IFERROR(Metric[[#This Row],[S_ys]]*(0.0001450377),"")</f>
        <v>27214.705419734364</v>
      </c>
      <c r="F121" s="3">
        <f>IFERROR(Metric[[#This Row],[S_ut]]*(0.0001450377),"")</f>
        <v>72518.850000000006</v>
      </c>
      <c r="G121" s="3">
        <f>IFERROR(Metric[[#This Row],[S_us]]*(0.0001450377),"")</f>
        <v>41868.777568822094</v>
      </c>
      <c r="H121" s="3">
        <f>IFERROR(Metric[[#This Row],[S_uc]]*(0.0001450377),"")</f>
        <v>0</v>
      </c>
      <c r="I121" s="21">
        <f>IFERROR(Metric[[#This Row],[E]]*(0.0001450377),"")</f>
        <v>46412064</v>
      </c>
      <c r="J121" s="3">
        <f>IFERROR(Metric[[#This Row],[G]]*(0.0001450377),"")</f>
        <v>17404524</v>
      </c>
      <c r="K121" s="9">
        <f>IFERROR(Metric[[#This Row],[ν]],"")</f>
        <v>0.38</v>
      </c>
      <c r="L121" s="13">
        <f>IFERROR(Metric[[#This Row],[ρ]]*0.000036127292,"")</f>
        <v>0.36127292</v>
      </c>
      <c r="M121" s="3">
        <f>IFERROR(Metric[[#This Row],[CTE]]/1.8,"")</f>
        <v>2.7777777777777779E-6</v>
      </c>
      <c r="N121" s="11">
        <f>IFERROR(Metric[[#This Row],[K_therm]]*6.933,"")</f>
        <v>1039.95</v>
      </c>
      <c r="O121" s="13">
        <f>IFERROR(Metric[[#This Row],[Sp_heat]]*0.0002388,"")</f>
        <v>6.4476000000000006E-2</v>
      </c>
      <c r="P121" s="13">
        <f>IFERROR(Metric[[#This Row],[Damping]],"")</f>
        <v>0</v>
      </c>
      <c r="Q121" s="13" t="str">
        <f>IFERROR(Metric[[#This Row],[Source]],"")</f>
        <v>SW material library</v>
      </c>
    </row>
    <row r="122" spans="1:17" x14ac:dyDescent="0.25">
      <c r="A122" s="27" t="str">
        <f>IFERROR(Metric[[#This Row],[Class]],"")</f>
        <v>PURE</v>
      </c>
      <c r="B122" s="27"/>
      <c r="C122" s="30" t="str">
        <f>IFERROR(Metric[[#This Row],[Name]],"")</f>
        <v>NICKEL</v>
      </c>
      <c r="D122" s="3">
        <f>IFERROR(Metric[[#This Row],[S_yt]]*(0.0001450377),"")</f>
        <v>8557.2242999999999</v>
      </c>
      <c r="E122" s="3">
        <f>IFERROR(Metric[[#This Row],[S_ys]]*(0.0001450377),"")</f>
        <v>4940.5157531210079</v>
      </c>
      <c r="F122" s="3">
        <f>IFERROR(Metric[[#This Row],[S_ut]]*(0.0001450377),"")</f>
        <v>45976.950900000003</v>
      </c>
      <c r="G122" s="3">
        <f>IFERROR(Metric[[#This Row],[S_us]]*(0.0001450377),"")</f>
        <v>26544.804978633209</v>
      </c>
      <c r="H122" s="3">
        <f>IFERROR(Metric[[#This Row],[S_uc]]*(0.0001450377),"")</f>
        <v>0</v>
      </c>
      <c r="I122" s="21">
        <f>IFERROR(Metric[[#This Row],[E]]*(0.0001450377),"")</f>
        <v>30457917.000000004</v>
      </c>
      <c r="J122" s="3">
        <f>IFERROR(Metric[[#This Row],[G]]*(0.0001450377),"")</f>
        <v>11457978.300000001</v>
      </c>
      <c r="K122" s="9">
        <f>IFERROR(Metric[[#This Row],[ν]],"")</f>
        <v>0.31</v>
      </c>
      <c r="L122" s="13">
        <f>IFERROR(Metric[[#This Row],[ρ]]*0.000036127292,"")</f>
        <v>0.30708198199999998</v>
      </c>
      <c r="M122" s="3">
        <f>IFERROR(Metric[[#This Row],[CTE]]/1.8,"")</f>
        <v>9.4444444444444446E-6</v>
      </c>
      <c r="N122" s="11">
        <f>IFERROR(Metric[[#This Row],[K_therm]]*6.933,"")</f>
        <v>298.11899999999997</v>
      </c>
      <c r="O122" s="13">
        <f>IFERROR(Metric[[#This Row],[Sp_heat]]*0.0002388,"")</f>
        <v>0.109848</v>
      </c>
      <c r="P122" s="13">
        <f>IFERROR(Metric[[#This Row],[Damping]],"")</f>
        <v>0</v>
      </c>
      <c r="Q122" s="13" t="str">
        <f>IFERROR(Metric[[#This Row],[Source]],"")</f>
        <v>SW material library</v>
      </c>
    </row>
    <row r="123" spans="1:17" x14ac:dyDescent="0.25">
      <c r="A123" s="27" t="str">
        <f>IFERROR(Metric[[#This Row],[Class]],"")</f>
        <v>PURE</v>
      </c>
      <c r="B123" s="27"/>
      <c r="C123" s="30" t="str">
        <f>IFERROR(Metric[[#This Row],[Name]],"")</f>
        <v>SILICON</v>
      </c>
      <c r="D123" s="3">
        <f>IFERROR(Metric[[#This Row],[S_yt]]*(0.0001450377),"")</f>
        <v>17404.524000000001</v>
      </c>
      <c r="E123" s="3">
        <f>IFERROR(Metric[[#This Row],[S_ys]]*(0.0001450377),"")</f>
        <v>10048.506616517305</v>
      </c>
      <c r="F123" s="3">
        <f>IFERROR(Metric[[#This Row],[S_ut]]*(0.0001450377),"")</f>
        <v>0</v>
      </c>
      <c r="G123" s="3">
        <f>IFERROR(Metric[[#This Row],[S_us]]*(0.0001450377),"")</f>
        <v>0</v>
      </c>
      <c r="H123" s="3">
        <f>IFERROR(Metric[[#This Row],[S_uc]]*(0.0001450377),"")</f>
        <v>0</v>
      </c>
      <c r="I123" s="21">
        <f>IFERROR(Metric[[#This Row],[E]]*(0.0001450377),"")</f>
        <v>16302237.48</v>
      </c>
      <c r="J123" s="3">
        <f>IFERROR(Metric[[#This Row],[G]]*(0.0001450377),"")</f>
        <v>7106847.3000000007</v>
      </c>
      <c r="K123" s="9">
        <f>IFERROR(Metric[[#This Row],[ν]],"")</f>
        <v>0.28000000000000003</v>
      </c>
      <c r="L123" s="13">
        <f>IFERROR(Metric[[#This Row],[ρ]]*0.000036127292,"")</f>
        <v>8.4176590359999998E-2</v>
      </c>
      <c r="M123" s="3">
        <f>IFERROR(Metric[[#This Row],[CTE]]/1.8,"")</f>
        <v>0</v>
      </c>
      <c r="N123" s="11">
        <f>IFERROR(Metric[[#This Row],[K_therm]]*6.933,"")</f>
        <v>859.69200000000001</v>
      </c>
      <c r="O123" s="13">
        <f>IFERROR(Metric[[#This Row],[Sp_heat]]*0.0002388,"")</f>
        <v>0</v>
      </c>
      <c r="P123" s="13">
        <f>IFERROR(Metric[[#This Row],[Damping]],"")</f>
        <v>0</v>
      </c>
      <c r="Q123" s="13" t="str">
        <f>IFERROR(Metric[[#This Row],[Source]],"")</f>
        <v>SW material library</v>
      </c>
    </row>
    <row r="124" spans="1:17" x14ac:dyDescent="0.25">
      <c r="A124" s="27" t="str">
        <f>IFERROR(Metric[[#This Row],[Class]],"")</f>
        <v>PURE</v>
      </c>
      <c r="B124" s="27"/>
      <c r="C124" s="30" t="str">
        <f>IFERROR(Metric[[#This Row],[Name]],"")</f>
        <v>SILICON DIOXIDE</v>
      </c>
      <c r="D124" s="3">
        <f>IFERROR(Metric[[#This Row],[S_yt]]*(0.0001450377),"")</f>
        <v>0</v>
      </c>
      <c r="E124" s="3">
        <f>IFERROR(Metric[[#This Row],[S_ys]]*(0.0001450377),"")</f>
        <v>0</v>
      </c>
      <c r="F124" s="3">
        <f>IFERROR(Metric[[#This Row],[S_ut]]*(0.0001450377),"")</f>
        <v>0</v>
      </c>
      <c r="G124" s="3">
        <f>IFERROR(Metric[[#This Row],[S_us]]*(0.0001450377),"")</f>
        <v>0</v>
      </c>
      <c r="H124" s="3">
        <f>IFERROR(Metric[[#This Row],[S_uc]]*(0.0001450377),"")</f>
        <v>0</v>
      </c>
      <c r="I124" s="21">
        <f>IFERROR(Metric[[#This Row],[E]]*(0.0001450377),"")</f>
        <v>0</v>
      </c>
      <c r="J124" s="3">
        <f>IFERROR(Metric[[#This Row],[G]]*(0.0001450377),"")</f>
        <v>0</v>
      </c>
      <c r="K124" s="9">
        <f>IFERROR(Metric[[#This Row],[ν]],"")</f>
        <v>0</v>
      </c>
      <c r="L124" s="13">
        <f>IFERROR(Metric[[#This Row],[ρ]]*0.000036127292,"")</f>
        <v>9.5665069216000001E-2</v>
      </c>
      <c r="M124" s="3">
        <f>IFERROR(Metric[[#This Row],[CTE]]/1.8,"")</f>
        <v>0</v>
      </c>
      <c r="N124" s="11">
        <f>IFERROR(Metric[[#This Row],[K_therm]]*6.933,"")</f>
        <v>0</v>
      </c>
      <c r="O124" s="13">
        <f>IFERROR(Metric[[#This Row],[Sp_heat]]*0.0002388,"")</f>
        <v>0</v>
      </c>
      <c r="P124" s="13">
        <f>IFERROR(Metric[[#This Row],[Damping]],"")</f>
        <v>0</v>
      </c>
      <c r="Q124" s="13" t="str">
        <f>IFERROR(Metric[[#This Row],[Source]],"")</f>
        <v>SW material library</v>
      </c>
    </row>
    <row r="125" spans="1:17" x14ac:dyDescent="0.25">
      <c r="A125" s="27" t="str">
        <f>IFERROR(Metric[[#This Row],[Class]],"")</f>
        <v>PURE</v>
      </c>
      <c r="B125" s="27"/>
      <c r="C125" s="30" t="str">
        <f>IFERROR(Metric[[#This Row],[Name]],"")</f>
        <v>SILVER</v>
      </c>
      <c r="D125" s="3">
        <f>IFERROR(Metric[[#This Row],[S_yt]]*(0.0001450377),"")</f>
        <v>0</v>
      </c>
      <c r="E125" s="3">
        <f>IFERROR(Metric[[#This Row],[S_ys]]*(0.0001450377),"")</f>
        <v>0</v>
      </c>
      <c r="F125" s="3">
        <f>IFERROR(Metric[[#This Row],[S_ut]]*(0.0001450377),"")</f>
        <v>18129.712500000001</v>
      </c>
      <c r="G125" s="3">
        <f>IFERROR(Metric[[#This Row],[S_us]]*(0.0001450377),"")</f>
        <v>10467.194392205523</v>
      </c>
      <c r="H125" s="3">
        <f>IFERROR(Metric[[#This Row],[S_uc]]*(0.0001450377),"")</f>
        <v>0</v>
      </c>
      <c r="I125" s="21">
        <f>IFERROR(Metric[[#This Row],[E]]*(0.0001450377),"")</f>
        <v>10297676.700000001</v>
      </c>
      <c r="J125" s="3">
        <f>IFERROR(Metric[[#This Row],[G]]*(0.0001450377),"")</f>
        <v>3625942.5</v>
      </c>
      <c r="K125" s="9">
        <f>IFERROR(Metric[[#This Row],[ν]],"")</f>
        <v>0.37</v>
      </c>
      <c r="L125" s="13">
        <f>IFERROR(Metric[[#This Row],[ρ]]*0.000036127292,"")</f>
        <v>0.39740021200000003</v>
      </c>
      <c r="M125" s="3">
        <f>IFERROR(Metric[[#This Row],[CTE]]/1.8,"")</f>
        <v>1.1111111111111112E-5</v>
      </c>
      <c r="N125" s="11">
        <f>IFERROR(Metric[[#This Row],[K_therm]]*6.933,"")</f>
        <v>2911.86</v>
      </c>
      <c r="O125" s="13">
        <f>IFERROR(Metric[[#This Row],[Sp_heat]]*0.0002388,"")</f>
        <v>5.4924000000000001E-2</v>
      </c>
      <c r="P125" s="13">
        <f>IFERROR(Metric[[#This Row],[Damping]],"")</f>
        <v>0</v>
      </c>
      <c r="Q125" s="13" t="str">
        <f>IFERROR(Metric[[#This Row],[Source]],"")</f>
        <v>SW material library</v>
      </c>
    </row>
    <row r="126" spans="1:17" x14ac:dyDescent="0.25">
      <c r="A126" s="27" t="str">
        <f>IFERROR(Metric[[#This Row],[Class]],"")</f>
        <v>PURE</v>
      </c>
      <c r="B126" s="27"/>
      <c r="C126" s="30" t="str">
        <f>IFERROR(Metric[[#This Row],[Name]],"")</f>
        <v>TITANIUM</v>
      </c>
      <c r="D126" s="3">
        <f>IFERROR(Metric[[#This Row],[S_yt]]*(0.0001450377),"")</f>
        <v>20305.278000000002</v>
      </c>
      <c r="E126" s="3">
        <f>IFERROR(Metric[[#This Row],[S_ys]]*(0.0001450377),"")</f>
        <v>11723.257719270186</v>
      </c>
      <c r="F126" s="3">
        <f>IFERROR(Metric[[#This Row],[S_ut]]*(0.0001450377),"")</f>
        <v>34083.859499999999</v>
      </c>
      <c r="G126" s="3">
        <f>IFERROR(Metric[[#This Row],[S_us]]*(0.0001450377),"")</f>
        <v>19678.325457346389</v>
      </c>
      <c r="H126" s="3">
        <f>IFERROR(Metric[[#This Row],[S_uc]]*(0.0001450377),"")</f>
        <v>0</v>
      </c>
      <c r="I126" s="21">
        <f>IFERROR(Metric[[#This Row],[E]]*(0.0001450377),"")</f>
        <v>15954147.000000002</v>
      </c>
      <c r="J126" s="3">
        <f>IFERROR(Metric[[#This Row],[G]]*(0.0001450377),"")</f>
        <v>6236621.1000000006</v>
      </c>
      <c r="K126" s="9">
        <f>IFERROR(Metric[[#This Row],[ν]],"")</f>
        <v>0.3</v>
      </c>
      <c r="L126" s="13">
        <f>IFERROR(Metric[[#This Row],[ρ]]*0.000036127292,"")</f>
        <v>0.16618554320000001</v>
      </c>
      <c r="M126" s="3">
        <f>IFERROR(Metric[[#This Row],[CTE]]/1.8,"")</f>
        <v>4.8888888888888893E-6</v>
      </c>
      <c r="N126" s="11">
        <f>IFERROR(Metric[[#This Row],[K_therm]]*6.933,"")</f>
        <v>152.52600000000001</v>
      </c>
      <c r="O126" s="13">
        <f>IFERROR(Metric[[#This Row],[Sp_heat]]*0.0002388,"")</f>
        <v>0.109848</v>
      </c>
      <c r="P126" s="13">
        <f>IFERROR(Metric[[#This Row],[Damping]],"")</f>
        <v>0</v>
      </c>
      <c r="Q126" s="13" t="str">
        <f>IFERROR(Metric[[#This Row],[Source]],"")</f>
        <v>SW material library</v>
      </c>
    </row>
    <row r="127" spans="1:17" x14ac:dyDescent="0.25">
      <c r="A127" s="27" t="str">
        <f>IFERROR(Metric[[#This Row],[Class]],"")</f>
        <v>PURE</v>
      </c>
      <c r="B127" s="27"/>
      <c r="C127" s="30" t="str">
        <f>IFERROR(Metric[[#This Row],[Name]],"")</f>
        <v>TUNGSTEN</v>
      </c>
      <c r="D127" s="3">
        <f>IFERROR(Metric[[#This Row],[S_yt]]*(0.0001450377),"")</f>
        <v>0</v>
      </c>
      <c r="E127" s="3">
        <f>IFERROR(Metric[[#This Row],[S_ys]]*(0.0001450377),"")</f>
        <v>0</v>
      </c>
      <c r="F127" s="3">
        <f>IFERROR(Metric[[#This Row],[S_ut]]*(0.0001450377),"")</f>
        <v>44961.687000000005</v>
      </c>
      <c r="G127" s="3">
        <f>IFERROR(Metric[[#This Row],[S_us]]*(0.0001450377),"")</f>
        <v>25958.642092669699</v>
      </c>
      <c r="H127" s="3">
        <f>IFERROR(Metric[[#This Row],[S_uc]]*(0.0001450377),"")</f>
        <v>0</v>
      </c>
      <c r="I127" s="21">
        <f>IFERROR(Metric[[#This Row],[E]]*(0.0001450377),"")</f>
        <v>17984674.800000001</v>
      </c>
      <c r="J127" s="3">
        <f>IFERROR(Metric[[#This Row],[G]]*(0.0001450377),"")</f>
        <v>23206032</v>
      </c>
      <c r="K127" s="9">
        <f>IFERROR(Metric[[#This Row],[ν]],"")</f>
        <v>0.28000000000000003</v>
      </c>
      <c r="L127" s="13">
        <f>IFERROR(Metric[[#This Row],[ρ]]*0.000036127292,"")</f>
        <v>0.68641854800000002</v>
      </c>
      <c r="M127" s="3">
        <f>IFERROR(Metric[[#This Row],[CTE]]/1.8,"")</f>
        <v>2.5000000000000002E-6</v>
      </c>
      <c r="N127" s="11">
        <f>IFERROR(Metric[[#This Row],[K_therm]]*6.933,"")</f>
        <v>1386.6</v>
      </c>
      <c r="O127" s="13">
        <f>IFERROR(Metric[[#This Row],[Sp_heat]]*0.0002388,"")</f>
        <v>3.1044000000000002E-2</v>
      </c>
      <c r="P127" s="13">
        <f>IFERROR(Metric[[#This Row],[Damping]],"")</f>
        <v>0</v>
      </c>
      <c r="Q127" s="13" t="str">
        <f>IFERROR(Metric[[#This Row],[Source]],"")</f>
        <v>SW material library</v>
      </c>
    </row>
    <row r="128" spans="1:17" x14ac:dyDescent="0.25">
      <c r="A128" s="27" t="str">
        <f>IFERROR(Metric[[#This Row],[Class]],"")</f>
        <v>PURE</v>
      </c>
      <c r="B128" s="27"/>
      <c r="C128" s="30" t="str">
        <f>IFERROR(Metric[[#This Row],[Name]],"")</f>
        <v>VANADIUM</v>
      </c>
      <c r="D128" s="3">
        <f>IFERROR(Metric[[#This Row],[S_yt]]*(0.0001450377),"")</f>
        <v>0</v>
      </c>
      <c r="E128" s="3">
        <f>IFERROR(Metric[[#This Row],[S_ys]]*(0.0001450377),"")</f>
        <v>0</v>
      </c>
      <c r="F128" s="3">
        <f>IFERROR(Metric[[#This Row],[S_ut]]*(0.0001450377),"")</f>
        <v>7686.9981000000007</v>
      </c>
      <c r="G128" s="3">
        <f>IFERROR(Metric[[#This Row],[S_us]]*(0.0001450377),"")</f>
        <v>4438.0904222951422</v>
      </c>
      <c r="H128" s="3">
        <f>IFERROR(Metric[[#This Row],[S_uc]]*(0.0001450377),"")</f>
        <v>0</v>
      </c>
      <c r="I128" s="21">
        <f>IFERROR(Metric[[#This Row],[E]]*(0.0001450377),"")</f>
        <v>20305278</v>
      </c>
      <c r="J128" s="3">
        <f>IFERROR(Metric[[#This Row],[G]]*(0.0001450377),"")</f>
        <v>7396922.7000000002</v>
      </c>
      <c r="K128" s="9">
        <f>IFERROR(Metric[[#This Row],[ν]],"")</f>
        <v>0.36</v>
      </c>
      <c r="L128" s="13">
        <f>IFERROR(Metric[[#This Row],[ρ]]*0.000036127292,"")</f>
        <v>0.2203764812</v>
      </c>
      <c r="M128" s="3">
        <f>IFERROR(Metric[[#This Row],[CTE]]/1.8,"")</f>
        <v>4.6111111111111112E-6</v>
      </c>
      <c r="N128" s="11">
        <f>IFERROR(Metric[[#This Row],[K_therm]]*6.933,"")</f>
        <v>214.923</v>
      </c>
      <c r="O128" s="13">
        <f>IFERROR(Metric[[#This Row],[Sp_heat]]*0.0002388,"")</f>
        <v>0.11940000000000001</v>
      </c>
      <c r="P128" s="13">
        <f>IFERROR(Metric[[#This Row],[Damping]],"")</f>
        <v>0</v>
      </c>
      <c r="Q128" s="13" t="str">
        <f>IFERROR(Metric[[#This Row],[Source]],"")</f>
        <v>SW material library</v>
      </c>
    </row>
    <row r="129" spans="1:17" x14ac:dyDescent="0.25">
      <c r="A129" s="27" t="str">
        <f>IFERROR(Metric[[#This Row],[Class]],"")</f>
        <v>PURE</v>
      </c>
      <c r="B129" s="27"/>
      <c r="C129" s="30" t="str">
        <f>IFERROR(Metric[[#This Row],[Name]],"")</f>
        <v>ZIRCONIUM</v>
      </c>
      <c r="D129" s="3">
        <f>IFERROR(Metric[[#This Row],[S_yt]]*(0.0001450377),"")</f>
        <v>8557.2242999999999</v>
      </c>
      <c r="E129" s="3">
        <f>IFERROR(Metric[[#This Row],[S_ys]]*(0.0001450377),"")</f>
        <v>4940.5157531210079</v>
      </c>
      <c r="F129" s="3">
        <f>IFERROR(Metric[[#This Row],[S_ut]]*(0.0001450377),"")</f>
        <v>50763.195</v>
      </c>
      <c r="G129" s="3">
        <f>IFERROR(Metric[[#This Row],[S_us]]*(0.0001450377),"")</f>
        <v>29308.14429817547</v>
      </c>
      <c r="H129" s="3">
        <f>IFERROR(Metric[[#This Row],[S_uc]]*(0.0001450377),"")</f>
        <v>0</v>
      </c>
      <c r="I129" s="21">
        <f>IFERROR(Metric[[#This Row],[E]]*(0.0001450377),"")</f>
        <v>14358732.300000001</v>
      </c>
      <c r="J129" s="3">
        <f>IFERROR(Metric[[#This Row],[G]]*(0.0001450377),"")</f>
        <v>5221357.2</v>
      </c>
      <c r="K129" s="9">
        <f>IFERROR(Metric[[#This Row],[ν]],"")</f>
        <v>0.34</v>
      </c>
      <c r="L129" s="13">
        <f>IFERROR(Metric[[#This Row],[ρ]]*0.000036127292,"")</f>
        <v>0.23844012719999999</v>
      </c>
      <c r="M129" s="3">
        <f>IFERROR(Metric[[#This Row],[CTE]]/1.8,"")</f>
        <v>6.1111111111111104E-6</v>
      </c>
      <c r="N129" s="11">
        <f>IFERROR(Metric[[#This Row],[K_therm]]*6.933,"")</f>
        <v>11.786099999999999</v>
      </c>
      <c r="O129" s="13">
        <f>IFERROR(Metric[[#This Row],[Sp_heat]]*0.0002388,"")</f>
        <v>6.9252000000000008E-2</v>
      </c>
      <c r="P129" s="13">
        <f>IFERROR(Metric[[#This Row],[Damping]],"")</f>
        <v>0</v>
      </c>
      <c r="Q129" s="13" t="str">
        <f>IFERROR(Metric[[#This Row],[Source]],"")</f>
        <v>SW material library</v>
      </c>
    </row>
    <row r="130" spans="1:17" x14ac:dyDescent="0.25">
      <c r="A130" s="27" t="str">
        <f>IFERROR(Metric[[#This Row],[Class]],"")</f>
        <v>RUBBER</v>
      </c>
      <c r="B130" s="27"/>
      <c r="C130" s="30" t="str">
        <f>IFERROR(Metric[[#This Row],[Name]],"")</f>
        <v>BUTYL</v>
      </c>
      <c r="D130" s="3">
        <f>IFERROR(Metric[[#This Row],[S_yt]]*(0.0001450377),"")</f>
        <v>0</v>
      </c>
      <c r="E130" s="3">
        <f>IFERROR(Metric[[#This Row],[S_ys]]*(0.0001450377),"")</f>
        <v>0</v>
      </c>
      <c r="F130" s="3">
        <f>IFERROR(Metric[[#This Row],[S_ut]]*(0.0001450377),"")</f>
        <v>0</v>
      </c>
      <c r="G130" s="3">
        <f>IFERROR(Metric[[#This Row],[S_us]]*(0.0001450377),"")</f>
        <v>0</v>
      </c>
      <c r="H130" s="3">
        <f>IFERROR(Metric[[#This Row],[S_uc]]*(0.0001450377),"")</f>
        <v>0</v>
      </c>
      <c r="I130" s="21">
        <f>IFERROR(Metric[[#This Row],[E]]*(0.0001450377),"")</f>
        <v>0</v>
      </c>
      <c r="J130" s="3">
        <f>IFERROR(Metric[[#This Row],[G]]*(0.0001450377),"")</f>
        <v>0</v>
      </c>
      <c r="K130" s="9">
        <f>IFERROR(Metric[[#This Row],[ν]],"")</f>
        <v>0</v>
      </c>
      <c r="L130" s="13">
        <f>IFERROR(Metric[[#This Row],[ρ]]*0.000036127292,"")</f>
        <v>4.1878756886400005E-2</v>
      </c>
      <c r="M130" s="3">
        <f>IFERROR(Metric[[#This Row],[CTE]]/1.8,"")</f>
        <v>0</v>
      </c>
      <c r="N130" s="11">
        <f>IFERROR(Metric[[#This Row],[K_therm]]*6.933,"")</f>
        <v>0</v>
      </c>
      <c r="O130" s="13">
        <f>IFERROR(Metric[[#This Row],[Sp_heat]]*0.0002388,"")</f>
        <v>0</v>
      </c>
      <c r="P130" s="13">
        <f>IFERROR(Metric[[#This Row],[Damping]],"")</f>
        <v>0</v>
      </c>
      <c r="Q130" s="13" t="str">
        <f>IFERROR(Metric[[#This Row],[Source]],"")</f>
        <v>SW material library</v>
      </c>
    </row>
    <row r="131" spans="1:17" x14ac:dyDescent="0.25">
      <c r="A131" s="27" t="str">
        <f>IFERROR(Metric[[#This Row],[Class]],"")</f>
        <v>RUBBER</v>
      </c>
      <c r="B131" s="27"/>
      <c r="C131" s="30" t="str">
        <f>IFERROR(Metric[[#This Row],[Name]],"")</f>
        <v>EPDM 60 DUROMETER</v>
      </c>
      <c r="D131" s="3">
        <f>IFERROR(Metric[[#This Row],[S_yt]]*(0.0001450377),"")</f>
        <v>0</v>
      </c>
      <c r="E131" s="3">
        <f>IFERROR(Metric[[#This Row],[S_ys]]*(0.0001450377),"")</f>
        <v>0</v>
      </c>
      <c r="F131" s="3">
        <f>IFERROR(Metric[[#This Row],[S_ut]]*(0.0001450377),"")</f>
        <v>0</v>
      </c>
      <c r="G131" s="3">
        <f>IFERROR(Metric[[#This Row],[S_us]]*(0.0001450377),"")</f>
        <v>0</v>
      </c>
      <c r="H131" s="3">
        <f>IFERROR(Metric[[#This Row],[S_uc]]*(0.0001450377),"")</f>
        <v>0</v>
      </c>
      <c r="I131" s="21">
        <f>IFERROR(Metric[[#This Row],[E]]*(0.0001450377),"")</f>
        <v>0</v>
      </c>
      <c r="J131" s="3">
        <f>IFERROR(Metric[[#This Row],[G]]*(0.0001450377),"")</f>
        <v>0</v>
      </c>
      <c r="K131" s="9">
        <f>IFERROR(Metric[[#This Row],[ν]],"")</f>
        <v>0</v>
      </c>
      <c r="L131" s="13">
        <f>IFERROR(Metric[[#This Row],[ρ]]*0.000036127292,"")</f>
        <v>4.2659106393600002E-2</v>
      </c>
      <c r="M131" s="3">
        <f>IFERROR(Metric[[#This Row],[CTE]]/1.8,"")</f>
        <v>0</v>
      </c>
      <c r="N131" s="11">
        <f>IFERROR(Metric[[#This Row],[K_therm]]*6.933,"")</f>
        <v>0</v>
      </c>
      <c r="O131" s="13">
        <f>IFERROR(Metric[[#This Row],[Sp_heat]]*0.0002388,"")</f>
        <v>0</v>
      </c>
      <c r="P131" s="13">
        <f>IFERROR(Metric[[#This Row],[Damping]],"")</f>
        <v>0</v>
      </c>
      <c r="Q131" s="13" t="str">
        <f>IFERROR(Metric[[#This Row],[Source]],"")</f>
        <v>SW material library</v>
      </c>
    </row>
    <row r="132" spans="1:17" x14ac:dyDescent="0.25">
      <c r="A132" s="27" t="str">
        <f>IFERROR(Metric[[#This Row],[Class]],"")</f>
        <v>RUBBER</v>
      </c>
      <c r="B132" s="27"/>
      <c r="C132" s="30" t="str">
        <f>IFERROR(Metric[[#This Row],[Name]],"")</f>
        <v>EPICHLOROHYDRIN</v>
      </c>
      <c r="D132" s="3">
        <f>IFERROR(Metric[[#This Row],[S_yt]]*(0.0001450377),"")</f>
        <v>0</v>
      </c>
      <c r="E132" s="3">
        <f>IFERROR(Metric[[#This Row],[S_ys]]*(0.0001450377),"")</f>
        <v>0</v>
      </c>
      <c r="F132" s="3">
        <f>IFERROR(Metric[[#This Row],[S_ut]]*(0.0001450377),"")</f>
        <v>0</v>
      </c>
      <c r="G132" s="3">
        <f>IFERROR(Metric[[#This Row],[S_us]]*(0.0001450377),"")</f>
        <v>0</v>
      </c>
      <c r="H132" s="3">
        <f>IFERROR(Metric[[#This Row],[S_uc]]*(0.0001450377),"")</f>
        <v>0</v>
      </c>
      <c r="I132" s="21">
        <f>IFERROR(Metric[[#This Row],[E]]*(0.0001450377),"")</f>
        <v>0</v>
      </c>
      <c r="J132" s="3">
        <f>IFERROR(Metric[[#This Row],[G]]*(0.0001450377),"")</f>
        <v>0</v>
      </c>
      <c r="K132" s="9">
        <f>IFERROR(Metric[[#This Row],[ν]],"")</f>
        <v>0</v>
      </c>
      <c r="L132" s="13">
        <f>IFERROR(Metric[[#This Row],[ρ]]*0.000036127292,"")</f>
        <v>5.43787999184E-2</v>
      </c>
      <c r="M132" s="3">
        <f>IFERROR(Metric[[#This Row],[CTE]]/1.8,"")</f>
        <v>0</v>
      </c>
      <c r="N132" s="11">
        <f>IFERROR(Metric[[#This Row],[K_therm]]*6.933,"")</f>
        <v>0</v>
      </c>
      <c r="O132" s="13">
        <f>IFERROR(Metric[[#This Row],[Sp_heat]]*0.0002388,"")</f>
        <v>0</v>
      </c>
      <c r="P132" s="13">
        <f>IFERROR(Metric[[#This Row],[Damping]],"")</f>
        <v>0</v>
      </c>
      <c r="Q132" s="13" t="str">
        <f>IFERROR(Metric[[#This Row],[Source]],"")</f>
        <v>SW material library</v>
      </c>
    </row>
    <row r="133" spans="1:17" x14ac:dyDescent="0.25">
      <c r="A133" s="27" t="str">
        <f>IFERROR(Metric[[#This Row],[Class]],"")</f>
        <v>RUBBER</v>
      </c>
      <c r="B133" s="27"/>
      <c r="C133" s="30" t="str">
        <f>IFERROR(Metric[[#This Row],[Name]],"")</f>
        <v>HYPALON</v>
      </c>
      <c r="D133" s="3">
        <f>IFERROR(Metric[[#This Row],[S_yt]]*(0.0001450377),"")</f>
        <v>0</v>
      </c>
      <c r="E133" s="3">
        <f>IFERROR(Metric[[#This Row],[S_ys]]*(0.0001450377),"")</f>
        <v>0</v>
      </c>
      <c r="F133" s="3">
        <f>IFERROR(Metric[[#This Row],[S_ut]]*(0.0001450377),"")</f>
        <v>0</v>
      </c>
      <c r="G133" s="3">
        <f>IFERROR(Metric[[#This Row],[S_us]]*(0.0001450377),"")</f>
        <v>0</v>
      </c>
      <c r="H133" s="3">
        <f>IFERROR(Metric[[#This Row],[S_uc]]*(0.0001450377),"")</f>
        <v>0</v>
      </c>
      <c r="I133" s="21">
        <f>IFERROR(Metric[[#This Row],[E]]*(0.0001450377),"")</f>
        <v>0</v>
      </c>
      <c r="J133" s="3">
        <f>IFERROR(Metric[[#This Row],[G]]*(0.0001450377),"")</f>
        <v>0</v>
      </c>
      <c r="K133" s="9">
        <f>IFERROR(Metric[[#This Row],[ν]],"")</f>
        <v>0</v>
      </c>
      <c r="L133" s="13">
        <f>IFERROR(Metric[[#This Row],[ρ]]*0.000036127292,"")</f>
        <v>4.7641059960400002E-2</v>
      </c>
      <c r="M133" s="3">
        <f>IFERROR(Metric[[#This Row],[CTE]]/1.8,"")</f>
        <v>0</v>
      </c>
      <c r="N133" s="11">
        <f>IFERROR(Metric[[#This Row],[K_therm]]*6.933,"")</f>
        <v>0</v>
      </c>
      <c r="O133" s="13">
        <f>IFERROR(Metric[[#This Row],[Sp_heat]]*0.0002388,"")</f>
        <v>0</v>
      </c>
      <c r="P133" s="13">
        <f>IFERROR(Metric[[#This Row],[Damping]],"")</f>
        <v>0</v>
      </c>
      <c r="Q133" s="13" t="str">
        <f>IFERROR(Metric[[#This Row],[Source]],"")</f>
        <v>SW material library</v>
      </c>
    </row>
    <row r="134" spans="1:17" x14ac:dyDescent="0.25">
      <c r="A134" s="27" t="str">
        <f>IFERROR(Metric[[#This Row],[Class]],"")</f>
        <v>RUBBER</v>
      </c>
      <c r="B134" s="27"/>
      <c r="C134" s="30" t="str">
        <f>IFERROR(Metric[[#This Row],[Name]],"")</f>
        <v>NATURAL</v>
      </c>
      <c r="D134" s="3">
        <f>IFERROR(Metric[[#This Row],[S_yt]]*(0.0001450377),"")</f>
        <v>0</v>
      </c>
      <c r="E134" s="3">
        <f>IFERROR(Metric[[#This Row],[S_ys]]*(0.0001450377),"")</f>
        <v>0</v>
      </c>
      <c r="F134" s="3">
        <f>IFERROR(Metric[[#This Row],[S_ut]]*(0.0001450377),"")</f>
        <v>2900.7540000000004</v>
      </c>
      <c r="G134" s="3">
        <f>IFERROR(Metric[[#This Row],[S_us]]*(0.0001450377),"")</f>
        <v>1674.751102752884</v>
      </c>
      <c r="H134" s="3">
        <f>IFERROR(Metric[[#This Row],[S_uc]]*(0.0001450377),"")</f>
        <v>0</v>
      </c>
      <c r="I134" s="21">
        <f>IFERROR(Metric[[#This Row],[E]]*(0.0001450377),"")</f>
        <v>1.450377</v>
      </c>
      <c r="J134" s="3">
        <f>IFERROR(Metric[[#This Row],[G]]*(0.0001450377),"")</f>
        <v>0</v>
      </c>
      <c r="K134" s="9">
        <f>IFERROR(Metric[[#This Row],[ν]],"")</f>
        <v>0.45</v>
      </c>
      <c r="L134" s="13">
        <f>IFERROR(Metric[[#This Row],[ρ]]*0.000036127292,"")</f>
        <v>3.4682200320000002E-2</v>
      </c>
      <c r="M134" s="3">
        <f>IFERROR(Metric[[#This Row],[CTE]]/1.8,"")</f>
        <v>0</v>
      </c>
      <c r="N134" s="11">
        <f>IFERROR(Metric[[#This Row],[K_therm]]*6.933,"")</f>
        <v>0</v>
      </c>
      <c r="O134" s="13">
        <f>IFERROR(Metric[[#This Row],[Sp_heat]]*0.0002388,"")</f>
        <v>0</v>
      </c>
      <c r="P134" s="13">
        <f>IFERROR(Metric[[#This Row],[Damping]],"")</f>
        <v>0</v>
      </c>
      <c r="Q134" s="13" t="str">
        <f>IFERROR(Metric[[#This Row],[Source]],"")</f>
        <v>SW material library</v>
      </c>
    </row>
    <row r="135" spans="1:17" x14ac:dyDescent="0.25">
      <c r="A135" s="27" t="str">
        <f>IFERROR(Metric[[#This Row],[Class]],"")</f>
        <v>RUBBER</v>
      </c>
      <c r="B135" s="27"/>
      <c r="C135" s="30" t="str">
        <f>IFERROR(Metric[[#This Row],[Name]],"")</f>
        <v>NBR</v>
      </c>
      <c r="D135" s="3">
        <f>IFERROR(Metric[[#This Row],[S_yt]]*(0.0001450377),"")</f>
        <v>0</v>
      </c>
      <c r="E135" s="3">
        <f>IFERROR(Metric[[#This Row],[S_ys]]*(0.0001450377),"")</f>
        <v>0</v>
      </c>
      <c r="F135" s="3">
        <f>IFERROR(Metric[[#This Row],[S_ut]]*(0.0001450377),"")</f>
        <v>999.30975300000011</v>
      </c>
      <c r="G135" s="3">
        <f>IFERROR(Metric[[#This Row],[S_us]]*(0.0001450377),"")</f>
        <v>576.95175489836845</v>
      </c>
      <c r="H135" s="3">
        <f>IFERROR(Metric[[#This Row],[S_uc]]*(0.0001450377),"")</f>
        <v>0</v>
      </c>
      <c r="I135" s="21">
        <f>IFERROR(Metric[[#This Row],[E]]*(0.0001450377),"")</f>
        <v>0</v>
      </c>
      <c r="J135" s="3">
        <f>IFERROR(Metric[[#This Row],[G]]*(0.0001450377),"")</f>
        <v>0</v>
      </c>
      <c r="K135" s="9">
        <f>IFERROR(Metric[[#This Row],[ν]],"")</f>
        <v>0</v>
      </c>
      <c r="L135" s="13">
        <f>IFERROR(Metric[[#This Row],[ρ]]*0.000036127292,"")</f>
        <v>4.1546385800000002E-2</v>
      </c>
      <c r="M135" s="3">
        <f>IFERROR(Metric[[#This Row],[CTE]]/1.8,"")</f>
        <v>0</v>
      </c>
      <c r="N135" s="11">
        <f>IFERROR(Metric[[#This Row],[K_therm]]*6.933,"")</f>
        <v>0</v>
      </c>
      <c r="O135" s="13">
        <f>IFERROR(Metric[[#This Row],[Sp_heat]]*0.0002388,"")</f>
        <v>0</v>
      </c>
      <c r="P135" s="13">
        <f>IFERROR(Metric[[#This Row],[Damping]],"")</f>
        <v>0</v>
      </c>
      <c r="Q135" s="13" t="str">
        <f>IFERROR(Metric[[#This Row],[Source]],"")</f>
        <v>SW material library</v>
      </c>
    </row>
    <row r="136" spans="1:17" x14ac:dyDescent="0.25">
      <c r="A136" s="27" t="str">
        <f>IFERROR(Metric[[#This Row],[Class]],"")</f>
        <v>RUBBER</v>
      </c>
      <c r="B136" s="27"/>
      <c r="C136" s="30" t="str">
        <f>IFERROR(Metric[[#This Row],[Name]],"")</f>
        <v>NEOPRENE</v>
      </c>
      <c r="D136" s="3">
        <f>IFERROR(Metric[[#This Row],[S_yt]]*(0.0001450377),"")</f>
        <v>0</v>
      </c>
      <c r="E136" s="3">
        <f>IFERROR(Metric[[#This Row],[S_ys]]*(0.0001450377),"")</f>
        <v>0</v>
      </c>
      <c r="F136" s="3">
        <f>IFERROR(Metric[[#This Row],[S_ut]]*(0.0001450377),"")</f>
        <v>0</v>
      </c>
      <c r="G136" s="3">
        <f>IFERROR(Metric[[#This Row],[S_us]]*(0.0001450377),"")</f>
        <v>0</v>
      </c>
      <c r="H136" s="3">
        <f>IFERROR(Metric[[#This Row],[S_uc]]*(0.0001450377),"")</f>
        <v>0</v>
      </c>
      <c r="I136" s="21">
        <f>IFERROR(Metric[[#This Row],[E]]*(0.0001450377),"")</f>
        <v>0</v>
      </c>
      <c r="J136" s="3">
        <f>IFERROR(Metric[[#This Row],[G]]*(0.0001450377),"")</f>
        <v>0</v>
      </c>
      <c r="K136" s="9">
        <f>IFERROR(Metric[[#This Row],[ν]],"")</f>
        <v>0</v>
      </c>
      <c r="L136" s="13">
        <f>IFERROR(Metric[[#This Row],[ρ]]*0.000036127292,"")</f>
        <v>4.6676461263999998E-2</v>
      </c>
      <c r="M136" s="3">
        <f>IFERROR(Metric[[#This Row],[CTE]]/1.8,"")</f>
        <v>0</v>
      </c>
      <c r="N136" s="11">
        <f>IFERROR(Metric[[#This Row],[K_therm]]*6.933,"")</f>
        <v>0</v>
      </c>
      <c r="O136" s="13">
        <f>IFERROR(Metric[[#This Row],[Sp_heat]]*0.0002388,"")</f>
        <v>0</v>
      </c>
      <c r="P136" s="13">
        <f>IFERROR(Metric[[#This Row],[Damping]],"")</f>
        <v>0</v>
      </c>
      <c r="Q136" s="13" t="str">
        <f>IFERROR(Metric[[#This Row],[Source]],"")</f>
        <v>SW material library</v>
      </c>
    </row>
    <row r="137" spans="1:17" x14ac:dyDescent="0.25">
      <c r="A137" s="27" t="str">
        <f>IFERROR(Metric[[#This Row],[Class]],"")</f>
        <v>RUBBER</v>
      </c>
      <c r="B137" s="27"/>
      <c r="C137" s="30" t="str">
        <f>IFERROR(Metric[[#This Row],[Name]],"")</f>
        <v>POLYURETHANE 11671</v>
      </c>
      <c r="D137" s="3">
        <f>IFERROR(Metric[[#This Row],[S_yt]]*(0.0001450377),"")</f>
        <v>0</v>
      </c>
      <c r="E137" s="3">
        <f>IFERROR(Metric[[#This Row],[S_ys]]*(0.0001450377),"")</f>
        <v>0</v>
      </c>
      <c r="F137" s="3">
        <f>IFERROR(Metric[[#This Row],[S_ut]]*(0.0001450377),"")</f>
        <v>0</v>
      </c>
      <c r="G137" s="3">
        <f>IFERROR(Metric[[#This Row],[S_us]]*(0.0001450377),"")</f>
        <v>0</v>
      </c>
      <c r="H137" s="3">
        <f>IFERROR(Metric[[#This Row],[S_uc]]*(0.0001450377),"")</f>
        <v>0</v>
      </c>
      <c r="I137" s="21">
        <f>IFERROR(Metric[[#This Row],[E]]*(0.0001450377),"")</f>
        <v>0</v>
      </c>
      <c r="J137" s="3">
        <f>IFERROR(Metric[[#This Row],[G]]*(0.0001450377),"")</f>
        <v>0</v>
      </c>
      <c r="K137" s="9">
        <f>IFERROR(Metric[[#This Row],[ν]],"")</f>
        <v>0</v>
      </c>
      <c r="L137" s="13">
        <f>IFERROR(Metric[[#This Row],[ρ]]*0.000036127292,"")</f>
        <v>4.4263158158400005E-2</v>
      </c>
      <c r="M137" s="3">
        <f>IFERROR(Metric[[#This Row],[CTE]]/1.8,"")</f>
        <v>0</v>
      </c>
      <c r="N137" s="11">
        <f>IFERROR(Metric[[#This Row],[K_therm]]*6.933,"")</f>
        <v>0</v>
      </c>
      <c r="O137" s="13">
        <f>IFERROR(Metric[[#This Row],[Sp_heat]]*0.0002388,"")</f>
        <v>0</v>
      </c>
      <c r="P137" s="13">
        <f>IFERROR(Metric[[#This Row],[Damping]],"")</f>
        <v>0</v>
      </c>
      <c r="Q137" s="13" t="str">
        <f>IFERROR(Metric[[#This Row],[Source]],"")</f>
        <v>SW material library</v>
      </c>
    </row>
    <row r="138" spans="1:17" x14ac:dyDescent="0.25">
      <c r="A138" s="27" t="str">
        <f>IFERROR(Metric[[#This Row],[Class]],"")</f>
        <v>RUBBER</v>
      </c>
      <c r="B138" s="27"/>
      <c r="C138" s="30" t="str">
        <f>IFERROR(Metric[[#This Row],[Name]],"")</f>
        <v>SANTOPRENE</v>
      </c>
      <c r="D138" s="3">
        <f>IFERROR(Metric[[#This Row],[S_yt]]*(0.0001450377),"")</f>
        <v>0</v>
      </c>
      <c r="E138" s="3">
        <f>IFERROR(Metric[[#This Row],[S_ys]]*(0.0001450377),"")</f>
        <v>0</v>
      </c>
      <c r="F138" s="3">
        <f>IFERROR(Metric[[#This Row],[S_ut]]*(0.0001450377),"")</f>
        <v>0</v>
      </c>
      <c r="G138" s="3">
        <f>IFERROR(Metric[[#This Row],[S_us]]*(0.0001450377),"")</f>
        <v>0</v>
      </c>
      <c r="H138" s="3">
        <f>IFERROR(Metric[[#This Row],[S_uc]]*(0.0001450377),"")</f>
        <v>0</v>
      </c>
      <c r="I138" s="21">
        <f>IFERROR(Metric[[#This Row],[E]]*(0.0001450377),"")</f>
        <v>0</v>
      </c>
      <c r="J138" s="3">
        <f>IFERROR(Metric[[#This Row],[G]]*(0.0001450377),"")</f>
        <v>0</v>
      </c>
      <c r="K138" s="9">
        <f>IFERROR(Metric[[#This Row],[ν]],"")</f>
        <v>0</v>
      </c>
      <c r="L138" s="13">
        <f>IFERROR(Metric[[#This Row],[ρ]]*0.000036127292,"")</f>
        <v>3.5437260722799999E-2</v>
      </c>
      <c r="M138" s="3">
        <f>IFERROR(Metric[[#This Row],[CTE]]/1.8,"")</f>
        <v>0</v>
      </c>
      <c r="N138" s="11">
        <f>IFERROR(Metric[[#This Row],[K_therm]]*6.933,"")</f>
        <v>0</v>
      </c>
      <c r="O138" s="13">
        <f>IFERROR(Metric[[#This Row],[Sp_heat]]*0.0002388,"")</f>
        <v>0</v>
      </c>
      <c r="P138" s="13">
        <f>IFERROR(Metric[[#This Row],[Damping]],"")</f>
        <v>0</v>
      </c>
      <c r="Q138" s="13" t="str">
        <f>IFERROR(Metric[[#This Row],[Source]],"")</f>
        <v>SW material library</v>
      </c>
    </row>
    <row r="139" spans="1:17" x14ac:dyDescent="0.25">
      <c r="A139" s="27" t="str">
        <f>IFERROR(Metric[[#This Row],[Class]],"")</f>
        <v>RUBBER</v>
      </c>
      <c r="B139" s="27"/>
      <c r="C139" s="30" t="str">
        <f>IFERROR(Metric[[#This Row],[Name]],"")</f>
        <v>SBR</v>
      </c>
      <c r="D139" s="3">
        <f>IFERROR(Metric[[#This Row],[S_yt]]*(0.0001450377),"")</f>
        <v>0</v>
      </c>
      <c r="E139" s="3">
        <f>IFERROR(Metric[[#This Row],[S_ys]]*(0.0001450377),"")</f>
        <v>0</v>
      </c>
      <c r="F139" s="3">
        <f>IFERROR(Metric[[#This Row],[S_ut]]*(0.0001450377),"")</f>
        <v>35592.251580000004</v>
      </c>
      <c r="G139" s="3">
        <f>IFERROR(Metric[[#This Row],[S_us]]*(0.0001450377),"")</f>
        <v>20549.196030777886</v>
      </c>
      <c r="H139" s="3">
        <f>IFERROR(Metric[[#This Row],[S_uc]]*(0.0001450377),"")</f>
        <v>0</v>
      </c>
      <c r="I139" s="21">
        <f>IFERROR(Metric[[#This Row],[E]]*(0.0001450377),"")</f>
        <v>0</v>
      </c>
      <c r="J139" s="3">
        <f>IFERROR(Metric[[#This Row],[G]]*(0.0001450377),"")</f>
        <v>0</v>
      </c>
      <c r="K139" s="9">
        <f>IFERROR(Metric[[#This Row],[ν]],"")</f>
        <v>0</v>
      </c>
      <c r="L139" s="13">
        <f>IFERROR(Metric[[#This Row],[ρ]]*0.000036127292,"")</f>
        <v>3.3959654479999997E-2</v>
      </c>
      <c r="M139" s="3">
        <f>IFERROR(Metric[[#This Row],[CTE]]/1.8,"")</f>
        <v>0</v>
      </c>
      <c r="N139" s="11">
        <f>IFERROR(Metric[[#This Row],[K_therm]]*6.933,"")</f>
        <v>0</v>
      </c>
      <c r="O139" s="13">
        <f>IFERROR(Metric[[#This Row],[Sp_heat]]*0.0002388,"")</f>
        <v>0</v>
      </c>
      <c r="P139" s="13">
        <f>IFERROR(Metric[[#This Row],[Damping]],"")</f>
        <v>0</v>
      </c>
      <c r="Q139" s="13" t="str">
        <f>IFERROR(Metric[[#This Row],[Source]],"")</f>
        <v>SW material library</v>
      </c>
    </row>
    <row r="140" spans="1:17" x14ac:dyDescent="0.25">
      <c r="A140" s="27" t="str">
        <f>IFERROR(Metric[[#This Row],[Class]],"")</f>
        <v>RUBBER</v>
      </c>
      <c r="B140" s="27"/>
      <c r="C140" s="30" t="str">
        <f>IFERROR(Metric[[#This Row],[Name]],"")</f>
        <v>SILICONE</v>
      </c>
      <c r="D140" s="3">
        <f>IFERROR(Metric[[#This Row],[S_yt]]*(0.0001450377),"")</f>
        <v>0</v>
      </c>
      <c r="E140" s="3">
        <f>IFERROR(Metric[[#This Row],[S_ys]]*(0.0001450377),"")</f>
        <v>0</v>
      </c>
      <c r="F140" s="3">
        <f>IFERROR(Metric[[#This Row],[S_ut]]*(0.0001450377),"")</f>
        <v>870.22620000000006</v>
      </c>
      <c r="G140" s="3">
        <f>IFERROR(Metric[[#This Row],[S_us]]*(0.0001450377),"")</f>
        <v>502.42533082586522</v>
      </c>
      <c r="H140" s="3">
        <f>IFERROR(Metric[[#This Row],[S_uc]]*(0.0001450377),"")</f>
        <v>0</v>
      </c>
      <c r="I140" s="21">
        <f>IFERROR(Metric[[#This Row],[E]]*(0.0001450377),"")</f>
        <v>0</v>
      </c>
      <c r="J140" s="3">
        <f>IFERROR(Metric[[#This Row],[G]]*(0.0001450377),"")</f>
        <v>0</v>
      </c>
      <c r="K140" s="9">
        <f>IFERROR(Metric[[#This Row],[ν]],"")</f>
        <v>0</v>
      </c>
      <c r="L140" s="13">
        <f>IFERROR(Metric[[#This Row],[ρ]]*0.000036127292,"")</f>
        <v>4.5032669477999998E-2</v>
      </c>
      <c r="M140" s="3">
        <f>IFERROR(Metric[[#This Row],[CTE]]/1.8,"")</f>
        <v>0</v>
      </c>
      <c r="N140" s="11">
        <f>IFERROR(Metric[[#This Row],[K_therm]]*6.933,"")</f>
        <v>0</v>
      </c>
      <c r="O140" s="13">
        <f>IFERROR(Metric[[#This Row],[Sp_heat]]*0.0002388,"")</f>
        <v>0</v>
      </c>
      <c r="P140" s="13">
        <f>IFERROR(Metric[[#This Row],[Damping]],"")</f>
        <v>0</v>
      </c>
      <c r="Q140" s="13" t="str">
        <f>IFERROR(Metric[[#This Row],[Source]],"")</f>
        <v>SW material library</v>
      </c>
    </row>
    <row r="141" spans="1:17" x14ac:dyDescent="0.25">
      <c r="A141" s="27" t="str">
        <f>IFERROR(Metric[[#This Row],[Class]],"")</f>
        <v>RUBBER</v>
      </c>
      <c r="B141" s="27"/>
      <c r="C141" s="30" t="str">
        <f>IFERROR(Metric[[#This Row],[Name]],"")</f>
        <v>VITON</v>
      </c>
      <c r="D141" s="3">
        <f>IFERROR(Metric[[#This Row],[S_yt]]*(0.0001450377),"")</f>
        <v>0</v>
      </c>
      <c r="E141" s="3">
        <f>IFERROR(Metric[[#This Row],[S_ys]]*(0.0001450377),"")</f>
        <v>0</v>
      </c>
      <c r="F141" s="3">
        <f>IFERROR(Metric[[#This Row],[S_ut]]*(0.0001450377),"")</f>
        <v>0</v>
      </c>
      <c r="G141" s="3">
        <f>IFERROR(Metric[[#This Row],[S_us]]*(0.0001450377),"")</f>
        <v>0</v>
      </c>
      <c r="H141" s="3">
        <f>IFERROR(Metric[[#This Row],[S_uc]]*(0.0001450377),"")</f>
        <v>0</v>
      </c>
      <c r="I141" s="21">
        <f>IFERROR(Metric[[#This Row],[E]]*(0.0001450377),"")</f>
        <v>0</v>
      </c>
      <c r="J141" s="3">
        <f>IFERROR(Metric[[#This Row],[G]]*(0.0001450377),"")</f>
        <v>0</v>
      </c>
      <c r="K141" s="9">
        <f>IFERROR(Metric[[#This Row],[ν]],"")</f>
        <v>0</v>
      </c>
      <c r="L141" s="13">
        <f>IFERROR(Metric[[#This Row],[ρ]]*0.000036127292,"")</f>
        <v>6.9772639039600001E-2</v>
      </c>
      <c r="M141" s="3">
        <f>IFERROR(Metric[[#This Row],[CTE]]/1.8,"")</f>
        <v>0</v>
      </c>
      <c r="N141" s="11">
        <f>IFERROR(Metric[[#This Row],[K_therm]]*6.933,"")</f>
        <v>0</v>
      </c>
      <c r="O141" s="13">
        <f>IFERROR(Metric[[#This Row],[Sp_heat]]*0.0002388,"")</f>
        <v>0</v>
      </c>
      <c r="P141" s="13">
        <f>IFERROR(Metric[[#This Row],[Damping]],"")</f>
        <v>0</v>
      </c>
      <c r="Q141" s="13" t="str">
        <f>IFERROR(Metric[[#This Row],[Source]],"")</f>
        <v>SW material library</v>
      </c>
    </row>
    <row r="142" spans="1:17" x14ac:dyDescent="0.25">
      <c r="A142" s="27" t="str">
        <f>IFERROR(Metric[[#This Row],[Class]],"")</f>
        <v>STAINLESS STEEL</v>
      </c>
      <c r="B142" s="27"/>
      <c r="C142" s="30" t="str">
        <f>IFERROR(Metric[[#This Row],[Name]],"")</f>
        <v>201 ANEALED</v>
      </c>
      <c r="D142" s="3">
        <f>IFERROR(Metric[[#This Row],[S_yt]]*(0.0001450377),"")</f>
        <v>42351.008400000006</v>
      </c>
      <c r="E142" s="3">
        <f>IFERROR(Metric[[#This Row],[S_ys]]*(0.0001450377),"")</f>
        <v>24451.366100192103</v>
      </c>
      <c r="F142" s="3">
        <f>IFERROR(Metric[[#This Row],[S_ut]]*(0.0001450377),"")</f>
        <v>99350.824500000002</v>
      </c>
      <c r="G142" s="3">
        <f>IFERROR(Metric[[#This Row],[S_us]]*(0.0001450377),"")</f>
        <v>57360.225269286268</v>
      </c>
      <c r="H142" s="3">
        <f>IFERROR(Metric[[#This Row],[S_uc]]*(0.0001450377),"")</f>
        <v>0</v>
      </c>
      <c r="I142" s="21">
        <f>IFERROR(Metric[[#This Row],[E]]*(0.0001450377),"")</f>
        <v>30022803.900000002</v>
      </c>
      <c r="J142" s="3">
        <f>IFERROR(Metric[[#This Row],[G]]*(0.0001450377),"")</f>
        <v>0</v>
      </c>
      <c r="K142" s="9">
        <f>IFERROR(Metric[[#This Row],[ν]],"")</f>
        <v>0.27</v>
      </c>
      <c r="L142" s="13">
        <f>IFERROR(Metric[[#This Row],[ρ]]*0.000036127292,"")</f>
        <v>0.28396051511999998</v>
      </c>
      <c r="M142" s="3">
        <f>IFERROR(Metric[[#This Row],[CTE]]/1.8,"")</f>
        <v>9.4444444444444446E-6</v>
      </c>
      <c r="N142" s="11">
        <f>IFERROR(Metric[[#This Row],[K_therm]]*6.933,"")</f>
        <v>113.00790000000001</v>
      </c>
      <c r="O142" s="13">
        <f>IFERROR(Metric[[#This Row],[Sp_heat]]*0.0002388,"")</f>
        <v>0.1198776</v>
      </c>
      <c r="P142" s="13">
        <f>IFERROR(Metric[[#This Row],[Damping]],"")</f>
        <v>0</v>
      </c>
      <c r="Q142" s="13" t="str">
        <f>IFERROR(Metric[[#This Row],[Source]],"")</f>
        <v>SW material library</v>
      </c>
    </row>
    <row r="143" spans="1:17" x14ac:dyDescent="0.25">
      <c r="A143" s="27" t="str">
        <f>IFERROR(Metric[[#This Row],[Class]],"")</f>
        <v>STAINLESS STEEL</v>
      </c>
      <c r="B143" s="27"/>
      <c r="C143" s="30" t="str">
        <f>IFERROR(Metric[[#This Row],[Name]],"")</f>
        <v>A286 IRON BASE SUPERALLOY</v>
      </c>
      <c r="D143" s="3">
        <f>IFERROR(Metric[[#This Row],[S_yt]]*(0.0001450377),"")</f>
        <v>39885.3675</v>
      </c>
      <c r="E143" s="3">
        <f>IFERROR(Metric[[#This Row],[S_ys]]*(0.0001450377),"")</f>
        <v>23027.827662852153</v>
      </c>
      <c r="F143" s="3">
        <f>IFERROR(Metric[[#This Row],[S_ut]]*(0.0001450377),"")</f>
        <v>89923.374000000011</v>
      </c>
      <c r="G143" s="3">
        <f>IFERROR(Metric[[#This Row],[S_us]]*(0.0001450377),"")</f>
        <v>51917.284185339398</v>
      </c>
      <c r="H143" s="3">
        <f>IFERROR(Metric[[#This Row],[S_uc]]*(0.0001450377),"")</f>
        <v>0</v>
      </c>
      <c r="I143" s="21">
        <f>IFERROR(Metric[[#This Row],[E]]*(0.0001450377),"")</f>
        <v>29152577.700000003</v>
      </c>
      <c r="J143" s="3">
        <f>IFERROR(Metric[[#This Row],[G]]*(0.0001450377),"")</f>
        <v>11167902.9</v>
      </c>
      <c r="K143" s="9">
        <f>IFERROR(Metric[[#This Row],[ν]],"")</f>
        <v>0.31</v>
      </c>
      <c r="L143" s="13">
        <f>IFERROR(Metric[[#This Row],[ρ]]*0.000036127292,"")</f>
        <v>0.28612815264000002</v>
      </c>
      <c r="M143" s="3">
        <f>IFERROR(Metric[[#This Row],[CTE]]/1.8,"")</f>
        <v>9.1666666666666664E-6</v>
      </c>
      <c r="N143" s="11">
        <f>IFERROR(Metric[[#This Row],[K_therm]]*6.933,"")</f>
        <v>104.6883</v>
      </c>
      <c r="O143" s="13">
        <f>IFERROR(Metric[[#This Row],[Sp_heat]]*0.0002388,"")</f>
        <v>0.100296</v>
      </c>
      <c r="P143" s="13">
        <f>IFERROR(Metric[[#This Row],[Damping]],"")</f>
        <v>0</v>
      </c>
      <c r="Q143" s="13" t="str">
        <f>IFERROR(Metric[[#This Row],[Source]],"")</f>
        <v>SW material library</v>
      </c>
    </row>
    <row r="144" spans="1:17" x14ac:dyDescent="0.25">
      <c r="A144" s="27" t="str">
        <f>IFERROR(Metric[[#This Row],[Class]],"")</f>
        <v>STAINLESS STEEL</v>
      </c>
      <c r="B144" s="27"/>
      <c r="C144" s="30" t="str">
        <f>IFERROR(Metric[[#This Row],[Name]],"")</f>
        <v>AISI 304</v>
      </c>
      <c r="D144" s="3">
        <f>IFERROR(Metric[[#This Row],[S_yt]]*(0.0001450377),"")</f>
        <v>29994.811623900001</v>
      </c>
      <c r="E144" s="3">
        <f>IFERROR(Metric[[#This Row],[S_ys]]*(0.0001450377),"")</f>
        <v>17317.512565350782</v>
      </c>
      <c r="F144" s="3">
        <f>IFERROR(Metric[[#This Row],[S_ut]]*(0.0001450377),"")</f>
        <v>74986.956540900006</v>
      </c>
      <c r="G144" s="3">
        <f>IFERROR(Metric[[#This Row],[S_us]]*(0.0001450377),"")</f>
        <v>43293.739544599382</v>
      </c>
      <c r="H144" s="3">
        <f>IFERROR(Metric[[#This Row],[S_uc]]*(0.0001450377),"")</f>
        <v>0</v>
      </c>
      <c r="I144" s="21">
        <f>IFERROR(Metric[[#This Row],[E]]*(0.0001450377),"")</f>
        <v>27557163</v>
      </c>
      <c r="J144" s="3">
        <f>IFERROR(Metric[[#This Row],[G]]*(0.0001450377),"")</f>
        <v>10877827.5</v>
      </c>
      <c r="K144" s="9">
        <f>IFERROR(Metric[[#This Row],[ν]],"")</f>
        <v>0.28999999999999998</v>
      </c>
      <c r="L144" s="13">
        <f>IFERROR(Metric[[#This Row],[ρ]]*0.000036127292,"")</f>
        <v>0.28901833599999999</v>
      </c>
      <c r="M144" s="3">
        <f>IFERROR(Metric[[#This Row],[CTE]]/1.8,"")</f>
        <v>1.0000000000000001E-5</v>
      </c>
      <c r="N144" s="11">
        <f>IFERROR(Metric[[#This Row],[K_therm]]*6.933,"")</f>
        <v>110.928</v>
      </c>
      <c r="O144" s="13">
        <f>IFERROR(Metric[[#This Row],[Sp_heat]]*0.0002388,"")</f>
        <v>0.11940000000000001</v>
      </c>
      <c r="P144" s="13">
        <f>IFERROR(Metric[[#This Row],[Damping]],"")</f>
        <v>0</v>
      </c>
      <c r="Q144" s="13" t="str">
        <f>IFERROR(Metric[[#This Row],[Source]],"")</f>
        <v>SW material library</v>
      </c>
    </row>
    <row r="145" spans="1:17" x14ac:dyDescent="0.25">
      <c r="A145" s="27" t="str">
        <f>IFERROR(Metric[[#This Row],[Class]],"")</f>
        <v>STAINLESS STEEL</v>
      </c>
      <c r="B145" s="27"/>
      <c r="C145" s="30" t="str">
        <f>IFERROR(Metric[[#This Row],[Name]],"")</f>
        <v>AISI 316 ANEALED BAR</v>
      </c>
      <c r="D145" s="3">
        <f>IFERROR(Metric[[#This Row],[S_yt]]*(0.0001450377),"")</f>
        <v>34809.048000000003</v>
      </c>
      <c r="E145" s="3">
        <f>IFERROR(Metric[[#This Row],[S_ys]]*(0.0001450377),"")</f>
        <v>20097.01323303461</v>
      </c>
      <c r="F145" s="3">
        <f>IFERROR(Metric[[#This Row],[S_ut]]*(0.0001450377),"")</f>
        <v>79770.735000000001</v>
      </c>
      <c r="G145" s="3">
        <f>IFERROR(Metric[[#This Row],[S_us]]*(0.0001450377),"")</f>
        <v>46055.655325704305</v>
      </c>
      <c r="H145" s="3">
        <f>IFERROR(Metric[[#This Row],[S_uc]]*(0.0001450377),"")</f>
        <v>0</v>
      </c>
      <c r="I145" s="21">
        <f>IFERROR(Metric[[#This Row],[E]]*(0.0001450377),"")</f>
        <v>27992275.718068253</v>
      </c>
      <c r="J145" s="3">
        <f>IFERROR(Metric[[#This Row],[G]]*(0.0001450377),"")</f>
        <v>0</v>
      </c>
      <c r="K145" s="9">
        <f>IFERROR(Metric[[#This Row],[ν]],"")</f>
        <v>0.3</v>
      </c>
      <c r="L145" s="13">
        <f>IFERROR(Metric[[#This Row],[ρ]]*0.000036127292,"")</f>
        <v>0.28901833599999999</v>
      </c>
      <c r="M145" s="3">
        <f>IFERROR(Metric[[#This Row],[CTE]]/1.8,"")</f>
        <v>8.8888888888888883E-6</v>
      </c>
      <c r="N145" s="11">
        <f>IFERROR(Metric[[#This Row],[K_therm]]*6.933,"")</f>
        <v>113.00790000000001</v>
      </c>
      <c r="O145" s="13">
        <f>IFERROR(Metric[[#This Row],[Sp_heat]]*0.0002388,"")</f>
        <v>0.11940000000000001</v>
      </c>
      <c r="P145" s="13">
        <f>IFERROR(Metric[[#This Row],[Damping]],"")</f>
        <v>0</v>
      </c>
      <c r="Q145" s="13" t="str">
        <f>IFERROR(Metric[[#This Row],[Source]],"")</f>
        <v>MATWEB</v>
      </c>
    </row>
    <row r="146" spans="1:17" x14ac:dyDescent="0.25">
      <c r="A146" s="27" t="str">
        <f>IFERROR(Metric[[#This Row],[Class]],"")</f>
        <v>STAINLESS STEEL</v>
      </c>
      <c r="B146" s="27"/>
      <c r="C146" s="30" t="str">
        <f>IFERROR(Metric[[#This Row],[Name]],"")</f>
        <v>AISI 316 ANEALED SHEET</v>
      </c>
      <c r="D146" s="3">
        <f>IFERROR(Metric[[#This Row],[S_yt]]*(0.0001450377),"")</f>
        <v>42060.933000000005</v>
      </c>
      <c r="E146" s="3">
        <f>IFERROR(Metric[[#This Row],[S_ys]]*(0.0001450377),"")</f>
        <v>24283.890989916814</v>
      </c>
      <c r="F146" s="3">
        <f>IFERROR(Metric[[#This Row],[S_ut]]*(0.0001450377),"")</f>
        <v>84121.866116474266</v>
      </c>
      <c r="G146" s="3">
        <f>IFERROR(Metric[[#This Row],[S_us]]*(0.0001450377),"")</f>
        <v>48567.78204708008</v>
      </c>
      <c r="H146" s="3">
        <f>IFERROR(Metric[[#This Row],[S_uc]]*(0.0001450377),"")</f>
        <v>0</v>
      </c>
      <c r="I146" s="21">
        <f>IFERROR(Metric[[#This Row],[E]]*(0.0001450377),"")</f>
        <v>27992275.718068253</v>
      </c>
      <c r="J146" s="3">
        <f>IFERROR(Metric[[#This Row],[G]]*(0.0001450377),"")</f>
        <v>0</v>
      </c>
      <c r="K146" s="9">
        <f>IFERROR(Metric[[#This Row],[ν]],"")</f>
        <v>0.27</v>
      </c>
      <c r="L146" s="13">
        <f>IFERROR(Metric[[#This Row],[ρ]]*0.000036127292,"")</f>
        <v>0.28901833599999999</v>
      </c>
      <c r="M146" s="3">
        <f>IFERROR(Metric[[#This Row],[CTE]]/1.8,"")</f>
        <v>8.8888888888888883E-6</v>
      </c>
      <c r="N146" s="11">
        <f>IFERROR(Metric[[#This Row],[K_therm]]*6.933,"")</f>
        <v>113.00790000000001</v>
      </c>
      <c r="O146" s="13">
        <f>IFERROR(Metric[[#This Row],[Sp_heat]]*0.0002388,"")</f>
        <v>0.11940000000000001</v>
      </c>
      <c r="P146" s="13">
        <f>IFERROR(Metric[[#This Row],[Damping]],"")</f>
        <v>0</v>
      </c>
      <c r="Q146" s="13" t="str">
        <f>IFERROR(Metric[[#This Row],[Source]],"")</f>
        <v>MATWEB</v>
      </c>
    </row>
    <row r="147" spans="1:17" x14ac:dyDescent="0.25">
      <c r="A147" s="27" t="str">
        <f>IFERROR(Metric[[#This Row],[Class]],"")</f>
        <v>STAINLESS STEEL</v>
      </c>
      <c r="B147" s="27"/>
      <c r="C147" s="30" t="str">
        <f>IFERROR(Metric[[#This Row],[Name]],"")</f>
        <v>AISI 316L</v>
      </c>
      <c r="D147" s="3">
        <f>IFERROR(Metric[[#This Row],[S_yt]]*(0.0001450377),"")</f>
        <v>24656.409000000003</v>
      </c>
      <c r="E147" s="3">
        <f>IFERROR(Metric[[#This Row],[S_ys]]*(0.0001450377),"")</f>
        <v>14235.384373399513</v>
      </c>
      <c r="F147" s="3">
        <f>IFERROR(Metric[[#This Row],[S_ut]]*(0.0001450377),"")</f>
        <v>70343.284500000009</v>
      </c>
      <c r="G147" s="3">
        <f>IFERROR(Metric[[#This Row],[S_us]]*(0.0001450377),"")</f>
        <v>40612.714241757436</v>
      </c>
      <c r="H147" s="3">
        <f>IFERROR(Metric[[#This Row],[S_uc]]*(0.0001450377),"")</f>
        <v>0</v>
      </c>
      <c r="I147" s="21">
        <f>IFERROR(Metric[[#This Row],[E]]*(0.0001450377),"")</f>
        <v>29007540</v>
      </c>
      <c r="J147" s="3">
        <f>IFERROR(Metric[[#This Row],[G]]*(0.0001450377),"")</f>
        <v>11893091.4</v>
      </c>
      <c r="K147" s="9">
        <f>IFERROR(Metric[[#This Row],[ν]],"")</f>
        <v>0.26500000000000001</v>
      </c>
      <c r="L147" s="13">
        <f>IFERROR(Metric[[#This Row],[ρ]]*0.000036127292,"")</f>
        <v>0.28999377288400002</v>
      </c>
      <c r="M147" s="3">
        <f>IFERROR(Metric[[#This Row],[CTE]]/1.8,"")</f>
        <v>9.1666666666666664E-6</v>
      </c>
      <c r="N147" s="11">
        <f>IFERROR(Metric[[#This Row],[K_therm]]*6.933,"")</f>
        <v>101.2218</v>
      </c>
      <c r="O147" s="13">
        <f>IFERROR(Metric[[#This Row],[Sp_heat]]*0.0002388,"")</f>
        <v>0.10746</v>
      </c>
      <c r="P147" s="13">
        <f>IFERROR(Metric[[#This Row],[Damping]],"")</f>
        <v>0</v>
      </c>
      <c r="Q147" s="13" t="str">
        <f>IFERROR(Metric[[#This Row],[Source]],"")</f>
        <v>SW material library</v>
      </c>
    </row>
    <row r="148" spans="1:17" x14ac:dyDescent="0.25">
      <c r="A148" s="27" t="str">
        <f>IFERROR(Metric[[#This Row],[Class]],"")</f>
        <v>STAINLESS STEEL</v>
      </c>
      <c r="B148" s="27"/>
      <c r="C148" s="30" t="str">
        <f>IFERROR(Metric[[#This Row],[Name]],"")</f>
        <v>AISI 321 ANEALED</v>
      </c>
      <c r="D148" s="3">
        <f>IFERROR(Metric[[#This Row],[S_yt]]*(0.0001450377),"")</f>
        <v>33999.991155216623</v>
      </c>
      <c r="E148" s="3">
        <f>IFERROR(Metric[[#This Row],[S_ys]]*(0.0001450377),"")</f>
        <v>19629.904045909214</v>
      </c>
      <c r="F148" s="3">
        <f>IFERROR(Metric[[#This Row],[S_ut]]*(0.0001450377),"")</f>
        <v>89923.373607265617</v>
      </c>
      <c r="G148" s="3">
        <f>IFERROR(Metric[[#This Row],[S_us]]*(0.0001450377),"")</f>
        <v>51917.283958594096</v>
      </c>
      <c r="H148" s="3">
        <f>IFERROR(Metric[[#This Row],[S_uc]]*(0.0001450377),"")</f>
        <v>0</v>
      </c>
      <c r="I148" s="21">
        <f>IFERROR(Metric[[#This Row],[E]]*(0.0001450377),"")</f>
        <v>27992275.718068253</v>
      </c>
      <c r="J148" s="3">
        <f>IFERROR(Metric[[#This Row],[G]]*(0.0001450377),"")</f>
        <v>0</v>
      </c>
      <c r="K148" s="9">
        <f>IFERROR(Metric[[#This Row],[ν]],"")</f>
        <v>0.27</v>
      </c>
      <c r="L148" s="13">
        <f>IFERROR(Metric[[#This Row],[ρ]]*0.000036127292,"")</f>
        <v>0.28901833599999999</v>
      </c>
      <c r="M148" s="3">
        <f>IFERROR(Metric[[#This Row],[CTE]]/1.8,"")</f>
        <v>9.4444444444444446E-6</v>
      </c>
      <c r="N148" s="11">
        <f>IFERROR(Metric[[#This Row],[K_therm]]*6.933,"")</f>
        <v>111.62130000000001</v>
      </c>
      <c r="O148" s="13">
        <f>IFERROR(Metric[[#This Row],[Sp_heat]]*0.0002388,"")</f>
        <v>0.11940000000000001</v>
      </c>
      <c r="P148" s="13">
        <f>IFERROR(Metric[[#This Row],[Damping]],"")</f>
        <v>0</v>
      </c>
      <c r="Q148" s="13" t="str">
        <f>IFERROR(Metric[[#This Row],[Source]],"")</f>
        <v>SW material library</v>
      </c>
    </row>
    <row r="149" spans="1:17" x14ac:dyDescent="0.25">
      <c r="A149" s="27" t="str">
        <f>IFERROR(Metric[[#This Row],[Class]],"")</f>
        <v>STAINLESS STEEL</v>
      </c>
      <c r="B149" s="27"/>
      <c r="C149" s="30" t="str">
        <f>IFERROR(Metric[[#This Row],[Name]],"")</f>
        <v>AISI 347 ANEALED</v>
      </c>
      <c r="D149" s="3">
        <f>IFERROR(Metric[[#This Row],[S_yt]]*(0.0001450377),"")</f>
        <v>39885.367624190279</v>
      </c>
      <c r="E149" s="3">
        <f>IFERROR(Metric[[#This Row],[S_ys]]*(0.0001450377),"")</f>
        <v>23027.827734553444</v>
      </c>
      <c r="F149" s="3">
        <f>IFERROR(Metric[[#This Row],[S_ut]]*(0.0001450377),"")</f>
        <v>94999.693286707989</v>
      </c>
      <c r="G149" s="3">
        <f>IFERROR(Metric[[#This Row],[S_us]]*(0.0001450377),"")</f>
        <v>54848.098492012745</v>
      </c>
      <c r="H149" s="3">
        <f>IFERROR(Metric[[#This Row],[S_uc]]*(0.0001450377),"")</f>
        <v>0</v>
      </c>
      <c r="I149" s="21">
        <f>IFERROR(Metric[[#This Row],[E]]*(0.0001450377),"")</f>
        <v>28282351.642607681</v>
      </c>
      <c r="J149" s="3">
        <f>IFERROR(Metric[[#This Row],[G]]*(0.0001450377),"")</f>
        <v>11167903.094773253</v>
      </c>
      <c r="K149" s="9">
        <f>IFERROR(Metric[[#This Row],[ν]],"")</f>
        <v>0.27</v>
      </c>
      <c r="L149" s="13">
        <f>IFERROR(Metric[[#This Row],[ρ]]*0.000036127292,"")</f>
        <v>0.28901833599999999</v>
      </c>
      <c r="M149" s="3">
        <f>IFERROR(Metric[[#This Row],[CTE]]/1.8,"")</f>
        <v>9.4444444444444446E-6</v>
      </c>
      <c r="N149" s="11">
        <f>IFERROR(Metric[[#This Row],[K_therm]]*6.933,"")</f>
        <v>113.00790000000001</v>
      </c>
      <c r="O149" s="13">
        <f>IFERROR(Metric[[#This Row],[Sp_heat]]*0.0002388,"")</f>
        <v>0.11940000000000001</v>
      </c>
      <c r="P149" s="13">
        <f>IFERROR(Metric[[#This Row],[Damping]],"")</f>
        <v>0</v>
      </c>
      <c r="Q149" s="13" t="str">
        <f>IFERROR(Metric[[#This Row],[Source]],"")</f>
        <v>SW material library</v>
      </c>
    </row>
    <row r="150" spans="1:17" x14ac:dyDescent="0.25">
      <c r="A150" s="27" t="str">
        <f>IFERROR(Metric[[#This Row],[Class]],"")</f>
        <v>STEEL</v>
      </c>
      <c r="B150" s="27"/>
      <c r="C150" s="30" t="str">
        <f>IFERROR(Metric[[#This Row],[Name]],"")</f>
        <v>AISI 1010 HOT ROLLED BAR</v>
      </c>
      <c r="D150" s="3">
        <f>IFERROR(Metric[[#This Row],[S_yt]]*(0.0001450377),"")</f>
        <v>26106.786</v>
      </c>
      <c r="E150" s="3">
        <f>IFERROR(Metric[[#This Row],[S_ys]]*(0.0001450377),"")</f>
        <v>15072.759924775955</v>
      </c>
      <c r="F150" s="3">
        <f>IFERROR(Metric[[#This Row],[S_ut]]*(0.0001450377),"")</f>
        <v>47137.252500000002</v>
      </c>
      <c r="G150" s="3">
        <f>IFERROR(Metric[[#This Row],[S_us]]*(0.0001450377),"")</f>
        <v>27214.705419734364</v>
      </c>
      <c r="H150" s="3">
        <f>IFERROR(Metric[[#This Row],[S_uc]]*(0.0001450377),"")</f>
        <v>0</v>
      </c>
      <c r="I150" s="21">
        <f>IFERROR(Metric[[#This Row],[E]]*(0.0001450377),"")</f>
        <v>29007540</v>
      </c>
      <c r="J150" s="3">
        <f>IFERROR(Metric[[#This Row],[G]]*(0.0001450377),"")</f>
        <v>11603016</v>
      </c>
      <c r="K150" s="9">
        <f>IFERROR(Metric[[#This Row],[ν]],"")</f>
        <v>0.28999999999999998</v>
      </c>
      <c r="L150" s="13">
        <f>IFERROR(Metric[[#This Row],[ρ]]*0.000036127292,"")</f>
        <v>0.28432178804000002</v>
      </c>
      <c r="M150" s="3">
        <f>IFERROR(Metric[[#This Row],[CTE]]/1.8,"")</f>
        <v>6.7777777777777777E-6</v>
      </c>
      <c r="N150" s="11">
        <f>IFERROR(Metric[[#This Row],[K_therm]]*6.933,"")</f>
        <v>359.8227</v>
      </c>
      <c r="O150" s="13">
        <f>IFERROR(Metric[[#This Row],[Sp_heat]]*0.0002388,"")</f>
        <v>0.10698240000000001</v>
      </c>
      <c r="P150" s="13">
        <f>IFERROR(Metric[[#This Row],[Damping]],"")</f>
        <v>0</v>
      </c>
      <c r="Q150" s="13" t="str">
        <f>IFERROR(Metric[[#This Row],[Source]],"")</f>
        <v>SW material library</v>
      </c>
    </row>
    <row r="151" spans="1:17" x14ac:dyDescent="0.25">
      <c r="A151" s="27" t="str">
        <f>IFERROR(Metric[[#This Row],[Class]],"")</f>
        <v>STEEL</v>
      </c>
      <c r="B151" s="27"/>
      <c r="C151" s="30" t="str">
        <f>IFERROR(Metric[[#This Row],[Name]],"")</f>
        <v>AISI 1015 COLD DRAWN</v>
      </c>
      <c r="D151" s="3">
        <f>IFERROR(Metric[[#This Row],[S_yt]]*(0.0001450377),"")</f>
        <v>47137.252500000002</v>
      </c>
      <c r="E151" s="3">
        <f>IFERROR(Metric[[#This Row],[S_ys]]*(0.0001450377),"")</f>
        <v>27214.705419734364</v>
      </c>
      <c r="F151" s="3">
        <f>IFERROR(Metric[[#This Row],[S_ut]]*(0.0001450377),"")</f>
        <v>55839.514500000005</v>
      </c>
      <c r="G151" s="3">
        <f>IFERROR(Metric[[#This Row],[S_us]]*(0.0001450377),"")</f>
        <v>32238.958727993017</v>
      </c>
      <c r="H151" s="3">
        <f>IFERROR(Metric[[#This Row],[S_uc]]*(0.0001450377),"")</f>
        <v>0</v>
      </c>
      <c r="I151" s="21">
        <f>IFERROR(Metric[[#This Row],[E]]*(0.0001450377),"")</f>
        <v>29732728.5</v>
      </c>
      <c r="J151" s="3">
        <f>IFERROR(Metric[[#This Row],[G]]*(0.0001450377),"")</f>
        <v>11603016</v>
      </c>
      <c r="K151" s="9">
        <f>IFERROR(Metric[[#This Row],[ν]],"")</f>
        <v>0.28999999999999998</v>
      </c>
      <c r="L151" s="13">
        <f>IFERROR(Metric[[#This Row],[ρ]]*0.000036127292,"")</f>
        <v>0.28432178804000002</v>
      </c>
      <c r="M151" s="3">
        <f>IFERROR(Metric[[#This Row],[CTE]]/1.8,"")</f>
        <v>6.6666666666666666E-6</v>
      </c>
      <c r="N151" s="11">
        <f>IFERROR(Metric[[#This Row],[K_therm]]*6.933,"")</f>
        <v>360.51599999999996</v>
      </c>
      <c r="O151" s="13">
        <f>IFERROR(Metric[[#This Row],[Sp_heat]]*0.0002388,"")</f>
        <v>0.1160568</v>
      </c>
      <c r="P151" s="13">
        <f>IFERROR(Metric[[#This Row],[Damping]],"")</f>
        <v>0</v>
      </c>
      <c r="Q151" s="13" t="str">
        <f>IFERROR(Metric[[#This Row],[Source]],"")</f>
        <v>SW material library</v>
      </c>
    </row>
    <row r="152" spans="1:17" x14ac:dyDescent="0.25">
      <c r="A152" s="27" t="str">
        <f>IFERROR(Metric[[#This Row],[Class]],"")</f>
        <v>STEEL</v>
      </c>
      <c r="B152" s="27"/>
      <c r="C152" s="30" t="str">
        <f>IFERROR(Metric[[#This Row],[Name]],"")</f>
        <v>AISI 1020</v>
      </c>
      <c r="D152" s="3">
        <f>IFERROR(Metric[[#This Row],[S_yt]]*(0.0001450377),"")</f>
        <v>50991.049226700001</v>
      </c>
      <c r="E152" s="3">
        <f>IFERROR(Metric[[#This Row],[S_ys]]*(0.0001450377),"")</f>
        <v>29439.695997296705</v>
      </c>
      <c r="F152" s="3">
        <f>IFERROR(Metric[[#This Row],[S_ut]]*(0.0001450377),"")</f>
        <v>60989.368113900004</v>
      </c>
      <c r="G152" s="3">
        <f>IFERROR(Metric[[#This Row],[S_us]]*(0.0001450377),"")</f>
        <v>35212.228098265346</v>
      </c>
      <c r="H152" s="3">
        <f>IFERROR(Metric[[#This Row],[S_uc]]*(0.0001450377),"")</f>
        <v>0</v>
      </c>
      <c r="I152" s="21">
        <f>IFERROR(Metric[[#This Row],[E]]*(0.0001450377),"")</f>
        <v>29007540</v>
      </c>
      <c r="J152" s="3">
        <f>IFERROR(Metric[[#This Row],[G]]*(0.0001450377),"")</f>
        <v>11167902.9</v>
      </c>
      <c r="K152" s="9">
        <f>IFERROR(Metric[[#This Row],[ν]],"")</f>
        <v>0.28999999999999998</v>
      </c>
      <c r="L152" s="13">
        <f>IFERROR(Metric[[#This Row],[ρ]]*0.000036127292,"")</f>
        <v>0.28540560679999999</v>
      </c>
      <c r="M152" s="3">
        <f>IFERROR(Metric[[#This Row],[CTE]]/1.8,"")</f>
        <v>8.3333333333333337E-6</v>
      </c>
      <c r="N152" s="11">
        <f>IFERROR(Metric[[#This Row],[K_therm]]*6.933,"")</f>
        <v>325.851</v>
      </c>
      <c r="O152" s="13">
        <f>IFERROR(Metric[[#This Row],[Sp_heat]]*0.0002388,"")</f>
        <v>0.100296</v>
      </c>
      <c r="P152" s="13">
        <f>IFERROR(Metric[[#This Row],[Damping]],"")</f>
        <v>0</v>
      </c>
      <c r="Q152" s="13" t="str">
        <f>IFERROR(Metric[[#This Row],[Source]],"")</f>
        <v>SW material library</v>
      </c>
    </row>
    <row r="153" spans="1:17" x14ac:dyDescent="0.25">
      <c r="A153" s="27" t="str">
        <f>IFERROR(Metric[[#This Row],[Class]],"")</f>
        <v>STEEL</v>
      </c>
      <c r="B153" s="27"/>
      <c r="C153" s="30" t="str">
        <f>IFERROR(Metric[[#This Row],[Name]],"")</f>
        <v>AISI 1020 COLD ROLLED</v>
      </c>
      <c r="D153" s="3">
        <f>IFERROR(Metric[[#This Row],[S_yt]]*(0.0001450377),"")</f>
        <v>50763.195</v>
      </c>
      <c r="E153" s="3">
        <f>IFERROR(Metric[[#This Row],[S_ys]]*(0.0001450377),"")</f>
        <v>29308.14429817547</v>
      </c>
      <c r="F153" s="3">
        <f>IFERROR(Metric[[#This Row],[S_ut]]*(0.0001450377),"")</f>
        <v>60915.834000000003</v>
      </c>
      <c r="G153" s="3">
        <f>IFERROR(Metric[[#This Row],[S_us]]*(0.0001450377),"")</f>
        <v>35169.773157810559</v>
      </c>
      <c r="H153" s="3">
        <f>IFERROR(Metric[[#This Row],[S_uc]]*(0.0001450377),"")</f>
        <v>0</v>
      </c>
      <c r="I153" s="21">
        <f>IFERROR(Metric[[#This Row],[E]]*(0.0001450377),"")</f>
        <v>29732728.5</v>
      </c>
      <c r="J153" s="3">
        <f>IFERROR(Metric[[#This Row],[G]]*(0.0001450377),"")</f>
        <v>11603016</v>
      </c>
      <c r="K153" s="9">
        <f>IFERROR(Metric[[#This Row],[ν]],"")</f>
        <v>0.28999999999999998</v>
      </c>
      <c r="L153" s="13">
        <f>IFERROR(Metric[[#This Row],[ρ]]*0.000036127292,"")</f>
        <v>0.28432178804000002</v>
      </c>
      <c r="M153" s="3">
        <f>IFERROR(Metric[[#This Row],[CTE]]/1.8,"")</f>
        <v>6.4999999999999996E-6</v>
      </c>
      <c r="N153" s="11">
        <f>IFERROR(Metric[[#This Row],[K_therm]]*6.933,"")</f>
        <v>359.8227</v>
      </c>
      <c r="O153" s="13">
        <f>IFERROR(Metric[[#This Row],[Sp_heat]]*0.0002388,"")</f>
        <v>0.1160568</v>
      </c>
      <c r="P153" s="13">
        <f>IFERROR(Metric[[#This Row],[Damping]],"")</f>
        <v>0</v>
      </c>
      <c r="Q153" s="13" t="str">
        <f>IFERROR(Metric[[#This Row],[Source]],"")</f>
        <v>SW material library</v>
      </c>
    </row>
    <row r="154" spans="1:17" x14ac:dyDescent="0.25">
      <c r="A154" s="27" t="str">
        <f>IFERROR(Metric[[#This Row],[Class]],"")</f>
        <v>STEEL</v>
      </c>
      <c r="B154" s="27"/>
      <c r="C154" s="30" t="str">
        <f>IFERROR(Metric[[#This Row],[Name]],"")</f>
        <v>AISI 1023</v>
      </c>
      <c r="D154" s="3">
        <f>IFERROR(Metric[[#This Row],[S_yt]]*(0.0001450377),"")</f>
        <v>40999.98933423181</v>
      </c>
      <c r="E154" s="3">
        <f>IFERROR(Metric[[#This Row],[S_ys]]*(0.0001450377),"")</f>
        <v>23671.354878890521</v>
      </c>
      <c r="F154" s="3">
        <f>IFERROR(Metric[[#This Row],[S_ut]]*(0.0001450377),"")</f>
        <v>61641.022964657714</v>
      </c>
      <c r="G154" s="3">
        <f>IFERROR(Metric[[#This Row],[S_us]]*(0.0001450377),"")</f>
        <v>35588.461201769038</v>
      </c>
      <c r="H154" s="3">
        <f>IFERROR(Metric[[#This Row],[S_uc]]*(0.0001450377),"")</f>
        <v>0</v>
      </c>
      <c r="I154" s="21">
        <f>IFERROR(Metric[[#This Row],[E]]*(0.0001450377),"")</f>
        <v>29732728.265305616</v>
      </c>
      <c r="J154" s="3">
        <f>IFERROR(Metric[[#This Row],[G]]*(0.0001450377),"")</f>
        <v>11603015.98158266</v>
      </c>
      <c r="K154" s="9">
        <f>IFERROR(Metric[[#This Row],[ν]],"")</f>
        <v>0.28999999999999998</v>
      </c>
      <c r="L154" s="13">
        <f>IFERROR(Metric[[#This Row],[ρ]]*0.000036127292,"")</f>
        <v>0.28388826053600003</v>
      </c>
      <c r="M154" s="3">
        <f>IFERROR(Metric[[#This Row],[CTE]]/1.8,"")</f>
        <v>6.6666666666666666E-6</v>
      </c>
      <c r="N154" s="11">
        <f>IFERROR(Metric[[#This Row],[K_therm]]*6.933,"")</f>
        <v>360.51599999999996</v>
      </c>
      <c r="O154" s="13">
        <f>IFERROR(Metric[[#This Row],[Sp_heat]]*0.0002388,"")</f>
        <v>0.1160568</v>
      </c>
      <c r="P154" s="13">
        <f>IFERROR(Metric[[#This Row],[Damping]],"")</f>
        <v>0</v>
      </c>
      <c r="Q154" s="13" t="str">
        <f>IFERROR(Metric[[#This Row],[Source]],"")</f>
        <v>SW material library</v>
      </c>
    </row>
    <row r="155" spans="1:17" x14ac:dyDescent="0.25">
      <c r="A155" s="27" t="str">
        <f>IFERROR(Metric[[#This Row],[Class]],"")</f>
        <v>STEEL</v>
      </c>
      <c r="B155" s="27"/>
      <c r="C155" s="30" t="str">
        <f>IFERROR(Metric[[#This Row],[Name]],"")</f>
        <v>AISI 1035</v>
      </c>
      <c r="D155" s="3">
        <f>IFERROR(Metric[[#This Row],[S_yt]]*(0.0001450377),"")</f>
        <v>40999.98933423181</v>
      </c>
      <c r="E155" s="3">
        <f>IFERROR(Metric[[#This Row],[S_ys]]*(0.0001450377),"")</f>
        <v>23671.354878890521</v>
      </c>
      <c r="F155" s="3">
        <f>IFERROR(Metric[[#This Row],[S_ut]]*(0.0001450377),"")</f>
        <v>84847.054927823076</v>
      </c>
      <c r="G155" s="3">
        <f>IFERROR(Metric[[#This Row],[S_us]]*(0.0001450377),"")</f>
        <v>48986.470002525617</v>
      </c>
      <c r="H155" s="3">
        <f>IFERROR(Metric[[#This Row],[S_uc]]*(0.0001450377),"")</f>
        <v>0</v>
      </c>
      <c r="I155" s="21">
        <f>IFERROR(Metric[[#This Row],[E]]*(0.0001450377),"")</f>
        <v>29732728.265305616</v>
      </c>
      <c r="J155" s="3">
        <f>IFERROR(Metric[[#This Row],[G]]*(0.0001450377),"")</f>
        <v>11603015.98158266</v>
      </c>
      <c r="K155" s="9">
        <f>IFERROR(Metric[[#This Row],[ν]],"")</f>
        <v>0.28999999999999998</v>
      </c>
      <c r="L155" s="13">
        <f>IFERROR(Metric[[#This Row],[ρ]]*0.000036127292,"")</f>
        <v>0.28359924219999999</v>
      </c>
      <c r="M155" s="3">
        <f>IFERROR(Metric[[#This Row],[CTE]]/1.8,"")</f>
        <v>6.1111111111111104E-6</v>
      </c>
      <c r="N155" s="11">
        <f>IFERROR(Metric[[#This Row],[K_therm]]*6.933,"")</f>
        <v>360.51599999999996</v>
      </c>
      <c r="O155" s="13">
        <f>IFERROR(Metric[[#This Row],[Sp_heat]]*0.0002388,"")</f>
        <v>0.1160568</v>
      </c>
      <c r="P155" s="13">
        <f>IFERROR(Metric[[#This Row],[Damping]],"")</f>
        <v>0</v>
      </c>
      <c r="Q155" s="13" t="str">
        <f>IFERROR(Metric[[#This Row],[Source]],"")</f>
        <v>SW material library</v>
      </c>
    </row>
    <row r="156" spans="1:17" x14ac:dyDescent="0.25">
      <c r="A156" s="27" t="str">
        <f>IFERROR(Metric[[#This Row],[Class]],"")</f>
        <v>STEEL</v>
      </c>
      <c r="B156" s="27"/>
      <c r="C156" s="30" t="str">
        <f>IFERROR(Metric[[#This Row],[Name]],"")</f>
        <v>AISI 1045 COLD DRAWN</v>
      </c>
      <c r="D156" s="3">
        <f>IFERROR(Metric[[#This Row],[S_yt]]*(0.0001450377),"")</f>
        <v>76869.981</v>
      </c>
      <c r="E156" s="3">
        <f>IFERROR(Metric[[#This Row],[S_ys]]*(0.0001450377),"")</f>
        <v>44380.904222951423</v>
      </c>
      <c r="F156" s="3">
        <f>IFERROR(Metric[[#This Row],[S_ut]]*(0.0001450377),"")</f>
        <v>90648.5625</v>
      </c>
      <c r="G156" s="3">
        <f>IFERROR(Metric[[#This Row],[S_us]]*(0.0001450377),"")</f>
        <v>52335.971961027622</v>
      </c>
      <c r="H156" s="3">
        <f>IFERROR(Metric[[#This Row],[S_uc]]*(0.0001450377),"")</f>
        <v>0</v>
      </c>
      <c r="I156" s="21">
        <f>IFERROR(Metric[[#This Row],[E]]*(0.0001450377),"")</f>
        <v>29732728.5</v>
      </c>
      <c r="J156" s="3">
        <f>IFERROR(Metric[[#This Row],[G]]*(0.0001450377),"")</f>
        <v>11603016</v>
      </c>
      <c r="K156" s="9">
        <f>IFERROR(Metric[[#This Row],[ν]],"")</f>
        <v>0.28999999999999998</v>
      </c>
      <c r="L156" s="13">
        <f>IFERROR(Metric[[#This Row],[ρ]]*0.000036127292,"")</f>
        <v>0.28359924219999999</v>
      </c>
      <c r="M156" s="3">
        <f>IFERROR(Metric[[#This Row],[CTE]]/1.8,"")</f>
        <v>6.3888888888888885E-6</v>
      </c>
      <c r="N156" s="11">
        <f>IFERROR(Metric[[#This Row],[K_therm]]*6.933,"")</f>
        <v>345.26339999999999</v>
      </c>
      <c r="O156" s="13">
        <f>IFERROR(Metric[[#This Row],[Sp_heat]]*0.0002388,"")</f>
        <v>0.1160568</v>
      </c>
      <c r="P156" s="13">
        <f>IFERROR(Metric[[#This Row],[Damping]],"")</f>
        <v>0</v>
      </c>
      <c r="Q156" s="13" t="str">
        <f>IFERROR(Metric[[#This Row],[Source]],"")</f>
        <v>SW material library</v>
      </c>
    </row>
    <row r="157" spans="1:17" x14ac:dyDescent="0.25">
      <c r="A157" s="27" t="str">
        <f>IFERROR(Metric[[#This Row],[Class]],"")</f>
        <v>STEEL</v>
      </c>
      <c r="B157" s="27"/>
      <c r="C157" s="30" t="str">
        <f>IFERROR(Metric[[#This Row],[Name]],"")</f>
        <v>AISI 4130 NORMALIZED AT 870C</v>
      </c>
      <c r="D157" s="3">
        <f>IFERROR(Metric[[#This Row],[S_yt]]*(0.0001450377),"")</f>
        <v>66717.342000000004</v>
      </c>
      <c r="E157" s="3">
        <f>IFERROR(Metric[[#This Row],[S_ys]]*(0.0001450377),"")</f>
        <v>38519.27536331633</v>
      </c>
      <c r="F157" s="3">
        <f>IFERROR(Metric[[#This Row],[S_ut]]*(0.0001450377),"")</f>
        <v>106022.55870000001</v>
      </c>
      <c r="G157" s="3">
        <f>IFERROR(Metric[[#This Row],[S_us]]*(0.0001450377),"")</f>
        <v>61212.152805617901</v>
      </c>
      <c r="H157" s="3">
        <f>IFERROR(Metric[[#This Row],[S_uc]]*(0.0001450377),"")</f>
        <v>0</v>
      </c>
      <c r="I157" s="21">
        <f>IFERROR(Metric[[#This Row],[E]]*(0.0001450377),"")</f>
        <v>29732728.5</v>
      </c>
      <c r="J157" s="3">
        <f>IFERROR(Metric[[#This Row],[G]]*(0.0001450377),"")</f>
        <v>11603016</v>
      </c>
      <c r="K157" s="9">
        <f>IFERROR(Metric[[#This Row],[ν]],"")</f>
        <v>0.28499999999999998</v>
      </c>
      <c r="L157" s="13">
        <f>IFERROR(Metric[[#This Row],[ρ]]*0.000036127292,"")</f>
        <v>0.28359924219999999</v>
      </c>
      <c r="M157" s="3">
        <f>IFERROR(Metric[[#This Row],[CTE]]/1.8,"")</f>
        <v>0</v>
      </c>
      <c r="N157" s="11">
        <f>IFERROR(Metric[[#This Row],[K_therm]]*6.933,"")</f>
        <v>296.03910000000002</v>
      </c>
      <c r="O157" s="13">
        <f>IFERROR(Metric[[#This Row],[Sp_heat]]*0.0002388,"")</f>
        <v>0.1139076</v>
      </c>
      <c r="P157" s="13">
        <f>IFERROR(Metric[[#This Row],[Damping]],"")</f>
        <v>0</v>
      </c>
      <c r="Q157" s="13" t="str">
        <f>IFERROR(Metric[[#This Row],[Source]],"")</f>
        <v>SW material library</v>
      </c>
    </row>
    <row r="158" spans="1:17" x14ac:dyDescent="0.25">
      <c r="A158" s="27" t="str">
        <f>IFERROR(Metric[[#This Row],[Class]],"")</f>
        <v>STEEL</v>
      </c>
      <c r="B158" s="27"/>
      <c r="C158" s="30" t="str">
        <f>IFERROR(Metric[[#This Row],[Name]],"")</f>
        <v>AISI 4130, ANEALED AT 865C</v>
      </c>
      <c r="D158" s="3">
        <f>IFERROR(Metric[[#This Row],[S_yt]]*(0.0001450377),"")</f>
        <v>66717.342000000004</v>
      </c>
      <c r="E158" s="3">
        <f>IFERROR(Metric[[#This Row],[S_ys]]*(0.0001450377),"")</f>
        <v>38519.27536331633</v>
      </c>
      <c r="F158" s="3">
        <f>IFERROR(Metric[[#This Row],[S_ut]]*(0.0001450377),"")</f>
        <v>81221.112000000008</v>
      </c>
      <c r="G158" s="3">
        <f>IFERROR(Metric[[#This Row],[S_us]]*(0.0001450377),"")</f>
        <v>46893.030877080746</v>
      </c>
      <c r="H158" s="3">
        <f>IFERROR(Metric[[#This Row],[S_uc]]*(0.0001450377),"")</f>
        <v>0</v>
      </c>
      <c r="I158" s="21">
        <f>IFERROR(Metric[[#This Row],[E]]*(0.0001450377),"")</f>
        <v>29732728.5</v>
      </c>
      <c r="J158" s="3">
        <f>IFERROR(Metric[[#This Row],[G]]*(0.0001450377),"")</f>
        <v>11603016</v>
      </c>
      <c r="K158" s="9">
        <f>IFERROR(Metric[[#This Row],[ν]],"")</f>
        <v>0.28499999999999998</v>
      </c>
      <c r="L158" s="13">
        <f>IFERROR(Metric[[#This Row],[ρ]]*0.000036127292,"")</f>
        <v>0.28359924219999999</v>
      </c>
      <c r="M158" s="3">
        <f>IFERROR(Metric[[#This Row],[CTE]]/1.8,"")</f>
        <v>0</v>
      </c>
      <c r="N158" s="11">
        <f>IFERROR(Metric[[#This Row],[K_therm]]*6.933,"")</f>
        <v>296.03910000000002</v>
      </c>
      <c r="O158" s="13">
        <f>IFERROR(Metric[[#This Row],[Sp_heat]]*0.0002388,"")</f>
        <v>0.1139076</v>
      </c>
      <c r="P158" s="13">
        <f>IFERROR(Metric[[#This Row],[Damping]],"")</f>
        <v>0</v>
      </c>
      <c r="Q158" s="13" t="str">
        <f>IFERROR(Metric[[#This Row],[Source]],"")</f>
        <v>SW material library</v>
      </c>
    </row>
    <row r="159" spans="1:17" x14ac:dyDescent="0.25">
      <c r="A159" s="27" t="str">
        <f>IFERROR(Metric[[#This Row],[Class]],"")</f>
        <v>STEEL</v>
      </c>
      <c r="B159" s="27"/>
      <c r="C159" s="30" t="str">
        <f>IFERROR(Metric[[#This Row],[Name]],"")</f>
        <v>AISI 4340 ANEALED</v>
      </c>
      <c r="D159" s="3">
        <f>IFERROR(Metric[[#This Row],[S_yt]]*(0.0001450377),"")</f>
        <v>68167.718999999997</v>
      </c>
      <c r="E159" s="3">
        <f>IFERROR(Metric[[#This Row],[S_ys]]*(0.0001450377),"")</f>
        <v>39356.650914692778</v>
      </c>
      <c r="F159" s="3">
        <f>IFERROR(Metric[[#This Row],[S_ut]]*(0.0001450377),"")</f>
        <v>108053.0865</v>
      </c>
      <c r="G159" s="3">
        <f>IFERROR(Metric[[#This Row],[S_us]]*(0.0001450377),"")</f>
        <v>62384.47857754492</v>
      </c>
      <c r="H159" s="3">
        <f>IFERROR(Metric[[#This Row],[S_uc]]*(0.0001450377),"")</f>
        <v>0</v>
      </c>
      <c r="I159" s="21">
        <f>IFERROR(Metric[[#This Row],[E]]*(0.0001450377),"")</f>
        <v>29732728.5</v>
      </c>
      <c r="J159" s="3">
        <f>IFERROR(Metric[[#This Row],[G]]*(0.0001450377),"")</f>
        <v>11603016</v>
      </c>
      <c r="K159" s="9">
        <f>IFERROR(Metric[[#This Row],[ν]],"")</f>
        <v>0.28499999999999998</v>
      </c>
      <c r="L159" s="13">
        <f>IFERROR(Metric[[#This Row],[ρ]]*0.000036127292,"")</f>
        <v>0.28359924219999999</v>
      </c>
      <c r="M159" s="3">
        <f>IFERROR(Metric[[#This Row],[CTE]]/1.8,"")</f>
        <v>6.8333333333333337E-6</v>
      </c>
      <c r="N159" s="11">
        <f>IFERROR(Metric[[#This Row],[K_therm]]*6.933,"")</f>
        <v>308.51850000000002</v>
      </c>
      <c r="O159" s="13">
        <f>IFERROR(Metric[[#This Row],[Sp_heat]]*0.0002388,"")</f>
        <v>0.11343</v>
      </c>
      <c r="P159" s="13">
        <f>IFERROR(Metric[[#This Row],[Damping]],"")</f>
        <v>0</v>
      </c>
      <c r="Q159" s="13" t="str">
        <f>IFERROR(Metric[[#This Row],[Source]],"")</f>
        <v>SW material library</v>
      </c>
    </row>
    <row r="160" spans="1:17" x14ac:dyDescent="0.25">
      <c r="A160" s="27" t="str">
        <f>IFERROR(Metric[[#This Row],[Class]],"")</f>
        <v>STEEL</v>
      </c>
      <c r="B160" s="27"/>
      <c r="C160" s="30" t="str">
        <f>IFERROR(Metric[[#This Row],[Name]],"")</f>
        <v>AISI 4340 NORMALIZED</v>
      </c>
      <c r="D160" s="3">
        <f>IFERROR(Metric[[#This Row],[S_yt]]*(0.0001450377),"")</f>
        <v>102976.76700000001</v>
      </c>
      <c r="E160" s="3">
        <f>IFERROR(Metric[[#This Row],[S_ys]]*(0.0001450377),"")</f>
        <v>59453.664147727381</v>
      </c>
      <c r="F160" s="3">
        <f>IFERROR(Metric[[#This Row],[S_ut]]*(0.0001450377),"")</f>
        <v>160991.84700000001</v>
      </c>
      <c r="G160" s="3">
        <f>IFERROR(Metric[[#This Row],[S_us]]*(0.0001450377),"")</f>
        <v>92948.686202785058</v>
      </c>
      <c r="H160" s="3">
        <f>IFERROR(Metric[[#This Row],[S_uc]]*(0.0001450377),"")</f>
        <v>0</v>
      </c>
      <c r="I160" s="21">
        <f>IFERROR(Metric[[#This Row],[E]]*(0.0001450377),"")</f>
        <v>29732728.5</v>
      </c>
      <c r="J160" s="3">
        <f>IFERROR(Metric[[#This Row],[G]]*(0.0001450377),"")</f>
        <v>11603016</v>
      </c>
      <c r="K160" s="9">
        <f>IFERROR(Metric[[#This Row],[ν]],"")</f>
        <v>0.32</v>
      </c>
      <c r="L160" s="13">
        <f>IFERROR(Metric[[#This Row],[ρ]]*0.000036127292,"")</f>
        <v>0.28359924219999999</v>
      </c>
      <c r="M160" s="3">
        <f>IFERROR(Metric[[#This Row],[CTE]]/1.8,"")</f>
        <v>6.8333333333333337E-6</v>
      </c>
      <c r="N160" s="11">
        <f>IFERROR(Metric[[#This Row],[K_therm]]*6.933,"")</f>
        <v>308.51850000000002</v>
      </c>
      <c r="O160" s="13">
        <f>IFERROR(Metric[[#This Row],[Sp_heat]]*0.0002388,"")</f>
        <v>0.11343</v>
      </c>
      <c r="P160" s="13">
        <f>IFERROR(Metric[[#This Row],[Damping]],"")</f>
        <v>0</v>
      </c>
      <c r="Q160" s="13" t="str">
        <f>IFERROR(Metric[[#This Row],[Source]],"")</f>
        <v>SW material library</v>
      </c>
    </row>
    <row r="161" spans="1:17" x14ac:dyDescent="0.25">
      <c r="A161" s="27" t="str">
        <f>IFERROR(Metric[[#This Row],[Class]],"")</f>
        <v>STEEL</v>
      </c>
      <c r="B161" s="27"/>
      <c r="C161" s="30" t="str">
        <f>IFERROR(Metric[[#This Row],[Name]],"")</f>
        <v>ASTM A36</v>
      </c>
      <c r="D161" s="3">
        <f>IFERROR(Metric[[#This Row],[S_yt]]*(0.0001450377),"")</f>
        <v>36259.425000000003</v>
      </c>
      <c r="E161" s="3">
        <f>IFERROR(Metric[[#This Row],[S_ys]]*(0.0001450377),"")</f>
        <v>20934.388784411047</v>
      </c>
      <c r="F161" s="3">
        <f>IFERROR(Metric[[#This Row],[S_ut]]*(0.0001450377),"")</f>
        <v>58015.08</v>
      </c>
      <c r="G161" s="3">
        <f>IFERROR(Metric[[#This Row],[S_us]]*(0.0001450377),"")</f>
        <v>33495.022055057678</v>
      </c>
      <c r="H161" s="3">
        <f>IFERROR(Metric[[#This Row],[S_uc]]*(0.0001450377),"")</f>
        <v>0</v>
      </c>
      <c r="I161" s="21">
        <f>IFERROR(Metric[[#This Row],[E]]*(0.0001450377),"")</f>
        <v>29007540</v>
      </c>
      <c r="J161" s="3">
        <f>IFERROR(Metric[[#This Row],[G]]*(0.0001450377),"")</f>
        <v>11501489.610000001</v>
      </c>
      <c r="K161" s="9">
        <f>IFERROR(Metric[[#This Row],[ν]],"")</f>
        <v>0.26</v>
      </c>
      <c r="L161" s="13">
        <f>IFERROR(Metric[[#This Row],[ρ]]*0.000036127292,"")</f>
        <v>0.28359924219999999</v>
      </c>
      <c r="M161" s="3">
        <f>IFERROR(Metric[[#This Row],[CTE]]/1.8,"")</f>
        <v>0</v>
      </c>
      <c r="N161" s="11">
        <f>IFERROR(Metric[[#This Row],[K_therm]]*6.933,"")</f>
        <v>0</v>
      </c>
      <c r="O161" s="13">
        <f>IFERROR(Metric[[#This Row],[Sp_heat]]*0.0002388,"")</f>
        <v>0</v>
      </c>
      <c r="P161" s="13">
        <f>IFERROR(Metric[[#This Row],[Damping]],"")</f>
        <v>0</v>
      </c>
      <c r="Q161" s="13" t="str">
        <f>IFERROR(Metric[[#This Row],[Source]],"")</f>
        <v>SW material library</v>
      </c>
    </row>
    <row r="162" spans="1:17" x14ac:dyDescent="0.25">
      <c r="A162" s="27" t="str">
        <f>IFERROR(Metric[[#This Row],[Class]],"")</f>
        <v>TITANIUM ALLOY</v>
      </c>
      <c r="B162" s="27"/>
      <c r="C162" s="30" t="str">
        <f>IFERROR(Metric[[#This Row],[Name]],"")</f>
        <v>UNS R50400 COMMERCIALLY PURE GRADE 2</v>
      </c>
      <c r="D162" s="3">
        <f>IFERROR(Metric[[#This Row],[S_yt]]*(0.0001450377),"")</f>
        <v>53663.949000000001</v>
      </c>
      <c r="E162" s="3">
        <f>IFERROR(Metric[[#This Row],[S_ys]]*(0.0001450377),"")</f>
        <v>30982.895400928352</v>
      </c>
      <c r="F162" s="3">
        <f>IFERROR(Metric[[#This Row],[S_ut]]*(0.0001450377),"")</f>
        <v>49892.968800000002</v>
      </c>
      <c r="G162" s="3">
        <f>IFERROR(Metric[[#This Row],[S_us]]*(0.0001450377),"")</f>
        <v>28805.718967349603</v>
      </c>
      <c r="H162" s="3">
        <f>IFERROR(Metric[[#This Row],[S_uc]]*(0.0001450377),"")</f>
        <v>0</v>
      </c>
      <c r="I162" s="21">
        <f>IFERROR(Metric[[#This Row],[E]]*(0.0001450377),"")</f>
        <v>15228958.500000002</v>
      </c>
      <c r="J162" s="3">
        <f>IFERROR(Metric[[#This Row],[G]]*(0.0001450377),"")</f>
        <v>6526696.5</v>
      </c>
      <c r="K162" s="9">
        <f>IFERROR(Metric[[#This Row],[ν]],"")</f>
        <v>0.37</v>
      </c>
      <c r="L162" s="13">
        <f>IFERROR(Metric[[#This Row],[ρ]]*0.000036127292,"")</f>
        <v>0.16293408692</v>
      </c>
      <c r="M162" s="3">
        <f>IFERROR(Metric[[#This Row],[CTE]]/1.8,"")</f>
        <v>5.0000000000000004E-6</v>
      </c>
      <c r="N162" s="11">
        <f>IFERROR(Metric[[#This Row],[K_therm]]*6.933,"")</f>
        <v>113.70119999999999</v>
      </c>
      <c r="O162" s="13">
        <f>IFERROR(Metric[[#This Row],[Sp_heat]]*0.0002388,"")</f>
        <v>0</v>
      </c>
      <c r="P162" s="13">
        <f>IFERROR(Metric[[#This Row],[Damping]],"")</f>
        <v>0</v>
      </c>
      <c r="Q162" s="13" t="str">
        <f>IFERROR(Metric[[#This Row],[Source]],"")</f>
        <v>SW material library</v>
      </c>
    </row>
    <row r="163" spans="1:17" x14ac:dyDescent="0.25">
      <c r="A163" s="27" t="str">
        <f>IFERROR(Metric[[#This Row],[Class]],"")</f>
        <v>TITANIUM ALLOY</v>
      </c>
      <c r="B163" s="27"/>
      <c r="C163" s="30" t="str">
        <f>IFERROR(Metric[[#This Row],[Name]],"")</f>
        <v>UNS R50550 COMMERCIALLY PURE GRADE 3</v>
      </c>
      <c r="D163" s="3">
        <f>IFERROR(Metric[[#This Row],[S_yt]]*(0.0001450377),"")</f>
        <v>54679.212900000006</v>
      </c>
      <c r="E163" s="3">
        <f>IFERROR(Metric[[#This Row],[S_ys]]*(0.0001450377),"")</f>
        <v>31569.058286891861</v>
      </c>
      <c r="F163" s="3">
        <f>IFERROR(Metric[[#This Row],[S_ut]]*(0.0001450377),"")</f>
        <v>63816.588000000003</v>
      </c>
      <c r="G163" s="3">
        <f>IFERROR(Metric[[#This Row],[S_us]]*(0.0001450377),"")</f>
        <v>36844.524260563441</v>
      </c>
      <c r="H163" s="3">
        <f>IFERROR(Metric[[#This Row],[S_uc]]*(0.0001450377),"")</f>
        <v>65266.965000000004</v>
      </c>
      <c r="I163" s="21">
        <f>IFERROR(Metric[[#This Row],[E]]*(0.0001450377),"")</f>
        <v>15228958.500000002</v>
      </c>
      <c r="J163" s="3">
        <f>IFERROR(Metric[[#This Row],[G]]*(0.0001450377),"")</f>
        <v>6526696.5</v>
      </c>
      <c r="K163" s="9">
        <f>IFERROR(Metric[[#This Row],[ν]],"")</f>
        <v>0.37</v>
      </c>
      <c r="L163" s="13">
        <f>IFERROR(Metric[[#This Row],[ρ]]*0.000036127292,"")</f>
        <v>0.16257281400000001</v>
      </c>
      <c r="M163" s="3">
        <f>IFERROR(Metric[[#This Row],[CTE]]/1.8,"")</f>
        <v>5.0000000000000004E-6</v>
      </c>
      <c r="N163" s="11">
        <f>IFERROR(Metric[[#This Row],[K_therm]]*6.933,"")</f>
        <v>137.96669999999997</v>
      </c>
      <c r="O163" s="13">
        <f>IFERROR(Metric[[#This Row],[Sp_heat]]*0.0002388,"")</f>
        <v>0.1248924</v>
      </c>
      <c r="P163" s="13">
        <f>IFERROR(Metric[[#This Row],[Damping]],"")</f>
        <v>0</v>
      </c>
      <c r="Q163" s="13" t="str">
        <f>IFERROR(Metric[[#This Row],[Source]],"")</f>
        <v>SW material library</v>
      </c>
    </row>
    <row r="164" spans="1:17" x14ac:dyDescent="0.25">
      <c r="A164" s="27" t="str">
        <f>IFERROR(Metric[[#This Row],[Class]],"")</f>
        <v>TITANIUM ALLOY</v>
      </c>
      <c r="B164" s="27"/>
      <c r="C164" s="30" t="str">
        <f>IFERROR(Metric[[#This Row],[Name]],"")</f>
        <v>UNS R50700 COMMERCIALLY PURE GRADE 4</v>
      </c>
      <c r="D164" s="3">
        <f>IFERROR(Metric[[#This Row],[S_yt]]*(0.0001450377),"")</f>
        <v>72518.850000000006</v>
      </c>
      <c r="E164" s="3">
        <f>IFERROR(Metric[[#This Row],[S_ys]]*(0.0001450377),"")</f>
        <v>41868.777568822094</v>
      </c>
      <c r="F164" s="3">
        <f>IFERROR(Metric[[#This Row],[S_ut]]*(0.0001450377),"")</f>
        <v>79770.735000000001</v>
      </c>
      <c r="G164" s="3">
        <f>IFERROR(Metric[[#This Row],[S_us]]*(0.0001450377),"")</f>
        <v>46055.655325704305</v>
      </c>
      <c r="H164" s="3">
        <f>IFERROR(Metric[[#This Row],[S_uc]]*(0.0001450377),"")</f>
        <v>0</v>
      </c>
      <c r="I164" s="21">
        <f>IFERROR(Metric[[#This Row],[E]]*(0.0001450377),"")</f>
        <v>15228958.500000002</v>
      </c>
      <c r="J164" s="3">
        <f>IFERROR(Metric[[#This Row],[G]]*(0.0001450377),"")</f>
        <v>6526696.5</v>
      </c>
      <c r="K164" s="9">
        <f>IFERROR(Metric[[#This Row],[ν]],"")</f>
        <v>0.37</v>
      </c>
      <c r="L164" s="13">
        <f>IFERROR(Metric[[#This Row],[ρ]]*0.000036127292,"")</f>
        <v>0.16293408692</v>
      </c>
      <c r="M164" s="3">
        <f>IFERROR(Metric[[#This Row],[CTE]]/1.8,"")</f>
        <v>5.0000000000000004E-6</v>
      </c>
      <c r="N164" s="11">
        <f>IFERROR(Metric[[#This Row],[K_therm]]*6.933,"")</f>
        <v>119.24759999999999</v>
      </c>
      <c r="O164" s="13">
        <f>IFERROR(Metric[[#This Row],[Sp_heat]]*0.0002388,"")</f>
        <v>0.12656400000000001</v>
      </c>
      <c r="P164" s="13">
        <f>IFERROR(Metric[[#This Row],[Damping]],"")</f>
        <v>0</v>
      </c>
      <c r="Q164" s="13" t="str">
        <f>IFERROR(Metric[[#This Row],[Source]],"")</f>
        <v>SW material library</v>
      </c>
    </row>
    <row r="165" spans="1:17" x14ac:dyDescent="0.25">
      <c r="A165" s="27" t="str">
        <f>IFERROR(Metric[[#This Row],[Class]],"")</f>
        <v>TITANIUM ALLOY</v>
      </c>
      <c r="B165" s="27"/>
      <c r="C165" s="30" t="str">
        <f>IFERROR(Metric[[#This Row],[Name]],"")</f>
        <v>TI-13V-11CR-3AL SOLUTION TREATED</v>
      </c>
      <c r="D165" s="3">
        <f>IFERROR(Metric[[#This Row],[S_yt]]*(0.0001450377),"")</f>
        <v>120381.29100000001</v>
      </c>
      <c r="E165" s="3">
        <f>IFERROR(Metric[[#This Row],[S_ys]]*(0.0001450377),"")</f>
        <v>69502.170764244671</v>
      </c>
      <c r="F165" s="3">
        <f>IFERROR(Metric[[#This Row],[S_ut]]*(0.0001450377),"")</f>
        <v>143587.323</v>
      </c>
      <c r="G165" s="3">
        <f>IFERROR(Metric[[#This Row],[S_us]]*(0.0001450377),"")</f>
        <v>82900.179586267754</v>
      </c>
      <c r="H165" s="3">
        <f>IFERROR(Metric[[#This Row],[S_uc]]*(0.0001450377),"")</f>
        <v>0</v>
      </c>
      <c r="I165" s="21">
        <f>IFERROR(Metric[[#This Row],[E]]*(0.0001450377),"")</f>
        <v>14358732.300000001</v>
      </c>
      <c r="J165" s="3">
        <f>IFERROR(Metric[[#This Row],[G]]*(0.0001450377),"")</f>
        <v>6236621.1000000006</v>
      </c>
      <c r="K165" s="9">
        <f>IFERROR(Metric[[#This Row],[ν]],"")</f>
        <v>0.3</v>
      </c>
      <c r="L165" s="13">
        <f>IFERROR(Metric[[#This Row],[ρ]]*0.000036127292,"")</f>
        <v>0.17413354744000001</v>
      </c>
      <c r="M165" s="3">
        <f>IFERROR(Metric[[#This Row],[CTE]]/1.8,"")</f>
        <v>5.3722222222222228E-6</v>
      </c>
      <c r="N165" s="11">
        <f>IFERROR(Metric[[#This Row],[K_therm]]*6.933,"")</f>
        <v>47.837699999999998</v>
      </c>
      <c r="O165" s="13">
        <f>IFERROR(Metric[[#This Row],[Sp_heat]]*0.0002388,"")</f>
        <v>0.13014600000000001</v>
      </c>
      <c r="P165" s="13">
        <f>IFERROR(Metric[[#This Row],[Damping]],"")</f>
        <v>0</v>
      </c>
      <c r="Q165" s="13" t="str">
        <f>IFERROR(Metric[[#This Row],[Source]],"")</f>
        <v>SW material library</v>
      </c>
    </row>
    <row r="166" spans="1:17" x14ac:dyDescent="0.25">
      <c r="A166" s="27" t="str">
        <f>IFERROR(Metric[[#This Row],[Class]],"")</f>
        <v>TITANIUM ALLOY</v>
      </c>
      <c r="B166" s="27"/>
      <c r="C166" s="30" t="str">
        <f>IFERROR(Metric[[#This Row],[Name]],"")</f>
        <v>TI-3AL-8V-6CR-4MO-4ZR</v>
      </c>
      <c r="D166" s="3">
        <f>IFERROR(Metric[[#This Row],[S_yt]]*(0.0001450377),"")</f>
        <v>149999.96097889688</v>
      </c>
      <c r="E166" s="3">
        <f>IFERROR(Metric[[#This Row],[S_ys]]*(0.0001450377),"")</f>
        <v>86602.517849599491</v>
      </c>
      <c r="F166" s="3">
        <f>IFERROR(Metric[[#This Row],[S_ut]]*(0.0001450377),"")</f>
        <v>176945.99396913557</v>
      </c>
      <c r="G166" s="3">
        <f>IFERROR(Metric[[#This Row],[S_us]]*(0.0001450377),"")</f>
        <v>102159.81725010632</v>
      </c>
      <c r="H166" s="3">
        <f>IFERROR(Metric[[#This Row],[S_uc]]*(0.0001450377),"")</f>
        <v>158091.08887406482</v>
      </c>
      <c r="I166" s="21">
        <f>IFERROR(Metric[[#This Row],[E]]*(0.0001450377),"")</f>
        <v>15083921.07605738</v>
      </c>
      <c r="J166" s="3">
        <f>IFERROR(Metric[[#This Row],[G]]*(0.0001450377),"")</f>
        <v>5801507.9907913301</v>
      </c>
      <c r="K166" s="9">
        <f>IFERROR(Metric[[#This Row],[ν]],"")</f>
        <v>0.33</v>
      </c>
      <c r="L166" s="13">
        <f>IFERROR(Metric[[#This Row],[ρ]]*0.000036127292,"")</f>
        <v>0.17413354744000001</v>
      </c>
      <c r="M166" s="3">
        <f>IFERROR(Metric[[#This Row],[CTE]]/1.8,"")</f>
        <v>4.4444444444444441E-6</v>
      </c>
      <c r="N166" s="11">
        <f>IFERROR(Metric[[#This Row],[K_therm]]*6.933,"")</f>
        <v>42.9846</v>
      </c>
      <c r="O166" s="13">
        <f>IFERROR(Metric[[#This Row],[Sp_heat]]*0.0002388,"")</f>
        <v>0.12298200000000001</v>
      </c>
      <c r="P166" s="13">
        <f>IFERROR(Metric[[#This Row],[Damping]],"")</f>
        <v>0</v>
      </c>
      <c r="Q166" s="13" t="str">
        <f>IFERROR(Metric[[#This Row],[Source]],"")</f>
        <v>SW material library</v>
      </c>
    </row>
    <row r="167" spans="1:17" x14ac:dyDescent="0.25">
      <c r="A167" s="27" t="str">
        <f>IFERROR(Metric[[#This Row],[Class]],"")</f>
        <v>TITANIUM ALLOY</v>
      </c>
      <c r="B167" s="27"/>
      <c r="C167" s="30" t="str">
        <f>IFERROR(Metric[[#This Row],[Name]],"")</f>
        <v>TI-5AL-2.5SN</v>
      </c>
      <c r="D167" s="3">
        <f>IFERROR(Metric[[#This Row],[S_yt]]*(0.0001450377),"")</f>
        <v>119946.17790000001</v>
      </c>
      <c r="E167" s="3">
        <f>IFERROR(Metric[[#This Row],[S_ys]]*(0.0001450377),"")</f>
        <v>69250.958098831747</v>
      </c>
      <c r="F167" s="3">
        <f>IFERROR(Metric[[#This Row],[S_ut]]*(0.0001450377),"")</f>
        <v>124877.45970000001</v>
      </c>
      <c r="G167" s="3">
        <f>IFERROR(Metric[[#This Row],[S_us]]*(0.0001450377),"")</f>
        <v>72098.034973511647</v>
      </c>
      <c r="H167" s="3">
        <f>IFERROR(Metric[[#This Row],[S_uc]]*(0.0001450377),"")</f>
        <v>120381.29100000001</v>
      </c>
      <c r="I167" s="21">
        <f>IFERROR(Metric[[#This Row],[E]]*(0.0001450377),"")</f>
        <v>15997658.310000001</v>
      </c>
      <c r="J167" s="3">
        <f>IFERROR(Metric[[#This Row],[G]]*(0.0001450377),"")</f>
        <v>6961809.6000000006</v>
      </c>
      <c r="K167" s="9">
        <f>IFERROR(Metric[[#This Row],[ν]],"")</f>
        <v>0.31</v>
      </c>
      <c r="L167" s="13">
        <f>IFERROR(Metric[[#This Row],[ρ]]*0.000036127292,"")</f>
        <v>0.16185026816</v>
      </c>
      <c r="M167" s="3">
        <f>IFERROR(Metric[[#This Row],[CTE]]/1.8,"")</f>
        <v>5.2222222222222217E-6</v>
      </c>
      <c r="N167" s="11">
        <f>IFERROR(Metric[[#This Row],[K_therm]]*6.933,"")</f>
        <v>54.077399999999997</v>
      </c>
      <c r="O167" s="13">
        <f>IFERROR(Metric[[#This Row],[Sp_heat]]*0.0002388,"")</f>
        <v>0.12656400000000001</v>
      </c>
      <c r="P167" s="13">
        <f>IFERROR(Metric[[#This Row],[Damping]],"")</f>
        <v>0</v>
      </c>
      <c r="Q167" s="13" t="str">
        <f>IFERROR(Metric[[#This Row],[Source]],"")</f>
        <v>SW material library</v>
      </c>
    </row>
    <row r="168" spans="1:17" x14ac:dyDescent="0.25">
      <c r="A168" s="27" t="str">
        <f>IFERROR(Metric[[#This Row],[Class]],"")</f>
        <v>TITANIUM ALLOY</v>
      </c>
      <c r="B168" s="27"/>
      <c r="C168" s="30" t="str">
        <f>IFERROR(Metric[[#This Row],[Name]],"")</f>
        <v>TI-5AL-2.5SN ANNEALED</v>
      </c>
      <c r="D168" s="3">
        <f>IFERROR(Metric[[#This Row],[S_yt]]*(0.0001450377),"")</f>
        <v>107999.97224388301</v>
      </c>
      <c r="E168" s="3">
        <f>IFERROR(Metric[[#This Row],[S_ys]]*(0.0001450377),"")</f>
        <v>62353.813047477968</v>
      </c>
      <c r="F168" s="3">
        <f>IFERROR(Metric[[#This Row],[S_ut]]*(0.0001450377),"")</f>
        <v>124877.4575142839</v>
      </c>
      <c r="G168" s="3">
        <f>IFERROR(Metric[[#This Row],[S_us]]*(0.0001450377),"")</f>
        <v>72098.033711587865</v>
      </c>
      <c r="H168" s="3">
        <f>IFERROR(Metric[[#This Row],[S_uc]]*(0.0001450377),"")</f>
        <v>120381.28868392068</v>
      </c>
      <c r="I168" s="21">
        <f>IFERROR(Metric[[#This Row],[E]]*(0.0001450377),"")</f>
        <v>15997658.310000001</v>
      </c>
      <c r="J168" s="3">
        <f>IFERROR(Metric[[#This Row],[G]]*(0.0001450377),"")</f>
        <v>6961809.5889495965</v>
      </c>
      <c r="K168" s="9">
        <f>IFERROR(Metric[[#This Row],[ν]],"")</f>
        <v>0.31</v>
      </c>
      <c r="L168" s="13">
        <f>IFERROR(Metric[[#This Row],[ρ]]*0.000036127292,"")</f>
        <v>0.16185026816</v>
      </c>
      <c r="M168" s="3">
        <f>IFERROR(Metric[[#This Row],[CTE]]/1.8,"")</f>
        <v>5.0000000000000004E-6</v>
      </c>
      <c r="N168" s="9">
        <f>IFERROR(Metric[[#This Row],[K_therm]]*6.933,"")</f>
        <v>54.077399999999997</v>
      </c>
      <c r="O168" s="13">
        <f>IFERROR(Metric[[#This Row],[Sp_heat]]*0.0002388,"")</f>
        <v>0.12656400000000001</v>
      </c>
      <c r="P168" s="13">
        <f>IFERROR(Metric[[#This Row],[Damping]],"")</f>
        <v>0</v>
      </c>
      <c r="Q168" s="13" t="str">
        <f>IFERROR(Metric[[#This Row],[Source]],"")</f>
        <v>SW material library</v>
      </c>
    </row>
    <row r="169" spans="1:17" x14ac:dyDescent="0.25">
      <c r="A169" s="27" t="str">
        <f>IFERROR(Metric[[#This Row],[Class]],"")</f>
        <v>TITANIUM ALLOY</v>
      </c>
      <c r="B169" s="27"/>
      <c r="C169" s="30" t="str">
        <f>IFERROR(Metric[[#This Row],[Name]],"")</f>
        <v>TI-6AL-2SN-2ZR-2MO-2CR-0.25SI</v>
      </c>
      <c r="D169" s="3">
        <f>IFERROR(Metric[[#This Row],[S_yt]]*(0.0001450377),"")</f>
        <v>155190.3396286678</v>
      </c>
      <c r="E169" s="3">
        <f>IFERROR(Metric[[#This Row],[S_ys]]*(0.0001450377),"")</f>
        <v>89599.184360240804</v>
      </c>
      <c r="F169" s="3">
        <f>IFERROR(Metric[[#This Row],[S_ut]]*(0.0001450377),"")</f>
        <v>168243.73623294747</v>
      </c>
      <c r="G169" s="3">
        <f>IFERROR(Metric[[#This Row],[S_us]]*(0.0001450377),"")</f>
        <v>97135.566403560617</v>
      </c>
      <c r="H169" s="3">
        <f>IFERROR(Metric[[#This Row],[S_uc]]*(0.0001450377),"")</f>
        <v>169694.10585564721</v>
      </c>
      <c r="I169" s="21">
        <f>IFERROR(Metric[[#This Row],[E]]*(0.0001450377),"")</f>
        <v>17839637.359183267</v>
      </c>
      <c r="J169" s="3">
        <f>IFERROR(Metric[[#This Row],[G]]*(0.0001450377),"")</f>
        <v>6671734.1644100361</v>
      </c>
      <c r="K169" s="9">
        <f>IFERROR(Metric[[#This Row],[ν]],"")</f>
        <v>0.33</v>
      </c>
      <c r="L169" s="13">
        <f>IFERROR(Metric[[#This Row],[ρ]]*0.000036127292,"")</f>
        <v>0.16799190780000001</v>
      </c>
      <c r="M169" s="3">
        <f>IFERROR(Metric[[#This Row],[CTE]]/1.8,"")</f>
        <v>5.0000000000000004E-6</v>
      </c>
      <c r="N169" s="9">
        <f>IFERROR(Metric[[#This Row],[K_therm]]*6.933,"")</f>
        <v>54.077399999999997</v>
      </c>
      <c r="O169" s="13">
        <f>IFERROR(Metric[[#This Row],[Sp_heat]]*0.0002388,"")</f>
        <v>0.11940000000000001</v>
      </c>
      <c r="P169" s="13">
        <f>IFERROR(Metric[[#This Row],[Damping]],"")</f>
        <v>0</v>
      </c>
      <c r="Q169" s="13" t="str">
        <f>IFERROR(Metric[[#This Row],[Source]],"")</f>
        <v>SW material library</v>
      </c>
    </row>
    <row r="170" spans="1:17" x14ac:dyDescent="0.25">
      <c r="A170" s="27" t="str">
        <f>IFERROR(Metric[[#This Row],[Class]],"")</f>
        <v>TITANIUM ALLOY</v>
      </c>
      <c r="B170" s="27"/>
      <c r="C170" s="30" t="str">
        <f>IFERROR(Metric[[#This Row],[Name]],"")</f>
        <v>TI-6AL-4V SOLUTION TREATED AND AGED</v>
      </c>
      <c r="D170" s="3">
        <f>IFERROR(Metric[[#This Row],[S_yt]]*(0.0001450377),"")</f>
        <v>152289.58500000002</v>
      </c>
      <c r="E170" s="3">
        <f>IFERROR(Metric[[#This Row],[S_ys]]*(0.0001450377),"")</f>
        <v>87924.432894526413</v>
      </c>
      <c r="F170" s="3">
        <f>IFERROR(Metric[[#This Row],[S_ut]]*(0.0001450377),"")</f>
        <v>119999.96948217601</v>
      </c>
      <c r="G170" s="3">
        <f>IFERROR(Metric[[#This Row],[S_us]]*(0.0001450377),"")</f>
        <v>69282.014683281188</v>
      </c>
      <c r="H170" s="3">
        <f>IFERROR(Metric[[#This Row],[S_uc]]*(0.0001450377),"")</f>
        <v>0</v>
      </c>
      <c r="I170" s="21">
        <f>IFERROR(Metric[[#This Row],[E]]*(0.0001450377),"")</f>
        <v>15199995.921687001</v>
      </c>
      <c r="J170" s="3">
        <f>IFERROR(Metric[[#This Row],[G]]*(0.0001450377),"")</f>
        <v>5949998.6125239003</v>
      </c>
      <c r="K170" s="9">
        <f>IFERROR(Metric[[#This Row],[ν]],"")</f>
        <v>0.31</v>
      </c>
      <c r="L170" s="13">
        <f>IFERROR(Metric[[#This Row],[ρ]]*0.000036127292,"")</f>
        <v>0.160007776268</v>
      </c>
      <c r="M170" s="3">
        <f>IFERROR(Metric[[#This Row],[CTE]]/1.8,"")</f>
        <v>5.0000000000000004E-6</v>
      </c>
      <c r="N170" s="9">
        <f>IFERROR(Metric[[#This Row],[K_therm]]*6.933,"")</f>
        <v>46.451099999999997</v>
      </c>
      <c r="O170" s="13">
        <f>IFERROR(Metric[[#This Row],[Sp_heat]]*0.0002388,"")</f>
        <v>0.139946352</v>
      </c>
      <c r="P170" s="13">
        <f>IFERROR(Metric[[#This Row],[Damping]],"")</f>
        <v>0</v>
      </c>
      <c r="Q170" s="13" t="str">
        <f>IFERROR(Metric[[#This Row],[Source]],"")</f>
        <v>SW material library</v>
      </c>
    </row>
    <row r="171" spans="1:17" x14ac:dyDescent="0.25">
      <c r="A171" s="27" t="str">
        <f>IFERROR(Metric[[#This Row],[Class]],"")</f>
        <v>TITANIUM ALLOY</v>
      </c>
      <c r="B171" s="27"/>
      <c r="C171" s="30" t="str">
        <f>IFERROR(Metric[[#This Row],[Name]],"")</f>
        <v>TI-8AL-1MO-1V</v>
      </c>
      <c r="D171" s="3">
        <f>IFERROR(Metric[[#This Row],[S_yt]]*(0.0001450377),"")</f>
        <v>131984.307</v>
      </c>
      <c r="E171" s="3">
        <f>IFERROR(Metric[[#This Row],[S_ys]]*(0.0001450377),"")</f>
        <v>76201.175175256212</v>
      </c>
      <c r="F171" s="3">
        <f>IFERROR(Metric[[#This Row],[S_ut]]*(0.0001450377),"")</f>
        <v>135900.32490000001</v>
      </c>
      <c r="G171" s="3">
        <f>IFERROR(Metric[[#This Row],[S_us]]*(0.0001450377),"")</f>
        <v>78462.089163972618</v>
      </c>
      <c r="H171" s="3">
        <f>IFERROR(Metric[[#This Row],[S_uc]]*(0.0001450377),"")</f>
        <v>0</v>
      </c>
      <c r="I171" s="21">
        <f>IFERROR(Metric[[#This Row],[E]]*(0.0001450377),"")</f>
        <v>17404524</v>
      </c>
      <c r="J171" s="3">
        <f>IFERROR(Metric[[#This Row],[G]]*(0.0001450377),"")</f>
        <v>6671734.2000000002</v>
      </c>
      <c r="K171" s="9">
        <f>IFERROR(Metric[[#This Row],[ν]],"")</f>
        <v>0.32</v>
      </c>
      <c r="L171" s="13">
        <f>IFERROR(Metric[[#This Row],[ρ]]*0.000036127292,"")</f>
        <v>0.15787626603999999</v>
      </c>
      <c r="M171" s="3">
        <f>IFERROR(Metric[[#This Row],[CTE]]/1.8,"")</f>
        <v>4.7222222222222223E-6</v>
      </c>
      <c r="N171" s="9">
        <f>IFERROR(Metric[[#This Row],[K_therm]]*6.933,"")</f>
        <v>41.597999999999999</v>
      </c>
      <c r="O171" s="13">
        <f>IFERROR(Metric[[#This Row],[Sp_heat]]*0.0002388,"")</f>
        <v>0.1198776</v>
      </c>
      <c r="P171" s="13">
        <f>IFERROR(Metric[[#This Row],[Damping]],"")</f>
        <v>0</v>
      </c>
      <c r="Q171" s="13" t="str">
        <f>IFERROR(Metric[[#This Row],[Source]],"")</f>
        <v>SW material library</v>
      </c>
    </row>
    <row r="172" spans="1:17" x14ac:dyDescent="0.25">
      <c r="A172" s="27" t="str">
        <f>IFERROR(Metric[[#This Row],[Class]],"")</f>
        <v>TITANIUM ALLOY</v>
      </c>
      <c r="B172" s="27"/>
      <c r="C172" s="30" t="str">
        <f>IFERROR(Metric[[#This Row],[Name]],"")</f>
        <v>TI-8AL-1MO-1V ANNEALED</v>
      </c>
      <c r="D172" s="3">
        <f>IFERROR(Metric[[#This Row],[S_yt]]*(0.0001450377),"")</f>
        <v>134999.96488100718</v>
      </c>
      <c r="E172" s="3">
        <f>IFERROR(Metric[[#This Row],[S_ys]]*(0.0001450377),"")</f>
        <v>77942.266064639538</v>
      </c>
      <c r="F172" s="3">
        <f>IFERROR(Metric[[#This Row],[S_ut]]*(0.0001450377),"")</f>
        <v>135900.32464678696</v>
      </c>
      <c r="G172" s="3">
        <f>IFERROR(Metric[[#This Row],[S_us]]*(0.0001450377),"")</f>
        <v>78462.089017779988</v>
      </c>
      <c r="H172" s="3">
        <f>IFERROR(Metric[[#This Row],[S_uc]]*(0.0001450377),"")</f>
        <v>0</v>
      </c>
      <c r="I172" s="21">
        <f>IFERROR(Metric[[#This Row],[E]]*(0.0001450377),"")</f>
        <v>17404524.472373858</v>
      </c>
      <c r="J172" s="3">
        <f>IFERROR(Metric[[#This Row],[G]]*(0.0001450377),"")</f>
        <v>6671734.1644100361</v>
      </c>
      <c r="K172" s="9">
        <f>IFERROR(Metric[[#This Row],[ν]],"")</f>
        <v>0.32</v>
      </c>
      <c r="L172" s="13">
        <f>IFERROR(Metric[[#This Row],[ρ]]*0.000036127292,"")</f>
        <v>0.15787626603999999</v>
      </c>
      <c r="M172" s="3">
        <f>IFERROR(Metric[[#This Row],[CTE]]/1.8,"")</f>
        <v>4.4444444444444441E-6</v>
      </c>
      <c r="N172" s="9">
        <f>IFERROR(Metric[[#This Row],[K_therm]]*6.933,"")</f>
        <v>41.597999999999999</v>
      </c>
      <c r="O172" s="13">
        <f>IFERROR(Metric[[#This Row],[Sp_heat]]*0.0002388,"")</f>
        <v>0.1198776</v>
      </c>
      <c r="P172" s="13">
        <f>IFERROR(Metric[[#This Row],[Damping]],"")</f>
        <v>0</v>
      </c>
      <c r="Q172" s="13" t="str">
        <f>IFERROR(Metric[[#This Row],[Source]],"")</f>
        <v>SW material library</v>
      </c>
    </row>
    <row r="173" spans="1:17" x14ac:dyDescent="0.25">
      <c r="A173" s="27" t="str">
        <f>IFERROR(Metric[[#This Row],[Class]],"")</f>
        <v>TITANIUM ALLOY</v>
      </c>
      <c r="B173" s="27"/>
      <c r="C173" s="30" t="str">
        <f>IFERROR(Metric[[#This Row],[Name]],"")</f>
        <v>TI-8MN ANNEALED</v>
      </c>
      <c r="D173" s="3">
        <f>IFERROR(Metric[[#This Row],[S_yt]]*(0.0001450377),"")</f>
        <v>114.99997027029301</v>
      </c>
      <c r="E173" s="3">
        <f>IFERROR(Metric[[#This Row],[S_ys]]*(0.0001450377),"")</f>
        <v>66.395263792352637</v>
      </c>
      <c r="F173" s="3">
        <f>IFERROR(Metric[[#This Row],[S_ut]]*(0.0001450377),"")</f>
        <v>130533.92604280591</v>
      </c>
      <c r="G173" s="3">
        <f>IFERROR(Metric[[#This Row],[S_us]]*(0.0001450377),"")</f>
        <v>75363.797339192693</v>
      </c>
      <c r="H173" s="3">
        <f>IFERROR(Metric[[#This Row],[S_uc]]*(0.0001450377),"")</f>
        <v>126907.98698606036</v>
      </c>
      <c r="I173" s="21">
        <f>IFERROR(Metric[[#This Row],[E]]*(0.0001450377),"")</f>
        <v>16679335.500000002</v>
      </c>
      <c r="J173" s="3">
        <f>IFERROR(Metric[[#This Row],[G]]*(0.0001450377),"")</f>
        <v>7106847.251219389</v>
      </c>
      <c r="K173" s="9">
        <f>IFERROR(Metric[[#This Row],[ν]],"")</f>
        <v>0.33</v>
      </c>
      <c r="L173" s="13">
        <f>IFERROR(Metric[[#This Row],[ρ]]*0.000036127292,"")</f>
        <v>0.17088209116</v>
      </c>
      <c r="M173" s="3">
        <f>IFERROR(Metric[[#This Row],[CTE]]/1.8,"")</f>
        <v>5.0000000000000004E-6</v>
      </c>
      <c r="N173" s="9">
        <f>IFERROR(Metric[[#This Row],[K_therm]]*6.933,"")</f>
        <v>75.569699999999997</v>
      </c>
      <c r="O173" s="13">
        <f>IFERROR(Metric[[#This Row],[Sp_heat]]*0.0002388,"")</f>
        <v>0.11820600000000001</v>
      </c>
      <c r="P173" s="13">
        <f>IFERROR(Metric[[#This Row],[Damping]],"")</f>
        <v>0</v>
      </c>
      <c r="Q173" s="13" t="str">
        <f>IFERROR(Metric[[#This Row],[Source]],"")</f>
        <v>SW material library</v>
      </c>
    </row>
    <row r="174" spans="1:17" x14ac:dyDescent="0.25">
      <c r="A174" s="27" t="str">
        <f>IFERROR(Metric[[#This Row],[Class]],"")</f>
        <v>TITANIUM ALLOY</v>
      </c>
      <c r="B174" s="27"/>
      <c r="C174" s="30" t="str">
        <f>IFERROR(Metric[[#This Row],[Name]],"")</f>
        <v>TI-8MN, ANEALED</v>
      </c>
      <c r="D174" s="3">
        <f>IFERROR(Metric[[#This Row],[S_yt]]*(0.0001450377),"")</f>
        <v>117480.53700000001</v>
      </c>
      <c r="E174" s="3">
        <f>IFERROR(Metric[[#This Row],[S_ys]]*(0.0001450377),"")</f>
        <v>67827.419661491804</v>
      </c>
      <c r="F174" s="3">
        <f>IFERROR(Metric[[#This Row],[S_ut]]*(0.0001450377),"")</f>
        <v>130533.93000000001</v>
      </c>
      <c r="G174" s="3">
        <f>IFERROR(Metric[[#This Row],[S_us]]*(0.0001450377),"")</f>
        <v>75363.799623879779</v>
      </c>
      <c r="H174" s="3">
        <f>IFERROR(Metric[[#This Row],[S_uc]]*(0.0001450377),"")</f>
        <v>126907.9875</v>
      </c>
      <c r="I174" s="21">
        <f>IFERROR(Metric[[#This Row],[E]]*(0.0001450377),"")</f>
        <v>16679335.500000002</v>
      </c>
      <c r="J174" s="3">
        <f>IFERROR(Metric[[#This Row],[G]]*(0.0001450377),"")</f>
        <v>7106847.3000000007</v>
      </c>
      <c r="K174" s="9">
        <f>IFERROR(Metric[[#This Row],[ν]],"")</f>
        <v>0.33</v>
      </c>
      <c r="L174" s="13">
        <f>IFERROR(Metric[[#This Row],[ρ]]*0.000036127292,"")</f>
        <v>0.17088209116</v>
      </c>
      <c r="M174" s="3">
        <f>IFERROR(Metric[[#This Row],[CTE]]/1.8,"")</f>
        <v>4.7777777777777782E-6</v>
      </c>
      <c r="N174" s="9">
        <f>IFERROR(Metric[[#This Row],[K_therm]]*6.933,"")</f>
        <v>75.569699999999997</v>
      </c>
      <c r="O174" s="13">
        <f>IFERROR(Metric[[#This Row],[Sp_heat]]*0.0002388,"")</f>
        <v>0.11820600000000001</v>
      </c>
      <c r="P174" s="13">
        <f>IFERROR(Metric[[#This Row],[Damping]],"")</f>
        <v>0</v>
      </c>
      <c r="Q174" s="13" t="str">
        <f>IFERROR(Metric[[#This Row],[Source]],"")</f>
        <v>SW material library</v>
      </c>
    </row>
    <row r="175" spans="1:17" x14ac:dyDescent="0.25">
      <c r="A175" s="27" t="str">
        <f>IFERROR(Metric[[#This Row],[Class]],"")</f>
        <v>TITANIUM ALLOY</v>
      </c>
      <c r="B175" s="27"/>
      <c r="C175" s="30" t="str">
        <f>IFERROR(Metric[[#This Row],[Name]],"")</f>
        <v>TIMETAL 35A CP (ASTM GRADE 1) 99.1 TI</v>
      </c>
      <c r="D175" s="3">
        <f>IFERROR(Metric[[#This Row],[S_yt]]*(0.0001450377),"")</f>
        <v>31908.294000000002</v>
      </c>
      <c r="E175" s="3">
        <f>IFERROR(Metric[[#This Row],[S_ys]]*(0.0001450377),"")</f>
        <v>18422.262130281721</v>
      </c>
      <c r="F175" s="3">
        <f>IFERROR(Metric[[#This Row],[S_ut]]*(0.0001450377),"")</f>
        <v>50038.006500000003</v>
      </c>
      <c r="G175" s="3">
        <f>IFERROR(Metric[[#This Row],[S_us]]*(0.0001450377),"")</f>
        <v>28889.456522487246</v>
      </c>
      <c r="H175" s="3">
        <f>IFERROR(Metric[[#This Row],[S_uc]]*(0.0001450377),"")</f>
        <v>0</v>
      </c>
      <c r="I175" s="21">
        <f>IFERROR(Metric[[#This Row],[E]]*(0.0001450377),"")</f>
        <v>15228958.500000002</v>
      </c>
      <c r="J175" s="3">
        <f>IFERROR(Metric[[#This Row],[G]]*(0.0001450377),"")</f>
        <v>0</v>
      </c>
      <c r="K175" s="9">
        <f>IFERROR(Metric[[#This Row],[ν]],"")</f>
        <v>0.34</v>
      </c>
      <c r="L175" s="13">
        <f>IFERROR(Metric[[#This Row],[ρ]]*0.000036127292,"")</f>
        <v>0.16293408692</v>
      </c>
      <c r="M175" s="3">
        <f>IFERROR(Metric[[#This Row],[CTE]]/1.8,"")</f>
        <v>4.7777777777777782E-6</v>
      </c>
      <c r="N175" s="9">
        <f>IFERROR(Metric[[#This Row],[K_therm]]*6.933,"")</f>
        <v>152.31800999999999</v>
      </c>
      <c r="O175" s="13">
        <f>IFERROR(Metric[[#This Row],[Sp_heat]]*0.0002388,"")</f>
        <v>0</v>
      </c>
      <c r="P175" s="13">
        <f>IFERROR(Metric[[#This Row],[Damping]],"")</f>
        <v>0</v>
      </c>
      <c r="Q175" s="13" t="str">
        <f>IFERROR(Metric[[#This Row],[Source]],"")</f>
        <v>SW material library</v>
      </c>
    </row>
    <row r="176" spans="1:17" x14ac:dyDescent="0.25">
      <c r="A176" s="27" t="str">
        <f>IFERROR(Metric[[#This Row],[Class]],"")</f>
        <v>TITANIUM ALLOY</v>
      </c>
      <c r="B176" s="27"/>
      <c r="C176" s="30" t="str">
        <f>IFERROR(Metric[[#This Row],[Name]],"")</f>
        <v>UNS R56410 SOLUTION TREATED</v>
      </c>
      <c r="D176" s="3">
        <f>IFERROR(Metric[[#This Row],[S_yt]]*(0.0001450377),"")</f>
        <v>119999.96878311751</v>
      </c>
      <c r="E176" s="3">
        <f>IFERROR(Metric[[#This Row],[S_ys]]*(0.0001450377),"")</f>
        <v>69282.014279679584</v>
      </c>
      <c r="F176" s="3">
        <f>IFERROR(Metric[[#This Row],[S_ut]]*(0.0001450377),"")</f>
        <v>145037.70226978257</v>
      </c>
      <c r="G176" s="3">
        <f>IFERROR(Metric[[#This Row],[S_us]]*(0.0001450377),"")</f>
        <v>83737.556448103773</v>
      </c>
      <c r="H176" s="3">
        <f>IFERROR(Metric[[#This Row],[S_uc]]*(0.0001450377),"")</f>
        <v>0</v>
      </c>
      <c r="I176" s="21">
        <f>IFERROR(Metric[[#This Row],[E]]*(0.0001450377),"")</f>
        <v>15954146.84967619</v>
      </c>
      <c r="J176" s="3">
        <f>IFERROR(Metric[[#This Row],[G]]*(0.0001450377),"")</f>
        <v>5946545.6530611236</v>
      </c>
      <c r="K176" s="9">
        <f>IFERROR(Metric[[#This Row],[ν]],"")</f>
        <v>0.33</v>
      </c>
      <c r="L176" s="13">
        <f>IFERROR(Metric[[#This Row],[ρ]]*0.000036127292,"")</f>
        <v>0.16799190780000001</v>
      </c>
      <c r="M176" s="3">
        <f>IFERROR(Metric[[#This Row],[CTE]]/1.8,"")</f>
        <v>5.5555555555555558E-6</v>
      </c>
      <c r="N176" s="9">
        <f>IFERROR(Metric[[#This Row],[K_therm]]*6.933,"")</f>
        <v>54.077399999999997</v>
      </c>
      <c r="O176" s="13">
        <f>IFERROR(Metric[[#This Row],[Sp_heat]]*0.0002388,"")</f>
        <v>0.1253699997612</v>
      </c>
      <c r="P176" s="13">
        <f>IFERROR(Metric[[#This Row],[Damping]],"")</f>
        <v>0</v>
      </c>
      <c r="Q176" s="13" t="str">
        <f>IFERROR(Metric[[#This Row],[Source]],"")</f>
        <v>SW material library</v>
      </c>
    </row>
    <row r="177" spans="1:17" x14ac:dyDescent="0.25">
      <c r="A177" s="27" t="str">
        <f>IFERROR(Metric[[#This Row],[Class]],"")</f>
        <v>TOOL STEEL</v>
      </c>
      <c r="B177" s="27"/>
      <c r="C177" s="30" t="str">
        <f>IFERROR(Metric[[#This Row],[Name]],"")</f>
        <v>AISI A2</v>
      </c>
      <c r="D177" s="3">
        <f>IFERROR(Metric[[#This Row],[S_yt]]*(0.0001450377),"")</f>
        <v>0</v>
      </c>
      <c r="E177" s="3">
        <f>IFERROR(Metric[[#This Row],[S_ys]]*(0.0001450377),"")</f>
        <v>0</v>
      </c>
      <c r="F177" s="3">
        <f>IFERROR(Metric[[#This Row],[S_ut]]*(0.0001450377),"")</f>
        <v>0</v>
      </c>
      <c r="G177" s="3">
        <f>IFERROR(Metric[[#This Row],[S_us]]*(0.0001450377),"")</f>
        <v>0</v>
      </c>
      <c r="H177" s="3">
        <f>IFERROR(Metric[[#This Row],[S_uc]]*(0.0001450377),"")</f>
        <v>0</v>
      </c>
      <c r="I177" s="21">
        <f>IFERROR(Metric[[#This Row],[E]]*(0.0001450377),"")</f>
        <v>29442653.100000001</v>
      </c>
      <c r="J177" s="3">
        <f>IFERROR(Metric[[#This Row],[G]]*(0.0001450377),"")</f>
        <v>11312940.600000001</v>
      </c>
      <c r="K177" s="9">
        <f>IFERROR(Metric[[#This Row],[ν]],"")</f>
        <v>0.28499999999999998</v>
      </c>
      <c r="L177" s="13">
        <f>IFERROR(Metric[[#This Row],[ρ]]*0.000036127292,"")</f>
        <v>0.28396051511999998</v>
      </c>
      <c r="M177" s="3">
        <f>IFERROR(Metric[[#This Row],[CTE]]/1.8,"")</f>
        <v>6.1111111111111104E-6</v>
      </c>
      <c r="N177" s="9">
        <f>IFERROR(Metric[[#This Row],[K_therm]]*6.933,"")</f>
        <v>0</v>
      </c>
      <c r="O177" s="13">
        <f>IFERROR(Metric[[#This Row],[Sp_heat]]*0.0002388,"")</f>
        <v>0</v>
      </c>
      <c r="P177" s="13">
        <f>IFERROR(Metric[[#This Row],[Damping]],"")</f>
        <v>0</v>
      </c>
      <c r="Q177" s="13" t="str">
        <f>IFERROR(Metric[[#This Row],[Source]],"")</f>
        <v>SW material library</v>
      </c>
    </row>
    <row r="178" spans="1:17" x14ac:dyDescent="0.25">
      <c r="A178" s="27" t="str">
        <f>IFERROR(Metric[[#This Row],[Class]],"")</f>
        <v>WOOD</v>
      </c>
      <c r="B178" s="27"/>
      <c r="C178" s="30" t="str">
        <f>IFERROR(Metric[[#This Row],[Name]],"")</f>
        <v>BALSA</v>
      </c>
      <c r="D178" s="3">
        <f>IFERROR(Metric[[#This Row],[S_yt]]*(0.0001450377),"")</f>
        <v>2900.7499389444001</v>
      </c>
      <c r="E178" s="3">
        <f>IFERROR(Metric[[#This Row],[S_ys]]*(0.0001450377),"")</f>
        <v>1674.7487581013399</v>
      </c>
      <c r="F178" s="3">
        <f>IFERROR(Metric[[#This Row],[S_ut]]*(0.0001450377),"")</f>
        <v>0</v>
      </c>
      <c r="G178" s="3">
        <f>IFERROR(Metric[[#This Row],[S_us]]*(0.0001450377),"")</f>
        <v>0</v>
      </c>
      <c r="H178" s="3">
        <f>IFERROR(Metric[[#This Row],[S_uc]]*(0.0001450377),"")</f>
        <v>0</v>
      </c>
      <c r="I178" s="21">
        <f>IFERROR(Metric[[#This Row],[E]]*(0.0001450377),"")</f>
        <v>435112.9886110464</v>
      </c>
      <c r="J178" s="3">
        <f>IFERROR(Metric[[#This Row],[G]]*(0.0001450377),"")</f>
        <v>43511.297022800965</v>
      </c>
      <c r="K178" s="9">
        <f>IFERROR(Metric[[#This Row],[ν]],"")</f>
        <v>0.28999999999999998</v>
      </c>
      <c r="L178" s="13">
        <f>IFERROR(Metric[[#This Row],[ρ]]*0.000036127292,"")</f>
        <v>5.78036672E-3</v>
      </c>
      <c r="M178" s="3">
        <f>IFERROR(Metric[[#This Row],[CTE]]/1.8,"")</f>
        <v>0</v>
      </c>
      <c r="N178" s="9">
        <f>IFERROR(Metric[[#This Row],[K_therm]]*6.933,"")</f>
        <v>0.34665000000000001</v>
      </c>
      <c r="O178" s="13">
        <f>IFERROR(Metric[[#This Row],[Sp_heat]]*0.0002388,"")</f>
        <v>0</v>
      </c>
      <c r="P178" s="13">
        <f>IFERROR(Metric[[#This Row],[Damping]],"")</f>
        <v>0</v>
      </c>
      <c r="Q178" s="13" t="str">
        <f>IFERROR(Metric[[#This Row],[Source]],"")</f>
        <v>SW material library</v>
      </c>
    </row>
    <row r="179" spans="1:17" x14ac:dyDescent="0.25">
      <c r="A179" s="27" t="str">
        <f>IFERROR(Metric[[#This Row],[Class]],"")</f>
        <v>WOOD</v>
      </c>
      <c r="B179" s="27"/>
      <c r="C179" s="30" t="str">
        <f>IFERROR(Metric[[#This Row],[Name]],"")</f>
        <v>BEECH</v>
      </c>
      <c r="D179" s="3">
        <f>IFERROR(Metric[[#This Row],[S_yt]]*(0.0001450377),"")</f>
        <v>0</v>
      </c>
      <c r="E179" s="3">
        <f>IFERROR(Metric[[#This Row],[S_ys]]*(0.0001450377),"")</f>
        <v>0</v>
      </c>
      <c r="F179" s="3">
        <f>IFERROR(Metric[[#This Row],[S_ut]]*(0.0001450377),"")</f>
        <v>0</v>
      </c>
      <c r="G179" s="3">
        <f>IFERROR(Metric[[#This Row],[S_us]]*(0.0001450377),"")</f>
        <v>0</v>
      </c>
      <c r="H179" s="3">
        <f>IFERROR(Metric[[#This Row],[S_uc]]*(0.0001450377),"")</f>
        <v>0</v>
      </c>
      <c r="I179" s="21">
        <f>IFERROR(Metric[[#This Row],[E]]*(0.0001450377),"")</f>
        <v>0</v>
      </c>
      <c r="J179" s="3">
        <f>IFERROR(Metric[[#This Row],[G]]*(0.0001450377),"")</f>
        <v>0</v>
      </c>
      <c r="K179" s="9">
        <f>IFERROR(Metric[[#This Row],[ν]],"")</f>
        <v>0</v>
      </c>
      <c r="L179" s="13">
        <f>IFERROR(Metric[[#This Row],[ρ]]*0.000036127292,"")</f>
        <v>2.0231283520000001E-2</v>
      </c>
      <c r="M179" s="3">
        <f>IFERROR(Metric[[#This Row],[CTE]]/1.8,"")</f>
        <v>0</v>
      </c>
      <c r="N179" s="9">
        <f>IFERROR(Metric[[#This Row],[K_therm]]*6.933,"")</f>
        <v>0</v>
      </c>
      <c r="O179" s="13">
        <f>IFERROR(Metric[[#This Row],[Sp_heat]]*0.0002388,"")</f>
        <v>0</v>
      </c>
      <c r="P179" s="13">
        <f>IFERROR(Metric[[#This Row],[Damping]],"")</f>
        <v>0</v>
      </c>
      <c r="Q179" s="13" t="str">
        <f>IFERROR(Metric[[#This Row],[Source]],"")</f>
        <v>SW material library</v>
      </c>
    </row>
    <row r="180" spans="1:17" x14ac:dyDescent="0.25">
      <c r="A180" s="27" t="str">
        <f>IFERROR(Metric[[#This Row],[Class]],"")</f>
        <v>WOOD</v>
      </c>
      <c r="B180" s="27"/>
      <c r="C180" s="30" t="str">
        <f>IFERROR(Metric[[#This Row],[Name]],"")</f>
        <v>CEDAR</v>
      </c>
      <c r="D180" s="3">
        <f>IFERROR(Metric[[#This Row],[S_yt]]*(0.0001450377),"")</f>
        <v>0</v>
      </c>
      <c r="E180" s="3">
        <f>IFERROR(Metric[[#This Row],[S_ys]]*(0.0001450377),"")</f>
        <v>0</v>
      </c>
      <c r="F180" s="3">
        <f>IFERROR(Metric[[#This Row],[S_ut]]*(0.0001450377),"")</f>
        <v>0</v>
      </c>
      <c r="G180" s="3">
        <f>IFERROR(Metric[[#This Row],[S_us]]*(0.0001450377),"")</f>
        <v>0</v>
      </c>
      <c r="H180" s="3">
        <f>IFERROR(Metric[[#This Row],[S_uc]]*(0.0001450377),"")</f>
        <v>0</v>
      </c>
      <c r="I180" s="21">
        <f>IFERROR(Metric[[#This Row],[E]]*(0.0001450377),"")</f>
        <v>0</v>
      </c>
      <c r="J180" s="3">
        <f>IFERROR(Metric[[#This Row],[G]]*(0.0001450377),"")</f>
        <v>0</v>
      </c>
      <c r="K180" s="9">
        <f>IFERROR(Metric[[#This Row],[ν]],"")</f>
        <v>0</v>
      </c>
      <c r="L180" s="13">
        <f>IFERROR(Metric[[#This Row],[ρ]]*0.000036127292,"")</f>
        <v>1.6979827239999998E-2</v>
      </c>
      <c r="M180" s="3">
        <f>IFERROR(Metric[[#This Row],[CTE]]/1.8,"")</f>
        <v>0</v>
      </c>
      <c r="N180" s="9">
        <f>IFERROR(Metric[[#This Row],[K_therm]]*6.933,"")</f>
        <v>0</v>
      </c>
      <c r="O180" s="13">
        <f>IFERROR(Metric[[#This Row],[Sp_heat]]*0.0002388,"")</f>
        <v>0</v>
      </c>
      <c r="P180" s="13">
        <f>IFERROR(Metric[[#This Row],[Damping]],"")</f>
        <v>0</v>
      </c>
      <c r="Q180" s="13" t="str">
        <f>IFERROR(Metric[[#This Row],[Source]],"")</f>
        <v>SW material library</v>
      </c>
    </row>
    <row r="181" spans="1:17" x14ac:dyDescent="0.25">
      <c r="A181" s="27" t="str">
        <f>IFERROR(Metric[[#This Row],[Class]],"")</f>
        <v>WOOD</v>
      </c>
      <c r="B181" s="27"/>
      <c r="C181" s="30" t="str">
        <f>IFERROR(Metric[[#This Row],[Name]],"")</f>
        <v>MAHOGANY</v>
      </c>
      <c r="D181" s="3">
        <f>IFERROR(Metric[[#This Row],[S_yt]]*(0.0001450377),"")</f>
        <v>0</v>
      </c>
      <c r="E181" s="3">
        <f>IFERROR(Metric[[#This Row],[S_ys]]*(0.0001450377),"")</f>
        <v>0</v>
      </c>
      <c r="F181" s="3">
        <f>IFERROR(Metric[[#This Row],[S_ut]]*(0.0001450377),"")</f>
        <v>0</v>
      </c>
      <c r="G181" s="3">
        <f>IFERROR(Metric[[#This Row],[S_us]]*(0.0001450377),"")</f>
        <v>0</v>
      </c>
      <c r="H181" s="3">
        <f>IFERROR(Metric[[#This Row],[S_uc]]*(0.0001450377),"")</f>
        <v>0</v>
      </c>
      <c r="I181" s="21">
        <f>IFERROR(Metric[[#This Row],[E]]*(0.0001450377),"")</f>
        <v>0</v>
      </c>
      <c r="J181" s="3">
        <f>IFERROR(Metric[[#This Row],[G]]*(0.0001450377),"")</f>
        <v>0</v>
      </c>
      <c r="K181" s="9">
        <f>IFERROR(Metric[[#This Row],[ν]],"")</f>
        <v>0</v>
      </c>
      <c r="L181" s="13">
        <f>IFERROR(Metric[[#This Row],[ρ]]*0.000036127292,"")</f>
        <v>2.16763752E-2</v>
      </c>
      <c r="M181" s="3">
        <f>IFERROR(Metric[[#This Row],[CTE]]/1.8,"")</f>
        <v>0</v>
      </c>
      <c r="N181" s="9">
        <f>IFERROR(Metric[[#This Row],[K_therm]]*6.933,"")</f>
        <v>0</v>
      </c>
      <c r="O181" s="13">
        <f>IFERROR(Metric[[#This Row],[Sp_heat]]*0.0002388,"")</f>
        <v>0</v>
      </c>
      <c r="P181" s="13">
        <f>IFERROR(Metric[[#This Row],[Damping]],"")</f>
        <v>0</v>
      </c>
      <c r="Q181" s="13" t="str">
        <f>IFERROR(Metric[[#This Row],[Source]],"")</f>
        <v>SW material library</v>
      </c>
    </row>
    <row r="182" spans="1:17" x14ac:dyDescent="0.25">
      <c r="A182" s="27" t="str">
        <f>IFERROR(Metric[[#This Row],[Class]],"")</f>
        <v>WOOD</v>
      </c>
      <c r="B182" s="27"/>
      <c r="C182" s="30" t="str">
        <f>IFERROR(Metric[[#This Row],[Name]],"")</f>
        <v>MAPLE</v>
      </c>
      <c r="D182" s="3">
        <f>IFERROR(Metric[[#This Row],[S_yt]]*(0.0001450377),"")</f>
        <v>0</v>
      </c>
      <c r="E182" s="3">
        <f>IFERROR(Metric[[#This Row],[S_ys]]*(0.0001450377),"")</f>
        <v>0</v>
      </c>
      <c r="F182" s="3">
        <f>IFERROR(Metric[[#This Row],[S_ut]]*(0.0001450377),"")</f>
        <v>0</v>
      </c>
      <c r="G182" s="3">
        <f>IFERROR(Metric[[#This Row],[S_us]]*(0.0001450377),"")</f>
        <v>0</v>
      </c>
      <c r="H182" s="3">
        <f>IFERROR(Metric[[#This Row],[S_uc]]*(0.0001450377),"")</f>
        <v>0</v>
      </c>
      <c r="I182" s="21">
        <f>IFERROR(Metric[[#This Row],[E]]*(0.0001450377),"")</f>
        <v>0</v>
      </c>
      <c r="J182" s="3">
        <f>IFERROR(Metric[[#This Row],[G]]*(0.0001450377),"")</f>
        <v>0</v>
      </c>
      <c r="K182" s="9">
        <f>IFERROR(Metric[[#This Row],[ν]],"")</f>
        <v>0</v>
      </c>
      <c r="L182" s="13">
        <f>IFERROR(Metric[[#This Row],[ρ]]*0.000036127292,"")</f>
        <v>1.770237308E-2</v>
      </c>
      <c r="M182" s="3">
        <f>IFERROR(Metric[[#This Row],[CTE]]/1.8,"")</f>
        <v>0</v>
      </c>
      <c r="N182" s="9">
        <f>IFERROR(Metric[[#This Row],[K_therm]]*6.933,"")</f>
        <v>0</v>
      </c>
      <c r="O182" s="13">
        <f>IFERROR(Metric[[#This Row],[Sp_heat]]*0.0002388,"")</f>
        <v>0</v>
      </c>
      <c r="P182" s="13">
        <f>IFERROR(Metric[[#This Row],[Damping]],"")</f>
        <v>0</v>
      </c>
      <c r="Q182" s="13" t="str">
        <f>IFERROR(Metric[[#This Row],[Source]],"")</f>
        <v>SW material library</v>
      </c>
    </row>
    <row r="183" spans="1:17" x14ac:dyDescent="0.25">
      <c r="A183" s="27" t="str">
        <f>IFERROR(Metric[[#This Row],[Class]],"")</f>
        <v>WOOD</v>
      </c>
      <c r="B183" s="27"/>
      <c r="C183" s="30" t="str">
        <f>IFERROR(Metric[[#This Row],[Name]],"")</f>
        <v>OAK</v>
      </c>
      <c r="D183" s="3">
        <f>IFERROR(Metric[[#This Row],[S_yt]]*(0.0001450377),"")</f>
        <v>0</v>
      </c>
      <c r="E183" s="3">
        <f>IFERROR(Metric[[#This Row],[S_ys]]*(0.0001450377),"")</f>
        <v>0</v>
      </c>
      <c r="F183" s="3">
        <f>IFERROR(Metric[[#This Row],[S_ut]]*(0.0001450377),"")</f>
        <v>0</v>
      </c>
      <c r="G183" s="3">
        <f>IFERROR(Metric[[#This Row],[S_us]]*(0.0001450377),"")</f>
        <v>0</v>
      </c>
      <c r="H183" s="3">
        <f>IFERROR(Metric[[#This Row],[S_uc]]*(0.0001450377),"")</f>
        <v>0</v>
      </c>
      <c r="I183" s="21">
        <f>IFERROR(Metric[[#This Row],[E]]*(0.0001450377),"")</f>
        <v>0</v>
      </c>
      <c r="J183" s="3">
        <f>IFERROR(Metric[[#This Row],[G]]*(0.0001450377),"")</f>
        <v>0</v>
      </c>
      <c r="K183" s="9">
        <f>IFERROR(Metric[[#This Row],[ν]],"")</f>
        <v>0</v>
      </c>
      <c r="L183" s="13">
        <f>IFERROR(Metric[[#This Row],[ρ]]*0.000036127292,"")</f>
        <v>2.0231283520000001E-2</v>
      </c>
      <c r="M183" s="3">
        <f>IFERROR(Metric[[#This Row],[CTE]]/1.8,"")</f>
        <v>0</v>
      </c>
      <c r="N183" s="9">
        <f>IFERROR(Metric[[#This Row],[K_therm]]*6.933,"")</f>
        <v>0</v>
      </c>
      <c r="O183" s="13">
        <f>IFERROR(Metric[[#This Row],[Sp_heat]]*0.0002388,"")</f>
        <v>0</v>
      </c>
      <c r="P183" s="13">
        <f>IFERROR(Metric[[#This Row],[Damping]],"")</f>
        <v>0</v>
      </c>
      <c r="Q183" s="13" t="str">
        <f>IFERROR(Metric[[#This Row],[Source]],"")</f>
        <v>SW material library</v>
      </c>
    </row>
    <row r="184" spans="1:17" x14ac:dyDescent="0.25">
      <c r="A184" s="27" t="str">
        <f>IFERROR(Metric[[#This Row],[Class]],"")</f>
        <v>WOOD</v>
      </c>
      <c r="B184" s="27"/>
      <c r="C184" s="30" t="str">
        <f>IFERROR(Metric[[#This Row],[Name]],"")</f>
        <v>PINE</v>
      </c>
      <c r="D184" s="3">
        <f>IFERROR(Metric[[#This Row],[S_yt]]*(0.0001450377),"")</f>
        <v>0</v>
      </c>
      <c r="E184" s="3">
        <f>IFERROR(Metric[[#This Row],[S_ys]]*(0.0001450377),"")</f>
        <v>0</v>
      </c>
      <c r="F184" s="3">
        <f>IFERROR(Metric[[#This Row],[S_ut]]*(0.0001450377),"")</f>
        <v>0</v>
      </c>
      <c r="G184" s="3">
        <f>IFERROR(Metric[[#This Row],[S_us]]*(0.0001450377),"")</f>
        <v>0</v>
      </c>
      <c r="H184" s="3">
        <f>IFERROR(Metric[[#This Row],[S_uc]]*(0.0001450377),"")</f>
        <v>0</v>
      </c>
      <c r="I184" s="21">
        <f>IFERROR(Metric[[#This Row],[E]]*(0.0001450377),"")</f>
        <v>0</v>
      </c>
      <c r="J184" s="3">
        <f>IFERROR(Metric[[#This Row],[G]]*(0.0001450377),"")</f>
        <v>0</v>
      </c>
      <c r="K184" s="9">
        <f>IFERROR(Metric[[#This Row],[ν]],"")</f>
        <v>0</v>
      </c>
      <c r="L184" s="13">
        <f>IFERROR(Metric[[#This Row],[ρ]]*0.000036127292,"")</f>
        <v>1.228327928E-2</v>
      </c>
      <c r="M184" s="3">
        <f>IFERROR(Metric[[#This Row],[CTE]]/1.8,"")</f>
        <v>0</v>
      </c>
      <c r="N184" s="9">
        <f>IFERROR(Metric[[#This Row],[K_therm]]*6.933,"")</f>
        <v>0</v>
      </c>
      <c r="O184" s="13">
        <f>IFERROR(Metric[[#This Row],[Sp_heat]]*0.0002388,"")</f>
        <v>0</v>
      </c>
      <c r="P184" s="13">
        <f>IFERROR(Metric[[#This Row],[Damping]],"")</f>
        <v>0</v>
      </c>
      <c r="Q184" s="13" t="str">
        <f>IFERROR(Metric[[#This Row],[Source]],"")</f>
        <v>SW material library</v>
      </c>
    </row>
    <row r="185" spans="1:17" x14ac:dyDescent="0.25">
      <c r="A185" s="27" t="str">
        <f>IFERROR(Metric[[#This Row],[Class]],"")</f>
        <v>WOOD</v>
      </c>
      <c r="B185" s="27"/>
      <c r="C185" s="30" t="str">
        <f>IFERROR(Metric[[#This Row],[Name]],"")</f>
        <v>TEAK</v>
      </c>
      <c r="D185" s="3">
        <f>IFERROR(Metric[[#This Row],[S_yt]]*(0.0001450377),"")</f>
        <v>0</v>
      </c>
      <c r="E185" s="3">
        <f>IFERROR(Metric[[#This Row],[S_ys]]*(0.0001450377),"")</f>
        <v>0</v>
      </c>
      <c r="F185" s="3">
        <f>IFERROR(Metric[[#This Row],[S_ut]]*(0.0001450377),"")</f>
        <v>0</v>
      </c>
      <c r="G185" s="3">
        <f>IFERROR(Metric[[#This Row],[S_us]]*(0.0001450377),"")</f>
        <v>0</v>
      </c>
      <c r="H185" s="3">
        <f>IFERROR(Metric[[#This Row],[S_uc]]*(0.0001450377),"")</f>
        <v>0</v>
      </c>
      <c r="I185" s="21">
        <f>IFERROR(Metric[[#This Row],[E]]*(0.0001450377),"")</f>
        <v>0</v>
      </c>
      <c r="J185" s="3">
        <f>IFERROR(Metric[[#This Row],[G]]*(0.0001450377),"")</f>
        <v>0</v>
      </c>
      <c r="K185" s="9">
        <f>IFERROR(Metric[[#This Row],[ν]],"")</f>
        <v>0</v>
      </c>
      <c r="L185" s="13">
        <f>IFERROR(Metric[[#This Row],[ρ]]*0.000036127292,"")</f>
        <v>2.2760193960000001E-2</v>
      </c>
      <c r="M185" s="3">
        <f>IFERROR(Metric[[#This Row],[CTE]]/1.8,"")</f>
        <v>0</v>
      </c>
      <c r="N185" s="9">
        <f>IFERROR(Metric[[#This Row],[K_therm]]*6.933,"")</f>
        <v>0</v>
      </c>
      <c r="O185" s="13">
        <f>IFERROR(Metric[[#This Row],[Sp_heat]]*0.0002388,"")</f>
        <v>0</v>
      </c>
      <c r="P185" s="13">
        <f>IFERROR(Metric[[#This Row],[Damping]],"")</f>
        <v>0</v>
      </c>
      <c r="Q185" s="13" t="str">
        <f>IFERROR(Metric[[#This Row],[Source]],"")</f>
        <v>SW material library</v>
      </c>
    </row>
    <row r="186" spans="1:17" x14ac:dyDescent="0.25">
      <c r="A186" s="27" t="str">
        <f>IFERROR(Metric[[#This Row],[Class]],"")</f>
        <v>ZINC ALLOY</v>
      </c>
      <c r="B186" s="27"/>
      <c r="C186" s="30" t="str">
        <f>IFERROR(Metric[[#This Row],[Name]],"")</f>
        <v>AC41A AS CAST</v>
      </c>
      <c r="D186" s="3">
        <f>IFERROR(Metric[[#This Row],[S_yt]]*(0.0001450377),"")</f>
        <v>0</v>
      </c>
      <c r="E186" s="3">
        <f>IFERROR(Metric[[#This Row],[S_ys]]*(0.0001450377),"")</f>
        <v>0</v>
      </c>
      <c r="F186" s="3">
        <f>IFERROR(Metric[[#This Row],[S_ut]]*(0.0001450377),"")</f>
        <v>47862.441000000006</v>
      </c>
      <c r="G186" s="3">
        <f>IFERROR(Metric[[#This Row],[S_us]]*(0.0001450377),"")</f>
        <v>27633.393195422585</v>
      </c>
      <c r="H186" s="3">
        <f>IFERROR(Metric[[#This Row],[S_uc]]*(0.0001450377),"")</f>
        <v>87022.62000000001</v>
      </c>
      <c r="I186" s="21">
        <f>IFERROR(Metric[[#This Row],[E]]*(0.0001450377),"")</f>
        <v>12328204.5</v>
      </c>
      <c r="J186" s="3">
        <f>IFERROR(Metric[[#This Row],[G]]*(0.0001450377),"")</f>
        <v>0</v>
      </c>
      <c r="K186" s="9">
        <f>IFERROR(Metric[[#This Row],[ν]],"")</f>
        <v>0.3</v>
      </c>
      <c r="L186" s="13">
        <f>IFERROR(Metric[[#This Row],[ρ]]*0.000036127292,"")</f>
        <v>0.24205285639999999</v>
      </c>
      <c r="M186" s="3">
        <f>IFERROR(Metric[[#This Row],[CTE]]/1.8,"")</f>
        <v>1.5222222222222221E-5</v>
      </c>
      <c r="N186" s="9">
        <f>IFERROR(Metric[[#This Row],[K_therm]]*6.933,"")</f>
        <v>755.00369999999998</v>
      </c>
      <c r="O186" s="13">
        <f>IFERROR(Metric[[#This Row],[Sp_heat]]*0.0002388,"")</f>
        <v>0.100296</v>
      </c>
      <c r="P186" s="13">
        <f>IFERROR(Metric[[#This Row],[Damping]],"")</f>
        <v>0</v>
      </c>
      <c r="Q186" s="13" t="str">
        <f>IFERROR(Metric[[#This Row],[Source]],"")</f>
        <v>SW material library</v>
      </c>
    </row>
    <row r="187" spans="1:17" x14ac:dyDescent="0.25">
      <c r="A187" s="27" t="str">
        <f>IFERROR(Metric[[#This Row],[Class]],"")</f>
        <v>ZINC ALLOY</v>
      </c>
      <c r="B187" s="27"/>
      <c r="C187" s="30" t="str">
        <f>IFERROR(Metric[[#This Row],[Name]],"")</f>
        <v>AC43A (Zn-4Al-2.5Cu-0.04Mg; Number 2 Die Casting Alloy; Zamak 2), Die Cast</v>
      </c>
      <c r="D187" s="3">
        <f>IFERROR(Metric[[#This Row],[S_yt]]*(0.0001450377),"")</f>
        <v>0</v>
      </c>
      <c r="E187" s="3">
        <f>IFERROR(Metric[[#This Row],[S_ys]]*(0.0001450377),"")</f>
        <v>0</v>
      </c>
      <c r="F187" s="3">
        <f>IFERROR(Metric[[#This Row],[S_ut]]*(0.0001450377),"")</f>
        <v>51923.496600000006</v>
      </c>
      <c r="G187" s="3">
        <f>IFERROR(Metric[[#This Row],[S_us]]*(0.0001450377),"")</f>
        <v>29978.044739276622</v>
      </c>
      <c r="H187" s="3">
        <f>IFERROR(Metric[[#This Row],[S_uc]]*(0.0001450377),"")</f>
        <v>92969.165700000012</v>
      </c>
      <c r="I187" s="21">
        <f>IFERROR(Metric[[#This Row],[E]]*(0.0001450377),"")</f>
        <v>12400723.350000001</v>
      </c>
      <c r="J187" s="3">
        <f>IFERROR(Metric[[#This Row],[G]]*(0.0001450377),"")</f>
        <v>0</v>
      </c>
      <c r="K187" s="9">
        <f>IFERROR(Metric[[#This Row],[ν]],"")</f>
        <v>0.3</v>
      </c>
      <c r="L187" s="13">
        <f>IFERROR(Metric[[#This Row],[ρ]]*0.000036127292,"")</f>
        <v>0.23844012719999999</v>
      </c>
      <c r="M187" s="3">
        <f>IFERROR(Metric[[#This Row],[CTE]]/1.8,"")</f>
        <v>1.5444444444444446E-5</v>
      </c>
      <c r="N187" s="9">
        <f>IFERROR(Metric[[#This Row],[K_therm]]*6.933,"")</f>
        <v>725.88509999999997</v>
      </c>
      <c r="O187" s="13">
        <f>IFERROR(Metric[[#This Row],[Sp_heat]]*0.0002388,"")</f>
        <v>9.9985560000000001E-2</v>
      </c>
      <c r="P187" s="13">
        <f>IFERROR(Metric[[#This Row],[Damping]],"")</f>
        <v>0</v>
      </c>
      <c r="Q187" s="13" t="str">
        <f>IFERROR(Metric[[#This Row],[Source]],"")</f>
        <v>SW material library</v>
      </c>
    </row>
    <row r="188" spans="1:17" x14ac:dyDescent="0.25">
      <c r="A188" s="27" t="str">
        <f>IFERROR(Metric[[#This Row],[Class]],"")</f>
        <v>ZINC ALLOY</v>
      </c>
      <c r="B188" s="27"/>
      <c r="C188" s="30" t="str">
        <f>IFERROR(Metric[[#This Row],[Name]],"")</f>
        <v>Zinc AG40A (Zn-4Al-0.4Mg; Zamak 3), Cast</v>
      </c>
      <c r="D188" s="3">
        <f>IFERROR(Metric[[#This Row],[S_yt]]*(0.0001450377),"")</f>
        <v>0</v>
      </c>
      <c r="E188" s="3">
        <f>IFERROR(Metric[[#This Row],[S_ys]]*(0.0001450377),"")</f>
        <v>0</v>
      </c>
      <c r="F188" s="3">
        <f>IFERROR(Metric[[#This Row],[S_ut]]*(0.0001450377),"")</f>
        <v>41335.744500000001</v>
      </c>
      <c r="G188" s="3">
        <f>IFERROR(Metric[[#This Row],[S_us]]*(0.0001450377),"")</f>
        <v>23865.203214228593</v>
      </c>
      <c r="H188" s="3">
        <f>IFERROR(Metric[[#This Row],[S_uc]]*(0.0001450377),"")</f>
        <v>60190.645500000006</v>
      </c>
      <c r="I188" s="21">
        <f>IFERROR(Metric[[#This Row],[E]]*(0.0001450377),"")</f>
        <v>12328204.5</v>
      </c>
      <c r="J188" s="3">
        <f>IFERROR(Metric[[#This Row],[G]]*(0.0001450377),"")</f>
        <v>0</v>
      </c>
      <c r="K188" s="9">
        <f>IFERROR(Metric[[#This Row],[ν]],"")</f>
        <v>0.3</v>
      </c>
      <c r="L188" s="13">
        <f>IFERROR(Metric[[#This Row],[ρ]]*0.000036127292,"")</f>
        <v>0.23844012719999999</v>
      </c>
      <c r="M188" s="3">
        <f>IFERROR(Metric[[#This Row],[CTE]]/1.8,"")</f>
        <v>1.5222222222222221E-5</v>
      </c>
      <c r="N188" s="9">
        <f>IFERROR(Metric[[#This Row],[K_therm]]*6.933,"")</f>
        <v>783.42899999999997</v>
      </c>
      <c r="O188" s="13">
        <f>IFERROR(Metric[[#This Row],[Sp_heat]]*0.0002388,"")</f>
        <v>0.100296</v>
      </c>
      <c r="P188" s="13">
        <f>IFERROR(Metric[[#This Row],[Damping]],"")</f>
        <v>0</v>
      </c>
      <c r="Q188" s="13" t="str">
        <f>IFERROR(Metric[[#This Row],[Source]],"")</f>
        <v>SW material library</v>
      </c>
    </row>
    <row r="189" spans="1:17" x14ac:dyDescent="0.25">
      <c r="A189" s="27" t="str">
        <f>IFERROR(Metric[[#This Row],[Class]],"")</f>
        <v>ZINC ALLOY</v>
      </c>
      <c r="B189" s="27"/>
      <c r="C189" s="30" t="str">
        <f>IFERROR(Metric[[#This Row],[Name]],"")</f>
        <v>Zinc Alloy 7; AG40B; Zn-4Al-0.015Mg</v>
      </c>
      <c r="D189" s="3">
        <f>IFERROR(Metric[[#This Row],[S_yt]]*(0.0001450377),"")</f>
        <v>41335.744500000001</v>
      </c>
      <c r="E189" s="3">
        <f>IFERROR(Metric[[#This Row],[S_ys]]*(0.0001450377),"")</f>
        <v>23865.203214228593</v>
      </c>
      <c r="F189" s="3">
        <f>IFERROR(Metric[[#This Row],[S_ut]]*(0.0001450377),"")</f>
        <v>41335.744500000001</v>
      </c>
      <c r="G189" s="3">
        <f>IFERROR(Metric[[#This Row],[S_us]]*(0.0001450377),"")</f>
        <v>23865.203214228593</v>
      </c>
      <c r="H189" s="3">
        <f>IFERROR(Metric[[#This Row],[S_uc]]*(0.0001450377),"")</f>
        <v>60045.607800000005</v>
      </c>
      <c r="I189" s="21">
        <f>IFERROR(Metric[[#This Row],[E]]*(0.0001450377),"")</f>
        <v>12328204.5</v>
      </c>
      <c r="J189" s="3">
        <f>IFERROR(Metric[[#This Row],[G]]*(0.0001450377),"")</f>
        <v>0</v>
      </c>
      <c r="K189" s="9">
        <f>IFERROR(Metric[[#This Row],[ν]],"")</f>
        <v>0.3</v>
      </c>
      <c r="L189" s="13">
        <f>IFERROR(Metric[[#This Row],[ρ]]*0.000036127292,"")</f>
        <v>0.23844012719999999</v>
      </c>
      <c r="M189" s="3">
        <f>IFERROR(Metric[[#This Row],[CTE]]/1.8,"")</f>
        <v>1.5222222222222221E-5</v>
      </c>
      <c r="N189" s="9">
        <f>IFERROR(Metric[[#This Row],[K_therm]]*6.933,"")</f>
        <v>783.42899999999997</v>
      </c>
      <c r="O189" s="13">
        <f>IFERROR(Metric[[#This Row],[Sp_heat]]*0.0002388,"")</f>
        <v>9.9985560000000001E-2</v>
      </c>
      <c r="P189" s="13">
        <f>IFERROR(Metric[[#This Row],[Damping]],"")</f>
        <v>0</v>
      </c>
      <c r="Q189" s="13" t="str">
        <f>IFERROR(Metric[[#This Row],[Source]],"")</f>
        <v>SW material library</v>
      </c>
    </row>
    <row r="190" spans="1:17" x14ac:dyDescent="0.25">
      <c r="A190" s="27">
        <f>IFERROR(Metric[[#This Row],[Class]],"")</f>
        <v>0</v>
      </c>
      <c r="B190" s="27"/>
      <c r="C190" s="30" t="str">
        <f>IFERROR(Metric[[#This Row],[Name]],"")</f>
        <v>AIR</v>
      </c>
      <c r="D190" s="3">
        <f>IFERROR(Metric[[#This Row],[S_yt]]*(0.0001450377),"")</f>
        <v>0</v>
      </c>
      <c r="E190" s="3">
        <f>IFERROR(Metric[[#This Row],[S_ys]]*(0.0001450377),"")</f>
        <v>0</v>
      </c>
      <c r="F190" s="3">
        <f>IFERROR(Metric[[#This Row],[S_ut]]*(0.0001450377),"")</f>
        <v>0</v>
      </c>
      <c r="G190" s="3">
        <f>IFERROR(Metric[[#This Row],[S_us]]*(0.0001450377),"")</f>
        <v>0</v>
      </c>
      <c r="H190" s="3">
        <f>IFERROR(Metric[[#This Row],[S_uc]]*(0.0001450377),"")</f>
        <v>0</v>
      </c>
      <c r="I190" s="21">
        <f>IFERROR(Metric[[#This Row],[E]]*(0.0001450377),"")</f>
        <v>0</v>
      </c>
      <c r="J190" s="3">
        <f>IFERROR(Metric[[#This Row],[G]]*(0.0001450377),"")</f>
        <v>0</v>
      </c>
      <c r="K190" s="9">
        <f>IFERROR(Metric[[#This Row],[ν]],"")</f>
        <v>0</v>
      </c>
      <c r="L190" s="13">
        <f>IFERROR(Metric[[#This Row],[ρ]]*0.000036127292,"")</f>
        <v>3.9740021200000003E-5</v>
      </c>
      <c r="M190" s="3">
        <f>IFERROR(Metric[[#This Row],[CTE]]/1.8,"")</f>
        <v>0</v>
      </c>
      <c r="N190" s="9">
        <f>IFERROR(Metric[[#This Row],[K_therm]]*6.933,"")</f>
        <v>0.187191</v>
      </c>
      <c r="O190" s="13">
        <f>IFERROR(Metric[[#This Row],[Sp_heat]]*0.0002388,"")</f>
        <v>0.23880000000000001</v>
      </c>
      <c r="P190" s="13">
        <f>IFERROR(Metric[[#This Row],[Damping]],"")</f>
        <v>0</v>
      </c>
      <c r="Q190" s="13" t="str">
        <f>IFERROR(Metric[[#This Row],[Source]],"")</f>
        <v>SW material library</v>
      </c>
    </row>
    <row r="191" spans="1:17" x14ac:dyDescent="0.25">
      <c r="A191" s="27">
        <f>IFERROR(Metric[[#This Row],[Class]],"")</f>
        <v>0</v>
      </c>
      <c r="B191" s="27"/>
      <c r="C191" s="30" t="str">
        <f>IFERROR(Metric[[#This Row],[Name]],"")</f>
        <v>C (Graphite)</v>
      </c>
      <c r="D191" s="3">
        <f>IFERROR(Metric[[#This Row],[S_yt]]*(0.0001450377),"")</f>
        <v>17490.6763938</v>
      </c>
      <c r="E191" s="3">
        <f>IFERROR(Metric[[#This Row],[S_ys]]*(0.0001450377),"")</f>
        <v>10098.246724269064</v>
      </c>
      <c r="F191" s="3">
        <f>IFERROR(Metric[[#This Row],[S_ut]]*(0.0001450377),"")</f>
        <v>14623.571140200002</v>
      </c>
      <c r="G191" s="3">
        <f>IFERROR(Metric[[#This Row],[S_us]]*(0.0001450377),"")</f>
        <v>8442.9227343081129</v>
      </c>
      <c r="H191" s="3">
        <f>IFERROR(Metric[[#This Row],[S_uc]]*(0.0001450377),"")</f>
        <v>0</v>
      </c>
      <c r="I191" s="21">
        <f>IFERROR(Metric[[#This Row],[E]]*(0.0001450377),"")</f>
        <v>30457917.000000004</v>
      </c>
      <c r="J191" s="3">
        <f>IFERROR(Metric[[#This Row],[G]]*(0.0001450377),"")</f>
        <v>0</v>
      </c>
      <c r="K191" s="9">
        <f>IFERROR(Metric[[#This Row],[ν]],"")</f>
        <v>0.28000000000000003</v>
      </c>
      <c r="L191" s="13">
        <f>IFERROR(Metric[[#This Row],[ρ]]*0.000036127292,"")</f>
        <v>8.0925134080000002E-2</v>
      </c>
      <c r="M191" s="3">
        <f>IFERROR(Metric[[#This Row],[CTE]]/1.8,"")</f>
        <v>7.2222222222222212E-6</v>
      </c>
      <c r="N191" s="9">
        <f>IFERROR(Metric[[#This Row],[K_therm]]*6.933,"")</f>
        <v>1164.7439999999999</v>
      </c>
      <c r="O191" s="13">
        <f>IFERROR(Metric[[#This Row],[Sp_heat]]*0.0002388,"")</f>
        <v>1.05072E-2</v>
      </c>
      <c r="P191" s="13">
        <f>IFERROR(Metric[[#This Row],[Damping]],"")</f>
        <v>0</v>
      </c>
      <c r="Q191" s="13" t="str">
        <f>IFERROR(Metric[[#This Row],[Source]],"")</f>
        <v>SW material library</v>
      </c>
    </row>
    <row r="192" spans="1:17" x14ac:dyDescent="0.25">
      <c r="A192" s="27">
        <f>IFERROR(Metric[[#This Row],[Class]],"")</f>
        <v>0</v>
      </c>
      <c r="B192" s="27"/>
      <c r="C192" s="30">
        <f>IFERROR(Metric[[#This Row],[Name]],"")</f>
        <v>0</v>
      </c>
      <c r="D192" s="3">
        <f>IFERROR(Metric[[#This Row],[S_yt]]*(0.0001450377),"")</f>
        <v>0</v>
      </c>
      <c r="E192" s="3">
        <f>IFERROR(Metric[[#This Row],[S_ys]]*(0.0001450377),"")</f>
        <v>0</v>
      </c>
      <c r="F192" s="3">
        <f>IFERROR(Metric[[#This Row],[S_ut]]*(0.0001450377),"")</f>
        <v>0</v>
      </c>
      <c r="G192" s="3">
        <f>IFERROR(Metric[[#This Row],[S_us]]*(0.0001450377),"")</f>
        <v>0</v>
      </c>
      <c r="H192" s="3">
        <f>IFERROR(Metric[[#This Row],[S_uc]]*(0.0001450377),"")</f>
        <v>0</v>
      </c>
      <c r="I192" s="21">
        <f>IFERROR(Metric[[#This Row],[E]]*(0.0001450377),"")</f>
        <v>0</v>
      </c>
      <c r="J192" s="3">
        <f>IFERROR(Metric[[#This Row],[G]]*(0.0001450377),"")</f>
        <v>0</v>
      </c>
      <c r="K192" s="9">
        <f>IFERROR(Metric[[#This Row],[ν]],"")</f>
        <v>0</v>
      </c>
      <c r="L192" s="13">
        <f>IFERROR(Metric[[#This Row],[ρ]]*0.000036127292,"")</f>
        <v>0</v>
      </c>
      <c r="M192" s="3">
        <f>IFERROR(Metric[[#This Row],[CTE]]/1.8,"")</f>
        <v>0</v>
      </c>
      <c r="N192" s="9">
        <f>IFERROR(Metric[[#This Row],[K_therm]]*6.933,"")</f>
        <v>0</v>
      </c>
      <c r="O192" s="13">
        <f>IFERROR(Metric[[#This Row],[Sp_heat]]*0.0002388,"")</f>
        <v>0</v>
      </c>
      <c r="P192" s="13">
        <f>IFERROR(Metric[[#This Row],[Damping]],"")</f>
        <v>0</v>
      </c>
      <c r="Q192" s="13">
        <f>IFERROR(Metric[[#This Row],[Source]],"")</f>
        <v>0</v>
      </c>
    </row>
    <row r="193" spans="1:17" x14ac:dyDescent="0.25">
      <c r="A193" s="27">
        <f>IFERROR(Metric[[#This Row],[Class]],"")</f>
        <v>0</v>
      </c>
      <c r="B193" s="27"/>
      <c r="C193" s="30">
        <f>IFERROR(Metric[[#This Row],[Name]],"")</f>
        <v>0</v>
      </c>
      <c r="D193" s="3">
        <f>IFERROR(Metric[[#This Row],[S_yt]]*(0.0001450377),"")</f>
        <v>0</v>
      </c>
      <c r="E193" s="3">
        <f>IFERROR(Metric[[#This Row],[S_ys]]*(0.0001450377),"")</f>
        <v>0</v>
      </c>
      <c r="F193" s="3">
        <f>IFERROR(Metric[[#This Row],[S_ut]]*(0.0001450377),"")</f>
        <v>0</v>
      </c>
      <c r="G193" s="3">
        <f>IFERROR(Metric[[#This Row],[S_us]]*(0.0001450377),"")</f>
        <v>0</v>
      </c>
      <c r="H193" s="3">
        <f>IFERROR(Metric[[#This Row],[S_uc]]*(0.0001450377),"")</f>
        <v>0</v>
      </c>
      <c r="I193" s="21">
        <f>IFERROR(Metric[[#This Row],[E]]*(0.0001450377),"")</f>
        <v>0</v>
      </c>
      <c r="J193" s="3">
        <f>IFERROR(Metric[[#This Row],[G]]*(0.0001450377),"")</f>
        <v>0</v>
      </c>
      <c r="K193" s="9">
        <f>IFERROR(Metric[[#This Row],[ν]],"")</f>
        <v>0</v>
      </c>
      <c r="L193" s="13">
        <f>IFERROR(Metric[[#This Row],[ρ]]*0.000036127292,"")</f>
        <v>0</v>
      </c>
      <c r="M193" s="3">
        <f>IFERROR(Metric[[#This Row],[CTE]]/1.8,"")</f>
        <v>0</v>
      </c>
      <c r="N193" s="9">
        <f>IFERROR(Metric[[#This Row],[K_therm]]*6.933,"")</f>
        <v>0</v>
      </c>
      <c r="O193" s="13">
        <f>IFERROR(Metric[[#This Row],[Sp_heat]]*0.0002388,"")</f>
        <v>0</v>
      </c>
      <c r="P193" s="13">
        <f>IFERROR(Metric[[#This Row],[Damping]],"")</f>
        <v>0</v>
      </c>
      <c r="Q193" s="13">
        <f>IFERROR(Metric[[#This Row],[Source]],"")</f>
        <v>0</v>
      </c>
    </row>
    <row r="194" spans="1:17" x14ac:dyDescent="0.25">
      <c r="A194" s="27">
        <f>IFERROR(Metric[[#This Row],[Class]],"")</f>
        <v>0</v>
      </c>
      <c r="B194" s="27"/>
      <c r="C194" s="30">
        <f>IFERROR(Metric[[#This Row],[Name]],"")</f>
        <v>0</v>
      </c>
      <c r="D194" s="3">
        <f>IFERROR(Metric[[#This Row],[S_yt]]*(0.0001450377),"")</f>
        <v>0</v>
      </c>
      <c r="E194" s="3">
        <f>IFERROR(Metric[[#This Row],[S_ys]]*(0.0001450377),"")</f>
        <v>0</v>
      </c>
      <c r="F194" s="3">
        <f>IFERROR(Metric[[#This Row],[S_ut]]*(0.0001450377),"")</f>
        <v>0</v>
      </c>
      <c r="G194" s="3">
        <f>IFERROR(Metric[[#This Row],[S_us]]*(0.0001450377),"")</f>
        <v>0</v>
      </c>
      <c r="H194" s="3">
        <f>IFERROR(Metric[[#This Row],[S_uc]]*(0.0001450377),"")</f>
        <v>0</v>
      </c>
      <c r="I194" s="21">
        <f>IFERROR(Metric[[#This Row],[E]]*(0.0001450377),"")</f>
        <v>0</v>
      </c>
      <c r="J194" s="3">
        <f>IFERROR(Metric[[#This Row],[G]]*(0.0001450377),"")</f>
        <v>0</v>
      </c>
      <c r="K194" s="9">
        <f>IFERROR(Metric[[#This Row],[ν]],"")</f>
        <v>0</v>
      </c>
      <c r="L194" s="13">
        <f>IFERROR(Metric[[#This Row],[ρ]]*0.000036127292,"")</f>
        <v>0</v>
      </c>
      <c r="M194" s="3">
        <f>IFERROR(Metric[[#This Row],[CTE]]/1.8,"")</f>
        <v>0</v>
      </c>
      <c r="N194" s="9">
        <f>IFERROR(Metric[[#This Row],[K_therm]]*6.933,"")</f>
        <v>0</v>
      </c>
      <c r="O194" s="13">
        <f>IFERROR(Metric[[#This Row],[Sp_heat]]*0.0002388,"")</f>
        <v>0</v>
      </c>
      <c r="P194" s="13">
        <f>IFERROR(Metric[[#This Row],[Damping]],"")</f>
        <v>0</v>
      </c>
      <c r="Q194" s="13">
        <f>IFERROR(Metric[[#This Row],[Source]],"")</f>
        <v>0</v>
      </c>
    </row>
    <row r="195" spans="1:17" x14ac:dyDescent="0.25">
      <c r="A195" s="27">
        <f>IFERROR(Metric[[#This Row],[Class]],"")</f>
        <v>0</v>
      </c>
      <c r="B195" s="27"/>
      <c r="C195" s="30">
        <f>IFERROR(Metric[[#This Row],[Name]],"")</f>
        <v>0</v>
      </c>
      <c r="D195" s="3">
        <f>IFERROR(Metric[[#This Row],[S_yt]]*(0.0001450377),"")</f>
        <v>0</v>
      </c>
      <c r="E195" s="3">
        <f>IFERROR(Metric[[#This Row],[S_ys]]*(0.0001450377),"")</f>
        <v>0</v>
      </c>
      <c r="F195" s="3">
        <f>IFERROR(Metric[[#This Row],[S_ut]]*(0.0001450377),"")</f>
        <v>0</v>
      </c>
      <c r="G195" s="3">
        <f>IFERROR(Metric[[#This Row],[S_us]]*(0.0001450377),"")</f>
        <v>0</v>
      </c>
      <c r="H195" s="3">
        <f>IFERROR(Metric[[#This Row],[S_uc]]*(0.0001450377),"")</f>
        <v>0</v>
      </c>
      <c r="I195" s="21">
        <f>IFERROR(Metric[[#This Row],[E]]*(0.0001450377),"")</f>
        <v>0</v>
      </c>
      <c r="J195" s="3">
        <f>IFERROR(Metric[[#This Row],[G]]*(0.0001450377),"")</f>
        <v>0</v>
      </c>
      <c r="K195" s="9">
        <f>IFERROR(Metric[[#This Row],[ν]],"")</f>
        <v>0</v>
      </c>
      <c r="L195" s="13">
        <f>IFERROR(Metric[[#This Row],[ρ]]*0.000036127292,"")</f>
        <v>0</v>
      </c>
      <c r="M195" s="3">
        <f>IFERROR(Metric[[#This Row],[CTE]]/1.8,"")</f>
        <v>0</v>
      </c>
      <c r="N195" s="9">
        <f>IFERROR(Metric[[#This Row],[K_therm]]*6.933,"")</f>
        <v>0</v>
      </c>
      <c r="O195" s="13">
        <f>IFERROR(Metric[[#This Row],[Sp_heat]]*0.0002388,"")</f>
        <v>0</v>
      </c>
      <c r="P195" s="13">
        <f>IFERROR(Metric[[#This Row],[Damping]],"")</f>
        <v>0</v>
      </c>
      <c r="Q195" s="13">
        <f>IFERROR(Metric[[#This Row],[Source]],"")</f>
        <v>0</v>
      </c>
    </row>
    <row r="196" spans="1:17" x14ac:dyDescent="0.25">
      <c r="A196" s="27">
        <f>IFERROR(Metric[[#This Row],[Class]],"")</f>
        <v>0</v>
      </c>
      <c r="B196" s="27"/>
      <c r="C196" s="30">
        <f>IFERROR(Metric[[#This Row],[Name]],"")</f>
        <v>0</v>
      </c>
      <c r="D196" s="3">
        <f>IFERROR(Metric[[#This Row],[S_yt]]*(0.0001450377),"")</f>
        <v>0</v>
      </c>
      <c r="E196" s="3">
        <f>IFERROR(Metric[[#This Row],[S_ys]]*(0.0001450377),"")</f>
        <v>0</v>
      </c>
      <c r="F196" s="3">
        <f>IFERROR(Metric[[#This Row],[S_ut]]*(0.0001450377),"")</f>
        <v>0</v>
      </c>
      <c r="G196" s="3">
        <f>IFERROR(Metric[[#This Row],[S_us]]*(0.0001450377),"")</f>
        <v>0</v>
      </c>
      <c r="H196" s="3">
        <f>IFERROR(Metric[[#This Row],[S_uc]]*(0.0001450377),"")</f>
        <v>0</v>
      </c>
      <c r="I196" s="21">
        <f>IFERROR(Metric[[#This Row],[E]]*(0.0001450377),"")</f>
        <v>0</v>
      </c>
      <c r="J196" s="3">
        <f>IFERROR(Metric[[#This Row],[G]]*(0.0001450377),"")</f>
        <v>0</v>
      </c>
      <c r="K196" s="9">
        <f>IFERROR(Metric[[#This Row],[ν]],"")</f>
        <v>0</v>
      </c>
      <c r="L196" s="13">
        <f>IFERROR(Metric[[#This Row],[ρ]]*0.000036127292,"")</f>
        <v>0</v>
      </c>
      <c r="M196" s="3">
        <f>IFERROR(Metric[[#This Row],[CTE]]/1.8,"")</f>
        <v>0</v>
      </c>
      <c r="N196" s="9">
        <f>IFERROR(Metric[[#This Row],[K_therm]]*6.933,"")</f>
        <v>0</v>
      </c>
      <c r="O196" s="13">
        <f>IFERROR(Metric[[#This Row],[Sp_heat]]*0.0002388,"")</f>
        <v>0</v>
      </c>
      <c r="P196" s="13">
        <f>IFERROR(Metric[[#This Row],[Damping]],"")</f>
        <v>0</v>
      </c>
      <c r="Q196" s="13">
        <f>IFERROR(Metric[[#This Row],[Source]],"")</f>
        <v>0</v>
      </c>
    </row>
    <row r="197" spans="1:17" x14ac:dyDescent="0.25">
      <c r="A197" s="27">
        <f>IFERROR(Metric[[#This Row],[Class]],"")</f>
        <v>0</v>
      </c>
      <c r="B197" s="27"/>
      <c r="C197" s="30">
        <f>IFERROR(Metric[[#This Row],[Name]],"")</f>
        <v>0</v>
      </c>
      <c r="D197" s="3">
        <f>IFERROR(Metric[[#This Row],[S_yt]]*(0.0001450377),"")</f>
        <v>0</v>
      </c>
      <c r="E197" s="3">
        <f>IFERROR(Metric[[#This Row],[S_ys]]*(0.0001450377),"")</f>
        <v>0</v>
      </c>
      <c r="F197" s="3">
        <f>IFERROR(Metric[[#This Row],[S_ut]]*(0.0001450377),"")</f>
        <v>0</v>
      </c>
      <c r="G197" s="3">
        <f>IFERROR(Metric[[#This Row],[S_us]]*(0.0001450377),"")</f>
        <v>0</v>
      </c>
      <c r="H197" s="3">
        <f>IFERROR(Metric[[#This Row],[S_uc]]*(0.0001450377),"")</f>
        <v>0</v>
      </c>
      <c r="I197" s="21">
        <f>IFERROR(Metric[[#This Row],[E]]*(0.0001450377),"")</f>
        <v>0</v>
      </c>
      <c r="J197" s="3">
        <f>IFERROR(Metric[[#This Row],[G]]*(0.0001450377),"")</f>
        <v>0</v>
      </c>
      <c r="K197" s="9">
        <f>IFERROR(Metric[[#This Row],[ν]],"")</f>
        <v>0</v>
      </c>
      <c r="L197" s="13">
        <f>IFERROR(Metric[[#This Row],[ρ]]*0.000036127292,"")</f>
        <v>0</v>
      </c>
      <c r="M197" s="3">
        <f>IFERROR(Metric[[#This Row],[CTE]]/1.8,"")</f>
        <v>0</v>
      </c>
      <c r="N197" s="9">
        <f>IFERROR(Metric[[#This Row],[K_therm]]*6.933,"")</f>
        <v>0</v>
      </c>
      <c r="O197" s="13">
        <f>IFERROR(Metric[[#This Row],[Sp_heat]]*0.0002388,"")</f>
        <v>0</v>
      </c>
      <c r="P197" s="13">
        <f>IFERROR(Metric[[#This Row],[Damping]],"")</f>
        <v>0</v>
      </c>
      <c r="Q197" s="13">
        <f>IFERROR(Metric[[#This Row],[Source]],"")</f>
        <v>0</v>
      </c>
    </row>
    <row r="198" spans="1:17" x14ac:dyDescent="0.25">
      <c r="A198" s="27">
        <f>IFERROR(Metric[[#This Row],[Class]],"")</f>
        <v>0</v>
      </c>
      <c r="B198" s="27"/>
      <c r="C198" s="30">
        <f>IFERROR(Metric[[#This Row],[Name]],"")</f>
        <v>0</v>
      </c>
      <c r="D198" s="3">
        <f>IFERROR(Metric[[#This Row],[S_yt]]*(0.0001450377),"")</f>
        <v>0</v>
      </c>
      <c r="E198" s="3">
        <f>IFERROR(Metric[[#This Row],[S_ys]]*(0.0001450377),"")</f>
        <v>0</v>
      </c>
      <c r="F198" s="3">
        <f>IFERROR(Metric[[#This Row],[S_ut]]*(0.0001450377),"")</f>
        <v>0</v>
      </c>
      <c r="G198" s="3">
        <f>IFERROR(Metric[[#This Row],[S_us]]*(0.0001450377),"")</f>
        <v>0</v>
      </c>
      <c r="H198" s="3">
        <f>IFERROR(Metric[[#This Row],[S_uc]]*(0.0001450377),"")</f>
        <v>0</v>
      </c>
      <c r="I198" s="21">
        <f>IFERROR(Metric[[#This Row],[E]]*(0.0001450377),"")</f>
        <v>0</v>
      </c>
      <c r="J198" s="3">
        <f>IFERROR(Metric[[#This Row],[G]]*(0.0001450377),"")</f>
        <v>0</v>
      </c>
      <c r="K198" s="9">
        <f>IFERROR(Metric[[#This Row],[ν]],"")</f>
        <v>0</v>
      </c>
      <c r="L198" s="13">
        <f>IFERROR(Metric[[#This Row],[ρ]]*0.000036127292,"")</f>
        <v>0</v>
      </c>
      <c r="M198" s="3">
        <f>IFERROR(Metric[[#This Row],[CTE]]/1.8,"")</f>
        <v>0</v>
      </c>
      <c r="N198" s="9">
        <f>IFERROR(Metric[[#This Row],[K_therm]]*6.933,"")</f>
        <v>0</v>
      </c>
      <c r="O198" s="13">
        <f>IFERROR(Metric[[#This Row],[Sp_heat]]*0.0002388,"")</f>
        <v>0</v>
      </c>
      <c r="P198" s="13">
        <f>IFERROR(Metric[[#This Row],[Damping]],"")</f>
        <v>0</v>
      </c>
      <c r="Q198" s="13">
        <f>IFERROR(Metric[[#This Row],[Source]],"")</f>
        <v>0</v>
      </c>
    </row>
    <row r="199" spans="1:17" x14ac:dyDescent="0.25">
      <c r="A199" s="27">
        <f>IFERROR(Metric[[#This Row],[Class]],"")</f>
        <v>0</v>
      </c>
      <c r="B199" s="27"/>
      <c r="C199" s="30">
        <f>IFERROR(Metric[[#This Row],[Name]],"")</f>
        <v>0</v>
      </c>
      <c r="D199" s="3">
        <f>IFERROR(Metric[[#This Row],[S_yt]]*(0.0001450377),"")</f>
        <v>0</v>
      </c>
      <c r="E199" s="3">
        <f>IFERROR(Metric[[#This Row],[S_ys]]*(0.0001450377),"")</f>
        <v>0</v>
      </c>
      <c r="F199" s="3">
        <f>IFERROR(Metric[[#This Row],[S_ut]]*(0.0001450377),"")</f>
        <v>0</v>
      </c>
      <c r="G199" s="3">
        <f>IFERROR(Metric[[#This Row],[S_us]]*(0.0001450377),"")</f>
        <v>0</v>
      </c>
      <c r="H199" s="3">
        <f>IFERROR(Metric[[#This Row],[S_uc]]*(0.0001450377),"")</f>
        <v>0</v>
      </c>
      <c r="I199" s="21">
        <f>IFERROR(Metric[[#This Row],[E]]*(0.0001450377),"")</f>
        <v>0</v>
      </c>
      <c r="J199" s="3">
        <f>IFERROR(Metric[[#This Row],[G]]*(0.0001450377),"")</f>
        <v>0</v>
      </c>
      <c r="K199" s="9">
        <f>IFERROR(Metric[[#This Row],[ν]],"")</f>
        <v>0</v>
      </c>
      <c r="L199" s="13">
        <f>IFERROR(Metric[[#This Row],[ρ]]*0.000036127292,"")</f>
        <v>0</v>
      </c>
      <c r="M199" s="3">
        <f>IFERROR(Metric[[#This Row],[CTE]]/1.8,"")</f>
        <v>0</v>
      </c>
      <c r="N199" s="9">
        <f>IFERROR(Metric[[#This Row],[K_therm]]*6.933,"")</f>
        <v>0</v>
      </c>
      <c r="O199" s="13">
        <f>IFERROR(Metric[[#This Row],[Sp_heat]]*0.0002388,"")</f>
        <v>0</v>
      </c>
      <c r="P199" s="13">
        <f>IFERROR(Metric[[#This Row],[Damping]],"")</f>
        <v>0</v>
      </c>
      <c r="Q199" s="13">
        <f>IFERROR(Metric[[#This Row],[Source]],"")</f>
        <v>0</v>
      </c>
    </row>
    <row r="200" spans="1:17" x14ac:dyDescent="0.25">
      <c r="A200" s="27">
        <f>IFERROR(Metric[[#This Row],[Class]],"")</f>
        <v>0</v>
      </c>
      <c r="B200" s="27"/>
      <c r="C200" s="30">
        <f>IFERROR(Metric[[#This Row],[Name]],"")</f>
        <v>0</v>
      </c>
      <c r="D200" s="3">
        <f>IFERROR(Metric[[#This Row],[S_yt]]*(0.0001450377),"")</f>
        <v>0</v>
      </c>
      <c r="E200" s="3">
        <f>IFERROR(Metric[[#This Row],[S_ys]]*(0.0001450377),"")</f>
        <v>0</v>
      </c>
      <c r="F200" s="3">
        <f>IFERROR(Metric[[#This Row],[S_ut]]*(0.0001450377),"")</f>
        <v>0</v>
      </c>
      <c r="G200" s="3">
        <f>IFERROR(Metric[[#This Row],[S_us]]*(0.0001450377),"")</f>
        <v>0</v>
      </c>
      <c r="H200" s="3">
        <f>IFERROR(Metric[[#This Row],[S_uc]]*(0.0001450377),"")</f>
        <v>0</v>
      </c>
      <c r="I200" s="21">
        <f>IFERROR(Metric[[#This Row],[E]]*(0.0001450377),"")</f>
        <v>0</v>
      </c>
      <c r="J200" s="3">
        <f>IFERROR(Metric[[#This Row],[G]]*(0.0001450377),"")</f>
        <v>0</v>
      </c>
      <c r="K200" s="9">
        <f>IFERROR(Metric[[#This Row],[ν]],"")</f>
        <v>0</v>
      </c>
      <c r="L200" s="13">
        <f>IFERROR(Metric[[#This Row],[ρ]]*0.000036127292,"")</f>
        <v>0</v>
      </c>
      <c r="M200" s="3">
        <f>IFERROR(Metric[[#This Row],[CTE]]/1.8,"")</f>
        <v>0</v>
      </c>
      <c r="N200" s="9">
        <f>IFERROR(Metric[[#This Row],[K_therm]]*6.933,"")</f>
        <v>0</v>
      </c>
      <c r="O200" s="13">
        <f>IFERROR(Metric[[#This Row],[Sp_heat]]*0.0002388,"")</f>
        <v>0</v>
      </c>
      <c r="P200" s="13">
        <f>IFERROR(Metric[[#This Row],[Damping]],"")</f>
        <v>0</v>
      </c>
      <c r="Q200" s="13">
        <f>IFERROR(Metric[[#This Row],[Source]],"")</f>
        <v>0</v>
      </c>
    </row>
    <row r="201" spans="1:17" x14ac:dyDescent="0.25">
      <c r="A201" s="27">
        <f>IFERROR(Metric[[#This Row],[Class]],"")</f>
        <v>0</v>
      </c>
      <c r="B201" s="27"/>
      <c r="C201" s="30">
        <f>IFERROR(Metric[[#This Row],[Name]],"")</f>
        <v>0</v>
      </c>
      <c r="D201" s="3">
        <f>IFERROR(Metric[[#This Row],[S_yt]]*(0.0001450377),"")</f>
        <v>0</v>
      </c>
      <c r="E201" s="3">
        <f>IFERROR(Metric[[#This Row],[S_ys]]*(0.0001450377),"")</f>
        <v>0</v>
      </c>
      <c r="F201" s="3">
        <f>IFERROR(Metric[[#This Row],[S_ut]]*(0.0001450377),"")</f>
        <v>0</v>
      </c>
      <c r="G201" s="3">
        <f>IFERROR(Metric[[#This Row],[S_us]]*(0.0001450377),"")</f>
        <v>0</v>
      </c>
      <c r="H201" s="3">
        <f>IFERROR(Metric[[#This Row],[S_uc]]*(0.0001450377),"")</f>
        <v>0</v>
      </c>
      <c r="I201" s="21">
        <f>IFERROR(Metric[[#This Row],[E]]*(0.0001450377),"")</f>
        <v>0</v>
      </c>
      <c r="J201" s="3">
        <f>IFERROR(Metric[[#This Row],[G]]*(0.0001450377),"")</f>
        <v>0</v>
      </c>
      <c r="K201" s="9">
        <f>IFERROR(Metric[[#This Row],[ν]],"")</f>
        <v>0</v>
      </c>
      <c r="L201" s="13">
        <f>IFERROR(Metric[[#This Row],[ρ]]*0.000036127292,"")</f>
        <v>0</v>
      </c>
      <c r="M201" s="3">
        <f>IFERROR(Metric[[#This Row],[CTE]]/1.8,"")</f>
        <v>0</v>
      </c>
      <c r="N201" s="9">
        <f>IFERROR(Metric[[#This Row],[K_therm]]*6.933,"")</f>
        <v>0</v>
      </c>
      <c r="O201" s="13">
        <f>IFERROR(Metric[[#This Row],[Sp_heat]]*0.0002388,"")</f>
        <v>0</v>
      </c>
      <c r="P201" s="13">
        <f>IFERROR(Metric[[#This Row],[Damping]],"")</f>
        <v>0</v>
      </c>
      <c r="Q201" s="13">
        <f>IFERROR(Metric[[#This Row],[Source]],"")</f>
        <v>0</v>
      </c>
    </row>
    <row r="202" spans="1:17" x14ac:dyDescent="0.25">
      <c r="A202" s="27">
        <f>IFERROR(Metric[[#This Row],[Class]],"")</f>
        <v>0</v>
      </c>
      <c r="B202" s="27"/>
      <c r="C202" s="30">
        <f>IFERROR(Metric[[#This Row],[Name]],"")</f>
        <v>0</v>
      </c>
      <c r="D202" s="3">
        <f>IFERROR(Metric[[#This Row],[S_yt]]*(0.0001450377),"")</f>
        <v>0</v>
      </c>
      <c r="E202" s="3">
        <f>IFERROR(Metric[[#This Row],[S_ys]]*(0.0001450377),"")</f>
        <v>0</v>
      </c>
      <c r="F202" s="3">
        <f>IFERROR(Metric[[#This Row],[S_ut]]*(0.0001450377),"")</f>
        <v>0</v>
      </c>
      <c r="G202" s="3">
        <f>IFERROR(Metric[[#This Row],[S_us]]*(0.0001450377),"")</f>
        <v>0</v>
      </c>
      <c r="H202" s="3">
        <f>IFERROR(Metric[[#This Row],[S_uc]]*(0.0001450377),"")</f>
        <v>0</v>
      </c>
      <c r="I202" s="21">
        <f>IFERROR(Metric[[#This Row],[E]]*(0.0001450377),"")</f>
        <v>0</v>
      </c>
      <c r="J202" s="3">
        <f>IFERROR(Metric[[#This Row],[G]]*(0.0001450377),"")</f>
        <v>0</v>
      </c>
      <c r="K202" s="9">
        <f>IFERROR(Metric[[#This Row],[ν]],"")</f>
        <v>0</v>
      </c>
      <c r="L202" s="13">
        <f>IFERROR(Metric[[#This Row],[ρ]]*0.000036127292,"")</f>
        <v>0</v>
      </c>
      <c r="M202" s="3">
        <f>IFERROR(Metric[[#This Row],[CTE]]/1.8,"")</f>
        <v>0</v>
      </c>
      <c r="N202" s="9">
        <f>IFERROR(Metric[[#This Row],[K_therm]]*6.933,"")</f>
        <v>0</v>
      </c>
      <c r="O202" s="13">
        <f>IFERROR(Metric[[#This Row],[Sp_heat]]*0.0002388,"")</f>
        <v>0</v>
      </c>
      <c r="P202" s="13">
        <f>IFERROR(Metric[[#This Row],[Damping]],"")</f>
        <v>0</v>
      </c>
      <c r="Q202" s="13">
        <f>IFERROR(Metric[[#This Row],[Source]],"")</f>
        <v>0</v>
      </c>
    </row>
    <row r="203" spans="1:17" x14ac:dyDescent="0.25">
      <c r="A203" s="27">
        <f>IFERROR(Metric[[#This Row],[Class]],"")</f>
        <v>0</v>
      </c>
      <c r="B203" s="27"/>
      <c r="C203" s="30">
        <f>IFERROR(Metric[[#This Row],[Name]],"")</f>
        <v>0</v>
      </c>
      <c r="D203" s="3">
        <f>IFERROR(Metric[[#This Row],[S_yt]]*(0.0001450377),"")</f>
        <v>0</v>
      </c>
      <c r="E203" s="3">
        <f>IFERROR(Metric[[#This Row],[S_ys]]*(0.0001450377),"")</f>
        <v>0</v>
      </c>
      <c r="F203" s="3">
        <f>IFERROR(Metric[[#This Row],[S_ut]]*(0.0001450377),"")</f>
        <v>0</v>
      </c>
      <c r="G203" s="3">
        <f>IFERROR(Metric[[#This Row],[S_us]]*(0.0001450377),"")</f>
        <v>0</v>
      </c>
      <c r="H203" s="3">
        <f>IFERROR(Metric[[#This Row],[S_uc]]*(0.0001450377),"")</f>
        <v>0</v>
      </c>
      <c r="I203" s="21">
        <f>IFERROR(Metric[[#This Row],[E]]*(0.0001450377),"")</f>
        <v>0</v>
      </c>
      <c r="J203" s="3">
        <f>IFERROR(Metric[[#This Row],[G]]*(0.0001450377),"")</f>
        <v>0</v>
      </c>
      <c r="K203" s="9">
        <f>IFERROR(Metric[[#This Row],[ν]],"")</f>
        <v>0</v>
      </c>
      <c r="L203" s="13">
        <f>IFERROR(Metric[[#This Row],[ρ]]*0.000036127292,"")</f>
        <v>0</v>
      </c>
      <c r="M203" s="3">
        <f>IFERROR(Metric[[#This Row],[CTE]]/1.8,"")</f>
        <v>0</v>
      </c>
      <c r="N203" s="9">
        <f>IFERROR(Metric[[#This Row],[K_therm]]*6.933,"")</f>
        <v>0</v>
      </c>
      <c r="O203" s="13">
        <f>IFERROR(Metric[[#This Row],[Sp_heat]]*0.0002388,"")</f>
        <v>0</v>
      </c>
      <c r="P203" s="13">
        <f>IFERROR(Metric[[#This Row],[Damping]],"")</f>
        <v>0</v>
      </c>
      <c r="Q203" s="13">
        <f>IFERROR(Metric[[#This Row],[Source]],"")</f>
        <v>0</v>
      </c>
    </row>
    <row r="204" spans="1:17" x14ac:dyDescent="0.25">
      <c r="A204" s="27">
        <f>IFERROR(Metric[[#This Row],[Class]],"")</f>
        <v>0</v>
      </c>
      <c r="B204" s="27"/>
      <c r="C204" s="30">
        <f>IFERROR(Metric[[#This Row],[Name]],"")</f>
        <v>0</v>
      </c>
      <c r="D204" s="3">
        <f>IFERROR(Metric[[#This Row],[S_yt]]*(0.0001450377),"")</f>
        <v>0</v>
      </c>
      <c r="E204" s="3">
        <f>IFERROR(Metric[[#This Row],[S_ys]]*(0.0001450377),"")</f>
        <v>0</v>
      </c>
      <c r="F204" s="3">
        <f>IFERROR(Metric[[#This Row],[S_ut]]*(0.0001450377),"")</f>
        <v>0</v>
      </c>
      <c r="G204" s="3">
        <f>IFERROR(Metric[[#This Row],[S_us]]*(0.0001450377),"")</f>
        <v>0</v>
      </c>
      <c r="H204" s="3">
        <f>IFERROR(Metric[[#This Row],[S_uc]]*(0.0001450377),"")</f>
        <v>0</v>
      </c>
      <c r="I204" s="21">
        <f>IFERROR(Metric[[#This Row],[E]]*(0.0001450377),"")</f>
        <v>0</v>
      </c>
      <c r="J204" s="3">
        <f>IFERROR(Metric[[#This Row],[G]]*(0.0001450377),"")</f>
        <v>0</v>
      </c>
      <c r="K204" s="9">
        <f>IFERROR(Metric[[#This Row],[ν]],"")</f>
        <v>0</v>
      </c>
      <c r="L204" s="13">
        <f>IFERROR(Metric[[#This Row],[ρ]]*0.000036127292,"")</f>
        <v>0</v>
      </c>
      <c r="M204" s="3">
        <f>IFERROR(Metric[[#This Row],[CTE]]/1.8,"")</f>
        <v>0</v>
      </c>
      <c r="N204" s="9">
        <f>IFERROR(Metric[[#This Row],[K_therm]]*6.933,"")</f>
        <v>0</v>
      </c>
      <c r="O204" s="13">
        <f>IFERROR(Metric[[#This Row],[Sp_heat]]*0.0002388,"")</f>
        <v>0</v>
      </c>
      <c r="P204" s="13">
        <f>IFERROR(Metric[[#This Row],[Damping]],"")</f>
        <v>0</v>
      </c>
      <c r="Q204" s="13">
        <f>IFERROR(Metric[[#This Row],[Source]],"")</f>
        <v>0</v>
      </c>
    </row>
    <row r="205" spans="1:17" x14ac:dyDescent="0.25">
      <c r="A205" s="27">
        <f>IFERROR(Metric[[#This Row],[Class]],"")</f>
        <v>0</v>
      </c>
      <c r="B205" s="27"/>
      <c r="C205" s="30">
        <f>IFERROR(Metric[[#This Row],[Name]],"")</f>
        <v>0</v>
      </c>
      <c r="D205" s="3">
        <f>IFERROR(Metric[[#This Row],[S_yt]]*(0.0001450377),"")</f>
        <v>0</v>
      </c>
      <c r="E205" s="3">
        <f>IFERROR(Metric[[#This Row],[S_ys]]*(0.0001450377),"")</f>
        <v>0</v>
      </c>
      <c r="F205" s="3">
        <f>IFERROR(Metric[[#This Row],[S_ut]]*(0.0001450377),"")</f>
        <v>0</v>
      </c>
      <c r="G205" s="3">
        <f>IFERROR(Metric[[#This Row],[S_us]]*(0.0001450377),"")</f>
        <v>0</v>
      </c>
      <c r="H205" s="3">
        <f>IFERROR(Metric[[#This Row],[S_uc]]*(0.0001450377),"")</f>
        <v>0</v>
      </c>
      <c r="I205" s="21">
        <f>IFERROR(Metric[[#This Row],[E]]*(0.0001450377),"")</f>
        <v>0</v>
      </c>
      <c r="J205" s="3">
        <f>IFERROR(Metric[[#This Row],[G]]*(0.0001450377),"")</f>
        <v>0</v>
      </c>
      <c r="K205" s="9">
        <f>IFERROR(Metric[[#This Row],[ν]],"")</f>
        <v>0</v>
      </c>
      <c r="L205" s="13">
        <f>IFERROR(Metric[[#This Row],[ρ]]*0.000036127292,"")</f>
        <v>0</v>
      </c>
      <c r="M205" s="3">
        <f>IFERROR(Metric[[#This Row],[CTE]]/1.8,"")</f>
        <v>0</v>
      </c>
      <c r="N205" s="9">
        <f>IFERROR(Metric[[#This Row],[K_therm]]*6.933,"")</f>
        <v>0</v>
      </c>
      <c r="O205" s="13">
        <f>IFERROR(Metric[[#This Row],[Sp_heat]]*0.0002388,"")</f>
        <v>0</v>
      </c>
      <c r="P205" s="13">
        <f>IFERROR(Metric[[#This Row],[Damping]],"")</f>
        <v>0</v>
      </c>
      <c r="Q205" s="13">
        <f>IFERROR(Metric[[#This Row],[Source]],"")</f>
        <v>0</v>
      </c>
    </row>
    <row r="206" spans="1:17" x14ac:dyDescent="0.25">
      <c r="A206" s="27">
        <f>IFERROR(Metric[[#This Row],[Class]],"")</f>
        <v>0</v>
      </c>
      <c r="B206" s="27"/>
      <c r="C206" s="30">
        <f>IFERROR(Metric[[#This Row],[Name]],"")</f>
        <v>0</v>
      </c>
      <c r="D206" s="3">
        <f>IFERROR(Metric[[#This Row],[S_yt]]*(0.0001450377),"")</f>
        <v>0</v>
      </c>
      <c r="E206" s="3">
        <f>IFERROR(Metric[[#This Row],[S_ys]]*(0.0001450377),"")</f>
        <v>0</v>
      </c>
      <c r="F206" s="3">
        <f>IFERROR(Metric[[#This Row],[S_ut]]*(0.0001450377),"")</f>
        <v>0</v>
      </c>
      <c r="G206" s="3">
        <f>IFERROR(Metric[[#This Row],[S_us]]*(0.0001450377),"")</f>
        <v>0</v>
      </c>
      <c r="H206" s="3">
        <f>IFERROR(Metric[[#This Row],[S_uc]]*(0.0001450377),"")</f>
        <v>0</v>
      </c>
      <c r="I206" s="21">
        <f>IFERROR(Metric[[#This Row],[E]]*(0.0001450377),"")</f>
        <v>0</v>
      </c>
      <c r="J206" s="3">
        <f>IFERROR(Metric[[#This Row],[G]]*(0.0001450377),"")</f>
        <v>0</v>
      </c>
      <c r="K206" s="9">
        <f>IFERROR(Metric[[#This Row],[ν]],"")</f>
        <v>0</v>
      </c>
      <c r="L206" s="13">
        <f>IFERROR(Metric[[#This Row],[ρ]]*0.000036127292,"")</f>
        <v>0</v>
      </c>
      <c r="M206" s="3">
        <f>IFERROR(Metric[[#This Row],[CTE]]/1.8,"")</f>
        <v>0</v>
      </c>
      <c r="N206" s="9">
        <f>IFERROR(Metric[[#This Row],[K_therm]]*6.933,"")</f>
        <v>0</v>
      </c>
      <c r="O206" s="13">
        <f>IFERROR(Metric[[#This Row],[Sp_heat]]*0.0002388,"")</f>
        <v>0</v>
      </c>
      <c r="P206" s="13">
        <f>IFERROR(Metric[[#This Row],[Damping]],"")</f>
        <v>0</v>
      </c>
      <c r="Q206" s="13">
        <f>IFERROR(Metric[[#This Row],[Source]],"")</f>
        <v>0</v>
      </c>
    </row>
    <row r="207" spans="1:17" x14ac:dyDescent="0.25">
      <c r="A207" s="27">
        <f>IFERROR(Metric[[#This Row],[Class]],"")</f>
        <v>0</v>
      </c>
      <c r="B207" s="27"/>
      <c r="C207" s="30">
        <f>IFERROR(Metric[[#This Row],[Name]],"")</f>
        <v>0</v>
      </c>
      <c r="D207" s="3">
        <f>IFERROR(Metric[[#This Row],[S_yt]]*(0.0001450377),"")</f>
        <v>0</v>
      </c>
      <c r="E207" s="3">
        <f>IFERROR(Metric[[#This Row],[S_ys]]*(0.0001450377),"")</f>
        <v>0</v>
      </c>
      <c r="F207" s="3">
        <f>IFERROR(Metric[[#This Row],[S_ut]]*(0.0001450377),"")</f>
        <v>0</v>
      </c>
      <c r="G207" s="3">
        <f>IFERROR(Metric[[#This Row],[S_us]]*(0.0001450377),"")</f>
        <v>0</v>
      </c>
      <c r="H207" s="3">
        <f>IFERROR(Metric[[#This Row],[S_uc]]*(0.0001450377),"")</f>
        <v>0</v>
      </c>
      <c r="I207" s="21">
        <f>IFERROR(Metric[[#This Row],[E]]*(0.0001450377),"")</f>
        <v>0</v>
      </c>
      <c r="J207" s="3">
        <f>IFERROR(Metric[[#This Row],[G]]*(0.0001450377),"")</f>
        <v>0</v>
      </c>
      <c r="K207" s="9">
        <f>IFERROR(Metric[[#This Row],[ν]],"")</f>
        <v>0</v>
      </c>
      <c r="L207" s="13">
        <f>IFERROR(Metric[[#This Row],[ρ]]*0.000036127292,"")</f>
        <v>0</v>
      </c>
      <c r="M207" s="3">
        <f>IFERROR(Metric[[#This Row],[CTE]]/1.8,"")</f>
        <v>0</v>
      </c>
      <c r="N207" s="9">
        <f>IFERROR(Metric[[#This Row],[K_therm]]*6.933,"")</f>
        <v>0</v>
      </c>
      <c r="O207" s="13">
        <f>IFERROR(Metric[[#This Row],[Sp_heat]]*0.0002388,"")</f>
        <v>0</v>
      </c>
      <c r="P207" s="13">
        <f>IFERROR(Metric[[#This Row],[Damping]],"")</f>
        <v>0</v>
      </c>
      <c r="Q207" s="13">
        <f>IFERROR(Metric[[#This Row],[Source]],"")</f>
        <v>0</v>
      </c>
    </row>
    <row r="208" spans="1:17" x14ac:dyDescent="0.25">
      <c r="A208" s="27">
        <f>IFERROR(Metric[[#This Row],[Class]],"")</f>
        <v>0</v>
      </c>
      <c r="B208" s="27"/>
      <c r="C208" s="30">
        <f>IFERROR(Metric[[#This Row],[Name]],"")</f>
        <v>0</v>
      </c>
      <c r="D208" s="3">
        <f>IFERROR(Metric[[#This Row],[S_yt]]*(0.0001450377),"")</f>
        <v>0</v>
      </c>
      <c r="E208" s="3">
        <f>IFERROR(Metric[[#This Row],[S_ys]]*(0.0001450377),"")</f>
        <v>0</v>
      </c>
      <c r="F208" s="3">
        <f>IFERROR(Metric[[#This Row],[S_ut]]*(0.0001450377),"")</f>
        <v>0</v>
      </c>
      <c r="G208" s="3">
        <f>IFERROR(Metric[[#This Row],[S_us]]*(0.0001450377),"")</f>
        <v>0</v>
      </c>
      <c r="H208" s="3">
        <f>IFERROR(Metric[[#This Row],[S_uc]]*(0.0001450377),"")</f>
        <v>0</v>
      </c>
      <c r="I208" s="21">
        <f>IFERROR(Metric[[#This Row],[E]]*(0.0001450377),"")</f>
        <v>0</v>
      </c>
      <c r="J208" s="3">
        <f>IFERROR(Metric[[#This Row],[G]]*(0.0001450377),"")</f>
        <v>0</v>
      </c>
      <c r="K208" s="9">
        <f>IFERROR(Metric[[#This Row],[ν]],"")</f>
        <v>0</v>
      </c>
      <c r="L208" s="13">
        <f>IFERROR(Metric[[#This Row],[ρ]]*0.000036127292,"")</f>
        <v>0</v>
      </c>
      <c r="M208" s="3">
        <f>IFERROR(Metric[[#This Row],[CTE]]/1.8,"")</f>
        <v>0</v>
      </c>
      <c r="N208" s="9">
        <f>IFERROR(Metric[[#This Row],[K_therm]]*6.933,"")</f>
        <v>0</v>
      </c>
      <c r="O208" s="13">
        <f>IFERROR(Metric[[#This Row],[Sp_heat]]*0.0002388,"")</f>
        <v>0</v>
      </c>
      <c r="P208" s="13">
        <f>IFERROR(Metric[[#This Row],[Damping]],"")</f>
        <v>0</v>
      </c>
      <c r="Q208" s="13">
        <f>IFERROR(Metric[[#This Row],[Source]],"")</f>
        <v>0</v>
      </c>
    </row>
    <row r="209" spans="1:17" x14ac:dyDescent="0.25">
      <c r="A209" s="27">
        <f>IFERROR(Metric[[#This Row],[Class]],"")</f>
        <v>0</v>
      </c>
      <c r="B209" s="27"/>
      <c r="C209" s="30">
        <f>IFERROR(Metric[[#This Row],[Name]],"")</f>
        <v>0</v>
      </c>
      <c r="D209" s="3">
        <f>IFERROR(Metric[[#This Row],[S_yt]]*(0.0001450377),"")</f>
        <v>0</v>
      </c>
      <c r="E209" s="3">
        <f>IFERROR(Metric[[#This Row],[S_ys]]*(0.0001450377),"")</f>
        <v>0</v>
      </c>
      <c r="F209" s="3">
        <f>IFERROR(Metric[[#This Row],[S_ut]]*(0.0001450377),"")</f>
        <v>0</v>
      </c>
      <c r="G209" s="3">
        <f>IFERROR(Metric[[#This Row],[S_us]]*(0.0001450377),"")</f>
        <v>0</v>
      </c>
      <c r="H209" s="3">
        <f>IFERROR(Metric[[#This Row],[S_uc]]*(0.0001450377),"")</f>
        <v>0</v>
      </c>
      <c r="I209" s="21">
        <f>IFERROR(Metric[[#This Row],[E]]*(0.0001450377),"")</f>
        <v>0</v>
      </c>
      <c r="J209" s="3">
        <f>IFERROR(Metric[[#This Row],[G]]*(0.0001450377),"")</f>
        <v>0</v>
      </c>
      <c r="K209" s="9">
        <f>IFERROR(Metric[[#This Row],[ν]],"")</f>
        <v>0</v>
      </c>
      <c r="L209" s="13">
        <f>IFERROR(Metric[[#This Row],[ρ]]*0.000036127292,"")</f>
        <v>0</v>
      </c>
      <c r="M209" s="3">
        <f>IFERROR(Metric[[#This Row],[CTE]]/1.8,"")</f>
        <v>0</v>
      </c>
      <c r="N209" s="9">
        <f>IFERROR(Metric[[#This Row],[K_therm]]*6.933,"")</f>
        <v>0</v>
      </c>
      <c r="O209" s="13">
        <f>IFERROR(Metric[[#This Row],[Sp_heat]]*0.0002388,"")</f>
        <v>0</v>
      </c>
      <c r="P209" s="13">
        <f>IFERROR(Metric[[#This Row],[Damping]],"")</f>
        <v>0</v>
      </c>
      <c r="Q209" s="13">
        <f>IFERROR(Metric[[#This Row],[Source]],"")</f>
        <v>0</v>
      </c>
    </row>
    <row r="210" spans="1:17" x14ac:dyDescent="0.25">
      <c r="A210" s="27">
        <f>IFERROR(Metric[[#This Row],[Class]],"")</f>
        <v>0</v>
      </c>
      <c r="B210" s="27"/>
      <c r="C210" s="30">
        <f>IFERROR(Metric[[#This Row],[Name]],"")</f>
        <v>0</v>
      </c>
      <c r="D210" s="3">
        <f>IFERROR(Metric[[#This Row],[S_yt]]*(0.0001450377),"")</f>
        <v>0</v>
      </c>
      <c r="E210" s="3">
        <f>IFERROR(Metric[[#This Row],[S_ys]]*(0.0001450377),"")</f>
        <v>0</v>
      </c>
      <c r="F210" s="3">
        <f>IFERROR(Metric[[#This Row],[S_ut]]*(0.0001450377),"")</f>
        <v>0</v>
      </c>
      <c r="G210" s="3">
        <f>IFERROR(Metric[[#This Row],[S_us]]*(0.0001450377),"")</f>
        <v>0</v>
      </c>
      <c r="H210" s="3">
        <f>IFERROR(Metric[[#This Row],[S_uc]]*(0.0001450377),"")</f>
        <v>0</v>
      </c>
      <c r="I210" s="21">
        <f>IFERROR(Metric[[#This Row],[E]]*(0.0001450377),"")</f>
        <v>0</v>
      </c>
      <c r="J210" s="3">
        <f>IFERROR(Metric[[#This Row],[G]]*(0.0001450377),"")</f>
        <v>0</v>
      </c>
      <c r="K210" s="9">
        <f>IFERROR(Metric[[#This Row],[ν]],"")</f>
        <v>0</v>
      </c>
      <c r="L210" s="13">
        <f>IFERROR(Metric[[#This Row],[ρ]]*0.000036127292,"")</f>
        <v>0</v>
      </c>
      <c r="M210" s="3">
        <f>IFERROR(Metric[[#This Row],[CTE]]/1.8,"")</f>
        <v>0</v>
      </c>
      <c r="N210" s="9">
        <f>IFERROR(Metric[[#This Row],[K_therm]]*6.933,"")</f>
        <v>0</v>
      </c>
      <c r="O210" s="13">
        <f>IFERROR(Metric[[#This Row],[Sp_heat]]*0.0002388,"")</f>
        <v>0</v>
      </c>
      <c r="P210" s="13">
        <f>IFERROR(Metric[[#This Row],[Damping]],"")</f>
        <v>0</v>
      </c>
      <c r="Q210" s="13">
        <f>IFERROR(Metric[[#This Row],[Source]],"")</f>
        <v>0</v>
      </c>
    </row>
    <row r="211" spans="1:17" x14ac:dyDescent="0.25">
      <c r="A211" s="27">
        <f>IFERROR(Metric[[#This Row],[Class]],"")</f>
        <v>0</v>
      </c>
      <c r="B211" s="27"/>
      <c r="C211" s="30">
        <f>IFERROR(Metric[[#This Row],[Name]],"")</f>
        <v>0</v>
      </c>
      <c r="D211" s="3">
        <f>IFERROR(Metric[[#This Row],[S_yt]]*(0.0001450377),"")</f>
        <v>0</v>
      </c>
      <c r="E211" s="3">
        <f>IFERROR(Metric[[#This Row],[S_ys]]*(0.0001450377),"")</f>
        <v>0</v>
      </c>
      <c r="F211" s="3">
        <f>IFERROR(Metric[[#This Row],[S_ut]]*(0.0001450377),"")</f>
        <v>0</v>
      </c>
      <c r="G211" s="3">
        <f>IFERROR(Metric[[#This Row],[S_us]]*(0.0001450377),"")</f>
        <v>0</v>
      </c>
      <c r="H211" s="3">
        <f>IFERROR(Metric[[#This Row],[S_uc]]*(0.0001450377),"")</f>
        <v>0</v>
      </c>
      <c r="I211" s="21">
        <f>IFERROR(Metric[[#This Row],[E]]*(0.0001450377),"")</f>
        <v>0</v>
      </c>
      <c r="J211" s="3">
        <f>IFERROR(Metric[[#This Row],[G]]*(0.0001450377),"")</f>
        <v>0</v>
      </c>
      <c r="K211" s="9">
        <f>IFERROR(Metric[[#This Row],[ν]],"")</f>
        <v>0</v>
      </c>
      <c r="L211" s="13">
        <f>IFERROR(Metric[[#This Row],[ρ]]*0.000036127292,"")</f>
        <v>0</v>
      </c>
      <c r="M211" s="3">
        <f>IFERROR(Metric[[#This Row],[CTE]]/1.8,"")</f>
        <v>0</v>
      </c>
      <c r="N211" s="9">
        <f>IFERROR(Metric[[#This Row],[K_therm]]*6.933,"")</f>
        <v>0</v>
      </c>
      <c r="O211" s="13">
        <f>IFERROR(Metric[[#This Row],[Sp_heat]]*0.0002388,"")</f>
        <v>0</v>
      </c>
      <c r="P211" s="13">
        <f>IFERROR(Metric[[#This Row],[Damping]],"")</f>
        <v>0</v>
      </c>
      <c r="Q211" s="13">
        <f>IFERROR(Metric[[#This Row],[Source]],"")</f>
        <v>0</v>
      </c>
    </row>
    <row r="212" spans="1:17" x14ac:dyDescent="0.25">
      <c r="A212" s="27">
        <f>IFERROR(Metric[[#This Row],[Class]],"")</f>
        <v>0</v>
      </c>
      <c r="B212" s="27"/>
      <c r="C212" s="30">
        <f>IFERROR(Metric[[#This Row],[Name]],"")</f>
        <v>0</v>
      </c>
      <c r="D212" s="3">
        <f>IFERROR(Metric[[#This Row],[S_yt]]*(0.0001450377),"")</f>
        <v>0</v>
      </c>
      <c r="E212" s="3">
        <f>IFERROR(Metric[[#This Row],[S_ys]]*(0.0001450377),"")</f>
        <v>0</v>
      </c>
      <c r="F212" s="3">
        <f>IFERROR(Metric[[#This Row],[S_ut]]*(0.0001450377),"")</f>
        <v>0</v>
      </c>
      <c r="G212" s="3">
        <f>IFERROR(Metric[[#This Row],[S_us]]*(0.0001450377),"")</f>
        <v>0</v>
      </c>
      <c r="H212" s="3">
        <f>IFERROR(Metric[[#This Row],[S_uc]]*(0.0001450377),"")</f>
        <v>0</v>
      </c>
      <c r="I212" s="21">
        <f>IFERROR(Metric[[#This Row],[E]]*(0.0001450377),"")</f>
        <v>0</v>
      </c>
      <c r="J212" s="3">
        <f>IFERROR(Metric[[#This Row],[G]]*(0.0001450377),"")</f>
        <v>0</v>
      </c>
      <c r="K212" s="9">
        <f>IFERROR(Metric[[#This Row],[ν]],"")</f>
        <v>0</v>
      </c>
      <c r="L212" s="13">
        <f>IFERROR(Metric[[#This Row],[ρ]]*0.000036127292,"")</f>
        <v>0</v>
      </c>
      <c r="M212" s="3">
        <f>IFERROR(Metric[[#This Row],[CTE]]/1.8,"")</f>
        <v>0</v>
      </c>
      <c r="N212" s="11">
        <f>IFERROR(Metric[[#This Row],[K_therm]]*6.933,"")</f>
        <v>0</v>
      </c>
      <c r="O212" s="13">
        <f>IFERROR(Metric[[#This Row],[Sp_heat]]*0.0002388,"")</f>
        <v>0</v>
      </c>
      <c r="P212" s="13">
        <f>IFERROR(Metric[[#This Row],[Damping]],"")</f>
        <v>0</v>
      </c>
      <c r="Q212" s="13">
        <f>IFERROR(Metric[[#This Row],[Source]],"")</f>
        <v>0</v>
      </c>
    </row>
    <row r="213" spans="1:17" x14ac:dyDescent="0.25">
      <c r="A213" s="27">
        <f>IFERROR(Metric[[#This Row],[Class]],"")</f>
        <v>0</v>
      </c>
      <c r="B213" s="27"/>
      <c r="C213" s="30">
        <f>IFERROR(Metric[[#This Row],[Name]],"")</f>
        <v>0</v>
      </c>
      <c r="D213" s="3">
        <f>IFERROR(Metric[[#This Row],[S_yt]]*(0.0001450377),"")</f>
        <v>0</v>
      </c>
      <c r="E213" s="3">
        <f>IFERROR(Metric[[#This Row],[S_ys]]*(0.0001450377),"")</f>
        <v>0</v>
      </c>
      <c r="F213" s="3">
        <f>IFERROR(Metric[[#This Row],[S_ut]]*(0.0001450377),"")</f>
        <v>0</v>
      </c>
      <c r="G213" s="3">
        <f>IFERROR(Metric[[#This Row],[S_us]]*(0.0001450377),"")</f>
        <v>0</v>
      </c>
      <c r="H213" s="3">
        <f>IFERROR(Metric[[#This Row],[S_uc]]*(0.0001450377),"")</f>
        <v>0</v>
      </c>
      <c r="I213" s="21">
        <f>IFERROR(Metric[[#This Row],[E]]*(0.0001450377),"")</f>
        <v>0</v>
      </c>
      <c r="J213" s="3">
        <f>IFERROR(Metric[[#This Row],[G]]*(0.0001450377),"")</f>
        <v>0</v>
      </c>
      <c r="K213" s="9">
        <f>IFERROR(Metric[[#This Row],[ν]],"")</f>
        <v>0</v>
      </c>
      <c r="L213" s="13">
        <f>IFERROR(Metric[[#This Row],[ρ]]*0.000036127292,"")</f>
        <v>0</v>
      </c>
      <c r="M213" s="3">
        <f>IFERROR(Metric[[#This Row],[CTE]]/1.8,"")</f>
        <v>0</v>
      </c>
      <c r="N213" s="11">
        <f>IFERROR(Metric[[#This Row],[K_therm]]*6.933,"")</f>
        <v>0</v>
      </c>
      <c r="O213" s="13">
        <f>IFERROR(Metric[[#This Row],[Sp_heat]]*0.0002388,"")</f>
        <v>0</v>
      </c>
      <c r="P213" s="13">
        <f>IFERROR(Metric[[#This Row],[Damping]],"")</f>
        <v>0</v>
      </c>
      <c r="Q213" s="13">
        <f>IFERROR(Metric[[#This Row],[Source]],"")</f>
        <v>0</v>
      </c>
    </row>
    <row r="214" spans="1:17" x14ac:dyDescent="0.25">
      <c r="A214" s="27">
        <f>IFERROR(Metric[[#This Row],[Class]],"")</f>
        <v>0</v>
      </c>
      <c r="B214" s="27"/>
      <c r="C214" s="30">
        <f>IFERROR(Metric[[#This Row],[Name]],"")</f>
        <v>0</v>
      </c>
      <c r="D214" s="3">
        <f>IFERROR(Metric[[#This Row],[S_yt]]*(0.0001450377),"")</f>
        <v>0</v>
      </c>
      <c r="E214" s="3">
        <f>IFERROR(Metric[[#This Row],[S_ys]]*(0.0001450377),"")</f>
        <v>0</v>
      </c>
      <c r="F214" s="3">
        <f>IFERROR(Metric[[#This Row],[S_ut]]*(0.0001450377),"")</f>
        <v>0</v>
      </c>
      <c r="G214" s="3">
        <f>IFERROR(Metric[[#This Row],[S_us]]*(0.0001450377),"")</f>
        <v>0</v>
      </c>
      <c r="H214" s="3">
        <f>IFERROR(Metric[[#This Row],[S_uc]]*(0.0001450377),"")</f>
        <v>0</v>
      </c>
      <c r="I214" s="21">
        <f>IFERROR(Metric[[#This Row],[E]]*(0.0001450377),"")</f>
        <v>0</v>
      </c>
      <c r="J214" s="3">
        <f>IFERROR(Metric[[#This Row],[G]]*(0.0001450377),"")</f>
        <v>0</v>
      </c>
      <c r="K214" s="9">
        <f>IFERROR(Metric[[#This Row],[ν]],"")</f>
        <v>0</v>
      </c>
      <c r="L214" s="13">
        <f>IFERROR(Metric[[#This Row],[ρ]]*0.000036127292,"")</f>
        <v>0</v>
      </c>
      <c r="M214" s="3">
        <f>IFERROR(Metric[[#This Row],[CTE]]/1.8,"")</f>
        <v>0</v>
      </c>
      <c r="N214" s="11">
        <f>IFERROR(Metric[[#This Row],[K_therm]]*6.933,"")</f>
        <v>0</v>
      </c>
      <c r="O214" s="13">
        <f>IFERROR(Metric[[#This Row],[Sp_heat]]*0.0002388,"")</f>
        <v>0</v>
      </c>
      <c r="P214" s="13">
        <f>IFERROR(Metric[[#This Row],[Damping]],"")</f>
        <v>0</v>
      </c>
      <c r="Q214" s="13">
        <f>IFERROR(Metric[[#This Row],[Source]],"")</f>
        <v>0</v>
      </c>
    </row>
    <row r="215" spans="1:17" x14ac:dyDescent="0.25">
      <c r="A215" s="27">
        <f>IFERROR(Metric[[#This Row],[Class]],"")</f>
        <v>0</v>
      </c>
      <c r="B215" s="27"/>
      <c r="C215" s="30">
        <f>IFERROR(Metric[[#This Row],[Name]],"")</f>
        <v>0</v>
      </c>
      <c r="D215" s="3">
        <f>IFERROR(Metric[[#This Row],[S_yt]]*(0.0001450377),"")</f>
        <v>0</v>
      </c>
      <c r="E215" s="3">
        <f>IFERROR(Metric[[#This Row],[S_ys]]*(0.0001450377),"")</f>
        <v>0</v>
      </c>
      <c r="F215" s="3">
        <f>IFERROR(Metric[[#This Row],[S_ut]]*(0.0001450377),"")</f>
        <v>0</v>
      </c>
      <c r="G215" s="3">
        <f>IFERROR(Metric[[#This Row],[S_us]]*(0.0001450377),"")</f>
        <v>0</v>
      </c>
      <c r="H215" s="3">
        <f>IFERROR(Metric[[#This Row],[S_uc]]*(0.0001450377),"")</f>
        <v>0</v>
      </c>
      <c r="I215" s="21">
        <f>IFERROR(Metric[[#This Row],[E]]*(0.0001450377),"")</f>
        <v>0</v>
      </c>
      <c r="J215" s="3">
        <f>IFERROR(Metric[[#This Row],[G]]*(0.0001450377),"")</f>
        <v>0</v>
      </c>
      <c r="K215" s="9">
        <f>IFERROR(Metric[[#This Row],[ν]],"")</f>
        <v>0</v>
      </c>
      <c r="L215" s="13">
        <f>IFERROR(Metric[[#This Row],[ρ]]*0.000036127292,"")</f>
        <v>0</v>
      </c>
      <c r="M215" s="3">
        <f>IFERROR(Metric[[#This Row],[CTE]]/1.8,"")</f>
        <v>0</v>
      </c>
      <c r="N215" s="11">
        <f>IFERROR(Metric[[#This Row],[K_therm]]*6.933,"")</f>
        <v>0</v>
      </c>
      <c r="O215" s="13">
        <f>IFERROR(Metric[[#This Row],[Sp_heat]]*0.0002388,"")</f>
        <v>0</v>
      </c>
      <c r="P215" s="13">
        <f>IFERROR(Metric[[#This Row],[Damping]],"")</f>
        <v>0</v>
      </c>
      <c r="Q215" s="13">
        <f>IFERROR(Metric[[#This Row],[Source]],"")</f>
        <v>0</v>
      </c>
    </row>
    <row r="216" spans="1:17" x14ac:dyDescent="0.25">
      <c r="A216" s="27">
        <f>IFERROR(Metric[[#This Row],[Class]],"")</f>
        <v>0</v>
      </c>
      <c r="B216" s="27"/>
      <c r="C216" s="30">
        <f>IFERROR(Metric[[#This Row],[Name]],"")</f>
        <v>0</v>
      </c>
      <c r="D216" s="3">
        <f>IFERROR(Metric[[#This Row],[S_yt]]*(0.0001450377),"")</f>
        <v>0</v>
      </c>
      <c r="E216" s="3">
        <f>IFERROR(Metric[[#This Row],[S_ys]]*(0.0001450377),"")</f>
        <v>0</v>
      </c>
      <c r="F216" s="3">
        <f>IFERROR(Metric[[#This Row],[S_ut]]*(0.0001450377),"")</f>
        <v>0</v>
      </c>
      <c r="G216" s="3">
        <f>IFERROR(Metric[[#This Row],[S_us]]*(0.0001450377),"")</f>
        <v>0</v>
      </c>
      <c r="H216" s="3">
        <f>IFERROR(Metric[[#This Row],[S_uc]]*(0.0001450377),"")</f>
        <v>0</v>
      </c>
      <c r="I216" s="21">
        <f>IFERROR(Metric[[#This Row],[E]]*(0.0001450377),"")</f>
        <v>0</v>
      </c>
      <c r="J216" s="3">
        <f>IFERROR(Metric[[#This Row],[G]]*(0.0001450377),"")</f>
        <v>0</v>
      </c>
      <c r="K216" s="9">
        <f>IFERROR(Metric[[#This Row],[ν]],"")</f>
        <v>0</v>
      </c>
      <c r="L216" s="13">
        <f>IFERROR(Metric[[#This Row],[ρ]]*0.000036127292,"")</f>
        <v>0</v>
      </c>
      <c r="M216" s="3">
        <f>IFERROR(Metric[[#This Row],[CTE]]/1.8,"")</f>
        <v>0</v>
      </c>
      <c r="N216" s="11">
        <f>IFERROR(Metric[[#This Row],[K_therm]]*6.933,"")</f>
        <v>0</v>
      </c>
      <c r="O216" s="13">
        <f>IFERROR(Metric[[#This Row],[Sp_heat]]*0.0002388,"")</f>
        <v>0</v>
      </c>
      <c r="P216" s="13">
        <f>IFERROR(Metric[[#This Row],[Damping]],"")</f>
        <v>0</v>
      </c>
      <c r="Q216" s="13">
        <f>IFERROR(Metric[[#This Row],[Source]],"")</f>
        <v>0</v>
      </c>
    </row>
    <row r="217" spans="1:17" x14ac:dyDescent="0.25">
      <c r="A217" s="27">
        <f>IFERROR(Metric[[#This Row],[Class]],"")</f>
        <v>0</v>
      </c>
      <c r="B217" s="27"/>
      <c r="C217" s="30">
        <f>IFERROR(Metric[[#This Row],[Name]],"")</f>
        <v>0</v>
      </c>
      <c r="D217" s="3">
        <f>IFERROR(Metric[[#This Row],[S_yt]]*(0.0001450377),"")</f>
        <v>0</v>
      </c>
      <c r="E217" s="3">
        <f>IFERROR(Metric[[#This Row],[S_ys]]*(0.0001450377),"")</f>
        <v>0</v>
      </c>
      <c r="F217" s="3">
        <f>IFERROR(Metric[[#This Row],[S_ut]]*(0.0001450377),"")</f>
        <v>0</v>
      </c>
      <c r="G217" s="3">
        <f>IFERROR(Metric[[#This Row],[S_us]]*(0.0001450377),"")</f>
        <v>0</v>
      </c>
      <c r="H217" s="3">
        <f>IFERROR(Metric[[#This Row],[S_uc]]*(0.0001450377),"")</f>
        <v>0</v>
      </c>
      <c r="I217" s="21">
        <f>IFERROR(Metric[[#This Row],[E]]*(0.0001450377),"")</f>
        <v>0</v>
      </c>
      <c r="J217" s="3">
        <f>IFERROR(Metric[[#This Row],[G]]*(0.0001450377),"")</f>
        <v>0</v>
      </c>
      <c r="K217" s="9">
        <f>IFERROR(Metric[[#This Row],[ν]],"")</f>
        <v>0</v>
      </c>
      <c r="L217" s="13">
        <f>IFERROR(Metric[[#This Row],[ρ]]*0.000036127292,"")</f>
        <v>0</v>
      </c>
      <c r="M217" s="3">
        <f>IFERROR(Metric[[#This Row],[CTE]]/1.8,"")</f>
        <v>0</v>
      </c>
      <c r="N217" s="11">
        <f>IFERROR(Metric[[#This Row],[K_therm]]*6.933,"")</f>
        <v>0</v>
      </c>
      <c r="O217" s="13">
        <f>IFERROR(Metric[[#This Row],[Sp_heat]]*0.0002388,"")</f>
        <v>0</v>
      </c>
      <c r="P217" s="13">
        <f>IFERROR(Metric[[#This Row],[Damping]],"")</f>
        <v>0</v>
      </c>
      <c r="Q217" s="13">
        <f>IFERROR(Metric[[#This Row],[Source]],"")</f>
        <v>0</v>
      </c>
    </row>
    <row r="218" spans="1:17" x14ac:dyDescent="0.25">
      <c r="A218" s="27">
        <f>IFERROR(Metric[[#This Row],[Class]],"")</f>
        <v>0</v>
      </c>
      <c r="B218" s="27"/>
      <c r="C218" s="30">
        <f>IFERROR(Metric[[#This Row],[Name]],"")</f>
        <v>0</v>
      </c>
      <c r="D218" s="3">
        <f>IFERROR(Metric[[#This Row],[S_yt]]*(0.0001450377),"")</f>
        <v>0</v>
      </c>
      <c r="E218" s="3">
        <f>IFERROR(Metric[[#This Row],[S_ys]]*(0.0001450377),"")</f>
        <v>0</v>
      </c>
      <c r="F218" s="3">
        <f>IFERROR(Metric[[#This Row],[S_ut]]*(0.0001450377),"")</f>
        <v>0</v>
      </c>
      <c r="G218" s="3">
        <f>IFERROR(Metric[[#This Row],[S_us]]*(0.0001450377),"")</f>
        <v>0</v>
      </c>
      <c r="H218" s="3">
        <f>IFERROR(Metric[[#This Row],[S_uc]]*(0.0001450377),"")</f>
        <v>0</v>
      </c>
      <c r="I218" s="21">
        <f>IFERROR(Metric[[#This Row],[E]]*(0.0001450377),"")</f>
        <v>0</v>
      </c>
      <c r="J218" s="3">
        <f>IFERROR(Metric[[#This Row],[G]]*(0.0001450377),"")</f>
        <v>0</v>
      </c>
      <c r="K218" s="9">
        <f>IFERROR(Metric[[#This Row],[ν]],"")</f>
        <v>0</v>
      </c>
      <c r="L218" s="13">
        <f>IFERROR(Metric[[#This Row],[ρ]]*0.000036127292,"")</f>
        <v>0</v>
      </c>
      <c r="M218" s="3">
        <f>IFERROR(Metric[[#This Row],[CTE]]/1.8,"")</f>
        <v>0</v>
      </c>
      <c r="N218" s="11">
        <f>IFERROR(Metric[[#This Row],[K_therm]]*6.933,"")</f>
        <v>0</v>
      </c>
      <c r="O218" s="13">
        <f>IFERROR(Metric[[#This Row],[Sp_heat]]*0.0002388,"")</f>
        <v>0</v>
      </c>
      <c r="P218" s="13">
        <f>IFERROR(Metric[[#This Row],[Damping]],"")</f>
        <v>0</v>
      </c>
      <c r="Q218" s="13">
        <f>IFERROR(Metric[[#This Row],[Source]],"")</f>
        <v>0</v>
      </c>
    </row>
    <row r="219" spans="1:17" x14ac:dyDescent="0.25">
      <c r="A219" s="27">
        <f>IFERROR(Metric[[#This Row],[Class]],"")</f>
        <v>0</v>
      </c>
      <c r="B219" s="27"/>
      <c r="C219" s="30">
        <f>IFERROR(Metric[[#This Row],[Name]],"")</f>
        <v>0</v>
      </c>
      <c r="D219" s="3">
        <f>IFERROR(Metric[[#This Row],[S_yt]]*(0.0001450377),"")</f>
        <v>0</v>
      </c>
      <c r="E219" s="3">
        <f>IFERROR(Metric[[#This Row],[S_ys]]*(0.0001450377),"")</f>
        <v>0</v>
      </c>
      <c r="F219" s="3">
        <f>IFERROR(Metric[[#This Row],[S_ut]]*(0.0001450377),"")</f>
        <v>0</v>
      </c>
      <c r="G219" s="3">
        <f>IFERROR(Metric[[#This Row],[S_us]]*(0.0001450377),"")</f>
        <v>0</v>
      </c>
      <c r="H219" s="3">
        <f>IFERROR(Metric[[#This Row],[S_uc]]*(0.0001450377),"")</f>
        <v>0</v>
      </c>
      <c r="I219" s="21">
        <f>IFERROR(Metric[[#This Row],[E]]*(0.0001450377),"")</f>
        <v>0</v>
      </c>
      <c r="J219" s="3">
        <f>IFERROR(Metric[[#This Row],[G]]*(0.0001450377),"")</f>
        <v>0</v>
      </c>
      <c r="K219" s="9">
        <f>IFERROR(Metric[[#This Row],[ν]],"")</f>
        <v>0</v>
      </c>
      <c r="L219" s="13">
        <f>IFERROR(Metric[[#This Row],[ρ]]*0.000036127292,"")</f>
        <v>0</v>
      </c>
      <c r="M219" s="3">
        <f>IFERROR(Metric[[#This Row],[CTE]]/1.8,"")</f>
        <v>0</v>
      </c>
      <c r="N219" s="11">
        <f>IFERROR(Metric[[#This Row],[K_therm]]*6.933,"")</f>
        <v>0</v>
      </c>
      <c r="O219" s="13">
        <f>IFERROR(Metric[[#This Row],[Sp_heat]]*0.0002388,"")</f>
        <v>0</v>
      </c>
      <c r="P219" s="13">
        <f>IFERROR(Metric[[#This Row],[Damping]],"")</f>
        <v>0</v>
      </c>
      <c r="Q219" s="13">
        <f>IFERROR(Metric[[#This Row],[Source]],"")</f>
        <v>0</v>
      </c>
    </row>
    <row r="220" spans="1:17" x14ac:dyDescent="0.25">
      <c r="A220" s="27">
        <f>IFERROR(Metric[[#This Row],[Class]],"")</f>
        <v>0</v>
      </c>
      <c r="B220" s="27"/>
      <c r="C220" s="30">
        <f>IFERROR(Metric[[#This Row],[Name]],"")</f>
        <v>0</v>
      </c>
      <c r="D220" s="3">
        <f>IFERROR(Metric[[#This Row],[S_yt]]*(0.0001450377),"")</f>
        <v>0</v>
      </c>
      <c r="E220" s="3">
        <f>IFERROR(Metric[[#This Row],[S_ys]]*(0.0001450377),"")</f>
        <v>0</v>
      </c>
      <c r="F220" s="3">
        <f>IFERROR(Metric[[#This Row],[S_ut]]*(0.0001450377),"")</f>
        <v>0</v>
      </c>
      <c r="G220" s="3">
        <f>IFERROR(Metric[[#This Row],[S_us]]*(0.0001450377),"")</f>
        <v>0</v>
      </c>
      <c r="H220" s="3">
        <f>IFERROR(Metric[[#This Row],[S_uc]]*(0.0001450377),"")</f>
        <v>0</v>
      </c>
      <c r="I220" s="21">
        <f>IFERROR(Metric[[#This Row],[E]]*(0.0001450377),"")</f>
        <v>0</v>
      </c>
      <c r="J220" s="3">
        <f>IFERROR(Metric[[#This Row],[G]]*(0.0001450377),"")</f>
        <v>0</v>
      </c>
      <c r="K220" s="9">
        <f>IFERROR(Metric[[#This Row],[ν]],"")</f>
        <v>0</v>
      </c>
      <c r="L220" s="13">
        <f>IFERROR(Metric[[#This Row],[ρ]]*0.000036127292,"")</f>
        <v>0</v>
      </c>
      <c r="M220" s="3">
        <f>IFERROR(Metric[[#This Row],[CTE]]/1.8,"")</f>
        <v>0</v>
      </c>
      <c r="N220" s="11">
        <f>IFERROR(Metric[[#This Row],[K_therm]]*6.933,"")</f>
        <v>0</v>
      </c>
      <c r="O220" s="13">
        <f>IFERROR(Metric[[#This Row],[Sp_heat]]*0.0002388,"")</f>
        <v>0</v>
      </c>
      <c r="P220" s="13">
        <f>IFERROR(Metric[[#This Row],[Damping]],"")</f>
        <v>0</v>
      </c>
      <c r="Q220" s="13">
        <f>IFERROR(Metric[[#This Row],[Source]],"")</f>
        <v>0</v>
      </c>
    </row>
    <row r="221" spans="1:17" x14ac:dyDescent="0.25">
      <c r="A221" s="27">
        <f>IFERROR(Metric[[#This Row],[Class]],"")</f>
        <v>0</v>
      </c>
      <c r="B221" s="27"/>
      <c r="C221" s="30">
        <f>IFERROR(Metric[[#This Row],[Name]],"")</f>
        <v>0</v>
      </c>
      <c r="D221" s="3">
        <f>IFERROR(Metric[[#This Row],[S_yt]]*(0.0001450377),"")</f>
        <v>0</v>
      </c>
      <c r="E221" s="3">
        <f>IFERROR(Metric[[#This Row],[S_ys]]*(0.0001450377),"")</f>
        <v>0</v>
      </c>
      <c r="F221" s="3">
        <f>IFERROR(Metric[[#This Row],[S_ut]]*(0.0001450377),"")</f>
        <v>0</v>
      </c>
      <c r="G221" s="3">
        <f>IFERROR(Metric[[#This Row],[S_us]]*(0.0001450377),"")</f>
        <v>0</v>
      </c>
      <c r="H221" s="3">
        <f>IFERROR(Metric[[#This Row],[S_uc]]*(0.0001450377),"")</f>
        <v>0</v>
      </c>
      <c r="I221" s="21">
        <f>IFERROR(Metric[[#This Row],[E]]*(0.0001450377),"")</f>
        <v>0</v>
      </c>
      <c r="J221" s="3">
        <f>IFERROR(Metric[[#This Row],[G]]*(0.0001450377),"")</f>
        <v>0</v>
      </c>
      <c r="K221" s="9">
        <f>IFERROR(Metric[[#This Row],[ν]],"")</f>
        <v>0</v>
      </c>
      <c r="L221" s="13">
        <f>IFERROR(Metric[[#This Row],[ρ]]*0.000036127292,"")</f>
        <v>0</v>
      </c>
      <c r="M221" s="3">
        <f>IFERROR(Metric[[#This Row],[CTE]]/1.8,"")</f>
        <v>0</v>
      </c>
      <c r="N221" s="11">
        <f>IFERROR(Metric[[#This Row],[K_therm]]*6.933,"")</f>
        <v>0</v>
      </c>
      <c r="O221" s="13">
        <f>IFERROR(Metric[[#This Row],[Sp_heat]]*0.0002388,"")</f>
        <v>0</v>
      </c>
      <c r="P221" s="13">
        <f>IFERROR(Metric[[#This Row],[Damping]],"")</f>
        <v>0</v>
      </c>
      <c r="Q221" s="13">
        <f>IFERROR(Metric[[#This Row],[Source]],"")</f>
        <v>0</v>
      </c>
    </row>
    <row r="222" spans="1:17" x14ac:dyDescent="0.25">
      <c r="A222" s="27">
        <f>IFERROR(Metric[[#This Row],[Class]],"")</f>
        <v>0</v>
      </c>
      <c r="B222" s="27"/>
      <c r="C222" s="30">
        <f>IFERROR(Metric[[#This Row],[Name]],"")</f>
        <v>0</v>
      </c>
      <c r="D222" s="3">
        <f>IFERROR(Metric[[#This Row],[S_yt]]*(0.0001450377),"")</f>
        <v>0</v>
      </c>
      <c r="E222" s="3">
        <f>IFERROR(Metric[[#This Row],[S_ys]]*(0.0001450377),"")</f>
        <v>0</v>
      </c>
      <c r="F222" s="3">
        <f>IFERROR(Metric[[#This Row],[S_ut]]*(0.0001450377),"")</f>
        <v>0</v>
      </c>
      <c r="G222" s="3">
        <f>IFERROR(Metric[[#This Row],[S_us]]*(0.0001450377),"")</f>
        <v>0</v>
      </c>
      <c r="H222" s="3">
        <f>IFERROR(Metric[[#This Row],[S_uc]]*(0.0001450377),"")</f>
        <v>0</v>
      </c>
      <c r="I222" s="21">
        <f>IFERROR(Metric[[#This Row],[E]]*(0.0001450377),"")</f>
        <v>0</v>
      </c>
      <c r="J222" s="3">
        <f>IFERROR(Metric[[#This Row],[G]]*(0.0001450377),"")</f>
        <v>0</v>
      </c>
      <c r="K222" s="9">
        <f>IFERROR(Metric[[#This Row],[ν]],"")</f>
        <v>0</v>
      </c>
      <c r="L222" s="13">
        <f>IFERROR(Metric[[#This Row],[ρ]]*0.000036127292,"")</f>
        <v>0</v>
      </c>
      <c r="M222" s="3">
        <f>IFERROR(Metric[[#This Row],[CTE]]/1.8,"")</f>
        <v>0</v>
      </c>
      <c r="N222" s="10">
        <f>IFERROR(Metric[[#This Row],[K_therm]]*6.933,"")</f>
        <v>0</v>
      </c>
      <c r="O222" s="13">
        <f>IFERROR(Metric[[#This Row],[Sp_heat]]*0.0002388,"")</f>
        <v>0</v>
      </c>
      <c r="P222" s="13">
        <f>IFERROR(Metric[[#This Row],[Damping]],"")</f>
        <v>0</v>
      </c>
      <c r="Q222" s="13">
        <f>IFERROR(Metric[[#This Row],[Source]],"")</f>
        <v>0</v>
      </c>
    </row>
    <row r="223" spans="1:17" x14ac:dyDescent="0.25">
      <c r="A223" s="27">
        <f>IFERROR(Metric[[#This Row],[Class]],"")</f>
        <v>0</v>
      </c>
      <c r="B223" s="27"/>
      <c r="C223" s="30">
        <f>IFERROR(Metric[[#This Row],[Name]],"")</f>
        <v>0</v>
      </c>
      <c r="D223" s="3">
        <f>IFERROR(Metric[[#This Row],[S_yt]]*(0.0001450377),"")</f>
        <v>0</v>
      </c>
      <c r="E223" s="3">
        <f>IFERROR(Metric[[#This Row],[S_ys]]*(0.0001450377),"")</f>
        <v>0</v>
      </c>
      <c r="F223" s="3">
        <f>IFERROR(Metric[[#This Row],[S_ut]]*(0.0001450377),"")</f>
        <v>0</v>
      </c>
      <c r="G223" s="3">
        <f>IFERROR(Metric[[#This Row],[S_us]]*(0.0001450377),"")</f>
        <v>0</v>
      </c>
      <c r="H223" s="3">
        <f>IFERROR(Metric[[#This Row],[S_uc]]*(0.0001450377),"")</f>
        <v>0</v>
      </c>
      <c r="I223" s="21">
        <f>IFERROR(Metric[[#This Row],[E]]*(0.0001450377),"")</f>
        <v>0</v>
      </c>
      <c r="J223" s="3">
        <f>IFERROR(Metric[[#This Row],[G]]*(0.0001450377),"")</f>
        <v>0</v>
      </c>
      <c r="K223" s="9">
        <f>IFERROR(Metric[[#This Row],[ν]],"")</f>
        <v>0</v>
      </c>
      <c r="L223" s="13">
        <f>IFERROR(Metric[[#This Row],[ρ]]*0.000036127292,"")</f>
        <v>0</v>
      </c>
      <c r="M223" s="3">
        <f>IFERROR(Metric[[#This Row],[CTE]]/1.8,"")</f>
        <v>0</v>
      </c>
      <c r="N223" s="10">
        <f>IFERROR(Metric[[#This Row],[K_therm]]*6.933,"")</f>
        <v>0</v>
      </c>
      <c r="O223" s="13">
        <f>IFERROR(Metric[[#This Row],[Sp_heat]]*0.0002388,"")</f>
        <v>0</v>
      </c>
      <c r="P223" s="13">
        <f>IFERROR(Metric[[#This Row],[Damping]],"")</f>
        <v>0</v>
      </c>
      <c r="Q223" s="13">
        <f>IFERROR(Metric[[#This Row],[Source]],"")</f>
        <v>0</v>
      </c>
    </row>
    <row r="224" spans="1:17" x14ac:dyDescent="0.25">
      <c r="A224" s="27" t="str">
        <f>IFERROR(Metric[[#This Row],[Class]],"")</f>
        <v/>
      </c>
      <c r="B224" s="27"/>
      <c r="C224" s="30" t="str">
        <f>IFERROR(Metric[[#This Row],[Name]],"")</f>
        <v/>
      </c>
      <c r="D224" s="3" t="str">
        <f>IFERROR(Metric[[#This Row],[S_yt]]*(0.0001450377),"")</f>
        <v/>
      </c>
      <c r="E224" s="3" t="str">
        <f>IFERROR(Metric[[#This Row],[S_ys]]*(0.0001450377),"")</f>
        <v/>
      </c>
      <c r="F224" s="3" t="str">
        <f>IFERROR(Metric[[#This Row],[S_ut]]*(0.0001450377),"")</f>
        <v/>
      </c>
      <c r="G224" s="3" t="str">
        <f>IFERROR(Metric[[#This Row],[S_us]]*(0.0001450377),"")</f>
        <v/>
      </c>
      <c r="H224" s="3" t="str">
        <f>IFERROR(Metric[[#This Row],[S_uc]]*(0.0001450377),"")</f>
        <v/>
      </c>
      <c r="I224" s="21" t="str">
        <f>IFERROR(Metric[[#This Row],[E]]*(0.0001450377),"")</f>
        <v/>
      </c>
      <c r="J224" s="3" t="str">
        <f>IFERROR(Metric[[#This Row],[G]]*(0.0001450377),"")</f>
        <v/>
      </c>
      <c r="K224" s="9" t="str">
        <f>IFERROR(Metric[[#This Row],[ν]],"")</f>
        <v/>
      </c>
      <c r="L224" s="13" t="str">
        <f>IFERROR(Metric[[#This Row],[ρ]]*0.000036127292,"")</f>
        <v/>
      </c>
      <c r="M224" s="3" t="str">
        <f>IFERROR(Metric[[#This Row],[CTE]]/1.8,"")</f>
        <v/>
      </c>
      <c r="N224" s="10" t="str">
        <f>IFERROR(Metric[[#This Row],[K_therm]]*6.933,"")</f>
        <v/>
      </c>
      <c r="O224" s="13" t="str">
        <f>IFERROR(Metric[[#This Row],[Sp_heat]]*0.0002388,"")</f>
        <v/>
      </c>
      <c r="P224" s="13" t="str">
        <f>IFERROR(Metric[[#This Row],[Damping]],"")</f>
        <v/>
      </c>
      <c r="Q224" s="13" t="str">
        <f>IFERROR(Metric[[#This Row],[Source]],"")</f>
        <v/>
      </c>
    </row>
    <row r="225" spans="1:17" x14ac:dyDescent="0.25">
      <c r="A225" s="27" t="str">
        <f>IFERROR(Metric[[#This Row],[Class]],"")</f>
        <v/>
      </c>
      <c r="B225" s="27"/>
      <c r="C225" s="30" t="str">
        <f>IFERROR(Metric[[#This Row],[Name]],"")</f>
        <v/>
      </c>
      <c r="D225" s="3" t="str">
        <f>IFERROR(Metric[[#This Row],[S_yt]]*(0.0001450377),"")</f>
        <v/>
      </c>
      <c r="E225" s="3" t="str">
        <f>IFERROR(Metric[[#This Row],[S_ys]]*(0.0001450377),"")</f>
        <v/>
      </c>
      <c r="F225" s="3" t="str">
        <f>IFERROR(Metric[[#This Row],[S_ut]]*(0.0001450377),"")</f>
        <v/>
      </c>
      <c r="G225" s="3" t="str">
        <f>IFERROR(Metric[[#This Row],[S_us]]*(0.0001450377),"")</f>
        <v/>
      </c>
      <c r="H225" s="3" t="str">
        <f>IFERROR(Metric[[#This Row],[S_uc]]*(0.0001450377),"")</f>
        <v/>
      </c>
      <c r="I225" s="21" t="str">
        <f>IFERROR(Metric[[#This Row],[E]]*(0.0001450377),"")</f>
        <v/>
      </c>
      <c r="J225" s="3" t="str">
        <f>IFERROR(Metric[[#This Row],[G]]*(0.0001450377),"")</f>
        <v/>
      </c>
      <c r="K225" s="9" t="str">
        <f>IFERROR(Metric[[#This Row],[ν]],"")</f>
        <v/>
      </c>
      <c r="L225" s="13" t="str">
        <f>IFERROR(Metric[[#This Row],[ρ]]*0.000036127292,"")</f>
        <v/>
      </c>
      <c r="M225" s="3" t="str">
        <f>IFERROR(Metric[[#This Row],[CTE]]/1.8,"")</f>
        <v/>
      </c>
      <c r="N225" s="10" t="str">
        <f>IFERROR(Metric[[#This Row],[K_therm]]*6.933,"")</f>
        <v/>
      </c>
      <c r="O225" s="13" t="str">
        <f>IFERROR(Metric[[#This Row],[Sp_heat]]*0.0002388,"")</f>
        <v/>
      </c>
      <c r="P225" s="13" t="str">
        <f>IFERROR(Metric[[#This Row],[Damping]],"")</f>
        <v/>
      </c>
      <c r="Q225" s="13" t="str">
        <f>IFERROR(Metric[[#This Row],[Source]],"")</f>
        <v/>
      </c>
    </row>
    <row r="226" spans="1:17" x14ac:dyDescent="0.25">
      <c r="A226" s="27" t="str">
        <f>IFERROR(Metric[[#This Row],[Class]],"")</f>
        <v/>
      </c>
      <c r="B226" s="27"/>
      <c r="C226" s="30" t="str">
        <f>IFERROR(Metric[[#This Row],[Name]],"")</f>
        <v/>
      </c>
      <c r="D226" s="3" t="str">
        <f>IFERROR(Metric[[#This Row],[S_yt]]*(0.0001450377),"")</f>
        <v/>
      </c>
      <c r="E226" s="3" t="str">
        <f>IFERROR(Metric[[#This Row],[S_ys]]*(0.0001450377),"")</f>
        <v/>
      </c>
      <c r="F226" s="3" t="str">
        <f>IFERROR(Metric[[#This Row],[S_ut]]*(0.0001450377),"")</f>
        <v/>
      </c>
      <c r="G226" s="3" t="str">
        <f>IFERROR(Metric[[#This Row],[S_us]]*(0.0001450377),"")</f>
        <v/>
      </c>
      <c r="H226" s="3" t="str">
        <f>IFERROR(Metric[[#This Row],[S_uc]]*(0.0001450377),"")</f>
        <v/>
      </c>
      <c r="I226" s="21" t="str">
        <f>IFERROR(Metric[[#This Row],[E]]*(0.0001450377),"")</f>
        <v/>
      </c>
      <c r="J226" s="3" t="str">
        <f>IFERROR(Metric[[#This Row],[G]]*(0.0001450377),"")</f>
        <v/>
      </c>
      <c r="K226" s="9" t="str">
        <f>IFERROR(Metric[[#This Row],[ν]],"")</f>
        <v/>
      </c>
      <c r="L226" s="13" t="str">
        <f>IFERROR(Metric[[#This Row],[ρ]]*0.000036127292,"")</f>
        <v/>
      </c>
      <c r="M226" s="3" t="str">
        <f>IFERROR(Metric[[#This Row],[CTE]]/1.8,"")</f>
        <v/>
      </c>
      <c r="N226" s="10" t="str">
        <f>IFERROR(Metric[[#This Row],[K_therm]]*6.933,"")</f>
        <v/>
      </c>
      <c r="O226" s="13" t="str">
        <f>IFERROR(Metric[[#This Row],[Sp_heat]]*0.0002388,"")</f>
        <v/>
      </c>
      <c r="P226" s="13" t="str">
        <f>IFERROR(Metric[[#This Row],[Damping]],"")</f>
        <v/>
      </c>
      <c r="Q226" s="13" t="str">
        <f>IFERROR(Metric[[#This Row],[Source]],"")</f>
        <v/>
      </c>
    </row>
    <row r="227" spans="1:17" x14ac:dyDescent="0.25">
      <c r="A227" s="27" t="str">
        <f>IFERROR(Metric[[#This Row],[Class]],"")</f>
        <v/>
      </c>
      <c r="B227" s="27"/>
      <c r="C227" s="30" t="str">
        <f>IFERROR(Metric[[#This Row],[Name]],"")</f>
        <v/>
      </c>
      <c r="D227" s="3" t="str">
        <f>IFERROR(Metric[[#This Row],[S_yt]]*(0.0001450377),"")</f>
        <v/>
      </c>
      <c r="E227" s="3" t="str">
        <f>IFERROR(Metric[[#This Row],[S_ys]]*(0.0001450377),"")</f>
        <v/>
      </c>
      <c r="F227" s="3" t="str">
        <f>IFERROR(Metric[[#This Row],[S_ut]]*(0.0001450377),"")</f>
        <v/>
      </c>
      <c r="G227" s="3" t="str">
        <f>IFERROR(Metric[[#This Row],[S_us]]*(0.0001450377),"")</f>
        <v/>
      </c>
      <c r="H227" s="3" t="str">
        <f>IFERROR(Metric[[#This Row],[S_uc]]*(0.0001450377),"")</f>
        <v/>
      </c>
      <c r="I227" s="21" t="str">
        <f>IFERROR(Metric[[#This Row],[E]]*(0.0001450377),"")</f>
        <v/>
      </c>
      <c r="J227" s="3" t="str">
        <f>IFERROR(Metric[[#This Row],[G]]*(0.0001450377),"")</f>
        <v/>
      </c>
      <c r="K227" s="9" t="str">
        <f>IFERROR(Metric[[#This Row],[ν]],"")</f>
        <v/>
      </c>
      <c r="L227" s="13" t="str">
        <f>IFERROR(Metric[[#This Row],[ρ]]*0.000036127292,"")</f>
        <v/>
      </c>
      <c r="M227" s="3" t="str">
        <f>IFERROR(Metric[[#This Row],[CTE]]/1.8,"")</f>
        <v/>
      </c>
      <c r="N227" s="11" t="str">
        <f>IFERROR(Metric[[#This Row],[K_therm]]*6.933,"")</f>
        <v/>
      </c>
      <c r="O227" s="13" t="str">
        <f>IFERROR(Metric[[#This Row],[Sp_heat]]*0.0002388,"")</f>
        <v/>
      </c>
      <c r="P227" s="13" t="str">
        <f>IFERROR(Metric[[#This Row],[Damping]],"")</f>
        <v/>
      </c>
      <c r="Q227" s="13" t="str">
        <f>IFERROR(Metric[[#This Row],[Source]],"")</f>
        <v/>
      </c>
    </row>
    <row r="228" spans="1:17" x14ac:dyDescent="0.25">
      <c r="A228" s="27" t="str">
        <f>IFERROR(Metric[[#This Row],[Class]],"")</f>
        <v/>
      </c>
      <c r="B228" s="27"/>
      <c r="C228" s="30" t="str">
        <f>IFERROR(Metric[[#This Row],[Name]],"")</f>
        <v/>
      </c>
      <c r="D228" s="3" t="str">
        <f>IFERROR(Metric[[#This Row],[S_yt]]*(0.0001450377),"")</f>
        <v/>
      </c>
      <c r="E228" s="3" t="str">
        <f>IFERROR(Metric[[#This Row],[S_ys]]*(0.0001450377),"")</f>
        <v/>
      </c>
      <c r="F228" s="3" t="str">
        <f>IFERROR(Metric[[#This Row],[S_ut]]*(0.0001450377),"")</f>
        <v/>
      </c>
      <c r="G228" s="3" t="str">
        <f>IFERROR(Metric[[#This Row],[S_us]]*(0.0001450377),"")</f>
        <v/>
      </c>
      <c r="H228" s="3" t="str">
        <f>IFERROR(Metric[[#This Row],[S_uc]]*(0.0001450377),"")</f>
        <v/>
      </c>
      <c r="I228" s="21" t="str">
        <f>IFERROR(Metric[[#This Row],[E]]*(0.0001450377),"")</f>
        <v/>
      </c>
      <c r="J228" s="3" t="str">
        <f>IFERROR(Metric[[#This Row],[G]]*(0.0001450377),"")</f>
        <v/>
      </c>
      <c r="K228" s="9" t="str">
        <f>IFERROR(Metric[[#This Row],[ν]],"")</f>
        <v/>
      </c>
      <c r="L228" s="13" t="str">
        <f>IFERROR(Metric[[#This Row],[ρ]]*0.000036127292,"")</f>
        <v/>
      </c>
      <c r="M228" s="3" t="str">
        <f>IFERROR(Metric[[#This Row],[CTE]]/1.8,"")</f>
        <v/>
      </c>
      <c r="N228" s="9" t="str">
        <f>IFERROR(Metric[[#This Row],[K_therm]]*6.933,"")</f>
        <v/>
      </c>
      <c r="O228" s="13" t="str">
        <f>IFERROR(Metric[[#This Row],[Sp_heat]]*0.0002388,"")</f>
        <v/>
      </c>
      <c r="P228" s="13" t="str">
        <f>IFERROR(Metric[[#This Row],[Damping]],"")</f>
        <v/>
      </c>
      <c r="Q228" s="13" t="str">
        <f>IFERROR(Metric[[#This Row],[Source]],"")</f>
        <v/>
      </c>
    </row>
    <row r="229" spans="1:17" x14ac:dyDescent="0.25">
      <c r="A229" s="27" t="str">
        <f>IFERROR(Metric[[#This Row],[Class]],"")</f>
        <v/>
      </c>
      <c r="B229" s="27"/>
      <c r="C229" s="30" t="str">
        <f>IFERROR(Metric[[#This Row],[Name]],"")</f>
        <v/>
      </c>
      <c r="D229" s="3" t="str">
        <f>IFERROR(Metric[[#This Row],[S_yt]]*(0.0001450377),"")</f>
        <v/>
      </c>
      <c r="E229" s="3" t="str">
        <f>IFERROR(Metric[[#This Row],[S_ys]]*(0.0001450377),"")</f>
        <v/>
      </c>
      <c r="F229" s="3" t="str">
        <f>IFERROR(Metric[[#This Row],[S_ut]]*(0.0001450377),"")</f>
        <v/>
      </c>
      <c r="G229" s="3" t="str">
        <f>IFERROR(Metric[[#This Row],[S_us]]*(0.0001450377),"")</f>
        <v/>
      </c>
      <c r="H229" s="3" t="str">
        <f>IFERROR(Metric[[#This Row],[S_uc]]*(0.0001450377),"")</f>
        <v/>
      </c>
      <c r="I229" s="21" t="str">
        <f>IFERROR(Metric[[#This Row],[E]]*(0.0001450377),"")</f>
        <v/>
      </c>
      <c r="J229" s="3" t="str">
        <f>IFERROR(Metric[[#This Row],[G]]*(0.0001450377),"")</f>
        <v/>
      </c>
      <c r="K229" s="9" t="str">
        <f>IFERROR(Metric[[#This Row],[ν]],"")</f>
        <v/>
      </c>
      <c r="L229" s="13" t="str">
        <f>IFERROR(Metric[[#This Row],[ρ]]*0.000036127292,"")</f>
        <v/>
      </c>
      <c r="M229" s="3" t="str">
        <f>IFERROR(Metric[[#This Row],[CTE]]/1.8,"")</f>
        <v/>
      </c>
      <c r="N229" s="9" t="str">
        <f>IFERROR(Metric[[#This Row],[K_therm]]*6.933,"")</f>
        <v/>
      </c>
      <c r="O229" s="13" t="str">
        <f>IFERROR(Metric[[#This Row],[Sp_heat]]*0.0002388,"")</f>
        <v/>
      </c>
      <c r="P229" s="13" t="str">
        <f>IFERROR(Metric[[#This Row],[Damping]],"")</f>
        <v/>
      </c>
      <c r="Q229" s="13" t="str">
        <f>IFERROR(Metric[[#This Row],[Source]],"")</f>
        <v/>
      </c>
    </row>
    <row r="230" spans="1:17" x14ac:dyDescent="0.25">
      <c r="A230" s="27" t="str">
        <f>IFERROR(Metric[[#This Row],[Class]],"")</f>
        <v/>
      </c>
      <c r="B230" s="27"/>
      <c r="C230" s="30" t="str">
        <f>IFERROR(Metric[[#This Row],[Name]],"")</f>
        <v/>
      </c>
      <c r="D230" s="3" t="str">
        <f>IFERROR(Metric[[#This Row],[S_yt]]*(0.0001450377),"")</f>
        <v/>
      </c>
      <c r="E230" s="3" t="str">
        <f>IFERROR(Metric[[#This Row],[S_ys]]*(0.0001450377),"")</f>
        <v/>
      </c>
      <c r="F230" s="3" t="str">
        <f>IFERROR(Metric[[#This Row],[S_ut]]*(0.0001450377),"")</f>
        <v/>
      </c>
      <c r="G230" s="3" t="str">
        <f>IFERROR(Metric[[#This Row],[S_us]]*(0.0001450377),"")</f>
        <v/>
      </c>
      <c r="H230" s="3" t="str">
        <f>IFERROR(Metric[[#This Row],[S_uc]]*(0.0001450377),"")</f>
        <v/>
      </c>
      <c r="I230" s="21" t="str">
        <f>IFERROR(Metric[[#This Row],[E]]*(0.0001450377),"")</f>
        <v/>
      </c>
      <c r="J230" s="3" t="str">
        <f>IFERROR(Metric[[#This Row],[G]]*(0.0001450377),"")</f>
        <v/>
      </c>
      <c r="K230" s="9" t="str">
        <f>IFERROR(Metric[[#This Row],[ν]],"")</f>
        <v/>
      </c>
      <c r="L230" s="13" t="str">
        <f>IFERROR(Metric[[#This Row],[ρ]]*0.000036127292,"")</f>
        <v/>
      </c>
      <c r="M230" s="3" t="str">
        <f>IFERROR(Metric[[#This Row],[CTE]]/1.8,"")</f>
        <v/>
      </c>
      <c r="N230" s="9" t="str">
        <f>IFERROR(Metric[[#This Row],[K_therm]]*6.933,"")</f>
        <v/>
      </c>
      <c r="O230" s="13" t="str">
        <f>IFERROR(Metric[[#This Row],[Sp_heat]]*0.0002388,"")</f>
        <v/>
      </c>
      <c r="P230" s="13" t="str">
        <f>IFERROR(Metric[[#This Row],[Damping]],"")</f>
        <v/>
      </c>
      <c r="Q230" s="13" t="str">
        <f>IFERROR(Metric[[#This Row],[Source]],"")</f>
        <v/>
      </c>
    </row>
    <row r="231" spans="1:17" x14ac:dyDescent="0.25">
      <c r="A231" s="27" t="str">
        <f>IFERROR(Metric[[#This Row],[Class]],"")</f>
        <v/>
      </c>
      <c r="B231" s="27"/>
      <c r="C231" s="30" t="str">
        <f>IFERROR(Metric[[#This Row],[Name]],"")</f>
        <v/>
      </c>
      <c r="D231" s="3" t="str">
        <f>IFERROR(Metric[[#This Row],[S_yt]]*(0.0001450377),"")</f>
        <v/>
      </c>
      <c r="E231" s="3" t="str">
        <f>IFERROR(Metric[[#This Row],[S_ys]]*(0.0001450377),"")</f>
        <v/>
      </c>
      <c r="F231" s="3" t="str">
        <f>IFERROR(Metric[[#This Row],[S_ut]]*(0.0001450377),"")</f>
        <v/>
      </c>
      <c r="G231" s="3" t="str">
        <f>IFERROR(Metric[[#This Row],[S_us]]*(0.0001450377),"")</f>
        <v/>
      </c>
      <c r="H231" s="3" t="str">
        <f>IFERROR(Metric[[#This Row],[S_uc]]*(0.0001450377),"")</f>
        <v/>
      </c>
      <c r="I231" s="21" t="str">
        <f>IFERROR(Metric[[#This Row],[E]]*(0.0001450377),"")</f>
        <v/>
      </c>
      <c r="J231" s="3" t="str">
        <f>IFERROR(Metric[[#This Row],[G]]*(0.0001450377),"")</f>
        <v/>
      </c>
      <c r="K231" s="9" t="str">
        <f>IFERROR(Metric[[#This Row],[ν]],"")</f>
        <v/>
      </c>
      <c r="L231" s="13" t="str">
        <f>IFERROR(Metric[[#This Row],[ρ]]*0.000036127292,"")</f>
        <v/>
      </c>
      <c r="M231" s="3" t="str">
        <f>IFERROR(Metric[[#This Row],[CTE]]/1.8,"")</f>
        <v/>
      </c>
      <c r="N231" s="9" t="str">
        <f>IFERROR(Metric[[#This Row],[K_therm]]*6.933,"")</f>
        <v/>
      </c>
      <c r="O231" s="13" t="str">
        <f>IFERROR(Metric[[#This Row],[Sp_heat]]*0.0002388,"")</f>
        <v/>
      </c>
      <c r="P231" s="13" t="str">
        <f>IFERROR(Metric[[#This Row],[Damping]],"")</f>
        <v/>
      </c>
      <c r="Q231" s="13" t="str">
        <f>IFERROR(Metric[[#This Row],[Source]],"")</f>
        <v/>
      </c>
    </row>
    <row r="232" spans="1:17" x14ac:dyDescent="0.25">
      <c r="A232" s="27" t="str">
        <f>IFERROR(Metric[[#This Row],[Class]],"")</f>
        <v/>
      </c>
      <c r="B232" s="27"/>
      <c r="C232" s="30" t="str">
        <f>IFERROR(Metric[[#This Row],[Name]],"")</f>
        <v/>
      </c>
      <c r="D232" s="3" t="str">
        <f>IFERROR(Metric[[#This Row],[S_yt]]*(0.0001450377),"")</f>
        <v/>
      </c>
      <c r="E232" s="3" t="str">
        <f>IFERROR(Metric[[#This Row],[S_ys]]*(0.0001450377),"")</f>
        <v/>
      </c>
      <c r="F232" s="3" t="str">
        <f>IFERROR(Metric[[#This Row],[S_ut]]*(0.0001450377),"")</f>
        <v/>
      </c>
      <c r="G232" s="3" t="str">
        <f>IFERROR(Metric[[#This Row],[S_us]]*(0.0001450377),"")</f>
        <v/>
      </c>
      <c r="H232" s="3" t="str">
        <f>IFERROR(Metric[[#This Row],[S_uc]]*(0.0001450377),"")</f>
        <v/>
      </c>
      <c r="I232" s="21" t="str">
        <f>IFERROR(Metric[[#This Row],[E]]*(0.0001450377),"")</f>
        <v/>
      </c>
      <c r="J232" s="3" t="str">
        <f>IFERROR(Metric[[#This Row],[G]]*(0.0001450377),"")</f>
        <v/>
      </c>
      <c r="K232" s="9" t="str">
        <f>IFERROR(Metric[[#This Row],[ν]],"")</f>
        <v/>
      </c>
      <c r="L232" s="13" t="str">
        <f>IFERROR(Metric[[#This Row],[ρ]]*0.000036127292,"")</f>
        <v/>
      </c>
      <c r="M232" s="3" t="str">
        <f>IFERROR(Metric[[#This Row],[CTE]]/1.8,"")</f>
        <v/>
      </c>
      <c r="N232" s="9" t="str">
        <f>IFERROR(Metric[[#This Row],[K_therm]]*6.933,"")</f>
        <v/>
      </c>
      <c r="O232" s="13" t="str">
        <f>IFERROR(Metric[[#This Row],[Sp_heat]]*0.0002388,"")</f>
        <v/>
      </c>
      <c r="P232" s="13" t="str">
        <f>IFERROR(Metric[[#This Row],[Damping]],"")</f>
        <v/>
      </c>
      <c r="Q232" s="13" t="str">
        <f>IFERROR(Metric[[#This Row],[Source]],"")</f>
        <v/>
      </c>
    </row>
    <row r="233" spans="1:17" x14ac:dyDescent="0.25">
      <c r="A233" s="27" t="str">
        <f>IFERROR(Metric[[#This Row],[Class]],"")</f>
        <v/>
      </c>
      <c r="B233" s="27"/>
      <c r="C233" s="30" t="str">
        <f>IFERROR(Metric[[#This Row],[Name]],"")</f>
        <v/>
      </c>
      <c r="D233" s="3" t="str">
        <f>IFERROR(Metric[[#This Row],[S_yt]]*(0.0001450377),"")</f>
        <v/>
      </c>
      <c r="E233" s="3" t="str">
        <f>IFERROR(Metric[[#This Row],[S_ys]]*(0.0001450377),"")</f>
        <v/>
      </c>
      <c r="F233" s="3" t="str">
        <f>IFERROR(Metric[[#This Row],[S_ut]]*(0.0001450377),"")</f>
        <v/>
      </c>
      <c r="G233" s="3" t="str">
        <f>IFERROR(Metric[[#This Row],[S_us]]*(0.0001450377),"")</f>
        <v/>
      </c>
      <c r="H233" s="3" t="str">
        <f>IFERROR(Metric[[#This Row],[S_uc]]*(0.0001450377),"")</f>
        <v/>
      </c>
      <c r="I233" s="21" t="str">
        <f>IFERROR(Metric[[#This Row],[E]]*(0.0001450377),"")</f>
        <v/>
      </c>
      <c r="J233" s="3" t="str">
        <f>IFERROR(Metric[[#This Row],[G]]*(0.0001450377),"")</f>
        <v/>
      </c>
      <c r="K233" s="9" t="str">
        <f>IFERROR(Metric[[#This Row],[ν]],"")</f>
        <v/>
      </c>
      <c r="L233" s="13" t="str">
        <f>IFERROR(Metric[[#This Row],[ρ]]*0.000036127292,"")</f>
        <v/>
      </c>
      <c r="M233" s="3" t="str">
        <f>IFERROR(Metric[[#This Row],[CTE]]/1.8,"")</f>
        <v/>
      </c>
      <c r="N233" s="9" t="str">
        <f>IFERROR(Metric[[#This Row],[K_therm]]*6.933,"")</f>
        <v/>
      </c>
      <c r="O233" s="13" t="str">
        <f>IFERROR(Metric[[#This Row],[Sp_heat]]*0.0002388,"")</f>
        <v/>
      </c>
      <c r="P233" s="13" t="str">
        <f>IFERROR(Metric[[#This Row],[Damping]],"")</f>
        <v/>
      </c>
      <c r="Q233" s="13" t="str">
        <f>IFERROR(Metric[[#This Row],[Source]],"")</f>
        <v/>
      </c>
    </row>
    <row r="234" spans="1:17" x14ac:dyDescent="0.25">
      <c r="A234" s="27" t="str">
        <f>IFERROR(Metric[[#This Row],[Class]],"")</f>
        <v/>
      </c>
      <c r="B234" s="27"/>
      <c r="C234" s="30" t="str">
        <f>IFERROR(Metric[[#This Row],[Name]],"")</f>
        <v/>
      </c>
      <c r="D234" s="3" t="str">
        <f>IFERROR(Metric[[#This Row],[S_yt]]*(0.0001450377),"")</f>
        <v/>
      </c>
      <c r="E234" s="3" t="str">
        <f>IFERROR(Metric[[#This Row],[S_ys]]*(0.0001450377),"")</f>
        <v/>
      </c>
      <c r="F234" s="3" t="str">
        <f>IFERROR(Metric[[#This Row],[S_ut]]*(0.0001450377),"")</f>
        <v/>
      </c>
      <c r="G234" s="3" t="str">
        <f>IFERROR(Metric[[#This Row],[S_us]]*(0.0001450377),"")</f>
        <v/>
      </c>
      <c r="H234" s="3" t="str">
        <f>IFERROR(Metric[[#This Row],[S_uc]]*(0.0001450377),"")</f>
        <v/>
      </c>
      <c r="I234" s="21" t="str">
        <f>IFERROR(Metric[[#This Row],[E]]*(0.0001450377),"")</f>
        <v/>
      </c>
      <c r="J234" s="3" t="str">
        <f>IFERROR(Metric[[#This Row],[G]]*(0.0001450377),"")</f>
        <v/>
      </c>
      <c r="K234" s="9" t="str">
        <f>IFERROR(Metric[[#This Row],[ν]],"")</f>
        <v/>
      </c>
      <c r="L234" s="13" t="str">
        <f>IFERROR(Metric[[#This Row],[ρ]]*0.000036127292,"")</f>
        <v/>
      </c>
      <c r="M234" s="3" t="str">
        <f>IFERROR(Metric[[#This Row],[CTE]]/1.8,"")</f>
        <v/>
      </c>
      <c r="N234" s="9" t="str">
        <f>IFERROR(Metric[[#This Row],[K_therm]]*6.933,"")</f>
        <v/>
      </c>
      <c r="O234" s="13" t="str">
        <f>IFERROR(Metric[[#This Row],[Sp_heat]]*0.0002388,"")</f>
        <v/>
      </c>
      <c r="P234" s="13" t="str">
        <f>IFERROR(Metric[[#This Row],[Damping]],"")</f>
        <v/>
      </c>
      <c r="Q234" s="13" t="str">
        <f>IFERROR(Metric[[#This Row],[Source]],"")</f>
        <v/>
      </c>
    </row>
    <row r="235" spans="1:17" x14ac:dyDescent="0.25">
      <c r="A235" s="27" t="str">
        <f>IFERROR(Metric[[#This Row],[Class]],"")</f>
        <v/>
      </c>
      <c r="B235" s="27"/>
      <c r="C235" s="30" t="str">
        <f>IFERROR(Metric[[#This Row],[Name]],"")</f>
        <v/>
      </c>
      <c r="D235" s="3" t="str">
        <f>IFERROR(Metric[[#This Row],[S_yt]]*(0.0001450377),"")</f>
        <v/>
      </c>
      <c r="E235" s="3" t="str">
        <f>IFERROR(Metric[[#This Row],[S_ys]]*(0.0001450377),"")</f>
        <v/>
      </c>
      <c r="F235" s="3" t="str">
        <f>IFERROR(Metric[[#This Row],[S_ut]]*(0.0001450377),"")</f>
        <v/>
      </c>
      <c r="G235" s="3" t="str">
        <f>IFERROR(Metric[[#This Row],[S_us]]*(0.0001450377),"")</f>
        <v/>
      </c>
      <c r="H235" s="3" t="str">
        <f>IFERROR(Metric[[#This Row],[S_uc]]*(0.0001450377),"")</f>
        <v/>
      </c>
      <c r="I235" s="21" t="str">
        <f>IFERROR(Metric[[#This Row],[E]]*(0.0001450377),"")</f>
        <v/>
      </c>
      <c r="J235" s="3" t="str">
        <f>IFERROR(Metric[[#This Row],[G]]*(0.0001450377),"")</f>
        <v/>
      </c>
      <c r="K235" s="9" t="str">
        <f>IFERROR(Metric[[#This Row],[ν]],"")</f>
        <v/>
      </c>
      <c r="L235" s="13" t="str">
        <f>IFERROR(Metric[[#This Row],[ρ]]*0.000036127292,"")</f>
        <v/>
      </c>
      <c r="M235" s="3" t="str">
        <f>IFERROR(Metric[[#This Row],[CTE]]/1.8,"")</f>
        <v/>
      </c>
      <c r="N235" s="9" t="str">
        <f>IFERROR(Metric[[#This Row],[K_therm]]*6.933,"")</f>
        <v/>
      </c>
      <c r="O235" s="13" t="str">
        <f>IFERROR(Metric[[#This Row],[Sp_heat]]*0.0002388,"")</f>
        <v/>
      </c>
      <c r="P235" s="13" t="str">
        <f>IFERROR(Metric[[#This Row],[Damping]],"")</f>
        <v/>
      </c>
      <c r="Q235" s="13" t="str">
        <f>IFERROR(Metric[[#This Row],[Source]],"")</f>
        <v/>
      </c>
    </row>
    <row r="236" spans="1:17" x14ac:dyDescent="0.25">
      <c r="A236" s="27" t="str">
        <f>IFERROR(Metric[[#This Row],[Class]],"")</f>
        <v/>
      </c>
      <c r="B236" s="27"/>
      <c r="C236" s="30" t="str">
        <f>IFERROR(Metric[[#This Row],[Name]],"")</f>
        <v/>
      </c>
      <c r="D236" s="3" t="str">
        <f>IFERROR(Metric[[#This Row],[S_yt]]*(0.0001450377),"")</f>
        <v/>
      </c>
      <c r="E236" s="3" t="str">
        <f>IFERROR(Metric[[#This Row],[S_ys]]*(0.0001450377),"")</f>
        <v/>
      </c>
      <c r="F236" s="3" t="str">
        <f>IFERROR(Metric[[#This Row],[S_ut]]*(0.0001450377),"")</f>
        <v/>
      </c>
      <c r="G236" s="3" t="str">
        <f>IFERROR(Metric[[#This Row],[S_us]]*(0.0001450377),"")</f>
        <v/>
      </c>
      <c r="H236" s="3" t="str">
        <f>IFERROR(Metric[[#This Row],[S_uc]]*(0.0001450377),"")</f>
        <v/>
      </c>
      <c r="I236" s="21" t="str">
        <f>IFERROR(Metric[[#This Row],[E]]*(0.0001450377),"")</f>
        <v/>
      </c>
      <c r="J236" s="3" t="str">
        <f>IFERROR(Metric[[#This Row],[G]]*(0.0001450377),"")</f>
        <v/>
      </c>
      <c r="K236" s="9" t="str">
        <f>IFERROR(Metric[[#This Row],[ν]],"")</f>
        <v/>
      </c>
      <c r="L236" s="13" t="str">
        <f>IFERROR(Metric[[#This Row],[ρ]]*0.000036127292,"")</f>
        <v/>
      </c>
      <c r="M236" s="3" t="str">
        <f>IFERROR(Metric[[#This Row],[CTE]]/1.8,"")</f>
        <v/>
      </c>
      <c r="N236" s="9" t="str">
        <f>IFERROR(Metric[[#This Row],[K_therm]]*6.933,"")</f>
        <v/>
      </c>
      <c r="O236" s="13" t="str">
        <f>IFERROR(Metric[[#This Row],[Sp_heat]]*0.0002388,"")</f>
        <v/>
      </c>
      <c r="P236" s="13" t="str">
        <f>IFERROR(Metric[[#This Row],[Damping]],"")</f>
        <v/>
      </c>
      <c r="Q236" s="13" t="str">
        <f>IFERROR(Metric[[#This Row],[Source]],"")</f>
        <v/>
      </c>
    </row>
    <row r="237" spans="1:17" x14ac:dyDescent="0.25">
      <c r="A237" s="27" t="str">
        <f>IFERROR(Metric[[#This Row],[Class]],"")</f>
        <v/>
      </c>
      <c r="B237" s="27"/>
      <c r="C237" s="30" t="str">
        <f>IFERROR(Metric[[#This Row],[Name]],"")</f>
        <v/>
      </c>
      <c r="D237" s="3" t="str">
        <f>IFERROR(Metric[[#This Row],[S_yt]]*(0.0001450377),"")</f>
        <v/>
      </c>
      <c r="E237" s="3" t="str">
        <f>IFERROR(Metric[[#This Row],[S_ys]]*(0.0001450377),"")</f>
        <v/>
      </c>
      <c r="F237" s="3" t="str">
        <f>IFERROR(Metric[[#This Row],[S_ut]]*(0.0001450377),"")</f>
        <v/>
      </c>
      <c r="G237" s="3" t="str">
        <f>IFERROR(Metric[[#This Row],[S_us]]*(0.0001450377),"")</f>
        <v/>
      </c>
      <c r="H237" s="3" t="str">
        <f>IFERROR(Metric[[#This Row],[S_uc]]*(0.0001450377),"")</f>
        <v/>
      </c>
      <c r="I237" s="21" t="str">
        <f>IFERROR(Metric[[#This Row],[E]]*(0.0001450377),"")</f>
        <v/>
      </c>
      <c r="J237" s="3" t="str">
        <f>IFERROR(Metric[[#This Row],[G]]*(0.0001450377),"")</f>
        <v/>
      </c>
      <c r="K237" s="9" t="str">
        <f>IFERROR(Metric[[#This Row],[ν]],"")</f>
        <v/>
      </c>
      <c r="L237" s="13" t="str">
        <f>IFERROR(Metric[[#This Row],[ρ]]*0.000036127292,"")</f>
        <v/>
      </c>
      <c r="M237" s="3" t="str">
        <f>IFERROR(Metric[[#This Row],[CTE]]/1.8,"")</f>
        <v/>
      </c>
      <c r="N237" s="11" t="str">
        <f>IFERROR(Metric[[#This Row],[K_therm]]*6.933,"")</f>
        <v/>
      </c>
      <c r="O237" s="13" t="str">
        <f>IFERROR(Metric[[#This Row],[Sp_heat]]*0.0002388,"")</f>
        <v/>
      </c>
      <c r="P237" s="13" t="str">
        <f>IFERROR(Metric[[#This Row],[Damping]],"")</f>
        <v/>
      </c>
      <c r="Q237" s="13" t="str">
        <f>IFERROR(Metric[[#This Row],[Source]],"")</f>
        <v/>
      </c>
    </row>
    <row r="238" spans="1:17" x14ac:dyDescent="0.25">
      <c r="A238" s="27" t="str">
        <f>IFERROR(Metric[[#This Row],[Class]],"")</f>
        <v/>
      </c>
      <c r="B238" s="27"/>
      <c r="C238" s="30" t="str">
        <f>IFERROR(Metric[[#This Row],[Name]],"")</f>
        <v/>
      </c>
      <c r="D238" s="3" t="str">
        <f>IFERROR(Metric[[#This Row],[S_yt]]*(0.0001450377),"")</f>
        <v/>
      </c>
      <c r="E238" s="3" t="str">
        <f>IFERROR(Metric[[#This Row],[S_ys]]*(0.0001450377),"")</f>
        <v/>
      </c>
      <c r="F238" s="3" t="str">
        <f>IFERROR(Metric[[#This Row],[S_ut]]*(0.0001450377),"")</f>
        <v/>
      </c>
      <c r="G238" s="3" t="str">
        <f>IFERROR(Metric[[#This Row],[S_us]]*(0.0001450377),"")</f>
        <v/>
      </c>
      <c r="H238" s="3" t="str">
        <f>IFERROR(Metric[[#This Row],[S_uc]]*(0.0001450377),"")</f>
        <v/>
      </c>
      <c r="I238" s="21" t="str">
        <f>IFERROR(Metric[[#This Row],[E]]*(0.0001450377),"")</f>
        <v/>
      </c>
      <c r="J238" s="3" t="str">
        <f>IFERROR(Metric[[#This Row],[G]]*(0.0001450377),"")</f>
        <v/>
      </c>
      <c r="K238" s="9" t="str">
        <f>IFERROR(Metric[[#This Row],[ν]],"")</f>
        <v/>
      </c>
      <c r="L238" s="13" t="str">
        <f>IFERROR(Metric[[#This Row],[ρ]]*0.000036127292,"")</f>
        <v/>
      </c>
      <c r="M238" s="3" t="str">
        <f>IFERROR(Metric[[#This Row],[CTE]]/1.8,"")</f>
        <v/>
      </c>
      <c r="N238" s="11" t="str">
        <f>IFERROR(Metric[[#This Row],[K_therm]]*6.933,"")</f>
        <v/>
      </c>
      <c r="O238" s="13" t="str">
        <f>IFERROR(Metric[[#This Row],[Sp_heat]]*0.0002388,"")</f>
        <v/>
      </c>
      <c r="P238" s="13" t="str">
        <f>IFERROR(Metric[[#This Row],[Damping]],"")</f>
        <v/>
      </c>
      <c r="Q238" s="13" t="str">
        <f>IFERROR(Metric[[#This Row],[Source]],"")</f>
        <v/>
      </c>
    </row>
    <row r="239" spans="1:17" x14ac:dyDescent="0.25">
      <c r="A239" s="27" t="str">
        <f>IFERROR(Metric[[#This Row],[Class]],"")</f>
        <v/>
      </c>
      <c r="B239" s="27"/>
      <c r="C239" s="30" t="str">
        <f>IFERROR(Metric[[#This Row],[Name]],"")</f>
        <v/>
      </c>
      <c r="D239" s="3" t="str">
        <f>IFERROR(Metric[[#This Row],[S_yt]]*(0.0001450377),"")</f>
        <v/>
      </c>
      <c r="E239" s="3" t="str">
        <f>IFERROR(Metric[[#This Row],[S_ys]]*(0.0001450377),"")</f>
        <v/>
      </c>
      <c r="F239" s="3" t="str">
        <f>IFERROR(Metric[[#This Row],[S_ut]]*(0.0001450377),"")</f>
        <v/>
      </c>
      <c r="G239" s="3" t="str">
        <f>IFERROR(Metric[[#This Row],[S_us]]*(0.0001450377),"")</f>
        <v/>
      </c>
      <c r="H239" s="3" t="str">
        <f>IFERROR(Metric[[#This Row],[S_uc]]*(0.0001450377),"")</f>
        <v/>
      </c>
      <c r="I239" s="21" t="str">
        <f>IFERROR(Metric[[#This Row],[E]]*(0.0001450377),"")</f>
        <v/>
      </c>
      <c r="J239" s="3" t="str">
        <f>IFERROR(Metric[[#This Row],[G]]*(0.0001450377),"")</f>
        <v/>
      </c>
      <c r="K239" s="9" t="str">
        <f>IFERROR(Metric[[#This Row],[ν]],"")</f>
        <v/>
      </c>
      <c r="L239" s="13" t="str">
        <f>IFERROR(Metric[[#This Row],[ρ]]*0.000036127292,"")</f>
        <v/>
      </c>
      <c r="M239" s="3" t="str">
        <f>IFERROR(Metric[[#This Row],[CTE]]/1.8,"")</f>
        <v/>
      </c>
      <c r="N239" s="11" t="str">
        <f>IFERROR(Metric[[#This Row],[K_therm]]*6.933,"")</f>
        <v/>
      </c>
      <c r="O239" s="13" t="str">
        <f>IFERROR(Metric[[#This Row],[Sp_heat]]*0.0002388,"")</f>
        <v/>
      </c>
      <c r="P239" s="13" t="str">
        <f>IFERROR(Metric[[#This Row],[Damping]],"")</f>
        <v/>
      </c>
      <c r="Q239" s="13" t="str">
        <f>IFERROR(Metric[[#This Row],[Source]],"")</f>
        <v/>
      </c>
    </row>
    <row r="240" spans="1:17" x14ac:dyDescent="0.25">
      <c r="A240" s="27" t="str">
        <f>IFERROR(Metric[[#This Row],[Class]],"")</f>
        <v/>
      </c>
      <c r="B240" s="27"/>
      <c r="C240" s="30" t="str">
        <f>IFERROR(Metric[[#This Row],[Name]],"")</f>
        <v/>
      </c>
      <c r="D240" s="3" t="str">
        <f>IFERROR(Metric[[#This Row],[S_yt]]*(0.0001450377),"")</f>
        <v/>
      </c>
      <c r="E240" s="3" t="str">
        <f>IFERROR(Metric[[#This Row],[S_ys]]*(0.0001450377),"")</f>
        <v/>
      </c>
      <c r="F240" s="3" t="str">
        <f>IFERROR(Metric[[#This Row],[S_ut]]*(0.0001450377),"")</f>
        <v/>
      </c>
      <c r="G240" s="3" t="str">
        <f>IFERROR(Metric[[#This Row],[S_us]]*(0.0001450377),"")</f>
        <v/>
      </c>
      <c r="H240" s="3" t="str">
        <f>IFERROR(Metric[[#This Row],[S_uc]]*(0.0001450377),"")</f>
        <v/>
      </c>
      <c r="I240" s="21" t="str">
        <f>IFERROR(Metric[[#This Row],[E]]*(0.0001450377),"")</f>
        <v/>
      </c>
      <c r="J240" s="3" t="str">
        <f>IFERROR(Metric[[#This Row],[G]]*(0.0001450377),"")</f>
        <v/>
      </c>
      <c r="K240" s="9" t="str">
        <f>IFERROR(Metric[[#This Row],[ν]],"")</f>
        <v/>
      </c>
      <c r="L240" s="13" t="str">
        <f>IFERROR(Metric[[#This Row],[ρ]]*0.000036127292,"")</f>
        <v/>
      </c>
      <c r="M240" s="3" t="str">
        <f>IFERROR(Metric[[#This Row],[CTE]]/1.8,"")</f>
        <v/>
      </c>
      <c r="N240" s="11" t="str">
        <f>IFERROR(Metric[[#This Row],[K_therm]]*6.933,"")</f>
        <v/>
      </c>
      <c r="O240" s="13" t="str">
        <f>IFERROR(Metric[[#This Row],[Sp_heat]]*0.0002388,"")</f>
        <v/>
      </c>
      <c r="P240" s="13" t="str">
        <f>IFERROR(Metric[[#This Row],[Damping]],"")</f>
        <v/>
      </c>
      <c r="Q240" s="13" t="str">
        <f>IFERROR(Metric[[#This Row],[Source]],"")</f>
        <v/>
      </c>
    </row>
    <row r="241" spans="1:17" x14ac:dyDescent="0.25">
      <c r="A241" s="27" t="str">
        <f>IFERROR(Metric[[#This Row],[Class]],"")</f>
        <v/>
      </c>
      <c r="B241" s="27"/>
      <c r="C241" s="30" t="str">
        <f>IFERROR(Metric[[#This Row],[Name]],"")</f>
        <v/>
      </c>
      <c r="D241" s="3" t="str">
        <f>IFERROR(Metric[[#This Row],[S_yt]]*(0.0001450377),"")</f>
        <v/>
      </c>
      <c r="E241" s="3" t="str">
        <f>IFERROR(Metric[[#This Row],[S_ys]]*(0.0001450377),"")</f>
        <v/>
      </c>
      <c r="F241" s="3" t="str">
        <f>IFERROR(Metric[[#This Row],[S_ut]]*(0.0001450377),"")</f>
        <v/>
      </c>
      <c r="G241" s="3" t="str">
        <f>IFERROR(Metric[[#This Row],[S_us]]*(0.0001450377),"")</f>
        <v/>
      </c>
      <c r="H241" s="3" t="str">
        <f>IFERROR(Metric[[#This Row],[S_uc]]*(0.0001450377),"")</f>
        <v/>
      </c>
      <c r="I241" s="21" t="str">
        <f>IFERROR(Metric[[#This Row],[E]]*(0.0001450377),"")</f>
        <v/>
      </c>
      <c r="J241" s="3" t="str">
        <f>IFERROR(Metric[[#This Row],[G]]*(0.0001450377),"")</f>
        <v/>
      </c>
      <c r="K241" s="9" t="str">
        <f>IFERROR(Metric[[#This Row],[ν]],"")</f>
        <v/>
      </c>
      <c r="L241" s="13" t="str">
        <f>IFERROR(Metric[[#This Row],[ρ]]*0.000036127292,"")</f>
        <v/>
      </c>
      <c r="M241" s="3" t="str">
        <f>IFERROR(Metric[[#This Row],[CTE]]/1.8,"")</f>
        <v/>
      </c>
      <c r="N241" s="11" t="str">
        <f>IFERROR(Metric[[#This Row],[K_therm]]*6.933,"")</f>
        <v/>
      </c>
      <c r="O241" s="13" t="str">
        <f>IFERROR(Metric[[#This Row],[Sp_heat]]*0.0002388,"")</f>
        <v/>
      </c>
      <c r="P241" s="13" t="str">
        <f>IFERROR(Metric[[#This Row],[Damping]],"")</f>
        <v/>
      </c>
      <c r="Q241" s="13" t="str">
        <f>IFERROR(Metric[[#This Row],[Source]],"")</f>
        <v/>
      </c>
    </row>
    <row r="242" spans="1:17" x14ac:dyDescent="0.25">
      <c r="A242" s="27" t="str">
        <f>IFERROR(Metric[[#This Row],[Class]],"")</f>
        <v/>
      </c>
      <c r="B242" s="27"/>
      <c r="C242" s="30" t="str">
        <f>IFERROR(Metric[[#This Row],[Name]],"")</f>
        <v/>
      </c>
      <c r="D242" s="3" t="str">
        <f>IFERROR(Metric[[#This Row],[S_yt]]*(0.0001450377),"")</f>
        <v/>
      </c>
      <c r="E242" s="3" t="str">
        <f>IFERROR(Metric[[#This Row],[S_ys]]*(0.0001450377),"")</f>
        <v/>
      </c>
      <c r="F242" s="3" t="str">
        <f>IFERROR(Metric[[#This Row],[S_ut]]*(0.0001450377),"")</f>
        <v/>
      </c>
      <c r="G242" s="3" t="str">
        <f>IFERROR(Metric[[#This Row],[S_us]]*(0.0001450377),"")</f>
        <v/>
      </c>
      <c r="H242" s="3" t="str">
        <f>IFERROR(Metric[[#This Row],[S_uc]]*(0.0001450377),"")</f>
        <v/>
      </c>
      <c r="I242" s="21" t="str">
        <f>IFERROR(Metric[[#This Row],[E]]*(0.0001450377),"")</f>
        <v/>
      </c>
      <c r="J242" s="3" t="str">
        <f>IFERROR(Metric[[#This Row],[G]]*(0.0001450377),"")</f>
        <v/>
      </c>
      <c r="K242" s="9" t="str">
        <f>IFERROR(Metric[[#This Row],[ν]],"")</f>
        <v/>
      </c>
      <c r="L242" s="13" t="str">
        <f>IFERROR(Metric[[#This Row],[ρ]]*0.000036127292,"")</f>
        <v/>
      </c>
      <c r="M242" s="3" t="str">
        <f>IFERROR(Metric[[#This Row],[CTE]]/1.8,"")</f>
        <v/>
      </c>
      <c r="N242" s="11" t="str">
        <f>IFERROR(Metric[[#This Row],[K_therm]]*6.933,"")</f>
        <v/>
      </c>
      <c r="O242" s="13" t="str">
        <f>IFERROR(Metric[[#This Row],[Sp_heat]]*0.0002388,"")</f>
        <v/>
      </c>
      <c r="P242" s="13" t="str">
        <f>IFERROR(Metric[[#This Row],[Damping]],"")</f>
        <v/>
      </c>
      <c r="Q242" s="13" t="str">
        <f>IFERROR(Metric[[#This Row],[Source]],"")</f>
        <v/>
      </c>
    </row>
    <row r="243" spans="1:17" x14ac:dyDescent="0.25">
      <c r="A243" s="27" t="str">
        <f>IFERROR(Metric[[#This Row],[Class]],"")</f>
        <v/>
      </c>
      <c r="B243" s="27"/>
      <c r="C243" s="30" t="str">
        <f>IFERROR(Metric[[#This Row],[Name]],"")</f>
        <v/>
      </c>
      <c r="D243" s="3" t="str">
        <f>IFERROR(Metric[[#This Row],[S_yt]]*(0.0001450377),"")</f>
        <v/>
      </c>
      <c r="E243" s="3" t="str">
        <f>IFERROR(Metric[[#This Row],[S_ys]]*(0.0001450377),"")</f>
        <v/>
      </c>
      <c r="F243" s="3" t="str">
        <f>IFERROR(Metric[[#This Row],[S_ut]]*(0.0001450377),"")</f>
        <v/>
      </c>
      <c r="G243" s="3" t="str">
        <f>IFERROR(Metric[[#This Row],[S_us]]*(0.0001450377),"")</f>
        <v/>
      </c>
      <c r="H243" s="3" t="str">
        <f>IFERROR(Metric[[#This Row],[S_uc]]*(0.0001450377),"")</f>
        <v/>
      </c>
      <c r="I243" s="21" t="str">
        <f>IFERROR(Metric[[#This Row],[E]]*(0.0001450377),"")</f>
        <v/>
      </c>
      <c r="J243" s="3" t="str">
        <f>IFERROR(Metric[[#This Row],[G]]*(0.0001450377),"")</f>
        <v/>
      </c>
      <c r="K243" s="9" t="str">
        <f>IFERROR(Metric[[#This Row],[ν]],"")</f>
        <v/>
      </c>
      <c r="L243" s="13" t="str">
        <f>IFERROR(Metric[[#This Row],[ρ]]*0.000036127292,"")</f>
        <v/>
      </c>
      <c r="M243" s="3" t="str">
        <f>IFERROR(Metric[[#This Row],[CTE]]/1.8,"")</f>
        <v/>
      </c>
      <c r="N243" s="11" t="str">
        <f>IFERROR(Metric[[#This Row],[K_therm]]*6.933,"")</f>
        <v/>
      </c>
      <c r="O243" s="13" t="str">
        <f>IFERROR(Metric[[#This Row],[Sp_heat]]*0.0002388,"")</f>
        <v/>
      </c>
      <c r="P243" s="13" t="str">
        <f>IFERROR(Metric[[#This Row],[Damping]],"")</f>
        <v/>
      </c>
      <c r="Q243" s="13" t="str">
        <f>IFERROR(Metric[[#This Row],[Source]],"")</f>
        <v/>
      </c>
    </row>
    <row r="244" spans="1:17" x14ac:dyDescent="0.25">
      <c r="A244" s="27" t="str">
        <f>IFERROR(Metric[[#This Row],[Class]],"")</f>
        <v/>
      </c>
      <c r="B244" s="27"/>
      <c r="C244" s="30" t="str">
        <f>IFERROR(Metric[[#This Row],[Name]],"")</f>
        <v/>
      </c>
      <c r="D244" s="3" t="str">
        <f>IFERROR(Metric[[#This Row],[S_yt]]*(0.0001450377),"")</f>
        <v/>
      </c>
      <c r="E244" s="3" t="str">
        <f>IFERROR(Metric[[#This Row],[S_ys]]*(0.0001450377),"")</f>
        <v/>
      </c>
      <c r="F244" s="3" t="str">
        <f>IFERROR(Metric[[#This Row],[S_ut]]*(0.0001450377),"")</f>
        <v/>
      </c>
      <c r="G244" s="3" t="str">
        <f>IFERROR(Metric[[#This Row],[S_us]]*(0.0001450377),"")</f>
        <v/>
      </c>
      <c r="H244" s="3" t="str">
        <f>IFERROR(Metric[[#This Row],[S_uc]]*(0.0001450377),"")</f>
        <v/>
      </c>
      <c r="I244" s="21" t="str">
        <f>IFERROR(Metric[[#This Row],[E]]*(0.0001450377),"")</f>
        <v/>
      </c>
      <c r="J244" s="3" t="str">
        <f>IFERROR(Metric[[#This Row],[G]]*(0.0001450377),"")</f>
        <v/>
      </c>
      <c r="K244" s="9" t="str">
        <f>IFERROR(Metric[[#This Row],[ν]],"")</f>
        <v/>
      </c>
      <c r="L244" s="13" t="str">
        <f>IFERROR(Metric[[#This Row],[ρ]]*0.000036127292,"")</f>
        <v/>
      </c>
      <c r="M244" s="3" t="str">
        <f>IFERROR(Metric[[#This Row],[CTE]]/1.8,"")</f>
        <v/>
      </c>
      <c r="N244" s="11" t="str">
        <f>IFERROR(Metric[[#This Row],[K_therm]]*6.933,"")</f>
        <v/>
      </c>
      <c r="O244" s="13" t="str">
        <f>IFERROR(Metric[[#This Row],[Sp_heat]]*0.0002388,"")</f>
        <v/>
      </c>
      <c r="P244" s="13" t="str">
        <f>IFERROR(Metric[[#This Row],[Damping]],"")</f>
        <v/>
      </c>
      <c r="Q244" s="13" t="str">
        <f>IFERROR(Metric[[#This Row],[Source]],"")</f>
        <v/>
      </c>
    </row>
    <row r="245" spans="1:17" x14ac:dyDescent="0.25">
      <c r="A245" s="27" t="str">
        <f>IFERROR(Metric[[#This Row],[Class]],"")</f>
        <v/>
      </c>
      <c r="B245" s="27"/>
      <c r="C245" s="30" t="str">
        <f>IFERROR(Metric[[#This Row],[Name]],"")</f>
        <v/>
      </c>
      <c r="D245" s="3" t="str">
        <f>IFERROR(Metric[[#This Row],[S_yt]]*(0.0001450377),"")</f>
        <v/>
      </c>
      <c r="E245" s="3" t="str">
        <f>IFERROR(Metric[[#This Row],[S_ys]]*(0.0001450377),"")</f>
        <v/>
      </c>
      <c r="F245" s="3" t="str">
        <f>IFERROR(Metric[[#This Row],[S_ut]]*(0.0001450377),"")</f>
        <v/>
      </c>
      <c r="G245" s="3" t="str">
        <f>IFERROR(Metric[[#This Row],[S_us]]*(0.0001450377),"")</f>
        <v/>
      </c>
      <c r="H245" s="3" t="str">
        <f>IFERROR(Metric[[#This Row],[S_uc]]*(0.0001450377),"")</f>
        <v/>
      </c>
      <c r="I245" s="21" t="str">
        <f>IFERROR(Metric[[#This Row],[E]]*(0.0001450377),"")</f>
        <v/>
      </c>
      <c r="J245" s="3" t="str">
        <f>IFERROR(Metric[[#This Row],[G]]*(0.0001450377),"")</f>
        <v/>
      </c>
      <c r="K245" s="9" t="str">
        <f>IFERROR(Metric[[#This Row],[ν]],"")</f>
        <v/>
      </c>
      <c r="L245" s="13" t="str">
        <f>IFERROR(Metric[[#This Row],[ρ]]*0.000036127292,"")</f>
        <v/>
      </c>
      <c r="M245" s="3" t="str">
        <f>IFERROR(Metric[[#This Row],[CTE]]/1.8,"")</f>
        <v/>
      </c>
      <c r="N245" s="11" t="str">
        <f>IFERROR(Metric[[#This Row],[K_therm]]*6.933,"")</f>
        <v/>
      </c>
      <c r="O245" s="13" t="str">
        <f>IFERROR(Metric[[#This Row],[Sp_heat]]*0.0002388,"")</f>
        <v/>
      </c>
      <c r="P245" s="13" t="str">
        <f>IFERROR(Metric[[#This Row],[Damping]],"")</f>
        <v/>
      </c>
      <c r="Q245" s="13" t="str">
        <f>IFERROR(Metric[[#This Row],[Source]],"")</f>
        <v/>
      </c>
    </row>
    <row r="246" spans="1:17" x14ac:dyDescent="0.25">
      <c r="A246" s="27" t="str">
        <f>IFERROR(Metric[[#This Row],[Class]],"")</f>
        <v/>
      </c>
      <c r="B246" s="27"/>
      <c r="C246" s="30" t="str">
        <f>IFERROR(Metric[[#This Row],[Name]],"")</f>
        <v/>
      </c>
      <c r="D246" s="3" t="str">
        <f>IFERROR(Metric[[#This Row],[S_yt]]*(0.0001450377),"")</f>
        <v/>
      </c>
      <c r="E246" s="3" t="str">
        <f>IFERROR(Metric[[#This Row],[S_ys]]*(0.0001450377),"")</f>
        <v/>
      </c>
      <c r="F246" s="3" t="str">
        <f>IFERROR(Metric[[#This Row],[S_ut]]*(0.0001450377),"")</f>
        <v/>
      </c>
      <c r="G246" s="3" t="str">
        <f>IFERROR(Metric[[#This Row],[S_us]]*(0.0001450377),"")</f>
        <v/>
      </c>
      <c r="H246" s="3" t="str">
        <f>IFERROR(Metric[[#This Row],[S_uc]]*(0.0001450377),"")</f>
        <v/>
      </c>
      <c r="I246" s="21" t="str">
        <f>IFERROR(Metric[[#This Row],[E]]*(0.0001450377),"")</f>
        <v/>
      </c>
      <c r="J246" s="3" t="str">
        <f>IFERROR(Metric[[#This Row],[G]]*(0.0001450377),"")</f>
        <v/>
      </c>
      <c r="K246" s="9" t="str">
        <f>IFERROR(Metric[[#This Row],[ν]],"")</f>
        <v/>
      </c>
      <c r="L246" s="13" t="str">
        <f>IFERROR(Metric[[#This Row],[ρ]]*0.000036127292,"")</f>
        <v/>
      </c>
      <c r="M246" s="3" t="str">
        <f>IFERROR(Metric[[#This Row],[CTE]]/1.8,"")</f>
        <v/>
      </c>
      <c r="N246" s="11" t="str">
        <f>IFERROR(Metric[[#This Row],[K_therm]]*6.933,"")</f>
        <v/>
      </c>
      <c r="O246" s="13" t="str">
        <f>IFERROR(Metric[[#This Row],[Sp_heat]]*0.0002388,"")</f>
        <v/>
      </c>
      <c r="P246" s="13" t="str">
        <f>IFERROR(Metric[[#This Row],[Damping]],"")</f>
        <v/>
      </c>
      <c r="Q246" s="13" t="str">
        <f>IFERROR(Metric[[#This Row],[Source]],"")</f>
        <v/>
      </c>
    </row>
    <row r="247" spans="1:17" x14ac:dyDescent="0.25">
      <c r="A247" s="27" t="str">
        <f>IFERROR(Metric[[#This Row],[Class]],"")</f>
        <v/>
      </c>
      <c r="B247" s="27"/>
      <c r="C247" s="30" t="str">
        <f>IFERROR(Metric[[#This Row],[Name]],"")</f>
        <v/>
      </c>
      <c r="D247" s="3" t="str">
        <f>IFERROR(Metric[[#This Row],[S_yt]]*(0.0001450377),"")</f>
        <v/>
      </c>
      <c r="E247" s="3" t="str">
        <f>IFERROR(Metric[[#This Row],[S_ys]]*(0.0001450377),"")</f>
        <v/>
      </c>
      <c r="F247" s="3" t="str">
        <f>IFERROR(Metric[[#This Row],[S_ut]]*(0.0001450377),"")</f>
        <v/>
      </c>
      <c r="G247" s="3" t="str">
        <f>IFERROR(Metric[[#This Row],[S_us]]*(0.0001450377),"")</f>
        <v/>
      </c>
      <c r="H247" s="3" t="str">
        <f>IFERROR(Metric[[#This Row],[S_uc]]*(0.0001450377),"")</f>
        <v/>
      </c>
      <c r="I247" s="21" t="str">
        <f>IFERROR(Metric[[#This Row],[E]]*(0.0001450377),"")</f>
        <v/>
      </c>
      <c r="J247" s="3" t="str">
        <f>IFERROR(Metric[[#This Row],[G]]*(0.0001450377),"")</f>
        <v/>
      </c>
      <c r="K247" s="9" t="str">
        <f>IFERROR(Metric[[#This Row],[ν]],"")</f>
        <v/>
      </c>
      <c r="L247" s="13" t="str">
        <f>IFERROR(Metric[[#This Row],[ρ]]*0.000036127292,"")</f>
        <v/>
      </c>
      <c r="M247" s="3" t="str">
        <f>IFERROR(Metric[[#This Row],[CTE]]/1.8,"")</f>
        <v/>
      </c>
      <c r="N247" s="11" t="str">
        <f>IFERROR(Metric[[#This Row],[K_therm]]*6.933,"")</f>
        <v/>
      </c>
      <c r="O247" s="13" t="str">
        <f>IFERROR(Metric[[#This Row],[Sp_heat]]*0.0002388,"")</f>
        <v/>
      </c>
      <c r="P247" s="13" t="str">
        <f>IFERROR(Metric[[#This Row],[Damping]],"")</f>
        <v/>
      </c>
      <c r="Q247" s="13" t="str">
        <f>IFERROR(Metric[[#This Row],[Source]],"")</f>
        <v/>
      </c>
    </row>
    <row r="248" spans="1:17" x14ac:dyDescent="0.25">
      <c r="A248" s="27" t="str">
        <f>IFERROR(Metric[[#This Row],[Class]],"")</f>
        <v/>
      </c>
      <c r="B248" s="27"/>
      <c r="C248" s="30" t="str">
        <f>IFERROR(Metric[[#This Row],[Name]],"")</f>
        <v/>
      </c>
      <c r="D248" s="3" t="str">
        <f>IFERROR(Metric[[#This Row],[S_yt]]*(0.0001450377),"")</f>
        <v/>
      </c>
      <c r="E248" s="3" t="str">
        <f>IFERROR(Metric[[#This Row],[S_ys]]*(0.0001450377),"")</f>
        <v/>
      </c>
      <c r="F248" s="3" t="str">
        <f>IFERROR(Metric[[#This Row],[S_ut]]*(0.0001450377),"")</f>
        <v/>
      </c>
      <c r="G248" s="3" t="str">
        <f>IFERROR(Metric[[#This Row],[S_us]]*(0.0001450377),"")</f>
        <v/>
      </c>
      <c r="H248" s="3" t="str">
        <f>IFERROR(Metric[[#This Row],[S_uc]]*(0.0001450377),"")</f>
        <v/>
      </c>
      <c r="I248" s="21" t="str">
        <f>IFERROR(Metric[[#This Row],[E]]*(0.0001450377),"")</f>
        <v/>
      </c>
      <c r="J248" s="3" t="str">
        <f>IFERROR(Metric[[#This Row],[G]]*(0.0001450377),"")</f>
        <v/>
      </c>
      <c r="K248" s="9" t="str">
        <f>IFERROR(Metric[[#This Row],[ν]],"")</f>
        <v/>
      </c>
      <c r="L248" s="13" t="str">
        <f>IFERROR(Metric[[#This Row],[ρ]]*0.000036127292,"")</f>
        <v/>
      </c>
      <c r="M248" s="3" t="str">
        <f>IFERROR(Metric[[#This Row],[CTE]]/1.8,"")</f>
        <v/>
      </c>
      <c r="N248" s="11" t="str">
        <f>IFERROR(Metric[[#This Row],[K_therm]]*6.933,"")</f>
        <v/>
      </c>
      <c r="O248" s="13" t="str">
        <f>IFERROR(Metric[[#This Row],[Sp_heat]]*0.0002388,"")</f>
        <v/>
      </c>
      <c r="P248" s="13" t="str">
        <f>IFERROR(Metric[[#This Row],[Damping]],"")</f>
        <v/>
      </c>
      <c r="Q248" s="13" t="str">
        <f>IFERROR(Metric[[#This Row],[Source]],"")</f>
        <v/>
      </c>
    </row>
    <row r="249" spans="1:17" x14ac:dyDescent="0.25">
      <c r="A249" s="27" t="str">
        <f>IFERROR(Metric[[#This Row],[Class]],"")</f>
        <v/>
      </c>
      <c r="B249" s="27"/>
      <c r="C249" s="30" t="str">
        <f>IFERROR(Metric[[#This Row],[Name]],"")</f>
        <v/>
      </c>
      <c r="D249" s="3" t="str">
        <f>IFERROR(Metric[[#This Row],[S_yt]]*(0.0001450377),"")</f>
        <v/>
      </c>
      <c r="E249" s="3" t="str">
        <f>IFERROR(Metric[[#This Row],[S_ys]]*(0.0001450377),"")</f>
        <v/>
      </c>
      <c r="F249" s="3" t="str">
        <f>IFERROR(Metric[[#This Row],[S_ut]]*(0.0001450377),"")</f>
        <v/>
      </c>
      <c r="G249" s="3" t="str">
        <f>IFERROR(Metric[[#This Row],[S_us]]*(0.0001450377),"")</f>
        <v/>
      </c>
      <c r="H249" s="3" t="str">
        <f>IFERROR(Metric[[#This Row],[S_uc]]*(0.0001450377),"")</f>
        <v/>
      </c>
      <c r="I249" s="21" t="str">
        <f>IFERROR(Metric[[#This Row],[E]]*(0.0001450377),"")</f>
        <v/>
      </c>
      <c r="J249" s="3" t="str">
        <f>IFERROR(Metric[[#This Row],[G]]*(0.0001450377),"")</f>
        <v/>
      </c>
      <c r="K249" s="9" t="str">
        <f>IFERROR(Metric[[#This Row],[ν]],"")</f>
        <v/>
      </c>
      <c r="L249" s="13" t="str">
        <f>IFERROR(Metric[[#This Row],[ρ]]*0.000036127292,"")</f>
        <v/>
      </c>
      <c r="M249" s="3" t="str">
        <f>IFERROR(Metric[[#This Row],[CTE]]/1.8,"")</f>
        <v/>
      </c>
      <c r="N249" s="11" t="str">
        <f>IFERROR(Metric[[#This Row],[K_therm]]*6.933,"")</f>
        <v/>
      </c>
      <c r="O249" s="13" t="str">
        <f>IFERROR(Metric[[#This Row],[Sp_heat]]*0.0002388,"")</f>
        <v/>
      </c>
      <c r="P249" s="13" t="str">
        <f>IFERROR(Metric[[#This Row],[Damping]],"")</f>
        <v/>
      </c>
      <c r="Q249" s="13" t="str">
        <f>IFERROR(Metric[[#This Row],[Source]],"")</f>
        <v/>
      </c>
    </row>
    <row r="250" spans="1:17" x14ac:dyDescent="0.25">
      <c r="A250" s="27" t="str">
        <f>IFERROR(Metric[[#This Row],[Class]],"")</f>
        <v/>
      </c>
      <c r="B250" s="27"/>
      <c r="C250" s="30" t="str">
        <f>IFERROR(Metric[[#This Row],[Name]],"")</f>
        <v/>
      </c>
      <c r="D250" s="3" t="str">
        <f>IFERROR(Metric[[#This Row],[S_yt]]*(0.0001450377),"")</f>
        <v/>
      </c>
      <c r="E250" s="3" t="str">
        <f>IFERROR(Metric[[#This Row],[S_ys]]*(0.0001450377),"")</f>
        <v/>
      </c>
      <c r="F250" s="3" t="str">
        <f>IFERROR(Metric[[#This Row],[S_ut]]*(0.0001450377),"")</f>
        <v/>
      </c>
      <c r="G250" s="3" t="str">
        <f>IFERROR(Metric[[#This Row],[S_us]]*(0.0001450377),"")</f>
        <v/>
      </c>
      <c r="H250" s="3" t="str">
        <f>IFERROR(Metric[[#This Row],[S_uc]]*(0.0001450377),"")</f>
        <v/>
      </c>
      <c r="I250" s="21" t="str">
        <f>IFERROR(Metric[[#This Row],[E]]*(0.0001450377),"")</f>
        <v/>
      </c>
      <c r="J250" s="3" t="str">
        <f>IFERROR(Metric[[#This Row],[G]]*(0.0001450377),"")</f>
        <v/>
      </c>
      <c r="K250" s="9" t="str">
        <f>IFERROR(Metric[[#This Row],[ν]],"")</f>
        <v/>
      </c>
      <c r="L250" s="13" t="str">
        <f>IFERROR(Metric[[#This Row],[ρ]]*0.000036127292,"")</f>
        <v/>
      </c>
      <c r="M250" s="3" t="str">
        <f>IFERROR(Metric[[#This Row],[CTE]]/1.8,"")</f>
        <v/>
      </c>
      <c r="N250" s="9" t="str">
        <f>IFERROR(Metric[[#This Row],[K_therm]]*6.933,"")</f>
        <v/>
      </c>
      <c r="O250" s="13" t="str">
        <f>IFERROR(Metric[[#This Row],[Sp_heat]]*0.0002388,"")</f>
        <v/>
      </c>
      <c r="P250" s="13" t="str">
        <f>IFERROR(Metric[[#This Row],[Damping]],"")</f>
        <v/>
      </c>
      <c r="Q250" s="13" t="str">
        <f>IFERROR(Metric[[#This Row],[Source]],"")</f>
        <v/>
      </c>
    </row>
    <row r="251" spans="1:17" x14ac:dyDescent="0.25">
      <c r="A251" s="27" t="str">
        <f>IFERROR(Metric[[#This Row],[Class]],"")</f>
        <v/>
      </c>
      <c r="B251" s="27"/>
      <c r="C251" s="30" t="str">
        <f>IFERROR(Metric[[#This Row],[Name]],"")</f>
        <v/>
      </c>
      <c r="D251" s="3" t="str">
        <f>IFERROR(Metric[[#This Row],[S_yt]]*(0.0001450377),"")</f>
        <v/>
      </c>
      <c r="E251" s="3" t="str">
        <f>IFERROR(Metric[[#This Row],[S_ys]]*(0.0001450377),"")</f>
        <v/>
      </c>
      <c r="F251" s="3" t="str">
        <f>IFERROR(Metric[[#This Row],[S_ut]]*(0.0001450377),"")</f>
        <v/>
      </c>
      <c r="G251" s="3" t="str">
        <f>IFERROR(Metric[[#This Row],[S_us]]*(0.0001450377),"")</f>
        <v/>
      </c>
      <c r="H251" s="3" t="str">
        <f>IFERROR(Metric[[#This Row],[S_uc]]*(0.0001450377),"")</f>
        <v/>
      </c>
      <c r="I251" s="21" t="str">
        <f>IFERROR(Metric[[#This Row],[E]]*(0.0001450377),"")</f>
        <v/>
      </c>
      <c r="J251" s="3" t="str">
        <f>IFERROR(Metric[[#This Row],[G]]*(0.0001450377),"")</f>
        <v/>
      </c>
      <c r="K251" s="9" t="str">
        <f>IFERROR(Metric[[#This Row],[ν]],"")</f>
        <v/>
      </c>
      <c r="L251" s="13" t="str">
        <f>IFERROR(Metric[[#This Row],[ρ]]*0.000036127292,"")</f>
        <v/>
      </c>
      <c r="M251" s="3" t="str">
        <f>IFERROR(Metric[[#This Row],[CTE]]/1.8,"")</f>
        <v/>
      </c>
      <c r="N251" s="9" t="str">
        <f>IFERROR(Metric[[#This Row],[K_therm]]*6.933,"")</f>
        <v/>
      </c>
      <c r="O251" s="13" t="str">
        <f>IFERROR(Metric[[#This Row],[Sp_heat]]*0.0002388,"")</f>
        <v/>
      </c>
      <c r="P251" s="13" t="str">
        <f>IFERROR(Metric[[#This Row],[Damping]],"")</f>
        <v/>
      </c>
      <c r="Q251" s="13" t="str">
        <f>IFERROR(Metric[[#This Row],[Source]],"")</f>
        <v/>
      </c>
    </row>
    <row r="252" spans="1:17" x14ac:dyDescent="0.25">
      <c r="A252" s="27" t="str">
        <f>IFERROR(Metric[[#This Row],[Class]],"")</f>
        <v/>
      </c>
      <c r="B252" s="27"/>
      <c r="C252" s="30" t="str">
        <f>IFERROR(Metric[[#This Row],[Name]],"")</f>
        <v/>
      </c>
      <c r="D252" s="3" t="str">
        <f>IFERROR(Metric[[#This Row],[S_yt]]*(0.0001450377),"")</f>
        <v/>
      </c>
      <c r="E252" s="3" t="str">
        <f>IFERROR(Metric[[#This Row],[S_ys]]*(0.0001450377),"")</f>
        <v/>
      </c>
      <c r="F252" s="3" t="str">
        <f>IFERROR(Metric[[#This Row],[S_ut]]*(0.0001450377),"")</f>
        <v/>
      </c>
      <c r="G252" s="3" t="str">
        <f>IFERROR(Metric[[#This Row],[S_us]]*(0.0001450377),"")</f>
        <v/>
      </c>
      <c r="H252" s="3" t="str">
        <f>IFERROR(Metric[[#This Row],[S_uc]]*(0.0001450377),"")</f>
        <v/>
      </c>
      <c r="I252" s="21" t="str">
        <f>IFERROR(Metric[[#This Row],[E]]*(0.0001450377),"")</f>
        <v/>
      </c>
      <c r="J252" s="3" t="str">
        <f>IFERROR(Metric[[#This Row],[G]]*(0.0001450377),"")</f>
        <v/>
      </c>
      <c r="K252" s="9" t="str">
        <f>IFERROR(Metric[[#This Row],[ν]],"")</f>
        <v/>
      </c>
      <c r="L252" s="13" t="str">
        <f>IFERROR(Metric[[#This Row],[ρ]]*0.000036127292,"")</f>
        <v/>
      </c>
      <c r="M252" s="3" t="str">
        <f>IFERROR(Metric[[#This Row],[CTE]]/1.8,"")</f>
        <v/>
      </c>
      <c r="N252" s="9" t="str">
        <f>IFERROR(Metric[[#This Row],[K_therm]]*6.933,"")</f>
        <v/>
      </c>
      <c r="O252" s="13" t="str">
        <f>IFERROR(Metric[[#This Row],[Sp_heat]]*0.0002388,"")</f>
        <v/>
      </c>
      <c r="P252" s="13" t="str">
        <f>IFERROR(Metric[[#This Row],[Damping]],"")</f>
        <v/>
      </c>
      <c r="Q252" s="13" t="str">
        <f>IFERROR(Metric[[#This Row],[Source]],"")</f>
        <v/>
      </c>
    </row>
    <row r="253" spans="1:17" x14ac:dyDescent="0.25">
      <c r="A253" s="27" t="str">
        <f>IFERROR(Metric[[#This Row],[Class]],"")</f>
        <v/>
      </c>
      <c r="B253" s="27"/>
      <c r="C253" s="30" t="str">
        <f>IFERROR(Metric[[#This Row],[Name]],"")</f>
        <v/>
      </c>
      <c r="D253" s="3" t="str">
        <f>IFERROR(Metric[[#This Row],[S_yt]]*(0.0001450377),"")</f>
        <v/>
      </c>
      <c r="E253" s="3" t="str">
        <f>IFERROR(Metric[[#This Row],[S_ys]]*(0.0001450377),"")</f>
        <v/>
      </c>
      <c r="F253" s="3" t="str">
        <f>IFERROR(Metric[[#This Row],[S_ut]]*(0.0001450377),"")</f>
        <v/>
      </c>
      <c r="G253" s="3" t="str">
        <f>IFERROR(Metric[[#This Row],[S_us]]*(0.0001450377),"")</f>
        <v/>
      </c>
      <c r="H253" s="3" t="str">
        <f>IFERROR(Metric[[#This Row],[S_uc]]*(0.0001450377),"")</f>
        <v/>
      </c>
      <c r="I253" s="21" t="str">
        <f>IFERROR(Metric[[#This Row],[E]]*(0.0001450377),"")</f>
        <v/>
      </c>
      <c r="J253" s="3" t="str">
        <f>IFERROR(Metric[[#This Row],[G]]*(0.0001450377),"")</f>
        <v/>
      </c>
      <c r="K253" s="9" t="str">
        <f>IFERROR(Metric[[#This Row],[ν]],"")</f>
        <v/>
      </c>
      <c r="L253" s="13" t="str">
        <f>IFERROR(Metric[[#This Row],[ρ]]*0.000036127292,"")</f>
        <v/>
      </c>
      <c r="M253" s="3" t="str">
        <f>IFERROR(Metric[[#This Row],[CTE]]/1.8,"")</f>
        <v/>
      </c>
      <c r="N253" s="9" t="str">
        <f>IFERROR(Metric[[#This Row],[K_therm]]*6.933,"")</f>
        <v/>
      </c>
      <c r="O253" s="13" t="str">
        <f>IFERROR(Metric[[#This Row],[Sp_heat]]*0.0002388,"")</f>
        <v/>
      </c>
      <c r="P253" s="13" t="str">
        <f>IFERROR(Metric[[#This Row],[Damping]],"")</f>
        <v/>
      </c>
      <c r="Q253" s="13" t="str">
        <f>IFERROR(Metric[[#This Row],[Source]],"")</f>
        <v/>
      </c>
    </row>
    <row r="254" spans="1:17" x14ac:dyDescent="0.25">
      <c r="A254" s="27" t="str">
        <f>IFERROR(Metric[[#This Row],[Class]],"")</f>
        <v/>
      </c>
      <c r="B254" s="27"/>
      <c r="C254" s="30" t="str">
        <f>IFERROR(Metric[[#This Row],[Name]],"")</f>
        <v/>
      </c>
      <c r="D254" s="3" t="str">
        <f>IFERROR(Metric[[#This Row],[S_yt]]*(0.0001450377),"")</f>
        <v/>
      </c>
      <c r="E254" s="3" t="str">
        <f>IFERROR(Metric[[#This Row],[S_ys]]*(0.0001450377),"")</f>
        <v/>
      </c>
      <c r="F254" s="3" t="str">
        <f>IFERROR(Metric[[#This Row],[S_ut]]*(0.0001450377),"")</f>
        <v/>
      </c>
      <c r="G254" s="3" t="str">
        <f>IFERROR(Metric[[#This Row],[S_us]]*(0.0001450377),"")</f>
        <v/>
      </c>
      <c r="H254" s="3" t="str">
        <f>IFERROR(Metric[[#This Row],[S_uc]]*(0.0001450377),"")</f>
        <v/>
      </c>
      <c r="I254" s="21" t="str">
        <f>IFERROR(Metric[[#This Row],[E]]*(0.0001450377),"")</f>
        <v/>
      </c>
      <c r="J254" s="3" t="str">
        <f>IFERROR(Metric[[#This Row],[G]]*(0.0001450377),"")</f>
        <v/>
      </c>
      <c r="K254" s="9" t="str">
        <f>IFERROR(Metric[[#This Row],[ν]],"")</f>
        <v/>
      </c>
      <c r="L254" s="13" t="str">
        <f>IFERROR(Metric[[#This Row],[ρ]]*0.000036127292,"")</f>
        <v/>
      </c>
      <c r="M254" s="3" t="str">
        <f>IFERROR(Metric[[#This Row],[CTE]]/1.8,"")</f>
        <v/>
      </c>
      <c r="N254" s="9" t="str">
        <f>IFERROR(Metric[[#This Row],[K_therm]]*6.933,"")</f>
        <v/>
      </c>
      <c r="O254" s="13" t="str">
        <f>IFERROR(Metric[[#This Row],[Sp_heat]]*0.0002388,"")</f>
        <v/>
      </c>
      <c r="P254" s="13" t="str">
        <f>IFERROR(Metric[[#This Row],[Damping]],"")</f>
        <v/>
      </c>
      <c r="Q254" s="13" t="str">
        <f>IFERROR(Metric[[#This Row],[Source]],"")</f>
        <v/>
      </c>
    </row>
    <row r="255" spans="1:17" x14ac:dyDescent="0.25">
      <c r="A255" s="27" t="str">
        <f>IFERROR(Metric[[#This Row],[Class]],"")</f>
        <v/>
      </c>
      <c r="B255" s="27"/>
      <c r="C255" s="30" t="str">
        <f>IFERROR(Metric[[#This Row],[Name]],"")</f>
        <v/>
      </c>
      <c r="D255" s="3" t="str">
        <f>IFERROR(Metric[[#This Row],[S_yt]]*(0.0001450377),"")</f>
        <v/>
      </c>
      <c r="E255" s="3" t="str">
        <f>IFERROR(Metric[[#This Row],[S_ys]]*(0.0001450377),"")</f>
        <v/>
      </c>
      <c r="F255" s="3" t="str">
        <f>IFERROR(Metric[[#This Row],[S_ut]]*(0.0001450377),"")</f>
        <v/>
      </c>
      <c r="G255" s="3" t="str">
        <f>IFERROR(Metric[[#This Row],[S_us]]*(0.0001450377),"")</f>
        <v/>
      </c>
      <c r="H255" s="3" t="str">
        <f>IFERROR(Metric[[#This Row],[S_uc]]*(0.0001450377),"")</f>
        <v/>
      </c>
      <c r="I255" s="21" t="str">
        <f>IFERROR(Metric[[#This Row],[E]]*(0.0001450377),"")</f>
        <v/>
      </c>
      <c r="J255" s="3" t="str">
        <f>IFERROR(Metric[[#This Row],[G]]*(0.0001450377),"")</f>
        <v/>
      </c>
      <c r="K255" s="9" t="str">
        <f>IFERROR(Metric[[#This Row],[ν]],"")</f>
        <v/>
      </c>
      <c r="L255" s="13" t="str">
        <f>IFERROR(Metric[[#This Row],[ρ]]*0.000036127292,"")</f>
        <v/>
      </c>
      <c r="M255" s="3" t="str">
        <f>IFERROR(Metric[[#This Row],[CTE]]/1.8,"")</f>
        <v/>
      </c>
      <c r="N255" s="9" t="str">
        <f>IFERROR(Metric[[#This Row],[K_therm]]*6.933,"")</f>
        <v/>
      </c>
      <c r="O255" s="13" t="str">
        <f>IFERROR(Metric[[#This Row],[Sp_heat]]*0.0002388,"")</f>
        <v/>
      </c>
      <c r="P255" s="13" t="str">
        <f>IFERROR(Metric[[#This Row],[Damping]],"")</f>
        <v/>
      </c>
      <c r="Q255" s="13" t="str">
        <f>IFERROR(Metric[[#This Row],[Source]],"")</f>
        <v/>
      </c>
    </row>
    <row r="256" spans="1:17" x14ac:dyDescent="0.25">
      <c r="A256" s="27" t="str">
        <f>IFERROR(Metric[[#This Row],[Class]],"")</f>
        <v/>
      </c>
      <c r="B256" s="27"/>
      <c r="C256" s="30" t="str">
        <f>IFERROR(Metric[[#This Row],[Name]],"")</f>
        <v/>
      </c>
      <c r="D256" s="3" t="str">
        <f>IFERROR(Metric[[#This Row],[S_yt]]*(0.0001450377),"")</f>
        <v/>
      </c>
      <c r="E256" s="3" t="str">
        <f>IFERROR(Metric[[#This Row],[S_ys]]*(0.0001450377),"")</f>
        <v/>
      </c>
      <c r="F256" s="3" t="str">
        <f>IFERROR(Metric[[#This Row],[S_ut]]*(0.0001450377),"")</f>
        <v/>
      </c>
      <c r="G256" s="3" t="str">
        <f>IFERROR(Metric[[#This Row],[S_us]]*(0.0001450377),"")</f>
        <v/>
      </c>
      <c r="H256" s="3" t="str">
        <f>IFERROR(Metric[[#This Row],[S_uc]]*(0.0001450377),"")</f>
        <v/>
      </c>
      <c r="I256" s="21" t="str">
        <f>IFERROR(Metric[[#This Row],[E]]*(0.0001450377),"")</f>
        <v/>
      </c>
      <c r="J256" s="3" t="str">
        <f>IFERROR(Metric[[#This Row],[G]]*(0.0001450377),"")</f>
        <v/>
      </c>
      <c r="K256" s="9" t="str">
        <f>IFERROR(Metric[[#This Row],[ν]],"")</f>
        <v/>
      </c>
      <c r="L256" s="13" t="str">
        <f>IFERROR(Metric[[#This Row],[ρ]]*0.000036127292,"")</f>
        <v/>
      </c>
      <c r="M256" s="3" t="str">
        <f>IFERROR(Metric[[#This Row],[CTE]]/1.8,"")</f>
        <v/>
      </c>
      <c r="N256" s="9" t="str">
        <f>IFERROR(Metric[[#This Row],[K_therm]]*6.933,"")</f>
        <v/>
      </c>
      <c r="O256" s="13" t="str">
        <f>IFERROR(Metric[[#This Row],[Sp_heat]]*0.0002388,"")</f>
        <v/>
      </c>
      <c r="P256" s="13" t="str">
        <f>IFERROR(Metric[[#This Row],[Damping]],"")</f>
        <v/>
      </c>
      <c r="Q256" s="13" t="str">
        <f>IFERROR(Metric[[#This Row],[Source]],"")</f>
        <v/>
      </c>
    </row>
    <row r="257" spans="1:17" x14ac:dyDescent="0.25">
      <c r="A257" s="27" t="str">
        <f>IFERROR(Metric[[#This Row],[Class]],"")</f>
        <v/>
      </c>
      <c r="B257" s="27"/>
      <c r="C257" s="30" t="str">
        <f>IFERROR(Metric[[#This Row],[Name]],"")</f>
        <v/>
      </c>
      <c r="D257" s="3" t="str">
        <f>IFERROR(Metric[[#This Row],[S_yt]]*(0.0001450377),"")</f>
        <v/>
      </c>
      <c r="E257" s="3" t="str">
        <f>IFERROR(Metric[[#This Row],[S_ys]]*(0.0001450377),"")</f>
        <v/>
      </c>
      <c r="F257" s="3" t="str">
        <f>IFERROR(Metric[[#This Row],[S_ut]]*(0.0001450377),"")</f>
        <v/>
      </c>
      <c r="G257" s="3" t="str">
        <f>IFERROR(Metric[[#This Row],[S_us]]*(0.0001450377),"")</f>
        <v/>
      </c>
      <c r="H257" s="3" t="str">
        <f>IFERROR(Metric[[#This Row],[S_uc]]*(0.0001450377),"")</f>
        <v/>
      </c>
      <c r="I257" s="21" t="str">
        <f>IFERROR(Metric[[#This Row],[E]]*(0.0001450377),"")</f>
        <v/>
      </c>
      <c r="J257" s="3" t="str">
        <f>IFERROR(Metric[[#This Row],[G]]*(0.0001450377),"")</f>
        <v/>
      </c>
      <c r="K257" s="9" t="str">
        <f>IFERROR(Metric[[#This Row],[ν]],"")</f>
        <v/>
      </c>
      <c r="L257" s="13" t="str">
        <f>IFERROR(Metric[[#This Row],[ρ]]*0.000036127292,"")</f>
        <v/>
      </c>
      <c r="M257" s="3" t="str">
        <f>IFERROR(Metric[[#This Row],[CTE]]/1.8,"")</f>
        <v/>
      </c>
      <c r="N257" s="9" t="str">
        <f>IFERROR(Metric[[#This Row],[K_therm]]*6.933,"")</f>
        <v/>
      </c>
      <c r="O257" s="13" t="str">
        <f>IFERROR(Metric[[#This Row],[Sp_heat]]*0.0002388,"")</f>
        <v/>
      </c>
      <c r="P257" s="13" t="str">
        <f>IFERROR(Metric[[#This Row],[Damping]],"")</f>
        <v/>
      </c>
      <c r="Q257" s="13" t="str">
        <f>IFERROR(Metric[[#This Row],[Source]],"")</f>
        <v/>
      </c>
    </row>
    <row r="258" spans="1:17" x14ac:dyDescent="0.25">
      <c r="A258" s="27" t="str">
        <f>IFERROR(Metric[[#This Row],[Class]],"")</f>
        <v/>
      </c>
      <c r="B258" s="27"/>
      <c r="C258" s="30" t="str">
        <f>IFERROR(Metric[[#This Row],[Name]],"")</f>
        <v/>
      </c>
      <c r="D258" s="3" t="str">
        <f>IFERROR(Metric[[#This Row],[S_yt]]*(0.0001450377),"")</f>
        <v/>
      </c>
      <c r="E258" s="3" t="str">
        <f>IFERROR(Metric[[#This Row],[S_ys]]*(0.0001450377),"")</f>
        <v/>
      </c>
      <c r="F258" s="3" t="str">
        <f>IFERROR(Metric[[#This Row],[S_ut]]*(0.0001450377),"")</f>
        <v/>
      </c>
      <c r="G258" s="3" t="str">
        <f>IFERROR(Metric[[#This Row],[S_us]]*(0.0001450377),"")</f>
        <v/>
      </c>
      <c r="H258" s="3" t="str">
        <f>IFERROR(Metric[[#This Row],[S_uc]]*(0.0001450377),"")</f>
        <v/>
      </c>
      <c r="I258" s="21" t="str">
        <f>IFERROR(Metric[[#This Row],[E]]*(0.0001450377),"")</f>
        <v/>
      </c>
      <c r="J258" s="3" t="str">
        <f>IFERROR(Metric[[#This Row],[G]]*(0.0001450377),"")</f>
        <v/>
      </c>
      <c r="K258" s="9" t="str">
        <f>IFERROR(Metric[[#This Row],[ν]],"")</f>
        <v/>
      </c>
      <c r="L258" s="13" t="str">
        <f>IFERROR(Metric[[#This Row],[ρ]]*0.000036127292,"")</f>
        <v/>
      </c>
      <c r="M258" s="3" t="str">
        <f>IFERROR(Metric[[#This Row],[CTE]]/1.8,"")</f>
        <v/>
      </c>
      <c r="N258" s="11" t="str">
        <f>IFERROR(Metric[[#This Row],[K_therm]]*6.933,"")</f>
        <v/>
      </c>
      <c r="O258" s="13" t="str">
        <f>IFERROR(Metric[[#This Row],[Sp_heat]]*0.0002388,"")</f>
        <v/>
      </c>
      <c r="P258" s="13" t="str">
        <f>IFERROR(Metric[[#This Row],[Damping]],"")</f>
        <v/>
      </c>
      <c r="Q258" s="13" t="str">
        <f>IFERROR(Metric[[#This Row],[Source]],"")</f>
        <v/>
      </c>
    </row>
    <row r="259" spans="1:17" x14ac:dyDescent="0.25">
      <c r="A259" s="27" t="str">
        <f>IFERROR(Metric[[#This Row],[Class]],"")</f>
        <v/>
      </c>
      <c r="B259" s="27"/>
      <c r="C259" s="30" t="str">
        <f>IFERROR(Metric[[#This Row],[Name]],"")</f>
        <v/>
      </c>
      <c r="D259" s="3" t="str">
        <f>IFERROR(Metric[[#This Row],[S_yt]]*(0.0001450377),"")</f>
        <v/>
      </c>
      <c r="E259" s="3" t="str">
        <f>IFERROR(Metric[[#This Row],[S_ys]]*(0.0001450377),"")</f>
        <v/>
      </c>
      <c r="F259" s="3" t="str">
        <f>IFERROR(Metric[[#This Row],[S_ut]]*(0.0001450377),"")</f>
        <v/>
      </c>
      <c r="G259" s="3" t="str">
        <f>IFERROR(Metric[[#This Row],[S_us]]*(0.0001450377),"")</f>
        <v/>
      </c>
      <c r="H259" s="3" t="str">
        <f>IFERROR(Metric[[#This Row],[S_uc]]*(0.0001450377),"")</f>
        <v/>
      </c>
      <c r="I259" s="21" t="str">
        <f>IFERROR(Metric[[#This Row],[E]]*(0.0001450377),"")</f>
        <v/>
      </c>
      <c r="J259" s="3" t="str">
        <f>IFERROR(Metric[[#This Row],[G]]*(0.0001450377),"")</f>
        <v/>
      </c>
      <c r="K259" s="9" t="str">
        <f>IFERROR(Metric[[#This Row],[ν]],"")</f>
        <v/>
      </c>
      <c r="L259" s="13" t="str">
        <f>IFERROR(Metric[[#This Row],[ρ]]*0.000036127292,"")</f>
        <v/>
      </c>
      <c r="M259" s="3" t="str">
        <f>IFERROR(Metric[[#This Row],[CTE]]/1.8,"")</f>
        <v/>
      </c>
      <c r="N259" s="11" t="str">
        <f>IFERROR(Metric[[#This Row],[K_therm]]*6.933,"")</f>
        <v/>
      </c>
      <c r="O259" s="13" t="str">
        <f>IFERROR(Metric[[#This Row],[Sp_heat]]*0.0002388,"")</f>
        <v/>
      </c>
      <c r="P259" s="13" t="str">
        <f>IFERROR(Metric[[#This Row],[Damping]],"")</f>
        <v/>
      </c>
      <c r="Q259" s="13" t="str">
        <f>IFERROR(Metric[[#This Row],[Source]],"")</f>
        <v/>
      </c>
    </row>
    <row r="260" spans="1:17" x14ac:dyDescent="0.25">
      <c r="A260" s="27" t="str">
        <f>IFERROR(Metric[[#This Row],[Class]],"")</f>
        <v/>
      </c>
      <c r="B260" s="27"/>
      <c r="C260" s="30" t="str">
        <f>IFERROR(Metric[[#This Row],[Name]],"")</f>
        <v/>
      </c>
      <c r="D260" s="3" t="str">
        <f>IFERROR(Metric[[#This Row],[S_yt]]*(0.0001450377),"")</f>
        <v/>
      </c>
      <c r="E260" s="3" t="str">
        <f>IFERROR(Metric[[#This Row],[S_ys]]*(0.0001450377),"")</f>
        <v/>
      </c>
      <c r="F260" s="3" t="str">
        <f>IFERROR(Metric[[#This Row],[S_ut]]*(0.0001450377),"")</f>
        <v/>
      </c>
      <c r="G260" s="3" t="str">
        <f>IFERROR(Metric[[#This Row],[S_us]]*(0.0001450377),"")</f>
        <v/>
      </c>
      <c r="H260" s="3" t="str">
        <f>IFERROR(Metric[[#This Row],[S_uc]]*(0.0001450377),"")</f>
        <v/>
      </c>
      <c r="I260" s="21" t="str">
        <f>IFERROR(Metric[[#This Row],[E]]*(0.0001450377),"")</f>
        <v/>
      </c>
      <c r="J260" s="3" t="str">
        <f>IFERROR(Metric[[#This Row],[G]]*(0.0001450377),"")</f>
        <v/>
      </c>
      <c r="K260" s="9" t="str">
        <f>IFERROR(Metric[[#This Row],[ν]],"")</f>
        <v/>
      </c>
      <c r="L260" s="13" t="str">
        <f>IFERROR(Metric[[#This Row],[ρ]]*0.000036127292,"")</f>
        <v/>
      </c>
      <c r="M260" s="3" t="str">
        <f>IFERROR(Metric[[#This Row],[CTE]]/1.8,"")</f>
        <v/>
      </c>
      <c r="N260" s="11" t="str">
        <f>IFERROR(Metric[[#This Row],[K_therm]]*6.933,"")</f>
        <v/>
      </c>
      <c r="O260" s="13" t="str">
        <f>IFERROR(Metric[[#This Row],[Sp_heat]]*0.0002388,"")</f>
        <v/>
      </c>
      <c r="P260" s="13" t="str">
        <f>IFERROR(Metric[[#This Row],[Damping]],"")</f>
        <v/>
      </c>
      <c r="Q260" s="13" t="str">
        <f>IFERROR(Metric[[#This Row],[Source]],"")</f>
        <v/>
      </c>
    </row>
    <row r="261" spans="1:17" x14ac:dyDescent="0.25">
      <c r="A261" s="27" t="str">
        <f>IFERROR(Metric[[#This Row],[Class]],"")</f>
        <v/>
      </c>
      <c r="B261" s="27"/>
      <c r="C261" s="30" t="str">
        <f>IFERROR(Metric[[#This Row],[Name]],"")</f>
        <v/>
      </c>
      <c r="D261" s="3" t="str">
        <f>IFERROR(Metric[[#This Row],[S_yt]]*(0.0001450377),"")</f>
        <v/>
      </c>
      <c r="E261" s="3" t="str">
        <f>IFERROR(Metric[[#This Row],[S_ys]]*(0.0001450377),"")</f>
        <v/>
      </c>
      <c r="F261" s="3" t="str">
        <f>IFERROR(Metric[[#This Row],[S_ut]]*(0.0001450377),"")</f>
        <v/>
      </c>
      <c r="G261" s="3" t="str">
        <f>IFERROR(Metric[[#This Row],[S_us]]*(0.0001450377),"")</f>
        <v/>
      </c>
      <c r="H261" s="3" t="str">
        <f>IFERROR(Metric[[#This Row],[S_uc]]*(0.0001450377),"")</f>
        <v/>
      </c>
      <c r="I261" s="21" t="str">
        <f>IFERROR(Metric[[#This Row],[E]]*(0.0001450377),"")</f>
        <v/>
      </c>
      <c r="J261" s="3" t="str">
        <f>IFERROR(Metric[[#This Row],[G]]*(0.0001450377),"")</f>
        <v/>
      </c>
      <c r="K261" s="9" t="str">
        <f>IFERROR(Metric[[#This Row],[ν]],"")</f>
        <v/>
      </c>
      <c r="L261" s="13" t="str">
        <f>IFERROR(Metric[[#This Row],[ρ]]*0.000036127292,"")</f>
        <v/>
      </c>
      <c r="M261" s="3" t="str">
        <f>IFERROR(Metric[[#This Row],[CTE]]/1.8,"")</f>
        <v/>
      </c>
      <c r="N261" s="11" t="str">
        <f>IFERROR(Metric[[#This Row],[K_therm]]*6.933,"")</f>
        <v/>
      </c>
      <c r="O261" s="13" t="str">
        <f>IFERROR(Metric[[#This Row],[Sp_heat]]*0.0002388,"")</f>
        <v/>
      </c>
      <c r="P261" s="13" t="str">
        <f>IFERROR(Metric[[#This Row],[Damping]],"")</f>
        <v/>
      </c>
      <c r="Q261" s="13" t="str">
        <f>IFERROR(Metric[[#This Row],[Source]],"")</f>
        <v/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0"/>
  <sheetViews>
    <sheetView zoomScale="115" zoomScaleNormal="115" workbookViewId="0">
      <selection activeCell="J12" sqref="J12"/>
    </sheetView>
  </sheetViews>
  <sheetFormatPr defaultRowHeight="15" x14ac:dyDescent="0.25"/>
  <cols>
    <col min="1" max="1" width="11.28515625" customWidth="1"/>
    <col min="2" max="2" width="11.28515625" style="47" customWidth="1"/>
    <col min="3" max="7" width="11.28515625" customWidth="1"/>
  </cols>
  <sheetData>
    <row r="3" spans="1:8" x14ac:dyDescent="0.25">
      <c r="A3" t="s">
        <v>232</v>
      </c>
      <c r="B3" t="s">
        <v>230</v>
      </c>
      <c r="C3" s="47" t="s">
        <v>224</v>
      </c>
      <c r="D3" t="s">
        <v>225</v>
      </c>
      <c r="E3" t="s">
        <v>226</v>
      </c>
      <c r="F3" t="s">
        <v>227</v>
      </c>
      <c r="G3" t="s">
        <v>228</v>
      </c>
      <c r="H3" t="s">
        <v>229</v>
      </c>
    </row>
    <row r="4" spans="1:8" x14ac:dyDescent="0.25">
      <c r="A4" s="43" t="s">
        <v>370</v>
      </c>
      <c r="B4">
        <v>40</v>
      </c>
      <c r="C4" s="48">
        <v>0.125</v>
      </c>
      <c r="D4" s="43">
        <v>0.40500000000000003</v>
      </c>
      <c r="E4" s="43">
        <v>0.249</v>
      </c>
      <c r="F4" s="43">
        <v>6.8000000000000005E-2</v>
      </c>
      <c r="G4" s="43">
        <v>5.0999999999999997E-2</v>
      </c>
      <c r="H4">
        <v>810</v>
      </c>
    </row>
    <row r="5" spans="1:8" x14ac:dyDescent="0.25">
      <c r="A5" s="43" t="s">
        <v>370</v>
      </c>
      <c r="B5">
        <v>40</v>
      </c>
      <c r="C5" s="48">
        <v>0.25</v>
      </c>
      <c r="D5" s="43">
        <v>0.54</v>
      </c>
      <c r="E5" s="43">
        <v>0.34399999999999997</v>
      </c>
      <c r="F5" s="43">
        <v>8.7999999999999995E-2</v>
      </c>
      <c r="G5" s="43">
        <v>8.5999999999999993E-2</v>
      </c>
      <c r="H5">
        <v>780</v>
      </c>
    </row>
    <row r="6" spans="1:8" x14ac:dyDescent="0.25">
      <c r="A6" s="43" t="s">
        <v>370</v>
      </c>
      <c r="B6">
        <v>40</v>
      </c>
      <c r="C6" s="48">
        <v>0.375</v>
      </c>
      <c r="D6" s="43">
        <v>0.67500000000000004</v>
      </c>
      <c r="E6" s="43">
        <v>0.47299999999999998</v>
      </c>
      <c r="F6" s="43">
        <v>9.0999999999999998E-2</v>
      </c>
      <c r="G6" s="43">
        <v>0.115</v>
      </c>
      <c r="H6">
        <v>620</v>
      </c>
    </row>
    <row r="7" spans="1:8" x14ac:dyDescent="0.25">
      <c r="A7" s="43" t="s">
        <v>370</v>
      </c>
      <c r="B7">
        <v>40</v>
      </c>
      <c r="C7" s="48">
        <v>0.5</v>
      </c>
      <c r="D7" s="43">
        <v>0.84</v>
      </c>
      <c r="E7" s="43">
        <v>0.60199999999999998</v>
      </c>
      <c r="F7" s="43">
        <v>0.109</v>
      </c>
      <c r="G7" s="43">
        <v>0.17</v>
      </c>
      <c r="H7">
        <v>600</v>
      </c>
    </row>
    <row r="8" spans="1:8" x14ac:dyDescent="0.25">
      <c r="A8" s="43" t="s">
        <v>370</v>
      </c>
      <c r="B8">
        <v>40</v>
      </c>
      <c r="C8" s="48">
        <v>0.75</v>
      </c>
      <c r="D8" s="43">
        <v>1.05</v>
      </c>
      <c r="E8" s="43">
        <v>0.80400000000000005</v>
      </c>
      <c r="F8" s="43">
        <v>0.113</v>
      </c>
      <c r="G8" s="43">
        <v>0.22600000000000001</v>
      </c>
      <c r="H8">
        <v>480</v>
      </c>
    </row>
    <row r="9" spans="1:8" x14ac:dyDescent="0.25">
      <c r="A9" s="43" t="s">
        <v>370</v>
      </c>
      <c r="B9">
        <v>40</v>
      </c>
      <c r="C9" s="48">
        <v>1</v>
      </c>
      <c r="D9" s="43">
        <v>1.3149999999999999</v>
      </c>
      <c r="E9" s="43">
        <v>1.0289999999999999</v>
      </c>
      <c r="F9" s="43">
        <v>0.13300000000000001</v>
      </c>
      <c r="G9" s="43">
        <v>0.33300000000000002</v>
      </c>
      <c r="H9">
        <v>450</v>
      </c>
    </row>
    <row r="10" spans="1:8" x14ac:dyDescent="0.25">
      <c r="A10" s="43" t="s">
        <v>370</v>
      </c>
      <c r="B10">
        <v>40</v>
      </c>
      <c r="C10" s="48">
        <v>1.25</v>
      </c>
      <c r="D10" s="43">
        <v>1.66</v>
      </c>
      <c r="E10" s="43">
        <v>1.36</v>
      </c>
      <c r="F10" s="43">
        <v>0.14000000000000001</v>
      </c>
      <c r="G10" s="43">
        <v>0.45</v>
      </c>
      <c r="H10">
        <v>370</v>
      </c>
    </row>
    <row r="11" spans="1:8" x14ac:dyDescent="0.25">
      <c r="A11" s="43" t="s">
        <v>370</v>
      </c>
      <c r="B11">
        <v>40</v>
      </c>
      <c r="C11" s="48">
        <v>1.5</v>
      </c>
      <c r="D11" s="43">
        <v>1.9</v>
      </c>
      <c r="E11" s="43">
        <v>1.59</v>
      </c>
      <c r="F11" s="43">
        <v>0.14499999999999999</v>
      </c>
      <c r="G11" s="43">
        <v>0.53700000000000003</v>
      </c>
      <c r="H11">
        <v>330</v>
      </c>
    </row>
    <row r="12" spans="1:8" x14ac:dyDescent="0.25">
      <c r="A12" s="43" t="s">
        <v>370</v>
      </c>
      <c r="B12">
        <v>40</v>
      </c>
      <c r="C12" s="48">
        <v>2</v>
      </c>
      <c r="D12" s="43">
        <v>2.375</v>
      </c>
      <c r="E12" s="43">
        <v>2.0470000000000002</v>
      </c>
      <c r="F12" s="43">
        <v>0.154</v>
      </c>
      <c r="G12" s="43">
        <v>0.72</v>
      </c>
      <c r="H12">
        <v>280</v>
      </c>
    </row>
    <row r="13" spans="1:8" x14ac:dyDescent="0.25">
      <c r="A13" s="43" t="s">
        <v>370</v>
      </c>
      <c r="B13">
        <v>40</v>
      </c>
      <c r="C13" s="48">
        <v>2.5</v>
      </c>
      <c r="D13" s="43">
        <v>2.875</v>
      </c>
      <c r="E13" s="43">
        <v>2.4449999999999998</v>
      </c>
      <c r="F13" s="43">
        <v>0.20300000000000001</v>
      </c>
      <c r="G13" s="43">
        <v>1.1359999999999999</v>
      </c>
      <c r="H13">
        <v>300</v>
      </c>
    </row>
    <row r="14" spans="1:8" x14ac:dyDescent="0.25">
      <c r="A14" s="43" t="s">
        <v>370</v>
      </c>
      <c r="B14">
        <v>40</v>
      </c>
      <c r="C14" s="48">
        <v>3</v>
      </c>
      <c r="D14" s="43">
        <v>3.5</v>
      </c>
      <c r="E14" s="43">
        <v>3.0419999999999998</v>
      </c>
      <c r="F14" s="43">
        <v>0.216</v>
      </c>
      <c r="G14" s="43">
        <v>1.488</v>
      </c>
      <c r="H14">
        <v>260</v>
      </c>
    </row>
    <row r="15" spans="1:8" x14ac:dyDescent="0.25">
      <c r="A15" s="43" t="s">
        <v>370</v>
      </c>
      <c r="B15">
        <v>40</v>
      </c>
      <c r="C15" s="48">
        <v>3.5</v>
      </c>
      <c r="D15" s="43">
        <v>4</v>
      </c>
      <c r="E15" s="43">
        <v>3.5209999999999999</v>
      </c>
      <c r="F15" s="43">
        <v>0.22600000000000001</v>
      </c>
      <c r="G15" s="43">
        <v>1.7889999999999999</v>
      </c>
      <c r="H15">
        <v>240</v>
      </c>
    </row>
    <row r="16" spans="1:8" x14ac:dyDescent="0.25">
      <c r="A16" s="43" t="s">
        <v>370</v>
      </c>
      <c r="B16">
        <v>40</v>
      </c>
      <c r="C16" s="48">
        <v>4</v>
      </c>
      <c r="D16" s="43">
        <v>4.5</v>
      </c>
      <c r="E16" s="43">
        <v>3.9980000000000002</v>
      </c>
      <c r="F16" s="43">
        <v>0.23699999999999999</v>
      </c>
      <c r="G16" s="43">
        <v>2.1179999999999999</v>
      </c>
      <c r="H16">
        <v>220</v>
      </c>
    </row>
    <row r="17" spans="1:8" x14ac:dyDescent="0.25">
      <c r="A17" s="43" t="s">
        <v>370</v>
      </c>
      <c r="B17">
        <v>40</v>
      </c>
      <c r="C17" s="48">
        <v>5</v>
      </c>
      <c r="D17" s="43">
        <v>5.5629999999999997</v>
      </c>
      <c r="E17" s="43">
        <v>5.016</v>
      </c>
      <c r="F17" s="43">
        <v>0.25800000000000001</v>
      </c>
      <c r="G17" s="43">
        <v>2.8740000000000001</v>
      </c>
      <c r="H17">
        <v>190</v>
      </c>
    </row>
    <row r="18" spans="1:8" x14ac:dyDescent="0.25">
      <c r="A18" s="43" t="s">
        <v>370</v>
      </c>
      <c r="B18">
        <v>40</v>
      </c>
      <c r="C18" s="48">
        <v>6</v>
      </c>
      <c r="D18" s="43">
        <v>6.625</v>
      </c>
      <c r="E18" s="43">
        <v>6.0309999999999997</v>
      </c>
      <c r="F18" s="43">
        <v>0.28000000000000003</v>
      </c>
      <c r="G18" s="43">
        <v>3.7330000000000001</v>
      </c>
      <c r="H18">
        <v>180</v>
      </c>
    </row>
    <row r="19" spans="1:8" x14ac:dyDescent="0.25">
      <c r="A19" s="43" t="s">
        <v>370</v>
      </c>
      <c r="B19">
        <v>40</v>
      </c>
      <c r="C19" s="48">
        <v>8</v>
      </c>
      <c r="D19" s="43">
        <v>8.625</v>
      </c>
      <c r="E19" s="43">
        <v>7.9420000000000002</v>
      </c>
      <c r="F19" s="43">
        <v>0.32200000000000001</v>
      </c>
      <c r="G19" s="43">
        <v>5.6189999999999998</v>
      </c>
      <c r="H19">
        <v>160</v>
      </c>
    </row>
    <row r="20" spans="1:8" x14ac:dyDescent="0.25">
      <c r="A20" s="43" t="s">
        <v>370</v>
      </c>
      <c r="B20">
        <v>40</v>
      </c>
      <c r="C20" s="48">
        <v>10</v>
      </c>
      <c r="D20" s="43">
        <v>10.75</v>
      </c>
      <c r="E20" s="43">
        <v>9.9760000000000009</v>
      </c>
      <c r="F20" s="43">
        <v>0.36499999999999999</v>
      </c>
      <c r="G20" s="43">
        <v>7.9660000000000002</v>
      </c>
      <c r="H20">
        <v>140</v>
      </c>
    </row>
    <row r="21" spans="1:8" x14ac:dyDescent="0.25">
      <c r="A21" s="43" t="s">
        <v>370</v>
      </c>
      <c r="B21">
        <v>40</v>
      </c>
      <c r="C21" s="48">
        <v>12</v>
      </c>
      <c r="D21" s="43">
        <v>12.75</v>
      </c>
      <c r="E21" s="43">
        <v>11.888999999999999</v>
      </c>
      <c r="F21" s="43">
        <v>0.40600000000000003</v>
      </c>
      <c r="G21" s="43">
        <v>10.534000000000001</v>
      </c>
      <c r="H21">
        <v>130</v>
      </c>
    </row>
    <row r="22" spans="1:8" x14ac:dyDescent="0.25">
      <c r="A22" s="43" t="s">
        <v>370</v>
      </c>
      <c r="B22">
        <v>40</v>
      </c>
      <c r="C22" s="48">
        <v>14</v>
      </c>
      <c r="D22" s="43">
        <v>14</v>
      </c>
      <c r="E22" s="43">
        <v>13.073</v>
      </c>
      <c r="F22" s="43">
        <v>0.437</v>
      </c>
      <c r="G22" s="43">
        <v>12.462</v>
      </c>
      <c r="H22">
        <v>130</v>
      </c>
    </row>
    <row r="23" spans="1:8" x14ac:dyDescent="0.25">
      <c r="A23" s="43" t="s">
        <v>370</v>
      </c>
      <c r="B23">
        <v>40</v>
      </c>
      <c r="C23" s="48">
        <v>16</v>
      </c>
      <c r="D23" s="43">
        <v>16</v>
      </c>
      <c r="E23" s="43">
        <v>14.94</v>
      </c>
      <c r="F23" s="43">
        <v>0.5</v>
      </c>
      <c r="G23" s="43">
        <v>16.286000000000001</v>
      </c>
      <c r="H23">
        <v>130</v>
      </c>
    </row>
    <row r="24" spans="1:8" x14ac:dyDescent="0.25">
      <c r="A24" s="43" t="s">
        <v>370</v>
      </c>
      <c r="B24">
        <v>40</v>
      </c>
      <c r="C24" s="48">
        <v>18</v>
      </c>
      <c r="D24" s="43">
        <v>18</v>
      </c>
      <c r="E24" s="43">
        <v>16.809000000000001</v>
      </c>
      <c r="F24" s="43">
        <v>0.56200000000000006</v>
      </c>
      <c r="G24" s="43">
        <v>20.587</v>
      </c>
      <c r="H24">
        <v>130</v>
      </c>
    </row>
    <row r="25" spans="1:8" x14ac:dyDescent="0.25">
      <c r="A25" s="43" t="s">
        <v>370</v>
      </c>
      <c r="B25">
        <v>40</v>
      </c>
      <c r="C25" s="48">
        <v>20</v>
      </c>
      <c r="D25" s="43">
        <v>20</v>
      </c>
      <c r="E25" s="43">
        <v>18.742999999999999</v>
      </c>
      <c r="F25" s="43">
        <v>0.59299999999999997</v>
      </c>
      <c r="G25" s="43">
        <v>24.183</v>
      </c>
      <c r="H25">
        <v>120</v>
      </c>
    </row>
    <row r="26" spans="1:8" x14ac:dyDescent="0.25">
      <c r="A26" s="43" t="s">
        <v>370</v>
      </c>
      <c r="B26">
        <v>40</v>
      </c>
      <c r="C26" s="48">
        <v>24</v>
      </c>
      <c r="D26" s="43">
        <v>24</v>
      </c>
      <c r="E26" s="43">
        <v>22.544</v>
      </c>
      <c r="F26" s="43">
        <v>0.68700000000000006</v>
      </c>
      <c r="G26" s="43">
        <v>33.652000000000001</v>
      </c>
      <c r="H26">
        <v>120</v>
      </c>
    </row>
    <row r="27" spans="1:8" x14ac:dyDescent="0.25">
      <c r="A27" s="43"/>
      <c r="B27"/>
      <c r="C27" s="48"/>
      <c r="D27" s="43"/>
      <c r="E27" s="43"/>
      <c r="F27" s="43"/>
      <c r="G27" s="43"/>
    </row>
    <row r="28" spans="1:8" x14ac:dyDescent="0.25">
      <c r="A28" s="43" t="s">
        <v>370</v>
      </c>
      <c r="B28">
        <v>80</v>
      </c>
      <c r="C28" s="48">
        <v>0.125</v>
      </c>
      <c r="D28" s="43">
        <v>0.40500000000000003</v>
      </c>
      <c r="E28" s="43">
        <v>0.19500000000000001</v>
      </c>
      <c r="F28" s="43">
        <v>9.5000000000000001E-2</v>
      </c>
      <c r="G28" s="43">
        <v>6.3E-2</v>
      </c>
      <c r="H28">
        <v>1230</v>
      </c>
    </row>
    <row r="29" spans="1:8" x14ac:dyDescent="0.25">
      <c r="A29" s="43" t="s">
        <v>370</v>
      </c>
      <c r="B29">
        <v>80</v>
      </c>
      <c r="C29" s="48">
        <v>0.25</v>
      </c>
      <c r="D29" s="43">
        <v>0.54</v>
      </c>
      <c r="E29" s="43">
        <v>0.28199999999999997</v>
      </c>
      <c r="F29" s="43">
        <v>0.11899999999999999</v>
      </c>
      <c r="G29" s="43">
        <v>0.105</v>
      </c>
      <c r="H29">
        <v>1130</v>
      </c>
    </row>
    <row r="30" spans="1:8" x14ac:dyDescent="0.25">
      <c r="A30" s="43" t="s">
        <v>370</v>
      </c>
      <c r="B30">
        <v>80</v>
      </c>
      <c r="C30" s="48">
        <v>0.375</v>
      </c>
      <c r="D30" s="43">
        <v>0.67500000000000004</v>
      </c>
      <c r="E30" s="43">
        <v>0.40300000000000002</v>
      </c>
      <c r="F30" s="43">
        <v>0.126</v>
      </c>
      <c r="G30" s="43">
        <v>0.14599999999999999</v>
      </c>
      <c r="H30">
        <v>920</v>
      </c>
    </row>
    <row r="31" spans="1:8" x14ac:dyDescent="0.25">
      <c r="A31" s="43" t="s">
        <v>370</v>
      </c>
      <c r="B31">
        <v>80</v>
      </c>
      <c r="C31" s="48">
        <v>0.5</v>
      </c>
      <c r="D31" s="43">
        <v>0.84</v>
      </c>
      <c r="E31" s="43">
        <v>0.52600000000000002</v>
      </c>
      <c r="F31" s="43">
        <v>0.14699999999999999</v>
      </c>
      <c r="G31" s="43">
        <v>0.21299999999999999</v>
      </c>
      <c r="H31">
        <v>850</v>
      </c>
    </row>
    <row r="32" spans="1:8" x14ac:dyDescent="0.25">
      <c r="A32" s="43" t="s">
        <v>370</v>
      </c>
      <c r="B32">
        <v>80</v>
      </c>
      <c r="C32" s="48">
        <v>0.75</v>
      </c>
      <c r="D32" s="43">
        <v>1.05</v>
      </c>
      <c r="E32" s="43">
        <v>0.72199999999999998</v>
      </c>
      <c r="F32" s="43">
        <v>0.154</v>
      </c>
      <c r="G32" s="43">
        <v>0.28899999999999998</v>
      </c>
      <c r="H32">
        <v>690</v>
      </c>
    </row>
    <row r="33" spans="1:8" x14ac:dyDescent="0.25">
      <c r="A33" s="43" t="s">
        <v>370</v>
      </c>
      <c r="B33">
        <v>80</v>
      </c>
      <c r="C33" s="48">
        <v>1</v>
      </c>
      <c r="D33" s="43">
        <v>1.3149999999999999</v>
      </c>
      <c r="E33" s="43">
        <v>0.93600000000000005</v>
      </c>
      <c r="F33" s="43">
        <v>0.17899999999999999</v>
      </c>
      <c r="G33" s="43">
        <v>0.42399999999999999</v>
      </c>
      <c r="H33">
        <v>630</v>
      </c>
    </row>
    <row r="34" spans="1:8" x14ac:dyDescent="0.25">
      <c r="A34" s="43" t="s">
        <v>370</v>
      </c>
      <c r="B34">
        <v>80</v>
      </c>
      <c r="C34" s="48">
        <v>1.25</v>
      </c>
      <c r="D34" s="43">
        <v>1.66</v>
      </c>
      <c r="E34" s="43">
        <v>1.2549999999999999</v>
      </c>
      <c r="F34" s="43">
        <v>0.191</v>
      </c>
      <c r="G34" s="43">
        <v>0.58599999999999997</v>
      </c>
      <c r="H34">
        <v>520</v>
      </c>
    </row>
    <row r="35" spans="1:8" x14ac:dyDescent="0.25">
      <c r="A35" s="43" t="s">
        <v>370</v>
      </c>
      <c r="B35">
        <v>80</v>
      </c>
      <c r="C35" s="48">
        <v>1.5</v>
      </c>
      <c r="D35" s="43">
        <v>1.9</v>
      </c>
      <c r="E35" s="43">
        <v>1.476</v>
      </c>
      <c r="F35" s="43">
        <v>0.2</v>
      </c>
      <c r="G35" s="43">
        <v>0.71099999999999997</v>
      </c>
      <c r="H35">
        <v>470</v>
      </c>
    </row>
    <row r="36" spans="1:8" x14ac:dyDescent="0.25">
      <c r="A36" s="43" t="s">
        <v>370</v>
      </c>
      <c r="B36">
        <v>80</v>
      </c>
      <c r="C36" s="48">
        <v>2</v>
      </c>
      <c r="D36" s="43">
        <v>2.375</v>
      </c>
      <c r="E36" s="43">
        <v>1.913</v>
      </c>
      <c r="F36" s="43">
        <v>0.218</v>
      </c>
      <c r="G36" s="43">
        <v>0.98399999999999999</v>
      </c>
      <c r="H36">
        <v>400</v>
      </c>
    </row>
    <row r="37" spans="1:8" x14ac:dyDescent="0.25">
      <c r="A37" s="43" t="s">
        <v>370</v>
      </c>
      <c r="B37">
        <v>80</v>
      </c>
      <c r="C37" s="48">
        <v>2.5</v>
      </c>
      <c r="D37" s="43">
        <v>2.875</v>
      </c>
      <c r="E37" s="43">
        <v>2.29</v>
      </c>
      <c r="F37" s="43">
        <v>0.27600000000000002</v>
      </c>
      <c r="G37" s="43">
        <v>1.5</v>
      </c>
      <c r="H37">
        <v>420</v>
      </c>
    </row>
    <row r="38" spans="1:8" x14ac:dyDescent="0.25">
      <c r="A38" s="43" t="s">
        <v>370</v>
      </c>
      <c r="B38">
        <v>80</v>
      </c>
      <c r="C38" s="48">
        <v>3</v>
      </c>
      <c r="D38" s="43">
        <v>3.5</v>
      </c>
      <c r="E38" s="43">
        <v>2.8639999999999999</v>
      </c>
      <c r="F38" s="43">
        <v>0.3</v>
      </c>
      <c r="G38" s="43">
        <v>2.0099999999999998</v>
      </c>
      <c r="H38">
        <v>370</v>
      </c>
    </row>
    <row r="39" spans="1:8" x14ac:dyDescent="0.25">
      <c r="A39" s="43" t="s">
        <v>370</v>
      </c>
      <c r="B39">
        <v>80</v>
      </c>
      <c r="C39" s="48">
        <v>3.5</v>
      </c>
      <c r="D39" s="43">
        <v>4</v>
      </c>
      <c r="E39" s="43">
        <v>3.3260000000000001</v>
      </c>
      <c r="F39" s="43">
        <v>0.318</v>
      </c>
      <c r="G39" s="43">
        <v>2.452</v>
      </c>
      <c r="H39">
        <v>350</v>
      </c>
    </row>
    <row r="40" spans="1:8" x14ac:dyDescent="0.25">
      <c r="A40" s="43" t="s">
        <v>370</v>
      </c>
      <c r="B40">
        <v>80</v>
      </c>
      <c r="C40" s="48">
        <v>4</v>
      </c>
      <c r="D40" s="43">
        <v>4.5</v>
      </c>
      <c r="E40" s="43">
        <v>3.786</v>
      </c>
      <c r="F40" s="43">
        <v>0.33700000000000002</v>
      </c>
      <c r="G40" s="43">
        <v>2.9380000000000002</v>
      </c>
      <c r="H40">
        <v>320</v>
      </c>
    </row>
    <row r="41" spans="1:8" x14ac:dyDescent="0.25">
      <c r="A41" s="43" t="s">
        <v>370</v>
      </c>
      <c r="B41">
        <v>80</v>
      </c>
      <c r="C41" s="48">
        <v>5</v>
      </c>
      <c r="D41" s="43">
        <v>5.5629999999999997</v>
      </c>
      <c r="E41" s="43">
        <v>4.7679999999999998</v>
      </c>
      <c r="F41" s="43">
        <v>0.375</v>
      </c>
      <c r="G41" s="43">
        <v>4.0780000000000003</v>
      </c>
      <c r="H41">
        <v>290</v>
      </c>
    </row>
    <row r="42" spans="1:8" x14ac:dyDescent="0.25">
      <c r="A42" s="43" t="s">
        <v>370</v>
      </c>
      <c r="B42">
        <v>80</v>
      </c>
      <c r="C42" s="48">
        <v>6</v>
      </c>
      <c r="D42" s="43">
        <v>6.625</v>
      </c>
      <c r="E42" s="43">
        <v>5.7089999999999996</v>
      </c>
      <c r="F42" s="43">
        <v>0.432</v>
      </c>
      <c r="G42" s="43">
        <v>5.61</v>
      </c>
      <c r="H42">
        <v>280</v>
      </c>
    </row>
    <row r="43" spans="1:8" x14ac:dyDescent="0.25">
      <c r="A43" s="43" t="s">
        <v>370</v>
      </c>
      <c r="B43">
        <v>80</v>
      </c>
      <c r="C43" s="48">
        <v>8</v>
      </c>
      <c r="D43" s="43">
        <v>8.625</v>
      </c>
      <c r="E43" s="43">
        <v>7.5650000000000004</v>
      </c>
      <c r="F43" s="43">
        <v>0.5</v>
      </c>
      <c r="G43" s="43">
        <v>8.5220000000000002</v>
      </c>
      <c r="H43">
        <v>250</v>
      </c>
    </row>
    <row r="44" spans="1:8" x14ac:dyDescent="0.25">
      <c r="A44" s="43" t="s">
        <v>370</v>
      </c>
      <c r="B44">
        <v>80</v>
      </c>
      <c r="C44" s="48">
        <v>10</v>
      </c>
      <c r="D44" s="43">
        <v>10.75</v>
      </c>
      <c r="E44" s="43">
        <v>9.4930000000000003</v>
      </c>
      <c r="F44" s="43">
        <v>0.59299999999999997</v>
      </c>
      <c r="G44" s="43">
        <v>12.635</v>
      </c>
      <c r="H44">
        <v>230</v>
      </c>
    </row>
    <row r="45" spans="1:8" x14ac:dyDescent="0.25">
      <c r="A45" s="43" t="s">
        <v>370</v>
      </c>
      <c r="B45">
        <v>80</v>
      </c>
      <c r="C45" s="48">
        <v>12</v>
      </c>
      <c r="D45" s="43">
        <v>12.75</v>
      </c>
      <c r="E45" s="43">
        <v>11.294</v>
      </c>
      <c r="F45" s="43">
        <v>0.68700000000000006</v>
      </c>
      <c r="G45" s="43">
        <v>17.384</v>
      </c>
      <c r="H45">
        <v>230</v>
      </c>
    </row>
    <row r="46" spans="1:8" x14ac:dyDescent="0.25">
      <c r="A46" s="43" t="s">
        <v>370</v>
      </c>
      <c r="B46">
        <v>80</v>
      </c>
      <c r="C46" s="48">
        <v>14</v>
      </c>
      <c r="D46" s="43">
        <v>14</v>
      </c>
      <c r="E46" s="43">
        <v>12.41</v>
      </c>
      <c r="F46" s="43">
        <v>0.75</v>
      </c>
      <c r="G46" s="43">
        <v>20.852</v>
      </c>
      <c r="H46">
        <v>220</v>
      </c>
    </row>
    <row r="47" spans="1:8" x14ac:dyDescent="0.25">
      <c r="A47" s="43" t="s">
        <v>370</v>
      </c>
      <c r="B47">
        <v>80</v>
      </c>
      <c r="C47" s="48">
        <v>16</v>
      </c>
      <c r="D47" s="43">
        <v>16</v>
      </c>
      <c r="E47" s="43">
        <v>14.212999999999999</v>
      </c>
      <c r="F47" s="43">
        <v>0.84299999999999997</v>
      </c>
      <c r="G47" s="43">
        <v>26.81</v>
      </c>
      <c r="H47">
        <v>220</v>
      </c>
    </row>
    <row r="48" spans="1:8" x14ac:dyDescent="0.25">
      <c r="A48" s="43" t="s">
        <v>370</v>
      </c>
      <c r="B48">
        <v>80</v>
      </c>
      <c r="C48" s="48">
        <v>18</v>
      </c>
      <c r="D48" s="43">
        <v>18</v>
      </c>
      <c r="E48" s="43">
        <v>16.013999999999999</v>
      </c>
      <c r="F48" s="43">
        <v>0.93700000000000006</v>
      </c>
      <c r="G48" s="43">
        <v>33.543999999999997</v>
      </c>
      <c r="H48">
        <v>220</v>
      </c>
    </row>
    <row r="49" spans="1:8" x14ac:dyDescent="0.25">
      <c r="A49" s="43" t="s">
        <v>370</v>
      </c>
      <c r="B49">
        <v>80</v>
      </c>
      <c r="C49" s="48">
        <v>20</v>
      </c>
      <c r="D49" s="43">
        <v>20</v>
      </c>
      <c r="E49" s="43">
        <v>17.814</v>
      </c>
      <c r="F49" s="43">
        <v>1.0309999999999999</v>
      </c>
      <c r="G49" s="43">
        <v>41.046999999999997</v>
      </c>
      <c r="H49">
        <v>220</v>
      </c>
    </row>
    <row r="50" spans="1:8" x14ac:dyDescent="0.25">
      <c r="A50" s="43" t="s">
        <v>370</v>
      </c>
      <c r="B50">
        <v>80</v>
      </c>
      <c r="C50" s="48">
        <v>24</v>
      </c>
      <c r="D50" s="43">
        <v>24</v>
      </c>
      <c r="E50" s="43">
        <v>21.417999999999999</v>
      </c>
      <c r="F50" s="43">
        <v>1.218</v>
      </c>
      <c r="G50" s="43">
        <v>58.232999999999997</v>
      </c>
      <c r="H50">
        <v>210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topLeftCell="A41" zoomScaleNormal="100" workbookViewId="0">
      <selection activeCell="B88" sqref="B88"/>
    </sheetView>
  </sheetViews>
  <sheetFormatPr defaultRowHeight="15" x14ac:dyDescent="0.25"/>
  <cols>
    <col min="1" max="1" width="11.5703125" style="4" customWidth="1"/>
    <col min="2" max="2" width="21.5703125" bestFit="1" customWidth="1"/>
    <col min="3" max="3" width="28.5703125" bestFit="1" customWidth="1"/>
    <col min="4" max="4" width="18.28515625" bestFit="1" customWidth="1"/>
    <col min="5" max="5" width="53.5703125" hidden="1" customWidth="1"/>
    <col min="6" max="12" width="13" customWidth="1"/>
    <col min="13" max="13" width="13" style="4" customWidth="1"/>
    <col min="14" max="14" width="17.5703125" style="4" bestFit="1" customWidth="1"/>
    <col min="15" max="15" width="26" bestFit="1" customWidth="1"/>
    <col min="20" max="20" width="14.5703125" bestFit="1" customWidth="1"/>
  </cols>
  <sheetData>
    <row r="1" spans="1:1" x14ac:dyDescent="0.25">
      <c r="A1" s="16"/>
    </row>
    <row r="2" spans="1:1" x14ac:dyDescent="0.25">
      <c r="A2" s="16" t="s">
        <v>278</v>
      </c>
    </row>
    <row r="3" spans="1:1" x14ac:dyDescent="0.25">
      <c r="A3" s="16" t="s">
        <v>279</v>
      </c>
    </row>
    <row r="4" spans="1:1" x14ac:dyDescent="0.25">
      <c r="A4" s="16" t="s">
        <v>280</v>
      </c>
    </row>
    <row r="5" spans="1:1" x14ac:dyDescent="0.25">
      <c r="A5" s="16" t="s">
        <v>281</v>
      </c>
    </row>
    <row r="6" spans="1:1" x14ac:dyDescent="0.25">
      <c r="A6" s="16" t="s">
        <v>282</v>
      </c>
    </row>
    <row r="7" spans="1:1" x14ac:dyDescent="0.25">
      <c r="A7" s="16" t="s">
        <v>283</v>
      </c>
    </row>
    <row r="8" spans="1:1" x14ac:dyDescent="0.25">
      <c r="A8" s="16" t="s">
        <v>284</v>
      </c>
    </row>
    <row r="9" spans="1:1" x14ac:dyDescent="0.25">
      <c r="A9" s="16" t="s">
        <v>285</v>
      </c>
    </row>
    <row r="10" spans="1:1" x14ac:dyDescent="0.25">
      <c r="A10" s="16" t="s">
        <v>286</v>
      </c>
    </row>
    <row r="11" spans="1:1" x14ac:dyDescent="0.25">
      <c r="A11" s="16" t="s">
        <v>287</v>
      </c>
    </row>
    <row r="12" spans="1:1" x14ac:dyDescent="0.25">
      <c r="A12" s="16" t="s">
        <v>520</v>
      </c>
    </row>
    <row r="13" spans="1:1" x14ac:dyDescent="0.25">
      <c r="A13" s="16" t="s">
        <v>505</v>
      </c>
    </row>
    <row r="17" spans="1:17" s="45" customFormat="1" ht="45" x14ac:dyDescent="0.25">
      <c r="A17" s="5" t="s">
        <v>510</v>
      </c>
      <c r="B17" s="45" t="s">
        <v>251</v>
      </c>
      <c r="C17" s="45" t="s">
        <v>231</v>
      </c>
      <c r="D17" s="45" t="s">
        <v>314</v>
      </c>
      <c r="E17" s="45" t="s">
        <v>252</v>
      </c>
      <c r="F17" s="46" t="s">
        <v>288</v>
      </c>
      <c r="G17" s="46" t="s">
        <v>289</v>
      </c>
      <c r="H17" s="46" t="s">
        <v>498</v>
      </c>
      <c r="I17" s="46" t="s">
        <v>499</v>
      </c>
      <c r="J17" s="46" t="s">
        <v>290</v>
      </c>
      <c r="K17" s="46" t="s">
        <v>253</v>
      </c>
      <c r="L17" s="46" t="s">
        <v>254</v>
      </c>
      <c r="M17" s="5" t="s">
        <v>312</v>
      </c>
      <c r="N17" s="5" t="s">
        <v>313</v>
      </c>
      <c r="O17" s="46" t="s">
        <v>331</v>
      </c>
    </row>
    <row r="18" spans="1:17" x14ac:dyDescent="0.25">
      <c r="B18" s="17"/>
      <c r="C18" t="s">
        <v>364</v>
      </c>
      <c r="D18" t="s">
        <v>345</v>
      </c>
      <c r="E18" t="s">
        <v>234</v>
      </c>
      <c r="F18" s="52"/>
      <c r="G18" s="44"/>
      <c r="H18" s="44"/>
      <c r="I18" s="63"/>
      <c r="J18" s="44"/>
      <c r="K18" s="63"/>
      <c r="L18" s="63"/>
      <c r="O18" s="16"/>
    </row>
    <row r="19" spans="1:17" x14ac:dyDescent="0.25">
      <c r="B19" s="17"/>
      <c r="C19" t="s">
        <v>364</v>
      </c>
      <c r="D19" t="s">
        <v>346</v>
      </c>
      <c r="E19" t="s">
        <v>235</v>
      </c>
      <c r="F19" s="52"/>
      <c r="G19" s="44"/>
      <c r="H19" s="44"/>
      <c r="I19" s="63"/>
      <c r="J19" s="44"/>
      <c r="K19" s="63"/>
      <c r="L19" s="63"/>
      <c r="O19" s="16"/>
    </row>
    <row r="20" spans="1:17" x14ac:dyDescent="0.25">
      <c r="B20" s="17" t="s">
        <v>304</v>
      </c>
      <c r="C20" s="65" t="s">
        <v>364</v>
      </c>
      <c r="D20" t="s">
        <v>325</v>
      </c>
      <c r="E20" t="s">
        <v>250</v>
      </c>
      <c r="F20" s="72">
        <v>0.25</v>
      </c>
      <c r="G20" s="72">
        <v>2.5</v>
      </c>
      <c r="H20" s="66" t="s">
        <v>257</v>
      </c>
      <c r="I20" s="64">
        <v>105000</v>
      </c>
      <c r="J20" s="64">
        <v>125000</v>
      </c>
      <c r="K20" s="66">
        <v>16</v>
      </c>
      <c r="L20" s="66">
        <v>50</v>
      </c>
      <c r="M20" s="4" t="s">
        <v>257</v>
      </c>
      <c r="N20" s="4" t="s">
        <v>264</v>
      </c>
      <c r="O20" s="16"/>
    </row>
    <row r="21" spans="1:17" x14ac:dyDescent="0.25">
      <c r="B21" s="17" t="s">
        <v>304</v>
      </c>
      <c r="C21" s="65" t="s">
        <v>364</v>
      </c>
      <c r="D21" t="s">
        <v>325</v>
      </c>
      <c r="E21" t="s">
        <v>250</v>
      </c>
      <c r="F21" s="72">
        <v>2.625</v>
      </c>
      <c r="G21" s="72">
        <v>4</v>
      </c>
      <c r="H21" s="66" t="s">
        <v>257</v>
      </c>
      <c r="I21" s="64">
        <v>95000</v>
      </c>
      <c r="J21" s="64">
        <v>115000</v>
      </c>
      <c r="K21" s="66">
        <v>16</v>
      </c>
      <c r="L21" s="66">
        <v>50</v>
      </c>
      <c r="M21" s="4" t="s">
        <v>257</v>
      </c>
      <c r="N21" s="4" t="s">
        <v>264</v>
      </c>
      <c r="O21" s="16"/>
    </row>
    <row r="22" spans="1:17" x14ac:dyDescent="0.25">
      <c r="B22" s="17" t="s">
        <v>304</v>
      </c>
      <c r="C22" s="65" t="s">
        <v>364</v>
      </c>
      <c r="D22" t="s">
        <v>325</v>
      </c>
      <c r="E22" t="s">
        <v>250</v>
      </c>
      <c r="F22" s="72">
        <v>4.125</v>
      </c>
      <c r="G22" s="72">
        <v>7</v>
      </c>
      <c r="H22" s="66" t="s">
        <v>257</v>
      </c>
      <c r="I22" s="64">
        <v>75000</v>
      </c>
      <c r="J22" s="64">
        <v>100000</v>
      </c>
      <c r="K22" s="66">
        <v>16</v>
      </c>
      <c r="L22" s="66">
        <v>50</v>
      </c>
      <c r="M22" s="4" t="s">
        <v>257</v>
      </c>
      <c r="N22" s="4" t="s">
        <v>264</v>
      </c>
      <c r="O22" s="16"/>
    </row>
    <row r="23" spans="1:17" x14ac:dyDescent="0.25">
      <c r="B23" s="17" t="s">
        <v>298</v>
      </c>
      <c r="C23" s="65" t="s">
        <v>364</v>
      </c>
      <c r="D23" t="s">
        <v>546</v>
      </c>
      <c r="E23" t="s">
        <v>55</v>
      </c>
      <c r="F23" s="52">
        <v>0</v>
      </c>
      <c r="G23" s="52">
        <v>100</v>
      </c>
      <c r="H23" s="44" t="s">
        <v>257</v>
      </c>
      <c r="I23" s="73">
        <v>30000</v>
      </c>
      <c r="J23" s="62">
        <v>75000</v>
      </c>
      <c r="K23" s="66">
        <v>30</v>
      </c>
      <c r="L23" s="66">
        <v>50</v>
      </c>
      <c r="M23" s="76" t="s">
        <v>257</v>
      </c>
      <c r="N23" s="76" t="s">
        <v>261</v>
      </c>
      <c r="O23" s="16"/>
    </row>
    <row r="24" spans="1:17" x14ac:dyDescent="0.25">
      <c r="B24" s="17" t="s">
        <v>299</v>
      </c>
      <c r="C24" s="65" t="s">
        <v>364</v>
      </c>
      <c r="D24" t="s">
        <v>547</v>
      </c>
      <c r="E24" t="s">
        <v>238</v>
      </c>
      <c r="F24" s="52">
        <v>0</v>
      </c>
      <c r="G24" s="52">
        <v>100</v>
      </c>
      <c r="H24" s="44" t="s">
        <v>257</v>
      </c>
      <c r="I24" s="73">
        <v>30000</v>
      </c>
      <c r="J24" s="62">
        <v>75000</v>
      </c>
      <c r="K24" s="66">
        <v>30</v>
      </c>
      <c r="L24" s="66">
        <v>50</v>
      </c>
      <c r="M24" s="76" t="s">
        <v>257</v>
      </c>
      <c r="N24" s="76" t="s">
        <v>261</v>
      </c>
      <c r="O24" s="16"/>
    </row>
    <row r="25" spans="1:17" x14ac:dyDescent="0.25">
      <c r="B25" s="17"/>
      <c r="C25" s="65" t="s">
        <v>364</v>
      </c>
      <c r="D25" t="s">
        <v>548</v>
      </c>
      <c r="E25" t="s">
        <v>55</v>
      </c>
      <c r="F25" s="74">
        <v>0</v>
      </c>
      <c r="G25" s="52">
        <v>0.75</v>
      </c>
      <c r="H25" s="44" t="s">
        <v>257</v>
      </c>
      <c r="I25" s="51">
        <v>100000</v>
      </c>
      <c r="J25" s="51">
        <v>125000</v>
      </c>
      <c r="K25" s="53">
        <v>12</v>
      </c>
      <c r="L25" s="53">
        <v>35</v>
      </c>
      <c r="M25" s="76" t="s">
        <v>257</v>
      </c>
      <c r="N25" s="76" t="s">
        <v>261</v>
      </c>
      <c r="O25" s="16"/>
    </row>
    <row r="26" spans="1:17" x14ac:dyDescent="0.25">
      <c r="B26" s="17"/>
      <c r="C26" s="65" t="s">
        <v>364</v>
      </c>
      <c r="D26" t="s">
        <v>548</v>
      </c>
      <c r="E26" t="s">
        <v>55</v>
      </c>
      <c r="F26" s="74">
        <v>0.875</v>
      </c>
      <c r="G26" s="52">
        <v>1</v>
      </c>
      <c r="H26" s="44" t="s">
        <v>257</v>
      </c>
      <c r="I26" s="51">
        <v>80000</v>
      </c>
      <c r="J26" s="51">
        <v>115000</v>
      </c>
      <c r="K26" s="53">
        <v>15</v>
      </c>
      <c r="L26" s="53">
        <v>35</v>
      </c>
      <c r="M26" s="76" t="s">
        <v>257</v>
      </c>
      <c r="N26" s="76" t="s">
        <v>261</v>
      </c>
      <c r="O26" s="16"/>
    </row>
    <row r="27" spans="1:17" x14ac:dyDescent="0.25">
      <c r="B27" s="17"/>
      <c r="C27" s="65" t="s">
        <v>364</v>
      </c>
      <c r="D27" t="s">
        <v>548</v>
      </c>
      <c r="E27" t="s">
        <v>55</v>
      </c>
      <c r="F27" s="74">
        <v>1.125</v>
      </c>
      <c r="G27" s="52">
        <v>1.25</v>
      </c>
      <c r="H27" s="44" t="s">
        <v>257</v>
      </c>
      <c r="I27" s="51">
        <v>65000</v>
      </c>
      <c r="J27" s="51">
        <v>105000</v>
      </c>
      <c r="K27" s="53">
        <v>20</v>
      </c>
      <c r="L27" s="53">
        <v>35</v>
      </c>
      <c r="M27" s="76" t="s">
        <v>257</v>
      </c>
      <c r="N27" s="76" t="s">
        <v>261</v>
      </c>
      <c r="O27" s="16"/>
    </row>
    <row r="28" spans="1:17" x14ac:dyDescent="0.25">
      <c r="B28" s="17"/>
      <c r="C28" s="65" t="s">
        <v>364</v>
      </c>
      <c r="D28" t="s">
        <v>548</v>
      </c>
      <c r="E28" t="s">
        <v>55</v>
      </c>
      <c r="F28" s="74">
        <v>1.375</v>
      </c>
      <c r="G28" s="52">
        <v>1.5</v>
      </c>
      <c r="H28" s="44" t="s">
        <v>257</v>
      </c>
      <c r="I28" s="51">
        <v>50000</v>
      </c>
      <c r="J28" s="51">
        <v>100000</v>
      </c>
      <c r="K28" s="53">
        <v>28</v>
      </c>
      <c r="L28" s="53">
        <v>45</v>
      </c>
      <c r="M28" s="76" t="s">
        <v>257</v>
      </c>
      <c r="N28" s="76" t="s">
        <v>261</v>
      </c>
      <c r="O28" s="16"/>
    </row>
    <row r="29" spans="1:17" x14ac:dyDescent="0.25">
      <c r="B29" s="17" t="s">
        <v>299</v>
      </c>
      <c r="C29" s="65" t="s">
        <v>364</v>
      </c>
      <c r="D29" t="s">
        <v>547</v>
      </c>
      <c r="E29" t="s">
        <v>238</v>
      </c>
      <c r="F29" s="52">
        <v>0</v>
      </c>
      <c r="G29" s="52">
        <v>100</v>
      </c>
      <c r="H29" s="44" t="s">
        <v>257</v>
      </c>
      <c r="I29" s="73">
        <v>30000</v>
      </c>
      <c r="J29" s="62">
        <v>75000</v>
      </c>
      <c r="K29" s="66">
        <v>30</v>
      </c>
      <c r="L29" s="66">
        <v>50</v>
      </c>
      <c r="M29" s="76" t="s">
        <v>257</v>
      </c>
      <c r="N29" s="76" t="s">
        <v>261</v>
      </c>
      <c r="O29" s="16"/>
      <c r="Q29">
        <v>1000</v>
      </c>
    </row>
    <row r="30" spans="1:17" x14ac:dyDescent="0.25">
      <c r="B30" s="17"/>
      <c r="C30" s="65" t="s">
        <v>364</v>
      </c>
      <c r="D30" t="s">
        <v>549</v>
      </c>
      <c r="E30" t="s">
        <v>238</v>
      </c>
      <c r="F30" s="74">
        <v>0</v>
      </c>
      <c r="G30" s="52">
        <v>0.75</v>
      </c>
      <c r="H30" s="44" t="s">
        <v>257</v>
      </c>
      <c r="I30" s="51">
        <v>95000</v>
      </c>
      <c r="J30" s="51">
        <v>110000</v>
      </c>
      <c r="K30" s="53">
        <v>15</v>
      </c>
      <c r="L30" s="53">
        <v>45</v>
      </c>
      <c r="M30" s="76" t="s">
        <v>257</v>
      </c>
      <c r="N30" s="76" t="s">
        <v>261</v>
      </c>
      <c r="O30" s="16"/>
    </row>
    <row r="31" spans="1:17" x14ac:dyDescent="0.25">
      <c r="B31" s="17"/>
      <c r="C31" s="65" t="s">
        <v>364</v>
      </c>
      <c r="D31" t="s">
        <v>549</v>
      </c>
      <c r="E31" t="s">
        <v>238</v>
      </c>
      <c r="F31" s="74">
        <v>0.875</v>
      </c>
      <c r="G31" s="52">
        <v>1</v>
      </c>
      <c r="H31" s="44" t="s">
        <v>257</v>
      </c>
      <c r="I31" s="51">
        <v>80000</v>
      </c>
      <c r="J31" s="51">
        <v>100000</v>
      </c>
      <c r="K31" s="53">
        <v>20</v>
      </c>
      <c r="L31" s="53">
        <v>45</v>
      </c>
      <c r="M31" s="76" t="s">
        <v>257</v>
      </c>
      <c r="N31" s="76" t="s">
        <v>261</v>
      </c>
      <c r="O31" s="16"/>
    </row>
    <row r="32" spans="1:17" x14ac:dyDescent="0.25">
      <c r="B32" s="17"/>
      <c r="C32" s="65" t="s">
        <v>364</v>
      </c>
      <c r="D32" t="s">
        <v>549</v>
      </c>
      <c r="E32" t="s">
        <v>238</v>
      </c>
      <c r="F32" s="74">
        <v>1.125</v>
      </c>
      <c r="G32" s="52">
        <v>1.25</v>
      </c>
      <c r="H32" s="44" t="s">
        <v>257</v>
      </c>
      <c r="I32" s="51">
        <v>65000</v>
      </c>
      <c r="J32" s="51">
        <v>95000</v>
      </c>
      <c r="K32" s="53">
        <v>25</v>
      </c>
      <c r="L32" s="53">
        <v>45</v>
      </c>
      <c r="M32" s="76" t="s">
        <v>257</v>
      </c>
      <c r="N32" s="76" t="s">
        <v>261</v>
      </c>
      <c r="O32" s="16"/>
    </row>
    <row r="33" spans="2:15" x14ac:dyDescent="0.25">
      <c r="B33" s="17"/>
      <c r="C33" s="65" t="s">
        <v>364</v>
      </c>
      <c r="D33" t="s">
        <v>549</v>
      </c>
      <c r="E33" t="s">
        <v>238</v>
      </c>
      <c r="F33" s="74">
        <v>1.375</v>
      </c>
      <c r="G33" s="52">
        <v>1.5</v>
      </c>
      <c r="H33" s="44" t="s">
        <v>257</v>
      </c>
      <c r="I33" s="51">
        <v>50000</v>
      </c>
      <c r="J33" s="51">
        <v>90000</v>
      </c>
      <c r="K33" s="53">
        <v>30</v>
      </c>
      <c r="L33" s="53">
        <v>45</v>
      </c>
      <c r="M33" s="76" t="s">
        <v>257</v>
      </c>
      <c r="N33" s="76" t="s">
        <v>261</v>
      </c>
      <c r="O33" s="16"/>
    </row>
    <row r="34" spans="2:15" x14ac:dyDescent="0.25">
      <c r="B34" s="17"/>
      <c r="C34" t="s">
        <v>364</v>
      </c>
      <c r="D34" t="s">
        <v>347</v>
      </c>
      <c r="E34" t="s">
        <v>237</v>
      </c>
      <c r="F34" s="52"/>
      <c r="G34" s="52"/>
      <c r="H34" s="44"/>
      <c r="I34" s="53"/>
      <c r="J34" s="44"/>
      <c r="K34" s="63"/>
      <c r="L34" s="63"/>
      <c r="N34" s="75"/>
      <c r="O34" s="16"/>
    </row>
    <row r="35" spans="2:15" x14ac:dyDescent="0.25">
      <c r="B35" s="17"/>
      <c r="C35" t="s">
        <v>364</v>
      </c>
      <c r="D35" t="s">
        <v>348</v>
      </c>
      <c r="E35" t="s">
        <v>239</v>
      </c>
      <c r="F35" s="52"/>
      <c r="G35" s="44"/>
      <c r="H35" s="44"/>
      <c r="I35" s="53"/>
      <c r="J35" s="44"/>
      <c r="K35" s="63"/>
      <c r="L35" s="63"/>
      <c r="N35" s="75"/>
      <c r="O35" s="16"/>
    </row>
    <row r="36" spans="2:15" x14ac:dyDescent="0.25">
      <c r="B36" s="17"/>
      <c r="C36" t="s">
        <v>364</v>
      </c>
      <c r="D36" t="s">
        <v>344</v>
      </c>
      <c r="E36" t="s">
        <v>236</v>
      </c>
      <c r="F36" s="52"/>
      <c r="G36" s="44"/>
      <c r="H36" s="44"/>
      <c r="I36" s="63"/>
      <c r="J36" s="44"/>
      <c r="K36" s="63"/>
      <c r="L36" s="63"/>
      <c r="O36" s="16"/>
    </row>
    <row r="37" spans="2:15" x14ac:dyDescent="0.25">
      <c r="B37" s="17"/>
      <c r="F37" s="52"/>
      <c r="G37" s="44"/>
      <c r="H37" s="44"/>
      <c r="I37" s="63"/>
      <c r="J37" s="44"/>
      <c r="K37" s="63"/>
      <c r="L37" s="63"/>
      <c r="O37" s="16"/>
    </row>
    <row r="38" spans="2:15" x14ac:dyDescent="0.25">
      <c r="B38" s="17" t="s">
        <v>293</v>
      </c>
      <c r="C38" t="s">
        <v>365</v>
      </c>
      <c r="D38" t="s">
        <v>316</v>
      </c>
      <c r="E38" t="s">
        <v>247</v>
      </c>
      <c r="F38" s="52">
        <v>0.25</v>
      </c>
      <c r="G38" s="44">
        <v>4</v>
      </c>
      <c r="H38" s="44" t="s">
        <v>257</v>
      </c>
      <c r="I38" s="63" t="s">
        <v>257</v>
      </c>
      <c r="J38" s="44">
        <v>60</v>
      </c>
      <c r="K38" s="63">
        <v>18</v>
      </c>
      <c r="L38" s="63" t="s">
        <v>257</v>
      </c>
      <c r="M38" s="4" t="s">
        <v>258</v>
      </c>
      <c r="N38" s="4" t="s">
        <v>256</v>
      </c>
      <c r="O38" s="16"/>
    </row>
    <row r="39" spans="2:15" x14ac:dyDescent="0.25">
      <c r="B39" s="17" t="s">
        <v>294</v>
      </c>
      <c r="C39" t="s">
        <v>365</v>
      </c>
      <c r="D39" t="s">
        <v>317</v>
      </c>
      <c r="E39" t="s">
        <v>247</v>
      </c>
      <c r="F39" s="52">
        <v>0.25</v>
      </c>
      <c r="G39" s="44">
        <v>4</v>
      </c>
      <c r="H39" s="44" t="s">
        <v>257</v>
      </c>
      <c r="I39" s="63" t="s">
        <v>257</v>
      </c>
      <c r="J39" s="44">
        <v>60</v>
      </c>
      <c r="K39" s="63">
        <v>18</v>
      </c>
      <c r="L39" s="63" t="s">
        <v>257</v>
      </c>
      <c r="M39" s="4" t="s">
        <v>258</v>
      </c>
      <c r="N39" s="4" t="s">
        <v>259</v>
      </c>
      <c r="O39" s="16"/>
    </row>
    <row r="40" spans="2:15" x14ac:dyDescent="0.25">
      <c r="B40" s="17" t="s">
        <v>295</v>
      </c>
      <c r="C40" t="s">
        <v>365</v>
      </c>
      <c r="D40" t="s">
        <v>318</v>
      </c>
      <c r="E40" t="s">
        <v>247</v>
      </c>
      <c r="F40" s="52">
        <v>0.25</v>
      </c>
      <c r="G40" s="44">
        <v>4</v>
      </c>
      <c r="H40" s="44" t="s">
        <v>257</v>
      </c>
      <c r="I40" s="63">
        <v>36</v>
      </c>
      <c r="J40" s="44">
        <v>58</v>
      </c>
      <c r="K40" s="63">
        <v>23</v>
      </c>
      <c r="L40" s="63" t="s">
        <v>257</v>
      </c>
      <c r="M40" s="4" t="s">
        <v>257</v>
      </c>
      <c r="N40" s="4" t="s">
        <v>257</v>
      </c>
      <c r="O40" s="16">
        <v>7</v>
      </c>
    </row>
    <row r="41" spans="2:15" x14ac:dyDescent="0.25">
      <c r="B41" s="17"/>
      <c r="F41" s="52"/>
      <c r="G41" s="44"/>
      <c r="H41" s="44"/>
      <c r="I41" s="63"/>
      <c r="J41" s="44"/>
      <c r="K41" s="63"/>
      <c r="L41" s="63"/>
      <c r="O41" s="16"/>
    </row>
    <row r="42" spans="2:15" x14ac:dyDescent="0.25">
      <c r="B42" s="17" t="s">
        <v>298</v>
      </c>
      <c r="C42" t="s">
        <v>366</v>
      </c>
      <c r="D42" t="s">
        <v>387</v>
      </c>
      <c r="E42" t="s">
        <v>55</v>
      </c>
      <c r="F42" s="52">
        <v>0</v>
      </c>
      <c r="G42" s="44">
        <v>100</v>
      </c>
      <c r="H42" s="44" t="s">
        <v>257</v>
      </c>
      <c r="I42" s="63">
        <v>30</v>
      </c>
      <c r="J42" s="44">
        <v>75</v>
      </c>
      <c r="K42" s="63">
        <v>30</v>
      </c>
      <c r="L42" s="63">
        <v>50</v>
      </c>
      <c r="M42" s="4" t="s">
        <v>257</v>
      </c>
      <c r="N42" s="4" t="s">
        <v>261</v>
      </c>
      <c r="O42" s="16"/>
    </row>
    <row r="43" spans="2:15" x14ac:dyDescent="0.25">
      <c r="B43" s="17"/>
      <c r="C43" t="s">
        <v>366</v>
      </c>
      <c r="D43" t="s">
        <v>332</v>
      </c>
      <c r="E43" t="s">
        <v>55</v>
      </c>
      <c r="F43" s="52"/>
      <c r="G43" s="44"/>
      <c r="H43" s="44"/>
      <c r="I43" s="63"/>
      <c r="J43" s="44"/>
      <c r="K43" s="63"/>
      <c r="L43" s="63"/>
      <c r="O43" s="16"/>
    </row>
    <row r="44" spans="2:15" x14ac:dyDescent="0.25">
      <c r="B44" s="17"/>
      <c r="C44" t="s">
        <v>366</v>
      </c>
      <c r="D44" t="s">
        <v>347</v>
      </c>
      <c r="E44" t="s">
        <v>237</v>
      </c>
      <c r="F44" s="52"/>
      <c r="G44" s="44"/>
      <c r="H44" s="44"/>
      <c r="I44" s="63"/>
      <c r="J44" s="44"/>
      <c r="K44" s="63"/>
      <c r="L44" s="63"/>
      <c r="O44" s="16"/>
    </row>
    <row r="45" spans="2:15" x14ac:dyDescent="0.25">
      <c r="B45" s="17"/>
      <c r="C45" t="s">
        <v>366</v>
      </c>
      <c r="D45" t="s">
        <v>349</v>
      </c>
      <c r="E45" t="s">
        <v>525</v>
      </c>
      <c r="F45" s="52"/>
      <c r="G45" s="44"/>
      <c r="H45" s="44"/>
      <c r="I45" s="63"/>
      <c r="J45" s="44"/>
      <c r="K45" s="63"/>
      <c r="L45" s="63"/>
      <c r="O45" s="16"/>
    </row>
    <row r="46" spans="2:15" x14ac:dyDescent="0.25">
      <c r="B46" s="17" t="s">
        <v>299</v>
      </c>
      <c r="C46" t="s">
        <v>366</v>
      </c>
      <c r="D46" t="s">
        <v>333</v>
      </c>
      <c r="E46" t="s">
        <v>238</v>
      </c>
      <c r="F46" s="52">
        <v>0</v>
      </c>
      <c r="G46" s="44">
        <v>100</v>
      </c>
      <c r="H46" s="44" t="s">
        <v>257</v>
      </c>
      <c r="I46" s="63">
        <v>30</v>
      </c>
      <c r="J46" s="44">
        <v>75</v>
      </c>
      <c r="K46" s="63">
        <v>30</v>
      </c>
      <c r="L46" s="63">
        <v>50</v>
      </c>
      <c r="M46" s="4" t="s">
        <v>257</v>
      </c>
      <c r="N46" s="4" t="s">
        <v>261</v>
      </c>
      <c r="O46" s="16"/>
    </row>
    <row r="47" spans="2:15" x14ac:dyDescent="0.25">
      <c r="B47" s="17"/>
      <c r="C47" t="s">
        <v>366</v>
      </c>
      <c r="D47" t="s">
        <v>348</v>
      </c>
      <c r="E47" t="s">
        <v>239</v>
      </c>
      <c r="F47" s="52"/>
      <c r="G47" s="44"/>
      <c r="H47" s="44"/>
      <c r="I47" s="63"/>
      <c r="J47" s="44"/>
      <c r="K47" s="63"/>
      <c r="L47" s="63"/>
      <c r="O47" s="16"/>
    </row>
    <row r="48" spans="2:15" x14ac:dyDescent="0.25">
      <c r="B48" s="17" t="s">
        <v>308</v>
      </c>
      <c r="C48" t="s">
        <v>366</v>
      </c>
      <c r="D48" t="s">
        <v>329</v>
      </c>
      <c r="E48" t="s">
        <v>243</v>
      </c>
      <c r="F48" s="52">
        <v>0.25</v>
      </c>
      <c r="G48" s="44">
        <v>4</v>
      </c>
      <c r="H48" s="44" t="s">
        <v>257</v>
      </c>
      <c r="I48" s="63">
        <v>105</v>
      </c>
      <c r="J48" s="44">
        <v>125</v>
      </c>
      <c r="K48" s="63">
        <v>16</v>
      </c>
      <c r="L48" s="63">
        <v>50</v>
      </c>
      <c r="M48" s="4" t="s">
        <v>257</v>
      </c>
      <c r="N48" s="4" t="s">
        <v>257</v>
      </c>
      <c r="O48" s="16"/>
    </row>
    <row r="49" spans="2:15" x14ac:dyDescent="0.25">
      <c r="B49" s="17" t="s">
        <v>307</v>
      </c>
      <c r="C49" t="s">
        <v>366</v>
      </c>
      <c r="D49" t="s">
        <v>328</v>
      </c>
      <c r="E49" t="s">
        <v>275</v>
      </c>
      <c r="F49" s="52">
        <v>0.25</v>
      </c>
      <c r="G49" s="44">
        <v>2.5</v>
      </c>
      <c r="H49" s="44" t="s">
        <v>257</v>
      </c>
      <c r="I49" s="63">
        <v>105</v>
      </c>
      <c r="J49" s="44">
        <v>125</v>
      </c>
      <c r="K49" s="63">
        <v>16</v>
      </c>
      <c r="L49" s="63">
        <v>50</v>
      </c>
      <c r="M49" s="4" t="s">
        <v>257</v>
      </c>
      <c r="N49" s="4" t="s">
        <v>257</v>
      </c>
      <c r="O49" s="16"/>
    </row>
    <row r="50" spans="2:15" x14ac:dyDescent="0.25">
      <c r="B50" s="17"/>
      <c r="C50" t="s">
        <v>366</v>
      </c>
      <c r="D50" t="s">
        <v>350</v>
      </c>
      <c r="E50" t="s">
        <v>240</v>
      </c>
      <c r="F50" s="52"/>
      <c r="G50" s="44"/>
      <c r="H50" s="44"/>
      <c r="I50" s="63"/>
      <c r="J50" s="44"/>
      <c r="K50" s="63"/>
      <c r="L50" s="63"/>
      <c r="O50" s="16"/>
    </row>
    <row r="51" spans="2:15" x14ac:dyDescent="0.25">
      <c r="B51" s="17"/>
      <c r="C51" t="s">
        <v>366</v>
      </c>
      <c r="D51" t="s">
        <v>351</v>
      </c>
      <c r="E51" t="s">
        <v>241</v>
      </c>
      <c r="F51" s="52"/>
      <c r="G51" s="44"/>
      <c r="H51" s="44"/>
      <c r="I51" s="63"/>
      <c r="J51" s="44"/>
      <c r="K51" s="63"/>
      <c r="L51" s="63"/>
      <c r="O51" s="16"/>
    </row>
    <row r="52" spans="2:15" x14ac:dyDescent="0.25">
      <c r="B52" s="17"/>
      <c r="C52" t="s">
        <v>366</v>
      </c>
      <c r="D52" t="s">
        <v>352</v>
      </c>
      <c r="E52" t="s">
        <v>242</v>
      </c>
      <c r="F52" s="52"/>
      <c r="G52" s="44"/>
      <c r="H52" s="44"/>
      <c r="I52" s="63"/>
      <c r="J52" s="44"/>
      <c r="K52" s="63"/>
      <c r="L52" s="63"/>
      <c r="O52" s="16"/>
    </row>
    <row r="53" spans="2:15" x14ac:dyDescent="0.25">
      <c r="B53" s="17"/>
      <c r="F53" s="52"/>
      <c r="G53" s="44"/>
      <c r="H53" s="44"/>
      <c r="I53" s="63"/>
      <c r="J53" s="44"/>
      <c r="K53" s="63"/>
      <c r="L53" s="63"/>
      <c r="O53" s="16"/>
    </row>
    <row r="54" spans="2:15" x14ac:dyDescent="0.25">
      <c r="B54" s="17" t="s">
        <v>300</v>
      </c>
      <c r="C54" t="s">
        <v>367</v>
      </c>
      <c r="D54" t="s">
        <v>322</v>
      </c>
      <c r="E54" t="s">
        <v>334</v>
      </c>
      <c r="F54" s="52">
        <v>0.5</v>
      </c>
      <c r="G54" s="44">
        <v>1</v>
      </c>
      <c r="H54" s="44">
        <v>85</v>
      </c>
      <c r="I54" s="63">
        <v>92</v>
      </c>
      <c r="J54" s="44">
        <v>120</v>
      </c>
      <c r="K54" s="63">
        <v>14</v>
      </c>
      <c r="L54" s="63">
        <v>35</v>
      </c>
      <c r="M54" s="4" t="s">
        <v>262</v>
      </c>
      <c r="N54" s="4" t="s">
        <v>264</v>
      </c>
      <c r="O54" s="16"/>
    </row>
    <row r="55" spans="2:15" x14ac:dyDescent="0.25">
      <c r="B55" s="17"/>
      <c r="C55" t="s">
        <v>367</v>
      </c>
      <c r="D55" t="s">
        <v>353</v>
      </c>
      <c r="F55" s="52"/>
      <c r="G55" s="44"/>
      <c r="H55" s="44"/>
      <c r="I55" s="63"/>
      <c r="J55" s="44"/>
      <c r="K55" s="63"/>
      <c r="L55" s="63"/>
      <c r="O55" s="16"/>
    </row>
    <row r="56" spans="2:15" x14ac:dyDescent="0.25">
      <c r="B56" s="17" t="s">
        <v>301</v>
      </c>
      <c r="C56" t="s">
        <v>367</v>
      </c>
      <c r="D56" t="s">
        <v>323</v>
      </c>
      <c r="E56" t="s">
        <v>335</v>
      </c>
      <c r="F56" s="52">
        <v>1.125</v>
      </c>
      <c r="G56" s="44">
        <v>1.5</v>
      </c>
      <c r="H56" s="44">
        <v>74</v>
      </c>
      <c r="I56" s="63">
        <v>81</v>
      </c>
      <c r="J56" s="44">
        <v>105</v>
      </c>
      <c r="K56" s="63"/>
      <c r="L56" s="63"/>
      <c r="M56" s="4" t="s">
        <v>263</v>
      </c>
      <c r="N56" s="4" t="s">
        <v>265</v>
      </c>
      <c r="O56" s="16"/>
    </row>
    <row r="57" spans="2:15" x14ac:dyDescent="0.25">
      <c r="B57" s="17"/>
      <c r="F57" s="52"/>
      <c r="G57" s="44"/>
      <c r="H57" s="44"/>
      <c r="I57" s="63"/>
      <c r="J57" s="44"/>
      <c r="K57" s="63"/>
      <c r="L57" s="63"/>
      <c r="O57" s="16"/>
    </row>
    <row r="58" spans="2:15" x14ac:dyDescent="0.25">
      <c r="B58" s="17"/>
      <c r="C58" t="s">
        <v>368</v>
      </c>
      <c r="D58" t="s">
        <v>354</v>
      </c>
      <c r="F58" s="52"/>
      <c r="G58" s="44"/>
      <c r="H58" s="44"/>
      <c r="I58" s="63"/>
      <c r="J58" s="44"/>
      <c r="K58" s="63"/>
      <c r="L58" s="63"/>
      <c r="O58" s="16"/>
    </row>
    <row r="59" spans="2:15" x14ac:dyDescent="0.25">
      <c r="B59" s="17" t="s">
        <v>305</v>
      </c>
      <c r="C59" t="s">
        <v>368</v>
      </c>
      <c r="D59" t="s">
        <v>326</v>
      </c>
      <c r="F59" s="52">
        <v>0.25</v>
      </c>
      <c r="G59" s="44">
        <v>2.5</v>
      </c>
      <c r="H59" s="44">
        <v>105</v>
      </c>
      <c r="I59" s="63">
        <v>109</v>
      </c>
      <c r="J59" s="44">
        <v>125</v>
      </c>
      <c r="K59" s="63">
        <v>16</v>
      </c>
      <c r="L59" s="63">
        <v>50</v>
      </c>
      <c r="M59" s="4" t="s">
        <v>271</v>
      </c>
      <c r="N59" s="4" t="s">
        <v>272</v>
      </c>
      <c r="O59" s="16"/>
    </row>
    <row r="60" spans="2:15" x14ac:dyDescent="0.25">
      <c r="B60" s="17" t="s">
        <v>311</v>
      </c>
      <c r="C60" t="s">
        <v>368</v>
      </c>
      <c r="D60" t="s">
        <v>507</v>
      </c>
      <c r="F60" s="52">
        <v>0.25</v>
      </c>
      <c r="G60" s="44">
        <v>2.5</v>
      </c>
      <c r="H60" s="44">
        <v>120</v>
      </c>
      <c r="I60" s="63">
        <v>130</v>
      </c>
      <c r="J60" s="44">
        <v>150</v>
      </c>
      <c r="K60" s="63">
        <v>14</v>
      </c>
      <c r="L60" s="63">
        <v>40</v>
      </c>
      <c r="M60" s="4" t="s">
        <v>273</v>
      </c>
      <c r="N60" s="4" t="s">
        <v>277</v>
      </c>
      <c r="O60" s="16">
        <v>6</v>
      </c>
    </row>
    <row r="61" spans="2:15" x14ac:dyDescent="0.25">
      <c r="B61" s="17"/>
      <c r="F61" s="52"/>
      <c r="G61" s="44"/>
      <c r="H61" s="44"/>
      <c r="I61" s="63"/>
      <c r="J61" s="44"/>
      <c r="K61" s="63"/>
      <c r="L61" s="63"/>
      <c r="O61" s="16"/>
    </row>
    <row r="62" spans="2:15" x14ac:dyDescent="0.25">
      <c r="B62" s="17" t="s">
        <v>302</v>
      </c>
      <c r="C62" t="s">
        <v>244</v>
      </c>
      <c r="D62" t="s">
        <v>322</v>
      </c>
      <c r="F62" s="52">
        <v>0.25</v>
      </c>
      <c r="G62" s="44">
        <v>1</v>
      </c>
      <c r="H62" s="44">
        <v>85</v>
      </c>
      <c r="I62" s="63">
        <v>92</v>
      </c>
      <c r="J62" s="44">
        <v>120</v>
      </c>
      <c r="K62" s="63">
        <v>14</v>
      </c>
      <c r="L62" s="63">
        <v>35</v>
      </c>
      <c r="M62" s="4" t="s">
        <v>266</v>
      </c>
      <c r="N62" s="4" t="s">
        <v>267</v>
      </c>
      <c r="O62" s="16"/>
    </row>
    <row r="63" spans="2:15" x14ac:dyDescent="0.25">
      <c r="B63" s="17" t="s">
        <v>302</v>
      </c>
      <c r="C63" t="s">
        <v>244</v>
      </c>
      <c r="D63" t="s">
        <v>322</v>
      </c>
      <c r="F63" s="52">
        <v>1.125</v>
      </c>
      <c r="G63" s="44">
        <v>1.5</v>
      </c>
      <c r="H63" s="44">
        <v>74</v>
      </c>
      <c r="I63" s="63">
        <v>81</v>
      </c>
      <c r="J63" s="44">
        <v>105</v>
      </c>
      <c r="K63" s="63"/>
      <c r="L63" s="63"/>
      <c r="M63" s="4" t="s">
        <v>263</v>
      </c>
      <c r="N63" s="4" t="s">
        <v>268</v>
      </c>
      <c r="O63" s="16"/>
    </row>
    <row r="64" spans="2:15" x14ac:dyDescent="0.25">
      <c r="B64" s="17" t="s">
        <v>302</v>
      </c>
      <c r="C64" t="s">
        <v>244</v>
      </c>
      <c r="D64" t="s">
        <v>322</v>
      </c>
      <c r="F64" s="52">
        <v>1.625</v>
      </c>
      <c r="G64" s="44">
        <v>3</v>
      </c>
      <c r="H64" s="44">
        <v>55</v>
      </c>
      <c r="I64" s="63">
        <v>58</v>
      </c>
      <c r="J64" s="44">
        <v>90</v>
      </c>
      <c r="K64" s="63"/>
      <c r="L64" s="63"/>
      <c r="M64" s="4" t="s">
        <v>269</v>
      </c>
      <c r="N64" s="4" t="s">
        <v>256</v>
      </c>
      <c r="O64" s="16"/>
    </row>
    <row r="65" spans="1:21" x14ac:dyDescent="0.25">
      <c r="B65" s="17" t="s">
        <v>303</v>
      </c>
      <c r="C65" t="s">
        <v>244</v>
      </c>
      <c r="D65" t="s">
        <v>323</v>
      </c>
      <c r="E65" t="s">
        <v>270</v>
      </c>
      <c r="F65" s="52">
        <v>0.25</v>
      </c>
      <c r="G65" s="44">
        <v>1</v>
      </c>
      <c r="H65" s="44">
        <v>85</v>
      </c>
      <c r="I65" s="63">
        <v>92</v>
      </c>
      <c r="J65" s="44">
        <v>120</v>
      </c>
      <c r="K65" s="63">
        <v>14</v>
      </c>
      <c r="L65" s="63">
        <v>35</v>
      </c>
      <c r="M65" s="4" t="s">
        <v>266</v>
      </c>
      <c r="N65" s="4" t="s">
        <v>267</v>
      </c>
      <c r="O65" s="16"/>
    </row>
    <row r="66" spans="1:21" x14ac:dyDescent="0.25">
      <c r="B66" s="17" t="s">
        <v>303</v>
      </c>
      <c r="C66" t="s">
        <v>244</v>
      </c>
      <c r="D66" t="s">
        <v>323</v>
      </c>
      <c r="E66" t="s">
        <v>270</v>
      </c>
      <c r="F66" s="52">
        <v>1.125</v>
      </c>
      <c r="G66" s="44">
        <v>1.5</v>
      </c>
      <c r="H66" s="44">
        <v>74</v>
      </c>
      <c r="I66" s="63">
        <v>81</v>
      </c>
      <c r="J66" s="44">
        <v>105</v>
      </c>
      <c r="K66" s="63"/>
      <c r="L66" s="63"/>
      <c r="M66" s="4" t="s">
        <v>263</v>
      </c>
      <c r="N66" s="4" t="s">
        <v>268</v>
      </c>
      <c r="O66" s="16"/>
    </row>
    <row r="67" spans="1:21" x14ac:dyDescent="0.25">
      <c r="B67" s="17" t="s">
        <v>303</v>
      </c>
      <c r="C67" t="s">
        <v>244</v>
      </c>
      <c r="D67" t="s">
        <v>323</v>
      </c>
      <c r="E67" t="s">
        <v>270</v>
      </c>
      <c r="F67" s="52">
        <v>1.625</v>
      </c>
      <c r="G67" s="44">
        <v>3</v>
      </c>
      <c r="H67" s="44">
        <v>55</v>
      </c>
      <c r="I67" s="63">
        <v>58</v>
      </c>
      <c r="J67" s="44">
        <v>90</v>
      </c>
      <c r="K67" s="63"/>
      <c r="L67" s="63"/>
      <c r="M67" s="4" t="s">
        <v>269</v>
      </c>
      <c r="N67" s="4" t="s">
        <v>256</v>
      </c>
      <c r="O67" s="16"/>
    </row>
    <row r="68" spans="1:21" x14ac:dyDescent="0.25">
      <c r="B68" s="17"/>
      <c r="F68" s="52"/>
      <c r="G68" s="44"/>
      <c r="H68" s="44"/>
      <c r="I68" s="63"/>
      <c r="J68" s="44"/>
      <c r="K68" s="63"/>
      <c r="L68" s="63"/>
      <c r="O68" s="16"/>
    </row>
    <row r="69" spans="1:21" x14ac:dyDescent="0.25">
      <c r="B69" s="71" t="s">
        <v>309</v>
      </c>
      <c r="C69" t="s">
        <v>246</v>
      </c>
      <c r="D69" s="65" t="s">
        <v>322</v>
      </c>
      <c r="E69" t="s">
        <v>334</v>
      </c>
      <c r="F69" s="52">
        <v>0.5</v>
      </c>
      <c r="G69" s="52">
        <v>1.5</v>
      </c>
      <c r="H69" s="62">
        <v>120000</v>
      </c>
      <c r="I69" s="64">
        <v>130000</v>
      </c>
      <c r="J69" s="62">
        <v>150000</v>
      </c>
      <c r="K69" s="66">
        <v>14</v>
      </c>
      <c r="L69" s="66">
        <v>40</v>
      </c>
      <c r="M69" s="4" t="s">
        <v>273</v>
      </c>
      <c r="N69" s="4" t="s">
        <v>276</v>
      </c>
      <c r="O69" s="16" t="s">
        <v>523</v>
      </c>
    </row>
    <row r="70" spans="1:21" x14ac:dyDescent="0.25">
      <c r="B70" s="71" t="s">
        <v>310</v>
      </c>
      <c r="C70" t="s">
        <v>246</v>
      </c>
      <c r="D70" s="65" t="s">
        <v>323</v>
      </c>
      <c r="E70" t="s">
        <v>291</v>
      </c>
      <c r="F70" s="52">
        <v>0.5</v>
      </c>
      <c r="G70" s="52">
        <v>1.5</v>
      </c>
      <c r="H70" s="62">
        <v>120000</v>
      </c>
      <c r="I70" s="64">
        <v>130000</v>
      </c>
      <c r="J70" s="62">
        <v>150000</v>
      </c>
      <c r="K70" s="66">
        <v>14</v>
      </c>
      <c r="L70" s="66">
        <v>40</v>
      </c>
      <c r="M70" s="4" t="s">
        <v>273</v>
      </c>
      <c r="N70" s="4" t="s">
        <v>276</v>
      </c>
      <c r="O70" s="16" t="s">
        <v>523</v>
      </c>
    </row>
    <row r="71" spans="1:21" x14ac:dyDescent="0.25">
      <c r="A71" s="4" t="b">
        <v>1</v>
      </c>
      <c r="B71" s="71" t="s">
        <v>515</v>
      </c>
      <c r="C71" t="s">
        <v>514</v>
      </c>
      <c r="D71" s="65" t="s">
        <v>322</v>
      </c>
      <c r="E71" t="s">
        <v>292</v>
      </c>
      <c r="F71" s="68">
        <v>12</v>
      </c>
      <c r="G71" s="68">
        <v>36</v>
      </c>
      <c r="H71" s="62">
        <f>_xll.CVT(830,"MPa","lbf/in2")</f>
        <v>120381.32231607364</v>
      </c>
      <c r="I71" s="62">
        <f>_xll.CVT(940,"MPa","lbf/in2")</f>
        <v>136335.47346639668</v>
      </c>
      <c r="J71" s="62">
        <f>_xll.CVT(1040,"MPa","lbf/in2")</f>
        <v>150839.2472394176</v>
      </c>
      <c r="K71" s="66">
        <v>14</v>
      </c>
      <c r="L71" s="66">
        <v>40</v>
      </c>
      <c r="M71" s="4" t="s">
        <v>273</v>
      </c>
      <c r="N71" s="4" t="s">
        <v>276</v>
      </c>
      <c r="O71" s="16" t="s">
        <v>521</v>
      </c>
    </row>
    <row r="72" spans="1:21" x14ac:dyDescent="0.25">
      <c r="A72" s="4" t="b">
        <v>1</v>
      </c>
      <c r="B72" s="71" t="s">
        <v>516</v>
      </c>
      <c r="C72" t="s">
        <v>514</v>
      </c>
      <c r="D72" s="65" t="s">
        <v>323</v>
      </c>
      <c r="E72" t="s">
        <v>291</v>
      </c>
      <c r="F72" s="68">
        <v>12</v>
      </c>
      <c r="G72" s="68">
        <v>36</v>
      </c>
      <c r="H72" s="62">
        <f>_xll.CVT(830,"MPa","lbf/in2")</f>
        <v>120381.32231607364</v>
      </c>
      <c r="I72" s="62">
        <f>_xll.CVT(940,"MPa","lbf/in2")</f>
        <v>136335.47346639668</v>
      </c>
      <c r="J72" s="62">
        <f>_xll.CVT(1040,"MPa","lbf/in2")</f>
        <v>150839.2472394176</v>
      </c>
      <c r="K72" s="66">
        <v>14</v>
      </c>
      <c r="L72" s="66">
        <v>40</v>
      </c>
      <c r="M72" s="4" t="s">
        <v>273</v>
      </c>
      <c r="N72" s="4" t="s">
        <v>276</v>
      </c>
      <c r="O72" s="16" t="s">
        <v>522</v>
      </c>
    </row>
    <row r="73" spans="1:21" x14ac:dyDescent="0.25">
      <c r="B73" s="17"/>
      <c r="F73" s="52"/>
      <c r="G73" s="44"/>
      <c r="H73" s="44"/>
      <c r="I73" s="63"/>
      <c r="J73" s="44"/>
      <c r="K73" s="63"/>
      <c r="L73" s="63"/>
      <c r="O73" s="16"/>
    </row>
    <row r="74" spans="1:21" x14ac:dyDescent="0.25">
      <c r="B74" s="17" t="s">
        <v>306</v>
      </c>
      <c r="C74" t="s">
        <v>337</v>
      </c>
      <c r="D74" t="s">
        <v>327</v>
      </c>
      <c r="F74" s="52">
        <v>0.25</v>
      </c>
      <c r="G74" s="44">
        <v>3</v>
      </c>
      <c r="H74" s="44" t="s">
        <v>257</v>
      </c>
      <c r="I74" s="63">
        <v>105</v>
      </c>
      <c r="J74" s="44" t="s">
        <v>274</v>
      </c>
      <c r="K74" s="63">
        <v>15</v>
      </c>
      <c r="L74" s="63">
        <v>45</v>
      </c>
      <c r="M74" s="4" t="s">
        <v>257</v>
      </c>
      <c r="N74" s="4" t="s">
        <v>257</v>
      </c>
      <c r="O74" s="16"/>
      <c r="T74" s="51"/>
    </row>
    <row r="75" spans="1:21" x14ac:dyDescent="0.25">
      <c r="B75" s="17" t="s">
        <v>297</v>
      </c>
      <c r="C75" t="s">
        <v>337</v>
      </c>
      <c r="D75" t="s">
        <v>320</v>
      </c>
      <c r="E75" t="s">
        <v>247</v>
      </c>
      <c r="F75" s="52">
        <v>2.25</v>
      </c>
      <c r="G75" s="44">
        <v>2.5</v>
      </c>
      <c r="H75" s="44"/>
      <c r="I75" s="63"/>
      <c r="J75" s="44"/>
      <c r="K75" s="63">
        <v>21</v>
      </c>
      <c r="L75" s="63">
        <v>22</v>
      </c>
      <c r="O75" s="16"/>
    </row>
    <row r="76" spans="1:21" ht="15.75" x14ac:dyDescent="0.25">
      <c r="B76" s="17" t="s">
        <v>297</v>
      </c>
      <c r="C76" t="s">
        <v>337</v>
      </c>
      <c r="D76" t="s">
        <v>320</v>
      </c>
      <c r="E76" t="s">
        <v>247</v>
      </c>
      <c r="F76" s="52">
        <v>2.75</v>
      </c>
      <c r="G76" s="44">
        <v>3</v>
      </c>
      <c r="H76" s="44"/>
      <c r="I76" s="63"/>
      <c r="J76" s="44"/>
      <c r="K76" s="63">
        <v>21</v>
      </c>
      <c r="L76" s="63">
        <v>20</v>
      </c>
      <c r="O76" s="16"/>
      <c r="U76" s="67"/>
    </row>
    <row r="77" spans="1:21" ht="15.75" x14ac:dyDescent="0.25">
      <c r="B77" s="17" t="s">
        <v>297</v>
      </c>
      <c r="C77" t="s">
        <v>337</v>
      </c>
      <c r="D77" t="s">
        <v>320</v>
      </c>
      <c r="E77" t="s">
        <v>247</v>
      </c>
      <c r="F77" s="52">
        <v>3.25</v>
      </c>
      <c r="G77" s="44">
        <v>4</v>
      </c>
      <c r="H77" s="44"/>
      <c r="I77" s="63"/>
      <c r="J77" s="44"/>
      <c r="K77" s="63">
        <v>21</v>
      </c>
      <c r="L77" s="63">
        <v>18</v>
      </c>
      <c r="O77" s="16"/>
      <c r="U77" s="67"/>
    </row>
    <row r="78" spans="1:21" x14ac:dyDescent="0.25">
      <c r="B78" s="17" t="s">
        <v>296</v>
      </c>
      <c r="C78" t="s">
        <v>338</v>
      </c>
      <c r="D78" t="s">
        <v>319</v>
      </c>
      <c r="E78" t="s">
        <v>247</v>
      </c>
      <c r="F78" s="52">
        <v>0.25</v>
      </c>
      <c r="G78" s="44">
        <v>4</v>
      </c>
      <c r="H78" s="44" t="s">
        <v>257</v>
      </c>
      <c r="I78" s="63">
        <v>36</v>
      </c>
      <c r="J78" s="44">
        <v>58</v>
      </c>
      <c r="K78" s="63">
        <v>23</v>
      </c>
      <c r="L78" s="63">
        <v>40</v>
      </c>
      <c r="M78" s="4" t="s">
        <v>257</v>
      </c>
      <c r="N78" s="4" t="s">
        <v>257</v>
      </c>
      <c r="O78" s="16"/>
    </row>
    <row r="79" spans="1:21" ht="15.75" x14ac:dyDescent="0.25">
      <c r="B79" s="17" t="s">
        <v>297</v>
      </c>
      <c r="C79" t="s">
        <v>338</v>
      </c>
      <c r="D79" t="s">
        <v>320</v>
      </c>
      <c r="E79" t="s">
        <v>247</v>
      </c>
      <c r="F79" s="52">
        <v>0.25</v>
      </c>
      <c r="G79" s="44">
        <v>2</v>
      </c>
      <c r="H79" s="44" t="s">
        <v>257</v>
      </c>
      <c r="I79" s="63">
        <v>55</v>
      </c>
      <c r="J79" s="44">
        <v>75</v>
      </c>
      <c r="K79" s="63">
        <v>21</v>
      </c>
      <c r="L79" s="63">
        <v>30</v>
      </c>
      <c r="M79" s="4" t="s">
        <v>257</v>
      </c>
      <c r="N79" s="4" t="s">
        <v>257</v>
      </c>
      <c r="O79" s="16"/>
      <c r="U79" s="67"/>
    </row>
    <row r="80" spans="1:21" ht="15.75" x14ac:dyDescent="0.25">
      <c r="B80" s="17"/>
      <c r="F80" s="52"/>
      <c r="G80" s="44"/>
      <c r="H80" s="44"/>
      <c r="I80" s="63"/>
      <c r="J80" s="44"/>
      <c r="K80" s="63"/>
      <c r="L80" s="63"/>
      <c r="O80" s="16"/>
      <c r="U80" s="67"/>
    </row>
    <row r="81" spans="1:15" x14ac:dyDescent="0.25">
      <c r="A81" s="4" t="b">
        <v>1</v>
      </c>
      <c r="B81" s="17">
        <v>4.5999999999999996</v>
      </c>
      <c r="C81" t="s">
        <v>369</v>
      </c>
      <c r="D81" s="65" t="s">
        <v>356</v>
      </c>
      <c r="E81" t="s">
        <v>247</v>
      </c>
      <c r="F81" s="69">
        <v>5</v>
      </c>
      <c r="G81" s="69">
        <v>36</v>
      </c>
      <c r="H81" s="69">
        <v>33000</v>
      </c>
      <c r="I81" s="66">
        <v>35000</v>
      </c>
      <c r="J81" s="66">
        <v>58000</v>
      </c>
      <c r="K81" s="63"/>
      <c r="L81" s="63"/>
      <c r="O81" s="16"/>
    </row>
    <row r="82" spans="1:15" x14ac:dyDescent="0.25">
      <c r="A82" s="4" t="b">
        <v>1</v>
      </c>
      <c r="B82" s="17">
        <v>4.8</v>
      </c>
      <c r="C82" t="s">
        <v>369</v>
      </c>
      <c r="D82" s="65" t="s">
        <v>508</v>
      </c>
      <c r="E82" t="s">
        <v>247</v>
      </c>
      <c r="F82" s="70">
        <v>1.6</v>
      </c>
      <c r="G82" s="69">
        <v>16</v>
      </c>
      <c r="H82" s="69">
        <v>45000</v>
      </c>
      <c r="I82" s="66">
        <v>49000</v>
      </c>
      <c r="J82" s="66">
        <v>61000</v>
      </c>
      <c r="K82" s="63"/>
      <c r="L82" s="63"/>
      <c r="O82" s="16"/>
    </row>
    <row r="83" spans="1:15" x14ac:dyDescent="0.25">
      <c r="A83" s="4" t="b">
        <v>1</v>
      </c>
      <c r="B83" s="17" t="s">
        <v>535</v>
      </c>
      <c r="C83" t="s">
        <v>369</v>
      </c>
      <c r="D83" s="65" t="s">
        <v>357</v>
      </c>
      <c r="E83" t="s">
        <v>247</v>
      </c>
      <c r="F83" s="69">
        <v>5</v>
      </c>
      <c r="G83" s="69">
        <v>24</v>
      </c>
      <c r="H83" s="69">
        <v>55000</v>
      </c>
      <c r="I83" s="66">
        <v>61000</v>
      </c>
      <c r="J83" s="66">
        <v>75000</v>
      </c>
      <c r="K83" s="63"/>
      <c r="L83" s="63"/>
      <c r="O83" s="16"/>
    </row>
    <row r="84" spans="1:15" x14ac:dyDescent="0.25">
      <c r="A84" s="4" t="b">
        <v>1</v>
      </c>
      <c r="B84" s="17" t="s">
        <v>536</v>
      </c>
      <c r="C84" t="s">
        <v>369</v>
      </c>
      <c r="D84" s="65" t="s">
        <v>358</v>
      </c>
      <c r="E84" t="s">
        <v>334</v>
      </c>
      <c r="F84" s="69">
        <v>16</v>
      </c>
      <c r="G84" s="69">
        <v>36</v>
      </c>
      <c r="H84" s="69">
        <v>87000</v>
      </c>
      <c r="I84" s="66">
        <v>96000</v>
      </c>
      <c r="J84" s="66">
        <v>120000</v>
      </c>
      <c r="K84" s="63"/>
      <c r="L84" s="63"/>
      <c r="O84" s="16"/>
    </row>
    <row r="85" spans="1:15" x14ac:dyDescent="0.25">
      <c r="A85" s="4" t="b">
        <v>1</v>
      </c>
      <c r="B85" s="17" t="s">
        <v>537</v>
      </c>
      <c r="C85" t="s">
        <v>369</v>
      </c>
      <c r="D85" s="65" t="s">
        <v>532</v>
      </c>
      <c r="E85" t="s">
        <v>334</v>
      </c>
      <c r="F85" s="70">
        <v>1.6</v>
      </c>
      <c r="G85" s="69">
        <v>16</v>
      </c>
      <c r="H85" s="69">
        <v>94000</v>
      </c>
      <c r="I85" s="66">
        <v>100000</v>
      </c>
      <c r="J85" s="66">
        <v>130000</v>
      </c>
      <c r="K85" s="63"/>
      <c r="L85" s="63"/>
      <c r="O85" s="16"/>
    </row>
    <row r="86" spans="1:15" x14ac:dyDescent="0.25">
      <c r="A86" s="4" t="b">
        <v>1</v>
      </c>
      <c r="B86" s="17" t="s">
        <v>538</v>
      </c>
      <c r="C86" t="s">
        <v>369</v>
      </c>
      <c r="D86" s="65" t="s">
        <v>355</v>
      </c>
      <c r="E86" t="s">
        <v>533</v>
      </c>
      <c r="F86" s="69">
        <v>5</v>
      </c>
      <c r="G86" s="69">
        <v>36</v>
      </c>
      <c r="H86" s="69">
        <v>120000</v>
      </c>
      <c r="I86" s="66">
        <v>140000</v>
      </c>
      <c r="J86" s="66">
        <v>150000</v>
      </c>
      <c r="K86" s="63"/>
      <c r="L86" s="63"/>
      <c r="O86" s="16"/>
    </row>
    <row r="87" spans="1:15" x14ac:dyDescent="0.25">
      <c r="A87" s="4" t="b">
        <v>1</v>
      </c>
      <c r="B87" s="17" t="s">
        <v>539</v>
      </c>
      <c r="C87" t="s">
        <v>369</v>
      </c>
      <c r="D87" s="65" t="s">
        <v>509</v>
      </c>
      <c r="E87" t="s">
        <v>534</v>
      </c>
      <c r="F87" s="70">
        <v>1.6</v>
      </c>
      <c r="G87" s="69">
        <v>36</v>
      </c>
      <c r="H87" s="69">
        <v>140000</v>
      </c>
      <c r="I87" s="66">
        <v>160000</v>
      </c>
      <c r="J87" s="66">
        <v>180000</v>
      </c>
      <c r="K87" s="63"/>
      <c r="L87" s="63"/>
      <c r="O87" s="16"/>
    </row>
    <row r="88" spans="1:15" x14ac:dyDescent="0.25">
      <c r="B88" s="17"/>
      <c r="F88" s="52"/>
      <c r="G88" s="44"/>
      <c r="H88" s="44"/>
      <c r="I88" s="63"/>
      <c r="J88" s="44"/>
      <c r="K88" s="63"/>
      <c r="L88" s="63"/>
      <c r="O88" s="16"/>
    </row>
    <row r="89" spans="1:15" x14ac:dyDescent="0.25">
      <c r="A89" s="4" t="b">
        <v>0</v>
      </c>
      <c r="B89" s="17"/>
      <c r="C89" t="s">
        <v>336</v>
      </c>
      <c r="D89" s="65" t="s">
        <v>315</v>
      </c>
      <c r="E89" t="s">
        <v>247</v>
      </c>
      <c r="F89" s="52">
        <v>0.25</v>
      </c>
      <c r="G89" s="52">
        <v>1.5</v>
      </c>
      <c r="H89" s="62">
        <v>33000</v>
      </c>
      <c r="I89" s="64">
        <v>36000</v>
      </c>
      <c r="J89" s="62">
        <v>60000</v>
      </c>
      <c r="K89" s="63">
        <v>18</v>
      </c>
      <c r="L89" s="63">
        <v>35</v>
      </c>
      <c r="M89" s="4" t="s">
        <v>255</v>
      </c>
      <c r="N89" s="4" t="s">
        <v>256</v>
      </c>
      <c r="O89" s="16"/>
    </row>
    <row r="90" spans="1:15" x14ac:dyDescent="0.25">
      <c r="A90" s="4" t="b">
        <v>0</v>
      </c>
      <c r="B90" s="17"/>
      <c r="C90" t="s">
        <v>336</v>
      </c>
      <c r="D90" s="65" t="s">
        <v>321</v>
      </c>
      <c r="E90" t="s">
        <v>247</v>
      </c>
      <c r="F90" s="52">
        <v>0.25</v>
      </c>
      <c r="G90" s="52">
        <v>0.75</v>
      </c>
      <c r="H90" s="62">
        <v>55000</v>
      </c>
      <c r="I90" s="64">
        <v>57000</v>
      </c>
      <c r="J90" s="62">
        <v>74000</v>
      </c>
      <c r="K90" s="63">
        <v>18</v>
      </c>
      <c r="L90" s="63">
        <v>35</v>
      </c>
      <c r="M90" s="4" t="s">
        <v>260</v>
      </c>
      <c r="N90" s="4" t="s">
        <v>256</v>
      </c>
      <c r="O90" s="16">
        <v>8</v>
      </c>
    </row>
    <row r="91" spans="1:15" x14ac:dyDescent="0.25">
      <c r="A91" s="4" t="b">
        <v>0</v>
      </c>
      <c r="B91" s="17"/>
      <c r="C91" t="s">
        <v>336</v>
      </c>
      <c r="D91" s="65" t="s">
        <v>321</v>
      </c>
      <c r="E91" t="s">
        <v>247</v>
      </c>
      <c r="F91" s="52">
        <v>0.875</v>
      </c>
      <c r="G91" s="52">
        <v>1.5</v>
      </c>
      <c r="H91" s="62">
        <v>33000</v>
      </c>
      <c r="I91" s="64">
        <v>36000</v>
      </c>
      <c r="J91" s="62">
        <v>60000</v>
      </c>
      <c r="K91" s="63">
        <v>18</v>
      </c>
      <c r="L91" s="63"/>
      <c r="M91" s="4" t="s">
        <v>255</v>
      </c>
      <c r="N91" s="4" t="s">
        <v>256</v>
      </c>
      <c r="O91" s="16">
        <v>8</v>
      </c>
    </row>
    <row r="92" spans="1:15" x14ac:dyDescent="0.25">
      <c r="A92" s="4" t="b">
        <v>0</v>
      </c>
      <c r="B92" s="17"/>
      <c r="C92" t="s">
        <v>336</v>
      </c>
      <c r="D92" s="65" t="s">
        <v>359</v>
      </c>
      <c r="E92" t="s">
        <v>500</v>
      </c>
      <c r="F92" s="52">
        <v>0.25</v>
      </c>
      <c r="G92" s="52">
        <v>1.5</v>
      </c>
      <c r="H92" s="62">
        <v>65000</v>
      </c>
      <c r="I92" s="64">
        <v>100000</v>
      </c>
      <c r="J92" s="62">
        <v>115000</v>
      </c>
      <c r="K92" s="63"/>
      <c r="L92" s="63"/>
      <c r="O92" s="16"/>
    </row>
    <row r="93" spans="1:15" x14ac:dyDescent="0.25">
      <c r="A93" s="4" t="b">
        <v>0</v>
      </c>
      <c r="B93" s="17" t="s">
        <v>540</v>
      </c>
      <c r="C93" t="s">
        <v>336</v>
      </c>
      <c r="D93" s="65" t="s">
        <v>324</v>
      </c>
      <c r="E93" t="s">
        <v>334</v>
      </c>
      <c r="F93" s="52">
        <v>0.25</v>
      </c>
      <c r="G93" s="52">
        <v>1</v>
      </c>
      <c r="H93" s="62">
        <v>85000</v>
      </c>
      <c r="I93" s="64">
        <v>92000</v>
      </c>
      <c r="J93" s="62">
        <v>120000</v>
      </c>
      <c r="K93" s="63">
        <v>14</v>
      </c>
      <c r="L93" s="63">
        <v>35</v>
      </c>
      <c r="M93" s="4" t="s">
        <v>266</v>
      </c>
      <c r="N93" s="4" t="s">
        <v>267</v>
      </c>
      <c r="O93" s="16"/>
    </row>
    <row r="94" spans="1:15" x14ac:dyDescent="0.25">
      <c r="A94" s="4" t="b">
        <v>0</v>
      </c>
      <c r="B94" s="17" t="s">
        <v>540</v>
      </c>
      <c r="C94" t="s">
        <v>336</v>
      </c>
      <c r="D94" s="65" t="s">
        <v>324</v>
      </c>
      <c r="E94" t="s">
        <v>334</v>
      </c>
      <c r="F94" s="52">
        <v>1.125</v>
      </c>
      <c r="G94" s="52">
        <v>1.5</v>
      </c>
      <c r="H94" s="62">
        <v>74000</v>
      </c>
      <c r="I94" s="64">
        <v>81000</v>
      </c>
      <c r="J94" s="62">
        <v>105000</v>
      </c>
      <c r="K94" s="63"/>
      <c r="L94" s="63"/>
      <c r="M94" s="4" t="s">
        <v>263</v>
      </c>
      <c r="N94" s="4" t="s">
        <v>268</v>
      </c>
      <c r="O94" s="16"/>
    </row>
    <row r="95" spans="1:15" x14ac:dyDescent="0.25">
      <c r="A95" s="4" t="b">
        <v>0</v>
      </c>
      <c r="B95" s="17" t="s">
        <v>541</v>
      </c>
      <c r="C95" t="s">
        <v>336</v>
      </c>
      <c r="D95" s="65" t="s">
        <v>360</v>
      </c>
      <c r="E95" t="s">
        <v>504</v>
      </c>
      <c r="F95" s="52">
        <v>0.13800000000000001</v>
      </c>
      <c r="G95" s="44">
        <v>0.375</v>
      </c>
      <c r="H95" s="62">
        <v>85000</v>
      </c>
      <c r="I95" s="66" t="s">
        <v>257</v>
      </c>
      <c r="J95" s="62">
        <v>120000</v>
      </c>
      <c r="K95" s="63"/>
      <c r="L95" s="63"/>
      <c r="O95" s="16" t="s">
        <v>245</v>
      </c>
    </row>
    <row r="96" spans="1:15" x14ac:dyDescent="0.25">
      <c r="A96" s="4" t="b">
        <v>0</v>
      </c>
      <c r="B96" s="17" t="s">
        <v>542</v>
      </c>
      <c r="C96" t="s">
        <v>336</v>
      </c>
      <c r="D96" s="65" t="s">
        <v>361</v>
      </c>
      <c r="E96" t="s">
        <v>501</v>
      </c>
      <c r="F96" s="52">
        <v>0.25</v>
      </c>
      <c r="G96" s="52">
        <v>1</v>
      </c>
      <c r="H96" s="62">
        <v>85000</v>
      </c>
      <c r="I96" s="64">
        <v>92000</v>
      </c>
      <c r="J96" s="62">
        <v>120000</v>
      </c>
      <c r="K96" s="63"/>
      <c r="L96" s="63"/>
      <c r="O96" s="16"/>
    </row>
    <row r="97" spans="1:15" x14ac:dyDescent="0.25">
      <c r="A97" s="4" t="b">
        <v>0</v>
      </c>
      <c r="B97" s="17" t="s">
        <v>543</v>
      </c>
      <c r="C97" t="s">
        <v>336</v>
      </c>
      <c r="D97" s="65" t="s">
        <v>362</v>
      </c>
      <c r="E97" t="s">
        <v>334</v>
      </c>
      <c r="F97" s="52">
        <v>0.25</v>
      </c>
      <c r="G97" s="44">
        <v>1.5</v>
      </c>
      <c r="H97" s="62">
        <v>105000</v>
      </c>
      <c r="I97" s="64">
        <v>115000</v>
      </c>
      <c r="J97" s="62">
        <v>133000</v>
      </c>
      <c r="K97" s="63"/>
      <c r="L97" s="63"/>
      <c r="O97" s="16"/>
    </row>
    <row r="98" spans="1:15" x14ac:dyDescent="0.25">
      <c r="A98" s="4" t="b">
        <v>0</v>
      </c>
      <c r="B98" s="17" t="s">
        <v>544</v>
      </c>
      <c r="C98" t="s">
        <v>336</v>
      </c>
      <c r="D98" s="65" t="s">
        <v>330</v>
      </c>
      <c r="E98" t="s">
        <v>292</v>
      </c>
      <c r="F98" s="52">
        <v>0.25</v>
      </c>
      <c r="G98" s="44">
        <v>1.5</v>
      </c>
      <c r="H98" s="62">
        <v>120000</v>
      </c>
      <c r="I98" s="64">
        <v>130000</v>
      </c>
      <c r="J98" s="62">
        <v>150000</v>
      </c>
      <c r="K98" s="63">
        <v>12</v>
      </c>
      <c r="L98" s="63">
        <v>35</v>
      </c>
      <c r="M98" s="4" t="s">
        <v>273</v>
      </c>
      <c r="N98" s="4" t="s">
        <v>277</v>
      </c>
      <c r="O98" s="16"/>
    </row>
    <row r="99" spans="1:15" x14ac:dyDescent="0.25">
      <c r="A99" s="4" t="b">
        <v>0</v>
      </c>
      <c r="B99" s="17" t="s">
        <v>545</v>
      </c>
      <c r="C99" t="s">
        <v>336</v>
      </c>
      <c r="D99" s="65" t="s">
        <v>363</v>
      </c>
      <c r="E99" t="s">
        <v>506</v>
      </c>
      <c r="F99" s="52">
        <v>0.25</v>
      </c>
      <c r="G99" s="44">
        <v>1.5</v>
      </c>
      <c r="H99" s="62">
        <v>120000</v>
      </c>
      <c r="I99" s="64">
        <v>130000</v>
      </c>
      <c r="J99" s="62">
        <v>150000</v>
      </c>
      <c r="K99" s="63"/>
      <c r="L99" s="63"/>
      <c r="O99" s="16" t="s">
        <v>233</v>
      </c>
    </row>
    <row r="100" spans="1:15" x14ac:dyDescent="0.25">
      <c r="A100" s="4" t="b">
        <v>0</v>
      </c>
      <c r="B100" s="17" t="s">
        <v>541</v>
      </c>
      <c r="C100" t="s">
        <v>336</v>
      </c>
      <c r="D100" s="65" t="s">
        <v>502</v>
      </c>
      <c r="E100" t="s">
        <v>503</v>
      </c>
      <c r="F100" s="52">
        <v>0.25</v>
      </c>
      <c r="G100" s="44">
        <v>1</v>
      </c>
      <c r="H100" s="62">
        <v>120000</v>
      </c>
      <c r="I100" s="64">
        <v>130000</v>
      </c>
      <c r="J100" s="62">
        <v>150000</v>
      </c>
      <c r="K100" s="63"/>
      <c r="L100" s="63"/>
      <c r="M100" s="4" t="s">
        <v>273</v>
      </c>
      <c r="N100" s="4" t="s">
        <v>277</v>
      </c>
      <c r="O100" s="16"/>
    </row>
    <row r="101" spans="1:15" x14ac:dyDescent="0.25">
      <c r="B101" s="17"/>
      <c r="F101" s="52"/>
      <c r="G101" s="44"/>
      <c r="H101" s="44"/>
      <c r="I101" s="63"/>
      <c r="J101" s="44"/>
      <c r="K101" s="63"/>
      <c r="L101" s="63"/>
      <c r="O101" s="16"/>
    </row>
    <row r="102" spans="1:15" x14ac:dyDescent="0.25">
      <c r="B102" s="17"/>
      <c r="C102" t="s">
        <v>511</v>
      </c>
      <c r="F102" s="52"/>
      <c r="G102" s="44"/>
      <c r="H102" s="44"/>
      <c r="I102" s="63"/>
      <c r="J102" s="44"/>
      <c r="K102" s="63"/>
      <c r="L102" s="63"/>
      <c r="O102" s="16" t="s">
        <v>512</v>
      </c>
    </row>
    <row r="103" spans="1:15" x14ac:dyDescent="0.25">
      <c r="B103" s="17"/>
      <c r="F103" s="52"/>
      <c r="G103" s="44"/>
      <c r="H103" s="44"/>
      <c r="I103" s="63"/>
      <c r="J103" s="44"/>
      <c r="K103" s="63"/>
      <c r="L103" s="63"/>
      <c r="O103" s="16"/>
    </row>
    <row r="104" spans="1:15" x14ac:dyDescent="0.25">
      <c r="B104" s="17"/>
      <c r="C104" t="s">
        <v>513</v>
      </c>
      <c r="F104" s="52"/>
      <c r="G104" s="44"/>
      <c r="H104" s="44"/>
      <c r="I104" s="63"/>
      <c r="J104" s="44"/>
      <c r="K104" s="63"/>
      <c r="L104" s="63"/>
      <c r="O104" s="16"/>
    </row>
    <row r="105" spans="1:15" x14ac:dyDescent="0.25">
      <c r="B105" s="17"/>
      <c r="F105" s="52"/>
      <c r="G105" s="44"/>
      <c r="H105" s="44"/>
      <c r="I105" s="63"/>
      <c r="J105" s="44"/>
      <c r="K105" s="63"/>
      <c r="L105" s="63"/>
      <c r="O105" s="16"/>
    </row>
    <row r="106" spans="1:15" x14ac:dyDescent="0.25">
      <c r="B106" s="17"/>
      <c r="C106" t="s">
        <v>517</v>
      </c>
      <c r="F106" s="52"/>
      <c r="G106" s="44"/>
      <c r="H106" s="44"/>
      <c r="I106" s="63"/>
      <c r="J106" s="44"/>
      <c r="K106" s="63"/>
      <c r="L106" s="63"/>
      <c r="O106" s="16" t="s">
        <v>519</v>
      </c>
    </row>
    <row r="107" spans="1:15" x14ac:dyDescent="0.25">
      <c r="B107" s="17"/>
      <c r="F107" s="52"/>
      <c r="G107" s="44"/>
      <c r="H107" s="44"/>
      <c r="I107" s="63"/>
      <c r="J107" s="44"/>
      <c r="K107" s="63"/>
      <c r="L107" s="63"/>
      <c r="O107" s="16"/>
    </row>
    <row r="108" spans="1:15" x14ac:dyDescent="0.25">
      <c r="B108" s="17"/>
      <c r="C108" t="s">
        <v>518</v>
      </c>
      <c r="F108" s="52"/>
      <c r="G108" s="44"/>
      <c r="H108" s="44"/>
      <c r="I108" s="63"/>
      <c r="J108" s="44"/>
      <c r="K108" s="63"/>
      <c r="L108" s="63"/>
      <c r="O108" s="16" t="s">
        <v>519</v>
      </c>
    </row>
    <row r="109" spans="1:15" x14ac:dyDescent="0.25">
      <c r="B109" s="17"/>
      <c r="F109" s="52"/>
      <c r="G109" s="44"/>
      <c r="H109" s="44"/>
      <c r="I109" s="63"/>
      <c r="J109" s="44"/>
      <c r="K109" s="63"/>
      <c r="L109" s="63"/>
      <c r="O109" s="16"/>
    </row>
    <row r="110" spans="1:15" x14ac:dyDescent="0.25">
      <c r="B110" s="17"/>
      <c r="C110" t="s">
        <v>524</v>
      </c>
      <c r="F110" s="52"/>
      <c r="G110" s="44"/>
      <c r="H110" s="44"/>
      <c r="I110" s="63"/>
      <c r="J110" s="44"/>
      <c r="K110" s="63"/>
      <c r="L110" s="63"/>
      <c r="O110" s="16"/>
    </row>
    <row r="111" spans="1:15" x14ac:dyDescent="0.25">
      <c r="B111" s="17"/>
      <c r="F111" s="52"/>
      <c r="G111" s="44"/>
      <c r="H111" s="44"/>
      <c r="I111" s="63"/>
      <c r="J111" s="44"/>
      <c r="K111" s="63"/>
      <c r="L111" s="63"/>
      <c r="O111" s="16"/>
    </row>
    <row r="112" spans="1:15" x14ac:dyDescent="0.25">
      <c r="B112" s="17"/>
      <c r="C112" t="s">
        <v>526</v>
      </c>
      <c r="F112" s="52"/>
      <c r="G112" s="44"/>
      <c r="H112" s="44"/>
      <c r="I112" s="63"/>
      <c r="J112" s="44"/>
      <c r="K112" s="63"/>
      <c r="L112" s="63"/>
      <c r="O112" s="16"/>
    </row>
    <row r="113" spans="3:12" x14ac:dyDescent="0.25">
      <c r="E113" s="44"/>
      <c r="F113" s="44"/>
      <c r="G113" s="44"/>
      <c r="H113" s="44"/>
      <c r="I113" s="44"/>
      <c r="J113" s="44"/>
      <c r="K113" s="44"/>
      <c r="L113" s="44"/>
    </row>
    <row r="114" spans="3:12" x14ac:dyDescent="0.25">
      <c r="C114" t="s">
        <v>527</v>
      </c>
      <c r="E114" s="44"/>
      <c r="F114" s="44"/>
      <c r="G114" s="44"/>
      <c r="H114" s="44"/>
      <c r="I114" s="44"/>
      <c r="J114" s="44"/>
      <c r="K114" s="44"/>
      <c r="L114" s="44"/>
    </row>
    <row r="115" spans="3:12" x14ac:dyDescent="0.25">
      <c r="F115" s="44"/>
      <c r="G115" s="44"/>
      <c r="H115" s="44"/>
      <c r="I115" s="44"/>
      <c r="J115" s="44"/>
      <c r="K115" s="44"/>
      <c r="L115" s="44"/>
    </row>
    <row r="116" spans="3:12" x14ac:dyDescent="0.25">
      <c r="C116" t="s">
        <v>528</v>
      </c>
      <c r="F116" s="44"/>
      <c r="G116" s="44"/>
      <c r="H116" s="44"/>
      <c r="I116" s="44"/>
      <c r="J116" s="44"/>
      <c r="K116" s="44"/>
      <c r="L116" s="44"/>
    </row>
    <row r="117" spans="3:12" x14ac:dyDescent="0.25">
      <c r="F117" s="44"/>
      <c r="G117" s="44"/>
      <c r="H117" s="44"/>
      <c r="I117" s="44"/>
      <c r="J117" s="44"/>
      <c r="K117" s="44"/>
      <c r="L117" s="44"/>
    </row>
    <row r="118" spans="3:12" x14ac:dyDescent="0.25">
      <c r="C118" t="s">
        <v>529</v>
      </c>
      <c r="E118">
        <f>4450/0.0318</f>
        <v>139937.10691823898</v>
      </c>
      <c r="F118" s="44"/>
      <c r="G118" s="44"/>
      <c r="H118" s="44"/>
      <c r="I118" s="44"/>
      <c r="J118" s="44"/>
      <c r="K118" s="44"/>
      <c r="L118" s="44"/>
    </row>
    <row r="119" spans="3:12" x14ac:dyDescent="0.25">
      <c r="F119" s="44"/>
      <c r="G119" s="44"/>
      <c r="H119" s="44"/>
      <c r="I119" s="44"/>
      <c r="J119" s="44"/>
      <c r="K119" s="44"/>
      <c r="L119" s="44"/>
    </row>
    <row r="120" spans="3:12" x14ac:dyDescent="0.25">
      <c r="C120" t="s">
        <v>530</v>
      </c>
      <c r="F120" s="44"/>
      <c r="G120" s="44"/>
      <c r="H120" s="44"/>
      <c r="I120" s="44"/>
      <c r="J120" s="44"/>
      <c r="K120" s="44"/>
      <c r="L120" s="44"/>
    </row>
    <row r="121" spans="3:12" x14ac:dyDescent="0.25">
      <c r="F121" s="44"/>
      <c r="G121" s="44"/>
      <c r="H121" s="44"/>
      <c r="I121" s="44"/>
      <c r="J121" s="44"/>
      <c r="K121" s="44"/>
      <c r="L121" s="44"/>
    </row>
    <row r="122" spans="3:12" x14ac:dyDescent="0.25">
      <c r="C122" t="s">
        <v>531</v>
      </c>
      <c r="F122" s="44"/>
      <c r="G122" s="44"/>
      <c r="H122" s="44"/>
      <c r="I122" s="44"/>
      <c r="J122" s="44"/>
      <c r="K122" s="44"/>
      <c r="L122" s="44"/>
    </row>
    <row r="123" spans="3:12" x14ac:dyDescent="0.25">
      <c r="F123" s="44"/>
      <c r="G123" s="44"/>
      <c r="H123" s="44"/>
      <c r="I123" s="44"/>
      <c r="J123" s="44"/>
      <c r="K123" s="44"/>
      <c r="L123" s="44"/>
    </row>
    <row r="124" spans="3:12" x14ac:dyDescent="0.25">
      <c r="F124" s="44"/>
      <c r="G124" s="44"/>
      <c r="H124" s="44"/>
      <c r="I124" s="44"/>
      <c r="J124" s="44"/>
      <c r="K124" s="44"/>
      <c r="L124" s="44"/>
    </row>
    <row r="125" spans="3:12" x14ac:dyDescent="0.25">
      <c r="F125" s="44"/>
      <c r="G125" s="44"/>
      <c r="H125" s="44"/>
      <c r="I125" s="44"/>
      <c r="J125" s="44"/>
      <c r="K125" s="44"/>
      <c r="L125" s="44"/>
    </row>
    <row r="126" spans="3:12" x14ac:dyDescent="0.25">
      <c r="F126" s="44"/>
      <c r="G126" s="44"/>
      <c r="H126" s="44"/>
      <c r="I126" s="44"/>
      <c r="J126" s="44"/>
      <c r="K126" s="44"/>
      <c r="L126" s="44"/>
    </row>
    <row r="127" spans="3:12" x14ac:dyDescent="0.25">
      <c r="F127" s="44"/>
      <c r="G127" s="44"/>
      <c r="H127" s="44"/>
      <c r="I127" s="44"/>
      <c r="J127" s="44"/>
      <c r="K127" s="44"/>
      <c r="L127" s="44"/>
    </row>
    <row r="128" spans="3:12" x14ac:dyDescent="0.25">
      <c r="F128" s="44"/>
      <c r="G128" s="44"/>
      <c r="H128" s="44"/>
      <c r="I128" s="44"/>
      <c r="J128" s="44"/>
      <c r="K128" s="44"/>
      <c r="L128" s="44"/>
    </row>
    <row r="129" spans="6:12" x14ac:dyDescent="0.25">
      <c r="F129" s="44"/>
      <c r="G129" s="44"/>
      <c r="H129" s="44"/>
      <c r="I129" s="44"/>
      <c r="J129" s="44"/>
      <c r="K129" s="44"/>
      <c r="L129" s="44"/>
    </row>
    <row r="130" spans="6:12" x14ac:dyDescent="0.25">
      <c r="F130" s="44"/>
      <c r="G130" s="44"/>
      <c r="H130" s="44"/>
      <c r="I130" s="44"/>
      <c r="J130" s="44"/>
      <c r="K130" s="44"/>
      <c r="L130" s="44"/>
    </row>
    <row r="131" spans="6:12" x14ac:dyDescent="0.25">
      <c r="F131" s="44"/>
      <c r="G131" s="44"/>
      <c r="H131" s="44"/>
      <c r="I131" s="44"/>
      <c r="J131" s="44"/>
      <c r="K131" s="44"/>
      <c r="L131" s="44"/>
    </row>
    <row r="132" spans="6:12" x14ac:dyDescent="0.25">
      <c r="F132" s="44"/>
      <c r="G132" s="44"/>
      <c r="H132" s="44"/>
      <c r="I132" s="44"/>
      <c r="J132" s="44"/>
      <c r="K132" s="44"/>
      <c r="L132" s="44"/>
    </row>
    <row r="133" spans="6:12" x14ac:dyDescent="0.25">
      <c r="F133" s="44"/>
      <c r="G133" s="44"/>
      <c r="H133" s="44"/>
      <c r="I133" s="44"/>
      <c r="J133" s="44"/>
      <c r="K133" s="44"/>
      <c r="L133" s="44"/>
    </row>
    <row r="134" spans="6:12" x14ac:dyDescent="0.25">
      <c r="F134" s="44"/>
      <c r="G134" s="44"/>
      <c r="H134" s="44"/>
      <c r="I134" s="44"/>
      <c r="J134" s="44"/>
      <c r="K134" s="44"/>
      <c r="L134" s="44"/>
    </row>
    <row r="135" spans="6:12" x14ac:dyDescent="0.25">
      <c r="F135" s="44"/>
      <c r="G135" s="44"/>
      <c r="H135" s="44"/>
      <c r="I135" s="44"/>
      <c r="J135" s="44"/>
      <c r="K135" s="44"/>
      <c r="L135" s="44"/>
    </row>
    <row r="136" spans="6:12" x14ac:dyDescent="0.25">
      <c r="F136" s="44"/>
      <c r="G136" s="44"/>
      <c r="H136" s="44"/>
      <c r="I136" s="44"/>
      <c r="J136" s="44"/>
      <c r="K136" s="44"/>
      <c r="L136" s="44"/>
    </row>
    <row r="137" spans="6:12" x14ac:dyDescent="0.25">
      <c r="F137" s="44"/>
      <c r="G137" s="44"/>
      <c r="H137" s="44"/>
      <c r="I137" s="44"/>
      <c r="J137" s="44"/>
      <c r="K137" s="44"/>
      <c r="L137" s="44"/>
    </row>
    <row r="138" spans="6:12" x14ac:dyDescent="0.25">
      <c r="F138" s="44"/>
      <c r="G138" s="44"/>
      <c r="H138" s="44"/>
      <c r="I138" s="44"/>
      <c r="J138" s="44"/>
      <c r="K138" s="44"/>
      <c r="L138" s="44"/>
    </row>
    <row r="139" spans="6:12" x14ac:dyDescent="0.25">
      <c r="F139" s="44"/>
      <c r="G139" s="44"/>
      <c r="H139" s="44"/>
      <c r="I139" s="44"/>
      <c r="J139" s="44"/>
      <c r="K139" s="44"/>
      <c r="L139" s="44"/>
    </row>
    <row r="140" spans="6:12" x14ac:dyDescent="0.25">
      <c r="F140" s="44"/>
      <c r="G140" s="44"/>
      <c r="H140" s="44"/>
      <c r="I140" s="44"/>
      <c r="J140" s="44"/>
      <c r="K140" s="44"/>
      <c r="L140" s="44"/>
    </row>
    <row r="141" spans="6:12" x14ac:dyDescent="0.25">
      <c r="F141" s="44"/>
      <c r="G141" s="44"/>
      <c r="H141" s="44"/>
      <c r="I141" s="44"/>
      <c r="J141" s="44"/>
      <c r="K141" s="44"/>
      <c r="L141" s="44"/>
    </row>
    <row r="142" spans="6:12" x14ac:dyDescent="0.25">
      <c r="F142" s="44"/>
      <c r="G142" s="44"/>
      <c r="H142" s="44"/>
      <c r="I142" s="44"/>
      <c r="J142" s="44"/>
      <c r="K142" s="44"/>
      <c r="L142" s="44"/>
    </row>
    <row r="143" spans="6:12" x14ac:dyDescent="0.25">
      <c r="F143" s="44"/>
      <c r="G143" s="44"/>
      <c r="H143" s="44"/>
      <c r="I143" s="44"/>
      <c r="J143" s="44"/>
      <c r="K143" s="44"/>
      <c r="L143" s="44"/>
    </row>
    <row r="144" spans="6:12" x14ac:dyDescent="0.25">
      <c r="F144" s="44"/>
      <c r="G144" s="44"/>
      <c r="H144" s="44"/>
      <c r="I144" s="44"/>
      <c r="J144" s="44"/>
      <c r="K144" s="44"/>
      <c r="L144" s="44"/>
    </row>
  </sheetData>
  <sortState ref="D44:D58">
    <sortCondition ref="D44"/>
  </sortState>
  <hyperlinks>
    <hyperlink ref="K17" r:id="rId1" location="note9" display="http://www.portlandbolt.com/technicalinformation/fastener_identification_markings.html - note9"/>
    <hyperlink ref="L17" r:id="rId2" location="note10" display="http://www.portlandbolt.com/technicalinformation/fastener_identification_markings.html - note10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F135"/>
  <sheetViews>
    <sheetView topLeftCell="B94" workbookViewId="0">
      <selection activeCell="H126" sqref="H126"/>
    </sheetView>
  </sheetViews>
  <sheetFormatPr defaultRowHeight="15" x14ac:dyDescent="0.25"/>
  <cols>
    <col min="1" max="2" width="9.140625" style="57"/>
    <col min="3" max="3" width="33.7109375" style="57" customWidth="1"/>
    <col min="4" max="4" width="88.140625" style="57" bestFit="1" customWidth="1"/>
    <col min="5" max="16384" width="9.140625" style="57"/>
  </cols>
  <sheetData>
    <row r="4" spans="3:4" x14ac:dyDescent="0.25">
      <c r="C4" t="s">
        <v>486</v>
      </c>
      <c r="D4" t="s">
        <v>388</v>
      </c>
    </row>
    <row r="5" spans="3:4" x14ac:dyDescent="0.25">
      <c r="C5" t="s">
        <v>484</v>
      </c>
      <c r="D5" t="s">
        <v>389</v>
      </c>
    </row>
    <row r="6" spans="3:4" x14ac:dyDescent="0.25">
      <c r="C6" t="s">
        <v>485</v>
      </c>
      <c r="D6" t="s">
        <v>390</v>
      </c>
    </row>
    <row r="7" spans="3:4" x14ac:dyDescent="0.25">
      <c r="C7" t="s">
        <v>491</v>
      </c>
      <c r="D7" t="s">
        <v>391</v>
      </c>
    </row>
    <row r="8" spans="3:4" x14ac:dyDescent="0.25">
      <c r="C8" t="s">
        <v>492</v>
      </c>
      <c r="D8" t="s">
        <v>397</v>
      </c>
    </row>
    <row r="9" spans="3:4" x14ac:dyDescent="0.25">
      <c r="C9" t="s">
        <v>494</v>
      </c>
      <c r="D9" t="s">
        <v>398</v>
      </c>
    </row>
    <row r="10" spans="3:4" x14ac:dyDescent="0.25">
      <c r="C10" t="s">
        <v>493</v>
      </c>
      <c r="D10" t="s">
        <v>395</v>
      </c>
    </row>
    <row r="11" spans="3:4" x14ac:dyDescent="0.25">
      <c r="C11" t="s">
        <v>487</v>
      </c>
      <c r="D11" t="s">
        <v>396</v>
      </c>
    </row>
    <row r="12" spans="3:4" x14ac:dyDescent="0.25">
      <c r="C12" t="s">
        <v>490</v>
      </c>
      <c r="D12" t="s">
        <v>392</v>
      </c>
    </row>
    <row r="13" spans="3:4" x14ac:dyDescent="0.25">
      <c r="C13" t="s">
        <v>489</v>
      </c>
      <c r="D13" t="s">
        <v>393</v>
      </c>
    </row>
    <row r="14" spans="3:4" x14ac:dyDescent="0.25">
      <c r="C14" t="s">
        <v>488</v>
      </c>
      <c r="D14" t="s">
        <v>394</v>
      </c>
    </row>
    <row r="15" spans="3:4" x14ac:dyDescent="0.25">
      <c r="C15" s="61" t="s">
        <v>495</v>
      </c>
      <c r="D15" t="s">
        <v>479</v>
      </c>
    </row>
    <row r="16" spans="3:4" x14ac:dyDescent="0.25">
      <c r="C16" s="61" t="s">
        <v>496</v>
      </c>
      <c r="D16" t="s">
        <v>480</v>
      </c>
    </row>
    <row r="17" spans="3:4" x14ac:dyDescent="0.25">
      <c r="C17" t="s">
        <v>497</v>
      </c>
      <c r="D17" t="s">
        <v>399</v>
      </c>
    </row>
    <row r="22" spans="3:4" x14ac:dyDescent="0.25">
      <c r="C22" s="59" t="s">
        <v>400</v>
      </c>
    </row>
    <row r="23" spans="3:4" x14ac:dyDescent="0.25">
      <c r="D23" s="58" t="s">
        <v>401</v>
      </c>
    </row>
    <row r="24" spans="3:4" x14ac:dyDescent="0.25">
      <c r="D24" s="59" t="s">
        <v>402</v>
      </c>
    </row>
    <row r="25" spans="3:4" x14ac:dyDescent="0.25">
      <c r="D25" s="58" t="s">
        <v>403</v>
      </c>
    </row>
    <row r="26" spans="3:4" x14ac:dyDescent="0.25">
      <c r="D26" s="57" t="s">
        <v>404</v>
      </c>
    </row>
    <row r="28" spans="3:4" x14ac:dyDescent="0.25">
      <c r="D28" s="57" t="s">
        <v>405</v>
      </c>
    </row>
    <row r="29" spans="3:4" x14ac:dyDescent="0.25">
      <c r="D29" s="59" t="s">
        <v>406</v>
      </c>
    </row>
    <row r="31" spans="3:4" x14ac:dyDescent="0.25">
      <c r="D31" s="57" t="s">
        <v>407</v>
      </c>
    </row>
    <row r="32" spans="3:4" x14ac:dyDescent="0.25">
      <c r="D32" s="57" t="s">
        <v>408</v>
      </c>
    </row>
    <row r="33" spans="4:4" x14ac:dyDescent="0.25">
      <c r="D33" s="59" t="s">
        <v>409</v>
      </c>
    </row>
    <row r="34" spans="4:4" x14ac:dyDescent="0.25">
      <c r="D34" s="59" t="s">
        <v>410</v>
      </c>
    </row>
    <row r="35" spans="4:4" x14ac:dyDescent="0.25">
      <c r="D35" s="59" t="s">
        <v>411</v>
      </c>
    </row>
    <row r="36" spans="4:4" x14ac:dyDescent="0.25">
      <c r="D36" s="57" t="s">
        <v>412</v>
      </c>
    </row>
    <row r="37" spans="4:4" x14ac:dyDescent="0.25">
      <c r="D37" s="57" t="s">
        <v>413</v>
      </c>
    </row>
    <row r="38" spans="4:4" x14ac:dyDescent="0.25">
      <c r="D38" s="57" t="s">
        <v>414</v>
      </c>
    </row>
    <row r="39" spans="4:4" x14ac:dyDescent="0.25">
      <c r="D39" s="58" t="s">
        <v>415</v>
      </c>
    </row>
    <row r="40" spans="4:4" x14ac:dyDescent="0.25">
      <c r="D40" s="59" t="s">
        <v>416</v>
      </c>
    </row>
    <row r="41" spans="4:4" x14ac:dyDescent="0.25">
      <c r="D41" s="59" t="s">
        <v>417</v>
      </c>
    </row>
    <row r="42" spans="4:4" x14ac:dyDescent="0.25">
      <c r="D42" s="57" t="s">
        <v>481</v>
      </c>
    </row>
    <row r="43" spans="4:4" x14ac:dyDescent="0.25">
      <c r="D43" s="57" t="s">
        <v>418</v>
      </c>
    </row>
    <row r="44" spans="4:4" x14ac:dyDescent="0.25">
      <c r="D44" s="59" t="s">
        <v>419</v>
      </c>
    </row>
    <row r="45" spans="4:4" x14ac:dyDescent="0.25">
      <c r="D45" s="58" t="s">
        <v>482</v>
      </c>
    </row>
    <row r="46" spans="4:4" x14ac:dyDescent="0.25">
      <c r="D46" s="58" t="s">
        <v>420</v>
      </c>
    </row>
    <row r="48" spans="4:4" x14ac:dyDescent="0.25">
      <c r="D48" s="58" t="s">
        <v>421</v>
      </c>
    </row>
    <row r="49" spans="4:4" x14ac:dyDescent="0.25">
      <c r="D49" s="58" t="s">
        <v>422</v>
      </c>
    </row>
    <row r="50" spans="4:4" x14ac:dyDescent="0.25">
      <c r="D50" s="58" t="s">
        <v>423</v>
      </c>
    </row>
    <row r="51" spans="4:4" x14ac:dyDescent="0.25">
      <c r="D51" s="59" t="s">
        <v>424</v>
      </c>
    </row>
    <row r="53" spans="4:4" x14ac:dyDescent="0.25">
      <c r="D53" s="57" t="s">
        <v>425</v>
      </c>
    </row>
    <row r="54" spans="4:4" x14ac:dyDescent="0.25">
      <c r="D54" s="59" t="s">
        <v>426</v>
      </c>
    </row>
    <row r="55" spans="4:4" x14ac:dyDescent="0.25">
      <c r="D55" s="59" t="s">
        <v>427</v>
      </c>
    </row>
    <row r="57" spans="4:4" x14ac:dyDescent="0.25">
      <c r="D57" s="58" t="s">
        <v>428</v>
      </c>
    </row>
    <row r="58" spans="4:4" x14ac:dyDescent="0.25">
      <c r="D58" s="59" t="s">
        <v>429</v>
      </c>
    </row>
    <row r="59" spans="4:4" x14ac:dyDescent="0.25">
      <c r="D59" s="58" t="s">
        <v>430</v>
      </c>
    </row>
    <row r="63" spans="4:4" x14ac:dyDescent="0.25">
      <c r="D63" s="60" t="s">
        <v>431</v>
      </c>
    </row>
    <row r="65" spans="4:6" x14ac:dyDescent="0.25">
      <c r="D65" s="57" t="s">
        <v>432</v>
      </c>
    </row>
    <row r="66" spans="4:6" x14ac:dyDescent="0.25">
      <c r="D66" s="57" t="s">
        <v>433</v>
      </c>
    </row>
    <row r="67" spans="4:6" x14ac:dyDescent="0.25">
      <c r="D67" s="57" t="s">
        <v>434</v>
      </c>
    </row>
    <row r="68" spans="4:6" x14ac:dyDescent="0.25">
      <c r="D68" s="57" t="s">
        <v>435</v>
      </c>
    </row>
    <row r="69" spans="4:6" x14ac:dyDescent="0.25">
      <c r="D69" s="57" t="s">
        <v>436</v>
      </c>
    </row>
    <row r="70" spans="4:6" x14ac:dyDescent="0.25">
      <c r="D70" s="58" t="s">
        <v>437</v>
      </c>
    </row>
    <row r="71" spans="4:6" x14ac:dyDescent="0.25">
      <c r="D71" s="58" t="s">
        <v>438</v>
      </c>
    </row>
    <row r="72" spans="4:6" x14ac:dyDescent="0.25">
      <c r="D72" s="58" t="s">
        <v>439</v>
      </c>
    </row>
    <row r="73" spans="4:6" x14ac:dyDescent="0.25">
      <c r="D73" s="58" t="s">
        <v>440</v>
      </c>
    </row>
    <row r="74" spans="4:6" x14ac:dyDescent="0.25">
      <c r="D74" s="58" t="s">
        <v>441</v>
      </c>
    </row>
    <row r="75" spans="4:6" x14ac:dyDescent="0.25">
      <c r="D75" s="58" t="s">
        <v>442</v>
      </c>
    </row>
    <row r="76" spans="4:6" x14ac:dyDescent="0.25">
      <c r="D76" s="58" t="s">
        <v>443</v>
      </c>
    </row>
    <row r="77" spans="4:6" x14ac:dyDescent="0.25">
      <c r="D77" s="58" t="s">
        <v>444</v>
      </c>
      <c r="F77" s="57" t="s">
        <v>445</v>
      </c>
    </row>
    <row r="96" spans="6:6" x14ac:dyDescent="0.25">
      <c r="F96" s="57" t="s">
        <v>446</v>
      </c>
    </row>
    <row r="97" spans="4:6" x14ac:dyDescent="0.25">
      <c r="F97" s="57" t="s">
        <v>447</v>
      </c>
    </row>
    <row r="100" spans="4:6" x14ac:dyDescent="0.25">
      <c r="D100" s="60" t="s">
        <v>448</v>
      </c>
    </row>
    <row r="102" spans="4:6" x14ac:dyDescent="0.25">
      <c r="D102" s="58" t="s">
        <v>449</v>
      </c>
    </row>
    <row r="103" spans="4:6" x14ac:dyDescent="0.25">
      <c r="D103" s="58" t="s">
        <v>450</v>
      </c>
    </row>
    <row r="104" spans="4:6" x14ac:dyDescent="0.25">
      <c r="D104" s="58" t="s">
        <v>451</v>
      </c>
    </row>
    <row r="105" spans="4:6" x14ac:dyDescent="0.25">
      <c r="D105" s="58" t="s">
        <v>452</v>
      </c>
    </row>
    <row r="106" spans="4:6" x14ac:dyDescent="0.25">
      <c r="D106" s="58" t="s">
        <v>453</v>
      </c>
    </row>
    <row r="107" spans="4:6" x14ac:dyDescent="0.25">
      <c r="D107" s="58" t="s">
        <v>454</v>
      </c>
    </row>
    <row r="108" spans="4:6" x14ac:dyDescent="0.25">
      <c r="D108" s="58" t="s">
        <v>455</v>
      </c>
    </row>
    <row r="109" spans="4:6" x14ac:dyDescent="0.25">
      <c r="D109" s="58" t="s">
        <v>456</v>
      </c>
    </row>
    <row r="110" spans="4:6" x14ac:dyDescent="0.25">
      <c r="D110" s="58" t="s">
        <v>483</v>
      </c>
    </row>
    <row r="111" spans="4:6" x14ac:dyDescent="0.25">
      <c r="D111" s="58" t="s">
        <v>457</v>
      </c>
    </row>
    <row r="112" spans="4:6" x14ac:dyDescent="0.25">
      <c r="D112" s="58" t="s">
        <v>458</v>
      </c>
    </row>
    <row r="113" spans="4:6" x14ac:dyDescent="0.25">
      <c r="D113" s="58" t="s">
        <v>459</v>
      </c>
    </row>
    <row r="114" spans="4:6" x14ac:dyDescent="0.25">
      <c r="D114" s="58" t="s">
        <v>460</v>
      </c>
    </row>
    <row r="115" spans="4:6" x14ac:dyDescent="0.25">
      <c r="D115" s="58" t="s">
        <v>461</v>
      </c>
    </row>
    <row r="116" spans="4:6" x14ac:dyDescent="0.25">
      <c r="D116" s="58" t="s">
        <v>462</v>
      </c>
    </row>
    <row r="117" spans="4:6" x14ac:dyDescent="0.25">
      <c r="D117" s="58" t="s">
        <v>463</v>
      </c>
    </row>
    <row r="118" spans="4:6" x14ac:dyDescent="0.25">
      <c r="D118" s="58" t="s">
        <v>464</v>
      </c>
      <c r="F118" s="57" t="s">
        <v>465</v>
      </c>
    </row>
    <row r="119" spans="4:6" x14ac:dyDescent="0.25">
      <c r="D119" s="58" t="s">
        <v>466</v>
      </c>
    </row>
    <row r="120" spans="4:6" x14ac:dyDescent="0.25">
      <c r="D120" s="58" t="s">
        <v>467</v>
      </c>
    </row>
    <row r="121" spans="4:6" x14ac:dyDescent="0.25">
      <c r="D121" s="58" t="s">
        <v>468</v>
      </c>
    </row>
    <row r="122" spans="4:6" x14ac:dyDescent="0.25">
      <c r="D122" s="58" t="s">
        <v>469</v>
      </c>
    </row>
    <row r="123" spans="4:6" x14ac:dyDescent="0.25">
      <c r="D123" s="58" t="s">
        <v>470</v>
      </c>
    </row>
    <row r="124" spans="4:6" x14ac:dyDescent="0.25">
      <c r="D124" s="58" t="s">
        <v>471</v>
      </c>
    </row>
    <row r="125" spans="4:6" x14ac:dyDescent="0.25">
      <c r="D125" s="58" t="s">
        <v>472</v>
      </c>
    </row>
    <row r="126" spans="4:6" x14ac:dyDescent="0.25">
      <c r="D126" s="58" t="s">
        <v>473</v>
      </c>
    </row>
    <row r="127" spans="4:6" x14ac:dyDescent="0.25">
      <c r="D127" s="58" t="s">
        <v>474</v>
      </c>
    </row>
    <row r="128" spans="4:6" x14ac:dyDescent="0.25">
      <c r="D128" s="58" t="s">
        <v>475</v>
      </c>
    </row>
    <row r="129" spans="4:4" x14ac:dyDescent="0.25">
      <c r="D129" s="58" t="s">
        <v>476</v>
      </c>
    </row>
    <row r="130" spans="4:4" x14ac:dyDescent="0.25">
      <c r="D130" s="58" t="s">
        <v>477</v>
      </c>
    </row>
    <row r="131" spans="4:4" x14ac:dyDescent="0.25">
      <c r="D131" s="58" t="s">
        <v>478</v>
      </c>
    </row>
    <row r="132" spans="4:4" x14ac:dyDescent="0.25">
      <c r="D132" s="58"/>
    </row>
    <row r="134" spans="4:4" x14ac:dyDescent="0.25">
      <c r="D134" s="58"/>
    </row>
    <row r="135" spans="4:4" x14ac:dyDescent="0.25">
      <c r="D135" s="58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Z742"/>
  <sheetViews>
    <sheetView zoomScale="55" zoomScaleNormal="55" workbookViewId="0">
      <selection activeCell="D3" sqref="D3"/>
    </sheetView>
  </sheetViews>
  <sheetFormatPr defaultRowHeight="15" x14ac:dyDescent="0.25"/>
  <cols>
    <col min="1" max="1" width="13.85546875" style="19" customWidth="1"/>
    <col min="2" max="2" width="13.85546875" style="16" customWidth="1"/>
    <col min="3" max="6" width="13.85546875" style="4" customWidth="1"/>
    <col min="7" max="8" width="16.85546875" style="16" customWidth="1"/>
    <col min="9" max="17" width="13.85546875" style="4" customWidth="1"/>
    <col min="18" max="18" width="13.85546875" style="16" customWidth="1"/>
    <col min="19" max="19" width="13.85546875" style="19" customWidth="1"/>
    <col min="20" max="20" width="13.85546875" style="16" customWidth="1"/>
    <col min="21" max="24" width="13.85546875" style="4" customWidth="1"/>
    <col min="25" max="26" width="18.85546875" style="4" customWidth="1"/>
    <col min="27" max="30" width="13.85546875" style="4" customWidth="1"/>
    <col min="31" max="32" width="13.85546875" style="16" customWidth="1"/>
    <col min="33" max="33" width="28.140625" style="16" bestFit="1" customWidth="1"/>
    <col min="34" max="39" width="13.85546875" style="16" customWidth="1"/>
    <col min="40" max="43" width="9.140625" style="16"/>
    <col min="44" max="44" width="10.42578125" style="16" customWidth="1"/>
    <col min="45" max="45" width="10.42578125" style="17" customWidth="1"/>
    <col min="46" max="46" width="10.42578125" style="77" customWidth="1"/>
    <col min="47" max="47" width="10.42578125" style="16" customWidth="1"/>
    <col min="48" max="53" width="9.140625" style="16"/>
    <col min="54" max="54" width="68.42578125" style="16" bestFit="1" customWidth="1"/>
    <col min="55" max="16384" width="9.140625" style="16"/>
  </cols>
  <sheetData>
    <row r="1" spans="1:52" x14ac:dyDescent="0.25">
      <c r="S1" s="30" t="str">
        <f>Table711[[#Headers],[Column1]]</f>
        <v>Column1</v>
      </c>
      <c r="T1" s="30" t="str">
        <f>Table711[[#Headers],[Fraction]]</f>
        <v>Fraction</v>
      </c>
      <c r="U1" s="30" t="str">
        <f>Table711[[#Headers],[Decimal]]</f>
        <v>Decimal</v>
      </c>
      <c r="V1" s="30" t="str">
        <f>Table711[[#Headers],[Pitch]]</f>
        <v>Pitch</v>
      </c>
      <c r="W1" s="30" t="str">
        <f>Table711[[#Headers],[Series]]</f>
        <v>Series</v>
      </c>
      <c r="X1" s="30" t="str">
        <f>Table711[[#Headers],[Class]]</f>
        <v>Class</v>
      </c>
      <c r="Y1" s="30" t="str">
        <f>Table711[[#Headers],[FractCallout]]</f>
        <v>FractCallout</v>
      </c>
      <c r="Z1" s="30" t="str">
        <f>Table711[[#Headers],[DecCallout]]</f>
        <v>DecCallout</v>
      </c>
      <c r="AA1" s="30" t="str">
        <f>Table711[[#Headers],[Allowance]]</f>
        <v>Allowance</v>
      </c>
      <c r="AB1" s="30" t="str">
        <f>Table711[[#Headers],[MajorMax]]</f>
        <v>MajorMax</v>
      </c>
      <c r="AC1" s="30" t="str">
        <f>Table711[[#Headers],[MajorMin]]</f>
        <v>MajorMin</v>
      </c>
      <c r="AD1" s="30" t="str">
        <f>Table711[[#Headers],[MajorMin2]]</f>
        <v>MajorMin2</v>
      </c>
      <c r="AE1" s="30" t="str">
        <f>Table711[[#Headers],[PitchMax]]</f>
        <v>PitchMax</v>
      </c>
      <c r="AF1" s="30" t="str">
        <f>Table711[[#Headers],[PitchMin]]</f>
        <v>PitchMin</v>
      </c>
      <c r="AG1" s="30" t="str">
        <f>Table711[[#Headers],[UNRMinorMax]]</f>
        <v>UNRMinorMax</v>
      </c>
      <c r="AH1" s="30"/>
      <c r="AI1" s="30"/>
    </row>
    <row r="2" spans="1:52" s="80" customFormat="1" ht="35.25" customHeight="1" x14ac:dyDescent="0.25">
      <c r="A2" s="29" t="s">
        <v>185</v>
      </c>
      <c r="B2" s="80" t="s">
        <v>1059</v>
      </c>
      <c r="C2" s="2" t="s">
        <v>1060</v>
      </c>
      <c r="D2" s="2" t="s">
        <v>1061</v>
      </c>
      <c r="E2" s="2" t="s">
        <v>385</v>
      </c>
      <c r="F2" s="2" t="s">
        <v>0</v>
      </c>
      <c r="G2" s="80" t="s">
        <v>1070</v>
      </c>
      <c r="H2" s="80" t="s">
        <v>1071</v>
      </c>
      <c r="I2" s="2" t="s">
        <v>371</v>
      </c>
      <c r="J2" s="2" t="s">
        <v>1062</v>
      </c>
      <c r="K2" s="2" t="s">
        <v>1063</v>
      </c>
      <c r="L2" s="2" t="s">
        <v>1064</v>
      </c>
      <c r="M2" s="2" t="s">
        <v>1065</v>
      </c>
      <c r="N2" s="2" t="s">
        <v>1066</v>
      </c>
      <c r="O2" s="2" t="s">
        <v>1067</v>
      </c>
      <c r="P2" s="80" t="s">
        <v>1072</v>
      </c>
      <c r="Q2" s="80" t="s">
        <v>218</v>
      </c>
      <c r="R2" s="2"/>
      <c r="S2" s="29" t="s">
        <v>185</v>
      </c>
      <c r="T2" s="80" t="s">
        <v>1059</v>
      </c>
      <c r="U2" s="2" t="s">
        <v>1060</v>
      </c>
      <c r="V2" s="2" t="s">
        <v>1061</v>
      </c>
      <c r="W2" s="2" t="s">
        <v>385</v>
      </c>
      <c r="X2" s="2" t="s">
        <v>0</v>
      </c>
      <c r="Y2" s="2" t="s">
        <v>1070</v>
      </c>
      <c r="Z2" s="2" t="s">
        <v>1071</v>
      </c>
      <c r="AA2" s="2" t="s">
        <v>371</v>
      </c>
      <c r="AB2" s="2" t="s">
        <v>1062</v>
      </c>
      <c r="AC2" s="2" t="s">
        <v>1063</v>
      </c>
      <c r="AD2" s="2" t="s">
        <v>1064</v>
      </c>
      <c r="AE2" s="2" t="s">
        <v>1065</v>
      </c>
      <c r="AF2" s="2" t="s">
        <v>1066</v>
      </c>
      <c r="AG2" s="2" t="s">
        <v>1067</v>
      </c>
      <c r="AH2" s="2" t="s">
        <v>1068</v>
      </c>
      <c r="AI2" s="2" t="s">
        <v>1069</v>
      </c>
      <c r="AJ2" s="2"/>
      <c r="AK2" s="2"/>
      <c r="AL2" s="2"/>
      <c r="AM2" s="2"/>
      <c r="AN2" s="2"/>
      <c r="AO2" s="2"/>
      <c r="AW2" s="80" t="s">
        <v>185</v>
      </c>
      <c r="AX2" s="81" t="s">
        <v>1059</v>
      </c>
      <c r="AY2" s="82" t="s">
        <v>218</v>
      </c>
      <c r="AZ2" s="83" t="s">
        <v>1060</v>
      </c>
    </row>
    <row r="3" spans="1:52" x14ac:dyDescent="0.25">
      <c r="A3" s="38" t="s">
        <v>550</v>
      </c>
      <c r="B3" s="4" t="str">
        <f>VLOOKUP(LEFT(Table711[[#This Row],[Column1]],FIND("–",Table711[[#This Row],[Column1]])-1),Table610[],2,0)</f>
        <v>0</v>
      </c>
      <c r="C3" s="13">
        <f>VLOOKUP(LEFT(Table711[[#This Row],[Column1]],FIND("–",Table711[[#This Row],[Column1]])-1),Table610[],4,0)</f>
        <v>0.06</v>
      </c>
      <c r="D3" s="4" t="str">
        <f t="shared" ref="D3:D66" si="0">RIGHT(A3,LEN(A3)-FIND("–",A3))</f>
        <v>80</v>
      </c>
      <c r="E3" s="4" t="s">
        <v>380</v>
      </c>
      <c r="F3" s="4" t="s">
        <v>372</v>
      </c>
      <c r="G3" s="4" t="str">
        <f>CONCATENATE(Table711[[#This Row],[Fraction]],"-",Table711[[#This Row],[Pitch]]," ",Table711[[#This Row],[Series]]," ",Table711[[#This Row],[Class]])</f>
        <v>0-80 UNF 2A</v>
      </c>
      <c r="H3" s="4" t="str">
        <f>CONCATENATE(TEXT(Table711[[#This Row],[Decimal]],".000"),"-",Table711[[#This Row],[Pitch]]," ",Table711[[#This Row],[Series]]," ",Table711[[#This Row],[Class]])</f>
        <v>.060-80 UNF 2A</v>
      </c>
      <c r="I3" s="55" t="s">
        <v>942</v>
      </c>
      <c r="J3" s="55" t="s">
        <v>943</v>
      </c>
      <c r="K3" s="55" t="s">
        <v>944</v>
      </c>
      <c r="L3" s="55" t="s">
        <v>551</v>
      </c>
      <c r="M3" s="55" t="s">
        <v>945</v>
      </c>
      <c r="N3" s="55" t="s">
        <v>946</v>
      </c>
      <c r="O3" s="55" t="s">
        <v>947</v>
      </c>
      <c r="R3" s="4"/>
      <c r="S3" s="38" t="s">
        <v>550</v>
      </c>
      <c r="T3" s="4" t="str">
        <f>VLOOKUP(LEFT(Table7912[[#This Row],[Column1]],FIND("–",Table7912[[#This Row],[Column1]])-1),Table610[],2,0)</f>
        <v>0</v>
      </c>
      <c r="U3" s="13">
        <f>VLOOKUP(LEFT(Table7912[[#This Row],[Column1]],FIND("–",Table7912[[#This Row],[Column1]])-1),Table610[],4,0)</f>
        <v>0.06</v>
      </c>
      <c r="V3" s="4" t="str">
        <f t="shared" ref="V3:V66" si="1">RIGHT(S3,LEN(S3)-FIND("–",S3))</f>
        <v>80</v>
      </c>
      <c r="W3" s="4" t="s">
        <v>380</v>
      </c>
      <c r="X3" s="4" t="s">
        <v>373</v>
      </c>
      <c r="Y3" s="4" t="str">
        <f>CONCATENATE(Table7912[[#This Row],[Fraction]],"-",Table7912[[#This Row],[Pitch]]," ",Table7912[[#This Row],[Series]]," ",Table7912[[#This Row],[Class]])</f>
        <v>0-80 UNF 2B</v>
      </c>
      <c r="Z3" s="4" t="str">
        <f>CONCATENATE(TEXT(Table7912[[#This Row],[Decimal]],".000"),"-",Table7912[[#This Row],[Pitch]]," ",Table7912[[#This Row],[Series]]," ",Table7912[[#This Row],[Class]])</f>
        <v>.060-80 UNF 2B</v>
      </c>
      <c r="AC3" s="55" t="s">
        <v>952</v>
      </c>
      <c r="AE3" s="4" t="s">
        <v>951</v>
      </c>
      <c r="AF3" s="4" t="s">
        <v>950</v>
      </c>
      <c r="AG3" s="4"/>
      <c r="AH3" s="55" t="s">
        <v>948</v>
      </c>
      <c r="AI3" s="4" t="s">
        <v>949</v>
      </c>
      <c r="AJ3" s="4"/>
      <c r="AK3" s="4"/>
      <c r="AL3" s="4"/>
      <c r="AM3" s="4"/>
      <c r="AN3" s="4"/>
      <c r="AO3" s="4"/>
      <c r="AS3" s="16"/>
      <c r="AT3" s="16"/>
      <c r="AW3" s="19" t="s">
        <v>953</v>
      </c>
      <c r="AX3" s="79" t="s">
        <v>953</v>
      </c>
      <c r="AY3" s="77" t="s">
        <v>953</v>
      </c>
      <c r="AZ3" s="78">
        <v>0.06</v>
      </c>
    </row>
    <row r="4" spans="1:52" x14ac:dyDescent="0.25">
      <c r="A4" s="38" t="s">
        <v>550</v>
      </c>
      <c r="B4" s="4" t="str">
        <f>VLOOKUP(LEFT(Table711[[#This Row],[Column1]],FIND("–",Table711[[#This Row],[Column1]])-1),Table610[],2,0)</f>
        <v>0</v>
      </c>
      <c r="C4" s="13">
        <f>VLOOKUP(LEFT(Table711[[#This Row],[Column1]],FIND("–",Table711[[#This Row],[Column1]])-1),Table610[],4,0)</f>
        <v>0.06</v>
      </c>
      <c r="D4" s="4" t="str">
        <f t="shared" si="0"/>
        <v>80</v>
      </c>
      <c r="E4" s="4" t="s">
        <v>380</v>
      </c>
      <c r="F4" s="4" t="s">
        <v>374</v>
      </c>
      <c r="G4" s="4" t="str">
        <f>CONCATENATE(Table711[[#This Row],[Fraction]],"-",Table711[[#This Row],[Pitch]]," ",Table711[[#This Row],[Series]]," ",Table711[[#This Row],[Class]])</f>
        <v>0-80 UNF 3A</v>
      </c>
      <c r="H4" s="4" t="str">
        <f>CONCATENATE(TEXT(Table711[[#This Row],[Decimal]],".000"),"-",Table711[[#This Row],[Pitch]]," ",Table711[[#This Row],[Series]]," ",Table711[[#This Row],[Class]])</f>
        <v>.060-80 UNF 3A</v>
      </c>
      <c r="I4" s="55">
        <v>0</v>
      </c>
      <c r="J4" s="55">
        <v>0.06</v>
      </c>
      <c r="K4" s="55">
        <v>5.6800000000000003E-2</v>
      </c>
      <c r="L4" s="55" t="s">
        <v>551</v>
      </c>
      <c r="M4" s="55">
        <v>5.1900000000000002E-2</v>
      </c>
      <c r="N4" s="55">
        <v>5.0599999999999999E-2</v>
      </c>
      <c r="O4" s="55">
        <v>4.5100000000000001E-2</v>
      </c>
      <c r="R4" s="4"/>
      <c r="S4" s="38" t="s">
        <v>550</v>
      </c>
      <c r="T4" s="4" t="str">
        <f>VLOOKUP(LEFT(Table7912[[#This Row],[Column1]],FIND("–",Table7912[[#This Row],[Column1]])-1),Table610[],2,0)</f>
        <v>0</v>
      </c>
      <c r="U4" s="13">
        <f>VLOOKUP(LEFT(Table7912[[#This Row],[Column1]],FIND("–",Table7912[[#This Row],[Column1]])-1),Table610[],4,0)</f>
        <v>0.06</v>
      </c>
      <c r="V4" s="4" t="str">
        <f t="shared" si="1"/>
        <v>80</v>
      </c>
      <c r="W4" s="4" t="s">
        <v>380</v>
      </c>
      <c r="X4" s="4" t="s">
        <v>375</v>
      </c>
      <c r="Y4" s="4" t="str">
        <f>CONCATENATE(Table7912[[#This Row],[Fraction]],"-",Table7912[[#This Row],[Pitch]]," ",Table7912[[#This Row],[Series]]," ",Table7912[[#This Row],[Class]])</f>
        <v>0-80 UNF 3B</v>
      </c>
      <c r="Z4" s="4" t="str">
        <f>CONCATENATE(TEXT(Table7912[[#This Row],[Decimal]],".000"),"-",Table7912[[#This Row],[Pitch]]," ",Table7912[[#This Row],[Series]]," ",Table7912[[#This Row],[Class]])</f>
        <v>.060-80 UNF 3B</v>
      </c>
      <c r="AC4" s="55">
        <v>0.06</v>
      </c>
      <c r="AE4" s="4">
        <v>5.3600000000000002E-2</v>
      </c>
      <c r="AF4" s="4">
        <v>5.1900000000000002E-2</v>
      </c>
      <c r="AG4" s="4"/>
      <c r="AH4" s="55">
        <v>4.65E-2</v>
      </c>
      <c r="AI4" s="4">
        <v>5.1400000000000001E-2</v>
      </c>
      <c r="AJ4" s="4"/>
      <c r="AK4" s="4"/>
      <c r="AL4" s="4"/>
      <c r="AM4" s="4"/>
      <c r="AN4" s="4"/>
      <c r="AO4" s="4"/>
      <c r="AS4" s="16"/>
      <c r="AT4" s="16"/>
      <c r="AW4" s="19" t="s">
        <v>954</v>
      </c>
      <c r="AX4" s="79" t="s">
        <v>954</v>
      </c>
      <c r="AY4" s="77" t="s">
        <v>954</v>
      </c>
      <c r="AZ4" s="78">
        <v>7.2999999999999995E-2</v>
      </c>
    </row>
    <row r="5" spans="1:52" x14ac:dyDescent="0.25">
      <c r="A5" s="38" t="s">
        <v>552</v>
      </c>
      <c r="B5" s="4" t="str">
        <f>VLOOKUP(LEFT(Table711[[#This Row],[Column1]],FIND("–",Table711[[#This Row],[Column1]])-1),Table610[],2,0)</f>
        <v>1</v>
      </c>
      <c r="C5" s="13">
        <f>VLOOKUP(LEFT(Table711[[#This Row],[Column1]],FIND("–",Table711[[#This Row],[Column1]])-1),Table610[],4,0)</f>
        <v>7.2999999999999995E-2</v>
      </c>
      <c r="D5" s="4" t="str">
        <f t="shared" si="0"/>
        <v>64</v>
      </c>
      <c r="E5" s="4" t="s">
        <v>381</v>
      </c>
      <c r="F5" s="4" t="s">
        <v>372</v>
      </c>
      <c r="G5" s="4" t="str">
        <f>CONCATENATE(Table711[[#This Row],[Fraction]],"-",Table711[[#This Row],[Pitch]]," ",Table711[[#This Row],[Series]]," ",Table711[[#This Row],[Class]])</f>
        <v>1-64 UNC 2A</v>
      </c>
      <c r="H5" s="4" t="str">
        <f>CONCATENATE(TEXT(Table711[[#This Row],[Decimal]],".000"),"-",Table711[[#This Row],[Pitch]]," ",Table711[[#This Row],[Series]]," ",Table711[[#This Row],[Class]])</f>
        <v>.073-64 UNC 2A</v>
      </c>
      <c r="I5" s="55">
        <v>5.9999999999999995E-4</v>
      </c>
      <c r="J5" s="55">
        <v>7.2400000000000006E-2</v>
      </c>
      <c r="K5" s="55">
        <v>6.8599999999999994E-2</v>
      </c>
      <c r="L5" s="55" t="s">
        <v>551</v>
      </c>
      <c r="M5" s="55">
        <v>6.2300000000000001E-2</v>
      </c>
      <c r="N5" s="55">
        <v>6.0299999999999999E-2</v>
      </c>
      <c r="O5" s="55">
        <v>5.3800000000000001E-2</v>
      </c>
      <c r="R5" s="4"/>
      <c r="S5" s="38" t="s">
        <v>552</v>
      </c>
      <c r="T5" s="4" t="str">
        <f>VLOOKUP(LEFT(Table7912[[#This Row],[Column1]],FIND("–",Table7912[[#This Row],[Column1]])-1),Table610[],2,0)</f>
        <v>1</v>
      </c>
      <c r="U5" s="13">
        <f>VLOOKUP(LEFT(Table7912[[#This Row],[Column1]],FIND("–",Table7912[[#This Row],[Column1]])-1),Table610[],4,0)</f>
        <v>7.2999999999999995E-2</v>
      </c>
      <c r="V5" s="4" t="str">
        <f t="shared" si="1"/>
        <v>64</v>
      </c>
      <c r="W5" s="4" t="s">
        <v>381</v>
      </c>
      <c r="X5" s="4" t="s">
        <v>373</v>
      </c>
      <c r="Y5" s="4" t="str">
        <f>CONCATENATE(Table7912[[#This Row],[Fraction]],"-",Table7912[[#This Row],[Pitch]]," ",Table7912[[#This Row],[Series]]," ",Table7912[[#This Row],[Class]])</f>
        <v>1-64 UNC 2B</v>
      </c>
      <c r="Z5" s="4" t="str">
        <f>CONCATENATE(TEXT(Table7912[[#This Row],[Decimal]],".000"),"-",Table7912[[#This Row],[Pitch]]," ",Table7912[[#This Row],[Series]]," ",Table7912[[#This Row],[Class]])</f>
        <v>.073-64 UNC 2B</v>
      </c>
      <c r="AC5" s="55">
        <v>7.2999999999999995E-2</v>
      </c>
      <c r="AE5" s="4">
        <v>6.5500000000000003E-2</v>
      </c>
      <c r="AF5" s="4">
        <v>6.2899999999999998E-2</v>
      </c>
      <c r="AG5" s="4"/>
      <c r="AH5" s="55">
        <v>5.6099999999999997E-2</v>
      </c>
      <c r="AI5" s="4">
        <v>6.2300000000000001E-2</v>
      </c>
      <c r="AJ5" s="4"/>
      <c r="AK5" s="4"/>
      <c r="AL5" s="4"/>
      <c r="AM5" s="4"/>
      <c r="AN5" s="4"/>
      <c r="AO5" s="4"/>
      <c r="AS5" s="16"/>
      <c r="AT5" s="16"/>
      <c r="AW5" s="19" t="s">
        <v>955</v>
      </c>
      <c r="AX5" s="79" t="s">
        <v>955</v>
      </c>
      <c r="AY5" s="77" t="s">
        <v>955</v>
      </c>
      <c r="AZ5" s="78">
        <v>8.5999999999999993E-2</v>
      </c>
    </row>
    <row r="6" spans="1:52" x14ac:dyDescent="0.25">
      <c r="A6" s="38" t="s">
        <v>552</v>
      </c>
      <c r="B6" s="4" t="str">
        <f>VLOOKUP(LEFT(Table711[[#This Row],[Column1]],FIND("–",Table711[[#This Row],[Column1]])-1),Table610[],2,0)</f>
        <v>1</v>
      </c>
      <c r="C6" s="13">
        <f>VLOOKUP(LEFT(Table711[[#This Row],[Column1]],FIND("–",Table711[[#This Row],[Column1]])-1),Table610[],4,0)</f>
        <v>7.2999999999999995E-2</v>
      </c>
      <c r="D6" s="4" t="str">
        <f t="shared" si="0"/>
        <v>64</v>
      </c>
      <c r="E6" s="4" t="s">
        <v>381</v>
      </c>
      <c r="F6" s="4" t="s">
        <v>374</v>
      </c>
      <c r="G6" s="4" t="str">
        <f>CONCATENATE(Table711[[#This Row],[Fraction]],"-",Table711[[#This Row],[Pitch]]," ",Table711[[#This Row],[Series]]," ",Table711[[#This Row],[Class]])</f>
        <v>1-64 UNC 3A</v>
      </c>
      <c r="H6" s="4" t="str">
        <f>CONCATENATE(TEXT(Table711[[#This Row],[Decimal]],".000"),"-",Table711[[#This Row],[Pitch]]," ",Table711[[#This Row],[Series]]," ",Table711[[#This Row],[Class]])</f>
        <v>.073-64 UNC 3A</v>
      </c>
      <c r="I6" s="55">
        <v>0</v>
      </c>
      <c r="J6" s="55">
        <v>7.2999999999999995E-2</v>
      </c>
      <c r="K6" s="55">
        <v>6.9199999999999998E-2</v>
      </c>
      <c r="L6" s="55" t="s">
        <v>551</v>
      </c>
      <c r="M6" s="55">
        <v>6.2899999999999998E-2</v>
      </c>
      <c r="N6" s="55">
        <v>6.1400000000000003E-2</v>
      </c>
      <c r="O6" s="55">
        <v>5.4399999999999997E-2</v>
      </c>
      <c r="R6" s="4"/>
      <c r="S6" s="38" t="s">
        <v>552</v>
      </c>
      <c r="T6" s="4" t="str">
        <f>VLOOKUP(LEFT(Table7912[[#This Row],[Column1]],FIND("–",Table7912[[#This Row],[Column1]])-1),Table610[],2,0)</f>
        <v>1</v>
      </c>
      <c r="U6" s="13">
        <f>VLOOKUP(LEFT(Table7912[[#This Row],[Column1]],FIND("–",Table7912[[#This Row],[Column1]])-1),Table610[],4,0)</f>
        <v>7.2999999999999995E-2</v>
      </c>
      <c r="V6" s="4" t="str">
        <f t="shared" si="1"/>
        <v>64</v>
      </c>
      <c r="W6" s="4" t="s">
        <v>381</v>
      </c>
      <c r="X6" s="4" t="s">
        <v>375</v>
      </c>
      <c r="Y6" s="4" t="str">
        <f>CONCATENATE(Table7912[[#This Row],[Fraction]],"-",Table7912[[#This Row],[Pitch]]," ",Table7912[[#This Row],[Series]]," ",Table7912[[#This Row],[Class]])</f>
        <v>1-64 UNC 3B</v>
      </c>
      <c r="Z6" s="4" t="str">
        <f>CONCATENATE(TEXT(Table7912[[#This Row],[Decimal]],".000"),"-",Table7912[[#This Row],[Pitch]]," ",Table7912[[#This Row],[Series]]," ",Table7912[[#This Row],[Class]])</f>
        <v>.073-64 UNC 3B</v>
      </c>
      <c r="AC6" s="55">
        <v>7.2999999999999995E-2</v>
      </c>
      <c r="AE6" s="4">
        <v>6.4799999999999996E-2</v>
      </c>
      <c r="AF6" s="4">
        <v>6.2899999999999998E-2</v>
      </c>
      <c r="AG6" s="4"/>
      <c r="AH6" s="55">
        <v>5.6099999999999997E-2</v>
      </c>
      <c r="AI6" s="4">
        <v>6.2300000000000001E-2</v>
      </c>
      <c r="AJ6" s="4"/>
      <c r="AK6" s="4"/>
      <c r="AL6" s="4"/>
      <c r="AM6" s="4"/>
      <c r="AN6" s="4"/>
      <c r="AO6" s="4"/>
      <c r="AS6" s="16"/>
      <c r="AT6" s="16"/>
      <c r="AW6" s="19" t="s">
        <v>956</v>
      </c>
      <c r="AX6" s="79" t="s">
        <v>956</v>
      </c>
      <c r="AY6" s="77" t="s">
        <v>956</v>
      </c>
      <c r="AZ6" s="78">
        <v>9.9000000000000005E-2</v>
      </c>
    </row>
    <row r="7" spans="1:52" x14ac:dyDescent="0.25">
      <c r="A7" s="38" t="s">
        <v>553</v>
      </c>
      <c r="B7" s="4" t="str">
        <f>VLOOKUP(LEFT(Table711[[#This Row],[Column1]],FIND("–",Table711[[#This Row],[Column1]])-1),Table610[],2,0)</f>
        <v>1</v>
      </c>
      <c r="C7" s="13">
        <f>VLOOKUP(LEFT(Table711[[#This Row],[Column1]],FIND("–",Table711[[#This Row],[Column1]])-1),Table610[],4,0)</f>
        <v>7.2999999999999995E-2</v>
      </c>
      <c r="D7" s="4" t="str">
        <f t="shared" si="0"/>
        <v>72</v>
      </c>
      <c r="E7" s="4" t="s">
        <v>380</v>
      </c>
      <c r="F7" s="4" t="s">
        <v>372</v>
      </c>
      <c r="G7" s="4" t="str">
        <f>CONCATENATE(Table711[[#This Row],[Fraction]],"-",Table711[[#This Row],[Pitch]]," ",Table711[[#This Row],[Series]]," ",Table711[[#This Row],[Class]])</f>
        <v>1-72 UNF 2A</v>
      </c>
      <c r="H7" s="4" t="str">
        <f>CONCATENATE(TEXT(Table711[[#This Row],[Decimal]],".000"),"-",Table711[[#This Row],[Pitch]]," ",Table711[[#This Row],[Series]]," ",Table711[[#This Row],[Class]])</f>
        <v>.073-72 UNF 2A</v>
      </c>
      <c r="I7" s="55">
        <v>5.9999999999999995E-4</v>
      </c>
      <c r="J7" s="55">
        <v>7.2400000000000006E-2</v>
      </c>
      <c r="K7" s="55">
        <v>6.8900000000000003E-2</v>
      </c>
      <c r="L7" s="55" t="s">
        <v>551</v>
      </c>
      <c r="M7" s="55">
        <v>6.3399999999999998E-2</v>
      </c>
      <c r="N7" s="55">
        <v>6.1499999999999999E-2</v>
      </c>
      <c r="O7" s="55">
        <v>5.5899999999999998E-2</v>
      </c>
      <c r="R7" s="4"/>
      <c r="S7" s="38" t="s">
        <v>553</v>
      </c>
      <c r="T7" s="4" t="str">
        <f>VLOOKUP(LEFT(Table7912[[#This Row],[Column1]],FIND("–",Table7912[[#This Row],[Column1]])-1),Table610[],2,0)</f>
        <v>1</v>
      </c>
      <c r="U7" s="13">
        <f>VLOOKUP(LEFT(Table7912[[#This Row],[Column1]],FIND("–",Table7912[[#This Row],[Column1]])-1),Table610[],4,0)</f>
        <v>7.2999999999999995E-2</v>
      </c>
      <c r="V7" s="4" t="str">
        <f t="shared" si="1"/>
        <v>72</v>
      </c>
      <c r="W7" s="4" t="s">
        <v>380</v>
      </c>
      <c r="X7" s="4" t="s">
        <v>373</v>
      </c>
      <c r="Y7" s="4" t="str">
        <f>CONCATENATE(Table7912[[#This Row],[Fraction]],"-",Table7912[[#This Row],[Pitch]]," ",Table7912[[#This Row],[Series]]," ",Table7912[[#This Row],[Class]])</f>
        <v>1-72 UNF 2B</v>
      </c>
      <c r="Z7" s="4" t="str">
        <f>CONCATENATE(TEXT(Table7912[[#This Row],[Decimal]],".000"),"-",Table7912[[#This Row],[Pitch]]," ",Table7912[[#This Row],[Series]]," ",Table7912[[#This Row],[Class]])</f>
        <v>.073-72 UNF 2B</v>
      </c>
      <c r="AC7" s="55">
        <v>7.2999999999999995E-2</v>
      </c>
      <c r="AE7" s="4">
        <v>6.6500000000000004E-2</v>
      </c>
      <c r="AF7" s="4">
        <v>6.4000000000000001E-2</v>
      </c>
      <c r="AG7" s="4"/>
      <c r="AH7" s="55">
        <v>5.8000000000000003E-2</v>
      </c>
      <c r="AI7" s="4">
        <v>6.3500000000000001E-2</v>
      </c>
      <c r="AJ7" s="4"/>
      <c r="AK7" s="4"/>
      <c r="AL7" s="4"/>
      <c r="AM7" s="4"/>
      <c r="AN7" s="4"/>
      <c r="AO7" s="4"/>
      <c r="AS7" s="16"/>
      <c r="AT7" s="16"/>
      <c r="AW7" s="19" t="s">
        <v>957</v>
      </c>
      <c r="AX7" s="79" t="s">
        <v>957</v>
      </c>
      <c r="AY7" s="77" t="s">
        <v>957</v>
      </c>
      <c r="AZ7" s="78">
        <v>0.112</v>
      </c>
    </row>
    <row r="8" spans="1:52" x14ac:dyDescent="0.25">
      <c r="A8" s="38" t="s">
        <v>553</v>
      </c>
      <c r="B8" s="4" t="str">
        <f>VLOOKUP(LEFT(Table711[[#This Row],[Column1]],FIND("–",Table711[[#This Row],[Column1]])-1),Table610[],2,0)</f>
        <v>1</v>
      </c>
      <c r="C8" s="13">
        <f>VLOOKUP(LEFT(Table711[[#This Row],[Column1]],FIND("–",Table711[[#This Row],[Column1]])-1),Table610[],4,0)</f>
        <v>7.2999999999999995E-2</v>
      </c>
      <c r="D8" s="4" t="str">
        <f t="shared" si="0"/>
        <v>72</v>
      </c>
      <c r="E8" s="4" t="s">
        <v>380</v>
      </c>
      <c r="F8" s="4" t="s">
        <v>374</v>
      </c>
      <c r="G8" s="4" t="str">
        <f>CONCATENATE(Table711[[#This Row],[Fraction]],"-",Table711[[#This Row],[Pitch]]," ",Table711[[#This Row],[Series]]," ",Table711[[#This Row],[Class]])</f>
        <v>1-72 UNF 3A</v>
      </c>
      <c r="H8" s="4" t="str">
        <f>CONCATENATE(TEXT(Table711[[#This Row],[Decimal]],".000"),"-",Table711[[#This Row],[Pitch]]," ",Table711[[#This Row],[Series]]," ",Table711[[#This Row],[Class]])</f>
        <v>.073-72 UNF 3A</v>
      </c>
      <c r="I8" s="55">
        <v>0</v>
      </c>
      <c r="J8" s="55">
        <v>7.2999999999999995E-2</v>
      </c>
      <c r="K8" s="55">
        <v>6.9500000000000006E-2</v>
      </c>
      <c r="L8" s="55" t="s">
        <v>551</v>
      </c>
      <c r="M8" s="55">
        <v>6.4000000000000001E-2</v>
      </c>
      <c r="N8" s="55">
        <v>6.2600000000000003E-2</v>
      </c>
      <c r="O8" s="55">
        <v>5.6500000000000002E-2</v>
      </c>
      <c r="R8" s="4"/>
      <c r="S8" s="38" t="s">
        <v>553</v>
      </c>
      <c r="T8" s="4" t="str">
        <f>VLOOKUP(LEFT(Table7912[[#This Row],[Column1]],FIND("–",Table7912[[#This Row],[Column1]])-1),Table610[],2,0)</f>
        <v>1</v>
      </c>
      <c r="U8" s="13">
        <f>VLOOKUP(LEFT(Table7912[[#This Row],[Column1]],FIND("–",Table7912[[#This Row],[Column1]])-1),Table610[],4,0)</f>
        <v>7.2999999999999995E-2</v>
      </c>
      <c r="V8" s="4" t="str">
        <f t="shared" si="1"/>
        <v>72</v>
      </c>
      <c r="W8" s="4" t="s">
        <v>380</v>
      </c>
      <c r="X8" s="4" t="s">
        <v>375</v>
      </c>
      <c r="Y8" s="4" t="str">
        <f>CONCATENATE(Table7912[[#This Row],[Fraction]],"-",Table7912[[#This Row],[Pitch]]," ",Table7912[[#This Row],[Series]]," ",Table7912[[#This Row],[Class]])</f>
        <v>1-72 UNF 3B</v>
      </c>
      <c r="Z8" s="4" t="str">
        <f>CONCATENATE(TEXT(Table7912[[#This Row],[Decimal]],".000"),"-",Table7912[[#This Row],[Pitch]]," ",Table7912[[#This Row],[Series]]," ",Table7912[[#This Row],[Class]])</f>
        <v>.073-72 UNF 3B</v>
      </c>
      <c r="AC8" s="55">
        <v>7.2999999999999995E-2</v>
      </c>
      <c r="AE8" s="4">
        <v>6.59E-2</v>
      </c>
      <c r="AF8" s="4">
        <v>6.4000000000000001E-2</v>
      </c>
      <c r="AG8" s="4"/>
      <c r="AH8" s="55">
        <v>5.8000000000000003E-2</v>
      </c>
      <c r="AI8" s="4">
        <v>6.3500000000000001E-2</v>
      </c>
      <c r="AJ8" s="4"/>
      <c r="AK8" s="4"/>
      <c r="AL8" s="4"/>
      <c r="AM8" s="4"/>
      <c r="AN8" s="4"/>
      <c r="AO8" s="4"/>
      <c r="AS8" s="16"/>
      <c r="AT8" s="16"/>
      <c r="AW8" s="19" t="s">
        <v>958</v>
      </c>
      <c r="AX8" s="79" t="s">
        <v>958</v>
      </c>
      <c r="AY8" s="77" t="s">
        <v>958</v>
      </c>
      <c r="AZ8" s="78">
        <v>0.125</v>
      </c>
    </row>
    <row r="9" spans="1:52" x14ac:dyDescent="0.25">
      <c r="A9" s="38" t="s">
        <v>554</v>
      </c>
      <c r="B9" s="4" t="str">
        <f>VLOOKUP(LEFT(Table711[[#This Row],[Column1]],FIND("–",Table711[[#This Row],[Column1]])-1),Table610[],2,0)</f>
        <v>2</v>
      </c>
      <c r="C9" s="13">
        <f>VLOOKUP(LEFT(Table711[[#This Row],[Column1]],FIND("–",Table711[[#This Row],[Column1]])-1),Table610[],4,0)</f>
        <v>8.5999999999999993E-2</v>
      </c>
      <c r="D9" s="4" t="str">
        <f t="shared" si="0"/>
        <v>56</v>
      </c>
      <c r="E9" s="4" t="s">
        <v>381</v>
      </c>
      <c r="F9" s="4" t="s">
        <v>372</v>
      </c>
      <c r="G9" s="4" t="str">
        <f>CONCATENATE(Table711[[#This Row],[Fraction]],"-",Table711[[#This Row],[Pitch]]," ",Table711[[#This Row],[Series]]," ",Table711[[#This Row],[Class]])</f>
        <v>2-56 UNC 2A</v>
      </c>
      <c r="H9" s="4" t="str">
        <f>CONCATENATE(TEXT(Table711[[#This Row],[Decimal]],".000"),"-",Table711[[#This Row],[Pitch]]," ",Table711[[#This Row],[Series]]," ",Table711[[#This Row],[Class]])</f>
        <v>.086-56 UNC 2A</v>
      </c>
      <c r="I9" s="55">
        <v>5.9999999999999995E-4</v>
      </c>
      <c r="J9" s="55">
        <v>8.5400000000000004E-2</v>
      </c>
      <c r="K9" s="55">
        <v>8.1299999999999997E-2</v>
      </c>
      <c r="L9" s="55" t="s">
        <v>551</v>
      </c>
      <c r="M9" s="55">
        <v>7.3800000000000004E-2</v>
      </c>
      <c r="N9" s="55">
        <v>7.17E-2</v>
      </c>
      <c r="O9" s="55">
        <v>6.4199999999999993E-2</v>
      </c>
      <c r="R9" s="4"/>
      <c r="S9" s="38" t="s">
        <v>554</v>
      </c>
      <c r="T9" s="4" t="str">
        <f>VLOOKUP(LEFT(Table7912[[#This Row],[Column1]],FIND("–",Table7912[[#This Row],[Column1]])-1),Table610[],2,0)</f>
        <v>2</v>
      </c>
      <c r="U9" s="13">
        <f>VLOOKUP(LEFT(Table7912[[#This Row],[Column1]],FIND("–",Table7912[[#This Row],[Column1]])-1),Table610[],4,0)</f>
        <v>8.5999999999999993E-2</v>
      </c>
      <c r="V9" s="4" t="str">
        <f t="shared" si="1"/>
        <v>56</v>
      </c>
      <c r="W9" s="4" t="s">
        <v>381</v>
      </c>
      <c r="X9" s="4" t="s">
        <v>373</v>
      </c>
      <c r="Y9" s="4" t="str">
        <f>CONCATENATE(Table7912[[#This Row],[Fraction]],"-",Table7912[[#This Row],[Pitch]]," ",Table7912[[#This Row],[Series]]," ",Table7912[[#This Row],[Class]])</f>
        <v>2-56 UNC 2B</v>
      </c>
      <c r="Z9" s="4" t="str">
        <f>CONCATENATE(TEXT(Table7912[[#This Row],[Decimal]],".000"),"-",Table7912[[#This Row],[Pitch]]," ",Table7912[[#This Row],[Series]]," ",Table7912[[#This Row],[Class]])</f>
        <v>.086-56 UNC 2B</v>
      </c>
      <c r="AC9" s="55">
        <v>8.5999999999999993E-2</v>
      </c>
      <c r="AE9" s="4">
        <v>7.7200000000000005E-2</v>
      </c>
      <c r="AF9" s="4">
        <v>7.4399999999999994E-2</v>
      </c>
      <c r="AG9" s="4"/>
      <c r="AH9" s="55">
        <v>6.6699999999999995E-2</v>
      </c>
      <c r="AI9" s="4">
        <v>7.3700000000000002E-2</v>
      </c>
      <c r="AJ9" s="4"/>
      <c r="AK9" s="4"/>
      <c r="AL9" s="4"/>
      <c r="AM9" s="4"/>
      <c r="AN9" s="4"/>
      <c r="AO9" s="4"/>
      <c r="AS9" s="16"/>
      <c r="AT9" s="16"/>
      <c r="AW9" s="19" t="s">
        <v>959</v>
      </c>
      <c r="AX9" s="79" t="s">
        <v>959</v>
      </c>
      <c r="AY9" s="77" t="s">
        <v>959</v>
      </c>
      <c r="AZ9" s="78">
        <v>0.13800000000000001</v>
      </c>
    </row>
    <row r="10" spans="1:52" x14ac:dyDescent="0.25">
      <c r="A10" s="38" t="s">
        <v>554</v>
      </c>
      <c r="B10" s="4" t="str">
        <f>VLOOKUP(LEFT(Table711[[#This Row],[Column1]],FIND("–",Table711[[#This Row],[Column1]])-1),Table610[],2,0)</f>
        <v>2</v>
      </c>
      <c r="C10" s="13">
        <f>VLOOKUP(LEFT(Table711[[#This Row],[Column1]],FIND("–",Table711[[#This Row],[Column1]])-1),Table610[],4,0)</f>
        <v>8.5999999999999993E-2</v>
      </c>
      <c r="D10" s="4" t="str">
        <f t="shared" si="0"/>
        <v>56</v>
      </c>
      <c r="E10" s="4" t="s">
        <v>381</v>
      </c>
      <c r="F10" s="4" t="s">
        <v>374</v>
      </c>
      <c r="G10" s="4" t="str">
        <f>CONCATENATE(Table711[[#This Row],[Fraction]],"-",Table711[[#This Row],[Pitch]]," ",Table711[[#This Row],[Series]]," ",Table711[[#This Row],[Class]])</f>
        <v>2-56 UNC 3A</v>
      </c>
      <c r="H10" s="4" t="str">
        <f>CONCATENATE(TEXT(Table711[[#This Row],[Decimal]],".000"),"-",Table711[[#This Row],[Pitch]]," ",Table711[[#This Row],[Series]]," ",Table711[[#This Row],[Class]])</f>
        <v>.086-56 UNC 3A</v>
      </c>
      <c r="I10" s="55">
        <v>0</v>
      </c>
      <c r="J10" s="55">
        <v>8.5999999999999993E-2</v>
      </c>
      <c r="K10" s="55">
        <v>8.1900000000000001E-2</v>
      </c>
      <c r="L10" s="55" t="s">
        <v>551</v>
      </c>
      <c r="M10" s="55">
        <v>7.4399999999999994E-2</v>
      </c>
      <c r="N10" s="55">
        <v>7.2800000000000004E-2</v>
      </c>
      <c r="O10" s="55">
        <v>6.4799999999999996E-2</v>
      </c>
      <c r="R10" s="4"/>
      <c r="S10" s="38" t="s">
        <v>554</v>
      </c>
      <c r="T10" s="4" t="str">
        <f>VLOOKUP(LEFT(Table7912[[#This Row],[Column1]],FIND("–",Table7912[[#This Row],[Column1]])-1),Table610[],2,0)</f>
        <v>2</v>
      </c>
      <c r="U10" s="13">
        <f>VLOOKUP(LEFT(Table7912[[#This Row],[Column1]],FIND("–",Table7912[[#This Row],[Column1]])-1),Table610[],4,0)</f>
        <v>8.5999999999999993E-2</v>
      </c>
      <c r="V10" s="4" t="str">
        <f t="shared" si="1"/>
        <v>56</v>
      </c>
      <c r="W10" s="4" t="s">
        <v>381</v>
      </c>
      <c r="X10" s="4" t="s">
        <v>375</v>
      </c>
      <c r="Y10" s="4" t="str">
        <f>CONCATENATE(Table7912[[#This Row],[Fraction]],"-",Table7912[[#This Row],[Pitch]]," ",Table7912[[#This Row],[Series]]," ",Table7912[[#This Row],[Class]])</f>
        <v>2-56 UNC 3B</v>
      </c>
      <c r="Z10" s="4" t="str">
        <f>CONCATENATE(TEXT(Table7912[[#This Row],[Decimal]],".000"),"-",Table7912[[#This Row],[Pitch]]," ",Table7912[[#This Row],[Series]]," ",Table7912[[#This Row],[Class]])</f>
        <v>.086-56 UNC 3B</v>
      </c>
      <c r="AC10" s="55">
        <v>8.5999999999999993E-2</v>
      </c>
      <c r="AE10" s="4">
        <v>7.6499999999999999E-2</v>
      </c>
      <c r="AF10" s="4">
        <v>7.4399999999999994E-2</v>
      </c>
      <c r="AG10" s="4"/>
      <c r="AH10" s="55">
        <v>6.6699999999999995E-2</v>
      </c>
      <c r="AI10" s="4">
        <v>7.3700000000000002E-2</v>
      </c>
      <c r="AJ10" s="4"/>
      <c r="AK10" s="4"/>
      <c r="AL10" s="4"/>
      <c r="AM10" s="4"/>
      <c r="AN10" s="4"/>
      <c r="AO10" s="4"/>
      <c r="AS10" s="16"/>
      <c r="AT10" s="16"/>
      <c r="AW10" s="19" t="s">
        <v>960</v>
      </c>
      <c r="AX10" s="79" t="s">
        <v>960</v>
      </c>
      <c r="AY10" s="77" t="s">
        <v>960</v>
      </c>
      <c r="AZ10" s="78">
        <v>0.16400000000000001</v>
      </c>
    </row>
    <row r="11" spans="1:52" x14ac:dyDescent="0.25">
      <c r="A11" s="38" t="s">
        <v>555</v>
      </c>
      <c r="B11" s="4" t="str">
        <f>VLOOKUP(LEFT(Table711[[#This Row],[Column1]],FIND("–",Table711[[#This Row],[Column1]])-1),Table610[],2,0)</f>
        <v>2</v>
      </c>
      <c r="C11" s="13">
        <f>VLOOKUP(LEFT(Table711[[#This Row],[Column1]],FIND("–",Table711[[#This Row],[Column1]])-1),Table610[],4,0)</f>
        <v>8.5999999999999993E-2</v>
      </c>
      <c r="D11" s="4" t="str">
        <f t="shared" si="0"/>
        <v>64</v>
      </c>
      <c r="E11" s="4" t="s">
        <v>380</v>
      </c>
      <c r="F11" s="4" t="s">
        <v>372</v>
      </c>
      <c r="G11" s="4" t="str">
        <f>CONCATENATE(Table711[[#This Row],[Fraction]],"-",Table711[[#This Row],[Pitch]]," ",Table711[[#This Row],[Series]]," ",Table711[[#This Row],[Class]])</f>
        <v>2-64 UNF 2A</v>
      </c>
      <c r="H11" s="4" t="str">
        <f>CONCATENATE(TEXT(Table711[[#This Row],[Decimal]],".000"),"-",Table711[[#This Row],[Pitch]]," ",Table711[[#This Row],[Series]]," ",Table711[[#This Row],[Class]])</f>
        <v>.086-64 UNF 2A</v>
      </c>
      <c r="I11" s="55">
        <v>5.9999999999999995E-4</v>
      </c>
      <c r="J11" s="55">
        <v>8.5400000000000004E-2</v>
      </c>
      <c r="K11" s="55">
        <v>8.1600000000000006E-2</v>
      </c>
      <c r="L11" s="55" t="s">
        <v>551</v>
      </c>
      <c r="M11" s="55">
        <v>7.5300000000000006E-2</v>
      </c>
      <c r="N11" s="55">
        <v>7.3300000000000004E-2</v>
      </c>
      <c r="O11" s="55">
        <v>6.6799999999999998E-2</v>
      </c>
      <c r="R11" s="4"/>
      <c r="S11" s="38" t="s">
        <v>555</v>
      </c>
      <c r="T11" s="4" t="str">
        <f>VLOOKUP(LEFT(Table7912[[#This Row],[Column1]],FIND("–",Table7912[[#This Row],[Column1]])-1),Table610[],2,0)</f>
        <v>2</v>
      </c>
      <c r="U11" s="13">
        <f>VLOOKUP(LEFT(Table7912[[#This Row],[Column1]],FIND("–",Table7912[[#This Row],[Column1]])-1),Table610[],4,0)</f>
        <v>8.5999999999999993E-2</v>
      </c>
      <c r="V11" s="4" t="str">
        <f t="shared" si="1"/>
        <v>64</v>
      </c>
      <c r="W11" s="4" t="s">
        <v>380</v>
      </c>
      <c r="X11" s="4" t="s">
        <v>373</v>
      </c>
      <c r="Y11" s="4" t="str">
        <f>CONCATENATE(Table7912[[#This Row],[Fraction]],"-",Table7912[[#This Row],[Pitch]]," ",Table7912[[#This Row],[Series]]," ",Table7912[[#This Row],[Class]])</f>
        <v>2-64 UNF 2B</v>
      </c>
      <c r="Z11" s="4" t="str">
        <f>CONCATENATE(TEXT(Table7912[[#This Row],[Decimal]],".000"),"-",Table7912[[#This Row],[Pitch]]," ",Table7912[[#This Row],[Series]]," ",Table7912[[#This Row],[Class]])</f>
        <v>.086-64 UNF 2B</v>
      </c>
      <c r="AC11" s="55">
        <v>8.5999999999999993E-2</v>
      </c>
      <c r="AE11" s="4">
        <v>7.8600000000000003E-2</v>
      </c>
      <c r="AF11" s="4">
        <v>7.5899999999999995E-2</v>
      </c>
      <c r="AG11" s="4"/>
      <c r="AH11" s="55">
        <v>6.9099999999999995E-2</v>
      </c>
      <c r="AI11" s="4">
        <v>7.5300000000000006E-2</v>
      </c>
      <c r="AJ11" s="4"/>
      <c r="AK11" s="4"/>
      <c r="AL11" s="4"/>
      <c r="AM11" s="4"/>
      <c r="AN11" s="4"/>
      <c r="AO11" s="4"/>
      <c r="AS11" s="16"/>
      <c r="AT11" s="16"/>
      <c r="AW11" s="19" t="s">
        <v>378</v>
      </c>
      <c r="AX11" s="79" t="s">
        <v>378</v>
      </c>
      <c r="AY11" s="77" t="s">
        <v>378</v>
      </c>
      <c r="AZ11" s="78">
        <v>0.19</v>
      </c>
    </row>
    <row r="12" spans="1:52" x14ac:dyDescent="0.25">
      <c r="A12" s="38" t="s">
        <v>555</v>
      </c>
      <c r="B12" s="4" t="str">
        <f>VLOOKUP(LEFT(Table711[[#This Row],[Column1]],FIND("–",Table711[[#This Row],[Column1]])-1),Table610[],2,0)</f>
        <v>2</v>
      </c>
      <c r="C12" s="13">
        <f>VLOOKUP(LEFT(Table711[[#This Row],[Column1]],FIND("–",Table711[[#This Row],[Column1]])-1),Table610[],4,0)</f>
        <v>8.5999999999999993E-2</v>
      </c>
      <c r="D12" s="4" t="str">
        <f t="shared" si="0"/>
        <v>64</v>
      </c>
      <c r="E12" s="4" t="s">
        <v>380</v>
      </c>
      <c r="F12" s="4" t="s">
        <v>374</v>
      </c>
      <c r="G12" s="4" t="str">
        <f>CONCATENATE(Table711[[#This Row],[Fraction]],"-",Table711[[#This Row],[Pitch]]," ",Table711[[#This Row],[Series]]," ",Table711[[#This Row],[Class]])</f>
        <v>2-64 UNF 3A</v>
      </c>
      <c r="H12" s="4" t="str">
        <f>CONCATENATE(TEXT(Table711[[#This Row],[Decimal]],".000"),"-",Table711[[#This Row],[Pitch]]," ",Table711[[#This Row],[Series]]," ",Table711[[#This Row],[Class]])</f>
        <v>.086-64 UNF 3A</v>
      </c>
      <c r="I12" s="55">
        <v>0</v>
      </c>
      <c r="J12" s="55">
        <v>8.5999999999999993E-2</v>
      </c>
      <c r="K12" s="55">
        <v>8.2199999999999995E-2</v>
      </c>
      <c r="L12" s="55" t="s">
        <v>551</v>
      </c>
      <c r="M12" s="55">
        <v>7.5899999999999995E-2</v>
      </c>
      <c r="N12" s="55">
        <v>7.4399999999999994E-2</v>
      </c>
      <c r="O12" s="55">
        <v>6.7400000000000002E-2</v>
      </c>
      <c r="R12" s="4"/>
      <c r="S12" s="38" t="s">
        <v>555</v>
      </c>
      <c r="T12" s="4" t="str">
        <f>VLOOKUP(LEFT(Table7912[[#This Row],[Column1]],FIND("–",Table7912[[#This Row],[Column1]])-1),Table610[],2,0)</f>
        <v>2</v>
      </c>
      <c r="U12" s="13">
        <f>VLOOKUP(LEFT(Table7912[[#This Row],[Column1]],FIND("–",Table7912[[#This Row],[Column1]])-1),Table610[],4,0)</f>
        <v>8.5999999999999993E-2</v>
      </c>
      <c r="V12" s="4" t="str">
        <f t="shared" si="1"/>
        <v>64</v>
      </c>
      <c r="W12" s="4" t="s">
        <v>380</v>
      </c>
      <c r="X12" s="4" t="s">
        <v>375</v>
      </c>
      <c r="Y12" s="4" t="str">
        <f>CONCATENATE(Table7912[[#This Row],[Fraction]],"-",Table7912[[#This Row],[Pitch]]," ",Table7912[[#This Row],[Series]]," ",Table7912[[#This Row],[Class]])</f>
        <v>2-64 UNF 3B</v>
      </c>
      <c r="Z12" s="4" t="str">
        <f>CONCATENATE(TEXT(Table7912[[#This Row],[Decimal]],".000"),"-",Table7912[[#This Row],[Pitch]]," ",Table7912[[#This Row],[Series]]," ",Table7912[[#This Row],[Class]])</f>
        <v>.086-64 UNF 3B</v>
      </c>
      <c r="AC12" s="55">
        <v>8.5999999999999993E-2</v>
      </c>
      <c r="AE12" s="4">
        <v>7.7899999999999997E-2</v>
      </c>
      <c r="AF12" s="4">
        <v>7.5899999999999995E-2</v>
      </c>
      <c r="AG12" s="4"/>
      <c r="AH12" s="55">
        <v>6.9099999999999995E-2</v>
      </c>
      <c r="AI12" s="4">
        <v>7.5300000000000006E-2</v>
      </c>
      <c r="AJ12" s="4"/>
      <c r="AK12" s="4"/>
      <c r="AL12" s="4"/>
      <c r="AM12" s="4"/>
      <c r="AN12" s="4"/>
      <c r="AO12" s="4"/>
      <c r="AS12" s="16"/>
      <c r="AT12" s="16"/>
      <c r="AW12" s="19" t="s">
        <v>379</v>
      </c>
      <c r="AX12" s="79" t="s">
        <v>379</v>
      </c>
      <c r="AY12" s="77" t="s">
        <v>379</v>
      </c>
      <c r="AZ12" s="78">
        <v>0.216</v>
      </c>
    </row>
    <row r="13" spans="1:52" x14ac:dyDescent="0.25">
      <c r="A13" s="38" t="s">
        <v>556</v>
      </c>
      <c r="B13" s="4" t="str">
        <f>VLOOKUP(LEFT(Table711[[#This Row],[Column1]],FIND("–",Table711[[#This Row],[Column1]])-1),Table610[],2,0)</f>
        <v>3</v>
      </c>
      <c r="C13" s="13">
        <f>VLOOKUP(LEFT(Table711[[#This Row],[Column1]],FIND("–",Table711[[#This Row],[Column1]])-1),Table610[],4,0)</f>
        <v>9.9000000000000005E-2</v>
      </c>
      <c r="D13" s="4" t="str">
        <f t="shared" si="0"/>
        <v>48</v>
      </c>
      <c r="E13" s="4" t="s">
        <v>381</v>
      </c>
      <c r="F13" s="4" t="s">
        <v>372</v>
      </c>
      <c r="G13" s="4" t="str">
        <f>CONCATENATE(Table711[[#This Row],[Fraction]],"-",Table711[[#This Row],[Pitch]]," ",Table711[[#This Row],[Series]]," ",Table711[[#This Row],[Class]])</f>
        <v>3-48 UNC 2A</v>
      </c>
      <c r="H13" s="4" t="str">
        <f>CONCATENATE(TEXT(Table711[[#This Row],[Decimal]],".000"),"-",Table711[[#This Row],[Pitch]]," ",Table711[[#This Row],[Series]]," ",Table711[[#This Row],[Class]])</f>
        <v>.099-48 UNC 2A</v>
      </c>
      <c r="I13" s="55">
        <v>6.9999999999999999E-4</v>
      </c>
      <c r="J13" s="55">
        <v>9.8299999999999998E-2</v>
      </c>
      <c r="K13" s="55">
        <v>9.3799999999999994E-2</v>
      </c>
      <c r="L13" s="55" t="s">
        <v>551</v>
      </c>
      <c r="M13" s="55">
        <v>8.48E-2</v>
      </c>
      <c r="N13" s="55">
        <v>8.2500000000000004E-2</v>
      </c>
      <c r="O13" s="55">
        <v>7.3400000000000007E-2</v>
      </c>
      <c r="R13" s="4"/>
      <c r="S13" s="38" t="s">
        <v>556</v>
      </c>
      <c r="T13" s="4" t="str">
        <f>VLOOKUP(LEFT(Table7912[[#This Row],[Column1]],FIND("–",Table7912[[#This Row],[Column1]])-1),Table610[],2,0)</f>
        <v>3</v>
      </c>
      <c r="U13" s="13">
        <f>VLOOKUP(LEFT(Table7912[[#This Row],[Column1]],FIND("–",Table7912[[#This Row],[Column1]])-1),Table610[],4,0)</f>
        <v>9.9000000000000005E-2</v>
      </c>
      <c r="V13" s="4" t="str">
        <f t="shared" si="1"/>
        <v>48</v>
      </c>
      <c r="W13" s="4" t="s">
        <v>381</v>
      </c>
      <c r="X13" s="4" t="s">
        <v>373</v>
      </c>
      <c r="Y13" s="4" t="str">
        <f>CONCATENATE(Table7912[[#This Row],[Fraction]],"-",Table7912[[#This Row],[Pitch]]," ",Table7912[[#This Row],[Series]]," ",Table7912[[#This Row],[Class]])</f>
        <v>3-48 UNC 2B</v>
      </c>
      <c r="Z13" s="4" t="str">
        <f>CONCATENATE(TEXT(Table7912[[#This Row],[Decimal]],".000"),"-",Table7912[[#This Row],[Pitch]]," ",Table7912[[#This Row],[Series]]," ",Table7912[[#This Row],[Class]])</f>
        <v>.099-48 UNC 2B</v>
      </c>
      <c r="AC13" s="55">
        <v>9.9000000000000005E-2</v>
      </c>
      <c r="AE13" s="4">
        <v>8.8499999999999995E-2</v>
      </c>
      <c r="AF13" s="4">
        <v>8.5500000000000007E-2</v>
      </c>
      <c r="AG13" s="4"/>
      <c r="AH13" s="55">
        <v>7.6399999999999996E-2</v>
      </c>
      <c r="AI13" s="4">
        <v>8.4500000000000006E-2</v>
      </c>
      <c r="AJ13" s="4"/>
      <c r="AK13" s="4"/>
      <c r="AL13" s="4"/>
      <c r="AM13" s="4"/>
      <c r="AN13" s="4"/>
      <c r="AO13" s="4"/>
      <c r="AS13" s="16"/>
      <c r="AT13" s="16"/>
      <c r="AW13" s="19" t="s">
        <v>961</v>
      </c>
      <c r="AX13" s="79" t="s">
        <v>1013</v>
      </c>
      <c r="AY13" s="77">
        <v>0.25</v>
      </c>
      <c r="AZ13" s="78">
        <v>0.25</v>
      </c>
    </row>
    <row r="14" spans="1:52" x14ac:dyDescent="0.25">
      <c r="A14" s="38" t="s">
        <v>556</v>
      </c>
      <c r="B14" s="4" t="str">
        <f>VLOOKUP(LEFT(Table711[[#This Row],[Column1]],FIND("–",Table711[[#This Row],[Column1]])-1),Table610[],2,0)</f>
        <v>3</v>
      </c>
      <c r="C14" s="13">
        <f>VLOOKUP(LEFT(Table711[[#This Row],[Column1]],FIND("–",Table711[[#This Row],[Column1]])-1),Table610[],4,0)</f>
        <v>9.9000000000000005E-2</v>
      </c>
      <c r="D14" s="4" t="str">
        <f t="shared" si="0"/>
        <v>48</v>
      </c>
      <c r="E14" s="4" t="s">
        <v>381</v>
      </c>
      <c r="F14" s="4" t="s">
        <v>374</v>
      </c>
      <c r="G14" s="4" t="str">
        <f>CONCATENATE(Table711[[#This Row],[Fraction]],"-",Table711[[#This Row],[Pitch]]," ",Table711[[#This Row],[Series]]," ",Table711[[#This Row],[Class]])</f>
        <v>3-48 UNC 3A</v>
      </c>
      <c r="H14" s="4" t="str">
        <f>CONCATENATE(TEXT(Table711[[#This Row],[Decimal]],".000"),"-",Table711[[#This Row],[Pitch]]," ",Table711[[#This Row],[Series]]," ",Table711[[#This Row],[Class]])</f>
        <v>.099-48 UNC 3A</v>
      </c>
      <c r="I14" s="55">
        <v>0</v>
      </c>
      <c r="J14" s="55">
        <v>9.9000000000000005E-2</v>
      </c>
      <c r="K14" s="55">
        <v>9.4500000000000001E-2</v>
      </c>
      <c r="L14" s="55" t="s">
        <v>551</v>
      </c>
      <c r="M14" s="55">
        <v>8.5500000000000007E-2</v>
      </c>
      <c r="N14" s="55">
        <v>8.3799999999999999E-2</v>
      </c>
      <c r="O14" s="55">
        <v>7.4099999999999999E-2</v>
      </c>
      <c r="R14" s="4"/>
      <c r="S14" s="38" t="s">
        <v>556</v>
      </c>
      <c r="T14" s="4" t="str">
        <f>VLOOKUP(LEFT(Table7912[[#This Row],[Column1]],FIND("–",Table7912[[#This Row],[Column1]])-1),Table610[],2,0)</f>
        <v>3</v>
      </c>
      <c r="U14" s="13">
        <f>VLOOKUP(LEFT(Table7912[[#This Row],[Column1]],FIND("–",Table7912[[#This Row],[Column1]])-1),Table610[],4,0)</f>
        <v>9.9000000000000005E-2</v>
      </c>
      <c r="V14" s="4" t="str">
        <f t="shared" si="1"/>
        <v>48</v>
      </c>
      <c r="W14" s="4" t="s">
        <v>381</v>
      </c>
      <c r="X14" s="4" t="s">
        <v>375</v>
      </c>
      <c r="Y14" s="4" t="str">
        <f>CONCATENATE(Table7912[[#This Row],[Fraction]],"-",Table7912[[#This Row],[Pitch]]," ",Table7912[[#This Row],[Series]]," ",Table7912[[#This Row],[Class]])</f>
        <v>3-48 UNC 3B</v>
      </c>
      <c r="Z14" s="4" t="str">
        <f>CONCATENATE(TEXT(Table7912[[#This Row],[Decimal]],".000"),"-",Table7912[[#This Row],[Pitch]]," ",Table7912[[#This Row],[Series]]," ",Table7912[[#This Row],[Class]])</f>
        <v>.099-48 UNC 3B</v>
      </c>
      <c r="AC14" s="55">
        <v>9.9000000000000005E-2</v>
      </c>
      <c r="AE14" s="4">
        <v>8.77E-2</v>
      </c>
      <c r="AF14" s="4">
        <v>8.5500000000000007E-2</v>
      </c>
      <c r="AG14" s="4"/>
      <c r="AH14" s="55">
        <v>7.6399999999999996E-2</v>
      </c>
      <c r="AI14" s="4">
        <v>8.4500000000000006E-2</v>
      </c>
      <c r="AJ14" s="4"/>
      <c r="AK14" s="4"/>
      <c r="AL14" s="4"/>
      <c r="AM14" s="4"/>
      <c r="AN14" s="4"/>
      <c r="AO14" s="4"/>
      <c r="AS14" s="16"/>
      <c r="AT14" s="16"/>
      <c r="AW14" s="19" t="s">
        <v>962</v>
      </c>
      <c r="AX14" s="79" t="s">
        <v>1014</v>
      </c>
      <c r="AY14" s="77">
        <v>0.3125</v>
      </c>
      <c r="AZ14" s="78">
        <v>0.3125</v>
      </c>
    </row>
    <row r="15" spans="1:52" x14ac:dyDescent="0.25">
      <c r="A15" s="38" t="s">
        <v>557</v>
      </c>
      <c r="B15" s="4" t="str">
        <f>VLOOKUP(LEFT(Table711[[#This Row],[Column1]],FIND("–",Table711[[#This Row],[Column1]])-1),Table610[],2,0)</f>
        <v>3</v>
      </c>
      <c r="C15" s="13">
        <f>VLOOKUP(LEFT(Table711[[#This Row],[Column1]],FIND("–",Table711[[#This Row],[Column1]])-1),Table610[],4,0)</f>
        <v>9.9000000000000005E-2</v>
      </c>
      <c r="D15" s="4" t="str">
        <f t="shared" si="0"/>
        <v>56</v>
      </c>
      <c r="E15" s="4" t="s">
        <v>380</v>
      </c>
      <c r="F15" s="4" t="s">
        <v>372</v>
      </c>
      <c r="G15" s="4" t="str">
        <f>CONCATENATE(Table711[[#This Row],[Fraction]],"-",Table711[[#This Row],[Pitch]]," ",Table711[[#This Row],[Series]]," ",Table711[[#This Row],[Class]])</f>
        <v>3-56 UNF 2A</v>
      </c>
      <c r="H15" s="4" t="str">
        <f>CONCATENATE(TEXT(Table711[[#This Row],[Decimal]],".000"),"-",Table711[[#This Row],[Pitch]]," ",Table711[[#This Row],[Series]]," ",Table711[[#This Row],[Class]])</f>
        <v>.099-56 UNF 2A</v>
      </c>
      <c r="I15" s="55">
        <v>6.9999999999999999E-4</v>
      </c>
      <c r="J15" s="55">
        <v>9.8299999999999998E-2</v>
      </c>
      <c r="K15" s="55">
        <v>9.4200000000000006E-2</v>
      </c>
      <c r="L15" s="55" t="s">
        <v>551</v>
      </c>
      <c r="M15" s="55">
        <v>8.6699999999999999E-2</v>
      </c>
      <c r="N15" s="55">
        <v>8.4500000000000006E-2</v>
      </c>
      <c r="O15" s="55">
        <v>7.7100000000000002E-2</v>
      </c>
      <c r="R15" s="4"/>
      <c r="S15" s="38" t="s">
        <v>557</v>
      </c>
      <c r="T15" s="4" t="str">
        <f>VLOOKUP(LEFT(Table7912[[#This Row],[Column1]],FIND("–",Table7912[[#This Row],[Column1]])-1),Table610[],2,0)</f>
        <v>3</v>
      </c>
      <c r="U15" s="13">
        <f>VLOOKUP(LEFT(Table7912[[#This Row],[Column1]],FIND("–",Table7912[[#This Row],[Column1]])-1),Table610[],4,0)</f>
        <v>9.9000000000000005E-2</v>
      </c>
      <c r="V15" s="4" t="str">
        <f t="shared" si="1"/>
        <v>56</v>
      </c>
      <c r="W15" s="4" t="s">
        <v>380</v>
      </c>
      <c r="X15" s="4" t="s">
        <v>373</v>
      </c>
      <c r="Y15" s="4" t="str">
        <f>CONCATENATE(Table7912[[#This Row],[Fraction]],"-",Table7912[[#This Row],[Pitch]]," ",Table7912[[#This Row],[Series]]," ",Table7912[[#This Row],[Class]])</f>
        <v>3-56 UNF 2B</v>
      </c>
      <c r="Z15" s="4" t="str">
        <f>CONCATENATE(TEXT(Table7912[[#This Row],[Decimal]],".000"),"-",Table7912[[#This Row],[Pitch]]," ",Table7912[[#This Row],[Series]]," ",Table7912[[#This Row],[Class]])</f>
        <v>.099-56 UNF 2B</v>
      </c>
      <c r="AC15" s="55">
        <v>9.9000000000000005E-2</v>
      </c>
      <c r="AE15" s="4">
        <v>9.0200000000000002E-2</v>
      </c>
      <c r="AF15" s="4">
        <v>8.7400000000000005E-2</v>
      </c>
      <c r="AG15" s="4"/>
      <c r="AH15" s="55">
        <v>7.9699999999999993E-2</v>
      </c>
      <c r="AI15" s="4">
        <v>8.6499999999999994E-2</v>
      </c>
      <c r="AJ15" s="4"/>
      <c r="AK15" s="4"/>
      <c r="AL15" s="4"/>
      <c r="AM15" s="4"/>
      <c r="AN15" s="4"/>
      <c r="AO15" s="4"/>
      <c r="AS15" s="16"/>
      <c r="AT15" s="16"/>
      <c r="AW15" s="19" t="s">
        <v>963</v>
      </c>
      <c r="AX15" s="79" t="s">
        <v>1015</v>
      </c>
      <c r="AY15" s="77">
        <v>0.375</v>
      </c>
      <c r="AZ15" s="78">
        <v>0.375</v>
      </c>
    </row>
    <row r="16" spans="1:52" x14ac:dyDescent="0.25">
      <c r="A16" s="38" t="s">
        <v>557</v>
      </c>
      <c r="B16" s="4" t="str">
        <f>VLOOKUP(LEFT(Table711[[#This Row],[Column1]],FIND("–",Table711[[#This Row],[Column1]])-1),Table610[],2,0)</f>
        <v>3</v>
      </c>
      <c r="C16" s="13">
        <f>VLOOKUP(LEFT(Table711[[#This Row],[Column1]],FIND("–",Table711[[#This Row],[Column1]])-1),Table610[],4,0)</f>
        <v>9.9000000000000005E-2</v>
      </c>
      <c r="D16" s="4" t="str">
        <f t="shared" si="0"/>
        <v>56</v>
      </c>
      <c r="E16" s="4" t="s">
        <v>380</v>
      </c>
      <c r="F16" s="4" t="s">
        <v>374</v>
      </c>
      <c r="G16" s="4" t="str">
        <f>CONCATENATE(Table711[[#This Row],[Fraction]],"-",Table711[[#This Row],[Pitch]]," ",Table711[[#This Row],[Series]]," ",Table711[[#This Row],[Class]])</f>
        <v>3-56 UNF 3A</v>
      </c>
      <c r="H16" s="4" t="str">
        <f>CONCATENATE(TEXT(Table711[[#This Row],[Decimal]],".000"),"-",Table711[[#This Row],[Pitch]]," ",Table711[[#This Row],[Series]]," ",Table711[[#This Row],[Class]])</f>
        <v>.099-56 UNF 3A</v>
      </c>
      <c r="I16" s="55">
        <v>0</v>
      </c>
      <c r="J16" s="55">
        <v>9.9000000000000005E-2</v>
      </c>
      <c r="K16" s="55">
        <v>9.4899999999999998E-2</v>
      </c>
      <c r="L16" s="55" t="s">
        <v>551</v>
      </c>
      <c r="M16" s="55">
        <v>8.7400000000000005E-2</v>
      </c>
      <c r="N16" s="55">
        <v>8.5800000000000001E-2</v>
      </c>
      <c r="O16" s="55">
        <v>7.7799999999999994E-2</v>
      </c>
      <c r="R16" s="4"/>
      <c r="S16" s="38" t="s">
        <v>557</v>
      </c>
      <c r="T16" s="4" t="str">
        <f>VLOOKUP(LEFT(Table7912[[#This Row],[Column1]],FIND("–",Table7912[[#This Row],[Column1]])-1),Table610[],2,0)</f>
        <v>3</v>
      </c>
      <c r="U16" s="13">
        <f>VLOOKUP(LEFT(Table7912[[#This Row],[Column1]],FIND("–",Table7912[[#This Row],[Column1]])-1),Table610[],4,0)</f>
        <v>9.9000000000000005E-2</v>
      </c>
      <c r="V16" s="4" t="str">
        <f t="shared" si="1"/>
        <v>56</v>
      </c>
      <c r="W16" s="4" t="s">
        <v>380</v>
      </c>
      <c r="X16" s="4" t="s">
        <v>375</v>
      </c>
      <c r="Y16" s="4" t="str">
        <f>CONCATENATE(Table7912[[#This Row],[Fraction]],"-",Table7912[[#This Row],[Pitch]]," ",Table7912[[#This Row],[Series]]," ",Table7912[[#This Row],[Class]])</f>
        <v>3-56 UNF 3B</v>
      </c>
      <c r="Z16" s="4" t="str">
        <f>CONCATENATE(TEXT(Table7912[[#This Row],[Decimal]],".000"),"-",Table7912[[#This Row],[Pitch]]," ",Table7912[[#This Row],[Series]]," ",Table7912[[#This Row],[Class]])</f>
        <v>.099-56 UNF 3B</v>
      </c>
      <c r="AC16" s="55">
        <v>9.9000000000000005E-2</v>
      </c>
      <c r="AE16" s="4">
        <v>8.9499999999999996E-2</v>
      </c>
      <c r="AF16" s="4">
        <v>8.7400000000000005E-2</v>
      </c>
      <c r="AG16" s="4"/>
      <c r="AH16" s="55">
        <v>7.9699999999999993E-2</v>
      </c>
      <c r="AI16" s="4">
        <v>8.6499999999999994E-2</v>
      </c>
      <c r="AJ16" s="4"/>
      <c r="AK16" s="4"/>
      <c r="AL16" s="4"/>
      <c r="AM16" s="4"/>
      <c r="AN16" s="4"/>
      <c r="AO16" s="4"/>
      <c r="AS16" s="16"/>
      <c r="AT16" s="16"/>
      <c r="AW16" s="19" t="s">
        <v>964</v>
      </c>
      <c r="AX16" s="79" t="s">
        <v>964</v>
      </c>
      <c r="AY16" s="78">
        <v>0.39</v>
      </c>
      <c r="AZ16" s="78">
        <v>0.39</v>
      </c>
    </row>
    <row r="17" spans="1:52" x14ac:dyDescent="0.25">
      <c r="A17" s="38" t="s">
        <v>558</v>
      </c>
      <c r="B17" s="4" t="str">
        <f>VLOOKUP(LEFT(Table711[[#This Row],[Column1]],FIND("–",Table711[[#This Row],[Column1]])-1),Table610[],2,0)</f>
        <v>4</v>
      </c>
      <c r="C17" s="13">
        <f>VLOOKUP(LEFT(Table711[[#This Row],[Column1]],FIND("–",Table711[[#This Row],[Column1]])-1),Table610[],4,0)</f>
        <v>0.112</v>
      </c>
      <c r="D17" s="4" t="str">
        <f t="shared" si="0"/>
        <v>40</v>
      </c>
      <c r="E17" s="4" t="s">
        <v>381</v>
      </c>
      <c r="F17" s="4" t="s">
        <v>372</v>
      </c>
      <c r="G17" s="4" t="str">
        <f>CONCATENATE(Table711[[#This Row],[Fraction]],"-",Table711[[#This Row],[Pitch]]," ",Table711[[#This Row],[Series]]," ",Table711[[#This Row],[Class]])</f>
        <v>4-40 UNC 2A</v>
      </c>
      <c r="H17" s="4" t="str">
        <f>CONCATENATE(TEXT(Table711[[#This Row],[Decimal]],".000"),"-",Table711[[#This Row],[Pitch]]," ",Table711[[#This Row],[Series]]," ",Table711[[#This Row],[Class]])</f>
        <v>.112-40 UNC 2A</v>
      </c>
      <c r="I17" s="55">
        <v>8.0000000000000004E-4</v>
      </c>
      <c r="J17" s="55">
        <v>0.11119999999999999</v>
      </c>
      <c r="K17" s="55">
        <v>0.1061</v>
      </c>
      <c r="L17" s="55" t="s">
        <v>551</v>
      </c>
      <c r="M17" s="55">
        <v>9.5000000000000001E-2</v>
      </c>
      <c r="N17" s="55">
        <v>9.2499999999999999E-2</v>
      </c>
      <c r="O17" s="55">
        <v>8.14E-2</v>
      </c>
      <c r="R17" s="4"/>
      <c r="S17" s="38" t="s">
        <v>558</v>
      </c>
      <c r="T17" s="4" t="str">
        <f>VLOOKUP(LEFT(Table7912[[#This Row],[Column1]],FIND("–",Table7912[[#This Row],[Column1]])-1),Table610[],2,0)</f>
        <v>4</v>
      </c>
      <c r="U17" s="13">
        <f>VLOOKUP(LEFT(Table7912[[#This Row],[Column1]],FIND("–",Table7912[[#This Row],[Column1]])-1),Table610[],4,0)</f>
        <v>0.112</v>
      </c>
      <c r="V17" s="4" t="str">
        <f t="shared" si="1"/>
        <v>40</v>
      </c>
      <c r="W17" s="4" t="s">
        <v>381</v>
      </c>
      <c r="X17" s="4" t="s">
        <v>373</v>
      </c>
      <c r="Y17" s="4" t="str">
        <f>CONCATENATE(Table7912[[#This Row],[Fraction]],"-",Table7912[[#This Row],[Pitch]]," ",Table7912[[#This Row],[Series]]," ",Table7912[[#This Row],[Class]])</f>
        <v>4-40 UNC 2B</v>
      </c>
      <c r="Z17" s="4" t="str">
        <f>CONCATENATE(TEXT(Table7912[[#This Row],[Decimal]],".000"),"-",Table7912[[#This Row],[Pitch]]," ",Table7912[[#This Row],[Series]]," ",Table7912[[#This Row],[Class]])</f>
        <v>.112-40 UNC 2B</v>
      </c>
      <c r="AC17" s="55">
        <v>0.112</v>
      </c>
      <c r="AE17" s="4">
        <v>9.9099999999999994E-2</v>
      </c>
      <c r="AF17" s="4">
        <v>9.5799999999999996E-2</v>
      </c>
      <c r="AG17" s="4"/>
      <c r="AH17" s="55">
        <v>8.4900000000000003E-2</v>
      </c>
      <c r="AI17" s="4">
        <v>9.3899999999999997E-2</v>
      </c>
      <c r="AJ17" s="4"/>
      <c r="AK17" s="4"/>
      <c r="AL17" s="4"/>
      <c r="AM17" s="4"/>
      <c r="AN17" s="4"/>
      <c r="AO17" s="4"/>
      <c r="AS17" s="16"/>
      <c r="AT17" s="16"/>
      <c r="AW17" s="19" t="s">
        <v>965</v>
      </c>
      <c r="AX17" s="79" t="s">
        <v>1016</v>
      </c>
      <c r="AY17" s="77">
        <v>0.4375</v>
      </c>
      <c r="AZ17" s="78">
        <v>0.4375</v>
      </c>
    </row>
    <row r="18" spans="1:52" x14ac:dyDescent="0.25">
      <c r="A18" s="38" t="s">
        <v>558</v>
      </c>
      <c r="B18" s="4" t="str">
        <f>VLOOKUP(LEFT(Table711[[#This Row],[Column1]],FIND("–",Table711[[#This Row],[Column1]])-1),Table610[],2,0)</f>
        <v>4</v>
      </c>
      <c r="C18" s="13">
        <f>VLOOKUP(LEFT(Table711[[#This Row],[Column1]],FIND("–",Table711[[#This Row],[Column1]])-1),Table610[],4,0)</f>
        <v>0.112</v>
      </c>
      <c r="D18" s="4" t="str">
        <f t="shared" si="0"/>
        <v>40</v>
      </c>
      <c r="E18" s="4" t="s">
        <v>381</v>
      </c>
      <c r="F18" s="4" t="s">
        <v>374</v>
      </c>
      <c r="G18" s="4" t="str">
        <f>CONCATENATE(Table711[[#This Row],[Fraction]],"-",Table711[[#This Row],[Pitch]]," ",Table711[[#This Row],[Series]]," ",Table711[[#This Row],[Class]])</f>
        <v>4-40 UNC 3A</v>
      </c>
      <c r="H18" s="4" t="str">
        <f>CONCATENATE(TEXT(Table711[[#This Row],[Decimal]],".000"),"-",Table711[[#This Row],[Pitch]]," ",Table711[[#This Row],[Series]]," ",Table711[[#This Row],[Class]])</f>
        <v>.112-40 UNC 3A</v>
      </c>
      <c r="I18" s="55">
        <v>0</v>
      </c>
      <c r="J18" s="55">
        <v>0.112</v>
      </c>
      <c r="K18" s="55">
        <v>0.1069</v>
      </c>
      <c r="L18" s="55" t="s">
        <v>551</v>
      </c>
      <c r="M18" s="55">
        <v>9.5799999999999996E-2</v>
      </c>
      <c r="N18" s="55">
        <v>9.3899999999999997E-2</v>
      </c>
      <c r="O18" s="55">
        <v>8.2199999999999995E-2</v>
      </c>
      <c r="R18" s="4"/>
      <c r="S18" s="38" t="s">
        <v>558</v>
      </c>
      <c r="T18" s="4" t="str">
        <f>VLOOKUP(LEFT(Table7912[[#This Row],[Column1]],FIND("–",Table7912[[#This Row],[Column1]])-1),Table610[],2,0)</f>
        <v>4</v>
      </c>
      <c r="U18" s="13">
        <f>VLOOKUP(LEFT(Table7912[[#This Row],[Column1]],FIND("–",Table7912[[#This Row],[Column1]])-1),Table610[],4,0)</f>
        <v>0.112</v>
      </c>
      <c r="V18" s="4" t="str">
        <f t="shared" si="1"/>
        <v>40</v>
      </c>
      <c r="W18" s="4" t="s">
        <v>381</v>
      </c>
      <c r="X18" s="4" t="s">
        <v>375</v>
      </c>
      <c r="Y18" s="4" t="str">
        <f>CONCATENATE(Table7912[[#This Row],[Fraction]],"-",Table7912[[#This Row],[Pitch]]," ",Table7912[[#This Row],[Series]]," ",Table7912[[#This Row],[Class]])</f>
        <v>4-40 UNC 3B</v>
      </c>
      <c r="Z18" s="4" t="str">
        <f>CONCATENATE(TEXT(Table7912[[#This Row],[Decimal]],".000"),"-",Table7912[[#This Row],[Pitch]]," ",Table7912[[#This Row],[Series]]," ",Table7912[[#This Row],[Class]])</f>
        <v>.112-40 UNC 3B</v>
      </c>
      <c r="AC18" s="55">
        <v>0.112</v>
      </c>
      <c r="AE18" s="4">
        <v>9.8199999999999996E-2</v>
      </c>
      <c r="AF18" s="4">
        <v>9.5799999999999996E-2</v>
      </c>
      <c r="AG18" s="4"/>
      <c r="AH18" s="55">
        <v>8.4900000000000003E-2</v>
      </c>
      <c r="AI18" s="4">
        <v>9.3899999999999997E-2</v>
      </c>
      <c r="AJ18" s="4"/>
      <c r="AK18" s="4"/>
      <c r="AL18" s="4"/>
      <c r="AM18" s="4"/>
      <c r="AN18" s="4"/>
      <c r="AO18" s="4"/>
      <c r="AS18" s="16"/>
      <c r="AT18" s="16"/>
      <c r="AW18" s="19" t="s">
        <v>966</v>
      </c>
      <c r="AX18" s="79" t="s">
        <v>1017</v>
      </c>
      <c r="AY18" s="77">
        <v>0.5</v>
      </c>
      <c r="AZ18" s="78">
        <v>0.5</v>
      </c>
    </row>
    <row r="19" spans="1:52" x14ac:dyDescent="0.25">
      <c r="A19" s="38" t="s">
        <v>559</v>
      </c>
      <c r="B19" s="4" t="str">
        <f>VLOOKUP(LEFT(Table711[[#This Row],[Column1]],FIND("–",Table711[[#This Row],[Column1]])-1),Table610[],2,0)</f>
        <v>4</v>
      </c>
      <c r="C19" s="13">
        <f>VLOOKUP(LEFT(Table711[[#This Row],[Column1]],FIND("–",Table711[[#This Row],[Column1]])-1),Table610[],4,0)</f>
        <v>0.112</v>
      </c>
      <c r="D19" s="4" t="str">
        <f t="shared" si="0"/>
        <v>48</v>
      </c>
      <c r="E19" s="4" t="s">
        <v>380</v>
      </c>
      <c r="F19" s="4" t="s">
        <v>372</v>
      </c>
      <c r="G19" s="4" t="str">
        <f>CONCATENATE(Table711[[#This Row],[Fraction]],"-",Table711[[#This Row],[Pitch]]," ",Table711[[#This Row],[Series]]," ",Table711[[#This Row],[Class]])</f>
        <v>4-48 UNF 2A</v>
      </c>
      <c r="H19" s="4" t="str">
        <f>CONCATENATE(TEXT(Table711[[#This Row],[Decimal]],".000"),"-",Table711[[#This Row],[Pitch]]," ",Table711[[#This Row],[Series]]," ",Table711[[#This Row],[Class]])</f>
        <v>.112-48 UNF 2A</v>
      </c>
      <c r="I19" s="55">
        <v>6.9999999999999999E-4</v>
      </c>
      <c r="J19" s="55">
        <v>0.1113</v>
      </c>
      <c r="K19" s="55">
        <v>0.10680000000000001</v>
      </c>
      <c r="L19" s="55" t="s">
        <v>551</v>
      </c>
      <c r="M19" s="55">
        <v>9.7799999999999998E-2</v>
      </c>
      <c r="N19" s="55">
        <v>9.5399999999999999E-2</v>
      </c>
      <c r="O19" s="55">
        <v>8.6400000000000005E-2</v>
      </c>
      <c r="R19" s="4"/>
      <c r="S19" s="38" t="s">
        <v>559</v>
      </c>
      <c r="T19" s="4" t="str">
        <f>VLOOKUP(LEFT(Table7912[[#This Row],[Column1]],FIND("–",Table7912[[#This Row],[Column1]])-1),Table610[],2,0)</f>
        <v>4</v>
      </c>
      <c r="U19" s="13">
        <f>VLOOKUP(LEFT(Table7912[[#This Row],[Column1]],FIND("–",Table7912[[#This Row],[Column1]])-1),Table610[],4,0)</f>
        <v>0.112</v>
      </c>
      <c r="V19" s="4" t="str">
        <f t="shared" si="1"/>
        <v>48</v>
      </c>
      <c r="W19" s="4" t="s">
        <v>380</v>
      </c>
      <c r="X19" s="4" t="s">
        <v>373</v>
      </c>
      <c r="Y19" s="4" t="str">
        <f>CONCATENATE(Table7912[[#This Row],[Fraction]],"-",Table7912[[#This Row],[Pitch]]," ",Table7912[[#This Row],[Series]]," ",Table7912[[#This Row],[Class]])</f>
        <v>4-48 UNF 2B</v>
      </c>
      <c r="Z19" s="4" t="str">
        <f>CONCATENATE(TEXT(Table7912[[#This Row],[Decimal]],".000"),"-",Table7912[[#This Row],[Pitch]]," ",Table7912[[#This Row],[Series]]," ",Table7912[[#This Row],[Class]])</f>
        <v>.112-48 UNF 2B</v>
      </c>
      <c r="AC19" s="55">
        <v>0.112</v>
      </c>
      <c r="AE19" s="4">
        <v>0.1016</v>
      </c>
      <c r="AF19" s="4">
        <v>9.8500000000000004E-2</v>
      </c>
      <c r="AG19" s="4"/>
      <c r="AH19" s="55">
        <v>8.9399999999999993E-2</v>
      </c>
      <c r="AI19" s="4">
        <v>9.6799999999999997E-2</v>
      </c>
      <c r="AJ19" s="4"/>
      <c r="AK19" s="4"/>
      <c r="AL19" s="4"/>
      <c r="AM19" s="4"/>
      <c r="AN19" s="4"/>
      <c r="AO19" s="4"/>
      <c r="AS19" s="16"/>
      <c r="AT19" s="16"/>
      <c r="AW19" s="19" t="s">
        <v>967</v>
      </c>
      <c r="AX19" s="79" t="s">
        <v>1018</v>
      </c>
      <c r="AY19" s="77">
        <v>0.5625</v>
      </c>
      <c r="AZ19" s="78">
        <v>0.5625</v>
      </c>
    </row>
    <row r="20" spans="1:52" x14ac:dyDescent="0.25">
      <c r="A20" s="38" t="s">
        <v>559</v>
      </c>
      <c r="B20" s="4" t="str">
        <f>VLOOKUP(LEFT(Table711[[#This Row],[Column1]],FIND("–",Table711[[#This Row],[Column1]])-1),Table610[],2,0)</f>
        <v>4</v>
      </c>
      <c r="C20" s="13">
        <f>VLOOKUP(LEFT(Table711[[#This Row],[Column1]],FIND("–",Table711[[#This Row],[Column1]])-1),Table610[],4,0)</f>
        <v>0.112</v>
      </c>
      <c r="D20" s="4" t="str">
        <f t="shared" si="0"/>
        <v>48</v>
      </c>
      <c r="E20" s="4" t="s">
        <v>380</v>
      </c>
      <c r="F20" s="4" t="s">
        <v>374</v>
      </c>
      <c r="G20" s="4" t="str">
        <f>CONCATENATE(Table711[[#This Row],[Fraction]],"-",Table711[[#This Row],[Pitch]]," ",Table711[[#This Row],[Series]]," ",Table711[[#This Row],[Class]])</f>
        <v>4-48 UNF 3A</v>
      </c>
      <c r="H20" s="4" t="str">
        <f>CONCATENATE(TEXT(Table711[[#This Row],[Decimal]],".000"),"-",Table711[[#This Row],[Pitch]]," ",Table711[[#This Row],[Series]]," ",Table711[[#This Row],[Class]])</f>
        <v>.112-48 UNF 3A</v>
      </c>
      <c r="I20" s="55">
        <v>0</v>
      </c>
      <c r="J20" s="55">
        <v>0.112</v>
      </c>
      <c r="K20" s="55">
        <v>0.1075</v>
      </c>
      <c r="L20" s="55" t="s">
        <v>551</v>
      </c>
      <c r="M20" s="55">
        <v>9.8500000000000004E-2</v>
      </c>
      <c r="N20" s="55">
        <v>9.6699999999999994E-2</v>
      </c>
      <c r="O20" s="55">
        <v>8.7099999999999997E-2</v>
      </c>
      <c r="R20" s="4"/>
      <c r="S20" s="38" t="s">
        <v>559</v>
      </c>
      <c r="T20" s="4" t="str">
        <f>VLOOKUP(LEFT(Table7912[[#This Row],[Column1]],FIND("–",Table7912[[#This Row],[Column1]])-1),Table610[],2,0)</f>
        <v>4</v>
      </c>
      <c r="U20" s="13">
        <f>VLOOKUP(LEFT(Table7912[[#This Row],[Column1]],FIND("–",Table7912[[#This Row],[Column1]])-1),Table610[],4,0)</f>
        <v>0.112</v>
      </c>
      <c r="V20" s="4" t="str">
        <f t="shared" si="1"/>
        <v>48</v>
      </c>
      <c r="W20" s="4" t="s">
        <v>380</v>
      </c>
      <c r="X20" s="4" t="s">
        <v>375</v>
      </c>
      <c r="Y20" s="4" t="str">
        <f>CONCATENATE(Table7912[[#This Row],[Fraction]],"-",Table7912[[#This Row],[Pitch]]," ",Table7912[[#This Row],[Series]]," ",Table7912[[#This Row],[Class]])</f>
        <v>4-48 UNF 3B</v>
      </c>
      <c r="Z20" s="4" t="str">
        <f>CONCATENATE(TEXT(Table7912[[#This Row],[Decimal]],".000"),"-",Table7912[[#This Row],[Pitch]]," ",Table7912[[#This Row],[Series]]," ",Table7912[[#This Row],[Class]])</f>
        <v>.112-48 UNF 3B</v>
      </c>
      <c r="AC20" s="55">
        <v>0.112</v>
      </c>
      <c r="AE20" s="4">
        <v>0.1008</v>
      </c>
      <c r="AF20" s="4">
        <v>9.8500000000000004E-2</v>
      </c>
      <c r="AG20" s="4"/>
      <c r="AH20" s="55">
        <v>8.9399999999999993E-2</v>
      </c>
      <c r="AI20" s="4">
        <v>9.6799999999999997E-2</v>
      </c>
      <c r="AJ20" s="4"/>
      <c r="AK20" s="4"/>
      <c r="AL20" s="4"/>
      <c r="AM20" s="4"/>
      <c r="AN20" s="4"/>
      <c r="AO20" s="4"/>
      <c r="AS20" s="16"/>
      <c r="AT20" s="16"/>
      <c r="AW20" s="19" t="s">
        <v>968</v>
      </c>
      <c r="AX20" s="79" t="s">
        <v>1019</v>
      </c>
      <c r="AY20" s="77">
        <v>0.625</v>
      </c>
      <c r="AZ20" s="78">
        <v>0.625</v>
      </c>
    </row>
    <row r="21" spans="1:52" x14ac:dyDescent="0.25">
      <c r="A21" s="38" t="s">
        <v>560</v>
      </c>
      <c r="B21" s="4" t="str">
        <f>VLOOKUP(LEFT(Table711[[#This Row],[Column1]],FIND("–",Table711[[#This Row],[Column1]])-1),Table610[],2,0)</f>
        <v>5</v>
      </c>
      <c r="C21" s="13">
        <f>VLOOKUP(LEFT(Table711[[#This Row],[Column1]],FIND("–",Table711[[#This Row],[Column1]])-1),Table610[],4,0)</f>
        <v>0.125</v>
      </c>
      <c r="D21" s="4" t="str">
        <f t="shared" si="0"/>
        <v>40</v>
      </c>
      <c r="E21" s="4" t="s">
        <v>381</v>
      </c>
      <c r="F21" s="4" t="s">
        <v>372</v>
      </c>
      <c r="G21" s="4" t="str">
        <f>CONCATENATE(Table711[[#This Row],[Fraction]],"-",Table711[[#This Row],[Pitch]]," ",Table711[[#This Row],[Series]]," ",Table711[[#This Row],[Class]])</f>
        <v>5-40 UNC 2A</v>
      </c>
      <c r="H21" s="4" t="str">
        <f>CONCATENATE(TEXT(Table711[[#This Row],[Decimal]],".000"),"-",Table711[[#This Row],[Pitch]]," ",Table711[[#This Row],[Series]]," ",Table711[[#This Row],[Class]])</f>
        <v>.125-40 UNC 2A</v>
      </c>
      <c r="I21" s="55">
        <v>8.0000000000000004E-4</v>
      </c>
      <c r="J21" s="55">
        <v>0.1242</v>
      </c>
      <c r="K21" s="55">
        <v>0.1191</v>
      </c>
      <c r="L21" s="55" t="s">
        <v>551</v>
      </c>
      <c r="M21" s="55">
        <v>0.108</v>
      </c>
      <c r="N21" s="55">
        <v>0.10539999999999999</v>
      </c>
      <c r="O21" s="55">
        <v>9.4399999999999998E-2</v>
      </c>
      <c r="R21" s="4"/>
      <c r="S21" s="38" t="s">
        <v>560</v>
      </c>
      <c r="T21" s="4" t="str">
        <f>VLOOKUP(LEFT(Table7912[[#This Row],[Column1]],FIND("–",Table7912[[#This Row],[Column1]])-1),Table610[],2,0)</f>
        <v>5</v>
      </c>
      <c r="U21" s="13">
        <f>VLOOKUP(LEFT(Table7912[[#This Row],[Column1]],FIND("–",Table7912[[#This Row],[Column1]])-1),Table610[],4,0)</f>
        <v>0.125</v>
      </c>
      <c r="V21" s="4" t="str">
        <f t="shared" si="1"/>
        <v>40</v>
      </c>
      <c r="W21" s="4" t="s">
        <v>381</v>
      </c>
      <c r="X21" s="4" t="s">
        <v>373</v>
      </c>
      <c r="Y21" s="4" t="str">
        <f>CONCATENATE(Table7912[[#This Row],[Fraction]],"-",Table7912[[#This Row],[Pitch]]," ",Table7912[[#This Row],[Series]]," ",Table7912[[#This Row],[Class]])</f>
        <v>5-40 UNC 2B</v>
      </c>
      <c r="Z21" s="4" t="str">
        <f>CONCATENATE(TEXT(Table7912[[#This Row],[Decimal]],".000"),"-",Table7912[[#This Row],[Pitch]]," ",Table7912[[#This Row],[Series]]," ",Table7912[[#This Row],[Class]])</f>
        <v>.125-40 UNC 2B</v>
      </c>
      <c r="AC21" s="55">
        <v>0.125</v>
      </c>
      <c r="AE21" s="4">
        <v>0.11210000000000001</v>
      </c>
      <c r="AF21" s="4">
        <v>0.10879999999999999</v>
      </c>
      <c r="AG21" s="4"/>
      <c r="AH21" s="55">
        <v>9.7900000000000001E-2</v>
      </c>
      <c r="AI21" s="4">
        <v>0.1062</v>
      </c>
      <c r="AJ21" s="4"/>
      <c r="AK21" s="4"/>
      <c r="AL21" s="4"/>
      <c r="AM21" s="4"/>
      <c r="AN21" s="4"/>
      <c r="AO21" s="4"/>
      <c r="AS21" s="16"/>
      <c r="AT21" s="16"/>
      <c r="AW21" s="19" t="s">
        <v>969</v>
      </c>
      <c r="AX21" s="79" t="s">
        <v>1020</v>
      </c>
      <c r="AY21" s="77">
        <v>0.6875</v>
      </c>
      <c r="AZ21" s="78">
        <v>0.6875</v>
      </c>
    </row>
    <row r="22" spans="1:52" x14ac:dyDescent="0.25">
      <c r="A22" s="38" t="s">
        <v>560</v>
      </c>
      <c r="B22" s="4" t="str">
        <f>VLOOKUP(LEFT(Table711[[#This Row],[Column1]],FIND("–",Table711[[#This Row],[Column1]])-1),Table610[],2,0)</f>
        <v>5</v>
      </c>
      <c r="C22" s="13">
        <f>VLOOKUP(LEFT(Table711[[#This Row],[Column1]],FIND("–",Table711[[#This Row],[Column1]])-1),Table610[],4,0)</f>
        <v>0.125</v>
      </c>
      <c r="D22" s="4" t="str">
        <f t="shared" si="0"/>
        <v>40</v>
      </c>
      <c r="E22" s="4" t="s">
        <v>381</v>
      </c>
      <c r="F22" s="4" t="s">
        <v>374</v>
      </c>
      <c r="G22" s="4" t="str">
        <f>CONCATENATE(Table711[[#This Row],[Fraction]],"-",Table711[[#This Row],[Pitch]]," ",Table711[[#This Row],[Series]]," ",Table711[[#This Row],[Class]])</f>
        <v>5-40 UNC 3A</v>
      </c>
      <c r="H22" s="4" t="str">
        <f>CONCATENATE(TEXT(Table711[[#This Row],[Decimal]],".000"),"-",Table711[[#This Row],[Pitch]]," ",Table711[[#This Row],[Series]]," ",Table711[[#This Row],[Class]])</f>
        <v>.125-40 UNC 3A</v>
      </c>
      <c r="I22" s="55">
        <v>0</v>
      </c>
      <c r="J22" s="55">
        <v>0.125</v>
      </c>
      <c r="K22" s="55">
        <v>0.11990000000000001</v>
      </c>
      <c r="L22" s="55" t="s">
        <v>551</v>
      </c>
      <c r="M22" s="55">
        <v>0.10879999999999999</v>
      </c>
      <c r="N22" s="55">
        <v>0.1069</v>
      </c>
      <c r="O22" s="55">
        <v>9.5200000000000007E-2</v>
      </c>
      <c r="R22" s="4"/>
      <c r="S22" s="38" t="s">
        <v>560</v>
      </c>
      <c r="T22" s="4" t="str">
        <f>VLOOKUP(LEFT(Table7912[[#This Row],[Column1]],FIND("–",Table7912[[#This Row],[Column1]])-1),Table610[],2,0)</f>
        <v>5</v>
      </c>
      <c r="U22" s="13">
        <f>VLOOKUP(LEFT(Table7912[[#This Row],[Column1]],FIND("–",Table7912[[#This Row],[Column1]])-1),Table610[],4,0)</f>
        <v>0.125</v>
      </c>
      <c r="V22" s="4" t="str">
        <f t="shared" si="1"/>
        <v>40</v>
      </c>
      <c r="W22" s="4" t="s">
        <v>381</v>
      </c>
      <c r="X22" s="4" t="s">
        <v>375</v>
      </c>
      <c r="Y22" s="4" t="str">
        <f>CONCATENATE(Table7912[[#This Row],[Fraction]],"-",Table7912[[#This Row],[Pitch]]," ",Table7912[[#This Row],[Series]]," ",Table7912[[#This Row],[Class]])</f>
        <v>5-40 UNC 3B</v>
      </c>
      <c r="Z22" s="4" t="str">
        <f>CONCATENATE(TEXT(Table7912[[#This Row],[Decimal]],".000"),"-",Table7912[[#This Row],[Pitch]]," ",Table7912[[#This Row],[Series]]," ",Table7912[[#This Row],[Class]])</f>
        <v>.125-40 UNC 3B</v>
      </c>
      <c r="AC22" s="55">
        <v>0.125</v>
      </c>
      <c r="AE22" s="4">
        <v>0.1113</v>
      </c>
      <c r="AF22" s="4">
        <v>0.10879999999999999</v>
      </c>
      <c r="AG22" s="4"/>
      <c r="AH22" s="55">
        <v>9.7900000000000001E-2</v>
      </c>
      <c r="AI22" s="4">
        <v>0.1062</v>
      </c>
      <c r="AJ22" s="4"/>
      <c r="AK22" s="4"/>
      <c r="AL22" s="4"/>
      <c r="AM22" s="4"/>
      <c r="AN22" s="4"/>
      <c r="AO22" s="4"/>
      <c r="AS22" s="16"/>
      <c r="AT22" s="16"/>
      <c r="AW22" s="19" t="s">
        <v>970</v>
      </c>
      <c r="AX22" s="79" t="s">
        <v>1021</v>
      </c>
      <c r="AY22" s="77">
        <v>0.75</v>
      </c>
      <c r="AZ22" s="78">
        <v>0.75</v>
      </c>
    </row>
    <row r="23" spans="1:52" x14ac:dyDescent="0.25">
      <c r="A23" s="38" t="s">
        <v>561</v>
      </c>
      <c r="B23" s="4" t="str">
        <f>VLOOKUP(LEFT(Table711[[#This Row],[Column1]],FIND("–",Table711[[#This Row],[Column1]])-1),Table610[],2,0)</f>
        <v>5</v>
      </c>
      <c r="C23" s="13">
        <f>VLOOKUP(LEFT(Table711[[#This Row],[Column1]],FIND("–",Table711[[#This Row],[Column1]])-1),Table610[],4,0)</f>
        <v>0.125</v>
      </c>
      <c r="D23" s="4" t="str">
        <f t="shared" si="0"/>
        <v>44</v>
      </c>
      <c r="E23" s="4" t="s">
        <v>380</v>
      </c>
      <c r="F23" s="4" t="s">
        <v>372</v>
      </c>
      <c r="G23" s="4" t="str">
        <f>CONCATENATE(Table711[[#This Row],[Fraction]],"-",Table711[[#This Row],[Pitch]]," ",Table711[[#This Row],[Series]]," ",Table711[[#This Row],[Class]])</f>
        <v>5-44 UNF 2A</v>
      </c>
      <c r="H23" s="4" t="str">
        <f>CONCATENATE(TEXT(Table711[[#This Row],[Decimal]],".000"),"-",Table711[[#This Row],[Pitch]]," ",Table711[[#This Row],[Series]]," ",Table711[[#This Row],[Class]])</f>
        <v>.125-44 UNF 2A</v>
      </c>
      <c r="I23" s="55">
        <v>6.9999999999999999E-4</v>
      </c>
      <c r="J23" s="55">
        <v>0.12429999999999999</v>
      </c>
      <c r="K23" s="55">
        <v>0.1195</v>
      </c>
      <c r="L23" s="55" t="s">
        <v>551</v>
      </c>
      <c r="M23" s="55">
        <v>0.1095</v>
      </c>
      <c r="N23" s="55">
        <v>0.107</v>
      </c>
      <c r="O23" s="55">
        <v>9.7199999999999995E-2</v>
      </c>
      <c r="R23" s="4"/>
      <c r="S23" s="38" t="s">
        <v>561</v>
      </c>
      <c r="T23" s="4" t="str">
        <f>VLOOKUP(LEFT(Table7912[[#This Row],[Column1]],FIND("–",Table7912[[#This Row],[Column1]])-1),Table610[],2,0)</f>
        <v>5</v>
      </c>
      <c r="U23" s="13">
        <f>VLOOKUP(LEFT(Table7912[[#This Row],[Column1]],FIND("–",Table7912[[#This Row],[Column1]])-1),Table610[],4,0)</f>
        <v>0.125</v>
      </c>
      <c r="V23" s="4" t="str">
        <f t="shared" si="1"/>
        <v>44</v>
      </c>
      <c r="W23" s="4" t="s">
        <v>380</v>
      </c>
      <c r="X23" s="4" t="s">
        <v>373</v>
      </c>
      <c r="Y23" s="4" t="str">
        <f>CONCATENATE(Table7912[[#This Row],[Fraction]],"-",Table7912[[#This Row],[Pitch]]," ",Table7912[[#This Row],[Series]]," ",Table7912[[#This Row],[Class]])</f>
        <v>5-44 UNF 2B</v>
      </c>
      <c r="Z23" s="4" t="str">
        <f>CONCATENATE(TEXT(Table7912[[#This Row],[Decimal]],".000"),"-",Table7912[[#This Row],[Pitch]]," ",Table7912[[#This Row],[Series]]," ",Table7912[[#This Row],[Class]])</f>
        <v>.125-44 UNF 2B</v>
      </c>
      <c r="AC23" s="55">
        <v>0.125</v>
      </c>
      <c r="AE23" s="4">
        <v>0.1134</v>
      </c>
      <c r="AF23" s="4">
        <v>0.11020000000000001</v>
      </c>
      <c r="AG23" s="4"/>
      <c r="AH23" s="55">
        <v>0.1004</v>
      </c>
      <c r="AI23" s="4">
        <v>0.1079</v>
      </c>
      <c r="AJ23" s="4"/>
      <c r="AK23" s="4"/>
      <c r="AL23" s="4"/>
      <c r="AM23" s="4"/>
      <c r="AN23" s="4"/>
      <c r="AO23" s="4"/>
      <c r="AS23" s="16"/>
      <c r="AT23" s="16"/>
      <c r="AW23" s="19" t="s">
        <v>971</v>
      </c>
      <c r="AX23" s="79" t="s">
        <v>1011</v>
      </c>
      <c r="AY23" s="77">
        <v>0.8125</v>
      </c>
      <c r="AZ23" s="78">
        <v>0.8125</v>
      </c>
    </row>
    <row r="24" spans="1:52" x14ac:dyDescent="0.25">
      <c r="A24" s="38" t="s">
        <v>561</v>
      </c>
      <c r="B24" s="4" t="str">
        <f>VLOOKUP(LEFT(Table711[[#This Row],[Column1]],FIND("–",Table711[[#This Row],[Column1]])-1),Table610[],2,0)</f>
        <v>5</v>
      </c>
      <c r="C24" s="13">
        <f>VLOOKUP(LEFT(Table711[[#This Row],[Column1]],FIND("–",Table711[[#This Row],[Column1]])-1),Table610[],4,0)</f>
        <v>0.125</v>
      </c>
      <c r="D24" s="4" t="str">
        <f t="shared" si="0"/>
        <v>44</v>
      </c>
      <c r="E24" s="4" t="s">
        <v>380</v>
      </c>
      <c r="F24" s="4" t="s">
        <v>374</v>
      </c>
      <c r="G24" s="4" t="str">
        <f>CONCATENATE(Table711[[#This Row],[Fraction]],"-",Table711[[#This Row],[Pitch]]," ",Table711[[#This Row],[Series]]," ",Table711[[#This Row],[Class]])</f>
        <v>5-44 UNF 3A</v>
      </c>
      <c r="H24" s="4" t="str">
        <f>CONCATENATE(TEXT(Table711[[#This Row],[Decimal]],".000"),"-",Table711[[#This Row],[Pitch]]," ",Table711[[#This Row],[Series]]," ",Table711[[#This Row],[Class]])</f>
        <v>.125-44 UNF 3A</v>
      </c>
      <c r="I24" s="55">
        <v>0</v>
      </c>
      <c r="J24" s="55">
        <v>0.125</v>
      </c>
      <c r="K24" s="55">
        <v>0.1202</v>
      </c>
      <c r="L24" s="55" t="s">
        <v>551</v>
      </c>
      <c r="M24" s="55">
        <v>0.11020000000000001</v>
      </c>
      <c r="N24" s="55">
        <v>0.10829999999999999</v>
      </c>
      <c r="O24" s="55">
        <v>9.7900000000000001E-2</v>
      </c>
      <c r="R24" s="4"/>
      <c r="S24" s="38" t="s">
        <v>561</v>
      </c>
      <c r="T24" s="4" t="str">
        <f>VLOOKUP(LEFT(Table7912[[#This Row],[Column1]],FIND("–",Table7912[[#This Row],[Column1]])-1),Table610[],2,0)</f>
        <v>5</v>
      </c>
      <c r="U24" s="13">
        <f>VLOOKUP(LEFT(Table7912[[#This Row],[Column1]],FIND("–",Table7912[[#This Row],[Column1]])-1),Table610[],4,0)</f>
        <v>0.125</v>
      </c>
      <c r="V24" s="4" t="str">
        <f t="shared" si="1"/>
        <v>44</v>
      </c>
      <c r="W24" s="4" t="s">
        <v>380</v>
      </c>
      <c r="X24" s="4" t="s">
        <v>375</v>
      </c>
      <c r="Y24" s="4" t="str">
        <f>CONCATENATE(Table7912[[#This Row],[Fraction]],"-",Table7912[[#This Row],[Pitch]]," ",Table7912[[#This Row],[Series]]," ",Table7912[[#This Row],[Class]])</f>
        <v>5-44 UNF 3B</v>
      </c>
      <c r="Z24" s="4" t="str">
        <f>CONCATENATE(TEXT(Table7912[[#This Row],[Decimal]],".000"),"-",Table7912[[#This Row],[Pitch]]," ",Table7912[[#This Row],[Series]]," ",Table7912[[#This Row],[Class]])</f>
        <v>.125-44 UNF 3B</v>
      </c>
      <c r="AC24" s="55">
        <v>0.125</v>
      </c>
      <c r="AE24" s="4">
        <v>0.11260000000000001</v>
      </c>
      <c r="AF24" s="4">
        <v>0.11020000000000001</v>
      </c>
      <c r="AG24" s="4"/>
      <c r="AH24" s="55">
        <v>0.1004</v>
      </c>
      <c r="AI24" s="4">
        <v>0.1079</v>
      </c>
      <c r="AJ24" s="4"/>
      <c r="AK24" s="4"/>
      <c r="AL24" s="4"/>
      <c r="AM24" s="4"/>
      <c r="AN24" s="4"/>
      <c r="AO24" s="4"/>
      <c r="AS24" s="16"/>
      <c r="AT24" s="16"/>
      <c r="AW24" s="19" t="s">
        <v>972</v>
      </c>
      <c r="AX24" s="79" t="s">
        <v>1022</v>
      </c>
      <c r="AY24" s="77">
        <v>0.875</v>
      </c>
      <c r="AZ24" s="78">
        <v>0.875</v>
      </c>
    </row>
    <row r="25" spans="1:52" x14ac:dyDescent="0.25">
      <c r="A25" s="38" t="s">
        <v>562</v>
      </c>
      <c r="B25" s="4" t="str">
        <f>VLOOKUP(LEFT(Table711[[#This Row],[Column1]],FIND("–",Table711[[#This Row],[Column1]])-1),Table610[],2,0)</f>
        <v>6</v>
      </c>
      <c r="C25" s="13">
        <f>VLOOKUP(LEFT(Table711[[#This Row],[Column1]],FIND("–",Table711[[#This Row],[Column1]])-1),Table610[],4,0)</f>
        <v>0.13800000000000001</v>
      </c>
      <c r="D25" s="4" t="str">
        <f t="shared" si="0"/>
        <v>32</v>
      </c>
      <c r="E25" s="4" t="s">
        <v>381</v>
      </c>
      <c r="F25" s="4" t="s">
        <v>372</v>
      </c>
      <c r="G25" s="4" t="str">
        <f>CONCATENATE(Table711[[#This Row],[Fraction]],"-",Table711[[#This Row],[Pitch]]," ",Table711[[#This Row],[Series]]," ",Table711[[#This Row],[Class]])</f>
        <v>6-32 UNC 2A</v>
      </c>
      <c r="H25" s="4" t="str">
        <f>CONCATENATE(TEXT(Table711[[#This Row],[Decimal]],".000"),"-",Table711[[#This Row],[Pitch]]," ",Table711[[#This Row],[Series]]," ",Table711[[#This Row],[Class]])</f>
        <v>.138-32 UNC 2A</v>
      </c>
      <c r="I25" s="55">
        <v>8.0000000000000004E-4</v>
      </c>
      <c r="J25" s="55">
        <v>0.13719999999999999</v>
      </c>
      <c r="K25" s="55">
        <v>0.13120000000000001</v>
      </c>
      <c r="L25" s="55" t="s">
        <v>551</v>
      </c>
      <c r="M25" s="55">
        <v>0.1169</v>
      </c>
      <c r="N25" s="55">
        <v>0.11409999999999999</v>
      </c>
      <c r="O25" s="55">
        <v>0.1</v>
      </c>
      <c r="R25" s="4"/>
      <c r="S25" s="38" t="s">
        <v>562</v>
      </c>
      <c r="T25" s="4" t="str">
        <f>VLOOKUP(LEFT(Table7912[[#This Row],[Column1]],FIND("–",Table7912[[#This Row],[Column1]])-1),Table610[],2,0)</f>
        <v>6</v>
      </c>
      <c r="U25" s="13">
        <f>VLOOKUP(LEFT(Table7912[[#This Row],[Column1]],FIND("–",Table7912[[#This Row],[Column1]])-1),Table610[],4,0)</f>
        <v>0.13800000000000001</v>
      </c>
      <c r="V25" s="4" t="str">
        <f t="shared" si="1"/>
        <v>32</v>
      </c>
      <c r="W25" s="4" t="s">
        <v>381</v>
      </c>
      <c r="X25" s="4" t="s">
        <v>373</v>
      </c>
      <c r="Y25" s="4" t="str">
        <f>CONCATENATE(Table7912[[#This Row],[Fraction]],"-",Table7912[[#This Row],[Pitch]]," ",Table7912[[#This Row],[Series]]," ",Table7912[[#This Row],[Class]])</f>
        <v>6-32 UNC 2B</v>
      </c>
      <c r="Z25" s="4" t="str">
        <f>CONCATENATE(TEXT(Table7912[[#This Row],[Decimal]],".000"),"-",Table7912[[#This Row],[Pitch]]," ",Table7912[[#This Row],[Series]]," ",Table7912[[#This Row],[Class]])</f>
        <v>.138-32 UNC 2B</v>
      </c>
      <c r="AC25" s="55">
        <v>0.13800000000000001</v>
      </c>
      <c r="AE25" s="4">
        <v>0.12139999999999999</v>
      </c>
      <c r="AF25" s="4">
        <v>0.1177</v>
      </c>
      <c r="AG25" s="4"/>
      <c r="AH25" s="55">
        <v>0.104</v>
      </c>
      <c r="AI25" s="4">
        <v>0.114</v>
      </c>
      <c r="AJ25" s="4"/>
      <c r="AK25" s="4"/>
      <c r="AL25" s="4"/>
      <c r="AM25" s="4"/>
      <c r="AN25" s="4"/>
      <c r="AO25" s="4"/>
      <c r="AS25" s="16"/>
      <c r="AT25" s="16"/>
      <c r="AW25" s="19" t="s">
        <v>973</v>
      </c>
      <c r="AX25" s="79" t="s">
        <v>1012</v>
      </c>
      <c r="AY25" s="77">
        <v>0.9375</v>
      </c>
      <c r="AZ25" s="78">
        <v>0.9375</v>
      </c>
    </row>
    <row r="26" spans="1:52" x14ac:dyDescent="0.25">
      <c r="A26" s="38" t="s">
        <v>562</v>
      </c>
      <c r="B26" s="4" t="str">
        <f>VLOOKUP(LEFT(Table711[[#This Row],[Column1]],FIND("–",Table711[[#This Row],[Column1]])-1),Table610[],2,0)</f>
        <v>6</v>
      </c>
      <c r="C26" s="13">
        <f>VLOOKUP(LEFT(Table711[[#This Row],[Column1]],FIND("–",Table711[[#This Row],[Column1]])-1),Table610[],4,0)</f>
        <v>0.13800000000000001</v>
      </c>
      <c r="D26" s="4" t="str">
        <f t="shared" si="0"/>
        <v>32</v>
      </c>
      <c r="E26" s="4" t="s">
        <v>381</v>
      </c>
      <c r="F26" s="4" t="s">
        <v>374</v>
      </c>
      <c r="G26" s="4" t="str">
        <f>CONCATENATE(Table711[[#This Row],[Fraction]],"-",Table711[[#This Row],[Pitch]]," ",Table711[[#This Row],[Series]]," ",Table711[[#This Row],[Class]])</f>
        <v>6-32 UNC 3A</v>
      </c>
      <c r="H26" s="4" t="str">
        <f>CONCATENATE(TEXT(Table711[[#This Row],[Decimal]],".000"),"-",Table711[[#This Row],[Pitch]]," ",Table711[[#This Row],[Series]]," ",Table711[[#This Row],[Class]])</f>
        <v>.138-32 UNC 3A</v>
      </c>
      <c r="I26" s="55">
        <v>0</v>
      </c>
      <c r="J26" s="55">
        <v>0.13800000000000001</v>
      </c>
      <c r="K26" s="55">
        <v>0.13200000000000001</v>
      </c>
      <c r="L26" s="55" t="s">
        <v>551</v>
      </c>
      <c r="M26" s="55">
        <v>0.1177</v>
      </c>
      <c r="N26" s="55">
        <v>0.11559999999999999</v>
      </c>
      <c r="O26" s="55">
        <v>0.1008</v>
      </c>
      <c r="R26" s="4"/>
      <c r="S26" s="38" t="s">
        <v>562</v>
      </c>
      <c r="T26" s="4" t="str">
        <f>VLOOKUP(LEFT(Table7912[[#This Row],[Column1]],FIND("–",Table7912[[#This Row],[Column1]])-1),Table610[],2,0)</f>
        <v>6</v>
      </c>
      <c r="U26" s="13">
        <f>VLOOKUP(LEFT(Table7912[[#This Row],[Column1]],FIND("–",Table7912[[#This Row],[Column1]])-1),Table610[],4,0)</f>
        <v>0.13800000000000001</v>
      </c>
      <c r="V26" s="4" t="str">
        <f t="shared" si="1"/>
        <v>32</v>
      </c>
      <c r="W26" s="4" t="s">
        <v>381</v>
      </c>
      <c r="X26" s="4" t="s">
        <v>375</v>
      </c>
      <c r="Y26" s="4" t="str">
        <f>CONCATENATE(Table7912[[#This Row],[Fraction]],"-",Table7912[[#This Row],[Pitch]]," ",Table7912[[#This Row],[Series]]," ",Table7912[[#This Row],[Class]])</f>
        <v>6-32 UNC 3B</v>
      </c>
      <c r="Z26" s="4" t="str">
        <f>CONCATENATE(TEXT(Table7912[[#This Row],[Decimal]],".000"),"-",Table7912[[#This Row],[Pitch]]," ",Table7912[[#This Row],[Series]]," ",Table7912[[#This Row],[Class]])</f>
        <v>.138-32 UNC 3B</v>
      </c>
      <c r="AC26" s="55">
        <v>0.13800000000000001</v>
      </c>
      <c r="AE26" s="4">
        <v>0.12039999999999999</v>
      </c>
      <c r="AF26" s="4">
        <v>0.1177</v>
      </c>
      <c r="AG26" s="4"/>
      <c r="AH26" s="55">
        <v>0.104</v>
      </c>
      <c r="AI26" s="4">
        <v>0.114</v>
      </c>
      <c r="AJ26" s="4"/>
      <c r="AK26" s="4"/>
      <c r="AL26" s="4"/>
      <c r="AM26" s="4"/>
      <c r="AN26" s="4"/>
      <c r="AO26" s="4"/>
      <c r="AS26" s="16"/>
      <c r="AT26" s="16"/>
      <c r="AW26" s="19" t="s">
        <v>1081</v>
      </c>
      <c r="AX26" s="79" t="s">
        <v>954</v>
      </c>
      <c r="AY26" s="77">
        <v>1</v>
      </c>
      <c r="AZ26" s="78">
        <v>1</v>
      </c>
    </row>
    <row r="27" spans="1:52" x14ac:dyDescent="0.25">
      <c r="A27" s="38" t="s">
        <v>563</v>
      </c>
      <c r="B27" s="4" t="str">
        <f>VLOOKUP(LEFT(Table711[[#This Row],[Column1]],FIND("–",Table711[[#This Row],[Column1]])-1),Table610[],2,0)</f>
        <v>6</v>
      </c>
      <c r="C27" s="13">
        <f>VLOOKUP(LEFT(Table711[[#This Row],[Column1]],FIND("–",Table711[[#This Row],[Column1]])-1),Table610[],4,0)</f>
        <v>0.13800000000000001</v>
      </c>
      <c r="D27" s="4" t="str">
        <f t="shared" si="0"/>
        <v>40</v>
      </c>
      <c r="E27" s="4" t="s">
        <v>380</v>
      </c>
      <c r="F27" s="4" t="s">
        <v>372</v>
      </c>
      <c r="G27" s="4" t="str">
        <f>CONCATENATE(Table711[[#This Row],[Fraction]],"-",Table711[[#This Row],[Pitch]]," ",Table711[[#This Row],[Series]]," ",Table711[[#This Row],[Class]])</f>
        <v>6-40 UNF 2A</v>
      </c>
      <c r="H27" s="4" t="str">
        <f>CONCATENATE(TEXT(Table711[[#This Row],[Decimal]],".000"),"-",Table711[[#This Row],[Pitch]]," ",Table711[[#This Row],[Series]]," ",Table711[[#This Row],[Class]])</f>
        <v>.138-40 UNF 2A</v>
      </c>
      <c r="I27" s="55">
        <v>8.0000000000000004E-4</v>
      </c>
      <c r="J27" s="55">
        <v>0.13719999999999999</v>
      </c>
      <c r="K27" s="55">
        <v>0.1321</v>
      </c>
      <c r="L27" s="55" t="s">
        <v>551</v>
      </c>
      <c r="M27" s="55">
        <v>0.121</v>
      </c>
      <c r="N27" s="55">
        <v>0.11840000000000001</v>
      </c>
      <c r="O27" s="55">
        <v>0.1074</v>
      </c>
      <c r="R27" s="4"/>
      <c r="S27" s="38" t="s">
        <v>563</v>
      </c>
      <c r="T27" s="4" t="str">
        <f>VLOOKUP(LEFT(Table7912[[#This Row],[Column1]],FIND("–",Table7912[[#This Row],[Column1]])-1),Table610[],2,0)</f>
        <v>6</v>
      </c>
      <c r="U27" s="13">
        <f>VLOOKUP(LEFT(Table7912[[#This Row],[Column1]],FIND("–",Table7912[[#This Row],[Column1]])-1),Table610[],4,0)</f>
        <v>0.13800000000000001</v>
      </c>
      <c r="V27" s="4" t="str">
        <f t="shared" si="1"/>
        <v>40</v>
      </c>
      <c r="W27" s="4" t="s">
        <v>380</v>
      </c>
      <c r="X27" s="4" t="s">
        <v>373</v>
      </c>
      <c r="Y27" s="4" t="str">
        <f>CONCATENATE(Table7912[[#This Row],[Fraction]],"-",Table7912[[#This Row],[Pitch]]," ",Table7912[[#This Row],[Series]]," ",Table7912[[#This Row],[Class]])</f>
        <v>6-40 UNF 2B</v>
      </c>
      <c r="Z27" s="4" t="str">
        <f>CONCATENATE(TEXT(Table7912[[#This Row],[Decimal]],".000"),"-",Table7912[[#This Row],[Pitch]]," ",Table7912[[#This Row],[Series]]," ",Table7912[[#This Row],[Class]])</f>
        <v>.138-40 UNF 2B</v>
      </c>
      <c r="AC27" s="55">
        <v>0.13800000000000001</v>
      </c>
      <c r="AE27" s="4">
        <v>0.12520000000000001</v>
      </c>
      <c r="AF27" s="4">
        <v>0.12180000000000001</v>
      </c>
      <c r="AG27" s="4"/>
      <c r="AH27" s="55">
        <v>0.111</v>
      </c>
      <c r="AI27" s="4">
        <v>0.11899999999999999</v>
      </c>
      <c r="AJ27" s="4"/>
      <c r="AK27" s="4"/>
      <c r="AL27" s="4"/>
      <c r="AM27" s="4"/>
      <c r="AN27" s="4"/>
      <c r="AO27" s="4"/>
      <c r="AS27" s="16"/>
      <c r="AT27" s="16"/>
      <c r="AW27" s="19"/>
      <c r="AX27" s="79"/>
      <c r="AY27" s="77"/>
      <c r="AZ27" s="78"/>
    </row>
    <row r="28" spans="1:52" x14ac:dyDescent="0.25">
      <c r="A28" s="38" t="s">
        <v>563</v>
      </c>
      <c r="B28" s="4" t="str">
        <f>VLOOKUP(LEFT(Table711[[#This Row],[Column1]],FIND("–",Table711[[#This Row],[Column1]])-1),Table610[],2,0)</f>
        <v>6</v>
      </c>
      <c r="C28" s="13">
        <f>VLOOKUP(LEFT(Table711[[#This Row],[Column1]],FIND("–",Table711[[#This Row],[Column1]])-1),Table610[],4,0)</f>
        <v>0.13800000000000001</v>
      </c>
      <c r="D28" s="4" t="str">
        <f t="shared" si="0"/>
        <v>40</v>
      </c>
      <c r="E28" s="4" t="s">
        <v>380</v>
      </c>
      <c r="F28" s="4" t="s">
        <v>374</v>
      </c>
      <c r="G28" s="4" t="str">
        <f>CONCATENATE(Table711[[#This Row],[Fraction]],"-",Table711[[#This Row],[Pitch]]," ",Table711[[#This Row],[Series]]," ",Table711[[#This Row],[Class]])</f>
        <v>6-40 UNF 3A</v>
      </c>
      <c r="H28" s="4" t="str">
        <f>CONCATENATE(TEXT(Table711[[#This Row],[Decimal]],".000"),"-",Table711[[#This Row],[Pitch]]," ",Table711[[#This Row],[Series]]," ",Table711[[#This Row],[Class]])</f>
        <v>.138-40 UNF 3A</v>
      </c>
      <c r="I28" s="55">
        <v>0</v>
      </c>
      <c r="J28" s="55">
        <v>0.13800000000000001</v>
      </c>
      <c r="K28" s="55">
        <v>0.13289999999999999</v>
      </c>
      <c r="L28" s="55" t="s">
        <v>551</v>
      </c>
      <c r="M28" s="55">
        <v>0.12180000000000001</v>
      </c>
      <c r="N28" s="55">
        <v>0.1198</v>
      </c>
      <c r="O28" s="55">
        <v>0.1082</v>
      </c>
      <c r="R28" s="4"/>
      <c r="S28" s="38" t="s">
        <v>563</v>
      </c>
      <c r="T28" s="4" t="str">
        <f>VLOOKUP(LEFT(Table7912[[#This Row],[Column1]],FIND("–",Table7912[[#This Row],[Column1]])-1),Table610[],2,0)</f>
        <v>6</v>
      </c>
      <c r="U28" s="13">
        <f>VLOOKUP(LEFT(Table7912[[#This Row],[Column1]],FIND("–",Table7912[[#This Row],[Column1]])-1),Table610[],4,0)</f>
        <v>0.13800000000000001</v>
      </c>
      <c r="V28" s="4" t="str">
        <f t="shared" si="1"/>
        <v>40</v>
      </c>
      <c r="W28" s="4" t="s">
        <v>380</v>
      </c>
      <c r="X28" s="4" t="s">
        <v>375</v>
      </c>
      <c r="Y28" s="4" t="str">
        <f>CONCATENATE(Table7912[[#This Row],[Fraction]],"-",Table7912[[#This Row],[Pitch]]," ",Table7912[[#This Row],[Series]]," ",Table7912[[#This Row],[Class]])</f>
        <v>6-40 UNF 3B</v>
      </c>
      <c r="Z28" s="4" t="str">
        <f>CONCATENATE(TEXT(Table7912[[#This Row],[Decimal]],".000"),"-",Table7912[[#This Row],[Pitch]]," ",Table7912[[#This Row],[Series]]," ",Table7912[[#This Row],[Class]])</f>
        <v>.138-40 UNF 3B</v>
      </c>
      <c r="AC28" s="55">
        <v>0.13800000000000001</v>
      </c>
      <c r="AE28" s="4">
        <v>0.12429999999999999</v>
      </c>
      <c r="AF28" s="4">
        <v>0.12180000000000001</v>
      </c>
      <c r="AG28" s="4"/>
      <c r="AH28" s="55">
        <v>0.111</v>
      </c>
      <c r="AI28" s="4">
        <v>0.1186</v>
      </c>
      <c r="AJ28" s="4"/>
      <c r="AK28" s="4"/>
      <c r="AL28" s="4"/>
      <c r="AM28" s="4"/>
      <c r="AN28" s="4"/>
      <c r="AO28" s="4"/>
      <c r="AS28" s="16"/>
      <c r="AT28" s="16"/>
      <c r="AW28" s="19" t="s">
        <v>974</v>
      </c>
      <c r="AX28" s="79" t="s">
        <v>1023</v>
      </c>
      <c r="AY28" s="77">
        <v>1.125</v>
      </c>
      <c r="AZ28" s="78">
        <v>1.125</v>
      </c>
    </row>
    <row r="29" spans="1:52" x14ac:dyDescent="0.25">
      <c r="A29" s="38" t="s">
        <v>564</v>
      </c>
      <c r="B29" s="4" t="str">
        <f>VLOOKUP(LEFT(Table711[[#This Row],[Column1]],FIND("–",Table711[[#This Row],[Column1]])-1),Table610[],2,0)</f>
        <v>8</v>
      </c>
      <c r="C29" s="13">
        <f>VLOOKUP(LEFT(Table711[[#This Row],[Column1]],FIND("–",Table711[[#This Row],[Column1]])-1),Table610[],4,0)</f>
        <v>0.16400000000000001</v>
      </c>
      <c r="D29" s="4" t="str">
        <f t="shared" si="0"/>
        <v>32</v>
      </c>
      <c r="E29" s="4" t="s">
        <v>381</v>
      </c>
      <c r="F29" s="4" t="s">
        <v>372</v>
      </c>
      <c r="G29" s="4" t="str">
        <f>CONCATENATE(Table711[[#This Row],[Fraction]],"-",Table711[[#This Row],[Pitch]]," ",Table711[[#This Row],[Series]]," ",Table711[[#This Row],[Class]])</f>
        <v>8-32 UNC 2A</v>
      </c>
      <c r="H29" s="4" t="str">
        <f>CONCATENATE(TEXT(Table711[[#This Row],[Decimal]],".000"),"-",Table711[[#This Row],[Pitch]]," ",Table711[[#This Row],[Series]]," ",Table711[[#This Row],[Class]])</f>
        <v>.164-32 UNC 2A</v>
      </c>
      <c r="I29" s="55">
        <v>8.9999999999999998E-4</v>
      </c>
      <c r="J29" s="55">
        <v>0.16309999999999999</v>
      </c>
      <c r="K29" s="55">
        <v>0.15709999999999999</v>
      </c>
      <c r="L29" s="55" t="s">
        <v>551</v>
      </c>
      <c r="M29" s="55">
        <v>0.14280000000000001</v>
      </c>
      <c r="N29" s="55">
        <v>0.1399</v>
      </c>
      <c r="O29" s="55">
        <v>0.12590000000000001</v>
      </c>
      <c r="R29" s="4"/>
      <c r="S29" s="38" t="s">
        <v>564</v>
      </c>
      <c r="T29" s="4" t="str">
        <f>VLOOKUP(LEFT(Table7912[[#This Row],[Column1]],FIND("–",Table7912[[#This Row],[Column1]])-1),Table610[],2,0)</f>
        <v>8</v>
      </c>
      <c r="U29" s="13">
        <f>VLOOKUP(LEFT(Table7912[[#This Row],[Column1]],FIND("–",Table7912[[#This Row],[Column1]])-1),Table610[],4,0)</f>
        <v>0.16400000000000001</v>
      </c>
      <c r="V29" s="4" t="str">
        <f t="shared" si="1"/>
        <v>32</v>
      </c>
      <c r="W29" s="4" t="s">
        <v>381</v>
      </c>
      <c r="X29" s="4" t="s">
        <v>373</v>
      </c>
      <c r="Y29" s="4" t="str">
        <f>CONCATENATE(Table7912[[#This Row],[Fraction]],"-",Table7912[[#This Row],[Pitch]]," ",Table7912[[#This Row],[Series]]," ",Table7912[[#This Row],[Class]])</f>
        <v>8-32 UNC 2B</v>
      </c>
      <c r="Z29" s="4" t="str">
        <f>CONCATENATE(TEXT(Table7912[[#This Row],[Decimal]],".000"),"-",Table7912[[#This Row],[Pitch]]," ",Table7912[[#This Row],[Series]]," ",Table7912[[#This Row],[Class]])</f>
        <v>.164-32 UNC 2B</v>
      </c>
      <c r="AC29" s="55">
        <v>0.16400000000000001</v>
      </c>
      <c r="AE29" s="4">
        <v>0.14749999999999999</v>
      </c>
      <c r="AF29" s="4">
        <v>0.14369999999999999</v>
      </c>
      <c r="AG29" s="4"/>
      <c r="AH29" s="55">
        <v>0.13</v>
      </c>
      <c r="AI29" s="4">
        <v>0.13900000000000001</v>
      </c>
      <c r="AJ29" s="4"/>
      <c r="AK29" s="4"/>
      <c r="AL29" s="4"/>
      <c r="AM29" s="4"/>
      <c r="AN29" s="4"/>
      <c r="AO29" s="4"/>
      <c r="AS29" s="16"/>
      <c r="AT29" s="16"/>
      <c r="AW29" s="19" t="s">
        <v>975</v>
      </c>
      <c r="AX29" s="79" t="s">
        <v>1024</v>
      </c>
      <c r="AY29" s="77">
        <v>1.25</v>
      </c>
      <c r="AZ29" s="78">
        <v>1.25</v>
      </c>
    </row>
    <row r="30" spans="1:52" x14ac:dyDescent="0.25">
      <c r="A30" s="38" t="s">
        <v>564</v>
      </c>
      <c r="B30" s="4" t="str">
        <f>VLOOKUP(LEFT(Table711[[#This Row],[Column1]],FIND("–",Table711[[#This Row],[Column1]])-1),Table610[],2,0)</f>
        <v>8</v>
      </c>
      <c r="C30" s="13">
        <f>VLOOKUP(LEFT(Table711[[#This Row],[Column1]],FIND("–",Table711[[#This Row],[Column1]])-1),Table610[],4,0)</f>
        <v>0.16400000000000001</v>
      </c>
      <c r="D30" s="4" t="str">
        <f t="shared" si="0"/>
        <v>32</v>
      </c>
      <c r="E30" s="4" t="s">
        <v>381</v>
      </c>
      <c r="F30" s="4" t="s">
        <v>374</v>
      </c>
      <c r="G30" s="4" t="str">
        <f>CONCATENATE(Table711[[#This Row],[Fraction]],"-",Table711[[#This Row],[Pitch]]," ",Table711[[#This Row],[Series]]," ",Table711[[#This Row],[Class]])</f>
        <v>8-32 UNC 3A</v>
      </c>
      <c r="H30" s="4" t="str">
        <f>CONCATENATE(TEXT(Table711[[#This Row],[Decimal]],".000"),"-",Table711[[#This Row],[Pitch]]," ",Table711[[#This Row],[Series]]," ",Table711[[#This Row],[Class]])</f>
        <v>.164-32 UNC 3A</v>
      </c>
      <c r="I30" s="55">
        <v>0</v>
      </c>
      <c r="J30" s="55">
        <v>0.16400000000000001</v>
      </c>
      <c r="K30" s="55">
        <v>0.158</v>
      </c>
      <c r="L30" s="55" t="s">
        <v>551</v>
      </c>
      <c r="M30" s="55">
        <v>0.14369999999999999</v>
      </c>
      <c r="N30" s="55">
        <v>0.14149999999999999</v>
      </c>
      <c r="O30" s="55">
        <v>0.1268</v>
      </c>
      <c r="R30" s="4"/>
      <c r="S30" s="38" t="s">
        <v>564</v>
      </c>
      <c r="T30" s="4" t="str">
        <f>VLOOKUP(LEFT(Table7912[[#This Row],[Column1]],FIND("–",Table7912[[#This Row],[Column1]])-1),Table610[],2,0)</f>
        <v>8</v>
      </c>
      <c r="U30" s="13">
        <f>VLOOKUP(LEFT(Table7912[[#This Row],[Column1]],FIND("–",Table7912[[#This Row],[Column1]])-1),Table610[],4,0)</f>
        <v>0.16400000000000001</v>
      </c>
      <c r="V30" s="4" t="str">
        <f t="shared" si="1"/>
        <v>32</v>
      </c>
      <c r="W30" s="4" t="s">
        <v>381</v>
      </c>
      <c r="X30" s="4" t="s">
        <v>375</v>
      </c>
      <c r="Y30" s="4" t="str">
        <f>CONCATENATE(Table7912[[#This Row],[Fraction]],"-",Table7912[[#This Row],[Pitch]]," ",Table7912[[#This Row],[Series]]," ",Table7912[[#This Row],[Class]])</f>
        <v>8-32 UNC 3B</v>
      </c>
      <c r="Z30" s="4" t="str">
        <f>CONCATENATE(TEXT(Table7912[[#This Row],[Decimal]],".000"),"-",Table7912[[#This Row],[Pitch]]," ",Table7912[[#This Row],[Series]]," ",Table7912[[#This Row],[Class]])</f>
        <v>.164-32 UNC 3B</v>
      </c>
      <c r="AC30" s="55">
        <v>0.16400000000000001</v>
      </c>
      <c r="AE30" s="4">
        <v>0.14649999999999999</v>
      </c>
      <c r="AF30" s="4">
        <v>0.14369999999999999</v>
      </c>
      <c r="AG30" s="4"/>
      <c r="AH30" s="55">
        <v>0.13</v>
      </c>
      <c r="AI30" s="4">
        <v>0.1389</v>
      </c>
      <c r="AJ30" s="4"/>
      <c r="AK30" s="4"/>
      <c r="AL30" s="4"/>
      <c r="AM30" s="4"/>
      <c r="AN30" s="4"/>
      <c r="AO30" s="4"/>
      <c r="AS30" s="16"/>
      <c r="AT30" s="16"/>
      <c r="AW30" s="19" t="s">
        <v>976</v>
      </c>
      <c r="AX30" s="79" t="s">
        <v>1025</v>
      </c>
      <c r="AY30" s="77">
        <v>1.375</v>
      </c>
      <c r="AZ30" s="78">
        <v>1.375</v>
      </c>
    </row>
    <row r="31" spans="1:52" x14ac:dyDescent="0.25">
      <c r="A31" s="38" t="s">
        <v>565</v>
      </c>
      <c r="B31" s="4" t="str">
        <f>VLOOKUP(LEFT(Table711[[#This Row],[Column1]],FIND("–",Table711[[#This Row],[Column1]])-1),Table610[],2,0)</f>
        <v>8</v>
      </c>
      <c r="C31" s="13">
        <f>VLOOKUP(LEFT(Table711[[#This Row],[Column1]],FIND("–",Table711[[#This Row],[Column1]])-1),Table610[],4,0)</f>
        <v>0.16400000000000001</v>
      </c>
      <c r="D31" s="4" t="str">
        <f t="shared" si="0"/>
        <v>36</v>
      </c>
      <c r="E31" s="4" t="s">
        <v>380</v>
      </c>
      <c r="F31" s="4" t="s">
        <v>372</v>
      </c>
      <c r="G31" s="4" t="str">
        <f>CONCATENATE(Table711[[#This Row],[Fraction]],"-",Table711[[#This Row],[Pitch]]," ",Table711[[#This Row],[Series]]," ",Table711[[#This Row],[Class]])</f>
        <v>8-36 UNF 2A</v>
      </c>
      <c r="H31" s="4" t="str">
        <f>CONCATENATE(TEXT(Table711[[#This Row],[Decimal]],".000"),"-",Table711[[#This Row],[Pitch]]," ",Table711[[#This Row],[Series]]," ",Table711[[#This Row],[Class]])</f>
        <v>.164-36 UNF 2A</v>
      </c>
      <c r="I31" s="55">
        <v>8.0000000000000004E-4</v>
      </c>
      <c r="J31" s="55">
        <v>0.16320000000000001</v>
      </c>
      <c r="K31" s="55">
        <v>0.15770000000000001</v>
      </c>
      <c r="L31" s="55" t="s">
        <v>551</v>
      </c>
      <c r="M31" s="55">
        <v>0.1452</v>
      </c>
      <c r="N31" s="55">
        <v>0.1424</v>
      </c>
      <c r="O31" s="55">
        <v>0.13009999999999999</v>
      </c>
      <c r="R31" s="4"/>
      <c r="S31" s="38" t="s">
        <v>565</v>
      </c>
      <c r="T31" s="4" t="str">
        <f>VLOOKUP(LEFT(Table7912[[#This Row],[Column1]],FIND("–",Table7912[[#This Row],[Column1]])-1),Table610[],2,0)</f>
        <v>8</v>
      </c>
      <c r="U31" s="13">
        <f>VLOOKUP(LEFT(Table7912[[#This Row],[Column1]],FIND("–",Table7912[[#This Row],[Column1]])-1),Table610[],4,0)</f>
        <v>0.16400000000000001</v>
      </c>
      <c r="V31" s="4" t="str">
        <f t="shared" si="1"/>
        <v>36</v>
      </c>
      <c r="W31" s="4" t="s">
        <v>380</v>
      </c>
      <c r="X31" s="4" t="s">
        <v>373</v>
      </c>
      <c r="Y31" s="4" t="str">
        <f>CONCATENATE(Table7912[[#This Row],[Fraction]],"-",Table7912[[#This Row],[Pitch]]," ",Table7912[[#This Row],[Series]]," ",Table7912[[#This Row],[Class]])</f>
        <v>8-36 UNF 2B</v>
      </c>
      <c r="Z31" s="4" t="str">
        <f>CONCATENATE(TEXT(Table7912[[#This Row],[Decimal]],".000"),"-",Table7912[[#This Row],[Pitch]]," ",Table7912[[#This Row],[Series]]," ",Table7912[[#This Row],[Class]])</f>
        <v>.164-36 UNF 2B</v>
      </c>
      <c r="AC31" s="55">
        <v>0.16400000000000001</v>
      </c>
      <c r="AE31" s="4">
        <v>0.14960000000000001</v>
      </c>
      <c r="AF31" s="4">
        <v>0.14599999999999999</v>
      </c>
      <c r="AG31" s="4"/>
      <c r="AH31" s="55">
        <v>0.13400000000000001</v>
      </c>
      <c r="AI31" s="4">
        <v>0.14199999999999999</v>
      </c>
      <c r="AJ31" s="4"/>
      <c r="AK31" s="4"/>
      <c r="AL31" s="4"/>
      <c r="AM31" s="4"/>
      <c r="AN31" s="4"/>
      <c r="AO31" s="4"/>
      <c r="AS31" s="16"/>
      <c r="AT31" s="16"/>
      <c r="AW31" s="19" t="s">
        <v>977</v>
      </c>
      <c r="AX31" s="79" t="s">
        <v>1026</v>
      </c>
      <c r="AY31" s="77">
        <v>1.4375</v>
      </c>
      <c r="AZ31" s="78">
        <v>1.875</v>
      </c>
    </row>
    <row r="32" spans="1:52" x14ac:dyDescent="0.25">
      <c r="A32" s="38" t="s">
        <v>565</v>
      </c>
      <c r="B32" s="4" t="str">
        <f>VLOOKUP(LEFT(Table711[[#This Row],[Column1]],FIND("–",Table711[[#This Row],[Column1]])-1),Table610[],2,0)</f>
        <v>8</v>
      </c>
      <c r="C32" s="13">
        <f>VLOOKUP(LEFT(Table711[[#This Row],[Column1]],FIND("–",Table711[[#This Row],[Column1]])-1),Table610[],4,0)</f>
        <v>0.16400000000000001</v>
      </c>
      <c r="D32" s="4" t="str">
        <f t="shared" si="0"/>
        <v>36</v>
      </c>
      <c r="E32" s="4" t="s">
        <v>380</v>
      </c>
      <c r="F32" s="4" t="s">
        <v>374</v>
      </c>
      <c r="G32" s="4" t="str">
        <f>CONCATENATE(Table711[[#This Row],[Fraction]],"-",Table711[[#This Row],[Pitch]]," ",Table711[[#This Row],[Series]]," ",Table711[[#This Row],[Class]])</f>
        <v>8-36 UNF 3A</v>
      </c>
      <c r="H32" s="4" t="str">
        <f>CONCATENATE(TEXT(Table711[[#This Row],[Decimal]],".000"),"-",Table711[[#This Row],[Pitch]]," ",Table711[[#This Row],[Series]]," ",Table711[[#This Row],[Class]])</f>
        <v>.164-36 UNF 3A</v>
      </c>
      <c r="I32" s="55">
        <v>0</v>
      </c>
      <c r="J32" s="55">
        <v>0.16400000000000001</v>
      </c>
      <c r="K32" s="55">
        <v>0.1585</v>
      </c>
      <c r="L32" s="55" t="s">
        <v>551</v>
      </c>
      <c r="M32" s="55">
        <v>0.14599999999999999</v>
      </c>
      <c r="N32" s="55">
        <v>0.1439</v>
      </c>
      <c r="O32" s="55">
        <v>0.13089999999999999</v>
      </c>
      <c r="R32" s="4"/>
      <c r="S32" s="38" t="s">
        <v>565</v>
      </c>
      <c r="T32" s="4" t="str">
        <f>VLOOKUP(LEFT(Table7912[[#This Row],[Column1]],FIND("–",Table7912[[#This Row],[Column1]])-1),Table610[],2,0)</f>
        <v>8</v>
      </c>
      <c r="U32" s="13">
        <f>VLOOKUP(LEFT(Table7912[[#This Row],[Column1]],FIND("–",Table7912[[#This Row],[Column1]])-1),Table610[],4,0)</f>
        <v>0.16400000000000001</v>
      </c>
      <c r="V32" s="4" t="str">
        <f t="shared" si="1"/>
        <v>36</v>
      </c>
      <c r="W32" s="4" t="s">
        <v>380</v>
      </c>
      <c r="X32" s="4" t="s">
        <v>375</v>
      </c>
      <c r="Y32" s="4" t="str">
        <f>CONCATENATE(Table7912[[#This Row],[Fraction]],"-",Table7912[[#This Row],[Pitch]]," ",Table7912[[#This Row],[Series]]," ",Table7912[[#This Row],[Class]])</f>
        <v>8-36 UNF 3B</v>
      </c>
      <c r="Z32" s="4" t="str">
        <f>CONCATENATE(TEXT(Table7912[[#This Row],[Decimal]],".000"),"-",Table7912[[#This Row],[Pitch]]," ",Table7912[[#This Row],[Series]]," ",Table7912[[#This Row],[Class]])</f>
        <v>.164-36 UNF 3B</v>
      </c>
      <c r="AC32" s="55">
        <v>0.16400000000000001</v>
      </c>
      <c r="AE32" s="4">
        <v>0.1487</v>
      </c>
      <c r="AF32" s="4">
        <v>0.14599999999999999</v>
      </c>
      <c r="AG32" s="4"/>
      <c r="AH32" s="55">
        <v>0.13400000000000001</v>
      </c>
      <c r="AI32" s="4">
        <v>0.1416</v>
      </c>
      <c r="AJ32" s="4"/>
      <c r="AK32" s="4"/>
      <c r="AL32" s="4"/>
      <c r="AM32" s="4"/>
      <c r="AN32" s="4"/>
      <c r="AO32" s="4"/>
      <c r="AS32" s="16"/>
      <c r="AT32" s="16"/>
      <c r="AW32" s="19" t="s">
        <v>978</v>
      </c>
      <c r="AX32" s="79" t="s">
        <v>1027</v>
      </c>
      <c r="AY32" s="77">
        <v>1.5</v>
      </c>
      <c r="AZ32" s="78">
        <v>1.5</v>
      </c>
    </row>
    <row r="33" spans="1:52" x14ac:dyDescent="0.25">
      <c r="A33" s="38" t="s">
        <v>566</v>
      </c>
      <c r="B33" s="4" t="str">
        <f>VLOOKUP(LEFT(Table711[[#This Row],[Column1]],FIND("–",Table711[[#This Row],[Column1]])-1),Table610[],2,0)</f>
        <v>10</v>
      </c>
      <c r="C33" s="13">
        <f>VLOOKUP(LEFT(Table711[[#This Row],[Column1]],FIND("–",Table711[[#This Row],[Column1]])-1),Table610[],4,0)</f>
        <v>0.19</v>
      </c>
      <c r="D33" s="4" t="str">
        <f t="shared" si="0"/>
        <v>24</v>
      </c>
      <c r="E33" s="4" t="s">
        <v>381</v>
      </c>
      <c r="F33" s="4" t="s">
        <v>372</v>
      </c>
      <c r="G33" s="4" t="str">
        <f>CONCATENATE(Table711[[#This Row],[Fraction]],"-",Table711[[#This Row],[Pitch]]," ",Table711[[#This Row],[Series]]," ",Table711[[#This Row],[Class]])</f>
        <v>10-24 UNC 2A</v>
      </c>
      <c r="H33" s="4" t="str">
        <f>CONCATENATE(TEXT(Table711[[#This Row],[Decimal]],".000"),"-",Table711[[#This Row],[Pitch]]," ",Table711[[#This Row],[Series]]," ",Table711[[#This Row],[Class]])</f>
        <v>.190-24 UNC 2A</v>
      </c>
      <c r="I33" s="55">
        <v>1E-3</v>
      </c>
      <c r="J33" s="55">
        <v>0.189</v>
      </c>
      <c r="K33" s="55">
        <v>0.18179999999999999</v>
      </c>
      <c r="L33" s="55" t="s">
        <v>551</v>
      </c>
      <c r="M33" s="55">
        <v>0.16189999999999999</v>
      </c>
      <c r="N33" s="55">
        <v>0.15859999999999999</v>
      </c>
      <c r="O33" s="55">
        <v>0.1394</v>
      </c>
      <c r="R33" s="4"/>
      <c r="S33" s="38" t="s">
        <v>566</v>
      </c>
      <c r="T33" s="4" t="str">
        <f>VLOOKUP(LEFT(Table7912[[#This Row],[Column1]],FIND("–",Table7912[[#This Row],[Column1]])-1),Table610[],2,0)</f>
        <v>10</v>
      </c>
      <c r="U33" s="13">
        <f>VLOOKUP(LEFT(Table7912[[#This Row],[Column1]],FIND("–",Table7912[[#This Row],[Column1]])-1),Table610[],4,0)</f>
        <v>0.19</v>
      </c>
      <c r="V33" s="4" t="str">
        <f t="shared" si="1"/>
        <v>24</v>
      </c>
      <c r="W33" s="4" t="s">
        <v>381</v>
      </c>
      <c r="X33" s="4" t="s">
        <v>373</v>
      </c>
      <c r="Y33" s="4" t="str">
        <f>CONCATENATE(Table7912[[#This Row],[Fraction]],"-",Table7912[[#This Row],[Pitch]]," ",Table7912[[#This Row],[Series]]," ",Table7912[[#This Row],[Class]])</f>
        <v>10-24 UNC 2B</v>
      </c>
      <c r="Z33" s="4" t="str">
        <f>CONCATENATE(TEXT(Table7912[[#This Row],[Decimal]],".000"),"-",Table7912[[#This Row],[Pitch]]," ",Table7912[[#This Row],[Series]]," ",Table7912[[#This Row],[Class]])</f>
        <v>.190-24 UNC 2B</v>
      </c>
      <c r="AC33" s="55">
        <v>0.19</v>
      </c>
      <c r="AE33" s="4">
        <v>0.16719999999999999</v>
      </c>
      <c r="AF33" s="4">
        <v>0.16289999999999999</v>
      </c>
      <c r="AG33" s="4"/>
      <c r="AH33" s="55">
        <v>0.14499999999999999</v>
      </c>
      <c r="AI33" s="4">
        <v>0.156</v>
      </c>
      <c r="AJ33" s="4"/>
      <c r="AK33" s="4"/>
      <c r="AL33" s="4"/>
      <c r="AM33" s="4"/>
      <c r="AN33" s="4"/>
      <c r="AO33" s="4"/>
      <c r="AS33" s="16"/>
      <c r="AT33" s="16"/>
      <c r="AW33" s="19" t="s">
        <v>979</v>
      </c>
      <c r="AX33" s="79" t="s">
        <v>1028</v>
      </c>
      <c r="AY33" s="77">
        <v>1.5625</v>
      </c>
      <c r="AZ33" s="78">
        <v>1.5625</v>
      </c>
    </row>
    <row r="34" spans="1:52" x14ac:dyDescent="0.25">
      <c r="A34" s="38" t="s">
        <v>566</v>
      </c>
      <c r="B34" s="4" t="str">
        <f>VLOOKUP(LEFT(Table711[[#This Row],[Column1]],FIND("–",Table711[[#This Row],[Column1]])-1),Table610[],2,0)</f>
        <v>10</v>
      </c>
      <c r="C34" s="13">
        <f>VLOOKUP(LEFT(Table711[[#This Row],[Column1]],FIND("–",Table711[[#This Row],[Column1]])-1),Table610[],4,0)</f>
        <v>0.19</v>
      </c>
      <c r="D34" s="4" t="str">
        <f t="shared" si="0"/>
        <v>24</v>
      </c>
      <c r="E34" s="4" t="s">
        <v>381</v>
      </c>
      <c r="F34" s="4" t="s">
        <v>374</v>
      </c>
      <c r="G34" s="4" t="str">
        <f>CONCATENATE(Table711[[#This Row],[Fraction]],"-",Table711[[#This Row],[Pitch]]," ",Table711[[#This Row],[Series]]," ",Table711[[#This Row],[Class]])</f>
        <v>10-24 UNC 3A</v>
      </c>
      <c r="H34" s="4" t="str">
        <f>CONCATENATE(TEXT(Table711[[#This Row],[Decimal]],".000"),"-",Table711[[#This Row],[Pitch]]," ",Table711[[#This Row],[Series]]," ",Table711[[#This Row],[Class]])</f>
        <v>.190-24 UNC 3A</v>
      </c>
      <c r="I34" s="55">
        <v>0</v>
      </c>
      <c r="J34" s="55">
        <v>0.19</v>
      </c>
      <c r="K34" s="55">
        <v>0.18279999999999999</v>
      </c>
      <c r="L34" s="55" t="s">
        <v>551</v>
      </c>
      <c r="M34" s="55">
        <v>0.16289999999999999</v>
      </c>
      <c r="N34" s="55">
        <v>0.16039999999999999</v>
      </c>
      <c r="O34" s="55">
        <v>0.1404</v>
      </c>
      <c r="R34" s="4"/>
      <c r="S34" s="38" t="s">
        <v>566</v>
      </c>
      <c r="T34" s="4" t="str">
        <f>VLOOKUP(LEFT(Table7912[[#This Row],[Column1]],FIND("–",Table7912[[#This Row],[Column1]])-1),Table610[],2,0)</f>
        <v>10</v>
      </c>
      <c r="U34" s="13">
        <f>VLOOKUP(LEFT(Table7912[[#This Row],[Column1]],FIND("–",Table7912[[#This Row],[Column1]])-1),Table610[],4,0)</f>
        <v>0.19</v>
      </c>
      <c r="V34" s="4" t="str">
        <f t="shared" si="1"/>
        <v>24</v>
      </c>
      <c r="W34" s="4" t="s">
        <v>381</v>
      </c>
      <c r="X34" s="4" t="s">
        <v>375</v>
      </c>
      <c r="Y34" s="4" t="str">
        <f>CONCATENATE(Table7912[[#This Row],[Fraction]],"-",Table7912[[#This Row],[Pitch]]," ",Table7912[[#This Row],[Series]]," ",Table7912[[#This Row],[Class]])</f>
        <v>10-24 UNC 3B</v>
      </c>
      <c r="Z34" s="4" t="str">
        <f>CONCATENATE(TEXT(Table7912[[#This Row],[Decimal]],".000"),"-",Table7912[[#This Row],[Pitch]]," ",Table7912[[#This Row],[Series]]," ",Table7912[[#This Row],[Class]])</f>
        <v>.190-24 UNC 3B</v>
      </c>
      <c r="AC34" s="55">
        <v>0.19</v>
      </c>
      <c r="AE34" s="4">
        <v>0.1661</v>
      </c>
      <c r="AF34" s="4">
        <v>0.16289999999999999</v>
      </c>
      <c r="AG34" s="4"/>
      <c r="AH34" s="55">
        <v>0.14499999999999999</v>
      </c>
      <c r="AI34" s="4">
        <v>0.1555</v>
      </c>
      <c r="AJ34" s="4"/>
      <c r="AK34" s="4"/>
      <c r="AL34" s="4"/>
      <c r="AM34" s="4"/>
      <c r="AN34" s="4"/>
      <c r="AO34" s="4"/>
      <c r="AS34" s="16"/>
      <c r="AT34" s="16"/>
      <c r="AW34" s="19" t="s">
        <v>980</v>
      </c>
      <c r="AX34" s="79" t="s">
        <v>1029</v>
      </c>
      <c r="AY34" s="77">
        <v>1.625</v>
      </c>
      <c r="AZ34" s="78">
        <v>1.625</v>
      </c>
    </row>
    <row r="35" spans="1:52" x14ac:dyDescent="0.25">
      <c r="A35" s="38" t="s">
        <v>567</v>
      </c>
      <c r="B35" s="4" t="str">
        <f>VLOOKUP(LEFT(Table711[[#This Row],[Column1]],FIND("–",Table711[[#This Row],[Column1]])-1),Table610[],2,0)</f>
        <v>10</v>
      </c>
      <c r="C35" s="13">
        <f>VLOOKUP(LEFT(Table711[[#This Row],[Column1]],FIND("–",Table711[[#This Row],[Column1]])-1),Table610[],4,0)</f>
        <v>0.19</v>
      </c>
      <c r="D35" s="4" t="str">
        <f t="shared" si="0"/>
        <v>28</v>
      </c>
      <c r="E35" s="4" t="s">
        <v>382</v>
      </c>
      <c r="F35" s="4" t="s">
        <v>372</v>
      </c>
      <c r="G35" s="4" t="str">
        <f>CONCATENATE(Table711[[#This Row],[Fraction]],"-",Table711[[#This Row],[Pitch]]," ",Table711[[#This Row],[Series]]," ",Table711[[#This Row],[Class]])</f>
        <v>10-28 UNS 2A</v>
      </c>
      <c r="H35" s="4" t="str">
        <f>CONCATENATE(TEXT(Table711[[#This Row],[Decimal]],".000"),"-",Table711[[#This Row],[Pitch]]," ",Table711[[#This Row],[Series]]," ",Table711[[#This Row],[Class]])</f>
        <v>.190-28 UNS 2A</v>
      </c>
      <c r="I35" s="55">
        <v>1E-3</v>
      </c>
      <c r="J35" s="55">
        <v>0.189</v>
      </c>
      <c r="K35" s="55">
        <v>0.1825</v>
      </c>
      <c r="L35" s="55" t="s">
        <v>551</v>
      </c>
      <c r="M35" s="55">
        <v>0.1658</v>
      </c>
      <c r="N35" s="55">
        <v>0.16250000000000001</v>
      </c>
      <c r="O35" s="55">
        <v>0.1464</v>
      </c>
      <c r="R35" s="4"/>
      <c r="S35" s="38" t="s">
        <v>567</v>
      </c>
      <c r="T35" s="4" t="str">
        <f>VLOOKUP(LEFT(Table7912[[#This Row],[Column1]],FIND("–",Table7912[[#This Row],[Column1]])-1),Table610[],2,0)</f>
        <v>10</v>
      </c>
      <c r="U35" s="13">
        <f>VLOOKUP(LEFT(Table7912[[#This Row],[Column1]],FIND("–",Table7912[[#This Row],[Column1]])-1),Table610[],4,0)</f>
        <v>0.19</v>
      </c>
      <c r="V35" s="4" t="str">
        <f t="shared" si="1"/>
        <v>28</v>
      </c>
      <c r="W35" s="4" t="s">
        <v>382</v>
      </c>
      <c r="X35" s="4" t="s">
        <v>373</v>
      </c>
      <c r="Y35" s="4" t="str">
        <f>CONCATENATE(Table7912[[#This Row],[Fraction]],"-",Table7912[[#This Row],[Pitch]]," ",Table7912[[#This Row],[Series]]," ",Table7912[[#This Row],[Class]])</f>
        <v>10-28 UNS 2B</v>
      </c>
      <c r="Z35" s="4" t="str">
        <f>CONCATENATE(TEXT(Table7912[[#This Row],[Decimal]],".000"),"-",Table7912[[#This Row],[Pitch]]," ",Table7912[[#This Row],[Series]]," ",Table7912[[#This Row],[Class]])</f>
        <v>.190-28 UNS 2B</v>
      </c>
      <c r="AC35" s="55">
        <v>0.19</v>
      </c>
      <c r="AE35" s="4">
        <v>0.1711</v>
      </c>
      <c r="AF35" s="4">
        <v>0.1668</v>
      </c>
      <c r="AG35" s="4"/>
      <c r="AH35" s="55">
        <v>0.151</v>
      </c>
      <c r="AI35" s="4">
        <v>0.16</v>
      </c>
      <c r="AJ35" s="4"/>
      <c r="AK35" s="4"/>
      <c r="AL35" s="4"/>
      <c r="AM35" s="4"/>
      <c r="AN35" s="4"/>
      <c r="AO35" s="4"/>
      <c r="AS35" s="16"/>
      <c r="AT35" s="16"/>
      <c r="AW35" s="19" t="s">
        <v>981</v>
      </c>
      <c r="AX35" s="79" t="s">
        <v>1030</v>
      </c>
      <c r="AY35" s="77">
        <v>1.6875</v>
      </c>
      <c r="AZ35" s="78">
        <v>1.6875</v>
      </c>
    </row>
    <row r="36" spans="1:52" x14ac:dyDescent="0.25">
      <c r="A36" s="38" t="s">
        <v>568</v>
      </c>
      <c r="B36" s="4" t="str">
        <f>VLOOKUP(LEFT(Table711[[#This Row],[Column1]],FIND("–",Table711[[#This Row],[Column1]])-1),Table610[],2,0)</f>
        <v>10</v>
      </c>
      <c r="C36" s="13">
        <f>VLOOKUP(LEFT(Table711[[#This Row],[Column1]],FIND("–",Table711[[#This Row],[Column1]])-1),Table610[],4,0)</f>
        <v>0.19</v>
      </c>
      <c r="D36" s="4" t="str">
        <f t="shared" si="0"/>
        <v>32</v>
      </c>
      <c r="E36" s="4" t="s">
        <v>380</v>
      </c>
      <c r="F36" s="4" t="s">
        <v>372</v>
      </c>
      <c r="G36" s="4" t="str">
        <f>CONCATENATE(Table711[[#This Row],[Fraction]],"-",Table711[[#This Row],[Pitch]]," ",Table711[[#This Row],[Series]]," ",Table711[[#This Row],[Class]])</f>
        <v>10-32 UNF 2A</v>
      </c>
      <c r="H36" s="4" t="str">
        <f>CONCATENATE(TEXT(Table711[[#This Row],[Decimal]],".000"),"-",Table711[[#This Row],[Pitch]]," ",Table711[[#This Row],[Series]]," ",Table711[[#This Row],[Class]])</f>
        <v>.190-32 UNF 2A</v>
      </c>
      <c r="I36" s="55">
        <v>8.9999999999999998E-4</v>
      </c>
      <c r="J36" s="55">
        <v>0.18909999999999999</v>
      </c>
      <c r="K36" s="55">
        <v>0.18310000000000001</v>
      </c>
      <c r="L36" s="55" t="s">
        <v>551</v>
      </c>
      <c r="M36" s="55">
        <v>0.16880000000000001</v>
      </c>
      <c r="N36" s="55">
        <v>0.1658</v>
      </c>
      <c r="O36" s="55">
        <v>0.15190000000000001</v>
      </c>
      <c r="R36" s="4"/>
      <c r="S36" s="38" t="s">
        <v>568</v>
      </c>
      <c r="T36" s="4" t="str">
        <f>VLOOKUP(LEFT(Table7912[[#This Row],[Column1]],FIND("–",Table7912[[#This Row],[Column1]])-1),Table610[],2,0)</f>
        <v>10</v>
      </c>
      <c r="U36" s="13">
        <f>VLOOKUP(LEFT(Table7912[[#This Row],[Column1]],FIND("–",Table7912[[#This Row],[Column1]])-1),Table610[],4,0)</f>
        <v>0.19</v>
      </c>
      <c r="V36" s="4" t="str">
        <f t="shared" si="1"/>
        <v>32</v>
      </c>
      <c r="W36" s="4" t="s">
        <v>380</v>
      </c>
      <c r="X36" s="4" t="s">
        <v>373</v>
      </c>
      <c r="Y36" s="4" t="str">
        <f>CONCATENATE(Table7912[[#This Row],[Fraction]],"-",Table7912[[#This Row],[Pitch]]," ",Table7912[[#This Row],[Series]]," ",Table7912[[#This Row],[Class]])</f>
        <v>10-32 UNF 2B</v>
      </c>
      <c r="Z36" s="4" t="str">
        <f>CONCATENATE(TEXT(Table7912[[#This Row],[Decimal]],".000"),"-",Table7912[[#This Row],[Pitch]]," ",Table7912[[#This Row],[Series]]," ",Table7912[[#This Row],[Class]])</f>
        <v>.190-32 UNF 2B</v>
      </c>
      <c r="AC36" s="55">
        <v>0.19</v>
      </c>
      <c r="AE36" s="4">
        <v>0.1736</v>
      </c>
      <c r="AF36" s="4">
        <v>0.16969999999999999</v>
      </c>
      <c r="AG36" s="4"/>
      <c r="AH36" s="55">
        <v>0.156</v>
      </c>
      <c r="AI36" s="4">
        <v>0.16400000000000001</v>
      </c>
      <c r="AJ36" s="4"/>
      <c r="AK36" s="4"/>
      <c r="AL36" s="4"/>
      <c r="AM36" s="4"/>
      <c r="AN36" s="4"/>
      <c r="AO36" s="4"/>
      <c r="AS36" s="16"/>
      <c r="AT36" s="16"/>
      <c r="AW36" s="19" t="s">
        <v>982</v>
      </c>
      <c r="AX36" s="79" t="s">
        <v>1031</v>
      </c>
      <c r="AY36" s="77">
        <v>1.75</v>
      </c>
      <c r="AZ36" s="78">
        <v>1.75</v>
      </c>
    </row>
    <row r="37" spans="1:52" x14ac:dyDescent="0.25">
      <c r="A37" s="38" t="s">
        <v>568</v>
      </c>
      <c r="B37" s="4" t="str">
        <f>VLOOKUP(LEFT(Table711[[#This Row],[Column1]],FIND("–",Table711[[#This Row],[Column1]])-1),Table610[],2,0)</f>
        <v>10</v>
      </c>
      <c r="C37" s="13">
        <f>VLOOKUP(LEFT(Table711[[#This Row],[Column1]],FIND("–",Table711[[#This Row],[Column1]])-1),Table610[],4,0)</f>
        <v>0.19</v>
      </c>
      <c r="D37" s="4" t="str">
        <f t="shared" si="0"/>
        <v>32</v>
      </c>
      <c r="E37" s="4" t="s">
        <v>380</v>
      </c>
      <c r="F37" s="4" t="s">
        <v>374</v>
      </c>
      <c r="G37" s="4" t="str">
        <f>CONCATENATE(Table711[[#This Row],[Fraction]],"-",Table711[[#This Row],[Pitch]]," ",Table711[[#This Row],[Series]]," ",Table711[[#This Row],[Class]])</f>
        <v>10-32 UNF 3A</v>
      </c>
      <c r="H37" s="4" t="str">
        <f>CONCATENATE(TEXT(Table711[[#This Row],[Decimal]],".000"),"-",Table711[[#This Row],[Pitch]]," ",Table711[[#This Row],[Series]]," ",Table711[[#This Row],[Class]])</f>
        <v>.190-32 UNF 3A</v>
      </c>
      <c r="I37" s="55">
        <v>0</v>
      </c>
      <c r="J37" s="55">
        <v>0.19</v>
      </c>
      <c r="K37" s="55">
        <v>0.184</v>
      </c>
      <c r="L37" s="55" t="s">
        <v>551</v>
      </c>
      <c r="M37" s="55">
        <v>0.16969999999999999</v>
      </c>
      <c r="N37" s="55">
        <v>0.16739999999999999</v>
      </c>
      <c r="O37" s="55">
        <v>0.15279999999999999</v>
      </c>
      <c r="R37" s="4"/>
      <c r="S37" s="38" t="s">
        <v>568</v>
      </c>
      <c r="T37" s="4" t="str">
        <f>VLOOKUP(LEFT(Table7912[[#This Row],[Column1]],FIND("–",Table7912[[#This Row],[Column1]])-1),Table610[],2,0)</f>
        <v>10</v>
      </c>
      <c r="U37" s="13">
        <f>VLOOKUP(LEFT(Table7912[[#This Row],[Column1]],FIND("–",Table7912[[#This Row],[Column1]])-1),Table610[],4,0)</f>
        <v>0.19</v>
      </c>
      <c r="V37" s="4" t="str">
        <f t="shared" si="1"/>
        <v>32</v>
      </c>
      <c r="W37" s="4" t="s">
        <v>380</v>
      </c>
      <c r="X37" s="4" t="s">
        <v>375</v>
      </c>
      <c r="Y37" s="4" t="str">
        <f>CONCATENATE(Table7912[[#This Row],[Fraction]],"-",Table7912[[#This Row],[Pitch]]," ",Table7912[[#This Row],[Series]]," ",Table7912[[#This Row],[Class]])</f>
        <v>10-32 UNF 3B</v>
      </c>
      <c r="Z37" s="4" t="str">
        <f>CONCATENATE(TEXT(Table7912[[#This Row],[Decimal]],".000"),"-",Table7912[[#This Row],[Pitch]]," ",Table7912[[#This Row],[Series]]," ",Table7912[[#This Row],[Class]])</f>
        <v>.190-32 UNF 3B</v>
      </c>
      <c r="AC37" s="55">
        <v>0.19</v>
      </c>
      <c r="AE37" s="4">
        <v>0.1726</v>
      </c>
      <c r="AF37" s="4">
        <v>0.16969999999999999</v>
      </c>
      <c r="AG37" s="4"/>
      <c r="AH37" s="55">
        <v>0.156</v>
      </c>
      <c r="AI37" s="4">
        <v>0.1641</v>
      </c>
      <c r="AJ37" s="4"/>
      <c r="AK37" s="4"/>
      <c r="AL37" s="4"/>
      <c r="AM37" s="4"/>
      <c r="AN37" s="4"/>
      <c r="AO37" s="4"/>
      <c r="AS37" s="16"/>
      <c r="AT37" s="16"/>
      <c r="AW37" s="19" t="s">
        <v>983</v>
      </c>
      <c r="AX37" s="79" t="s">
        <v>1032</v>
      </c>
      <c r="AY37" s="77">
        <v>1.8125</v>
      </c>
      <c r="AZ37" s="78">
        <v>1.8125</v>
      </c>
    </row>
    <row r="38" spans="1:52" x14ac:dyDescent="0.25">
      <c r="A38" s="38" t="s">
        <v>569</v>
      </c>
      <c r="B38" s="4" t="str">
        <f>VLOOKUP(LEFT(Table711[[#This Row],[Column1]],FIND("–",Table711[[#This Row],[Column1]])-1),Table610[],2,0)</f>
        <v>10</v>
      </c>
      <c r="C38" s="13">
        <f>VLOOKUP(LEFT(Table711[[#This Row],[Column1]],FIND("–",Table711[[#This Row],[Column1]])-1),Table610[],4,0)</f>
        <v>0.19</v>
      </c>
      <c r="D38" s="4" t="str">
        <f t="shared" si="0"/>
        <v>36</v>
      </c>
      <c r="E38" s="4" t="s">
        <v>382</v>
      </c>
      <c r="F38" s="4" t="s">
        <v>372</v>
      </c>
      <c r="G38" s="4" t="str">
        <f>CONCATENATE(Table711[[#This Row],[Fraction]],"-",Table711[[#This Row],[Pitch]]," ",Table711[[#This Row],[Series]]," ",Table711[[#This Row],[Class]])</f>
        <v>10-36 UNS 2A</v>
      </c>
      <c r="H38" s="4" t="str">
        <f>CONCATENATE(TEXT(Table711[[#This Row],[Decimal]],".000"),"-",Table711[[#This Row],[Pitch]]," ",Table711[[#This Row],[Series]]," ",Table711[[#This Row],[Class]])</f>
        <v>.190-36 UNS 2A</v>
      </c>
      <c r="I38" s="55">
        <v>8.9999999999999998E-4</v>
      </c>
      <c r="J38" s="55">
        <v>0.18909999999999999</v>
      </c>
      <c r="K38" s="55">
        <v>0.18360000000000001</v>
      </c>
      <c r="L38" s="55" t="s">
        <v>551</v>
      </c>
      <c r="M38" s="55">
        <v>0.1711</v>
      </c>
      <c r="N38" s="55">
        <v>0.1681</v>
      </c>
      <c r="O38" s="55">
        <v>0.156</v>
      </c>
      <c r="R38" s="4"/>
      <c r="S38" s="38" t="s">
        <v>569</v>
      </c>
      <c r="T38" s="4" t="str">
        <f>VLOOKUP(LEFT(Table7912[[#This Row],[Column1]],FIND("–",Table7912[[#This Row],[Column1]])-1),Table610[],2,0)</f>
        <v>10</v>
      </c>
      <c r="U38" s="13">
        <f>VLOOKUP(LEFT(Table7912[[#This Row],[Column1]],FIND("–",Table7912[[#This Row],[Column1]])-1),Table610[],4,0)</f>
        <v>0.19</v>
      </c>
      <c r="V38" s="4" t="str">
        <f t="shared" si="1"/>
        <v>36</v>
      </c>
      <c r="W38" s="4" t="s">
        <v>382</v>
      </c>
      <c r="X38" s="4" t="s">
        <v>373</v>
      </c>
      <c r="Y38" s="4" t="str">
        <f>CONCATENATE(Table7912[[#This Row],[Fraction]],"-",Table7912[[#This Row],[Pitch]]," ",Table7912[[#This Row],[Series]]," ",Table7912[[#This Row],[Class]])</f>
        <v>10-36 UNS 2B</v>
      </c>
      <c r="Z38" s="4" t="str">
        <f>CONCATENATE(TEXT(Table7912[[#This Row],[Decimal]],".000"),"-",Table7912[[#This Row],[Pitch]]," ",Table7912[[#This Row],[Series]]," ",Table7912[[#This Row],[Class]])</f>
        <v>.190-36 UNS 2B</v>
      </c>
      <c r="AC38" s="55">
        <v>0.19</v>
      </c>
      <c r="AE38" s="4">
        <v>0.1759</v>
      </c>
      <c r="AF38" s="4">
        <v>0.17199999999999999</v>
      </c>
      <c r="AG38" s="4"/>
      <c r="AH38" s="55">
        <v>0.16</v>
      </c>
      <c r="AI38" s="4">
        <v>0.16600000000000001</v>
      </c>
      <c r="AJ38" s="4"/>
      <c r="AK38" s="4"/>
      <c r="AL38" s="4"/>
      <c r="AM38" s="4"/>
      <c r="AN38" s="4"/>
      <c r="AO38" s="4"/>
      <c r="AS38" s="16"/>
      <c r="AT38" s="16"/>
      <c r="AW38" s="19" t="s">
        <v>984</v>
      </c>
      <c r="AX38" s="79" t="s">
        <v>1033</v>
      </c>
      <c r="AY38" s="77">
        <v>1.875</v>
      </c>
      <c r="AZ38" s="78">
        <v>1.875</v>
      </c>
    </row>
    <row r="39" spans="1:52" x14ac:dyDescent="0.25">
      <c r="A39" s="38" t="s">
        <v>570</v>
      </c>
      <c r="B39" s="4" t="str">
        <f>VLOOKUP(LEFT(Table711[[#This Row],[Column1]],FIND("–",Table711[[#This Row],[Column1]])-1),Table610[],2,0)</f>
        <v>10</v>
      </c>
      <c r="C39" s="13">
        <f>VLOOKUP(LEFT(Table711[[#This Row],[Column1]],FIND("–",Table711[[#This Row],[Column1]])-1),Table610[],4,0)</f>
        <v>0.19</v>
      </c>
      <c r="D39" s="4" t="str">
        <f t="shared" si="0"/>
        <v>40</v>
      </c>
      <c r="E39" s="4" t="s">
        <v>382</v>
      </c>
      <c r="F39" s="4" t="s">
        <v>372</v>
      </c>
      <c r="G39" s="4" t="str">
        <f>CONCATENATE(Table711[[#This Row],[Fraction]],"-",Table711[[#This Row],[Pitch]]," ",Table711[[#This Row],[Series]]," ",Table711[[#This Row],[Class]])</f>
        <v>10-40 UNS 2A</v>
      </c>
      <c r="H39" s="4" t="str">
        <f>CONCATENATE(TEXT(Table711[[#This Row],[Decimal]],".000"),"-",Table711[[#This Row],[Pitch]]," ",Table711[[#This Row],[Series]]," ",Table711[[#This Row],[Class]])</f>
        <v>.190-40 UNS 2A</v>
      </c>
      <c r="I39" s="55">
        <v>8.9999999999999998E-4</v>
      </c>
      <c r="J39" s="55">
        <v>0.18909999999999999</v>
      </c>
      <c r="K39" s="55">
        <v>0.184</v>
      </c>
      <c r="L39" s="55" t="s">
        <v>551</v>
      </c>
      <c r="M39" s="55">
        <v>0.1729</v>
      </c>
      <c r="N39" s="55">
        <v>0.17</v>
      </c>
      <c r="O39" s="55">
        <v>0.15920000000000001</v>
      </c>
      <c r="R39" s="4"/>
      <c r="S39" s="38" t="s">
        <v>570</v>
      </c>
      <c r="T39" s="4" t="str">
        <f>VLOOKUP(LEFT(Table7912[[#This Row],[Column1]],FIND("–",Table7912[[#This Row],[Column1]])-1),Table610[],2,0)</f>
        <v>10</v>
      </c>
      <c r="U39" s="13">
        <f>VLOOKUP(LEFT(Table7912[[#This Row],[Column1]],FIND("–",Table7912[[#This Row],[Column1]])-1),Table610[],4,0)</f>
        <v>0.19</v>
      </c>
      <c r="V39" s="4" t="str">
        <f t="shared" si="1"/>
        <v>40</v>
      </c>
      <c r="W39" s="4" t="s">
        <v>382</v>
      </c>
      <c r="X39" s="4" t="s">
        <v>373</v>
      </c>
      <c r="Y39" s="4" t="str">
        <f>CONCATENATE(Table7912[[#This Row],[Fraction]],"-",Table7912[[#This Row],[Pitch]]," ",Table7912[[#This Row],[Series]]," ",Table7912[[#This Row],[Class]])</f>
        <v>10-40 UNS 2B</v>
      </c>
      <c r="Z39" s="4" t="str">
        <f>CONCATENATE(TEXT(Table7912[[#This Row],[Decimal]],".000"),"-",Table7912[[#This Row],[Pitch]]," ",Table7912[[#This Row],[Series]]," ",Table7912[[#This Row],[Class]])</f>
        <v>.190-40 UNS 2B</v>
      </c>
      <c r="AC39" s="55">
        <v>0.19</v>
      </c>
      <c r="AE39" s="4">
        <v>0.17749999999999999</v>
      </c>
      <c r="AF39" s="4">
        <v>0.17380000000000001</v>
      </c>
      <c r="AG39" s="4"/>
      <c r="AH39" s="55">
        <v>0.16300000000000001</v>
      </c>
      <c r="AI39" s="4">
        <v>0.16900000000000001</v>
      </c>
      <c r="AJ39" s="4"/>
      <c r="AK39" s="4"/>
      <c r="AL39" s="4"/>
      <c r="AM39" s="4"/>
      <c r="AN39" s="4"/>
      <c r="AO39" s="4"/>
      <c r="AS39" s="16"/>
      <c r="AT39" s="16"/>
      <c r="AW39" s="19" t="s">
        <v>985</v>
      </c>
      <c r="AX39" s="79" t="s">
        <v>1034</v>
      </c>
      <c r="AY39" s="77">
        <v>1.9375</v>
      </c>
      <c r="AZ39" s="78">
        <v>1.9375</v>
      </c>
    </row>
    <row r="40" spans="1:52" x14ac:dyDescent="0.25">
      <c r="A40" s="38" t="s">
        <v>571</v>
      </c>
      <c r="B40" s="4" t="str">
        <f>VLOOKUP(LEFT(Table711[[#This Row],[Column1]],FIND("–",Table711[[#This Row],[Column1]])-1),Table610[],2,0)</f>
        <v>10</v>
      </c>
      <c r="C40" s="13">
        <f>VLOOKUP(LEFT(Table711[[#This Row],[Column1]],FIND("–",Table711[[#This Row],[Column1]])-1),Table610[],4,0)</f>
        <v>0.19</v>
      </c>
      <c r="D40" s="4" t="str">
        <f t="shared" si="0"/>
        <v>48</v>
      </c>
      <c r="E40" s="4" t="s">
        <v>382</v>
      </c>
      <c r="F40" s="4" t="s">
        <v>372</v>
      </c>
      <c r="G40" s="4" t="str">
        <f>CONCATENATE(Table711[[#This Row],[Fraction]],"-",Table711[[#This Row],[Pitch]]," ",Table711[[#This Row],[Series]]," ",Table711[[#This Row],[Class]])</f>
        <v>10-48 UNS 2A</v>
      </c>
      <c r="H40" s="4" t="str">
        <f>CONCATENATE(TEXT(Table711[[#This Row],[Decimal]],".000"),"-",Table711[[#This Row],[Pitch]]," ",Table711[[#This Row],[Series]]," ",Table711[[#This Row],[Class]])</f>
        <v>.190-48 UNS 2A</v>
      </c>
      <c r="I40" s="55">
        <v>8.0000000000000004E-4</v>
      </c>
      <c r="J40" s="55">
        <v>0.18920000000000001</v>
      </c>
      <c r="K40" s="55">
        <v>0.1847</v>
      </c>
      <c r="L40" s="55" t="s">
        <v>551</v>
      </c>
      <c r="M40" s="55">
        <v>0.1757</v>
      </c>
      <c r="N40" s="55">
        <v>0.1731</v>
      </c>
      <c r="O40" s="55">
        <v>0.16439999999999999</v>
      </c>
      <c r="R40" s="4"/>
      <c r="S40" s="38" t="s">
        <v>571</v>
      </c>
      <c r="T40" s="4" t="str">
        <f>VLOOKUP(LEFT(Table7912[[#This Row],[Column1]],FIND("–",Table7912[[#This Row],[Column1]])-1),Table610[],2,0)</f>
        <v>10</v>
      </c>
      <c r="U40" s="13">
        <f>VLOOKUP(LEFT(Table7912[[#This Row],[Column1]],FIND("–",Table7912[[#This Row],[Column1]])-1),Table610[],4,0)</f>
        <v>0.19</v>
      </c>
      <c r="V40" s="4" t="str">
        <f t="shared" si="1"/>
        <v>48</v>
      </c>
      <c r="W40" s="4" t="s">
        <v>382</v>
      </c>
      <c r="X40" s="4" t="s">
        <v>373</v>
      </c>
      <c r="Y40" s="4" t="str">
        <f>CONCATENATE(Table7912[[#This Row],[Fraction]],"-",Table7912[[#This Row],[Pitch]]," ",Table7912[[#This Row],[Series]]," ",Table7912[[#This Row],[Class]])</f>
        <v>10-48 UNS 2B</v>
      </c>
      <c r="Z40" s="4" t="str">
        <f>CONCATENATE(TEXT(Table7912[[#This Row],[Decimal]],".000"),"-",Table7912[[#This Row],[Pitch]]," ",Table7912[[#This Row],[Series]]," ",Table7912[[#This Row],[Class]])</f>
        <v>.190-48 UNS 2B</v>
      </c>
      <c r="AC40" s="55">
        <v>0.19</v>
      </c>
      <c r="AE40" s="4">
        <v>0.1799</v>
      </c>
      <c r="AF40" s="4">
        <v>0.17649999999999999</v>
      </c>
      <c r="AG40" s="4"/>
      <c r="AH40" s="55">
        <v>0.16700000000000001</v>
      </c>
      <c r="AI40" s="4">
        <v>0.17199999999999999</v>
      </c>
      <c r="AJ40" s="4"/>
      <c r="AK40" s="4"/>
      <c r="AL40" s="4"/>
      <c r="AM40" s="4"/>
      <c r="AN40" s="4"/>
      <c r="AO40" s="4"/>
      <c r="AS40" s="16"/>
      <c r="AT40" s="16"/>
      <c r="AW40" s="19" t="s">
        <v>1080</v>
      </c>
      <c r="AX40" s="79" t="s">
        <v>955</v>
      </c>
      <c r="AY40" s="77">
        <v>2</v>
      </c>
      <c r="AZ40" s="78">
        <v>2</v>
      </c>
    </row>
    <row r="41" spans="1:52" x14ac:dyDescent="0.25">
      <c r="A41" s="38" t="s">
        <v>572</v>
      </c>
      <c r="B41" s="4" t="str">
        <f>VLOOKUP(LEFT(Table711[[#This Row],[Column1]],FIND("–",Table711[[#This Row],[Column1]])-1),Table610[],2,0)</f>
        <v>10</v>
      </c>
      <c r="C41" s="13">
        <f>VLOOKUP(LEFT(Table711[[#This Row],[Column1]],FIND("–",Table711[[#This Row],[Column1]])-1),Table610[],4,0)</f>
        <v>0.19</v>
      </c>
      <c r="D41" s="4" t="str">
        <f t="shared" si="0"/>
        <v>56</v>
      </c>
      <c r="E41" s="4" t="s">
        <v>382</v>
      </c>
      <c r="F41" s="4" t="s">
        <v>372</v>
      </c>
      <c r="G41" s="4" t="str">
        <f>CONCATENATE(Table711[[#This Row],[Fraction]],"-",Table711[[#This Row],[Pitch]]," ",Table711[[#This Row],[Series]]," ",Table711[[#This Row],[Class]])</f>
        <v>10-56 UNS 2A</v>
      </c>
      <c r="H41" s="4" t="str">
        <f>CONCATENATE(TEXT(Table711[[#This Row],[Decimal]],".000"),"-",Table711[[#This Row],[Pitch]]," ",Table711[[#This Row],[Series]]," ",Table711[[#This Row],[Class]])</f>
        <v>.190-56 UNS 2A</v>
      </c>
      <c r="I41" s="55">
        <v>6.9999999999999999E-4</v>
      </c>
      <c r="J41" s="55">
        <v>0.1893</v>
      </c>
      <c r="K41" s="55">
        <v>0.1852</v>
      </c>
      <c r="L41" s="55" t="s">
        <v>551</v>
      </c>
      <c r="M41" s="55">
        <v>0.1777</v>
      </c>
      <c r="N41" s="55">
        <v>0.17519999999999999</v>
      </c>
      <c r="O41" s="55">
        <v>0.1681</v>
      </c>
      <c r="R41" s="4"/>
      <c r="S41" s="38" t="s">
        <v>572</v>
      </c>
      <c r="T41" s="4" t="str">
        <f>VLOOKUP(LEFT(Table7912[[#This Row],[Column1]],FIND("–",Table7912[[#This Row],[Column1]])-1),Table610[],2,0)</f>
        <v>10</v>
      </c>
      <c r="U41" s="13">
        <f>VLOOKUP(LEFT(Table7912[[#This Row],[Column1]],FIND("–",Table7912[[#This Row],[Column1]])-1),Table610[],4,0)</f>
        <v>0.19</v>
      </c>
      <c r="V41" s="4" t="str">
        <f t="shared" si="1"/>
        <v>56</v>
      </c>
      <c r="W41" s="4" t="s">
        <v>382</v>
      </c>
      <c r="X41" s="4" t="s">
        <v>373</v>
      </c>
      <c r="Y41" s="4" t="str">
        <f>CONCATENATE(Table7912[[#This Row],[Fraction]],"-",Table7912[[#This Row],[Pitch]]," ",Table7912[[#This Row],[Series]]," ",Table7912[[#This Row],[Class]])</f>
        <v>10-56 UNS 2B</v>
      </c>
      <c r="Z41" s="4" t="str">
        <f>CONCATENATE(TEXT(Table7912[[#This Row],[Decimal]],".000"),"-",Table7912[[#This Row],[Pitch]]," ",Table7912[[#This Row],[Series]]," ",Table7912[[#This Row],[Class]])</f>
        <v>.190-56 UNS 2B</v>
      </c>
      <c r="AC41" s="55">
        <v>0.19</v>
      </c>
      <c r="AE41" s="4">
        <v>0.18160000000000001</v>
      </c>
      <c r="AF41" s="4">
        <v>0.1784</v>
      </c>
      <c r="AG41" s="4"/>
      <c r="AH41" s="55">
        <v>0.17100000000000001</v>
      </c>
      <c r="AI41" s="4">
        <v>0.17499999999999999</v>
      </c>
      <c r="AJ41" s="4"/>
      <c r="AK41" s="4"/>
      <c r="AL41" s="4"/>
      <c r="AM41" s="4"/>
      <c r="AN41" s="4"/>
      <c r="AO41" s="4"/>
      <c r="AS41" s="16"/>
      <c r="AT41" s="16"/>
      <c r="AW41" s="19" t="s">
        <v>986</v>
      </c>
      <c r="AX41" s="79" t="s">
        <v>1035</v>
      </c>
      <c r="AY41" s="77">
        <v>2.0625</v>
      </c>
      <c r="AZ41" s="78">
        <v>2.0625</v>
      </c>
    </row>
    <row r="42" spans="1:52" x14ac:dyDescent="0.25">
      <c r="A42" s="38" t="s">
        <v>573</v>
      </c>
      <c r="B42" s="4" t="str">
        <f>VLOOKUP(LEFT(Table711[[#This Row],[Column1]],FIND("–",Table711[[#This Row],[Column1]])-1),Table610[],2,0)</f>
        <v>12</v>
      </c>
      <c r="C42" s="13">
        <f>VLOOKUP(LEFT(Table711[[#This Row],[Column1]],FIND("–",Table711[[#This Row],[Column1]])-1),Table610[],4,0)</f>
        <v>0.216</v>
      </c>
      <c r="D42" s="4" t="str">
        <f t="shared" si="0"/>
        <v>24</v>
      </c>
      <c r="E42" s="4" t="s">
        <v>381</v>
      </c>
      <c r="F42" s="4" t="s">
        <v>372</v>
      </c>
      <c r="G42" s="4" t="str">
        <f>CONCATENATE(Table711[[#This Row],[Fraction]],"-",Table711[[#This Row],[Pitch]]," ",Table711[[#This Row],[Series]]," ",Table711[[#This Row],[Class]])</f>
        <v>12-24 UNC 2A</v>
      </c>
      <c r="H42" s="4" t="str">
        <f>CONCATENATE(TEXT(Table711[[#This Row],[Decimal]],".000"),"-",Table711[[#This Row],[Pitch]]," ",Table711[[#This Row],[Series]]," ",Table711[[#This Row],[Class]])</f>
        <v>.216-24 UNC 2A</v>
      </c>
      <c r="I42" s="55">
        <v>1E-3</v>
      </c>
      <c r="J42" s="55">
        <v>0.215</v>
      </c>
      <c r="K42" s="55">
        <v>0.20780000000000001</v>
      </c>
      <c r="L42" s="55" t="s">
        <v>551</v>
      </c>
      <c r="M42" s="55">
        <v>0.18790000000000001</v>
      </c>
      <c r="N42" s="55">
        <v>0.1845</v>
      </c>
      <c r="O42" s="55">
        <v>0.16539999999999999</v>
      </c>
      <c r="R42" s="4"/>
      <c r="S42" s="38" t="s">
        <v>573</v>
      </c>
      <c r="T42" s="4" t="str">
        <f>VLOOKUP(LEFT(Table7912[[#This Row],[Column1]],FIND("–",Table7912[[#This Row],[Column1]])-1),Table610[],2,0)</f>
        <v>12</v>
      </c>
      <c r="U42" s="13">
        <f>VLOOKUP(LEFT(Table7912[[#This Row],[Column1]],FIND("–",Table7912[[#This Row],[Column1]])-1),Table610[],4,0)</f>
        <v>0.216</v>
      </c>
      <c r="V42" s="4" t="str">
        <f t="shared" si="1"/>
        <v>24</v>
      </c>
      <c r="W42" s="4" t="s">
        <v>381</v>
      </c>
      <c r="X42" s="4" t="s">
        <v>373</v>
      </c>
      <c r="Y42" s="4" t="str">
        <f>CONCATENATE(Table7912[[#This Row],[Fraction]],"-",Table7912[[#This Row],[Pitch]]," ",Table7912[[#This Row],[Series]]," ",Table7912[[#This Row],[Class]])</f>
        <v>12-24 UNC 2B</v>
      </c>
      <c r="Z42" s="4" t="str">
        <f>CONCATENATE(TEXT(Table7912[[#This Row],[Decimal]],".000"),"-",Table7912[[#This Row],[Pitch]]," ",Table7912[[#This Row],[Series]]," ",Table7912[[#This Row],[Class]])</f>
        <v>.216-24 UNC 2B</v>
      </c>
      <c r="AC42" s="55">
        <v>0.216</v>
      </c>
      <c r="AE42" s="4">
        <v>0.1933</v>
      </c>
      <c r="AF42" s="4">
        <v>0.18890000000000001</v>
      </c>
      <c r="AG42" s="4"/>
      <c r="AH42" s="55">
        <v>0.17100000000000001</v>
      </c>
      <c r="AI42" s="4">
        <v>0.18099999999999999</v>
      </c>
      <c r="AJ42" s="4"/>
      <c r="AK42" s="4"/>
      <c r="AL42" s="4"/>
      <c r="AM42" s="4"/>
      <c r="AN42" s="4"/>
      <c r="AO42" s="4"/>
      <c r="AS42" s="16"/>
      <c r="AT42" s="16"/>
      <c r="AW42" s="19" t="s">
        <v>987</v>
      </c>
      <c r="AX42" s="79" t="s">
        <v>1036</v>
      </c>
      <c r="AY42" s="77">
        <v>2.125</v>
      </c>
      <c r="AZ42" s="78">
        <v>2.125</v>
      </c>
    </row>
    <row r="43" spans="1:52" x14ac:dyDescent="0.25">
      <c r="A43" s="38" t="s">
        <v>573</v>
      </c>
      <c r="B43" s="4" t="str">
        <f>VLOOKUP(LEFT(Table711[[#This Row],[Column1]],FIND("–",Table711[[#This Row],[Column1]])-1),Table610[],2,0)</f>
        <v>12</v>
      </c>
      <c r="C43" s="13">
        <f>VLOOKUP(LEFT(Table711[[#This Row],[Column1]],FIND("–",Table711[[#This Row],[Column1]])-1),Table610[],4,0)</f>
        <v>0.216</v>
      </c>
      <c r="D43" s="4" t="str">
        <f t="shared" si="0"/>
        <v>24</v>
      </c>
      <c r="E43" s="4" t="s">
        <v>381</v>
      </c>
      <c r="F43" s="4" t="s">
        <v>374</v>
      </c>
      <c r="G43" s="4" t="str">
        <f>CONCATENATE(Table711[[#This Row],[Fraction]],"-",Table711[[#This Row],[Pitch]]," ",Table711[[#This Row],[Series]]," ",Table711[[#This Row],[Class]])</f>
        <v>12-24 UNC 3A</v>
      </c>
      <c r="H43" s="4" t="str">
        <f>CONCATENATE(TEXT(Table711[[#This Row],[Decimal]],".000"),"-",Table711[[#This Row],[Pitch]]," ",Table711[[#This Row],[Series]]," ",Table711[[#This Row],[Class]])</f>
        <v>.216-24 UNC 3A</v>
      </c>
      <c r="I43" s="55">
        <v>0</v>
      </c>
      <c r="J43" s="55">
        <v>0.216</v>
      </c>
      <c r="K43" s="55">
        <v>0.20880000000000001</v>
      </c>
      <c r="L43" s="55" t="s">
        <v>551</v>
      </c>
      <c r="M43" s="55">
        <v>0.18890000000000001</v>
      </c>
      <c r="N43" s="55">
        <v>0.18629999999999999</v>
      </c>
      <c r="O43" s="55">
        <v>0.16639999999999999</v>
      </c>
      <c r="R43" s="4"/>
      <c r="S43" s="38" t="s">
        <v>573</v>
      </c>
      <c r="T43" s="4" t="str">
        <f>VLOOKUP(LEFT(Table7912[[#This Row],[Column1]],FIND("–",Table7912[[#This Row],[Column1]])-1),Table610[],2,0)</f>
        <v>12</v>
      </c>
      <c r="U43" s="13">
        <f>VLOOKUP(LEFT(Table7912[[#This Row],[Column1]],FIND("–",Table7912[[#This Row],[Column1]])-1),Table610[],4,0)</f>
        <v>0.216</v>
      </c>
      <c r="V43" s="4" t="str">
        <f t="shared" si="1"/>
        <v>24</v>
      </c>
      <c r="W43" s="4" t="s">
        <v>381</v>
      </c>
      <c r="X43" s="4" t="s">
        <v>375</v>
      </c>
      <c r="Y43" s="4" t="str">
        <f>CONCATENATE(Table7912[[#This Row],[Fraction]],"-",Table7912[[#This Row],[Pitch]]," ",Table7912[[#This Row],[Series]]," ",Table7912[[#This Row],[Class]])</f>
        <v>12-24 UNC 3B</v>
      </c>
      <c r="Z43" s="4" t="str">
        <f>CONCATENATE(TEXT(Table7912[[#This Row],[Decimal]],".000"),"-",Table7912[[#This Row],[Pitch]]," ",Table7912[[#This Row],[Series]]," ",Table7912[[#This Row],[Class]])</f>
        <v>.216-24 UNC 3B</v>
      </c>
      <c r="AC43" s="55">
        <v>0.216</v>
      </c>
      <c r="AE43" s="4">
        <v>0.19220000000000001</v>
      </c>
      <c r="AF43" s="4">
        <v>0.18890000000000001</v>
      </c>
      <c r="AG43" s="4"/>
      <c r="AH43" s="55">
        <v>0.17100000000000001</v>
      </c>
      <c r="AI43" s="4">
        <v>0.1807</v>
      </c>
      <c r="AJ43" s="4"/>
      <c r="AK43" s="4"/>
      <c r="AL43" s="4"/>
      <c r="AM43" s="4"/>
      <c r="AN43" s="4"/>
      <c r="AO43" s="4"/>
      <c r="AS43" s="16"/>
      <c r="AT43" s="16"/>
      <c r="AW43" s="19" t="s">
        <v>988</v>
      </c>
      <c r="AX43" s="79" t="s">
        <v>1037</v>
      </c>
      <c r="AY43" s="77">
        <v>2.1875</v>
      </c>
      <c r="AZ43" s="78">
        <v>2.1875</v>
      </c>
    </row>
    <row r="44" spans="1:52" x14ac:dyDescent="0.25">
      <c r="A44" s="38" t="s">
        <v>574</v>
      </c>
      <c r="B44" s="4" t="str">
        <f>VLOOKUP(LEFT(Table711[[#This Row],[Column1]],FIND("–",Table711[[#This Row],[Column1]])-1),Table610[],2,0)</f>
        <v>12</v>
      </c>
      <c r="C44" s="13">
        <f>VLOOKUP(LEFT(Table711[[#This Row],[Column1]],FIND("–",Table711[[#This Row],[Column1]])-1),Table610[],4,0)</f>
        <v>0.216</v>
      </c>
      <c r="D44" s="4" t="str">
        <f t="shared" si="0"/>
        <v>28</v>
      </c>
      <c r="E44" s="4" t="s">
        <v>380</v>
      </c>
      <c r="F44" s="4" t="s">
        <v>372</v>
      </c>
      <c r="G44" s="4" t="str">
        <f>CONCATENATE(Table711[[#This Row],[Fraction]],"-",Table711[[#This Row],[Pitch]]," ",Table711[[#This Row],[Series]]," ",Table711[[#This Row],[Class]])</f>
        <v>12-28 UNF 2A</v>
      </c>
      <c r="H44" s="4" t="str">
        <f>CONCATENATE(TEXT(Table711[[#This Row],[Decimal]],".000"),"-",Table711[[#This Row],[Pitch]]," ",Table711[[#This Row],[Series]]," ",Table711[[#This Row],[Class]])</f>
        <v>.216-28 UNF 2A</v>
      </c>
      <c r="I44" s="55">
        <v>1E-3</v>
      </c>
      <c r="J44" s="55">
        <v>0.215</v>
      </c>
      <c r="K44" s="55">
        <v>0.20849999999999999</v>
      </c>
      <c r="L44" s="55" t="s">
        <v>551</v>
      </c>
      <c r="M44" s="55">
        <v>0.1918</v>
      </c>
      <c r="N44" s="55">
        <v>0.18859999999999999</v>
      </c>
      <c r="O44" s="55">
        <v>0.1724</v>
      </c>
      <c r="R44" s="4"/>
      <c r="S44" s="38" t="s">
        <v>574</v>
      </c>
      <c r="T44" s="4" t="str">
        <f>VLOOKUP(LEFT(Table7912[[#This Row],[Column1]],FIND("–",Table7912[[#This Row],[Column1]])-1),Table610[],2,0)</f>
        <v>12</v>
      </c>
      <c r="U44" s="13">
        <f>VLOOKUP(LEFT(Table7912[[#This Row],[Column1]],FIND("–",Table7912[[#This Row],[Column1]])-1),Table610[],4,0)</f>
        <v>0.216</v>
      </c>
      <c r="V44" s="4" t="str">
        <f t="shared" si="1"/>
        <v>28</v>
      </c>
      <c r="W44" s="4" t="s">
        <v>380</v>
      </c>
      <c r="X44" s="4" t="s">
        <v>373</v>
      </c>
      <c r="Y44" s="4" t="str">
        <f>CONCATENATE(Table7912[[#This Row],[Fraction]],"-",Table7912[[#This Row],[Pitch]]," ",Table7912[[#This Row],[Series]]," ",Table7912[[#This Row],[Class]])</f>
        <v>12-28 UNF 2B</v>
      </c>
      <c r="Z44" s="4" t="str">
        <f>CONCATENATE(TEXT(Table7912[[#This Row],[Decimal]],".000"),"-",Table7912[[#This Row],[Pitch]]," ",Table7912[[#This Row],[Series]]," ",Table7912[[#This Row],[Class]])</f>
        <v>.216-28 UNF 2B</v>
      </c>
      <c r="AC44" s="55">
        <v>0.216</v>
      </c>
      <c r="AE44" s="4">
        <v>0.19700000000000001</v>
      </c>
      <c r="AF44" s="4">
        <v>0.1928</v>
      </c>
      <c r="AG44" s="4"/>
      <c r="AH44" s="55">
        <v>0.17699999999999999</v>
      </c>
      <c r="AI44" s="4">
        <v>0.186</v>
      </c>
      <c r="AJ44" s="4"/>
      <c r="AK44" s="4"/>
      <c r="AL44" s="4"/>
      <c r="AM44" s="4"/>
      <c r="AN44" s="4"/>
      <c r="AO44" s="4"/>
      <c r="AS44" s="16"/>
      <c r="AT44" s="16"/>
      <c r="AW44" s="19" t="s">
        <v>989</v>
      </c>
      <c r="AX44" s="79" t="s">
        <v>1038</v>
      </c>
      <c r="AY44" s="77">
        <v>2.25</v>
      </c>
      <c r="AZ44" s="78">
        <v>2.25</v>
      </c>
    </row>
    <row r="45" spans="1:52" x14ac:dyDescent="0.25">
      <c r="A45" s="38" t="s">
        <v>574</v>
      </c>
      <c r="B45" s="4" t="str">
        <f>VLOOKUP(LEFT(Table711[[#This Row],[Column1]],FIND("–",Table711[[#This Row],[Column1]])-1),Table610[],2,0)</f>
        <v>12</v>
      </c>
      <c r="C45" s="13">
        <f>VLOOKUP(LEFT(Table711[[#This Row],[Column1]],FIND("–",Table711[[#This Row],[Column1]])-1),Table610[],4,0)</f>
        <v>0.216</v>
      </c>
      <c r="D45" s="4" t="str">
        <f t="shared" si="0"/>
        <v>28</v>
      </c>
      <c r="E45" s="4" t="s">
        <v>380</v>
      </c>
      <c r="F45" s="4" t="s">
        <v>374</v>
      </c>
      <c r="G45" s="4" t="str">
        <f>CONCATENATE(Table711[[#This Row],[Fraction]],"-",Table711[[#This Row],[Pitch]]," ",Table711[[#This Row],[Series]]," ",Table711[[#This Row],[Class]])</f>
        <v>12-28 UNF 3A</v>
      </c>
      <c r="H45" s="4" t="str">
        <f>CONCATENATE(TEXT(Table711[[#This Row],[Decimal]],".000"),"-",Table711[[#This Row],[Pitch]]," ",Table711[[#This Row],[Series]]," ",Table711[[#This Row],[Class]])</f>
        <v>.216-28 UNF 3A</v>
      </c>
      <c r="I45" s="55">
        <v>0</v>
      </c>
      <c r="J45" s="55">
        <v>0.216</v>
      </c>
      <c r="K45" s="55">
        <v>0.20949999999999999</v>
      </c>
      <c r="L45" s="55" t="s">
        <v>551</v>
      </c>
      <c r="M45" s="55">
        <v>0.1928</v>
      </c>
      <c r="N45" s="55">
        <v>0.19040000000000001</v>
      </c>
      <c r="O45" s="55">
        <v>0.1734</v>
      </c>
      <c r="R45" s="4"/>
      <c r="S45" s="38" t="s">
        <v>574</v>
      </c>
      <c r="T45" s="4" t="str">
        <f>VLOOKUP(LEFT(Table7912[[#This Row],[Column1]],FIND("–",Table7912[[#This Row],[Column1]])-1),Table610[],2,0)</f>
        <v>12</v>
      </c>
      <c r="U45" s="13">
        <f>VLOOKUP(LEFT(Table7912[[#This Row],[Column1]],FIND("–",Table7912[[#This Row],[Column1]])-1),Table610[],4,0)</f>
        <v>0.216</v>
      </c>
      <c r="V45" s="4" t="str">
        <f t="shared" si="1"/>
        <v>28</v>
      </c>
      <c r="W45" s="4" t="s">
        <v>380</v>
      </c>
      <c r="X45" s="4" t="s">
        <v>375</v>
      </c>
      <c r="Y45" s="4" t="str">
        <f>CONCATENATE(Table7912[[#This Row],[Fraction]],"-",Table7912[[#This Row],[Pitch]]," ",Table7912[[#This Row],[Series]]," ",Table7912[[#This Row],[Class]])</f>
        <v>12-28 UNF 3B</v>
      </c>
      <c r="Z45" s="4" t="str">
        <f>CONCATENATE(TEXT(Table7912[[#This Row],[Decimal]],".000"),"-",Table7912[[#This Row],[Pitch]]," ",Table7912[[#This Row],[Series]]," ",Table7912[[#This Row],[Class]])</f>
        <v>.216-28 UNF 3B</v>
      </c>
      <c r="AC45" s="55">
        <v>0.216</v>
      </c>
      <c r="AE45" s="4">
        <v>0.19589999999999999</v>
      </c>
      <c r="AF45" s="4">
        <v>0.1928</v>
      </c>
      <c r="AG45" s="4"/>
      <c r="AH45" s="55">
        <v>0.17699999999999999</v>
      </c>
      <c r="AI45" s="4">
        <v>0.1857</v>
      </c>
      <c r="AJ45" s="4"/>
      <c r="AK45" s="4"/>
      <c r="AL45" s="4"/>
      <c r="AM45" s="4"/>
      <c r="AN45" s="4"/>
      <c r="AO45" s="4"/>
      <c r="AS45" s="16"/>
      <c r="AT45" s="16"/>
      <c r="AW45" s="19" t="s">
        <v>990</v>
      </c>
      <c r="AX45" s="79" t="s">
        <v>1039</v>
      </c>
      <c r="AY45" s="77">
        <v>2.3125</v>
      </c>
      <c r="AZ45" s="78">
        <v>2.3125</v>
      </c>
    </row>
    <row r="46" spans="1:52" x14ac:dyDescent="0.25">
      <c r="A46" s="38" t="s">
        <v>575</v>
      </c>
      <c r="B46" s="4" t="str">
        <f>VLOOKUP(LEFT(Table711[[#This Row],[Column1]],FIND("–",Table711[[#This Row],[Column1]])-1),Table610[],2,0)</f>
        <v>12</v>
      </c>
      <c r="C46" s="13">
        <f>VLOOKUP(LEFT(Table711[[#This Row],[Column1]],FIND("–",Table711[[#This Row],[Column1]])-1),Table610[],4,0)</f>
        <v>0.216</v>
      </c>
      <c r="D46" s="4" t="str">
        <f t="shared" si="0"/>
        <v>32</v>
      </c>
      <c r="E46" s="4" t="s">
        <v>383</v>
      </c>
      <c r="F46" s="4" t="s">
        <v>372</v>
      </c>
      <c r="G46" s="4" t="str">
        <f>CONCATENATE(Table711[[#This Row],[Fraction]],"-",Table711[[#This Row],[Pitch]]," ",Table711[[#This Row],[Series]]," ",Table711[[#This Row],[Class]])</f>
        <v>12-32 UNEF 2A</v>
      </c>
      <c r="H46" s="4" t="str">
        <f>CONCATENATE(TEXT(Table711[[#This Row],[Decimal]],".000"),"-",Table711[[#This Row],[Pitch]]," ",Table711[[#This Row],[Series]]," ",Table711[[#This Row],[Class]])</f>
        <v>.216-32 UNEF 2A</v>
      </c>
      <c r="I46" s="55">
        <v>8.9999999999999998E-4</v>
      </c>
      <c r="J46" s="55">
        <v>0.21510000000000001</v>
      </c>
      <c r="K46" s="55">
        <v>0.20910000000000001</v>
      </c>
      <c r="L46" s="55" t="s">
        <v>551</v>
      </c>
      <c r="M46" s="55">
        <v>0.1948</v>
      </c>
      <c r="N46" s="55">
        <v>0.19170000000000001</v>
      </c>
      <c r="O46" s="55">
        <v>0.1779</v>
      </c>
      <c r="R46" s="4"/>
      <c r="S46" s="38" t="s">
        <v>575</v>
      </c>
      <c r="T46" s="4" t="str">
        <f>VLOOKUP(LEFT(Table7912[[#This Row],[Column1]],FIND("–",Table7912[[#This Row],[Column1]])-1),Table610[],2,0)</f>
        <v>12</v>
      </c>
      <c r="U46" s="13">
        <f>VLOOKUP(LEFT(Table7912[[#This Row],[Column1]],FIND("–",Table7912[[#This Row],[Column1]])-1),Table610[],4,0)</f>
        <v>0.216</v>
      </c>
      <c r="V46" s="4" t="str">
        <f t="shared" si="1"/>
        <v>32</v>
      </c>
      <c r="W46" s="4" t="s">
        <v>383</v>
      </c>
      <c r="X46" s="4" t="s">
        <v>373</v>
      </c>
      <c r="Y46" s="4" t="str">
        <f>CONCATENATE(Table7912[[#This Row],[Fraction]],"-",Table7912[[#This Row],[Pitch]]," ",Table7912[[#This Row],[Series]]," ",Table7912[[#This Row],[Class]])</f>
        <v>12-32 UNEF 2B</v>
      </c>
      <c r="Z46" s="4" t="str">
        <f>CONCATENATE(TEXT(Table7912[[#This Row],[Decimal]],".000"),"-",Table7912[[#This Row],[Pitch]]," ",Table7912[[#This Row],[Series]]," ",Table7912[[#This Row],[Class]])</f>
        <v>.216-32 UNEF 2B</v>
      </c>
      <c r="AC46" s="55">
        <v>0.216</v>
      </c>
      <c r="AE46" s="4">
        <v>0.19980000000000001</v>
      </c>
      <c r="AF46" s="4">
        <v>0.19570000000000001</v>
      </c>
      <c r="AG46" s="4"/>
      <c r="AH46" s="55">
        <v>0.182</v>
      </c>
      <c r="AI46" s="4">
        <v>0.19</v>
      </c>
      <c r="AJ46" s="4"/>
      <c r="AK46" s="4"/>
      <c r="AL46" s="4"/>
      <c r="AM46" s="4"/>
      <c r="AN46" s="4"/>
      <c r="AO46" s="4"/>
      <c r="AS46" s="16"/>
      <c r="AT46" s="16"/>
      <c r="AW46" s="19" t="s">
        <v>991</v>
      </c>
      <c r="AX46" s="79" t="s">
        <v>1040</v>
      </c>
      <c r="AY46" s="77">
        <v>2.375</v>
      </c>
      <c r="AZ46" s="78">
        <v>2.375</v>
      </c>
    </row>
    <row r="47" spans="1:52" x14ac:dyDescent="0.25">
      <c r="A47" s="38" t="s">
        <v>575</v>
      </c>
      <c r="B47" s="4" t="str">
        <f>VLOOKUP(LEFT(Table711[[#This Row],[Column1]],FIND("–",Table711[[#This Row],[Column1]])-1),Table610[],2,0)</f>
        <v>12</v>
      </c>
      <c r="C47" s="13">
        <f>VLOOKUP(LEFT(Table711[[#This Row],[Column1]],FIND("–",Table711[[#This Row],[Column1]])-1),Table610[],4,0)</f>
        <v>0.216</v>
      </c>
      <c r="D47" s="4" t="str">
        <f t="shared" si="0"/>
        <v>32</v>
      </c>
      <c r="E47" s="4" t="s">
        <v>383</v>
      </c>
      <c r="F47" s="4" t="s">
        <v>374</v>
      </c>
      <c r="G47" s="4" t="str">
        <f>CONCATENATE(Table711[[#This Row],[Fraction]],"-",Table711[[#This Row],[Pitch]]," ",Table711[[#This Row],[Series]]," ",Table711[[#This Row],[Class]])</f>
        <v>12-32 UNEF 3A</v>
      </c>
      <c r="H47" s="4" t="str">
        <f>CONCATENATE(TEXT(Table711[[#This Row],[Decimal]],".000"),"-",Table711[[#This Row],[Pitch]]," ",Table711[[#This Row],[Series]]," ",Table711[[#This Row],[Class]])</f>
        <v>.216-32 UNEF 3A</v>
      </c>
      <c r="I47" s="55">
        <v>0</v>
      </c>
      <c r="J47" s="55">
        <v>0.216</v>
      </c>
      <c r="K47" s="55">
        <v>0.21</v>
      </c>
      <c r="L47" s="55" t="s">
        <v>551</v>
      </c>
      <c r="M47" s="55">
        <v>0.19570000000000001</v>
      </c>
      <c r="N47" s="55">
        <v>0.1933</v>
      </c>
      <c r="O47" s="55">
        <v>0.17879999999999999</v>
      </c>
      <c r="R47" s="4"/>
      <c r="S47" s="38" t="s">
        <v>575</v>
      </c>
      <c r="T47" s="4" t="str">
        <f>VLOOKUP(LEFT(Table7912[[#This Row],[Column1]],FIND("–",Table7912[[#This Row],[Column1]])-1),Table610[],2,0)</f>
        <v>12</v>
      </c>
      <c r="U47" s="13">
        <f>VLOOKUP(LEFT(Table7912[[#This Row],[Column1]],FIND("–",Table7912[[#This Row],[Column1]])-1),Table610[],4,0)</f>
        <v>0.216</v>
      </c>
      <c r="V47" s="4" t="str">
        <f t="shared" si="1"/>
        <v>32</v>
      </c>
      <c r="W47" s="4" t="s">
        <v>383</v>
      </c>
      <c r="X47" s="4" t="s">
        <v>375</v>
      </c>
      <c r="Y47" s="4" t="str">
        <f>CONCATENATE(Table7912[[#This Row],[Fraction]],"-",Table7912[[#This Row],[Pitch]]," ",Table7912[[#This Row],[Series]]," ",Table7912[[#This Row],[Class]])</f>
        <v>12-32 UNEF 3B</v>
      </c>
      <c r="Z47" s="4" t="str">
        <f>CONCATENATE(TEXT(Table7912[[#This Row],[Decimal]],".000"),"-",Table7912[[#This Row],[Pitch]]," ",Table7912[[#This Row],[Series]]," ",Table7912[[#This Row],[Class]])</f>
        <v>.216-32 UNEF 3B</v>
      </c>
      <c r="AC47" s="55">
        <v>0.216</v>
      </c>
      <c r="AE47" s="4">
        <v>0.1988</v>
      </c>
      <c r="AF47" s="4">
        <v>0.19570000000000001</v>
      </c>
      <c r="AG47" s="4"/>
      <c r="AH47" s="55">
        <v>0.182</v>
      </c>
      <c r="AI47" s="4">
        <v>0.1895</v>
      </c>
      <c r="AJ47" s="4"/>
      <c r="AK47" s="4"/>
      <c r="AL47" s="4"/>
      <c r="AM47" s="4"/>
      <c r="AN47" s="4"/>
      <c r="AO47" s="4"/>
      <c r="AS47" s="16"/>
      <c r="AT47" s="16"/>
      <c r="AW47" s="19" t="s">
        <v>992</v>
      </c>
      <c r="AX47" s="79" t="s">
        <v>1041</v>
      </c>
      <c r="AY47" s="77">
        <v>2.4375</v>
      </c>
      <c r="AZ47" s="78">
        <v>2.4375</v>
      </c>
    </row>
    <row r="48" spans="1:52" x14ac:dyDescent="0.25">
      <c r="A48" s="38" t="s">
        <v>576</v>
      </c>
      <c r="B48" s="4" t="str">
        <f>VLOOKUP(LEFT(Table711[[#This Row],[Column1]],FIND("–",Table711[[#This Row],[Column1]])-1),Table610[],2,0)</f>
        <v>12</v>
      </c>
      <c r="C48" s="13">
        <f>VLOOKUP(LEFT(Table711[[#This Row],[Column1]],FIND("–",Table711[[#This Row],[Column1]])-1),Table610[],4,0)</f>
        <v>0.216</v>
      </c>
      <c r="D48" s="4" t="str">
        <f t="shared" si="0"/>
        <v>36</v>
      </c>
      <c r="E48" s="4" t="s">
        <v>382</v>
      </c>
      <c r="F48" s="4" t="s">
        <v>372</v>
      </c>
      <c r="G48" s="4" t="str">
        <f>CONCATENATE(Table711[[#This Row],[Fraction]],"-",Table711[[#This Row],[Pitch]]," ",Table711[[#This Row],[Series]]," ",Table711[[#This Row],[Class]])</f>
        <v>12-36 UNS 2A</v>
      </c>
      <c r="H48" s="4" t="str">
        <f>CONCATENATE(TEXT(Table711[[#This Row],[Decimal]],".000"),"-",Table711[[#This Row],[Pitch]]," ",Table711[[#This Row],[Series]]," ",Table711[[#This Row],[Class]])</f>
        <v>.216-36 UNS 2A</v>
      </c>
      <c r="I48" s="55">
        <v>8.9999999999999998E-4</v>
      </c>
      <c r="J48" s="55">
        <v>0.21510000000000001</v>
      </c>
      <c r="K48" s="55">
        <v>0.20960000000000001</v>
      </c>
      <c r="L48" s="55" t="s">
        <v>551</v>
      </c>
      <c r="M48" s="55">
        <v>0.1971</v>
      </c>
      <c r="N48" s="55">
        <v>0.19409999999999999</v>
      </c>
      <c r="O48" s="55">
        <v>0.18210000000000001</v>
      </c>
      <c r="R48" s="4"/>
      <c r="S48" s="38" t="s">
        <v>576</v>
      </c>
      <c r="T48" s="4" t="str">
        <f>VLOOKUP(LEFT(Table7912[[#This Row],[Column1]],FIND("–",Table7912[[#This Row],[Column1]])-1),Table610[],2,0)</f>
        <v>12</v>
      </c>
      <c r="U48" s="13">
        <f>VLOOKUP(LEFT(Table7912[[#This Row],[Column1]],FIND("–",Table7912[[#This Row],[Column1]])-1),Table610[],4,0)</f>
        <v>0.216</v>
      </c>
      <c r="V48" s="4" t="str">
        <f t="shared" si="1"/>
        <v>36</v>
      </c>
      <c r="W48" s="4" t="s">
        <v>382</v>
      </c>
      <c r="X48" s="4" t="s">
        <v>373</v>
      </c>
      <c r="Y48" s="4" t="str">
        <f>CONCATENATE(Table7912[[#This Row],[Fraction]],"-",Table7912[[#This Row],[Pitch]]," ",Table7912[[#This Row],[Series]]," ",Table7912[[#This Row],[Class]])</f>
        <v>12-36 UNS 2B</v>
      </c>
      <c r="Z48" s="4" t="str">
        <f>CONCATENATE(TEXT(Table7912[[#This Row],[Decimal]],".000"),"-",Table7912[[#This Row],[Pitch]]," ",Table7912[[#This Row],[Series]]," ",Table7912[[#This Row],[Class]])</f>
        <v>.216-36 UNS 2B</v>
      </c>
      <c r="AC48" s="55">
        <v>0.216</v>
      </c>
      <c r="AE48" s="4">
        <v>0.2019</v>
      </c>
      <c r="AF48" s="4">
        <v>0.19800000000000001</v>
      </c>
      <c r="AG48" s="4"/>
      <c r="AH48" s="55">
        <v>0.186</v>
      </c>
      <c r="AI48" s="4">
        <v>0.192</v>
      </c>
      <c r="AJ48" s="4"/>
      <c r="AK48" s="4"/>
      <c r="AL48" s="4"/>
      <c r="AM48" s="4"/>
      <c r="AN48" s="4"/>
      <c r="AO48" s="4"/>
      <c r="AS48" s="16"/>
      <c r="AT48" s="16"/>
      <c r="AW48" s="19" t="s">
        <v>993</v>
      </c>
      <c r="AX48" s="79" t="s">
        <v>1042</v>
      </c>
      <c r="AY48" s="77">
        <v>2.5</v>
      </c>
      <c r="AZ48" s="78">
        <v>2.5</v>
      </c>
    </row>
    <row r="49" spans="1:52" x14ac:dyDescent="0.25">
      <c r="A49" s="38" t="s">
        <v>577</v>
      </c>
      <c r="B49" s="4" t="str">
        <f>VLOOKUP(LEFT(Table711[[#This Row],[Column1]],FIND("–",Table711[[#This Row],[Column1]])-1),Table610[],2,0)</f>
        <v>12</v>
      </c>
      <c r="C49" s="13">
        <f>VLOOKUP(LEFT(Table711[[#This Row],[Column1]],FIND("–",Table711[[#This Row],[Column1]])-1),Table610[],4,0)</f>
        <v>0.216</v>
      </c>
      <c r="D49" s="4" t="str">
        <f t="shared" si="0"/>
        <v>40</v>
      </c>
      <c r="E49" s="4" t="s">
        <v>382</v>
      </c>
      <c r="F49" s="4" t="s">
        <v>372</v>
      </c>
      <c r="G49" s="4" t="str">
        <f>CONCATENATE(Table711[[#This Row],[Fraction]],"-",Table711[[#This Row],[Pitch]]," ",Table711[[#This Row],[Series]]," ",Table711[[#This Row],[Class]])</f>
        <v>12-40 UNS 2A</v>
      </c>
      <c r="H49" s="4" t="str">
        <f>CONCATENATE(TEXT(Table711[[#This Row],[Decimal]],".000"),"-",Table711[[#This Row],[Pitch]]," ",Table711[[#This Row],[Series]]," ",Table711[[#This Row],[Class]])</f>
        <v>.216-40 UNS 2A</v>
      </c>
      <c r="I49" s="55">
        <v>8.9999999999999998E-4</v>
      </c>
      <c r="J49" s="55">
        <v>0.21510000000000001</v>
      </c>
      <c r="K49" s="55">
        <v>0.21</v>
      </c>
      <c r="L49" s="55" t="s">
        <v>551</v>
      </c>
      <c r="M49" s="55">
        <v>0.19889999999999999</v>
      </c>
      <c r="N49" s="55">
        <v>0.19600000000000001</v>
      </c>
      <c r="O49" s="55">
        <v>0.1835</v>
      </c>
      <c r="R49" s="4"/>
      <c r="S49" s="38" t="s">
        <v>577</v>
      </c>
      <c r="T49" s="4" t="str">
        <f>VLOOKUP(LEFT(Table7912[[#This Row],[Column1]],FIND("–",Table7912[[#This Row],[Column1]])-1),Table610[],2,0)</f>
        <v>12</v>
      </c>
      <c r="U49" s="13">
        <f>VLOOKUP(LEFT(Table7912[[#This Row],[Column1]],FIND("–",Table7912[[#This Row],[Column1]])-1),Table610[],4,0)</f>
        <v>0.216</v>
      </c>
      <c r="V49" s="4" t="str">
        <f t="shared" si="1"/>
        <v>40</v>
      </c>
      <c r="W49" s="4" t="s">
        <v>382</v>
      </c>
      <c r="X49" s="4" t="s">
        <v>373</v>
      </c>
      <c r="Y49" s="4" t="str">
        <f>CONCATENATE(Table7912[[#This Row],[Fraction]],"-",Table7912[[#This Row],[Pitch]]," ",Table7912[[#This Row],[Series]]," ",Table7912[[#This Row],[Class]])</f>
        <v>12-40 UNS 2B</v>
      </c>
      <c r="Z49" s="4" t="str">
        <f>CONCATENATE(TEXT(Table7912[[#This Row],[Decimal]],".000"),"-",Table7912[[#This Row],[Pitch]]," ",Table7912[[#This Row],[Series]]," ",Table7912[[#This Row],[Class]])</f>
        <v>.216-40 UNS 2B</v>
      </c>
      <c r="AC49" s="55">
        <v>0.216</v>
      </c>
      <c r="AE49" s="4">
        <v>0.20349999999999999</v>
      </c>
      <c r="AF49" s="4">
        <v>0.19980000000000001</v>
      </c>
      <c r="AG49" s="4"/>
      <c r="AH49" s="55">
        <v>0.189</v>
      </c>
      <c r="AI49" s="4">
        <v>0.19500000000000001</v>
      </c>
      <c r="AJ49" s="4"/>
      <c r="AK49" s="4"/>
      <c r="AL49" s="4"/>
      <c r="AM49" s="4"/>
      <c r="AN49" s="4"/>
      <c r="AO49" s="4"/>
      <c r="AS49" s="16"/>
      <c r="AT49" s="16"/>
      <c r="AW49" s="19" t="s">
        <v>994</v>
      </c>
      <c r="AX49" s="79" t="s">
        <v>1043</v>
      </c>
      <c r="AY49" s="77">
        <v>2.625</v>
      </c>
      <c r="AZ49" s="78">
        <v>2.625</v>
      </c>
    </row>
    <row r="50" spans="1:52" x14ac:dyDescent="0.25">
      <c r="A50" s="38" t="s">
        <v>578</v>
      </c>
      <c r="B50" s="4" t="str">
        <f>VLOOKUP(LEFT(Table711[[#This Row],[Column1]],FIND("–",Table711[[#This Row],[Column1]])-1),Table610[],2,0)</f>
        <v>12</v>
      </c>
      <c r="C50" s="13">
        <f>VLOOKUP(LEFT(Table711[[#This Row],[Column1]],FIND("–",Table711[[#This Row],[Column1]])-1),Table610[],4,0)</f>
        <v>0.216</v>
      </c>
      <c r="D50" s="4" t="str">
        <f t="shared" si="0"/>
        <v>48</v>
      </c>
      <c r="E50" s="4" t="s">
        <v>382</v>
      </c>
      <c r="F50" s="4" t="s">
        <v>372</v>
      </c>
      <c r="G50" s="4" t="str">
        <f>CONCATENATE(Table711[[#This Row],[Fraction]],"-",Table711[[#This Row],[Pitch]]," ",Table711[[#This Row],[Series]]," ",Table711[[#This Row],[Class]])</f>
        <v>12-48 UNS 2A</v>
      </c>
      <c r="H50" s="4" t="str">
        <f>CONCATENATE(TEXT(Table711[[#This Row],[Decimal]],".000"),"-",Table711[[#This Row],[Pitch]]," ",Table711[[#This Row],[Series]]," ",Table711[[#This Row],[Class]])</f>
        <v>.216-48 UNS 2A</v>
      </c>
      <c r="I50" s="55">
        <v>8.0000000000000004E-4</v>
      </c>
      <c r="J50" s="55">
        <v>0.2152</v>
      </c>
      <c r="K50" s="55">
        <v>0.2107</v>
      </c>
      <c r="L50" s="55" t="s">
        <v>551</v>
      </c>
      <c r="M50" s="55">
        <v>0.20169999999999999</v>
      </c>
      <c r="N50" s="55">
        <v>0.1991</v>
      </c>
      <c r="O50" s="55">
        <v>0.19040000000000001</v>
      </c>
      <c r="R50" s="4"/>
      <c r="S50" s="38" t="s">
        <v>578</v>
      </c>
      <c r="T50" s="4" t="str">
        <f>VLOOKUP(LEFT(Table7912[[#This Row],[Column1]],FIND("–",Table7912[[#This Row],[Column1]])-1),Table610[],2,0)</f>
        <v>12</v>
      </c>
      <c r="U50" s="13">
        <f>VLOOKUP(LEFT(Table7912[[#This Row],[Column1]],FIND("–",Table7912[[#This Row],[Column1]])-1),Table610[],4,0)</f>
        <v>0.216</v>
      </c>
      <c r="V50" s="4" t="str">
        <f t="shared" si="1"/>
        <v>48</v>
      </c>
      <c r="W50" s="4" t="s">
        <v>382</v>
      </c>
      <c r="X50" s="4" t="s">
        <v>373</v>
      </c>
      <c r="Y50" s="4" t="str">
        <f>CONCATENATE(Table7912[[#This Row],[Fraction]],"-",Table7912[[#This Row],[Pitch]]," ",Table7912[[#This Row],[Series]]," ",Table7912[[#This Row],[Class]])</f>
        <v>12-48 UNS 2B</v>
      </c>
      <c r="Z50" s="4" t="str">
        <f>CONCATENATE(TEXT(Table7912[[#This Row],[Decimal]],".000"),"-",Table7912[[#This Row],[Pitch]]," ",Table7912[[#This Row],[Series]]," ",Table7912[[#This Row],[Class]])</f>
        <v>.216-48 UNS 2B</v>
      </c>
      <c r="AC50" s="55">
        <v>0.216</v>
      </c>
      <c r="AE50" s="4">
        <v>0.2059</v>
      </c>
      <c r="AF50" s="4">
        <v>0.20250000000000001</v>
      </c>
      <c r="AG50" s="4"/>
      <c r="AH50" s="55">
        <v>0.193</v>
      </c>
      <c r="AI50" s="4">
        <v>0.19800000000000001</v>
      </c>
      <c r="AJ50" s="4"/>
      <c r="AK50" s="4"/>
      <c r="AL50" s="4"/>
      <c r="AM50" s="4"/>
      <c r="AN50" s="4"/>
      <c r="AO50" s="4"/>
      <c r="AS50" s="16"/>
      <c r="AT50" s="16"/>
      <c r="AW50" s="19" t="s">
        <v>995</v>
      </c>
      <c r="AX50" s="79" t="s">
        <v>1044</v>
      </c>
      <c r="AY50" s="77">
        <v>2.75</v>
      </c>
      <c r="AZ50" s="78">
        <v>2.75</v>
      </c>
    </row>
    <row r="51" spans="1:52" x14ac:dyDescent="0.25">
      <c r="A51" s="38" t="s">
        <v>579</v>
      </c>
      <c r="B51" s="4" t="str">
        <f>VLOOKUP(LEFT(Table711[[#This Row],[Column1]],FIND("–",Table711[[#This Row],[Column1]])-1),Table610[],2,0)</f>
        <v>12</v>
      </c>
      <c r="C51" s="13">
        <f>VLOOKUP(LEFT(Table711[[#This Row],[Column1]],FIND("–",Table711[[#This Row],[Column1]])-1),Table610[],4,0)</f>
        <v>0.216</v>
      </c>
      <c r="D51" s="4" t="str">
        <f t="shared" si="0"/>
        <v>56</v>
      </c>
      <c r="E51" s="4" t="s">
        <v>382</v>
      </c>
      <c r="F51" s="4" t="s">
        <v>372</v>
      </c>
      <c r="G51" s="4" t="str">
        <f>CONCATENATE(Table711[[#This Row],[Fraction]],"-",Table711[[#This Row],[Pitch]]," ",Table711[[#This Row],[Series]]," ",Table711[[#This Row],[Class]])</f>
        <v>12-56 UNS 2A</v>
      </c>
      <c r="H51" s="4" t="str">
        <f>CONCATENATE(TEXT(Table711[[#This Row],[Decimal]],".000"),"-",Table711[[#This Row],[Pitch]]," ",Table711[[#This Row],[Series]]," ",Table711[[#This Row],[Class]])</f>
        <v>.216-56 UNS 2A</v>
      </c>
      <c r="I51" s="55">
        <v>6.9999999999999999E-4</v>
      </c>
      <c r="J51" s="55">
        <v>0.21529999999999999</v>
      </c>
      <c r="K51" s="55">
        <v>0.2112</v>
      </c>
      <c r="L51" s="55" t="s">
        <v>551</v>
      </c>
      <c r="M51" s="55">
        <v>0.20369999999999999</v>
      </c>
      <c r="N51" s="55">
        <v>0.20119999999999999</v>
      </c>
      <c r="O51" s="55">
        <v>0.19409999999999999</v>
      </c>
      <c r="R51" s="4"/>
      <c r="S51" s="38" t="s">
        <v>579</v>
      </c>
      <c r="T51" s="4" t="str">
        <f>VLOOKUP(LEFT(Table7912[[#This Row],[Column1]],FIND("–",Table7912[[#This Row],[Column1]])-1),Table610[],2,0)</f>
        <v>12</v>
      </c>
      <c r="U51" s="13">
        <f>VLOOKUP(LEFT(Table7912[[#This Row],[Column1]],FIND("–",Table7912[[#This Row],[Column1]])-1),Table610[],4,0)</f>
        <v>0.216</v>
      </c>
      <c r="V51" s="4" t="str">
        <f t="shared" si="1"/>
        <v>56</v>
      </c>
      <c r="W51" s="4" t="s">
        <v>382</v>
      </c>
      <c r="X51" s="4" t="s">
        <v>373</v>
      </c>
      <c r="Y51" s="4" t="str">
        <f>CONCATENATE(Table7912[[#This Row],[Fraction]],"-",Table7912[[#This Row],[Pitch]]," ",Table7912[[#This Row],[Series]]," ",Table7912[[#This Row],[Class]])</f>
        <v>12-56 UNS 2B</v>
      </c>
      <c r="Z51" s="4" t="str">
        <f>CONCATENATE(TEXT(Table7912[[#This Row],[Decimal]],".000"),"-",Table7912[[#This Row],[Pitch]]," ",Table7912[[#This Row],[Series]]," ",Table7912[[#This Row],[Class]])</f>
        <v>.216-56 UNS 2B</v>
      </c>
      <c r="AC51" s="55">
        <v>0.216</v>
      </c>
      <c r="AE51" s="4">
        <v>0.20760000000000001</v>
      </c>
      <c r="AF51" s="4">
        <v>0.2044</v>
      </c>
      <c r="AG51" s="4"/>
      <c r="AH51" s="55">
        <v>0.19700000000000001</v>
      </c>
      <c r="AI51" s="4">
        <v>0.20100000000000001</v>
      </c>
      <c r="AJ51" s="4"/>
      <c r="AK51" s="4"/>
      <c r="AL51" s="4"/>
      <c r="AM51" s="4"/>
      <c r="AN51" s="4"/>
      <c r="AO51" s="4"/>
      <c r="AS51" s="16"/>
      <c r="AT51" s="16"/>
      <c r="AW51" s="19" t="s">
        <v>996</v>
      </c>
      <c r="AX51" s="79" t="s">
        <v>1045</v>
      </c>
      <c r="AY51" s="77">
        <v>2.875</v>
      </c>
      <c r="AZ51" s="78">
        <v>2.875</v>
      </c>
    </row>
    <row r="52" spans="1:52" x14ac:dyDescent="0.25">
      <c r="A52" s="38" t="s">
        <v>580</v>
      </c>
      <c r="B52" s="4" t="str">
        <f>VLOOKUP(LEFT(Table711[[#This Row],[Column1]],FIND("–",Table711[[#This Row],[Column1]])-1),Table610[],2,0)</f>
        <v>1/4</v>
      </c>
      <c r="C52" s="13">
        <f>VLOOKUP(LEFT(Table711[[#This Row],[Column1]],FIND("–",Table711[[#This Row],[Column1]])-1),Table610[],4,0)</f>
        <v>0.25</v>
      </c>
      <c r="D52" s="4" t="str">
        <f t="shared" si="0"/>
        <v>20</v>
      </c>
      <c r="E52" s="4" t="s">
        <v>381</v>
      </c>
      <c r="F52" s="4" t="s">
        <v>376</v>
      </c>
      <c r="G52" s="4" t="str">
        <f>CONCATENATE(Table711[[#This Row],[Fraction]],"-",Table711[[#This Row],[Pitch]]," ",Table711[[#This Row],[Series]]," ",Table711[[#This Row],[Class]])</f>
        <v>1/4-20 UNC 1A</v>
      </c>
      <c r="H52" s="4" t="str">
        <f>CONCATENATE(TEXT(Table711[[#This Row],[Decimal]],".000"),"-",Table711[[#This Row],[Pitch]]," ",Table711[[#This Row],[Series]]," ",Table711[[#This Row],[Class]])</f>
        <v>.250-20 UNC 1A</v>
      </c>
      <c r="I52" s="55">
        <v>1.1000000000000001E-3</v>
      </c>
      <c r="J52" s="55">
        <v>0.24890000000000001</v>
      </c>
      <c r="K52" s="55">
        <v>0.23669999999999999</v>
      </c>
      <c r="L52" s="55" t="s">
        <v>551</v>
      </c>
      <c r="M52" s="55">
        <v>0.21640000000000001</v>
      </c>
      <c r="N52" s="55">
        <v>0.21079999999999999</v>
      </c>
      <c r="O52" s="55">
        <v>0.18940000000000001</v>
      </c>
      <c r="R52" s="4"/>
      <c r="S52" s="38" t="s">
        <v>580</v>
      </c>
      <c r="T52" s="4" t="str">
        <f>VLOOKUP(LEFT(Table7912[[#This Row],[Column1]],FIND("–",Table7912[[#This Row],[Column1]])-1),Table610[],2,0)</f>
        <v>1/4</v>
      </c>
      <c r="U52" s="13">
        <f>VLOOKUP(LEFT(Table7912[[#This Row],[Column1]],FIND("–",Table7912[[#This Row],[Column1]])-1),Table610[],4,0)</f>
        <v>0.25</v>
      </c>
      <c r="V52" s="4" t="str">
        <f t="shared" si="1"/>
        <v>20</v>
      </c>
      <c r="W52" s="4" t="s">
        <v>381</v>
      </c>
      <c r="X52" s="4" t="s">
        <v>377</v>
      </c>
      <c r="Y52" s="4" t="str">
        <f>CONCATENATE(Table7912[[#This Row],[Fraction]],"-",Table7912[[#This Row],[Pitch]]," ",Table7912[[#This Row],[Series]]," ",Table7912[[#This Row],[Class]])</f>
        <v>1/4-20 UNC 1B</v>
      </c>
      <c r="Z52" s="4" t="str">
        <f>CONCATENATE(TEXT(Table7912[[#This Row],[Decimal]],".000"),"-",Table7912[[#This Row],[Pitch]]," ",Table7912[[#This Row],[Series]]," ",Table7912[[#This Row],[Class]])</f>
        <v>.250-20 UNC 1B</v>
      </c>
      <c r="AC52" s="55">
        <v>0.25</v>
      </c>
      <c r="AE52" s="4">
        <v>0.2248</v>
      </c>
      <c r="AF52" s="4">
        <v>0.2175</v>
      </c>
      <c r="AG52" s="4"/>
      <c r="AH52" s="55">
        <v>0.19600000000000001</v>
      </c>
      <c r="AI52" s="4">
        <v>0.20699999999999999</v>
      </c>
      <c r="AJ52" s="4"/>
      <c r="AK52" s="4"/>
      <c r="AL52" s="4"/>
      <c r="AM52" s="4"/>
      <c r="AN52" s="4"/>
      <c r="AO52" s="4"/>
      <c r="AS52" s="16"/>
      <c r="AT52" s="16"/>
      <c r="AW52" s="19" t="s">
        <v>1079</v>
      </c>
      <c r="AX52" s="79" t="s">
        <v>956</v>
      </c>
      <c r="AY52" s="77">
        <v>3</v>
      </c>
      <c r="AZ52" s="78">
        <v>3</v>
      </c>
    </row>
    <row r="53" spans="1:52" x14ac:dyDescent="0.25">
      <c r="A53" s="38" t="s">
        <v>580</v>
      </c>
      <c r="B53" s="4" t="str">
        <f>VLOOKUP(LEFT(Table711[[#This Row],[Column1]],FIND("–",Table711[[#This Row],[Column1]])-1),Table610[],2,0)</f>
        <v>1/4</v>
      </c>
      <c r="C53" s="13">
        <f>VLOOKUP(LEFT(Table711[[#This Row],[Column1]],FIND("–",Table711[[#This Row],[Column1]])-1),Table610[],4,0)</f>
        <v>0.25</v>
      </c>
      <c r="D53" s="4" t="str">
        <f t="shared" si="0"/>
        <v>20</v>
      </c>
      <c r="E53" s="4" t="s">
        <v>381</v>
      </c>
      <c r="F53" s="4" t="s">
        <v>372</v>
      </c>
      <c r="G53" s="4" t="str">
        <f>CONCATENATE(Table711[[#This Row],[Fraction]],"-",Table711[[#This Row],[Pitch]]," ",Table711[[#This Row],[Series]]," ",Table711[[#This Row],[Class]])</f>
        <v>1/4-20 UNC 2A</v>
      </c>
      <c r="H53" s="4" t="str">
        <f>CONCATENATE(TEXT(Table711[[#This Row],[Decimal]],".000"),"-",Table711[[#This Row],[Pitch]]," ",Table711[[#This Row],[Series]]," ",Table711[[#This Row],[Class]])</f>
        <v>.250-20 UNC 2A</v>
      </c>
      <c r="I53" s="55">
        <v>1.1000000000000001E-3</v>
      </c>
      <c r="J53" s="55">
        <v>0.24890000000000001</v>
      </c>
      <c r="K53" s="55">
        <v>0.24079999999999999</v>
      </c>
      <c r="L53" s="55">
        <v>0.23669999999999999</v>
      </c>
      <c r="M53" s="55">
        <v>0.21640000000000001</v>
      </c>
      <c r="N53" s="55">
        <v>0.2127</v>
      </c>
      <c r="O53" s="55">
        <v>0.18940000000000001</v>
      </c>
      <c r="R53" s="4"/>
      <c r="S53" s="38" t="s">
        <v>580</v>
      </c>
      <c r="T53" s="4" t="str">
        <f>VLOOKUP(LEFT(Table7912[[#This Row],[Column1]],FIND("–",Table7912[[#This Row],[Column1]])-1),Table610[],2,0)</f>
        <v>1/4</v>
      </c>
      <c r="U53" s="13">
        <f>VLOOKUP(LEFT(Table7912[[#This Row],[Column1]],FIND("–",Table7912[[#This Row],[Column1]])-1),Table610[],4,0)</f>
        <v>0.25</v>
      </c>
      <c r="V53" s="4" t="str">
        <f t="shared" si="1"/>
        <v>20</v>
      </c>
      <c r="W53" s="4" t="s">
        <v>381</v>
      </c>
      <c r="X53" s="4" t="s">
        <v>373</v>
      </c>
      <c r="Y53" s="4" t="str">
        <f>CONCATENATE(Table7912[[#This Row],[Fraction]],"-",Table7912[[#This Row],[Pitch]]," ",Table7912[[#This Row],[Series]]," ",Table7912[[#This Row],[Class]])</f>
        <v>1/4-20 UNC 2B</v>
      </c>
      <c r="Z53" s="4" t="str">
        <f>CONCATENATE(TEXT(Table7912[[#This Row],[Decimal]],".000"),"-",Table7912[[#This Row],[Pitch]]," ",Table7912[[#This Row],[Series]]," ",Table7912[[#This Row],[Class]])</f>
        <v>.250-20 UNC 2B</v>
      </c>
      <c r="AC53" s="55">
        <v>0.25</v>
      </c>
      <c r="AE53" s="4">
        <v>0.22239999999999999</v>
      </c>
      <c r="AF53" s="4">
        <v>0.2175</v>
      </c>
      <c r="AG53" s="4"/>
      <c r="AH53" s="55">
        <v>0.19600000000000001</v>
      </c>
      <c r="AI53" s="4">
        <v>0.20699999999999999</v>
      </c>
      <c r="AJ53" s="4"/>
      <c r="AK53" s="4"/>
      <c r="AL53" s="4"/>
      <c r="AM53" s="4"/>
      <c r="AN53" s="4"/>
      <c r="AO53" s="4"/>
      <c r="AS53" s="16"/>
      <c r="AT53" s="16"/>
      <c r="AW53" s="19" t="s">
        <v>997</v>
      </c>
      <c r="AX53" s="79" t="s">
        <v>1046</v>
      </c>
      <c r="AY53" s="77">
        <v>3.125</v>
      </c>
      <c r="AZ53" s="78">
        <v>3.125</v>
      </c>
    </row>
    <row r="54" spans="1:52" x14ac:dyDescent="0.25">
      <c r="A54" s="38" t="s">
        <v>581</v>
      </c>
      <c r="B54" s="4" t="str">
        <f>VLOOKUP(LEFT(Table711[[#This Row],[Column1]],FIND("–",Table711[[#This Row],[Column1]])-1),Table610[],2,0)</f>
        <v>1/4</v>
      </c>
      <c r="C54" s="13">
        <f>VLOOKUP(LEFT(Table711[[#This Row],[Column1]],FIND("–",Table711[[#This Row],[Column1]])-1),Table610[],4,0)</f>
        <v>0.25</v>
      </c>
      <c r="D54" s="4" t="str">
        <f t="shared" si="0"/>
        <v>24</v>
      </c>
      <c r="E54" s="4" t="s">
        <v>382</v>
      </c>
      <c r="F54" s="4" t="s">
        <v>374</v>
      </c>
      <c r="G54" s="4" t="str">
        <f>CONCATENATE(Table711[[#This Row],[Fraction]],"-",Table711[[#This Row],[Pitch]]," ",Table711[[#This Row],[Series]]," ",Table711[[#This Row],[Class]])</f>
        <v>1/4-24 UNS 3A</v>
      </c>
      <c r="H54" s="4" t="str">
        <f>CONCATENATE(TEXT(Table711[[#This Row],[Decimal]],".000"),"-",Table711[[#This Row],[Pitch]]," ",Table711[[#This Row],[Series]]," ",Table711[[#This Row],[Class]])</f>
        <v>.250-24 UNS 3A</v>
      </c>
      <c r="I54" s="55">
        <v>0</v>
      </c>
      <c r="J54" s="55">
        <v>0.25</v>
      </c>
      <c r="K54" s="55">
        <v>0.2419</v>
      </c>
      <c r="L54" s="55" t="s">
        <v>551</v>
      </c>
      <c r="M54" s="55">
        <v>0.2175</v>
      </c>
      <c r="N54" s="55">
        <v>0.2147</v>
      </c>
      <c r="O54" s="55">
        <v>0.1905</v>
      </c>
      <c r="R54" s="4"/>
      <c r="S54" s="38" t="s">
        <v>581</v>
      </c>
      <c r="T54" s="4" t="str">
        <f>VLOOKUP(LEFT(Table7912[[#This Row],[Column1]],FIND("–",Table7912[[#This Row],[Column1]])-1),Table610[],2,0)</f>
        <v>1/4</v>
      </c>
      <c r="U54" s="13">
        <f>VLOOKUP(LEFT(Table7912[[#This Row],[Column1]],FIND("–",Table7912[[#This Row],[Column1]])-1),Table610[],4,0)</f>
        <v>0.25</v>
      </c>
      <c r="V54" s="4" t="str">
        <f t="shared" si="1"/>
        <v>24</v>
      </c>
      <c r="W54" s="4" t="s">
        <v>382</v>
      </c>
      <c r="X54" s="4" t="s">
        <v>375</v>
      </c>
      <c r="Y54" s="4" t="str">
        <f>CONCATENATE(Table7912[[#This Row],[Fraction]],"-",Table7912[[#This Row],[Pitch]]," ",Table7912[[#This Row],[Series]]," ",Table7912[[#This Row],[Class]])</f>
        <v>1/4-24 UNS 3B</v>
      </c>
      <c r="Z54" s="4" t="str">
        <f>CONCATENATE(TEXT(Table7912[[#This Row],[Decimal]],".000"),"-",Table7912[[#This Row],[Pitch]]," ",Table7912[[#This Row],[Series]]," ",Table7912[[#This Row],[Class]])</f>
        <v>.250-24 UNS 3B</v>
      </c>
      <c r="AC54" s="55">
        <v>0.25</v>
      </c>
      <c r="AE54" s="4">
        <v>0.22109999999999999</v>
      </c>
      <c r="AF54" s="4">
        <v>0.2175</v>
      </c>
      <c r="AG54" s="4"/>
      <c r="AH54" s="55">
        <v>0.19600000000000001</v>
      </c>
      <c r="AI54" s="4">
        <v>0.20669999999999999</v>
      </c>
      <c r="AJ54" s="4"/>
      <c r="AK54" s="4"/>
      <c r="AL54" s="4"/>
      <c r="AM54" s="4"/>
      <c r="AN54" s="4"/>
      <c r="AO54" s="4"/>
      <c r="AS54" s="16"/>
      <c r="AT54" s="16"/>
      <c r="AW54" s="19" t="s">
        <v>998</v>
      </c>
      <c r="AX54" s="79" t="s">
        <v>1047</v>
      </c>
      <c r="AY54" s="77">
        <v>3.25</v>
      </c>
      <c r="AZ54" s="78">
        <v>3.25</v>
      </c>
    </row>
    <row r="55" spans="1:52" x14ac:dyDescent="0.25">
      <c r="A55" s="38" t="s">
        <v>581</v>
      </c>
      <c r="B55" s="4" t="str">
        <f>VLOOKUP(LEFT(Table711[[#This Row],[Column1]],FIND("–",Table711[[#This Row],[Column1]])-1),Table610[],2,0)</f>
        <v>1/4</v>
      </c>
      <c r="C55" s="13">
        <f>VLOOKUP(LEFT(Table711[[#This Row],[Column1]],FIND("–",Table711[[#This Row],[Column1]])-1),Table610[],4,0)</f>
        <v>0.25</v>
      </c>
      <c r="D55" s="4" t="str">
        <f t="shared" si="0"/>
        <v>24</v>
      </c>
      <c r="E55" s="4" t="s">
        <v>382</v>
      </c>
      <c r="F55" s="4" t="s">
        <v>372</v>
      </c>
      <c r="G55" s="4" t="str">
        <f>CONCATENATE(Table711[[#This Row],[Fraction]],"-",Table711[[#This Row],[Pitch]]," ",Table711[[#This Row],[Series]]," ",Table711[[#This Row],[Class]])</f>
        <v>1/4-24 UNS 2A</v>
      </c>
      <c r="H55" s="4" t="str">
        <f>CONCATENATE(TEXT(Table711[[#This Row],[Decimal]],".000"),"-",Table711[[#This Row],[Pitch]]," ",Table711[[#This Row],[Series]]," ",Table711[[#This Row],[Class]])</f>
        <v>.250-24 UNS 2A</v>
      </c>
      <c r="I55" s="55">
        <v>1.1000000000000001E-3</v>
      </c>
      <c r="J55" s="55">
        <v>0.24890000000000001</v>
      </c>
      <c r="K55" s="55">
        <v>0.2417</v>
      </c>
      <c r="L55" s="55" t="s">
        <v>551</v>
      </c>
      <c r="M55" s="55">
        <v>0.2218</v>
      </c>
      <c r="N55" s="55">
        <v>0.21809999999999999</v>
      </c>
      <c r="O55" s="55">
        <v>0.1993</v>
      </c>
      <c r="R55" s="4"/>
      <c r="S55" s="38" t="s">
        <v>581</v>
      </c>
      <c r="T55" s="4" t="str">
        <f>VLOOKUP(LEFT(Table7912[[#This Row],[Column1]],FIND("–",Table7912[[#This Row],[Column1]])-1),Table610[],2,0)</f>
        <v>1/4</v>
      </c>
      <c r="U55" s="13">
        <f>VLOOKUP(LEFT(Table7912[[#This Row],[Column1]],FIND("–",Table7912[[#This Row],[Column1]])-1),Table610[],4,0)</f>
        <v>0.25</v>
      </c>
      <c r="V55" s="4" t="str">
        <f t="shared" si="1"/>
        <v>24</v>
      </c>
      <c r="W55" s="4" t="s">
        <v>382</v>
      </c>
      <c r="X55" s="4" t="s">
        <v>373</v>
      </c>
      <c r="Y55" s="4" t="str">
        <f>CONCATENATE(Table7912[[#This Row],[Fraction]],"-",Table7912[[#This Row],[Pitch]]," ",Table7912[[#This Row],[Series]]," ",Table7912[[#This Row],[Class]])</f>
        <v>1/4-24 UNS 2B</v>
      </c>
      <c r="Z55" s="4" t="str">
        <f>CONCATENATE(TEXT(Table7912[[#This Row],[Decimal]],".000"),"-",Table7912[[#This Row],[Pitch]]," ",Table7912[[#This Row],[Series]]," ",Table7912[[#This Row],[Class]])</f>
        <v>.250-24 UNS 2B</v>
      </c>
      <c r="AC55" s="55">
        <v>0.25</v>
      </c>
      <c r="AE55" s="4">
        <v>0.22770000000000001</v>
      </c>
      <c r="AF55" s="4">
        <v>0.22289999999999999</v>
      </c>
      <c r="AG55" s="4"/>
      <c r="AH55" s="55">
        <v>0.20499999999999999</v>
      </c>
      <c r="AI55" s="4">
        <v>0.215</v>
      </c>
      <c r="AJ55" s="4"/>
      <c r="AK55" s="4"/>
      <c r="AL55" s="4"/>
      <c r="AM55" s="4"/>
      <c r="AN55" s="4"/>
      <c r="AO55" s="4"/>
      <c r="AS55" s="16"/>
      <c r="AT55" s="16"/>
      <c r="AW55" s="19" t="s">
        <v>999</v>
      </c>
      <c r="AX55" s="79" t="s">
        <v>1048</v>
      </c>
      <c r="AY55" s="77">
        <v>3.375</v>
      </c>
      <c r="AZ55" s="78">
        <v>3.375</v>
      </c>
    </row>
    <row r="56" spans="1:52" x14ac:dyDescent="0.25">
      <c r="A56" s="38" t="s">
        <v>582</v>
      </c>
      <c r="B56" s="4" t="str">
        <f>VLOOKUP(LEFT(Table711[[#This Row],[Column1]],FIND("–",Table711[[#This Row],[Column1]])-1),Table610[],2,0)</f>
        <v>1/4</v>
      </c>
      <c r="C56" s="13">
        <f>VLOOKUP(LEFT(Table711[[#This Row],[Column1]],FIND("–",Table711[[#This Row],[Column1]])-1),Table610[],4,0)</f>
        <v>0.25</v>
      </c>
      <c r="D56" s="4" t="str">
        <f t="shared" si="0"/>
        <v>27</v>
      </c>
      <c r="E56" s="4" t="s">
        <v>382</v>
      </c>
      <c r="F56" s="4" t="s">
        <v>372</v>
      </c>
      <c r="G56" s="4" t="str">
        <f>CONCATENATE(Table711[[#This Row],[Fraction]],"-",Table711[[#This Row],[Pitch]]," ",Table711[[#This Row],[Series]]," ",Table711[[#This Row],[Class]])</f>
        <v>1/4-27 UNS 2A</v>
      </c>
      <c r="H56" s="4" t="str">
        <f>CONCATENATE(TEXT(Table711[[#This Row],[Decimal]],".000"),"-",Table711[[#This Row],[Pitch]]," ",Table711[[#This Row],[Series]]," ",Table711[[#This Row],[Class]])</f>
        <v>.250-27 UNS 2A</v>
      </c>
      <c r="I56" s="55">
        <v>1E-3</v>
      </c>
      <c r="J56" s="55">
        <v>0.249</v>
      </c>
      <c r="K56" s="55">
        <v>0.24229999999999999</v>
      </c>
      <c r="L56" s="55" t="s">
        <v>551</v>
      </c>
      <c r="M56" s="55">
        <v>0.22489999999999999</v>
      </c>
      <c r="N56" s="55">
        <v>0.22140000000000001</v>
      </c>
      <c r="O56" s="55">
        <v>0.2049</v>
      </c>
      <c r="R56" s="4"/>
      <c r="S56" s="38" t="s">
        <v>582</v>
      </c>
      <c r="T56" s="4" t="str">
        <f>VLOOKUP(LEFT(Table7912[[#This Row],[Column1]],FIND("–",Table7912[[#This Row],[Column1]])-1),Table610[],2,0)</f>
        <v>1/4</v>
      </c>
      <c r="U56" s="13">
        <f>VLOOKUP(LEFT(Table7912[[#This Row],[Column1]],FIND("–",Table7912[[#This Row],[Column1]])-1),Table610[],4,0)</f>
        <v>0.25</v>
      </c>
      <c r="V56" s="4" t="str">
        <f t="shared" si="1"/>
        <v>27</v>
      </c>
      <c r="W56" s="4" t="s">
        <v>382</v>
      </c>
      <c r="X56" s="4" t="s">
        <v>373</v>
      </c>
      <c r="Y56" s="4" t="str">
        <f>CONCATENATE(Table7912[[#This Row],[Fraction]],"-",Table7912[[#This Row],[Pitch]]," ",Table7912[[#This Row],[Series]]," ",Table7912[[#This Row],[Class]])</f>
        <v>1/4-27 UNS 2B</v>
      </c>
      <c r="Z56" s="4" t="str">
        <f>CONCATENATE(TEXT(Table7912[[#This Row],[Decimal]],".000"),"-",Table7912[[#This Row],[Pitch]]," ",Table7912[[#This Row],[Series]]," ",Table7912[[#This Row],[Class]])</f>
        <v>.250-27 UNS 2B</v>
      </c>
      <c r="AC56" s="55">
        <v>0.25</v>
      </c>
      <c r="AE56" s="4">
        <v>0.23039999999999999</v>
      </c>
      <c r="AF56" s="4">
        <v>0.22589999999999999</v>
      </c>
      <c r="AG56" s="4"/>
      <c r="AH56" s="55">
        <v>0.21</v>
      </c>
      <c r="AI56" s="4">
        <v>0.219</v>
      </c>
      <c r="AJ56" s="4"/>
      <c r="AK56" s="4"/>
      <c r="AL56" s="4"/>
      <c r="AM56" s="4"/>
      <c r="AN56" s="4"/>
      <c r="AO56" s="4"/>
      <c r="AS56" s="16"/>
      <c r="AT56" s="16"/>
      <c r="AW56" s="19" t="s">
        <v>1000</v>
      </c>
      <c r="AX56" s="79" t="s">
        <v>1049</v>
      </c>
      <c r="AY56" s="77">
        <v>3.5</v>
      </c>
      <c r="AZ56" s="78">
        <v>3.5</v>
      </c>
    </row>
    <row r="57" spans="1:52" x14ac:dyDescent="0.25">
      <c r="A57" s="38" t="s">
        <v>583</v>
      </c>
      <c r="B57" s="4" t="str">
        <f>VLOOKUP(LEFT(Table711[[#This Row],[Column1]],FIND("–",Table711[[#This Row],[Column1]])-1),Table610[],2,0)</f>
        <v>1/4</v>
      </c>
      <c r="C57" s="13">
        <f>VLOOKUP(LEFT(Table711[[#This Row],[Column1]],FIND("–",Table711[[#This Row],[Column1]])-1),Table610[],4,0)</f>
        <v>0.25</v>
      </c>
      <c r="D57" s="4" t="str">
        <f t="shared" si="0"/>
        <v>28</v>
      </c>
      <c r="E57" s="4" t="s">
        <v>380</v>
      </c>
      <c r="F57" s="4" t="s">
        <v>376</v>
      </c>
      <c r="G57" s="4" t="str">
        <f>CONCATENATE(Table711[[#This Row],[Fraction]],"-",Table711[[#This Row],[Pitch]]," ",Table711[[#This Row],[Series]]," ",Table711[[#This Row],[Class]])</f>
        <v>1/4-28 UNF 1A</v>
      </c>
      <c r="H57" s="4" t="str">
        <f>CONCATENATE(TEXT(Table711[[#This Row],[Decimal]],".000"),"-",Table711[[#This Row],[Pitch]]," ",Table711[[#This Row],[Series]]," ",Table711[[#This Row],[Class]])</f>
        <v>.250-28 UNF 1A</v>
      </c>
      <c r="I57" s="55">
        <v>1E-3</v>
      </c>
      <c r="J57" s="55">
        <v>0.249</v>
      </c>
      <c r="K57" s="55">
        <v>0.2392</v>
      </c>
      <c r="L57" s="55" t="s">
        <v>551</v>
      </c>
      <c r="M57" s="55">
        <v>0.2258</v>
      </c>
      <c r="N57" s="55">
        <v>0.2208</v>
      </c>
      <c r="O57" s="55">
        <v>0.2064</v>
      </c>
      <c r="R57" s="4"/>
      <c r="S57" s="38" t="s">
        <v>583</v>
      </c>
      <c r="T57" s="4" t="str">
        <f>VLOOKUP(LEFT(Table7912[[#This Row],[Column1]],FIND("–",Table7912[[#This Row],[Column1]])-1),Table610[],2,0)</f>
        <v>1/4</v>
      </c>
      <c r="U57" s="13">
        <f>VLOOKUP(LEFT(Table7912[[#This Row],[Column1]],FIND("–",Table7912[[#This Row],[Column1]])-1),Table610[],4,0)</f>
        <v>0.25</v>
      </c>
      <c r="V57" s="4" t="str">
        <f t="shared" si="1"/>
        <v>28</v>
      </c>
      <c r="W57" s="4" t="s">
        <v>380</v>
      </c>
      <c r="X57" s="4" t="s">
        <v>377</v>
      </c>
      <c r="Y57" s="4" t="str">
        <f>CONCATENATE(Table7912[[#This Row],[Fraction]],"-",Table7912[[#This Row],[Pitch]]," ",Table7912[[#This Row],[Series]]," ",Table7912[[#This Row],[Class]])</f>
        <v>1/4-28 UNF 1B</v>
      </c>
      <c r="Z57" s="4" t="str">
        <f>CONCATENATE(TEXT(Table7912[[#This Row],[Decimal]],".000"),"-",Table7912[[#This Row],[Pitch]]," ",Table7912[[#This Row],[Series]]," ",Table7912[[#This Row],[Class]])</f>
        <v>.250-28 UNF 1B</v>
      </c>
      <c r="AC57" s="55">
        <v>0.25</v>
      </c>
      <c r="AE57" s="4">
        <v>0.23330000000000001</v>
      </c>
      <c r="AF57" s="4">
        <v>0.2268</v>
      </c>
      <c r="AG57" s="4"/>
      <c r="AH57" s="55">
        <v>0.21099999999999999</v>
      </c>
      <c r="AI57" s="4">
        <v>0.22</v>
      </c>
      <c r="AJ57" s="4"/>
      <c r="AK57" s="4"/>
      <c r="AL57" s="4"/>
      <c r="AM57" s="4"/>
      <c r="AN57" s="4"/>
      <c r="AO57" s="4"/>
      <c r="AS57" s="16"/>
      <c r="AT57" s="16"/>
      <c r="AW57" s="19" t="s">
        <v>1001</v>
      </c>
      <c r="AX57" s="79" t="s">
        <v>1050</v>
      </c>
      <c r="AY57" s="77">
        <v>3.625</v>
      </c>
      <c r="AZ57" s="78">
        <v>3.625</v>
      </c>
    </row>
    <row r="58" spans="1:52" x14ac:dyDescent="0.25">
      <c r="A58" s="38" t="s">
        <v>583</v>
      </c>
      <c r="B58" s="4" t="str">
        <f>VLOOKUP(LEFT(Table711[[#This Row],[Column1]],FIND("–",Table711[[#This Row],[Column1]])-1),Table610[],2,0)</f>
        <v>1/4</v>
      </c>
      <c r="C58" s="13">
        <f>VLOOKUP(LEFT(Table711[[#This Row],[Column1]],FIND("–",Table711[[#This Row],[Column1]])-1),Table610[],4,0)</f>
        <v>0.25</v>
      </c>
      <c r="D58" s="4" t="str">
        <f t="shared" si="0"/>
        <v>28</v>
      </c>
      <c r="E58" s="4" t="s">
        <v>380</v>
      </c>
      <c r="F58" s="4" t="s">
        <v>372</v>
      </c>
      <c r="G58" s="4" t="str">
        <f>CONCATENATE(Table711[[#This Row],[Fraction]],"-",Table711[[#This Row],[Pitch]]," ",Table711[[#This Row],[Series]]," ",Table711[[#This Row],[Class]])</f>
        <v>1/4-28 UNF 2A</v>
      </c>
      <c r="H58" s="4" t="str">
        <f>CONCATENATE(TEXT(Table711[[#This Row],[Decimal]],".000"),"-",Table711[[#This Row],[Pitch]]," ",Table711[[#This Row],[Series]]," ",Table711[[#This Row],[Class]])</f>
        <v>.250-28 UNF 2A</v>
      </c>
      <c r="I58" s="55">
        <v>1E-3</v>
      </c>
      <c r="J58" s="55">
        <v>0.249</v>
      </c>
      <c r="K58" s="55">
        <v>0.24249999999999999</v>
      </c>
      <c r="L58" s="55" t="s">
        <v>551</v>
      </c>
      <c r="M58" s="55">
        <v>0.2258</v>
      </c>
      <c r="N58" s="55">
        <v>0.2225</v>
      </c>
      <c r="O58" s="55">
        <v>0.2064</v>
      </c>
      <c r="R58" s="4"/>
      <c r="S58" s="38" t="s">
        <v>583</v>
      </c>
      <c r="T58" s="4" t="str">
        <f>VLOOKUP(LEFT(Table7912[[#This Row],[Column1]],FIND("–",Table7912[[#This Row],[Column1]])-1),Table610[],2,0)</f>
        <v>1/4</v>
      </c>
      <c r="U58" s="13">
        <f>VLOOKUP(LEFT(Table7912[[#This Row],[Column1]],FIND("–",Table7912[[#This Row],[Column1]])-1),Table610[],4,0)</f>
        <v>0.25</v>
      </c>
      <c r="V58" s="4" t="str">
        <f t="shared" si="1"/>
        <v>28</v>
      </c>
      <c r="W58" s="4" t="s">
        <v>380</v>
      </c>
      <c r="X58" s="4" t="s">
        <v>373</v>
      </c>
      <c r="Y58" s="4" t="str">
        <f>CONCATENATE(Table7912[[#This Row],[Fraction]],"-",Table7912[[#This Row],[Pitch]]," ",Table7912[[#This Row],[Series]]," ",Table7912[[#This Row],[Class]])</f>
        <v>1/4-28 UNF 2B</v>
      </c>
      <c r="Z58" s="4" t="str">
        <f>CONCATENATE(TEXT(Table7912[[#This Row],[Decimal]],".000"),"-",Table7912[[#This Row],[Pitch]]," ",Table7912[[#This Row],[Series]]," ",Table7912[[#This Row],[Class]])</f>
        <v>.250-28 UNF 2B</v>
      </c>
      <c r="AC58" s="55">
        <v>0.25</v>
      </c>
      <c r="AE58" s="4">
        <v>0.2311</v>
      </c>
      <c r="AF58" s="4">
        <v>0.2268</v>
      </c>
      <c r="AG58" s="4"/>
      <c r="AH58" s="55">
        <v>0.21099999999999999</v>
      </c>
      <c r="AI58" s="4">
        <v>0.22</v>
      </c>
      <c r="AJ58" s="4"/>
      <c r="AK58" s="4"/>
      <c r="AL58" s="4"/>
      <c r="AM58" s="4"/>
      <c r="AN58" s="4"/>
      <c r="AO58" s="4"/>
      <c r="AS58" s="16"/>
      <c r="AT58" s="16"/>
      <c r="AW58" s="19" t="s">
        <v>1002</v>
      </c>
      <c r="AX58" s="79" t="s">
        <v>1051</v>
      </c>
      <c r="AY58" s="77">
        <v>3.75</v>
      </c>
      <c r="AZ58" s="78">
        <v>3.75</v>
      </c>
    </row>
    <row r="59" spans="1:52" x14ac:dyDescent="0.25">
      <c r="A59" s="38" t="s">
        <v>584</v>
      </c>
      <c r="B59" s="4" t="str">
        <f>VLOOKUP(LEFT(Table711[[#This Row],[Column1]],FIND("–",Table711[[#This Row],[Column1]])-1),Table610[],2,0)</f>
        <v>1/4</v>
      </c>
      <c r="C59" s="13">
        <f>VLOOKUP(LEFT(Table711[[#This Row],[Column1]],FIND("–",Table711[[#This Row],[Column1]])-1),Table610[],4,0)</f>
        <v>0.25</v>
      </c>
      <c r="D59" s="4" t="str">
        <f t="shared" si="0"/>
        <v>32</v>
      </c>
      <c r="E59" s="4" t="s">
        <v>383</v>
      </c>
      <c r="F59" s="4" t="s">
        <v>374</v>
      </c>
      <c r="G59" s="4" t="str">
        <f>CONCATENATE(Table711[[#This Row],[Fraction]],"-",Table711[[#This Row],[Pitch]]," ",Table711[[#This Row],[Series]]," ",Table711[[#This Row],[Class]])</f>
        <v>1/4-32 UNEF 3A</v>
      </c>
      <c r="H59" s="4" t="str">
        <f>CONCATENATE(TEXT(Table711[[#This Row],[Decimal]],".000"),"-",Table711[[#This Row],[Pitch]]," ",Table711[[#This Row],[Series]]," ",Table711[[#This Row],[Class]])</f>
        <v>.250-32 UNEF 3A</v>
      </c>
      <c r="I59" s="55">
        <v>0</v>
      </c>
      <c r="J59" s="55">
        <v>0.25</v>
      </c>
      <c r="K59" s="55">
        <v>0.24349999999999999</v>
      </c>
      <c r="L59" s="55" t="s">
        <v>551</v>
      </c>
      <c r="M59" s="55">
        <v>0.2268</v>
      </c>
      <c r="N59" s="55">
        <v>0.2243</v>
      </c>
      <c r="O59" s="55">
        <v>0.2074</v>
      </c>
      <c r="R59" s="4"/>
      <c r="S59" s="38" t="s">
        <v>584</v>
      </c>
      <c r="T59" s="4" t="str">
        <f>VLOOKUP(LEFT(Table7912[[#This Row],[Column1]],FIND("–",Table7912[[#This Row],[Column1]])-1),Table610[],2,0)</f>
        <v>1/4</v>
      </c>
      <c r="U59" s="13">
        <f>VLOOKUP(LEFT(Table7912[[#This Row],[Column1]],FIND("–",Table7912[[#This Row],[Column1]])-1),Table610[],4,0)</f>
        <v>0.25</v>
      </c>
      <c r="V59" s="4" t="str">
        <f t="shared" si="1"/>
        <v>32</v>
      </c>
      <c r="W59" s="4" t="s">
        <v>383</v>
      </c>
      <c r="X59" s="4" t="s">
        <v>375</v>
      </c>
      <c r="Y59" s="4" t="str">
        <f>CONCATENATE(Table7912[[#This Row],[Fraction]],"-",Table7912[[#This Row],[Pitch]]," ",Table7912[[#This Row],[Series]]," ",Table7912[[#This Row],[Class]])</f>
        <v>1/4-32 UNEF 3B</v>
      </c>
      <c r="Z59" s="4" t="str">
        <f>CONCATENATE(TEXT(Table7912[[#This Row],[Decimal]],".000"),"-",Table7912[[#This Row],[Pitch]]," ",Table7912[[#This Row],[Series]]," ",Table7912[[#This Row],[Class]])</f>
        <v>.250-32 UNEF 3B</v>
      </c>
      <c r="AC59" s="55">
        <v>0.25</v>
      </c>
      <c r="AE59" s="4">
        <v>0.23</v>
      </c>
      <c r="AF59" s="4">
        <v>0.2268</v>
      </c>
      <c r="AG59" s="4"/>
      <c r="AH59" s="55">
        <v>0.21099999999999999</v>
      </c>
      <c r="AI59" s="4">
        <v>0.219</v>
      </c>
      <c r="AJ59" s="4"/>
      <c r="AK59" s="4"/>
      <c r="AL59" s="4"/>
      <c r="AM59" s="4"/>
      <c r="AN59" s="4"/>
      <c r="AO59" s="4"/>
      <c r="AS59" s="16"/>
      <c r="AT59" s="16"/>
      <c r="AW59" s="19" t="s">
        <v>1003</v>
      </c>
      <c r="AX59" s="79" t="s">
        <v>1052</v>
      </c>
      <c r="AY59" s="77">
        <v>3.875</v>
      </c>
      <c r="AZ59" s="78">
        <v>3.875</v>
      </c>
    </row>
    <row r="60" spans="1:52" x14ac:dyDescent="0.25">
      <c r="A60" s="38" t="s">
        <v>584</v>
      </c>
      <c r="B60" s="4" t="str">
        <f>VLOOKUP(LEFT(Table711[[#This Row],[Column1]],FIND("–",Table711[[#This Row],[Column1]])-1),Table610[],2,0)</f>
        <v>1/4</v>
      </c>
      <c r="C60" s="13">
        <f>VLOOKUP(LEFT(Table711[[#This Row],[Column1]],FIND("–",Table711[[#This Row],[Column1]])-1),Table610[],4,0)</f>
        <v>0.25</v>
      </c>
      <c r="D60" s="4" t="str">
        <f t="shared" si="0"/>
        <v>32</v>
      </c>
      <c r="E60" s="4" t="s">
        <v>383</v>
      </c>
      <c r="F60" s="4" t="s">
        <v>372</v>
      </c>
      <c r="G60" s="4" t="str">
        <f>CONCATENATE(Table711[[#This Row],[Fraction]],"-",Table711[[#This Row],[Pitch]]," ",Table711[[#This Row],[Series]]," ",Table711[[#This Row],[Class]])</f>
        <v>1/4-32 UNEF 2A</v>
      </c>
      <c r="H60" s="4" t="str">
        <f>CONCATENATE(TEXT(Table711[[#This Row],[Decimal]],".000"),"-",Table711[[#This Row],[Pitch]]," ",Table711[[#This Row],[Series]]," ",Table711[[#This Row],[Class]])</f>
        <v>.250-32 UNEF 2A</v>
      </c>
      <c r="I60" s="55">
        <v>1E-3</v>
      </c>
      <c r="J60" s="55">
        <v>0.249</v>
      </c>
      <c r="K60" s="55">
        <v>0.24299999999999999</v>
      </c>
      <c r="L60" s="55" t="s">
        <v>551</v>
      </c>
      <c r="M60" s="55">
        <v>0.22869999999999999</v>
      </c>
      <c r="N60" s="55">
        <v>0.22550000000000001</v>
      </c>
      <c r="O60" s="55">
        <v>0.21179999999999999</v>
      </c>
      <c r="R60" s="4"/>
      <c r="S60" s="38" t="s">
        <v>584</v>
      </c>
      <c r="T60" s="4" t="str">
        <f>VLOOKUP(LEFT(Table7912[[#This Row],[Column1]],FIND("–",Table7912[[#This Row],[Column1]])-1),Table610[],2,0)</f>
        <v>1/4</v>
      </c>
      <c r="U60" s="13">
        <f>VLOOKUP(LEFT(Table7912[[#This Row],[Column1]],FIND("–",Table7912[[#This Row],[Column1]])-1),Table610[],4,0)</f>
        <v>0.25</v>
      </c>
      <c r="V60" s="4" t="str">
        <f t="shared" si="1"/>
        <v>32</v>
      </c>
      <c r="W60" s="4" t="s">
        <v>383</v>
      </c>
      <c r="X60" s="4" t="s">
        <v>373</v>
      </c>
      <c r="Y60" s="4" t="str">
        <f>CONCATENATE(Table7912[[#This Row],[Fraction]],"-",Table7912[[#This Row],[Pitch]]," ",Table7912[[#This Row],[Series]]," ",Table7912[[#This Row],[Class]])</f>
        <v>1/4-32 UNEF 2B</v>
      </c>
      <c r="Z60" s="4" t="str">
        <f>CONCATENATE(TEXT(Table7912[[#This Row],[Decimal]],".000"),"-",Table7912[[#This Row],[Pitch]]," ",Table7912[[#This Row],[Series]]," ",Table7912[[#This Row],[Class]])</f>
        <v>.250-32 UNEF 2B</v>
      </c>
      <c r="AC60" s="55">
        <v>0.25</v>
      </c>
      <c r="AE60" s="4">
        <v>0.2339</v>
      </c>
      <c r="AF60" s="4">
        <v>0.22969999999999999</v>
      </c>
      <c r="AG60" s="4"/>
      <c r="AH60" s="55">
        <v>0.216</v>
      </c>
      <c r="AI60" s="4">
        <v>0.224</v>
      </c>
      <c r="AJ60" s="4"/>
      <c r="AK60" s="4"/>
      <c r="AL60" s="4"/>
      <c r="AM60" s="4"/>
      <c r="AN60" s="4"/>
      <c r="AO60" s="4"/>
      <c r="AS60" s="16"/>
      <c r="AT60" s="16"/>
      <c r="AW60" s="19" t="s">
        <v>1078</v>
      </c>
      <c r="AX60" s="79" t="s">
        <v>957</v>
      </c>
      <c r="AY60" s="77">
        <v>4</v>
      </c>
      <c r="AZ60" s="78">
        <v>4</v>
      </c>
    </row>
    <row r="61" spans="1:52" x14ac:dyDescent="0.25">
      <c r="A61" s="38" t="s">
        <v>584</v>
      </c>
      <c r="B61" s="4" t="str">
        <f>VLOOKUP(LEFT(Table711[[#This Row],[Column1]],FIND("–",Table711[[#This Row],[Column1]])-1),Table610[],2,0)</f>
        <v>1/4</v>
      </c>
      <c r="C61" s="13">
        <f>VLOOKUP(LEFT(Table711[[#This Row],[Column1]],FIND("–",Table711[[#This Row],[Column1]])-1),Table610[],4,0)</f>
        <v>0.25</v>
      </c>
      <c r="D61" s="4" t="str">
        <f t="shared" si="0"/>
        <v>32</v>
      </c>
      <c r="E61" s="4" t="s">
        <v>383</v>
      </c>
      <c r="F61" s="4" t="s">
        <v>374</v>
      </c>
      <c r="G61" s="4" t="str">
        <f>CONCATENATE(Table711[[#This Row],[Fraction]],"-",Table711[[#This Row],[Pitch]]," ",Table711[[#This Row],[Series]]," ",Table711[[#This Row],[Class]])</f>
        <v>1/4-32 UNEF 3A</v>
      </c>
      <c r="H61" s="4" t="str">
        <f>CONCATENATE(TEXT(Table711[[#This Row],[Decimal]],".000"),"-",Table711[[#This Row],[Pitch]]," ",Table711[[#This Row],[Series]]," ",Table711[[#This Row],[Class]])</f>
        <v>.250-32 UNEF 3A</v>
      </c>
      <c r="I61" s="55">
        <v>0</v>
      </c>
      <c r="J61" s="55">
        <v>0.25</v>
      </c>
      <c r="K61" s="55">
        <v>0.24399999999999999</v>
      </c>
      <c r="L61" s="55" t="s">
        <v>551</v>
      </c>
      <c r="M61" s="55">
        <v>0.22969999999999999</v>
      </c>
      <c r="N61" s="55">
        <v>0.2273</v>
      </c>
      <c r="O61" s="55">
        <v>0.21279999999999999</v>
      </c>
      <c r="R61" s="4"/>
      <c r="S61" s="38" t="s">
        <v>584</v>
      </c>
      <c r="T61" s="4" t="str">
        <f>VLOOKUP(LEFT(Table7912[[#This Row],[Column1]],FIND("–",Table7912[[#This Row],[Column1]])-1),Table610[],2,0)</f>
        <v>1/4</v>
      </c>
      <c r="U61" s="13">
        <f>VLOOKUP(LEFT(Table7912[[#This Row],[Column1]],FIND("–",Table7912[[#This Row],[Column1]])-1),Table610[],4,0)</f>
        <v>0.25</v>
      </c>
      <c r="V61" s="4" t="str">
        <f t="shared" si="1"/>
        <v>32</v>
      </c>
      <c r="W61" s="4" t="s">
        <v>383</v>
      </c>
      <c r="X61" s="4" t="s">
        <v>375</v>
      </c>
      <c r="Y61" s="4" t="str">
        <f>CONCATENATE(Table7912[[#This Row],[Fraction]],"-",Table7912[[#This Row],[Pitch]]," ",Table7912[[#This Row],[Series]]," ",Table7912[[#This Row],[Class]])</f>
        <v>1/4-32 UNEF 3B</v>
      </c>
      <c r="Z61" s="4" t="str">
        <f>CONCATENATE(TEXT(Table7912[[#This Row],[Decimal]],".000"),"-",Table7912[[#This Row],[Pitch]]," ",Table7912[[#This Row],[Series]]," ",Table7912[[#This Row],[Class]])</f>
        <v>.250-32 UNEF 3B</v>
      </c>
      <c r="AC61" s="55">
        <v>0.25</v>
      </c>
      <c r="AE61" s="4">
        <v>0.23280000000000001</v>
      </c>
      <c r="AF61" s="4">
        <v>0.22969999999999999</v>
      </c>
      <c r="AG61" s="4"/>
      <c r="AH61" s="55">
        <v>0.216</v>
      </c>
      <c r="AI61" s="4">
        <v>0.22289999999999999</v>
      </c>
      <c r="AJ61" s="4"/>
      <c r="AK61" s="4"/>
      <c r="AL61" s="4"/>
      <c r="AM61" s="4"/>
      <c r="AN61" s="4"/>
      <c r="AO61" s="4"/>
      <c r="AS61" s="16"/>
      <c r="AT61" s="16"/>
      <c r="AW61" s="19" t="s">
        <v>1004</v>
      </c>
      <c r="AX61" s="79" t="s">
        <v>1053</v>
      </c>
      <c r="AY61" s="77">
        <v>4.25</v>
      </c>
      <c r="AZ61" s="78">
        <v>4.25</v>
      </c>
    </row>
    <row r="62" spans="1:52" x14ac:dyDescent="0.25">
      <c r="A62" s="38" t="s">
        <v>585</v>
      </c>
      <c r="B62" s="4" t="str">
        <f>VLOOKUP(LEFT(Table711[[#This Row],[Column1]],FIND("–",Table711[[#This Row],[Column1]])-1),Table610[],2,0)</f>
        <v>1/4</v>
      </c>
      <c r="C62" s="13">
        <f>VLOOKUP(LEFT(Table711[[#This Row],[Column1]],FIND("–",Table711[[#This Row],[Column1]])-1),Table610[],4,0)</f>
        <v>0.25</v>
      </c>
      <c r="D62" s="4" t="str">
        <f t="shared" si="0"/>
        <v>36</v>
      </c>
      <c r="E62" s="4" t="s">
        <v>382</v>
      </c>
      <c r="F62" s="4" t="s">
        <v>372</v>
      </c>
      <c r="G62" s="4" t="str">
        <f>CONCATENATE(Table711[[#This Row],[Fraction]],"-",Table711[[#This Row],[Pitch]]," ",Table711[[#This Row],[Series]]," ",Table711[[#This Row],[Class]])</f>
        <v>1/4-36 UNS 2A</v>
      </c>
      <c r="H62" s="4" t="str">
        <f>CONCATENATE(TEXT(Table711[[#This Row],[Decimal]],".000"),"-",Table711[[#This Row],[Pitch]]," ",Table711[[#This Row],[Series]]," ",Table711[[#This Row],[Class]])</f>
        <v>.250-36 UNS 2A</v>
      </c>
      <c r="I62" s="55">
        <v>8.9999999999999998E-4</v>
      </c>
      <c r="J62" s="55">
        <v>0.24909999999999999</v>
      </c>
      <c r="K62" s="55">
        <v>0.24360000000000001</v>
      </c>
      <c r="L62" s="55" t="s">
        <v>551</v>
      </c>
      <c r="M62" s="55">
        <v>0.2311</v>
      </c>
      <c r="N62" s="55">
        <v>0.22800000000000001</v>
      </c>
      <c r="O62" s="55">
        <v>0.21609999999999999</v>
      </c>
      <c r="R62" s="4"/>
      <c r="S62" s="38" t="s">
        <v>585</v>
      </c>
      <c r="T62" s="4" t="str">
        <f>VLOOKUP(LEFT(Table7912[[#This Row],[Column1]],FIND("–",Table7912[[#This Row],[Column1]])-1),Table610[],2,0)</f>
        <v>1/4</v>
      </c>
      <c r="U62" s="13">
        <f>VLOOKUP(LEFT(Table7912[[#This Row],[Column1]],FIND("–",Table7912[[#This Row],[Column1]])-1),Table610[],4,0)</f>
        <v>0.25</v>
      </c>
      <c r="V62" s="4" t="str">
        <f t="shared" si="1"/>
        <v>36</v>
      </c>
      <c r="W62" s="4" t="s">
        <v>382</v>
      </c>
      <c r="X62" s="4" t="s">
        <v>373</v>
      </c>
      <c r="Y62" s="4" t="str">
        <f>CONCATENATE(Table7912[[#This Row],[Fraction]],"-",Table7912[[#This Row],[Pitch]]," ",Table7912[[#This Row],[Series]]," ",Table7912[[#This Row],[Class]])</f>
        <v>1/4-36 UNS 2B</v>
      </c>
      <c r="Z62" s="4" t="str">
        <f>CONCATENATE(TEXT(Table7912[[#This Row],[Decimal]],".000"),"-",Table7912[[#This Row],[Pitch]]," ",Table7912[[#This Row],[Series]]," ",Table7912[[#This Row],[Class]])</f>
        <v>.250-36 UNS 2B</v>
      </c>
      <c r="AC62" s="55">
        <v>0.25</v>
      </c>
      <c r="AE62" s="4">
        <v>0.23599999999999999</v>
      </c>
      <c r="AF62" s="4">
        <v>0.23200000000000001</v>
      </c>
      <c r="AG62" s="4"/>
      <c r="AH62" s="55">
        <v>0.22</v>
      </c>
      <c r="AI62" s="4">
        <v>0.22600000000000001</v>
      </c>
      <c r="AJ62" s="4"/>
      <c r="AK62" s="4"/>
      <c r="AL62" s="4"/>
      <c r="AM62" s="4"/>
      <c r="AN62" s="4"/>
      <c r="AO62" s="4"/>
      <c r="AS62" s="16"/>
      <c r="AT62" s="16"/>
      <c r="AW62" s="19" t="s">
        <v>1005</v>
      </c>
      <c r="AX62" s="79" t="s">
        <v>1054</v>
      </c>
      <c r="AY62" s="77">
        <v>4.5</v>
      </c>
      <c r="AZ62" s="78">
        <v>4.5</v>
      </c>
    </row>
    <row r="63" spans="1:52" x14ac:dyDescent="0.25">
      <c r="A63" s="38" t="s">
        <v>586</v>
      </c>
      <c r="B63" s="4" t="str">
        <f>VLOOKUP(LEFT(Table711[[#This Row],[Column1]],FIND("–",Table711[[#This Row],[Column1]])-1),Table610[],2,0)</f>
        <v>1/4</v>
      </c>
      <c r="C63" s="13">
        <f>VLOOKUP(LEFT(Table711[[#This Row],[Column1]],FIND("–",Table711[[#This Row],[Column1]])-1),Table610[],4,0)</f>
        <v>0.25</v>
      </c>
      <c r="D63" s="4" t="str">
        <f t="shared" si="0"/>
        <v>40</v>
      </c>
      <c r="E63" s="4" t="s">
        <v>382</v>
      </c>
      <c r="F63" s="4" t="s">
        <v>372</v>
      </c>
      <c r="G63" s="4" t="str">
        <f>CONCATENATE(Table711[[#This Row],[Fraction]],"-",Table711[[#This Row],[Pitch]]," ",Table711[[#This Row],[Series]]," ",Table711[[#This Row],[Class]])</f>
        <v>1/4-40 UNS 2A</v>
      </c>
      <c r="H63" s="4" t="str">
        <f>CONCATENATE(TEXT(Table711[[#This Row],[Decimal]],".000"),"-",Table711[[#This Row],[Pitch]]," ",Table711[[#This Row],[Series]]," ",Table711[[#This Row],[Class]])</f>
        <v>.250-40 UNS 2A</v>
      </c>
      <c r="I63" s="55">
        <v>8.9999999999999998E-4</v>
      </c>
      <c r="J63" s="55">
        <v>0.24909999999999999</v>
      </c>
      <c r="K63" s="55">
        <v>0.24399999999999999</v>
      </c>
      <c r="L63" s="55" t="s">
        <v>551</v>
      </c>
      <c r="M63" s="55">
        <v>0.2329</v>
      </c>
      <c r="N63" s="55">
        <v>0.23</v>
      </c>
      <c r="O63" s="55">
        <v>0.21929999999999999</v>
      </c>
      <c r="R63" s="4"/>
      <c r="S63" s="38" t="s">
        <v>586</v>
      </c>
      <c r="T63" s="4" t="str">
        <f>VLOOKUP(LEFT(Table7912[[#This Row],[Column1]],FIND("–",Table7912[[#This Row],[Column1]])-1),Table610[],2,0)</f>
        <v>1/4</v>
      </c>
      <c r="U63" s="13">
        <f>VLOOKUP(LEFT(Table7912[[#This Row],[Column1]],FIND("–",Table7912[[#This Row],[Column1]])-1),Table610[],4,0)</f>
        <v>0.25</v>
      </c>
      <c r="V63" s="4" t="str">
        <f t="shared" si="1"/>
        <v>40</v>
      </c>
      <c r="W63" s="4" t="s">
        <v>382</v>
      </c>
      <c r="X63" s="4" t="s">
        <v>373</v>
      </c>
      <c r="Y63" s="4" t="str">
        <f>CONCATENATE(Table7912[[#This Row],[Fraction]],"-",Table7912[[#This Row],[Pitch]]," ",Table7912[[#This Row],[Series]]," ",Table7912[[#This Row],[Class]])</f>
        <v>1/4-40 UNS 2B</v>
      </c>
      <c r="Z63" s="4" t="str">
        <f>CONCATENATE(TEXT(Table7912[[#This Row],[Decimal]],".000"),"-",Table7912[[#This Row],[Pitch]]," ",Table7912[[#This Row],[Series]]," ",Table7912[[#This Row],[Class]])</f>
        <v>.250-40 UNS 2B</v>
      </c>
      <c r="AC63" s="55">
        <v>0.25</v>
      </c>
      <c r="AE63" s="4">
        <v>0.23760000000000001</v>
      </c>
      <c r="AF63" s="4">
        <v>0.23380000000000001</v>
      </c>
      <c r="AG63" s="4"/>
      <c r="AH63" s="55">
        <v>0.223</v>
      </c>
      <c r="AI63" s="4">
        <v>0.22900000000000001</v>
      </c>
      <c r="AJ63" s="4"/>
      <c r="AK63" s="4"/>
      <c r="AL63" s="4"/>
      <c r="AM63" s="4"/>
      <c r="AN63" s="4"/>
      <c r="AO63" s="4"/>
      <c r="AS63" s="16"/>
      <c r="AT63" s="16"/>
      <c r="AW63" s="19" t="s">
        <v>1006</v>
      </c>
      <c r="AX63" s="79" t="s">
        <v>1055</v>
      </c>
      <c r="AY63" s="77">
        <v>4.75</v>
      </c>
      <c r="AZ63" s="78">
        <v>4.75</v>
      </c>
    </row>
    <row r="64" spans="1:52" x14ac:dyDescent="0.25">
      <c r="A64" s="38" t="s">
        <v>587</v>
      </c>
      <c r="B64" s="4" t="str">
        <f>VLOOKUP(LEFT(Table711[[#This Row],[Column1]],FIND("–",Table711[[#This Row],[Column1]])-1),Table610[],2,0)</f>
        <v>1/4</v>
      </c>
      <c r="C64" s="13">
        <f>VLOOKUP(LEFT(Table711[[#This Row],[Column1]],FIND("–",Table711[[#This Row],[Column1]])-1),Table610[],4,0)</f>
        <v>0.25</v>
      </c>
      <c r="D64" s="4" t="str">
        <f t="shared" si="0"/>
        <v>48</v>
      </c>
      <c r="E64" s="4" t="s">
        <v>382</v>
      </c>
      <c r="F64" s="4" t="s">
        <v>372</v>
      </c>
      <c r="G64" s="4" t="str">
        <f>CONCATENATE(Table711[[#This Row],[Fraction]],"-",Table711[[#This Row],[Pitch]]," ",Table711[[#This Row],[Series]]," ",Table711[[#This Row],[Class]])</f>
        <v>1/4-48 UNS 2A</v>
      </c>
      <c r="H64" s="4" t="str">
        <f>CONCATENATE(TEXT(Table711[[#This Row],[Decimal]],".000"),"-",Table711[[#This Row],[Pitch]]," ",Table711[[#This Row],[Series]]," ",Table711[[#This Row],[Class]])</f>
        <v>.250-48 UNS 2A</v>
      </c>
      <c r="I64" s="55">
        <v>8.0000000000000004E-4</v>
      </c>
      <c r="J64" s="55">
        <v>0.2492</v>
      </c>
      <c r="K64" s="55">
        <v>0.2447</v>
      </c>
      <c r="L64" s="55" t="s">
        <v>551</v>
      </c>
      <c r="M64" s="55">
        <v>0.23569999999999999</v>
      </c>
      <c r="N64" s="55">
        <v>0.23300000000000001</v>
      </c>
      <c r="O64" s="55">
        <v>0.2243</v>
      </c>
      <c r="R64" s="4"/>
      <c r="S64" s="38" t="s">
        <v>587</v>
      </c>
      <c r="T64" s="4" t="str">
        <f>VLOOKUP(LEFT(Table7912[[#This Row],[Column1]],FIND("–",Table7912[[#This Row],[Column1]])-1),Table610[],2,0)</f>
        <v>1/4</v>
      </c>
      <c r="U64" s="13">
        <f>VLOOKUP(LEFT(Table7912[[#This Row],[Column1]],FIND("–",Table7912[[#This Row],[Column1]])-1),Table610[],4,0)</f>
        <v>0.25</v>
      </c>
      <c r="V64" s="4" t="str">
        <f t="shared" si="1"/>
        <v>48</v>
      </c>
      <c r="W64" s="4" t="s">
        <v>382</v>
      </c>
      <c r="X64" s="4" t="s">
        <v>373</v>
      </c>
      <c r="Y64" s="4" t="str">
        <f>CONCATENATE(Table7912[[#This Row],[Fraction]],"-",Table7912[[#This Row],[Pitch]]," ",Table7912[[#This Row],[Series]]," ",Table7912[[#This Row],[Class]])</f>
        <v>1/4-48 UNS 2B</v>
      </c>
      <c r="Z64" s="4" t="str">
        <f>CONCATENATE(TEXT(Table7912[[#This Row],[Decimal]],".000"),"-",Table7912[[#This Row],[Pitch]]," ",Table7912[[#This Row],[Series]]," ",Table7912[[#This Row],[Class]])</f>
        <v>.250-48 UNS 2B</v>
      </c>
      <c r="AC64" s="55">
        <v>0.25</v>
      </c>
      <c r="AE64" s="4">
        <v>0.24010000000000001</v>
      </c>
      <c r="AF64" s="4">
        <v>0.23649999999999999</v>
      </c>
      <c r="AG64" s="4"/>
      <c r="AH64" s="55">
        <v>0.22700000000000001</v>
      </c>
      <c r="AI64" s="4">
        <v>0.23200000000000001</v>
      </c>
      <c r="AJ64" s="4"/>
      <c r="AK64" s="4"/>
      <c r="AL64" s="4"/>
      <c r="AM64" s="4"/>
      <c r="AN64" s="4"/>
      <c r="AO64" s="4"/>
      <c r="AS64" s="16"/>
      <c r="AT64" s="16"/>
      <c r="AW64" s="19" t="s">
        <v>1007</v>
      </c>
      <c r="AX64" s="79" t="s">
        <v>958</v>
      </c>
      <c r="AY64" s="77">
        <v>5</v>
      </c>
      <c r="AZ64" s="78">
        <v>5</v>
      </c>
    </row>
    <row r="65" spans="1:52" x14ac:dyDescent="0.25">
      <c r="A65" s="38" t="s">
        <v>588</v>
      </c>
      <c r="B65" s="4" t="str">
        <f>VLOOKUP(LEFT(Table711[[#This Row],[Column1]],FIND("–",Table711[[#This Row],[Column1]])-1),Table610[],2,0)</f>
        <v>1/4</v>
      </c>
      <c r="C65" s="13">
        <f>VLOOKUP(LEFT(Table711[[#This Row],[Column1]],FIND("–",Table711[[#This Row],[Column1]])-1),Table610[],4,0)</f>
        <v>0.25</v>
      </c>
      <c r="D65" s="4" t="str">
        <f t="shared" si="0"/>
        <v>56</v>
      </c>
      <c r="E65" s="4" t="s">
        <v>382</v>
      </c>
      <c r="F65" s="4" t="s">
        <v>372</v>
      </c>
      <c r="G65" s="4" t="str">
        <f>CONCATENATE(Table711[[#This Row],[Fraction]],"-",Table711[[#This Row],[Pitch]]," ",Table711[[#This Row],[Series]]," ",Table711[[#This Row],[Class]])</f>
        <v>1/4-56 UNS 2A</v>
      </c>
      <c r="H65" s="4" t="str">
        <f>CONCATENATE(TEXT(Table711[[#This Row],[Decimal]],".000"),"-",Table711[[#This Row],[Pitch]]," ",Table711[[#This Row],[Series]]," ",Table711[[#This Row],[Class]])</f>
        <v>.250-56 UNS 2A</v>
      </c>
      <c r="I65" s="55">
        <v>8.0000000000000004E-4</v>
      </c>
      <c r="J65" s="55">
        <v>0.2492</v>
      </c>
      <c r="K65" s="55">
        <v>0.24510000000000001</v>
      </c>
      <c r="L65" s="55" t="s">
        <v>551</v>
      </c>
      <c r="M65" s="55">
        <v>0.23760000000000001</v>
      </c>
      <c r="N65" s="55">
        <v>0.23499999999999999</v>
      </c>
      <c r="O65" s="55">
        <v>0.22800000000000001</v>
      </c>
      <c r="R65" s="4"/>
      <c r="S65" s="38" t="s">
        <v>588</v>
      </c>
      <c r="T65" s="4" t="str">
        <f>VLOOKUP(LEFT(Table7912[[#This Row],[Column1]],FIND("–",Table7912[[#This Row],[Column1]])-1),Table610[],2,0)</f>
        <v>1/4</v>
      </c>
      <c r="U65" s="13">
        <f>VLOOKUP(LEFT(Table7912[[#This Row],[Column1]],FIND("–",Table7912[[#This Row],[Column1]])-1),Table610[],4,0)</f>
        <v>0.25</v>
      </c>
      <c r="V65" s="4" t="str">
        <f t="shared" si="1"/>
        <v>56</v>
      </c>
      <c r="W65" s="4" t="s">
        <v>382</v>
      </c>
      <c r="X65" s="4" t="s">
        <v>373</v>
      </c>
      <c r="Y65" s="4" t="str">
        <f>CONCATENATE(Table7912[[#This Row],[Fraction]],"-",Table7912[[#This Row],[Pitch]]," ",Table7912[[#This Row],[Series]]," ",Table7912[[#This Row],[Class]])</f>
        <v>1/4-56 UNS 2B</v>
      </c>
      <c r="Z65" s="4" t="str">
        <f>CONCATENATE(TEXT(Table7912[[#This Row],[Decimal]],".000"),"-",Table7912[[#This Row],[Pitch]]," ",Table7912[[#This Row],[Series]]," ",Table7912[[#This Row],[Class]])</f>
        <v>.250-56 UNS 2B</v>
      </c>
      <c r="AC65" s="55">
        <v>0.25</v>
      </c>
      <c r="AE65" s="4">
        <v>0.2417</v>
      </c>
      <c r="AF65" s="4">
        <v>0.2384</v>
      </c>
      <c r="AG65" s="4"/>
      <c r="AH65" s="55">
        <v>0.23100000000000001</v>
      </c>
      <c r="AI65" s="4">
        <v>0.23499999999999999</v>
      </c>
      <c r="AJ65" s="4"/>
      <c r="AK65" s="4"/>
      <c r="AL65" s="4"/>
      <c r="AM65" s="4"/>
      <c r="AN65" s="4"/>
      <c r="AO65" s="4"/>
      <c r="AS65" s="16"/>
      <c r="AT65" s="16"/>
      <c r="AW65" s="19" t="s">
        <v>1008</v>
      </c>
      <c r="AX65" s="79" t="s">
        <v>1056</v>
      </c>
      <c r="AY65" s="77">
        <v>5.25</v>
      </c>
      <c r="AZ65" s="78">
        <v>5.25</v>
      </c>
    </row>
    <row r="66" spans="1:52" x14ac:dyDescent="0.25">
      <c r="A66" s="38" t="s">
        <v>589</v>
      </c>
      <c r="B66" s="4" t="str">
        <f>VLOOKUP(LEFT(Table711[[#This Row],[Column1]],FIND("–",Table711[[#This Row],[Column1]])-1),Table610[],2,0)</f>
        <v>5/16</v>
      </c>
      <c r="C66" s="13">
        <f>VLOOKUP(LEFT(Table711[[#This Row],[Column1]],FIND("–",Table711[[#This Row],[Column1]])-1),Table610[],4,0)</f>
        <v>0.3125</v>
      </c>
      <c r="D66" s="4" t="str">
        <f t="shared" si="0"/>
        <v>18</v>
      </c>
      <c r="E66" s="4" t="s">
        <v>381</v>
      </c>
      <c r="F66" s="4" t="s">
        <v>376</v>
      </c>
      <c r="G66" s="4" t="str">
        <f>CONCATENATE(Table711[[#This Row],[Fraction]],"-",Table711[[#This Row],[Pitch]]," ",Table711[[#This Row],[Series]]," ",Table711[[#This Row],[Class]])</f>
        <v>5/16-18 UNC 1A</v>
      </c>
      <c r="H66" s="4" t="str">
        <f>CONCATENATE(TEXT(Table711[[#This Row],[Decimal]],".000"),"-",Table711[[#This Row],[Pitch]]," ",Table711[[#This Row],[Series]]," ",Table711[[#This Row],[Class]])</f>
        <v>.313-18 UNC 1A</v>
      </c>
      <c r="I66" s="55">
        <v>1.1999999999999999E-3</v>
      </c>
      <c r="J66" s="55">
        <v>0.31130000000000002</v>
      </c>
      <c r="K66" s="55">
        <v>0.29820000000000002</v>
      </c>
      <c r="L66" s="55" t="s">
        <v>551</v>
      </c>
      <c r="M66" s="55">
        <v>0.2752</v>
      </c>
      <c r="N66" s="55">
        <v>0.26910000000000001</v>
      </c>
      <c r="O66" s="55">
        <v>0.2452</v>
      </c>
      <c r="R66" s="4"/>
      <c r="S66" s="38" t="s">
        <v>589</v>
      </c>
      <c r="T66" s="4" t="str">
        <f>VLOOKUP(LEFT(Table7912[[#This Row],[Column1]],FIND("–",Table7912[[#This Row],[Column1]])-1),Table610[],2,0)</f>
        <v>5/16</v>
      </c>
      <c r="U66" s="13">
        <f>VLOOKUP(LEFT(Table7912[[#This Row],[Column1]],FIND("–",Table7912[[#This Row],[Column1]])-1),Table610[],4,0)</f>
        <v>0.3125</v>
      </c>
      <c r="V66" s="4" t="str">
        <f t="shared" si="1"/>
        <v>18</v>
      </c>
      <c r="W66" s="4" t="s">
        <v>381</v>
      </c>
      <c r="X66" s="4" t="s">
        <v>377</v>
      </c>
      <c r="Y66" s="4" t="str">
        <f>CONCATENATE(Table7912[[#This Row],[Fraction]],"-",Table7912[[#This Row],[Pitch]]," ",Table7912[[#This Row],[Series]]," ",Table7912[[#This Row],[Class]])</f>
        <v>5/16-18 UNC 1B</v>
      </c>
      <c r="Z66" s="4" t="str">
        <f>CONCATENATE(TEXT(Table7912[[#This Row],[Decimal]],".000"),"-",Table7912[[#This Row],[Pitch]]," ",Table7912[[#This Row],[Series]]," ",Table7912[[#This Row],[Class]])</f>
        <v>.313-18 UNC 1B</v>
      </c>
      <c r="AC66" s="55">
        <v>0.3125</v>
      </c>
      <c r="AE66" s="4">
        <v>0.2843</v>
      </c>
      <c r="AF66" s="4">
        <v>0.27639999999999998</v>
      </c>
      <c r="AG66" s="4"/>
      <c r="AH66" s="55">
        <v>0.252</v>
      </c>
      <c r="AI66" s="4">
        <v>0.26500000000000001</v>
      </c>
      <c r="AJ66" s="4"/>
      <c r="AK66" s="4"/>
      <c r="AL66" s="4"/>
      <c r="AM66" s="4"/>
      <c r="AN66" s="4"/>
      <c r="AO66" s="4"/>
      <c r="AS66" s="16"/>
      <c r="AT66" s="16"/>
      <c r="AW66" s="19" t="s">
        <v>1009</v>
      </c>
      <c r="AX66" s="79" t="s">
        <v>1057</v>
      </c>
      <c r="AY66" s="77">
        <v>5.5</v>
      </c>
      <c r="AZ66" s="78">
        <v>5.5</v>
      </c>
    </row>
    <row r="67" spans="1:52" x14ac:dyDescent="0.25">
      <c r="A67" s="38" t="s">
        <v>589</v>
      </c>
      <c r="B67" s="4" t="str">
        <f>VLOOKUP(LEFT(Table711[[#This Row],[Column1]],FIND("–",Table711[[#This Row],[Column1]])-1),Table610[],2,0)</f>
        <v>5/16</v>
      </c>
      <c r="C67" s="13">
        <f>VLOOKUP(LEFT(Table711[[#This Row],[Column1]],FIND("–",Table711[[#This Row],[Column1]])-1),Table610[],4,0)</f>
        <v>0.3125</v>
      </c>
      <c r="D67" s="4" t="str">
        <f t="shared" ref="D67:D130" si="2">RIGHT(A67,LEN(A67)-FIND("–",A67))</f>
        <v>18</v>
      </c>
      <c r="E67" s="4" t="s">
        <v>381</v>
      </c>
      <c r="F67" s="4" t="s">
        <v>372</v>
      </c>
      <c r="G67" s="4" t="str">
        <f>CONCATENATE(Table711[[#This Row],[Fraction]],"-",Table711[[#This Row],[Pitch]]," ",Table711[[#This Row],[Series]]," ",Table711[[#This Row],[Class]])</f>
        <v>5/16-18 UNC 2A</v>
      </c>
      <c r="H67" s="4" t="str">
        <f>CONCATENATE(TEXT(Table711[[#This Row],[Decimal]],".000"),"-",Table711[[#This Row],[Pitch]]," ",Table711[[#This Row],[Series]]," ",Table711[[#This Row],[Class]])</f>
        <v>.313-18 UNC 2A</v>
      </c>
      <c r="I67" s="55">
        <v>1.1999999999999999E-3</v>
      </c>
      <c r="J67" s="55">
        <v>0.31130000000000002</v>
      </c>
      <c r="K67" s="55">
        <v>0.30259999999999998</v>
      </c>
      <c r="L67" s="55">
        <v>0.29820000000000002</v>
      </c>
      <c r="M67" s="55">
        <v>0.2752</v>
      </c>
      <c r="N67" s="55">
        <v>0.2712</v>
      </c>
      <c r="O67" s="55">
        <v>0.2452</v>
      </c>
      <c r="R67" s="4"/>
      <c r="S67" s="38" t="s">
        <v>589</v>
      </c>
      <c r="T67" s="4" t="str">
        <f>VLOOKUP(LEFT(Table7912[[#This Row],[Column1]],FIND("–",Table7912[[#This Row],[Column1]])-1),Table610[],2,0)</f>
        <v>5/16</v>
      </c>
      <c r="U67" s="13">
        <f>VLOOKUP(LEFT(Table7912[[#This Row],[Column1]],FIND("–",Table7912[[#This Row],[Column1]])-1),Table610[],4,0)</f>
        <v>0.3125</v>
      </c>
      <c r="V67" s="4" t="str">
        <f t="shared" ref="V67:V130" si="3">RIGHT(S67,LEN(S67)-FIND("–",S67))</f>
        <v>18</v>
      </c>
      <c r="W67" s="4" t="s">
        <v>381</v>
      </c>
      <c r="X67" s="4" t="s">
        <v>373</v>
      </c>
      <c r="Y67" s="4" t="str">
        <f>CONCATENATE(Table7912[[#This Row],[Fraction]],"-",Table7912[[#This Row],[Pitch]]," ",Table7912[[#This Row],[Series]]," ",Table7912[[#This Row],[Class]])</f>
        <v>5/16-18 UNC 2B</v>
      </c>
      <c r="Z67" s="4" t="str">
        <f>CONCATENATE(TEXT(Table7912[[#This Row],[Decimal]],".000"),"-",Table7912[[#This Row],[Pitch]]," ",Table7912[[#This Row],[Series]]," ",Table7912[[#This Row],[Class]])</f>
        <v>.313-18 UNC 2B</v>
      </c>
      <c r="AC67" s="55">
        <v>0.3125</v>
      </c>
      <c r="AE67" s="4">
        <v>0.28170000000000001</v>
      </c>
      <c r="AF67" s="4">
        <v>0.27639999999999998</v>
      </c>
      <c r="AG67" s="4"/>
      <c r="AH67" s="55">
        <v>0.252</v>
      </c>
      <c r="AI67" s="4">
        <v>0.26500000000000001</v>
      </c>
      <c r="AJ67" s="4"/>
      <c r="AK67" s="4"/>
      <c r="AL67" s="4"/>
      <c r="AM67" s="4"/>
      <c r="AN67" s="4"/>
      <c r="AO67" s="4"/>
      <c r="AS67" s="16"/>
      <c r="AT67" s="16"/>
      <c r="AW67" s="19" t="s">
        <v>1010</v>
      </c>
      <c r="AX67" s="79" t="s">
        <v>1058</v>
      </c>
      <c r="AY67" s="77">
        <v>5.75</v>
      </c>
      <c r="AZ67" s="78">
        <v>5.75</v>
      </c>
    </row>
    <row r="68" spans="1:52" x14ac:dyDescent="0.25">
      <c r="A68" s="38" t="s">
        <v>590</v>
      </c>
      <c r="B68" s="4" t="str">
        <f>VLOOKUP(LEFT(Table711[[#This Row],[Column1]],FIND("–",Table711[[#This Row],[Column1]])-1),Table610[],2,0)</f>
        <v>5/16</v>
      </c>
      <c r="C68" s="13">
        <f>VLOOKUP(LEFT(Table711[[#This Row],[Column1]],FIND("–",Table711[[#This Row],[Column1]])-1),Table610[],4,0)</f>
        <v>0.3125</v>
      </c>
      <c r="D68" s="4" t="str">
        <f t="shared" si="2"/>
        <v>20</v>
      </c>
      <c r="E68" s="4" t="s">
        <v>384</v>
      </c>
      <c r="F68" s="4" t="s">
        <v>374</v>
      </c>
      <c r="G68" s="4" t="str">
        <f>CONCATENATE(Table711[[#This Row],[Fraction]],"-",Table711[[#This Row],[Pitch]]," ",Table711[[#This Row],[Series]]," ",Table711[[#This Row],[Class]])</f>
        <v>5/16-20 UN 3A</v>
      </c>
      <c r="H68" s="4" t="str">
        <f>CONCATENATE(TEXT(Table711[[#This Row],[Decimal]],".000"),"-",Table711[[#This Row],[Pitch]]," ",Table711[[#This Row],[Series]]," ",Table711[[#This Row],[Class]])</f>
        <v>.313-20 UN 3A</v>
      </c>
      <c r="I68" s="55">
        <v>0</v>
      </c>
      <c r="J68" s="55">
        <v>0.3125</v>
      </c>
      <c r="K68" s="55">
        <v>0.30380000000000001</v>
      </c>
      <c r="L68" s="55" t="s">
        <v>551</v>
      </c>
      <c r="M68" s="55">
        <v>0.27639999999999998</v>
      </c>
      <c r="N68" s="55">
        <v>0.27339999999999998</v>
      </c>
      <c r="O68" s="55">
        <v>0.24640000000000001</v>
      </c>
      <c r="R68" s="4"/>
      <c r="S68" s="38" t="s">
        <v>590</v>
      </c>
      <c r="T68" s="4" t="str">
        <f>VLOOKUP(LEFT(Table7912[[#This Row],[Column1]],FIND("–",Table7912[[#This Row],[Column1]])-1),Table610[],2,0)</f>
        <v>5/16</v>
      </c>
      <c r="U68" s="13">
        <f>VLOOKUP(LEFT(Table7912[[#This Row],[Column1]],FIND("–",Table7912[[#This Row],[Column1]])-1),Table610[],4,0)</f>
        <v>0.3125</v>
      </c>
      <c r="V68" s="4" t="str">
        <f t="shared" si="3"/>
        <v>20</v>
      </c>
      <c r="W68" s="4" t="s">
        <v>384</v>
      </c>
      <c r="X68" s="4" t="s">
        <v>375</v>
      </c>
      <c r="Y68" s="4" t="str">
        <f>CONCATENATE(Table7912[[#This Row],[Fraction]],"-",Table7912[[#This Row],[Pitch]]," ",Table7912[[#This Row],[Series]]," ",Table7912[[#This Row],[Class]])</f>
        <v>5/16-20 UN 3B</v>
      </c>
      <c r="Z68" s="4" t="str">
        <f>CONCATENATE(TEXT(Table7912[[#This Row],[Decimal]],".000"),"-",Table7912[[#This Row],[Pitch]]," ",Table7912[[#This Row],[Series]]," ",Table7912[[#This Row],[Class]])</f>
        <v>.313-20 UN 3B</v>
      </c>
      <c r="AC68" s="55">
        <v>0.3125</v>
      </c>
      <c r="AE68" s="4">
        <v>0.28029999999999999</v>
      </c>
      <c r="AF68" s="4">
        <v>0.27639999999999998</v>
      </c>
      <c r="AG68" s="4"/>
      <c r="AH68" s="55">
        <v>0.252</v>
      </c>
      <c r="AI68" s="4">
        <v>0.26300000000000001</v>
      </c>
      <c r="AJ68" s="4"/>
      <c r="AK68" s="4"/>
      <c r="AL68" s="4"/>
      <c r="AM68" s="4"/>
      <c r="AN68" s="4"/>
      <c r="AO68" s="4"/>
      <c r="AS68" s="16"/>
      <c r="AT68" s="16"/>
      <c r="AW68" s="19" t="s">
        <v>1077</v>
      </c>
      <c r="AX68" s="79" t="s">
        <v>959</v>
      </c>
      <c r="AY68" s="77">
        <v>6</v>
      </c>
      <c r="AZ68" s="78">
        <v>6</v>
      </c>
    </row>
    <row r="69" spans="1:52" x14ac:dyDescent="0.25">
      <c r="A69" s="38" t="s">
        <v>590</v>
      </c>
      <c r="B69" s="4" t="str">
        <f>VLOOKUP(LEFT(Table711[[#This Row],[Column1]],FIND("–",Table711[[#This Row],[Column1]])-1),Table610[],2,0)</f>
        <v>5/16</v>
      </c>
      <c r="C69" s="13">
        <f>VLOOKUP(LEFT(Table711[[#This Row],[Column1]],FIND("–",Table711[[#This Row],[Column1]])-1),Table610[],4,0)</f>
        <v>0.3125</v>
      </c>
      <c r="D69" s="4" t="str">
        <f t="shared" si="2"/>
        <v>20</v>
      </c>
      <c r="E69" s="4" t="s">
        <v>384</v>
      </c>
      <c r="F69" s="4" t="s">
        <v>372</v>
      </c>
      <c r="G69" s="4" t="str">
        <f>CONCATENATE(Table711[[#This Row],[Fraction]],"-",Table711[[#This Row],[Pitch]]," ",Table711[[#This Row],[Series]]," ",Table711[[#This Row],[Class]])</f>
        <v>5/16-20 UN 2A</v>
      </c>
      <c r="H69" s="4" t="str">
        <f>CONCATENATE(TEXT(Table711[[#This Row],[Decimal]],".000"),"-",Table711[[#This Row],[Pitch]]," ",Table711[[#This Row],[Series]]," ",Table711[[#This Row],[Class]])</f>
        <v>.313-20 UN 2A</v>
      </c>
      <c r="I69" s="55">
        <v>1.1999999999999999E-3</v>
      </c>
      <c r="J69" s="55">
        <v>0.31130000000000002</v>
      </c>
      <c r="K69" s="55">
        <v>0.30320000000000003</v>
      </c>
      <c r="L69" s="55" t="s">
        <v>551</v>
      </c>
      <c r="M69" s="55">
        <v>0.27879999999999999</v>
      </c>
      <c r="N69" s="55">
        <v>0.27479999999999999</v>
      </c>
      <c r="O69" s="55">
        <v>0.25180000000000002</v>
      </c>
      <c r="R69" s="4"/>
      <c r="S69" s="38" t="s">
        <v>590</v>
      </c>
      <c r="T69" s="4" t="str">
        <f>VLOOKUP(LEFT(Table7912[[#This Row],[Column1]],FIND("–",Table7912[[#This Row],[Column1]])-1),Table610[],2,0)</f>
        <v>5/16</v>
      </c>
      <c r="U69" s="13">
        <f>VLOOKUP(LEFT(Table7912[[#This Row],[Column1]],FIND("–",Table7912[[#This Row],[Column1]])-1),Table610[],4,0)</f>
        <v>0.3125</v>
      </c>
      <c r="V69" s="4" t="str">
        <f t="shared" si="3"/>
        <v>20</v>
      </c>
      <c r="W69" s="4" t="s">
        <v>384</v>
      </c>
      <c r="X69" s="4" t="s">
        <v>373</v>
      </c>
      <c r="Y69" s="4" t="str">
        <f>CONCATENATE(Table7912[[#This Row],[Fraction]],"-",Table7912[[#This Row],[Pitch]]," ",Table7912[[#This Row],[Series]]," ",Table7912[[#This Row],[Class]])</f>
        <v>5/16-20 UN 2B</v>
      </c>
      <c r="Z69" s="4" t="str">
        <f>CONCATENATE(TEXT(Table7912[[#This Row],[Decimal]],".000"),"-",Table7912[[#This Row],[Pitch]]," ",Table7912[[#This Row],[Series]]," ",Table7912[[#This Row],[Class]])</f>
        <v>.313-20 UN 2B</v>
      </c>
      <c r="AC69" s="55">
        <v>0.3125</v>
      </c>
      <c r="AE69" s="4">
        <v>0.28520000000000001</v>
      </c>
      <c r="AF69" s="4">
        <v>0.28000000000000003</v>
      </c>
      <c r="AG69" s="4"/>
      <c r="AH69" s="55">
        <v>0.25800000000000001</v>
      </c>
      <c r="AI69" s="4">
        <v>0.27</v>
      </c>
      <c r="AJ69" s="4"/>
      <c r="AK69" s="4"/>
      <c r="AL69" s="4"/>
      <c r="AM69" s="4"/>
      <c r="AN69" s="4"/>
      <c r="AO69" s="4"/>
      <c r="AS69" s="16"/>
      <c r="AT69" s="16"/>
      <c r="AX69" s="17"/>
      <c r="AY69" s="77"/>
    </row>
    <row r="70" spans="1:52" x14ac:dyDescent="0.25">
      <c r="A70" s="38" t="s">
        <v>590</v>
      </c>
      <c r="B70" s="4" t="str">
        <f>VLOOKUP(LEFT(Table711[[#This Row],[Column1]],FIND("–",Table711[[#This Row],[Column1]])-1),Table610[],2,0)</f>
        <v>5/16</v>
      </c>
      <c r="C70" s="13">
        <f>VLOOKUP(LEFT(Table711[[#This Row],[Column1]],FIND("–",Table711[[#This Row],[Column1]])-1),Table610[],4,0)</f>
        <v>0.3125</v>
      </c>
      <c r="D70" s="4" t="str">
        <f t="shared" si="2"/>
        <v>20</v>
      </c>
      <c r="E70" s="4" t="s">
        <v>384</v>
      </c>
      <c r="F70" s="4" t="s">
        <v>374</v>
      </c>
      <c r="G70" s="4" t="str">
        <f>CONCATENATE(Table711[[#This Row],[Fraction]],"-",Table711[[#This Row],[Pitch]]," ",Table711[[#This Row],[Series]]," ",Table711[[#This Row],[Class]])</f>
        <v>5/16-20 UN 3A</v>
      </c>
      <c r="H70" s="4" t="str">
        <f>CONCATENATE(TEXT(Table711[[#This Row],[Decimal]],".000"),"-",Table711[[#This Row],[Pitch]]," ",Table711[[#This Row],[Series]]," ",Table711[[#This Row],[Class]])</f>
        <v>.313-20 UN 3A</v>
      </c>
      <c r="I70" s="55">
        <v>0</v>
      </c>
      <c r="J70" s="55">
        <v>0.3125</v>
      </c>
      <c r="K70" s="55">
        <v>0.3044</v>
      </c>
      <c r="L70" s="55" t="s">
        <v>551</v>
      </c>
      <c r="M70" s="55">
        <v>0.28000000000000003</v>
      </c>
      <c r="N70" s="55">
        <v>0.27700000000000002</v>
      </c>
      <c r="O70" s="55">
        <v>0.253</v>
      </c>
      <c r="R70" s="4"/>
      <c r="S70" s="38" t="s">
        <v>590</v>
      </c>
      <c r="T70" s="4" t="str">
        <f>VLOOKUP(LEFT(Table7912[[#This Row],[Column1]],FIND("–",Table7912[[#This Row],[Column1]])-1),Table610[],2,0)</f>
        <v>5/16</v>
      </c>
      <c r="U70" s="13">
        <f>VLOOKUP(LEFT(Table7912[[#This Row],[Column1]],FIND("–",Table7912[[#This Row],[Column1]])-1),Table610[],4,0)</f>
        <v>0.3125</v>
      </c>
      <c r="V70" s="4" t="str">
        <f t="shared" si="3"/>
        <v>20</v>
      </c>
      <c r="W70" s="4" t="s">
        <v>384</v>
      </c>
      <c r="X70" s="4" t="s">
        <v>375</v>
      </c>
      <c r="Y70" s="4" t="str">
        <f>CONCATENATE(Table7912[[#This Row],[Fraction]],"-",Table7912[[#This Row],[Pitch]]," ",Table7912[[#This Row],[Series]]," ",Table7912[[#This Row],[Class]])</f>
        <v>5/16-20 UN 3B</v>
      </c>
      <c r="Z70" s="4" t="str">
        <f>CONCATENATE(TEXT(Table7912[[#This Row],[Decimal]],".000"),"-",Table7912[[#This Row],[Pitch]]," ",Table7912[[#This Row],[Series]]," ",Table7912[[#This Row],[Class]])</f>
        <v>.313-20 UN 3B</v>
      </c>
      <c r="AC70" s="55">
        <v>0.3125</v>
      </c>
      <c r="AE70" s="4">
        <v>0.28389999999999999</v>
      </c>
      <c r="AF70" s="4">
        <v>0.28000000000000003</v>
      </c>
      <c r="AG70" s="4"/>
      <c r="AH70" s="55">
        <v>0.25800000000000001</v>
      </c>
      <c r="AI70" s="4">
        <v>0.26800000000000002</v>
      </c>
      <c r="AJ70" s="4"/>
      <c r="AK70" s="4"/>
      <c r="AL70" s="4"/>
      <c r="AM70" s="4"/>
      <c r="AN70" s="4"/>
      <c r="AO70" s="4"/>
      <c r="AS70" s="16"/>
      <c r="AT70" s="16"/>
      <c r="AX70" s="17"/>
      <c r="AY70" s="77"/>
    </row>
    <row r="71" spans="1:52" x14ac:dyDescent="0.25">
      <c r="A71" s="38" t="s">
        <v>591</v>
      </c>
      <c r="B71" s="4" t="str">
        <f>VLOOKUP(LEFT(Table711[[#This Row],[Column1]],FIND("–",Table711[[#This Row],[Column1]])-1),Table610[],2,0)</f>
        <v>5/16</v>
      </c>
      <c r="C71" s="13">
        <f>VLOOKUP(LEFT(Table711[[#This Row],[Column1]],FIND("–",Table711[[#This Row],[Column1]])-1),Table610[],4,0)</f>
        <v>0.3125</v>
      </c>
      <c r="D71" s="4" t="str">
        <f t="shared" si="2"/>
        <v>24</v>
      </c>
      <c r="E71" s="4" t="s">
        <v>380</v>
      </c>
      <c r="F71" s="4" t="s">
        <v>376</v>
      </c>
      <c r="G71" s="4" t="str">
        <f>CONCATENATE(Table711[[#This Row],[Fraction]],"-",Table711[[#This Row],[Pitch]]," ",Table711[[#This Row],[Series]]," ",Table711[[#This Row],[Class]])</f>
        <v>5/16-24 UNF 1A</v>
      </c>
      <c r="H71" s="4" t="str">
        <f>CONCATENATE(TEXT(Table711[[#This Row],[Decimal]],".000"),"-",Table711[[#This Row],[Pitch]]," ",Table711[[#This Row],[Series]]," ",Table711[[#This Row],[Class]])</f>
        <v>.313-24 UNF 1A</v>
      </c>
      <c r="I71" s="55">
        <v>1.1000000000000001E-3</v>
      </c>
      <c r="J71" s="55">
        <v>0.31140000000000001</v>
      </c>
      <c r="K71" s="55">
        <v>0.30059999999999998</v>
      </c>
      <c r="L71" s="55" t="s">
        <v>551</v>
      </c>
      <c r="M71" s="55">
        <v>0.2843</v>
      </c>
      <c r="N71" s="55">
        <v>0.27879999999999999</v>
      </c>
      <c r="O71" s="55">
        <v>0.26179999999999998</v>
      </c>
      <c r="R71" s="4"/>
      <c r="S71" s="38" t="s">
        <v>591</v>
      </c>
      <c r="T71" s="4" t="str">
        <f>VLOOKUP(LEFT(Table7912[[#This Row],[Column1]],FIND("–",Table7912[[#This Row],[Column1]])-1),Table610[],2,0)</f>
        <v>5/16</v>
      </c>
      <c r="U71" s="13">
        <f>VLOOKUP(LEFT(Table7912[[#This Row],[Column1]],FIND("–",Table7912[[#This Row],[Column1]])-1),Table610[],4,0)</f>
        <v>0.3125</v>
      </c>
      <c r="V71" s="4" t="str">
        <f t="shared" si="3"/>
        <v>24</v>
      </c>
      <c r="W71" s="4" t="s">
        <v>380</v>
      </c>
      <c r="X71" s="4" t="s">
        <v>377</v>
      </c>
      <c r="Y71" s="4" t="str">
        <f>CONCATENATE(Table7912[[#This Row],[Fraction]],"-",Table7912[[#This Row],[Pitch]]," ",Table7912[[#This Row],[Series]]," ",Table7912[[#This Row],[Class]])</f>
        <v>5/16-24 UNF 1B</v>
      </c>
      <c r="Z71" s="4" t="str">
        <f>CONCATENATE(TEXT(Table7912[[#This Row],[Decimal]],".000"),"-",Table7912[[#This Row],[Pitch]]," ",Table7912[[#This Row],[Series]]," ",Table7912[[#This Row],[Class]])</f>
        <v>.313-24 UNF 1B</v>
      </c>
      <c r="AC71" s="55">
        <v>0.3125</v>
      </c>
      <c r="AE71" s="4">
        <v>0.29249999999999998</v>
      </c>
      <c r="AF71" s="4">
        <v>0.28539999999999999</v>
      </c>
      <c r="AG71" s="4"/>
      <c r="AH71" s="55">
        <v>0.26700000000000002</v>
      </c>
      <c r="AI71" s="4">
        <v>0.27700000000000002</v>
      </c>
      <c r="AJ71" s="4"/>
      <c r="AK71" s="4"/>
      <c r="AL71" s="4"/>
      <c r="AM71" s="4"/>
      <c r="AN71" s="4"/>
      <c r="AO71" s="4"/>
      <c r="AS71" s="16"/>
      <c r="AT71" s="16"/>
      <c r="AX71" s="17"/>
      <c r="AY71" s="77"/>
    </row>
    <row r="72" spans="1:52" x14ac:dyDescent="0.25">
      <c r="A72" s="38" t="s">
        <v>591</v>
      </c>
      <c r="B72" s="4" t="str">
        <f>VLOOKUP(LEFT(Table711[[#This Row],[Column1]],FIND("–",Table711[[#This Row],[Column1]])-1),Table610[],2,0)</f>
        <v>5/16</v>
      </c>
      <c r="C72" s="13">
        <f>VLOOKUP(LEFT(Table711[[#This Row],[Column1]],FIND("–",Table711[[#This Row],[Column1]])-1),Table610[],4,0)</f>
        <v>0.3125</v>
      </c>
      <c r="D72" s="4" t="str">
        <f t="shared" si="2"/>
        <v>24</v>
      </c>
      <c r="E72" s="4" t="s">
        <v>380</v>
      </c>
      <c r="F72" s="4" t="s">
        <v>372</v>
      </c>
      <c r="G72" s="4" t="str">
        <f>CONCATENATE(Table711[[#This Row],[Fraction]],"-",Table711[[#This Row],[Pitch]]," ",Table711[[#This Row],[Series]]," ",Table711[[#This Row],[Class]])</f>
        <v>5/16-24 UNF 2A</v>
      </c>
      <c r="H72" s="4" t="str">
        <f>CONCATENATE(TEXT(Table711[[#This Row],[Decimal]],".000"),"-",Table711[[#This Row],[Pitch]]," ",Table711[[#This Row],[Series]]," ",Table711[[#This Row],[Class]])</f>
        <v>.313-24 UNF 2A</v>
      </c>
      <c r="I72" s="55">
        <v>1.1000000000000001E-3</v>
      </c>
      <c r="J72" s="55">
        <v>0.31140000000000001</v>
      </c>
      <c r="K72" s="55">
        <v>0.30420000000000003</v>
      </c>
      <c r="L72" s="55" t="s">
        <v>551</v>
      </c>
      <c r="M72" s="55">
        <v>0.2843</v>
      </c>
      <c r="N72" s="55">
        <v>0.28060000000000002</v>
      </c>
      <c r="O72" s="55">
        <v>0.26179999999999998</v>
      </c>
      <c r="R72" s="4"/>
      <c r="S72" s="38" t="s">
        <v>591</v>
      </c>
      <c r="T72" s="4" t="str">
        <f>VLOOKUP(LEFT(Table7912[[#This Row],[Column1]],FIND("–",Table7912[[#This Row],[Column1]])-1),Table610[],2,0)</f>
        <v>5/16</v>
      </c>
      <c r="U72" s="13">
        <f>VLOOKUP(LEFT(Table7912[[#This Row],[Column1]],FIND("–",Table7912[[#This Row],[Column1]])-1),Table610[],4,0)</f>
        <v>0.3125</v>
      </c>
      <c r="V72" s="4" t="str">
        <f t="shared" si="3"/>
        <v>24</v>
      </c>
      <c r="W72" s="4" t="s">
        <v>380</v>
      </c>
      <c r="X72" s="4" t="s">
        <v>373</v>
      </c>
      <c r="Y72" s="4" t="str">
        <f>CONCATENATE(Table7912[[#This Row],[Fraction]],"-",Table7912[[#This Row],[Pitch]]," ",Table7912[[#This Row],[Series]]," ",Table7912[[#This Row],[Class]])</f>
        <v>5/16-24 UNF 2B</v>
      </c>
      <c r="Z72" s="4" t="str">
        <f>CONCATENATE(TEXT(Table7912[[#This Row],[Decimal]],".000"),"-",Table7912[[#This Row],[Pitch]]," ",Table7912[[#This Row],[Series]]," ",Table7912[[#This Row],[Class]])</f>
        <v>.313-24 UNF 2B</v>
      </c>
      <c r="AC72" s="55">
        <v>0.3125</v>
      </c>
      <c r="AE72" s="4">
        <v>0.29020000000000001</v>
      </c>
      <c r="AF72" s="4">
        <v>0.28539999999999999</v>
      </c>
      <c r="AG72" s="4"/>
      <c r="AH72" s="55">
        <v>0.26700000000000002</v>
      </c>
      <c r="AI72" s="4">
        <v>0.27700000000000002</v>
      </c>
      <c r="AJ72" s="4"/>
      <c r="AK72" s="4"/>
      <c r="AL72" s="4"/>
      <c r="AM72" s="4"/>
      <c r="AN72" s="4"/>
      <c r="AO72" s="4"/>
      <c r="AS72" s="16"/>
      <c r="AT72" s="16"/>
      <c r="AX72" s="17"/>
      <c r="AY72" s="77"/>
    </row>
    <row r="73" spans="1:52" x14ac:dyDescent="0.25">
      <c r="A73" s="38" t="s">
        <v>592</v>
      </c>
      <c r="B73" s="4" t="str">
        <f>VLOOKUP(LEFT(Table711[[#This Row],[Column1]],FIND("–",Table711[[#This Row],[Column1]])-1),Table610[],2,0)</f>
        <v>5/16</v>
      </c>
      <c r="C73" s="13">
        <f>VLOOKUP(LEFT(Table711[[#This Row],[Column1]],FIND("–",Table711[[#This Row],[Column1]])-1),Table610[],4,0)</f>
        <v>0.3125</v>
      </c>
      <c r="D73" s="4" t="str">
        <f t="shared" si="2"/>
        <v>27</v>
      </c>
      <c r="E73" s="4" t="s">
        <v>382</v>
      </c>
      <c r="F73" s="4" t="s">
        <v>374</v>
      </c>
      <c r="G73" s="4" t="str">
        <f>CONCATENATE(Table711[[#This Row],[Fraction]],"-",Table711[[#This Row],[Pitch]]," ",Table711[[#This Row],[Series]]," ",Table711[[#This Row],[Class]])</f>
        <v>5/16-27 UNS 3A</v>
      </c>
      <c r="H73" s="4" t="str">
        <f>CONCATENATE(TEXT(Table711[[#This Row],[Decimal]],".000"),"-",Table711[[#This Row],[Pitch]]," ",Table711[[#This Row],[Series]]," ",Table711[[#This Row],[Class]])</f>
        <v>.313-27 UNS 3A</v>
      </c>
      <c r="I73" s="55">
        <v>0</v>
      </c>
      <c r="J73" s="55">
        <v>0.3125</v>
      </c>
      <c r="K73" s="55">
        <v>0.30530000000000002</v>
      </c>
      <c r="L73" s="55" t="s">
        <v>551</v>
      </c>
      <c r="M73" s="55">
        <v>0.28539999999999999</v>
      </c>
      <c r="N73" s="55">
        <v>0.28270000000000001</v>
      </c>
      <c r="O73" s="55">
        <v>0.26290000000000002</v>
      </c>
      <c r="R73" s="4"/>
      <c r="S73" s="38" t="s">
        <v>592</v>
      </c>
      <c r="T73" s="4" t="str">
        <f>VLOOKUP(LEFT(Table7912[[#This Row],[Column1]],FIND("–",Table7912[[#This Row],[Column1]])-1),Table610[],2,0)</f>
        <v>5/16</v>
      </c>
      <c r="U73" s="13">
        <f>VLOOKUP(LEFT(Table7912[[#This Row],[Column1]],FIND("–",Table7912[[#This Row],[Column1]])-1),Table610[],4,0)</f>
        <v>0.3125</v>
      </c>
      <c r="V73" s="4" t="str">
        <f t="shared" si="3"/>
        <v>27</v>
      </c>
      <c r="W73" s="4" t="s">
        <v>382</v>
      </c>
      <c r="X73" s="4" t="s">
        <v>375</v>
      </c>
      <c r="Y73" s="4" t="str">
        <f>CONCATENATE(Table7912[[#This Row],[Fraction]],"-",Table7912[[#This Row],[Pitch]]," ",Table7912[[#This Row],[Series]]," ",Table7912[[#This Row],[Class]])</f>
        <v>5/16-27 UNS 3B</v>
      </c>
      <c r="Z73" s="4" t="str">
        <f>CONCATENATE(TEXT(Table7912[[#This Row],[Decimal]],".000"),"-",Table7912[[#This Row],[Pitch]]," ",Table7912[[#This Row],[Series]]," ",Table7912[[#This Row],[Class]])</f>
        <v>.313-27 UNS 3B</v>
      </c>
      <c r="AC73" s="55">
        <v>0.3125</v>
      </c>
      <c r="AE73" s="4">
        <v>0.28899999999999998</v>
      </c>
      <c r="AF73" s="4">
        <v>0.28539999999999999</v>
      </c>
      <c r="AG73" s="4"/>
      <c r="AH73" s="55">
        <v>0.26700000000000002</v>
      </c>
      <c r="AI73" s="4">
        <v>0.27539999999999998</v>
      </c>
      <c r="AJ73" s="4"/>
      <c r="AK73" s="4"/>
      <c r="AL73" s="4"/>
      <c r="AM73" s="4"/>
      <c r="AN73" s="4"/>
      <c r="AO73" s="4"/>
      <c r="AS73" s="16"/>
      <c r="AT73" s="16"/>
      <c r="AX73" s="17"/>
      <c r="AY73" s="77"/>
    </row>
    <row r="74" spans="1:52" x14ac:dyDescent="0.25">
      <c r="A74" s="38" t="s">
        <v>592</v>
      </c>
      <c r="B74" s="4" t="str">
        <f>VLOOKUP(LEFT(Table711[[#This Row],[Column1]],FIND("–",Table711[[#This Row],[Column1]])-1),Table610[],2,0)</f>
        <v>5/16</v>
      </c>
      <c r="C74" s="13">
        <f>VLOOKUP(LEFT(Table711[[#This Row],[Column1]],FIND("–",Table711[[#This Row],[Column1]])-1),Table610[],4,0)</f>
        <v>0.3125</v>
      </c>
      <c r="D74" s="4" t="str">
        <f t="shared" si="2"/>
        <v>27</v>
      </c>
      <c r="E74" s="4" t="s">
        <v>382</v>
      </c>
      <c r="F74" s="4" t="s">
        <v>372</v>
      </c>
      <c r="G74" s="4" t="str">
        <f>CONCATENATE(Table711[[#This Row],[Fraction]],"-",Table711[[#This Row],[Pitch]]," ",Table711[[#This Row],[Series]]," ",Table711[[#This Row],[Class]])</f>
        <v>5/16-27 UNS 2A</v>
      </c>
      <c r="H74" s="4" t="str">
        <f>CONCATENATE(TEXT(Table711[[#This Row],[Decimal]],".000"),"-",Table711[[#This Row],[Pitch]]," ",Table711[[#This Row],[Series]]," ",Table711[[#This Row],[Class]])</f>
        <v>.313-27 UNS 2A</v>
      </c>
      <c r="I74" s="55">
        <v>1E-3</v>
      </c>
      <c r="J74" s="55">
        <v>0.3115</v>
      </c>
      <c r="K74" s="55">
        <v>0.30480000000000002</v>
      </c>
      <c r="L74" s="55" t="s">
        <v>551</v>
      </c>
      <c r="M74" s="55">
        <v>0.28739999999999999</v>
      </c>
      <c r="N74" s="55">
        <v>0.28389999999999999</v>
      </c>
      <c r="O74" s="55">
        <v>0.26740000000000003</v>
      </c>
      <c r="R74" s="4"/>
      <c r="S74" s="38" t="s">
        <v>592</v>
      </c>
      <c r="T74" s="4" t="str">
        <f>VLOOKUP(LEFT(Table7912[[#This Row],[Column1]],FIND("–",Table7912[[#This Row],[Column1]])-1),Table610[],2,0)</f>
        <v>5/16</v>
      </c>
      <c r="U74" s="13">
        <f>VLOOKUP(LEFT(Table7912[[#This Row],[Column1]],FIND("–",Table7912[[#This Row],[Column1]])-1),Table610[],4,0)</f>
        <v>0.3125</v>
      </c>
      <c r="V74" s="4" t="str">
        <f t="shared" si="3"/>
        <v>27</v>
      </c>
      <c r="W74" s="4" t="s">
        <v>382</v>
      </c>
      <c r="X74" s="4" t="s">
        <v>373</v>
      </c>
      <c r="Y74" s="4" t="str">
        <f>CONCATENATE(Table7912[[#This Row],[Fraction]],"-",Table7912[[#This Row],[Pitch]]," ",Table7912[[#This Row],[Series]]," ",Table7912[[#This Row],[Class]])</f>
        <v>5/16-27 UNS 2B</v>
      </c>
      <c r="Z74" s="4" t="str">
        <f>CONCATENATE(TEXT(Table7912[[#This Row],[Decimal]],".000"),"-",Table7912[[#This Row],[Pitch]]," ",Table7912[[#This Row],[Series]]," ",Table7912[[#This Row],[Class]])</f>
        <v>.313-27 UNS 2B</v>
      </c>
      <c r="AC74" s="55">
        <v>0.3125</v>
      </c>
      <c r="AE74" s="4">
        <v>0.29289999999999999</v>
      </c>
      <c r="AF74" s="4">
        <v>0.28839999999999999</v>
      </c>
      <c r="AG74" s="4"/>
      <c r="AH74" s="55">
        <v>0.27200000000000002</v>
      </c>
      <c r="AI74" s="4">
        <v>0.28100000000000003</v>
      </c>
      <c r="AJ74" s="4"/>
      <c r="AK74" s="4"/>
      <c r="AL74" s="4"/>
      <c r="AM74" s="4"/>
      <c r="AN74" s="4"/>
      <c r="AO74" s="4"/>
      <c r="AS74" s="16"/>
      <c r="AT74" s="16"/>
      <c r="AX74" s="17"/>
      <c r="AY74" s="77"/>
    </row>
    <row r="75" spans="1:52" x14ac:dyDescent="0.25">
      <c r="A75" s="38" t="s">
        <v>593</v>
      </c>
      <c r="B75" s="4" t="str">
        <f>VLOOKUP(LEFT(Table711[[#This Row],[Column1]],FIND("–",Table711[[#This Row],[Column1]])-1),Table610[],2,0)</f>
        <v>5/16</v>
      </c>
      <c r="C75" s="13">
        <f>VLOOKUP(LEFT(Table711[[#This Row],[Column1]],FIND("–",Table711[[#This Row],[Column1]])-1),Table610[],4,0)</f>
        <v>0.3125</v>
      </c>
      <c r="D75" s="4" t="str">
        <f t="shared" si="2"/>
        <v>28</v>
      </c>
      <c r="E75" s="4" t="s">
        <v>384</v>
      </c>
      <c r="F75" s="4" t="s">
        <v>372</v>
      </c>
      <c r="G75" s="4" t="str">
        <f>CONCATENATE(Table711[[#This Row],[Fraction]],"-",Table711[[#This Row],[Pitch]]," ",Table711[[#This Row],[Series]]," ",Table711[[#This Row],[Class]])</f>
        <v>5/16-28 UN 2A</v>
      </c>
      <c r="H75" s="4" t="str">
        <f>CONCATENATE(TEXT(Table711[[#This Row],[Decimal]],".000"),"-",Table711[[#This Row],[Pitch]]," ",Table711[[#This Row],[Series]]," ",Table711[[#This Row],[Class]])</f>
        <v>.313-28 UN 2A</v>
      </c>
      <c r="I75" s="55">
        <v>1E-3</v>
      </c>
      <c r="J75" s="55">
        <v>0.3115</v>
      </c>
      <c r="K75" s="55">
        <v>0.30499999999999999</v>
      </c>
      <c r="L75" s="55" t="s">
        <v>551</v>
      </c>
      <c r="M75" s="55">
        <v>0.2883</v>
      </c>
      <c r="N75" s="55">
        <v>0.28489999999999999</v>
      </c>
      <c r="O75" s="55">
        <v>0.26889999999999997</v>
      </c>
      <c r="R75" s="4"/>
      <c r="S75" s="38" t="s">
        <v>593</v>
      </c>
      <c r="T75" s="4" t="str">
        <f>VLOOKUP(LEFT(Table7912[[#This Row],[Column1]],FIND("–",Table7912[[#This Row],[Column1]])-1),Table610[],2,0)</f>
        <v>5/16</v>
      </c>
      <c r="U75" s="13">
        <f>VLOOKUP(LEFT(Table7912[[#This Row],[Column1]],FIND("–",Table7912[[#This Row],[Column1]])-1),Table610[],4,0)</f>
        <v>0.3125</v>
      </c>
      <c r="V75" s="4" t="str">
        <f t="shared" si="3"/>
        <v>28</v>
      </c>
      <c r="W75" s="4" t="s">
        <v>384</v>
      </c>
      <c r="X75" s="4" t="s">
        <v>373</v>
      </c>
      <c r="Y75" s="4" t="str">
        <f>CONCATENATE(Table7912[[#This Row],[Fraction]],"-",Table7912[[#This Row],[Pitch]]," ",Table7912[[#This Row],[Series]]," ",Table7912[[#This Row],[Class]])</f>
        <v>5/16-28 UN 2B</v>
      </c>
      <c r="Z75" s="4" t="str">
        <f>CONCATENATE(TEXT(Table7912[[#This Row],[Decimal]],".000"),"-",Table7912[[#This Row],[Pitch]]," ",Table7912[[#This Row],[Series]]," ",Table7912[[#This Row],[Class]])</f>
        <v>.313-28 UN 2B</v>
      </c>
      <c r="AC75" s="55">
        <v>0.3125</v>
      </c>
      <c r="AE75" s="4">
        <v>0.29370000000000002</v>
      </c>
      <c r="AF75" s="4">
        <v>0.2893</v>
      </c>
      <c r="AG75" s="4"/>
      <c r="AH75" s="55">
        <v>0.27400000000000002</v>
      </c>
      <c r="AI75" s="4">
        <v>0.28199999999999997</v>
      </c>
      <c r="AJ75" s="4"/>
      <c r="AK75" s="4"/>
      <c r="AL75" s="4"/>
      <c r="AM75" s="4"/>
      <c r="AN75" s="4"/>
      <c r="AO75" s="4"/>
      <c r="AS75" s="16"/>
      <c r="AT75" s="16"/>
      <c r="AX75" s="17"/>
      <c r="AY75" s="77"/>
    </row>
    <row r="76" spans="1:52" x14ac:dyDescent="0.25">
      <c r="A76" s="38" t="s">
        <v>593</v>
      </c>
      <c r="B76" s="4" t="str">
        <f>VLOOKUP(LEFT(Table711[[#This Row],[Column1]],FIND("–",Table711[[#This Row],[Column1]])-1),Table610[],2,0)</f>
        <v>5/16</v>
      </c>
      <c r="C76" s="13">
        <f>VLOOKUP(LEFT(Table711[[#This Row],[Column1]],FIND("–",Table711[[#This Row],[Column1]])-1),Table610[],4,0)</f>
        <v>0.3125</v>
      </c>
      <c r="D76" s="4" t="str">
        <f t="shared" si="2"/>
        <v>28</v>
      </c>
      <c r="E76" s="4" t="s">
        <v>384</v>
      </c>
      <c r="F76" s="4" t="s">
        <v>374</v>
      </c>
      <c r="G76" s="4" t="str">
        <f>CONCATENATE(Table711[[#This Row],[Fraction]],"-",Table711[[#This Row],[Pitch]]," ",Table711[[#This Row],[Series]]," ",Table711[[#This Row],[Class]])</f>
        <v>5/16-28 UN 3A</v>
      </c>
      <c r="H76" s="4" t="str">
        <f>CONCATENATE(TEXT(Table711[[#This Row],[Decimal]],".000"),"-",Table711[[#This Row],[Pitch]]," ",Table711[[#This Row],[Series]]," ",Table711[[#This Row],[Class]])</f>
        <v>.313-28 UN 3A</v>
      </c>
      <c r="I76" s="55">
        <v>0</v>
      </c>
      <c r="J76" s="55">
        <v>0.3125</v>
      </c>
      <c r="K76" s="55">
        <v>0.30599999999999999</v>
      </c>
      <c r="L76" s="55" t="s">
        <v>551</v>
      </c>
      <c r="M76" s="55">
        <v>0.2893</v>
      </c>
      <c r="N76" s="55">
        <v>0.28670000000000001</v>
      </c>
      <c r="O76" s="55">
        <v>0.26989999999999997</v>
      </c>
      <c r="R76" s="4"/>
      <c r="S76" s="38" t="s">
        <v>593</v>
      </c>
      <c r="T76" s="4" t="str">
        <f>VLOOKUP(LEFT(Table7912[[#This Row],[Column1]],FIND("–",Table7912[[#This Row],[Column1]])-1),Table610[],2,0)</f>
        <v>5/16</v>
      </c>
      <c r="U76" s="13">
        <f>VLOOKUP(LEFT(Table7912[[#This Row],[Column1]],FIND("–",Table7912[[#This Row],[Column1]])-1),Table610[],4,0)</f>
        <v>0.3125</v>
      </c>
      <c r="V76" s="4" t="str">
        <f t="shared" si="3"/>
        <v>28</v>
      </c>
      <c r="W76" s="4" t="s">
        <v>384</v>
      </c>
      <c r="X76" s="4" t="s">
        <v>375</v>
      </c>
      <c r="Y76" s="4" t="str">
        <f>CONCATENATE(Table7912[[#This Row],[Fraction]],"-",Table7912[[#This Row],[Pitch]]," ",Table7912[[#This Row],[Series]]," ",Table7912[[#This Row],[Class]])</f>
        <v>5/16-28 UN 3B</v>
      </c>
      <c r="Z76" s="4" t="str">
        <f>CONCATENATE(TEXT(Table7912[[#This Row],[Decimal]],".000"),"-",Table7912[[#This Row],[Pitch]]," ",Table7912[[#This Row],[Series]]," ",Table7912[[#This Row],[Class]])</f>
        <v>.313-28 UN 3B</v>
      </c>
      <c r="AC76" s="55">
        <v>0.3125</v>
      </c>
      <c r="AE76" s="4">
        <v>0.29260000000000003</v>
      </c>
      <c r="AF76" s="4">
        <v>0.2893</v>
      </c>
      <c r="AG76" s="4"/>
      <c r="AH76" s="55">
        <v>0.27400000000000002</v>
      </c>
      <c r="AI76" s="4">
        <v>0.28070000000000001</v>
      </c>
      <c r="AJ76" s="4"/>
      <c r="AK76" s="4"/>
      <c r="AL76" s="4"/>
      <c r="AM76" s="4"/>
      <c r="AN76" s="4"/>
      <c r="AO76" s="4"/>
      <c r="AS76" s="16"/>
      <c r="AT76" s="16"/>
      <c r="AX76" s="17"/>
      <c r="AY76" s="77"/>
    </row>
    <row r="77" spans="1:52" x14ac:dyDescent="0.25">
      <c r="A77" s="38" t="s">
        <v>594</v>
      </c>
      <c r="B77" s="4" t="str">
        <f>VLOOKUP(LEFT(Table711[[#This Row],[Column1]],FIND("–",Table711[[#This Row],[Column1]])-1),Table610[],2,0)</f>
        <v>5/16</v>
      </c>
      <c r="C77" s="13">
        <f>VLOOKUP(LEFT(Table711[[#This Row],[Column1]],FIND("–",Table711[[#This Row],[Column1]])-1),Table610[],4,0)</f>
        <v>0.3125</v>
      </c>
      <c r="D77" s="4" t="str">
        <f t="shared" si="2"/>
        <v>32</v>
      </c>
      <c r="E77" s="4" t="s">
        <v>383</v>
      </c>
      <c r="F77" s="4" t="s">
        <v>372</v>
      </c>
      <c r="G77" s="4" t="str">
        <f>CONCATENATE(Table711[[#This Row],[Fraction]],"-",Table711[[#This Row],[Pitch]]," ",Table711[[#This Row],[Series]]," ",Table711[[#This Row],[Class]])</f>
        <v>5/16-32 UNEF 2A</v>
      </c>
      <c r="H77" s="4" t="str">
        <f>CONCATENATE(TEXT(Table711[[#This Row],[Decimal]],".000"),"-",Table711[[#This Row],[Pitch]]," ",Table711[[#This Row],[Series]]," ",Table711[[#This Row],[Class]])</f>
        <v>.313-32 UNEF 2A</v>
      </c>
      <c r="I77" s="55">
        <v>1E-3</v>
      </c>
      <c r="J77" s="55">
        <v>0.3115</v>
      </c>
      <c r="K77" s="55">
        <v>0.30549999999999999</v>
      </c>
      <c r="L77" s="55" t="s">
        <v>551</v>
      </c>
      <c r="M77" s="55">
        <v>0.29120000000000001</v>
      </c>
      <c r="N77" s="55">
        <v>0.28799999999999998</v>
      </c>
      <c r="O77" s="55">
        <v>0.27429999999999999</v>
      </c>
      <c r="R77" s="4"/>
      <c r="S77" s="38" t="s">
        <v>594</v>
      </c>
      <c r="T77" s="4" t="str">
        <f>VLOOKUP(LEFT(Table7912[[#This Row],[Column1]],FIND("–",Table7912[[#This Row],[Column1]])-1),Table610[],2,0)</f>
        <v>5/16</v>
      </c>
      <c r="U77" s="13">
        <f>VLOOKUP(LEFT(Table7912[[#This Row],[Column1]],FIND("–",Table7912[[#This Row],[Column1]])-1),Table610[],4,0)</f>
        <v>0.3125</v>
      </c>
      <c r="V77" s="4" t="str">
        <f t="shared" si="3"/>
        <v>32</v>
      </c>
      <c r="W77" s="4" t="s">
        <v>383</v>
      </c>
      <c r="X77" s="4" t="s">
        <v>373</v>
      </c>
      <c r="Y77" s="4" t="str">
        <f>CONCATENATE(Table7912[[#This Row],[Fraction]],"-",Table7912[[#This Row],[Pitch]]," ",Table7912[[#This Row],[Series]]," ",Table7912[[#This Row],[Class]])</f>
        <v>5/16-32 UNEF 2B</v>
      </c>
      <c r="Z77" s="4" t="str">
        <f>CONCATENATE(TEXT(Table7912[[#This Row],[Decimal]],".000"),"-",Table7912[[#This Row],[Pitch]]," ",Table7912[[#This Row],[Series]]," ",Table7912[[#This Row],[Class]])</f>
        <v>.313-32 UNEF 2B</v>
      </c>
      <c r="AC77" s="55">
        <v>0.3125</v>
      </c>
      <c r="AE77" s="4">
        <v>0.2964</v>
      </c>
      <c r="AF77" s="4">
        <v>0.29220000000000002</v>
      </c>
      <c r="AG77" s="4"/>
      <c r="AH77" s="55">
        <v>0.27900000000000003</v>
      </c>
      <c r="AI77" s="4">
        <v>0.28599999999999998</v>
      </c>
      <c r="AJ77" s="4"/>
      <c r="AK77" s="4"/>
      <c r="AL77" s="4"/>
      <c r="AM77" s="4"/>
      <c r="AN77" s="4"/>
      <c r="AO77" s="4"/>
      <c r="AS77" s="16"/>
      <c r="AT77" s="16"/>
      <c r="AX77" s="17"/>
      <c r="AY77" s="77"/>
    </row>
    <row r="78" spans="1:52" x14ac:dyDescent="0.25">
      <c r="A78" s="38" t="s">
        <v>594</v>
      </c>
      <c r="B78" s="4" t="str">
        <f>VLOOKUP(LEFT(Table711[[#This Row],[Column1]],FIND("–",Table711[[#This Row],[Column1]])-1),Table610[],2,0)</f>
        <v>5/16</v>
      </c>
      <c r="C78" s="13">
        <f>VLOOKUP(LEFT(Table711[[#This Row],[Column1]],FIND("–",Table711[[#This Row],[Column1]])-1),Table610[],4,0)</f>
        <v>0.3125</v>
      </c>
      <c r="D78" s="4" t="str">
        <f t="shared" si="2"/>
        <v>32</v>
      </c>
      <c r="E78" s="4" t="s">
        <v>383</v>
      </c>
      <c r="F78" s="4" t="s">
        <v>374</v>
      </c>
      <c r="G78" s="4" t="str">
        <f>CONCATENATE(Table711[[#This Row],[Fraction]],"-",Table711[[#This Row],[Pitch]]," ",Table711[[#This Row],[Series]]," ",Table711[[#This Row],[Class]])</f>
        <v>5/16-32 UNEF 3A</v>
      </c>
      <c r="H78" s="4" t="str">
        <f>CONCATENATE(TEXT(Table711[[#This Row],[Decimal]],".000"),"-",Table711[[#This Row],[Pitch]]," ",Table711[[#This Row],[Series]]," ",Table711[[#This Row],[Class]])</f>
        <v>.313-32 UNEF 3A</v>
      </c>
      <c r="I78" s="55">
        <v>0</v>
      </c>
      <c r="J78" s="55">
        <v>0.3125</v>
      </c>
      <c r="K78" s="55">
        <v>0.30649999999999999</v>
      </c>
      <c r="L78" s="55" t="s">
        <v>551</v>
      </c>
      <c r="M78" s="55">
        <v>0.29220000000000002</v>
      </c>
      <c r="N78" s="55">
        <v>0.2898</v>
      </c>
      <c r="O78" s="55">
        <v>0.27529999999999999</v>
      </c>
      <c r="R78" s="4"/>
      <c r="S78" s="38" t="s">
        <v>594</v>
      </c>
      <c r="T78" s="4" t="str">
        <f>VLOOKUP(LEFT(Table7912[[#This Row],[Column1]],FIND("–",Table7912[[#This Row],[Column1]])-1),Table610[],2,0)</f>
        <v>5/16</v>
      </c>
      <c r="U78" s="13">
        <f>VLOOKUP(LEFT(Table7912[[#This Row],[Column1]],FIND("–",Table7912[[#This Row],[Column1]])-1),Table610[],4,0)</f>
        <v>0.3125</v>
      </c>
      <c r="V78" s="4" t="str">
        <f t="shared" si="3"/>
        <v>32</v>
      </c>
      <c r="W78" s="4" t="s">
        <v>383</v>
      </c>
      <c r="X78" s="4" t="s">
        <v>375</v>
      </c>
      <c r="Y78" s="4" t="str">
        <f>CONCATENATE(Table7912[[#This Row],[Fraction]],"-",Table7912[[#This Row],[Pitch]]," ",Table7912[[#This Row],[Series]]," ",Table7912[[#This Row],[Class]])</f>
        <v>5/16-32 UNEF 3B</v>
      </c>
      <c r="Z78" s="4" t="str">
        <f>CONCATENATE(TEXT(Table7912[[#This Row],[Decimal]],".000"),"-",Table7912[[#This Row],[Pitch]]," ",Table7912[[#This Row],[Series]]," ",Table7912[[#This Row],[Class]])</f>
        <v>.313-32 UNEF 3B</v>
      </c>
      <c r="AC78" s="55">
        <v>0.3125</v>
      </c>
      <c r="AE78" s="4">
        <v>0.29530000000000001</v>
      </c>
      <c r="AF78" s="4">
        <v>0.29220000000000002</v>
      </c>
      <c r="AG78" s="4"/>
      <c r="AH78" s="55">
        <v>0.27900000000000003</v>
      </c>
      <c r="AI78" s="4">
        <v>0.28470000000000001</v>
      </c>
      <c r="AJ78" s="4"/>
      <c r="AK78" s="4"/>
      <c r="AL78" s="4"/>
      <c r="AM78" s="4"/>
      <c r="AN78" s="4"/>
      <c r="AO78" s="4"/>
      <c r="AS78" s="16"/>
      <c r="AT78" s="16"/>
      <c r="AX78" s="17"/>
      <c r="AY78" s="77"/>
    </row>
    <row r="79" spans="1:52" x14ac:dyDescent="0.25">
      <c r="A79" s="38" t="s">
        <v>595</v>
      </c>
      <c r="B79" s="4" t="str">
        <f>VLOOKUP(LEFT(Table711[[#This Row],[Column1]],FIND("–",Table711[[#This Row],[Column1]])-1),Table610[],2,0)</f>
        <v>5/16</v>
      </c>
      <c r="C79" s="13">
        <f>VLOOKUP(LEFT(Table711[[#This Row],[Column1]],FIND("–",Table711[[#This Row],[Column1]])-1),Table610[],4,0)</f>
        <v>0.3125</v>
      </c>
      <c r="D79" s="4" t="str">
        <f t="shared" si="2"/>
        <v>36</v>
      </c>
      <c r="E79" s="4" t="s">
        <v>382</v>
      </c>
      <c r="F79" s="4" t="s">
        <v>372</v>
      </c>
      <c r="G79" s="4" t="str">
        <f>CONCATENATE(Table711[[#This Row],[Fraction]],"-",Table711[[#This Row],[Pitch]]," ",Table711[[#This Row],[Series]]," ",Table711[[#This Row],[Class]])</f>
        <v>5/16-36 UNS 2A</v>
      </c>
      <c r="H79" s="4" t="str">
        <f>CONCATENATE(TEXT(Table711[[#This Row],[Decimal]],".000"),"-",Table711[[#This Row],[Pitch]]," ",Table711[[#This Row],[Series]]," ",Table711[[#This Row],[Class]])</f>
        <v>.313-36 UNS 2A</v>
      </c>
      <c r="I79" s="55">
        <v>8.9999999999999998E-4</v>
      </c>
      <c r="J79" s="55">
        <v>0.31159999999999999</v>
      </c>
      <c r="K79" s="55">
        <v>0.30609999999999998</v>
      </c>
      <c r="L79" s="55" t="s">
        <v>551</v>
      </c>
      <c r="M79" s="55">
        <v>0.29360000000000003</v>
      </c>
      <c r="N79" s="55">
        <v>0.29049999999999998</v>
      </c>
      <c r="O79" s="55">
        <v>0.27850000000000003</v>
      </c>
      <c r="R79" s="4"/>
      <c r="S79" s="38" t="s">
        <v>595</v>
      </c>
      <c r="T79" s="4" t="str">
        <f>VLOOKUP(LEFT(Table7912[[#This Row],[Column1]],FIND("–",Table7912[[#This Row],[Column1]])-1),Table610[],2,0)</f>
        <v>5/16</v>
      </c>
      <c r="U79" s="13">
        <f>VLOOKUP(LEFT(Table7912[[#This Row],[Column1]],FIND("–",Table7912[[#This Row],[Column1]])-1),Table610[],4,0)</f>
        <v>0.3125</v>
      </c>
      <c r="V79" s="4" t="str">
        <f t="shared" si="3"/>
        <v>36</v>
      </c>
      <c r="W79" s="4" t="s">
        <v>382</v>
      </c>
      <c r="X79" s="4" t="s">
        <v>373</v>
      </c>
      <c r="Y79" s="4" t="str">
        <f>CONCATENATE(Table7912[[#This Row],[Fraction]],"-",Table7912[[#This Row],[Pitch]]," ",Table7912[[#This Row],[Series]]," ",Table7912[[#This Row],[Class]])</f>
        <v>5/16-36 UNS 2B</v>
      </c>
      <c r="Z79" s="4" t="str">
        <f>CONCATENATE(TEXT(Table7912[[#This Row],[Decimal]],".000"),"-",Table7912[[#This Row],[Pitch]]," ",Table7912[[#This Row],[Series]]," ",Table7912[[#This Row],[Class]])</f>
        <v>.313-36 UNS 2B</v>
      </c>
      <c r="AC79" s="55">
        <v>0.3125</v>
      </c>
      <c r="AE79" s="4">
        <v>0.29849999999999999</v>
      </c>
      <c r="AF79" s="4">
        <v>0.29449999999999998</v>
      </c>
      <c r="AG79" s="4"/>
      <c r="AH79" s="55">
        <v>0.28199999999999997</v>
      </c>
      <c r="AI79" s="4">
        <v>0.28899999999999998</v>
      </c>
      <c r="AJ79" s="4"/>
      <c r="AK79" s="4"/>
      <c r="AL79" s="4"/>
      <c r="AM79" s="4"/>
      <c r="AN79" s="4"/>
      <c r="AO79" s="4"/>
      <c r="AS79" s="16"/>
      <c r="AT79" s="16"/>
      <c r="AX79" s="17"/>
      <c r="AY79" s="77"/>
    </row>
    <row r="80" spans="1:52" x14ac:dyDescent="0.25">
      <c r="A80" s="38" t="s">
        <v>596</v>
      </c>
      <c r="B80" s="4" t="str">
        <f>VLOOKUP(LEFT(Table711[[#This Row],[Column1]],FIND("–",Table711[[#This Row],[Column1]])-1),Table610[],2,0)</f>
        <v>5/16</v>
      </c>
      <c r="C80" s="13">
        <f>VLOOKUP(LEFT(Table711[[#This Row],[Column1]],FIND("–",Table711[[#This Row],[Column1]])-1),Table610[],4,0)</f>
        <v>0.3125</v>
      </c>
      <c r="D80" s="4" t="str">
        <f t="shared" si="2"/>
        <v>40</v>
      </c>
      <c r="E80" s="4" t="s">
        <v>382</v>
      </c>
      <c r="F80" s="4" t="s">
        <v>372</v>
      </c>
      <c r="G80" s="4" t="str">
        <f>CONCATENATE(Table711[[#This Row],[Fraction]],"-",Table711[[#This Row],[Pitch]]," ",Table711[[#This Row],[Series]]," ",Table711[[#This Row],[Class]])</f>
        <v>5/16-40 UNS 2A</v>
      </c>
      <c r="H80" s="4" t="str">
        <f>CONCATENATE(TEXT(Table711[[#This Row],[Decimal]],".000"),"-",Table711[[#This Row],[Pitch]]," ",Table711[[#This Row],[Series]]," ",Table711[[#This Row],[Class]])</f>
        <v>.313-40 UNS 2A</v>
      </c>
      <c r="I80" s="55">
        <v>8.9999999999999998E-4</v>
      </c>
      <c r="J80" s="55">
        <v>0.31159999999999999</v>
      </c>
      <c r="K80" s="55">
        <v>0.30649999999999999</v>
      </c>
      <c r="L80" s="55" t="s">
        <v>551</v>
      </c>
      <c r="M80" s="55">
        <v>0.2954</v>
      </c>
      <c r="N80" s="55">
        <v>0.29249999999999998</v>
      </c>
      <c r="O80" s="55">
        <v>0.28179999999999999</v>
      </c>
      <c r="R80" s="4"/>
      <c r="S80" s="38" t="s">
        <v>596</v>
      </c>
      <c r="T80" s="4" t="str">
        <f>VLOOKUP(LEFT(Table7912[[#This Row],[Column1]],FIND("–",Table7912[[#This Row],[Column1]])-1),Table610[],2,0)</f>
        <v>5/16</v>
      </c>
      <c r="U80" s="13">
        <f>VLOOKUP(LEFT(Table7912[[#This Row],[Column1]],FIND("–",Table7912[[#This Row],[Column1]])-1),Table610[],4,0)</f>
        <v>0.3125</v>
      </c>
      <c r="V80" s="4" t="str">
        <f t="shared" si="3"/>
        <v>40</v>
      </c>
      <c r="W80" s="4" t="s">
        <v>382</v>
      </c>
      <c r="X80" s="4" t="s">
        <v>373</v>
      </c>
      <c r="Y80" s="4" t="str">
        <f>CONCATENATE(Table7912[[#This Row],[Fraction]],"-",Table7912[[#This Row],[Pitch]]," ",Table7912[[#This Row],[Series]]," ",Table7912[[#This Row],[Class]])</f>
        <v>5/16-40 UNS 2B</v>
      </c>
      <c r="Z80" s="4" t="str">
        <f>CONCATENATE(TEXT(Table7912[[#This Row],[Decimal]],".000"),"-",Table7912[[#This Row],[Pitch]]," ",Table7912[[#This Row],[Series]]," ",Table7912[[#This Row],[Class]])</f>
        <v>.313-40 UNS 2B</v>
      </c>
      <c r="AC80" s="55">
        <v>0.3125</v>
      </c>
      <c r="AE80" s="4">
        <v>0.30009999999999998</v>
      </c>
      <c r="AF80" s="4">
        <v>0.29630000000000001</v>
      </c>
      <c r="AG80" s="4"/>
      <c r="AH80" s="55">
        <v>0.28499999999999998</v>
      </c>
      <c r="AI80" s="4">
        <v>0.29099999999999998</v>
      </c>
      <c r="AJ80" s="4"/>
      <c r="AK80" s="4"/>
      <c r="AL80" s="4"/>
      <c r="AM80" s="4"/>
      <c r="AN80" s="4"/>
      <c r="AO80" s="4"/>
      <c r="AS80" s="16"/>
      <c r="AT80" s="16"/>
      <c r="AX80" s="17"/>
      <c r="AY80" s="77"/>
    </row>
    <row r="81" spans="1:51" x14ac:dyDescent="0.25">
      <c r="A81" s="38" t="s">
        <v>597</v>
      </c>
      <c r="B81" s="4" t="str">
        <f>VLOOKUP(LEFT(Table711[[#This Row],[Column1]],FIND("–",Table711[[#This Row],[Column1]])-1),Table610[],2,0)</f>
        <v>5/16</v>
      </c>
      <c r="C81" s="13">
        <f>VLOOKUP(LEFT(Table711[[#This Row],[Column1]],FIND("–",Table711[[#This Row],[Column1]])-1),Table610[],4,0)</f>
        <v>0.3125</v>
      </c>
      <c r="D81" s="4" t="str">
        <f t="shared" si="2"/>
        <v>48</v>
      </c>
      <c r="E81" s="4" t="s">
        <v>382</v>
      </c>
      <c r="F81" s="4" t="s">
        <v>372</v>
      </c>
      <c r="G81" s="4" t="str">
        <f>CONCATENATE(Table711[[#This Row],[Fraction]],"-",Table711[[#This Row],[Pitch]]," ",Table711[[#This Row],[Series]]," ",Table711[[#This Row],[Class]])</f>
        <v>5/16-48 UNS 2A</v>
      </c>
      <c r="H81" s="4" t="str">
        <f>CONCATENATE(TEXT(Table711[[#This Row],[Decimal]],".000"),"-",Table711[[#This Row],[Pitch]]," ",Table711[[#This Row],[Series]]," ",Table711[[#This Row],[Class]])</f>
        <v>.313-48 UNS 2A</v>
      </c>
      <c r="I81" s="55">
        <v>8.0000000000000004E-4</v>
      </c>
      <c r="J81" s="55">
        <v>0.31169999999999998</v>
      </c>
      <c r="K81" s="55">
        <v>0.30719999999999997</v>
      </c>
      <c r="L81" s="55" t="s">
        <v>551</v>
      </c>
      <c r="M81" s="55">
        <v>0.29820000000000002</v>
      </c>
      <c r="N81" s="55">
        <v>0.29549999999999998</v>
      </c>
      <c r="O81" s="55">
        <v>0.28689999999999999</v>
      </c>
      <c r="R81" s="4"/>
      <c r="S81" s="38" t="s">
        <v>597</v>
      </c>
      <c r="T81" s="4" t="str">
        <f>VLOOKUP(LEFT(Table7912[[#This Row],[Column1]],FIND("–",Table7912[[#This Row],[Column1]])-1),Table610[],2,0)</f>
        <v>5/16</v>
      </c>
      <c r="U81" s="13">
        <f>VLOOKUP(LEFT(Table7912[[#This Row],[Column1]],FIND("–",Table7912[[#This Row],[Column1]])-1),Table610[],4,0)</f>
        <v>0.3125</v>
      </c>
      <c r="V81" s="4" t="str">
        <f t="shared" si="3"/>
        <v>48</v>
      </c>
      <c r="W81" s="4" t="s">
        <v>382</v>
      </c>
      <c r="X81" s="4" t="s">
        <v>373</v>
      </c>
      <c r="Y81" s="4" t="str">
        <f>CONCATENATE(Table7912[[#This Row],[Fraction]],"-",Table7912[[#This Row],[Pitch]]," ",Table7912[[#This Row],[Series]]," ",Table7912[[#This Row],[Class]])</f>
        <v>5/16-48 UNS 2B</v>
      </c>
      <c r="Z81" s="4" t="str">
        <f>CONCATENATE(TEXT(Table7912[[#This Row],[Decimal]],".000"),"-",Table7912[[#This Row],[Pitch]]," ",Table7912[[#This Row],[Series]]," ",Table7912[[#This Row],[Class]])</f>
        <v>.313-48 UNS 2B</v>
      </c>
      <c r="AC81" s="55">
        <v>0.3125</v>
      </c>
      <c r="AE81" s="4">
        <v>0.30259999999999998</v>
      </c>
      <c r="AF81" s="4">
        <v>0.29899999999999999</v>
      </c>
      <c r="AG81" s="4"/>
      <c r="AH81" s="55">
        <v>0.28999999999999998</v>
      </c>
      <c r="AI81" s="4">
        <v>0.29499999999999998</v>
      </c>
      <c r="AJ81" s="4"/>
      <c r="AK81" s="4"/>
      <c r="AL81" s="4"/>
      <c r="AM81" s="4"/>
      <c r="AN81" s="4"/>
      <c r="AO81" s="4"/>
      <c r="AS81" s="16"/>
      <c r="AT81" s="16"/>
      <c r="AX81" s="17"/>
      <c r="AY81" s="77"/>
    </row>
    <row r="82" spans="1:51" x14ac:dyDescent="0.25">
      <c r="A82" s="38" t="s">
        <v>598</v>
      </c>
      <c r="B82" s="4" t="str">
        <f>VLOOKUP(LEFT(Table711[[#This Row],[Column1]],FIND("–",Table711[[#This Row],[Column1]])-1),Table610[],2,0)</f>
        <v>3/8</v>
      </c>
      <c r="C82" s="13">
        <f>VLOOKUP(LEFT(Table711[[#This Row],[Column1]],FIND("–",Table711[[#This Row],[Column1]])-1),Table610[],4,0)</f>
        <v>0.375</v>
      </c>
      <c r="D82" s="4" t="str">
        <f t="shared" si="2"/>
        <v>16</v>
      </c>
      <c r="E82" s="4" t="s">
        <v>381</v>
      </c>
      <c r="F82" s="4" t="s">
        <v>376</v>
      </c>
      <c r="G82" s="4" t="str">
        <f>CONCATENATE(Table711[[#This Row],[Fraction]],"-",Table711[[#This Row],[Pitch]]," ",Table711[[#This Row],[Series]]," ",Table711[[#This Row],[Class]])</f>
        <v>3/8-16 UNC 1A</v>
      </c>
      <c r="H82" s="4" t="str">
        <f>CONCATENATE(TEXT(Table711[[#This Row],[Decimal]],".000"),"-",Table711[[#This Row],[Pitch]]," ",Table711[[#This Row],[Series]]," ",Table711[[#This Row],[Class]])</f>
        <v>.375-16 UNC 1A</v>
      </c>
      <c r="I82" s="55">
        <v>1.2999999999999999E-3</v>
      </c>
      <c r="J82" s="55">
        <v>0.37369999999999998</v>
      </c>
      <c r="K82" s="55">
        <v>0.35949999999999999</v>
      </c>
      <c r="L82" s="55" t="s">
        <v>551</v>
      </c>
      <c r="M82" s="55">
        <v>0.33310000000000001</v>
      </c>
      <c r="N82" s="55">
        <v>0.3266</v>
      </c>
      <c r="O82" s="55">
        <v>0.29920000000000002</v>
      </c>
      <c r="R82" s="4"/>
      <c r="S82" s="38" t="s">
        <v>598</v>
      </c>
      <c r="T82" s="4" t="str">
        <f>VLOOKUP(LEFT(Table7912[[#This Row],[Column1]],FIND("–",Table7912[[#This Row],[Column1]])-1),Table610[],2,0)</f>
        <v>3/8</v>
      </c>
      <c r="U82" s="13">
        <f>VLOOKUP(LEFT(Table7912[[#This Row],[Column1]],FIND("–",Table7912[[#This Row],[Column1]])-1),Table610[],4,0)</f>
        <v>0.375</v>
      </c>
      <c r="V82" s="4" t="str">
        <f t="shared" si="3"/>
        <v>16</v>
      </c>
      <c r="W82" s="4" t="s">
        <v>381</v>
      </c>
      <c r="X82" s="4" t="s">
        <v>377</v>
      </c>
      <c r="Y82" s="4" t="str">
        <f>CONCATENATE(Table7912[[#This Row],[Fraction]],"-",Table7912[[#This Row],[Pitch]]," ",Table7912[[#This Row],[Series]]," ",Table7912[[#This Row],[Class]])</f>
        <v>3/8-16 UNC 1B</v>
      </c>
      <c r="Z82" s="4" t="str">
        <f>CONCATENATE(TEXT(Table7912[[#This Row],[Decimal]],".000"),"-",Table7912[[#This Row],[Pitch]]," ",Table7912[[#This Row],[Series]]," ",Table7912[[#This Row],[Class]])</f>
        <v>.375-16 UNC 1B</v>
      </c>
      <c r="AC82" s="55">
        <v>0.375</v>
      </c>
      <c r="AE82" s="4">
        <v>0.34289999999999998</v>
      </c>
      <c r="AF82" s="4">
        <v>0.33439999999999998</v>
      </c>
      <c r="AG82" s="4"/>
      <c r="AH82" s="55">
        <v>0.307</v>
      </c>
      <c r="AI82" s="4">
        <v>0.32100000000000001</v>
      </c>
      <c r="AJ82" s="4"/>
      <c r="AK82" s="4"/>
      <c r="AL82" s="4"/>
      <c r="AM82" s="4"/>
      <c r="AN82" s="4"/>
      <c r="AO82" s="4"/>
      <c r="AS82" s="16"/>
      <c r="AT82" s="16"/>
      <c r="AX82" s="17"/>
      <c r="AY82" s="77"/>
    </row>
    <row r="83" spans="1:51" x14ac:dyDescent="0.25">
      <c r="A83" s="38" t="s">
        <v>598</v>
      </c>
      <c r="B83" s="4" t="str">
        <f>VLOOKUP(LEFT(Table711[[#This Row],[Column1]],FIND("–",Table711[[#This Row],[Column1]])-1),Table610[],2,0)</f>
        <v>3/8</v>
      </c>
      <c r="C83" s="13">
        <f>VLOOKUP(LEFT(Table711[[#This Row],[Column1]],FIND("–",Table711[[#This Row],[Column1]])-1),Table610[],4,0)</f>
        <v>0.375</v>
      </c>
      <c r="D83" s="4" t="str">
        <f t="shared" si="2"/>
        <v>16</v>
      </c>
      <c r="E83" s="4" t="s">
        <v>381</v>
      </c>
      <c r="F83" s="4" t="s">
        <v>372</v>
      </c>
      <c r="G83" s="4" t="str">
        <f>CONCATENATE(Table711[[#This Row],[Fraction]],"-",Table711[[#This Row],[Pitch]]," ",Table711[[#This Row],[Series]]," ",Table711[[#This Row],[Class]])</f>
        <v>3/8-16 UNC 2A</v>
      </c>
      <c r="H83" s="4" t="str">
        <f>CONCATENATE(TEXT(Table711[[#This Row],[Decimal]],".000"),"-",Table711[[#This Row],[Pitch]]," ",Table711[[#This Row],[Series]]," ",Table711[[#This Row],[Class]])</f>
        <v>.375-16 UNC 2A</v>
      </c>
      <c r="I83" s="55">
        <v>1.2999999999999999E-3</v>
      </c>
      <c r="J83" s="55">
        <v>0.37369999999999998</v>
      </c>
      <c r="K83" s="55">
        <v>0.36430000000000001</v>
      </c>
      <c r="L83" s="55">
        <v>0.35949999999999999</v>
      </c>
      <c r="M83" s="55">
        <v>0.33310000000000001</v>
      </c>
      <c r="N83" s="55">
        <v>0.32869999999999999</v>
      </c>
      <c r="O83" s="55">
        <v>0.29920000000000002</v>
      </c>
      <c r="R83" s="4"/>
      <c r="S83" s="38" t="s">
        <v>598</v>
      </c>
      <c r="T83" s="4" t="str">
        <f>VLOOKUP(LEFT(Table7912[[#This Row],[Column1]],FIND("–",Table7912[[#This Row],[Column1]])-1),Table610[],2,0)</f>
        <v>3/8</v>
      </c>
      <c r="U83" s="13">
        <f>VLOOKUP(LEFT(Table7912[[#This Row],[Column1]],FIND("–",Table7912[[#This Row],[Column1]])-1),Table610[],4,0)</f>
        <v>0.375</v>
      </c>
      <c r="V83" s="4" t="str">
        <f t="shared" si="3"/>
        <v>16</v>
      </c>
      <c r="W83" s="4" t="s">
        <v>381</v>
      </c>
      <c r="X83" s="4" t="s">
        <v>373</v>
      </c>
      <c r="Y83" s="4" t="str">
        <f>CONCATENATE(Table7912[[#This Row],[Fraction]],"-",Table7912[[#This Row],[Pitch]]," ",Table7912[[#This Row],[Series]]," ",Table7912[[#This Row],[Class]])</f>
        <v>3/8-16 UNC 2B</v>
      </c>
      <c r="Z83" s="4" t="str">
        <f>CONCATENATE(TEXT(Table7912[[#This Row],[Decimal]],".000"),"-",Table7912[[#This Row],[Pitch]]," ",Table7912[[#This Row],[Series]]," ",Table7912[[#This Row],[Class]])</f>
        <v>.375-16 UNC 2B</v>
      </c>
      <c r="AC83" s="55">
        <v>0.375</v>
      </c>
      <c r="AE83" s="4">
        <v>0.34010000000000001</v>
      </c>
      <c r="AF83" s="4">
        <v>0.33439999999999998</v>
      </c>
      <c r="AG83" s="4"/>
      <c r="AH83" s="55">
        <v>0.307</v>
      </c>
      <c r="AI83" s="4">
        <v>0.32100000000000001</v>
      </c>
      <c r="AJ83" s="4"/>
      <c r="AK83" s="4"/>
      <c r="AL83" s="4"/>
      <c r="AM83" s="4"/>
      <c r="AN83" s="4"/>
      <c r="AO83" s="4"/>
      <c r="AS83" s="16"/>
      <c r="AT83" s="16"/>
      <c r="AX83" s="17"/>
      <c r="AY83" s="77"/>
    </row>
    <row r="84" spans="1:51" x14ac:dyDescent="0.25">
      <c r="A84" s="38" t="s">
        <v>599</v>
      </c>
      <c r="B84" s="4" t="str">
        <f>VLOOKUP(LEFT(Table711[[#This Row],[Column1]],FIND("–",Table711[[#This Row],[Column1]])-1),Table610[],2,0)</f>
        <v>3/8</v>
      </c>
      <c r="C84" s="13">
        <f>VLOOKUP(LEFT(Table711[[#This Row],[Column1]],FIND("–",Table711[[#This Row],[Column1]])-1),Table610[],4,0)</f>
        <v>0.375</v>
      </c>
      <c r="D84" s="4" t="str">
        <f t="shared" si="2"/>
        <v>18</v>
      </c>
      <c r="E84" s="4" t="s">
        <v>382</v>
      </c>
      <c r="F84" s="4" t="s">
        <v>374</v>
      </c>
      <c r="G84" s="4" t="str">
        <f>CONCATENATE(Table711[[#This Row],[Fraction]],"-",Table711[[#This Row],[Pitch]]," ",Table711[[#This Row],[Series]]," ",Table711[[#This Row],[Class]])</f>
        <v>3/8-18 UNS 3A</v>
      </c>
      <c r="H84" s="4" t="str">
        <f>CONCATENATE(TEXT(Table711[[#This Row],[Decimal]],".000"),"-",Table711[[#This Row],[Pitch]]," ",Table711[[#This Row],[Series]]," ",Table711[[#This Row],[Class]])</f>
        <v>.375-18 UNS 3A</v>
      </c>
      <c r="I84" s="55">
        <v>0</v>
      </c>
      <c r="J84" s="55">
        <v>0.375</v>
      </c>
      <c r="K84" s="55">
        <v>0.36559999999999998</v>
      </c>
      <c r="L84" s="55" t="s">
        <v>551</v>
      </c>
      <c r="M84" s="55">
        <v>0.33439999999999998</v>
      </c>
      <c r="N84" s="55">
        <v>0.33110000000000001</v>
      </c>
      <c r="O84" s="55">
        <v>0.30049999999999999</v>
      </c>
      <c r="R84" s="4"/>
      <c r="S84" s="38" t="s">
        <v>599</v>
      </c>
      <c r="T84" s="4" t="str">
        <f>VLOOKUP(LEFT(Table7912[[#This Row],[Column1]],FIND("–",Table7912[[#This Row],[Column1]])-1),Table610[],2,0)</f>
        <v>3/8</v>
      </c>
      <c r="U84" s="13">
        <f>VLOOKUP(LEFT(Table7912[[#This Row],[Column1]],FIND("–",Table7912[[#This Row],[Column1]])-1),Table610[],4,0)</f>
        <v>0.375</v>
      </c>
      <c r="V84" s="4" t="str">
        <f t="shared" si="3"/>
        <v>18</v>
      </c>
      <c r="W84" s="4" t="s">
        <v>382</v>
      </c>
      <c r="X84" s="4" t="s">
        <v>375</v>
      </c>
      <c r="Y84" s="4" t="str">
        <f>CONCATENATE(Table7912[[#This Row],[Fraction]],"-",Table7912[[#This Row],[Pitch]]," ",Table7912[[#This Row],[Series]]," ",Table7912[[#This Row],[Class]])</f>
        <v>3/8-18 UNS 3B</v>
      </c>
      <c r="Z84" s="4" t="str">
        <f>CONCATENATE(TEXT(Table7912[[#This Row],[Decimal]],".000"),"-",Table7912[[#This Row],[Pitch]]," ",Table7912[[#This Row],[Series]]," ",Table7912[[#This Row],[Class]])</f>
        <v>.375-18 UNS 3B</v>
      </c>
      <c r="AC84" s="55">
        <v>0.375</v>
      </c>
      <c r="AE84" s="4">
        <v>0.3387</v>
      </c>
      <c r="AF84" s="4">
        <v>0.33439999999999998</v>
      </c>
      <c r="AG84" s="4"/>
      <c r="AH84" s="55">
        <v>0.307</v>
      </c>
      <c r="AI84" s="4">
        <v>0.31819999999999998</v>
      </c>
      <c r="AJ84" s="4"/>
      <c r="AK84" s="4"/>
      <c r="AL84" s="4"/>
      <c r="AM84" s="4"/>
      <c r="AN84" s="4"/>
      <c r="AO84" s="4"/>
      <c r="AS84" s="16"/>
      <c r="AT84" s="16"/>
      <c r="AX84" s="17"/>
      <c r="AY84" s="77"/>
    </row>
    <row r="85" spans="1:51" x14ac:dyDescent="0.25">
      <c r="A85" s="38" t="s">
        <v>599</v>
      </c>
      <c r="B85" s="4" t="str">
        <f>VLOOKUP(LEFT(Table711[[#This Row],[Column1]],FIND("–",Table711[[#This Row],[Column1]])-1),Table610[],2,0)</f>
        <v>3/8</v>
      </c>
      <c r="C85" s="13">
        <f>VLOOKUP(LEFT(Table711[[#This Row],[Column1]],FIND("–",Table711[[#This Row],[Column1]])-1),Table610[],4,0)</f>
        <v>0.375</v>
      </c>
      <c r="D85" s="4" t="str">
        <f t="shared" si="2"/>
        <v>18</v>
      </c>
      <c r="E85" s="4" t="s">
        <v>382</v>
      </c>
      <c r="F85" s="4" t="s">
        <v>372</v>
      </c>
      <c r="G85" s="4" t="str">
        <f>CONCATENATE(Table711[[#This Row],[Fraction]],"-",Table711[[#This Row],[Pitch]]," ",Table711[[#This Row],[Series]]," ",Table711[[#This Row],[Class]])</f>
        <v>3/8-18 UNS 2A</v>
      </c>
      <c r="H85" s="4" t="str">
        <f>CONCATENATE(TEXT(Table711[[#This Row],[Decimal]],".000"),"-",Table711[[#This Row],[Pitch]]," ",Table711[[#This Row],[Series]]," ",Table711[[#This Row],[Class]])</f>
        <v>.375-18 UNS 2A</v>
      </c>
      <c r="I85" s="55">
        <v>1.2999999999999999E-3</v>
      </c>
      <c r="J85" s="55">
        <v>0.37369999999999998</v>
      </c>
      <c r="K85" s="55">
        <v>0.36499999999999999</v>
      </c>
      <c r="L85" s="55" t="s">
        <v>551</v>
      </c>
      <c r="M85" s="55">
        <v>0.33760000000000001</v>
      </c>
      <c r="N85" s="55">
        <v>0.33329999999999999</v>
      </c>
      <c r="O85" s="55">
        <v>0.30759999999999998</v>
      </c>
      <c r="R85" s="4"/>
      <c r="S85" s="38" t="s">
        <v>599</v>
      </c>
      <c r="T85" s="4" t="str">
        <f>VLOOKUP(LEFT(Table7912[[#This Row],[Column1]],FIND("–",Table7912[[#This Row],[Column1]])-1),Table610[],2,0)</f>
        <v>3/8</v>
      </c>
      <c r="U85" s="13">
        <f>VLOOKUP(LEFT(Table7912[[#This Row],[Column1]],FIND("–",Table7912[[#This Row],[Column1]])-1),Table610[],4,0)</f>
        <v>0.375</v>
      </c>
      <c r="V85" s="4" t="str">
        <f t="shared" si="3"/>
        <v>18</v>
      </c>
      <c r="W85" s="4" t="s">
        <v>382</v>
      </c>
      <c r="X85" s="4" t="s">
        <v>373</v>
      </c>
      <c r="Y85" s="4" t="str">
        <f>CONCATENATE(Table7912[[#This Row],[Fraction]],"-",Table7912[[#This Row],[Pitch]]," ",Table7912[[#This Row],[Series]]," ",Table7912[[#This Row],[Class]])</f>
        <v>3/8-18 UNS 2B</v>
      </c>
      <c r="Z85" s="4" t="str">
        <f>CONCATENATE(TEXT(Table7912[[#This Row],[Decimal]],".000"),"-",Table7912[[#This Row],[Pitch]]," ",Table7912[[#This Row],[Series]]," ",Table7912[[#This Row],[Class]])</f>
        <v>.375-18 UNS 2B</v>
      </c>
      <c r="AC85" s="55">
        <v>0.375</v>
      </c>
      <c r="AE85" s="4">
        <v>0.34449999999999997</v>
      </c>
      <c r="AF85" s="4">
        <v>0.33889999999999998</v>
      </c>
      <c r="AG85" s="4"/>
      <c r="AH85" s="55">
        <v>0.315</v>
      </c>
      <c r="AI85" s="4">
        <v>0.32800000000000001</v>
      </c>
      <c r="AJ85" s="4"/>
      <c r="AK85" s="4"/>
      <c r="AL85" s="4"/>
      <c r="AM85" s="4"/>
      <c r="AN85" s="4"/>
      <c r="AO85" s="4"/>
      <c r="AS85" s="16"/>
      <c r="AT85" s="16"/>
      <c r="AX85" s="17"/>
      <c r="AY85" s="77"/>
    </row>
    <row r="86" spans="1:51" x14ac:dyDescent="0.25">
      <c r="A86" s="38" t="s">
        <v>600</v>
      </c>
      <c r="B86" s="4" t="str">
        <f>VLOOKUP(LEFT(Table711[[#This Row],[Column1]],FIND("–",Table711[[#This Row],[Column1]])-1),Table610[],2,0)</f>
        <v>3/8</v>
      </c>
      <c r="C86" s="13">
        <f>VLOOKUP(LEFT(Table711[[#This Row],[Column1]],FIND("–",Table711[[#This Row],[Column1]])-1),Table610[],4,0)</f>
        <v>0.375</v>
      </c>
      <c r="D86" s="4" t="str">
        <f t="shared" si="2"/>
        <v>20</v>
      </c>
      <c r="E86" s="4" t="s">
        <v>384</v>
      </c>
      <c r="F86" s="4" t="s">
        <v>372</v>
      </c>
      <c r="G86" s="4" t="str">
        <f>CONCATENATE(Table711[[#This Row],[Fraction]],"-",Table711[[#This Row],[Pitch]]," ",Table711[[#This Row],[Series]]," ",Table711[[#This Row],[Class]])</f>
        <v>3/8-20 UN 2A</v>
      </c>
      <c r="H86" s="4" t="str">
        <f>CONCATENATE(TEXT(Table711[[#This Row],[Decimal]],".000"),"-",Table711[[#This Row],[Pitch]]," ",Table711[[#This Row],[Series]]," ",Table711[[#This Row],[Class]])</f>
        <v>.375-20 UN 2A</v>
      </c>
      <c r="I86" s="55">
        <v>1.1999999999999999E-3</v>
      </c>
      <c r="J86" s="55">
        <v>0.37380000000000002</v>
      </c>
      <c r="K86" s="55">
        <v>0.36570000000000003</v>
      </c>
      <c r="L86" s="55" t="s">
        <v>551</v>
      </c>
      <c r="M86" s="55">
        <v>0.34129999999999999</v>
      </c>
      <c r="N86" s="55">
        <v>0.3372</v>
      </c>
      <c r="O86" s="55">
        <v>0.31430000000000002</v>
      </c>
      <c r="R86" s="4"/>
      <c r="S86" s="38" t="s">
        <v>600</v>
      </c>
      <c r="T86" s="4" t="str">
        <f>VLOOKUP(LEFT(Table7912[[#This Row],[Column1]],FIND("–",Table7912[[#This Row],[Column1]])-1),Table610[],2,0)</f>
        <v>3/8</v>
      </c>
      <c r="U86" s="13">
        <f>VLOOKUP(LEFT(Table7912[[#This Row],[Column1]],FIND("–",Table7912[[#This Row],[Column1]])-1),Table610[],4,0)</f>
        <v>0.375</v>
      </c>
      <c r="V86" s="4" t="str">
        <f t="shared" si="3"/>
        <v>20</v>
      </c>
      <c r="W86" s="4" t="s">
        <v>384</v>
      </c>
      <c r="X86" s="4" t="s">
        <v>373</v>
      </c>
      <c r="Y86" s="4" t="str">
        <f>CONCATENATE(Table7912[[#This Row],[Fraction]],"-",Table7912[[#This Row],[Pitch]]," ",Table7912[[#This Row],[Series]]," ",Table7912[[#This Row],[Class]])</f>
        <v>3/8-20 UN 2B</v>
      </c>
      <c r="Z86" s="4" t="str">
        <f>CONCATENATE(TEXT(Table7912[[#This Row],[Decimal]],".000"),"-",Table7912[[#This Row],[Pitch]]," ",Table7912[[#This Row],[Series]]," ",Table7912[[#This Row],[Class]])</f>
        <v>.375-20 UN 2B</v>
      </c>
      <c r="AC86" s="55">
        <v>0.375</v>
      </c>
      <c r="AE86" s="4">
        <v>0.34789999999999999</v>
      </c>
      <c r="AF86" s="4">
        <v>0.34250000000000003</v>
      </c>
      <c r="AG86" s="4"/>
      <c r="AH86" s="55">
        <v>0.32100000000000001</v>
      </c>
      <c r="AI86" s="4">
        <v>0.33200000000000002</v>
      </c>
      <c r="AJ86" s="4"/>
      <c r="AK86" s="4"/>
      <c r="AL86" s="4"/>
      <c r="AM86" s="4"/>
      <c r="AN86" s="4"/>
      <c r="AO86" s="4"/>
      <c r="AS86" s="16"/>
      <c r="AT86" s="16"/>
      <c r="AX86" s="17"/>
      <c r="AY86" s="77"/>
    </row>
    <row r="87" spans="1:51" x14ac:dyDescent="0.25">
      <c r="A87" s="38" t="s">
        <v>600</v>
      </c>
      <c r="B87" s="4" t="str">
        <f>VLOOKUP(LEFT(Table711[[#This Row],[Column1]],FIND("–",Table711[[#This Row],[Column1]])-1),Table610[],2,0)</f>
        <v>3/8</v>
      </c>
      <c r="C87" s="13">
        <f>VLOOKUP(LEFT(Table711[[#This Row],[Column1]],FIND("–",Table711[[#This Row],[Column1]])-1),Table610[],4,0)</f>
        <v>0.375</v>
      </c>
      <c r="D87" s="4" t="str">
        <f t="shared" si="2"/>
        <v>20</v>
      </c>
      <c r="E87" s="4" t="s">
        <v>384</v>
      </c>
      <c r="F87" s="4" t="s">
        <v>374</v>
      </c>
      <c r="G87" s="4" t="str">
        <f>CONCATENATE(Table711[[#This Row],[Fraction]],"-",Table711[[#This Row],[Pitch]]," ",Table711[[#This Row],[Series]]," ",Table711[[#This Row],[Class]])</f>
        <v>3/8-20 UN 3A</v>
      </c>
      <c r="H87" s="4" t="str">
        <f>CONCATENATE(TEXT(Table711[[#This Row],[Decimal]],".000"),"-",Table711[[#This Row],[Pitch]]," ",Table711[[#This Row],[Series]]," ",Table711[[#This Row],[Class]])</f>
        <v>.375-20 UN 3A</v>
      </c>
      <c r="I87" s="55">
        <v>0</v>
      </c>
      <c r="J87" s="55">
        <v>0.375</v>
      </c>
      <c r="K87" s="55">
        <v>0.3669</v>
      </c>
      <c r="L87" s="55" t="s">
        <v>551</v>
      </c>
      <c r="M87" s="55">
        <v>0.34250000000000003</v>
      </c>
      <c r="N87" s="55">
        <v>0.33939999999999998</v>
      </c>
      <c r="O87" s="55">
        <v>0.3155</v>
      </c>
      <c r="R87" s="4"/>
      <c r="S87" s="38" t="s">
        <v>600</v>
      </c>
      <c r="T87" s="4" t="str">
        <f>VLOOKUP(LEFT(Table7912[[#This Row],[Column1]],FIND("–",Table7912[[#This Row],[Column1]])-1),Table610[],2,0)</f>
        <v>3/8</v>
      </c>
      <c r="U87" s="13">
        <f>VLOOKUP(LEFT(Table7912[[#This Row],[Column1]],FIND("–",Table7912[[#This Row],[Column1]])-1),Table610[],4,0)</f>
        <v>0.375</v>
      </c>
      <c r="V87" s="4" t="str">
        <f t="shared" si="3"/>
        <v>20</v>
      </c>
      <c r="W87" s="4" t="s">
        <v>384</v>
      </c>
      <c r="X87" s="4" t="s">
        <v>375</v>
      </c>
      <c r="Y87" s="4" t="str">
        <f>CONCATENATE(Table7912[[#This Row],[Fraction]],"-",Table7912[[#This Row],[Pitch]]," ",Table7912[[#This Row],[Series]]," ",Table7912[[#This Row],[Class]])</f>
        <v>3/8-20 UN 3B</v>
      </c>
      <c r="Z87" s="4" t="str">
        <f>CONCATENATE(TEXT(Table7912[[#This Row],[Decimal]],".000"),"-",Table7912[[#This Row],[Pitch]]," ",Table7912[[#This Row],[Series]]," ",Table7912[[#This Row],[Class]])</f>
        <v>.375-20 UN 3B</v>
      </c>
      <c r="AC87" s="55">
        <v>0.375</v>
      </c>
      <c r="AE87" s="4">
        <v>0.34649999999999997</v>
      </c>
      <c r="AF87" s="4">
        <v>0.34250000000000003</v>
      </c>
      <c r="AG87" s="4"/>
      <c r="AH87" s="55">
        <v>0.32100000000000001</v>
      </c>
      <c r="AI87" s="4">
        <v>0.32969999999999999</v>
      </c>
      <c r="AJ87" s="4"/>
      <c r="AK87" s="4"/>
      <c r="AL87" s="4"/>
      <c r="AM87" s="4"/>
      <c r="AN87" s="4"/>
      <c r="AO87" s="4"/>
      <c r="AS87" s="16"/>
      <c r="AT87" s="16"/>
      <c r="AX87" s="17"/>
      <c r="AY87" s="77"/>
    </row>
    <row r="88" spans="1:51" x14ac:dyDescent="0.25">
      <c r="A88" s="38" t="s">
        <v>601</v>
      </c>
      <c r="B88" s="4" t="str">
        <f>VLOOKUP(LEFT(Table711[[#This Row],[Column1]],FIND("–",Table711[[#This Row],[Column1]])-1),Table610[],2,0)</f>
        <v>3/8</v>
      </c>
      <c r="C88" s="13">
        <f>VLOOKUP(LEFT(Table711[[#This Row],[Column1]],FIND("–",Table711[[#This Row],[Column1]])-1),Table610[],4,0)</f>
        <v>0.375</v>
      </c>
      <c r="D88" s="4" t="str">
        <f t="shared" si="2"/>
        <v>24</v>
      </c>
      <c r="E88" s="4" t="s">
        <v>380</v>
      </c>
      <c r="F88" s="4" t="s">
        <v>376</v>
      </c>
      <c r="G88" s="4" t="str">
        <f>CONCATENATE(Table711[[#This Row],[Fraction]],"-",Table711[[#This Row],[Pitch]]," ",Table711[[#This Row],[Series]]," ",Table711[[#This Row],[Class]])</f>
        <v>3/8-24 UNF 1A</v>
      </c>
      <c r="H88" s="4" t="str">
        <f>CONCATENATE(TEXT(Table711[[#This Row],[Decimal]],".000"),"-",Table711[[#This Row],[Pitch]]," ",Table711[[#This Row],[Series]]," ",Table711[[#This Row],[Class]])</f>
        <v>.375-24 UNF 1A</v>
      </c>
      <c r="I88" s="55">
        <v>1.1000000000000001E-3</v>
      </c>
      <c r="J88" s="55">
        <v>0.37390000000000001</v>
      </c>
      <c r="K88" s="55">
        <v>0.36309999999999998</v>
      </c>
      <c r="L88" s="55" t="s">
        <v>551</v>
      </c>
      <c r="M88" s="55">
        <v>0.3468</v>
      </c>
      <c r="N88" s="55">
        <v>0.34110000000000001</v>
      </c>
      <c r="O88" s="55">
        <v>0.32429999999999998</v>
      </c>
      <c r="R88" s="4"/>
      <c r="S88" s="38" t="s">
        <v>601</v>
      </c>
      <c r="T88" s="4" t="str">
        <f>VLOOKUP(LEFT(Table7912[[#This Row],[Column1]],FIND("–",Table7912[[#This Row],[Column1]])-1),Table610[],2,0)</f>
        <v>3/8</v>
      </c>
      <c r="U88" s="13">
        <f>VLOOKUP(LEFT(Table7912[[#This Row],[Column1]],FIND("–",Table7912[[#This Row],[Column1]])-1),Table610[],4,0)</f>
        <v>0.375</v>
      </c>
      <c r="V88" s="4" t="str">
        <f t="shared" si="3"/>
        <v>24</v>
      </c>
      <c r="W88" s="4" t="s">
        <v>380</v>
      </c>
      <c r="X88" s="4" t="s">
        <v>377</v>
      </c>
      <c r="Y88" s="4" t="str">
        <f>CONCATENATE(Table7912[[#This Row],[Fraction]],"-",Table7912[[#This Row],[Pitch]]," ",Table7912[[#This Row],[Series]]," ",Table7912[[#This Row],[Class]])</f>
        <v>3/8-24 UNF 1B</v>
      </c>
      <c r="Z88" s="4" t="str">
        <f>CONCATENATE(TEXT(Table7912[[#This Row],[Decimal]],".000"),"-",Table7912[[#This Row],[Pitch]]," ",Table7912[[#This Row],[Series]]," ",Table7912[[#This Row],[Class]])</f>
        <v>.375-24 UNF 1B</v>
      </c>
      <c r="AC88" s="55">
        <v>0.375</v>
      </c>
      <c r="AE88" s="4">
        <v>0.3553</v>
      </c>
      <c r="AF88" s="4">
        <v>0.34789999999999999</v>
      </c>
      <c r="AG88" s="4"/>
      <c r="AH88" s="55">
        <v>0.33</v>
      </c>
      <c r="AI88" s="4">
        <v>0.34</v>
      </c>
      <c r="AJ88" s="4"/>
      <c r="AK88" s="4"/>
      <c r="AL88" s="4"/>
      <c r="AM88" s="4"/>
      <c r="AN88" s="4"/>
      <c r="AO88" s="4"/>
      <c r="AS88" s="16"/>
      <c r="AT88" s="16"/>
      <c r="AX88" s="17"/>
      <c r="AY88" s="77"/>
    </row>
    <row r="89" spans="1:51" x14ac:dyDescent="0.25">
      <c r="A89" s="38" t="s">
        <v>601</v>
      </c>
      <c r="B89" s="4" t="str">
        <f>VLOOKUP(LEFT(Table711[[#This Row],[Column1]],FIND("–",Table711[[#This Row],[Column1]])-1),Table610[],2,0)</f>
        <v>3/8</v>
      </c>
      <c r="C89" s="13">
        <f>VLOOKUP(LEFT(Table711[[#This Row],[Column1]],FIND("–",Table711[[#This Row],[Column1]])-1),Table610[],4,0)</f>
        <v>0.375</v>
      </c>
      <c r="D89" s="4" t="str">
        <f t="shared" si="2"/>
        <v>24</v>
      </c>
      <c r="E89" s="4" t="s">
        <v>380</v>
      </c>
      <c r="F89" s="4" t="s">
        <v>372</v>
      </c>
      <c r="G89" s="4" t="str">
        <f>CONCATENATE(Table711[[#This Row],[Fraction]],"-",Table711[[#This Row],[Pitch]]," ",Table711[[#This Row],[Series]]," ",Table711[[#This Row],[Class]])</f>
        <v>3/8-24 UNF 2A</v>
      </c>
      <c r="H89" s="4" t="str">
        <f>CONCATENATE(TEXT(Table711[[#This Row],[Decimal]],".000"),"-",Table711[[#This Row],[Pitch]]," ",Table711[[#This Row],[Series]]," ",Table711[[#This Row],[Class]])</f>
        <v>.375-24 UNF 2A</v>
      </c>
      <c r="I89" s="55">
        <v>1.1000000000000001E-3</v>
      </c>
      <c r="J89" s="55">
        <v>0.37390000000000001</v>
      </c>
      <c r="K89" s="55">
        <v>0.36670000000000003</v>
      </c>
      <c r="L89" s="55" t="s">
        <v>551</v>
      </c>
      <c r="M89" s="55">
        <v>0.3468</v>
      </c>
      <c r="N89" s="55">
        <v>0.34300000000000003</v>
      </c>
      <c r="O89" s="55">
        <v>0.32429999999999998</v>
      </c>
      <c r="R89" s="4"/>
      <c r="S89" s="38" t="s">
        <v>601</v>
      </c>
      <c r="T89" s="4" t="str">
        <f>VLOOKUP(LEFT(Table7912[[#This Row],[Column1]],FIND("–",Table7912[[#This Row],[Column1]])-1),Table610[],2,0)</f>
        <v>3/8</v>
      </c>
      <c r="U89" s="13">
        <f>VLOOKUP(LEFT(Table7912[[#This Row],[Column1]],FIND("–",Table7912[[#This Row],[Column1]])-1),Table610[],4,0)</f>
        <v>0.375</v>
      </c>
      <c r="V89" s="4" t="str">
        <f t="shared" si="3"/>
        <v>24</v>
      </c>
      <c r="W89" s="4" t="s">
        <v>380</v>
      </c>
      <c r="X89" s="4" t="s">
        <v>373</v>
      </c>
      <c r="Y89" s="4" t="str">
        <f>CONCATENATE(Table7912[[#This Row],[Fraction]],"-",Table7912[[#This Row],[Pitch]]," ",Table7912[[#This Row],[Series]]," ",Table7912[[#This Row],[Class]])</f>
        <v>3/8-24 UNF 2B</v>
      </c>
      <c r="Z89" s="4" t="str">
        <f>CONCATENATE(TEXT(Table7912[[#This Row],[Decimal]],".000"),"-",Table7912[[#This Row],[Pitch]]," ",Table7912[[#This Row],[Series]]," ",Table7912[[#This Row],[Class]])</f>
        <v>.375-24 UNF 2B</v>
      </c>
      <c r="AC89" s="55">
        <v>0.375</v>
      </c>
      <c r="AE89" s="4">
        <v>0.3528</v>
      </c>
      <c r="AF89" s="4">
        <v>0.34789999999999999</v>
      </c>
      <c r="AG89" s="4"/>
      <c r="AH89" s="55">
        <v>0.33</v>
      </c>
      <c r="AI89" s="4">
        <v>0.34</v>
      </c>
      <c r="AJ89" s="4"/>
      <c r="AK89" s="4"/>
      <c r="AL89" s="4"/>
      <c r="AM89" s="4"/>
      <c r="AN89" s="4"/>
      <c r="AO89" s="4"/>
      <c r="AS89" s="16"/>
      <c r="AT89" s="16"/>
      <c r="AX89" s="17"/>
      <c r="AY89" s="77"/>
    </row>
    <row r="90" spans="1:51" x14ac:dyDescent="0.25">
      <c r="A90" s="38" t="s">
        <v>601</v>
      </c>
      <c r="B90" s="4" t="str">
        <f>VLOOKUP(LEFT(Table711[[#This Row],[Column1]],FIND("–",Table711[[#This Row],[Column1]])-1),Table610[],2,0)</f>
        <v>3/8</v>
      </c>
      <c r="C90" s="13">
        <f>VLOOKUP(LEFT(Table711[[#This Row],[Column1]],FIND("–",Table711[[#This Row],[Column1]])-1),Table610[],4,0)</f>
        <v>0.375</v>
      </c>
      <c r="D90" s="4" t="str">
        <f t="shared" si="2"/>
        <v>24</v>
      </c>
      <c r="E90" s="4" t="s">
        <v>380</v>
      </c>
      <c r="F90" s="4" t="s">
        <v>374</v>
      </c>
      <c r="G90" s="4" t="str">
        <f>CONCATENATE(Table711[[#This Row],[Fraction]],"-",Table711[[#This Row],[Pitch]]," ",Table711[[#This Row],[Series]]," ",Table711[[#This Row],[Class]])</f>
        <v>3/8-24 UNF 3A</v>
      </c>
      <c r="H90" s="4" t="str">
        <f>CONCATENATE(TEXT(Table711[[#This Row],[Decimal]],".000"),"-",Table711[[#This Row],[Pitch]]," ",Table711[[#This Row],[Series]]," ",Table711[[#This Row],[Class]])</f>
        <v>.375-24 UNF 3A</v>
      </c>
      <c r="I90" s="55">
        <v>0</v>
      </c>
      <c r="J90" s="55">
        <v>0.375</v>
      </c>
      <c r="K90" s="55">
        <v>0.36780000000000002</v>
      </c>
      <c r="L90" s="55" t="s">
        <v>551</v>
      </c>
      <c r="M90" s="55">
        <v>0.34789999999999999</v>
      </c>
      <c r="N90" s="55">
        <v>0.34499999999999997</v>
      </c>
      <c r="O90" s="55">
        <v>0.32540000000000002</v>
      </c>
      <c r="R90" s="4"/>
      <c r="S90" s="38" t="s">
        <v>601</v>
      </c>
      <c r="T90" s="4" t="str">
        <f>VLOOKUP(LEFT(Table7912[[#This Row],[Column1]],FIND("–",Table7912[[#This Row],[Column1]])-1),Table610[],2,0)</f>
        <v>3/8</v>
      </c>
      <c r="U90" s="13">
        <f>VLOOKUP(LEFT(Table7912[[#This Row],[Column1]],FIND("–",Table7912[[#This Row],[Column1]])-1),Table610[],4,0)</f>
        <v>0.375</v>
      </c>
      <c r="V90" s="4" t="str">
        <f t="shared" si="3"/>
        <v>24</v>
      </c>
      <c r="W90" s="4" t="s">
        <v>380</v>
      </c>
      <c r="X90" s="4" t="s">
        <v>375</v>
      </c>
      <c r="Y90" s="4" t="str">
        <f>CONCATENATE(Table7912[[#This Row],[Fraction]],"-",Table7912[[#This Row],[Pitch]]," ",Table7912[[#This Row],[Series]]," ",Table7912[[#This Row],[Class]])</f>
        <v>3/8-24 UNF 3B</v>
      </c>
      <c r="Z90" s="4" t="str">
        <f>CONCATENATE(TEXT(Table7912[[#This Row],[Decimal]],".000"),"-",Table7912[[#This Row],[Pitch]]," ",Table7912[[#This Row],[Series]]," ",Table7912[[#This Row],[Class]])</f>
        <v>.375-24 UNF 3B</v>
      </c>
      <c r="AC90" s="55">
        <v>0.375</v>
      </c>
      <c r="AE90" s="4">
        <v>0.35160000000000002</v>
      </c>
      <c r="AF90" s="4">
        <v>0.34789999999999999</v>
      </c>
      <c r="AG90" s="4"/>
      <c r="AH90" s="55">
        <v>0.33</v>
      </c>
      <c r="AI90" s="4">
        <v>0.3372</v>
      </c>
      <c r="AJ90" s="4"/>
      <c r="AK90" s="4"/>
      <c r="AL90" s="4"/>
      <c r="AM90" s="4"/>
      <c r="AN90" s="4"/>
      <c r="AO90" s="4"/>
      <c r="AS90" s="16"/>
      <c r="AT90" s="16"/>
      <c r="AX90" s="17"/>
      <c r="AY90" s="77"/>
    </row>
    <row r="91" spans="1:51" x14ac:dyDescent="0.25">
      <c r="A91" s="38" t="s">
        <v>602</v>
      </c>
      <c r="B91" s="4" t="str">
        <f>VLOOKUP(LEFT(Table711[[#This Row],[Column1]],FIND("–",Table711[[#This Row],[Column1]])-1),Table610[],2,0)</f>
        <v>3/8</v>
      </c>
      <c r="C91" s="13">
        <f>VLOOKUP(LEFT(Table711[[#This Row],[Column1]],FIND("–",Table711[[#This Row],[Column1]])-1),Table610[],4,0)</f>
        <v>0.375</v>
      </c>
      <c r="D91" s="4" t="str">
        <f t="shared" si="2"/>
        <v>27</v>
      </c>
      <c r="E91" s="4" t="s">
        <v>382</v>
      </c>
      <c r="F91" s="4" t="s">
        <v>372</v>
      </c>
      <c r="G91" s="4" t="str">
        <f>CONCATENATE(Table711[[#This Row],[Fraction]],"-",Table711[[#This Row],[Pitch]]," ",Table711[[#This Row],[Series]]," ",Table711[[#This Row],[Class]])</f>
        <v>3/8-27 UNS 2A</v>
      </c>
      <c r="H91" s="4" t="str">
        <f>CONCATENATE(TEXT(Table711[[#This Row],[Decimal]],".000"),"-",Table711[[#This Row],[Pitch]]," ",Table711[[#This Row],[Series]]," ",Table711[[#This Row],[Class]])</f>
        <v>.375-27 UNS 2A</v>
      </c>
      <c r="I91" s="55">
        <v>1.1000000000000001E-3</v>
      </c>
      <c r="J91" s="55">
        <v>0.37390000000000001</v>
      </c>
      <c r="K91" s="55">
        <v>0.36720000000000003</v>
      </c>
      <c r="L91" s="55" t="s">
        <v>551</v>
      </c>
      <c r="M91" s="55">
        <v>0.3498</v>
      </c>
      <c r="N91" s="55">
        <v>0.34620000000000001</v>
      </c>
      <c r="O91" s="55">
        <v>0.32979999999999998</v>
      </c>
      <c r="R91" s="4"/>
      <c r="S91" s="38" t="s">
        <v>602</v>
      </c>
      <c r="T91" s="4" t="str">
        <f>VLOOKUP(LEFT(Table7912[[#This Row],[Column1]],FIND("–",Table7912[[#This Row],[Column1]])-1),Table610[],2,0)</f>
        <v>3/8</v>
      </c>
      <c r="U91" s="13">
        <f>VLOOKUP(LEFT(Table7912[[#This Row],[Column1]],FIND("–",Table7912[[#This Row],[Column1]])-1),Table610[],4,0)</f>
        <v>0.375</v>
      </c>
      <c r="V91" s="4" t="str">
        <f t="shared" si="3"/>
        <v>27</v>
      </c>
      <c r="W91" s="4" t="s">
        <v>382</v>
      </c>
      <c r="X91" s="4" t="s">
        <v>373</v>
      </c>
      <c r="Y91" s="4" t="str">
        <f>CONCATENATE(Table7912[[#This Row],[Fraction]],"-",Table7912[[#This Row],[Pitch]]," ",Table7912[[#This Row],[Series]]," ",Table7912[[#This Row],[Class]])</f>
        <v>3/8-27 UNS 2B</v>
      </c>
      <c r="Z91" s="4" t="str">
        <f>CONCATENATE(TEXT(Table7912[[#This Row],[Decimal]],".000"),"-",Table7912[[#This Row],[Pitch]]," ",Table7912[[#This Row],[Series]]," ",Table7912[[#This Row],[Class]])</f>
        <v>.375-27 UNS 2B</v>
      </c>
      <c r="AC91" s="55">
        <v>0.375</v>
      </c>
      <c r="AE91" s="4">
        <v>0.35560000000000003</v>
      </c>
      <c r="AF91" s="4">
        <v>0.35089999999999999</v>
      </c>
      <c r="AG91" s="4"/>
      <c r="AH91" s="55">
        <v>0.33500000000000002</v>
      </c>
      <c r="AI91" s="4">
        <v>0.34399999999999997</v>
      </c>
      <c r="AJ91" s="4"/>
      <c r="AK91" s="4"/>
      <c r="AL91" s="4"/>
      <c r="AM91" s="4"/>
      <c r="AN91" s="4"/>
      <c r="AO91" s="4"/>
      <c r="AS91" s="16"/>
      <c r="AT91" s="16"/>
      <c r="AX91" s="17"/>
      <c r="AY91" s="77"/>
    </row>
    <row r="92" spans="1:51" x14ac:dyDescent="0.25">
      <c r="A92" s="38" t="s">
        <v>603</v>
      </c>
      <c r="B92" s="4" t="str">
        <f>VLOOKUP(LEFT(Table711[[#This Row],[Column1]],FIND("–",Table711[[#This Row],[Column1]])-1),Table610[],2,0)</f>
        <v>3/8</v>
      </c>
      <c r="C92" s="13">
        <f>VLOOKUP(LEFT(Table711[[#This Row],[Column1]],FIND("–",Table711[[#This Row],[Column1]])-1),Table610[],4,0)</f>
        <v>0.375</v>
      </c>
      <c r="D92" s="4" t="str">
        <f t="shared" si="2"/>
        <v>28</v>
      </c>
      <c r="E92" s="4" t="s">
        <v>384</v>
      </c>
      <c r="F92" s="4" t="s">
        <v>372</v>
      </c>
      <c r="G92" s="4" t="str">
        <f>CONCATENATE(Table711[[#This Row],[Fraction]],"-",Table711[[#This Row],[Pitch]]," ",Table711[[#This Row],[Series]]," ",Table711[[#This Row],[Class]])</f>
        <v>3/8-28 UN 2A</v>
      </c>
      <c r="H92" s="4" t="str">
        <f>CONCATENATE(TEXT(Table711[[#This Row],[Decimal]],".000"),"-",Table711[[#This Row],[Pitch]]," ",Table711[[#This Row],[Series]]," ",Table711[[#This Row],[Class]])</f>
        <v>.375-28 UN 2A</v>
      </c>
      <c r="I92" s="55">
        <v>1.1000000000000001E-3</v>
      </c>
      <c r="J92" s="55">
        <v>0.37390000000000001</v>
      </c>
      <c r="K92" s="55">
        <v>0.3674</v>
      </c>
      <c r="L92" s="55" t="s">
        <v>551</v>
      </c>
      <c r="M92" s="55">
        <v>0.35070000000000001</v>
      </c>
      <c r="N92" s="55">
        <v>0.34710000000000002</v>
      </c>
      <c r="O92" s="55">
        <v>0.33129999999999998</v>
      </c>
      <c r="R92" s="4"/>
      <c r="S92" s="38" t="s">
        <v>603</v>
      </c>
      <c r="T92" s="4" t="str">
        <f>VLOOKUP(LEFT(Table7912[[#This Row],[Column1]],FIND("–",Table7912[[#This Row],[Column1]])-1),Table610[],2,0)</f>
        <v>3/8</v>
      </c>
      <c r="U92" s="13">
        <f>VLOOKUP(LEFT(Table7912[[#This Row],[Column1]],FIND("–",Table7912[[#This Row],[Column1]])-1),Table610[],4,0)</f>
        <v>0.375</v>
      </c>
      <c r="V92" s="4" t="str">
        <f t="shared" si="3"/>
        <v>28</v>
      </c>
      <c r="W92" s="4" t="s">
        <v>384</v>
      </c>
      <c r="X92" s="4" t="s">
        <v>373</v>
      </c>
      <c r="Y92" s="4" t="str">
        <f>CONCATENATE(Table7912[[#This Row],[Fraction]],"-",Table7912[[#This Row],[Pitch]]," ",Table7912[[#This Row],[Series]]," ",Table7912[[#This Row],[Class]])</f>
        <v>3/8-28 UN 2B</v>
      </c>
      <c r="Z92" s="4" t="str">
        <f>CONCATENATE(TEXT(Table7912[[#This Row],[Decimal]],".000"),"-",Table7912[[#This Row],[Pitch]]," ",Table7912[[#This Row],[Series]]," ",Table7912[[#This Row],[Class]])</f>
        <v>.375-28 UN 2B</v>
      </c>
      <c r="AC92" s="55">
        <v>0.375</v>
      </c>
      <c r="AE92" s="4">
        <v>0.35639999999999999</v>
      </c>
      <c r="AF92" s="4">
        <v>0.3518</v>
      </c>
      <c r="AG92" s="4"/>
      <c r="AH92" s="55">
        <v>0.33600000000000002</v>
      </c>
      <c r="AI92" s="4">
        <v>0.34499999999999997</v>
      </c>
      <c r="AJ92" s="4"/>
      <c r="AK92" s="4"/>
      <c r="AL92" s="4"/>
      <c r="AM92" s="4"/>
      <c r="AN92" s="4"/>
      <c r="AO92" s="4"/>
      <c r="AS92" s="16"/>
      <c r="AT92" s="16"/>
      <c r="AX92" s="17"/>
      <c r="AY92" s="77"/>
    </row>
    <row r="93" spans="1:51" x14ac:dyDescent="0.25">
      <c r="A93" s="38" t="s">
        <v>603</v>
      </c>
      <c r="B93" s="4" t="str">
        <f>VLOOKUP(LEFT(Table711[[#This Row],[Column1]],FIND("–",Table711[[#This Row],[Column1]])-1),Table610[],2,0)</f>
        <v>3/8</v>
      </c>
      <c r="C93" s="13">
        <f>VLOOKUP(LEFT(Table711[[#This Row],[Column1]],FIND("–",Table711[[#This Row],[Column1]])-1),Table610[],4,0)</f>
        <v>0.375</v>
      </c>
      <c r="D93" s="4" t="str">
        <f t="shared" si="2"/>
        <v>28</v>
      </c>
      <c r="E93" s="4" t="s">
        <v>384</v>
      </c>
      <c r="F93" s="4" t="s">
        <v>374</v>
      </c>
      <c r="G93" s="4" t="str">
        <f>CONCATENATE(Table711[[#This Row],[Fraction]],"-",Table711[[#This Row],[Pitch]]," ",Table711[[#This Row],[Series]]," ",Table711[[#This Row],[Class]])</f>
        <v>3/8-28 UN 3A</v>
      </c>
      <c r="H93" s="4" t="str">
        <f>CONCATENATE(TEXT(Table711[[#This Row],[Decimal]],".000"),"-",Table711[[#This Row],[Pitch]]," ",Table711[[#This Row],[Series]]," ",Table711[[#This Row],[Class]])</f>
        <v>.375-28 UN 3A</v>
      </c>
      <c r="I93" s="55">
        <v>0</v>
      </c>
      <c r="J93" s="55">
        <v>0.375</v>
      </c>
      <c r="K93" s="55">
        <v>0.36849999999999999</v>
      </c>
      <c r="L93" s="55" t="s">
        <v>551</v>
      </c>
      <c r="M93" s="55">
        <v>0.3518</v>
      </c>
      <c r="N93" s="55">
        <v>0.34910000000000002</v>
      </c>
      <c r="O93" s="55">
        <v>0.33239999999999997</v>
      </c>
      <c r="R93" s="4"/>
      <c r="S93" s="38" t="s">
        <v>603</v>
      </c>
      <c r="T93" s="4" t="str">
        <f>VLOOKUP(LEFT(Table7912[[#This Row],[Column1]],FIND("–",Table7912[[#This Row],[Column1]])-1),Table610[],2,0)</f>
        <v>3/8</v>
      </c>
      <c r="U93" s="13">
        <f>VLOOKUP(LEFT(Table7912[[#This Row],[Column1]],FIND("–",Table7912[[#This Row],[Column1]])-1),Table610[],4,0)</f>
        <v>0.375</v>
      </c>
      <c r="V93" s="4" t="str">
        <f t="shared" si="3"/>
        <v>28</v>
      </c>
      <c r="W93" s="4" t="s">
        <v>384</v>
      </c>
      <c r="X93" s="4" t="s">
        <v>375</v>
      </c>
      <c r="Y93" s="4" t="str">
        <f>CONCATENATE(Table7912[[#This Row],[Fraction]],"-",Table7912[[#This Row],[Pitch]]," ",Table7912[[#This Row],[Series]]," ",Table7912[[#This Row],[Class]])</f>
        <v>3/8-28 UN 3B</v>
      </c>
      <c r="Z93" s="4" t="str">
        <f>CONCATENATE(TEXT(Table7912[[#This Row],[Decimal]],".000"),"-",Table7912[[#This Row],[Pitch]]," ",Table7912[[#This Row],[Series]]," ",Table7912[[#This Row],[Class]])</f>
        <v>.375-28 UN 3B</v>
      </c>
      <c r="AC93" s="55">
        <v>0.375</v>
      </c>
      <c r="AE93" s="4">
        <v>0.3553</v>
      </c>
      <c r="AF93" s="4">
        <v>0.3518</v>
      </c>
      <c r="AG93" s="4"/>
      <c r="AH93" s="55">
        <v>0.33600000000000002</v>
      </c>
      <c r="AI93" s="4">
        <v>0.34260000000000002</v>
      </c>
      <c r="AJ93" s="4"/>
      <c r="AK93" s="4"/>
      <c r="AL93" s="4"/>
      <c r="AM93" s="4"/>
      <c r="AN93" s="4"/>
      <c r="AO93" s="4"/>
      <c r="AS93" s="16"/>
      <c r="AT93" s="16"/>
      <c r="AX93" s="17"/>
      <c r="AY93" s="77"/>
    </row>
    <row r="94" spans="1:51" x14ac:dyDescent="0.25">
      <c r="A94" s="38" t="s">
        <v>604</v>
      </c>
      <c r="B94" s="4" t="str">
        <f>VLOOKUP(LEFT(Table711[[#This Row],[Column1]],FIND("–",Table711[[#This Row],[Column1]])-1),Table610[],2,0)</f>
        <v>3/8</v>
      </c>
      <c r="C94" s="13">
        <f>VLOOKUP(LEFT(Table711[[#This Row],[Column1]],FIND("–",Table711[[#This Row],[Column1]])-1),Table610[],4,0)</f>
        <v>0.375</v>
      </c>
      <c r="D94" s="4" t="str">
        <f t="shared" si="2"/>
        <v>32</v>
      </c>
      <c r="E94" s="4" t="s">
        <v>383</v>
      </c>
      <c r="F94" s="4" t="s">
        <v>372</v>
      </c>
      <c r="G94" s="4" t="str">
        <f>CONCATENATE(Table711[[#This Row],[Fraction]],"-",Table711[[#This Row],[Pitch]]," ",Table711[[#This Row],[Series]]," ",Table711[[#This Row],[Class]])</f>
        <v>3/8-32 UNEF 2A</v>
      </c>
      <c r="H94" s="4" t="str">
        <f>CONCATENATE(TEXT(Table711[[#This Row],[Decimal]],".000"),"-",Table711[[#This Row],[Pitch]]," ",Table711[[#This Row],[Series]]," ",Table711[[#This Row],[Class]])</f>
        <v>.375-32 UNEF 2A</v>
      </c>
      <c r="I94" s="55">
        <v>1E-3</v>
      </c>
      <c r="J94" s="55">
        <v>0.374</v>
      </c>
      <c r="K94" s="55">
        <v>0.36799999999999999</v>
      </c>
      <c r="L94" s="55" t="s">
        <v>551</v>
      </c>
      <c r="M94" s="55">
        <v>0.35370000000000001</v>
      </c>
      <c r="N94" s="55">
        <v>0.3503</v>
      </c>
      <c r="O94" s="55">
        <v>0.33679999999999999</v>
      </c>
      <c r="R94" s="4"/>
      <c r="S94" s="38" t="s">
        <v>604</v>
      </c>
      <c r="T94" s="4" t="str">
        <f>VLOOKUP(LEFT(Table7912[[#This Row],[Column1]],FIND("–",Table7912[[#This Row],[Column1]])-1),Table610[],2,0)</f>
        <v>3/8</v>
      </c>
      <c r="U94" s="13">
        <f>VLOOKUP(LEFT(Table7912[[#This Row],[Column1]],FIND("–",Table7912[[#This Row],[Column1]])-1),Table610[],4,0)</f>
        <v>0.375</v>
      </c>
      <c r="V94" s="4" t="str">
        <f t="shared" si="3"/>
        <v>32</v>
      </c>
      <c r="W94" s="4" t="s">
        <v>383</v>
      </c>
      <c r="X94" s="4" t="s">
        <v>373</v>
      </c>
      <c r="Y94" s="4" t="str">
        <f>CONCATENATE(Table7912[[#This Row],[Fraction]],"-",Table7912[[#This Row],[Pitch]]," ",Table7912[[#This Row],[Series]]," ",Table7912[[#This Row],[Class]])</f>
        <v>3/8-32 UNEF 2B</v>
      </c>
      <c r="Z94" s="4" t="str">
        <f>CONCATENATE(TEXT(Table7912[[#This Row],[Decimal]],".000"),"-",Table7912[[#This Row],[Pitch]]," ",Table7912[[#This Row],[Series]]," ",Table7912[[#This Row],[Class]])</f>
        <v>.375-32 UNEF 2B</v>
      </c>
      <c r="AC94" s="55">
        <v>0.375</v>
      </c>
      <c r="AE94" s="4">
        <v>0.35909999999999997</v>
      </c>
      <c r="AF94" s="4">
        <v>0.35470000000000002</v>
      </c>
      <c r="AG94" s="4"/>
      <c r="AH94" s="55">
        <v>0.34100000000000003</v>
      </c>
      <c r="AI94" s="4">
        <v>0.34899999999999998</v>
      </c>
      <c r="AJ94" s="4"/>
      <c r="AK94" s="4"/>
      <c r="AL94" s="4"/>
      <c r="AM94" s="4"/>
      <c r="AN94" s="4"/>
      <c r="AO94" s="4"/>
      <c r="AS94" s="16"/>
      <c r="AT94" s="16"/>
      <c r="AX94" s="17"/>
      <c r="AY94" s="77"/>
    </row>
    <row r="95" spans="1:51" x14ac:dyDescent="0.25">
      <c r="A95" s="38" t="s">
        <v>604</v>
      </c>
      <c r="B95" s="4" t="str">
        <f>VLOOKUP(LEFT(Table711[[#This Row],[Column1]],FIND("–",Table711[[#This Row],[Column1]])-1),Table610[],2,0)</f>
        <v>3/8</v>
      </c>
      <c r="C95" s="13">
        <f>VLOOKUP(LEFT(Table711[[#This Row],[Column1]],FIND("–",Table711[[#This Row],[Column1]])-1),Table610[],4,0)</f>
        <v>0.375</v>
      </c>
      <c r="D95" s="4" t="str">
        <f t="shared" si="2"/>
        <v>32</v>
      </c>
      <c r="E95" s="4" t="s">
        <v>383</v>
      </c>
      <c r="F95" s="4" t="s">
        <v>374</v>
      </c>
      <c r="G95" s="4" t="str">
        <f>CONCATENATE(Table711[[#This Row],[Fraction]],"-",Table711[[#This Row],[Pitch]]," ",Table711[[#This Row],[Series]]," ",Table711[[#This Row],[Class]])</f>
        <v>3/8-32 UNEF 3A</v>
      </c>
      <c r="H95" s="4" t="str">
        <f>CONCATENATE(TEXT(Table711[[#This Row],[Decimal]],".000"),"-",Table711[[#This Row],[Pitch]]," ",Table711[[#This Row],[Series]]," ",Table711[[#This Row],[Class]])</f>
        <v>.375-32 UNEF 3A</v>
      </c>
      <c r="I95" s="55">
        <v>0</v>
      </c>
      <c r="J95" s="55">
        <v>0.375</v>
      </c>
      <c r="K95" s="55">
        <v>0.36899999999999999</v>
      </c>
      <c r="L95" s="55" t="s">
        <v>551</v>
      </c>
      <c r="M95" s="55">
        <v>0.35470000000000002</v>
      </c>
      <c r="N95" s="55">
        <v>0.35220000000000001</v>
      </c>
      <c r="O95" s="55">
        <v>0.33779999999999999</v>
      </c>
      <c r="R95" s="4"/>
      <c r="S95" s="38" t="s">
        <v>604</v>
      </c>
      <c r="T95" s="4" t="str">
        <f>VLOOKUP(LEFT(Table7912[[#This Row],[Column1]],FIND("–",Table7912[[#This Row],[Column1]])-1),Table610[],2,0)</f>
        <v>3/8</v>
      </c>
      <c r="U95" s="13">
        <f>VLOOKUP(LEFT(Table7912[[#This Row],[Column1]],FIND("–",Table7912[[#This Row],[Column1]])-1),Table610[],4,0)</f>
        <v>0.375</v>
      </c>
      <c r="V95" s="4" t="str">
        <f t="shared" si="3"/>
        <v>32</v>
      </c>
      <c r="W95" s="4" t="s">
        <v>383</v>
      </c>
      <c r="X95" s="4" t="s">
        <v>375</v>
      </c>
      <c r="Y95" s="4" t="str">
        <f>CONCATENATE(Table7912[[#This Row],[Fraction]],"-",Table7912[[#This Row],[Pitch]]," ",Table7912[[#This Row],[Series]]," ",Table7912[[#This Row],[Class]])</f>
        <v>3/8-32 UNEF 3B</v>
      </c>
      <c r="Z95" s="4" t="str">
        <f>CONCATENATE(TEXT(Table7912[[#This Row],[Decimal]],".000"),"-",Table7912[[#This Row],[Pitch]]," ",Table7912[[#This Row],[Series]]," ",Table7912[[#This Row],[Class]])</f>
        <v>.375-32 UNEF 3B</v>
      </c>
      <c r="AC95" s="55">
        <v>0.375</v>
      </c>
      <c r="AE95" s="4">
        <v>0.35799999999999998</v>
      </c>
      <c r="AF95" s="4">
        <v>0.35470000000000002</v>
      </c>
      <c r="AG95" s="4"/>
      <c r="AH95" s="55">
        <v>0.34100000000000003</v>
      </c>
      <c r="AI95" s="4">
        <v>0.34689999999999999</v>
      </c>
      <c r="AJ95" s="4"/>
      <c r="AK95" s="4"/>
      <c r="AL95" s="4"/>
      <c r="AM95" s="4"/>
      <c r="AN95" s="4"/>
      <c r="AO95" s="4"/>
      <c r="AS95" s="16"/>
      <c r="AT95" s="16"/>
      <c r="AX95" s="17"/>
      <c r="AY95" s="77"/>
    </row>
    <row r="96" spans="1:51" x14ac:dyDescent="0.25">
      <c r="A96" s="38" t="s">
        <v>605</v>
      </c>
      <c r="B96" s="4" t="str">
        <f>VLOOKUP(LEFT(Table711[[#This Row],[Column1]],FIND("–",Table711[[#This Row],[Column1]])-1),Table610[],2,0)</f>
        <v>3/8</v>
      </c>
      <c r="C96" s="13">
        <f>VLOOKUP(LEFT(Table711[[#This Row],[Column1]],FIND("–",Table711[[#This Row],[Column1]])-1),Table610[],4,0)</f>
        <v>0.375</v>
      </c>
      <c r="D96" s="4" t="str">
        <f t="shared" si="2"/>
        <v>36</v>
      </c>
      <c r="E96" s="4" t="s">
        <v>382</v>
      </c>
      <c r="F96" s="4" t="s">
        <v>372</v>
      </c>
      <c r="G96" s="4" t="str">
        <f>CONCATENATE(Table711[[#This Row],[Fraction]],"-",Table711[[#This Row],[Pitch]]," ",Table711[[#This Row],[Series]]," ",Table711[[#This Row],[Class]])</f>
        <v>3/8-36 UNS 2A</v>
      </c>
      <c r="H96" s="4" t="str">
        <f>CONCATENATE(TEXT(Table711[[#This Row],[Decimal]],".000"),"-",Table711[[#This Row],[Pitch]]," ",Table711[[#This Row],[Series]]," ",Table711[[#This Row],[Class]])</f>
        <v>.375-36 UNS 2A</v>
      </c>
      <c r="I96" s="55">
        <v>1E-3</v>
      </c>
      <c r="J96" s="55">
        <v>0.374</v>
      </c>
      <c r="K96" s="55">
        <v>0.36849999999999999</v>
      </c>
      <c r="L96" s="55" t="s">
        <v>551</v>
      </c>
      <c r="M96" s="55">
        <v>0.35599999999999998</v>
      </c>
      <c r="N96" s="55">
        <v>0.3528</v>
      </c>
      <c r="O96" s="55">
        <v>0.34089999999999998</v>
      </c>
      <c r="R96" s="4"/>
      <c r="S96" s="38" t="s">
        <v>605</v>
      </c>
      <c r="T96" s="4" t="str">
        <f>VLOOKUP(LEFT(Table7912[[#This Row],[Column1]],FIND("–",Table7912[[#This Row],[Column1]])-1),Table610[],2,0)</f>
        <v>3/8</v>
      </c>
      <c r="U96" s="13">
        <f>VLOOKUP(LEFT(Table7912[[#This Row],[Column1]],FIND("–",Table7912[[#This Row],[Column1]])-1),Table610[],4,0)</f>
        <v>0.375</v>
      </c>
      <c r="V96" s="4" t="str">
        <f t="shared" si="3"/>
        <v>36</v>
      </c>
      <c r="W96" s="4" t="s">
        <v>382</v>
      </c>
      <c r="X96" s="4" t="s">
        <v>373</v>
      </c>
      <c r="Y96" s="4" t="str">
        <f>CONCATENATE(Table7912[[#This Row],[Fraction]],"-",Table7912[[#This Row],[Pitch]]," ",Table7912[[#This Row],[Series]]," ",Table7912[[#This Row],[Class]])</f>
        <v>3/8-36 UNS 2B</v>
      </c>
      <c r="Z96" s="4" t="str">
        <f>CONCATENATE(TEXT(Table7912[[#This Row],[Decimal]],".000"),"-",Table7912[[#This Row],[Pitch]]," ",Table7912[[#This Row],[Series]]," ",Table7912[[#This Row],[Class]])</f>
        <v>.375-36 UNS 2B</v>
      </c>
      <c r="AC96" s="55">
        <v>0.375</v>
      </c>
      <c r="AE96" s="4">
        <v>0.36120000000000002</v>
      </c>
      <c r="AF96" s="4">
        <v>0.35699999999999998</v>
      </c>
      <c r="AG96" s="4"/>
      <c r="AH96" s="55">
        <v>0.34499999999999997</v>
      </c>
      <c r="AI96" s="4">
        <v>0.35199999999999998</v>
      </c>
      <c r="AJ96" s="4"/>
      <c r="AK96" s="4"/>
      <c r="AL96" s="4"/>
      <c r="AM96" s="4"/>
      <c r="AN96" s="4"/>
      <c r="AO96" s="4"/>
      <c r="AS96" s="16"/>
      <c r="AT96" s="16"/>
      <c r="AX96" s="17"/>
      <c r="AY96" s="77"/>
    </row>
    <row r="97" spans="1:51" x14ac:dyDescent="0.25">
      <c r="A97" s="38" t="s">
        <v>606</v>
      </c>
      <c r="B97" s="4" t="str">
        <f>VLOOKUP(LEFT(Table711[[#This Row],[Column1]],FIND("–",Table711[[#This Row],[Column1]])-1),Table610[],2,0)</f>
        <v>3/8</v>
      </c>
      <c r="C97" s="13">
        <f>VLOOKUP(LEFT(Table711[[#This Row],[Column1]],FIND("–",Table711[[#This Row],[Column1]])-1),Table610[],4,0)</f>
        <v>0.375</v>
      </c>
      <c r="D97" s="4" t="str">
        <f t="shared" si="2"/>
        <v>40</v>
      </c>
      <c r="E97" s="4" t="s">
        <v>382</v>
      </c>
      <c r="F97" s="4" t="s">
        <v>372</v>
      </c>
      <c r="G97" s="4" t="str">
        <f>CONCATENATE(Table711[[#This Row],[Fraction]],"-",Table711[[#This Row],[Pitch]]," ",Table711[[#This Row],[Series]]," ",Table711[[#This Row],[Class]])</f>
        <v>3/8-40 UNS 2A</v>
      </c>
      <c r="H97" s="4" t="str">
        <f>CONCATENATE(TEXT(Table711[[#This Row],[Decimal]],".000"),"-",Table711[[#This Row],[Pitch]]," ",Table711[[#This Row],[Series]]," ",Table711[[#This Row],[Class]])</f>
        <v>.375-40 UNS 2A</v>
      </c>
      <c r="I97" s="55">
        <v>8.9999999999999998E-4</v>
      </c>
      <c r="J97" s="55">
        <v>0.37409999999999999</v>
      </c>
      <c r="K97" s="55">
        <v>0.36899999999999999</v>
      </c>
      <c r="L97" s="55" t="s">
        <v>551</v>
      </c>
      <c r="M97" s="55">
        <v>0.3579</v>
      </c>
      <c r="N97" s="55">
        <v>0.3548</v>
      </c>
      <c r="O97" s="55">
        <v>0.34429999999999999</v>
      </c>
      <c r="R97" s="4"/>
      <c r="S97" s="38" t="s">
        <v>606</v>
      </c>
      <c r="T97" s="4" t="str">
        <f>VLOOKUP(LEFT(Table7912[[#This Row],[Column1]],FIND("–",Table7912[[#This Row],[Column1]])-1),Table610[],2,0)</f>
        <v>3/8</v>
      </c>
      <c r="U97" s="13">
        <f>VLOOKUP(LEFT(Table7912[[#This Row],[Column1]],FIND("–",Table7912[[#This Row],[Column1]])-1),Table610[],4,0)</f>
        <v>0.375</v>
      </c>
      <c r="V97" s="4" t="str">
        <f t="shared" si="3"/>
        <v>40</v>
      </c>
      <c r="W97" s="4" t="s">
        <v>382</v>
      </c>
      <c r="X97" s="4" t="s">
        <v>373</v>
      </c>
      <c r="Y97" s="4" t="str">
        <f>CONCATENATE(Table7912[[#This Row],[Fraction]],"-",Table7912[[#This Row],[Pitch]]," ",Table7912[[#This Row],[Series]]," ",Table7912[[#This Row],[Class]])</f>
        <v>3/8-40 UNS 2B</v>
      </c>
      <c r="Z97" s="4" t="str">
        <f>CONCATENATE(TEXT(Table7912[[#This Row],[Decimal]],".000"),"-",Table7912[[#This Row],[Pitch]]," ",Table7912[[#This Row],[Series]]," ",Table7912[[#This Row],[Class]])</f>
        <v>.375-40 UNS 2B</v>
      </c>
      <c r="AC97" s="55">
        <v>0.375</v>
      </c>
      <c r="AE97" s="4">
        <v>0.36280000000000001</v>
      </c>
      <c r="AF97" s="4">
        <v>0.35880000000000001</v>
      </c>
      <c r="AG97" s="4"/>
      <c r="AH97" s="55">
        <v>0.34799999999999998</v>
      </c>
      <c r="AI97" s="4">
        <v>0.35399999999999998</v>
      </c>
      <c r="AJ97" s="4"/>
      <c r="AK97" s="4"/>
      <c r="AL97" s="4"/>
      <c r="AM97" s="4"/>
      <c r="AN97" s="4"/>
      <c r="AO97" s="4"/>
      <c r="AS97" s="16"/>
      <c r="AT97" s="16"/>
      <c r="AX97" s="17"/>
      <c r="AY97" s="77"/>
    </row>
    <row r="98" spans="1:51" x14ac:dyDescent="0.25">
      <c r="A98" s="38" t="s">
        <v>607</v>
      </c>
      <c r="B98" s="4" t="str">
        <f>VLOOKUP(LEFT(Table711[[#This Row],[Column1]],FIND("–",Table711[[#This Row],[Column1]])-1),Table610[],2,0)</f>
        <v>0.390</v>
      </c>
      <c r="C98" s="13">
        <f>VLOOKUP(LEFT(Table711[[#This Row],[Column1]],FIND("–",Table711[[#This Row],[Column1]])-1),Table610[],4,0)</f>
        <v>0.39</v>
      </c>
      <c r="D98" s="4" t="str">
        <f t="shared" si="2"/>
        <v>27</v>
      </c>
      <c r="E98" s="4" t="s">
        <v>382</v>
      </c>
      <c r="F98" s="4" t="s">
        <v>372</v>
      </c>
      <c r="G98" s="4" t="str">
        <f>CONCATENATE(Table711[[#This Row],[Fraction]],"-",Table711[[#This Row],[Pitch]]," ",Table711[[#This Row],[Series]]," ",Table711[[#This Row],[Class]])</f>
        <v>0.390-27 UNS 2A</v>
      </c>
      <c r="H98" s="4" t="str">
        <f>CONCATENATE(TEXT(Table711[[#This Row],[Decimal]],".000"),"-",Table711[[#This Row],[Pitch]]," ",Table711[[#This Row],[Series]]," ",Table711[[#This Row],[Class]])</f>
        <v>.390-27 UNS 2A</v>
      </c>
      <c r="I98" s="55">
        <v>1.1000000000000001E-3</v>
      </c>
      <c r="J98" s="55">
        <v>0.38890000000000002</v>
      </c>
      <c r="K98" s="55">
        <v>0.38219999999999998</v>
      </c>
      <c r="L98" s="55" t="s">
        <v>551</v>
      </c>
      <c r="M98" s="55">
        <v>0.36480000000000001</v>
      </c>
      <c r="N98" s="55">
        <v>0.36120000000000002</v>
      </c>
      <c r="O98" s="55">
        <v>0.3448</v>
      </c>
      <c r="R98" s="4"/>
      <c r="S98" s="38" t="s">
        <v>607</v>
      </c>
      <c r="T98" s="4" t="str">
        <f>VLOOKUP(LEFT(Table7912[[#This Row],[Column1]],FIND("–",Table7912[[#This Row],[Column1]])-1),Table610[],2,0)</f>
        <v>0.390</v>
      </c>
      <c r="U98" s="13">
        <f>VLOOKUP(LEFT(Table7912[[#This Row],[Column1]],FIND("–",Table7912[[#This Row],[Column1]])-1),Table610[],4,0)</f>
        <v>0.39</v>
      </c>
      <c r="V98" s="4" t="str">
        <f t="shared" si="3"/>
        <v>27</v>
      </c>
      <c r="W98" s="4" t="s">
        <v>382</v>
      </c>
      <c r="X98" s="4" t="s">
        <v>373</v>
      </c>
      <c r="Y98" s="4" t="str">
        <f>CONCATENATE(Table7912[[#This Row],[Fraction]],"-",Table7912[[#This Row],[Pitch]]," ",Table7912[[#This Row],[Series]]," ",Table7912[[#This Row],[Class]])</f>
        <v>0.390-27 UNS 2B</v>
      </c>
      <c r="Z98" s="4" t="str">
        <f>CONCATENATE(TEXT(Table7912[[#This Row],[Decimal]],".000"),"-",Table7912[[#This Row],[Pitch]]," ",Table7912[[#This Row],[Series]]," ",Table7912[[#This Row],[Class]])</f>
        <v>.390-27 UNS 2B</v>
      </c>
      <c r="AC98" s="55">
        <v>0.39</v>
      </c>
      <c r="AE98" s="4">
        <v>0.37059999999999998</v>
      </c>
      <c r="AF98" s="4">
        <v>0.3659</v>
      </c>
      <c r="AG98" s="4"/>
      <c r="AH98" s="55">
        <v>0.35</v>
      </c>
      <c r="AI98" s="4">
        <v>0.35899999999999999</v>
      </c>
      <c r="AJ98" s="4"/>
      <c r="AK98" s="4"/>
      <c r="AL98" s="4"/>
      <c r="AM98" s="4"/>
      <c r="AN98" s="4"/>
      <c r="AO98" s="4"/>
      <c r="AS98" s="16"/>
      <c r="AT98" s="16"/>
      <c r="AX98" s="17"/>
      <c r="AY98" s="77"/>
    </row>
    <row r="99" spans="1:51" x14ac:dyDescent="0.25">
      <c r="A99" s="38" t="s">
        <v>608</v>
      </c>
      <c r="B99" s="4" t="str">
        <f>VLOOKUP(LEFT(Table711[[#This Row],[Column1]],FIND("–",Table711[[#This Row],[Column1]])-1),Table610[],2,0)</f>
        <v>7/16</v>
      </c>
      <c r="C99" s="13">
        <f>VLOOKUP(LEFT(Table711[[#This Row],[Column1]],FIND("–",Table711[[#This Row],[Column1]])-1),Table610[],4,0)</f>
        <v>0.4375</v>
      </c>
      <c r="D99" s="4" t="str">
        <f t="shared" si="2"/>
        <v>14</v>
      </c>
      <c r="E99" s="4" t="s">
        <v>381</v>
      </c>
      <c r="F99" s="4" t="s">
        <v>376</v>
      </c>
      <c r="G99" s="4" t="str">
        <f>CONCATENATE(Table711[[#This Row],[Fraction]],"-",Table711[[#This Row],[Pitch]]," ",Table711[[#This Row],[Series]]," ",Table711[[#This Row],[Class]])</f>
        <v>7/16-14 UNC 1A</v>
      </c>
      <c r="H99" s="4" t="str">
        <f>CONCATENATE(TEXT(Table711[[#This Row],[Decimal]],".000"),"-",Table711[[#This Row],[Pitch]]," ",Table711[[#This Row],[Series]]," ",Table711[[#This Row],[Class]])</f>
        <v>.438-14 UNC 1A</v>
      </c>
      <c r="I99" s="55">
        <v>1.4E-3</v>
      </c>
      <c r="J99" s="55">
        <v>0.43609999999999999</v>
      </c>
      <c r="K99" s="55">
        <v>0.42059999999999997</v>
      </c>
      <c r="L99" s="55" t="s">
        <v>551</v>
      </c>
      <c r="M99" s="55">
        <v>0.38969999999999999</v>
      </c>
      <c r="N99" s="55">
        <v>0.3826</v>
      </c>
      <c r="O99" s="55">
        <v>0.35110000000000002</v>
      </c>
      <c r="R99" s="4"/>
      <c r="S99" s="38" t="s">
        <v>608</v>
      </c>
      <c r="T99" s="4" t="str">
        <f>VLOOKUP(LEFT(Table7912[[#This Row],[Column1]],FIND("–",Table7912[[#This Row],[Column1]])-1),Table610[],2,0)</f>
        <v>7/16</v>
      </c>
      <c r="U99" s="13">
        <f>VLOOKUP(LEFT(Table7912[[#This Row],[Column1]],FIND("–",Table7912[[#This Row],[Column1]])-1),Table610[],4,0)</f>
        <v>0.4375</v>
      </c>
      <c r="V99" s="4" t="str">
        <f t="shared" si="3"/>
        <v>14</v>
      </c>
      <c r="W99" s="4" t="s">
        <v>381</v>
      </c>
      <c r="X99" s="4" t="s">
        <v>377</v>
      </c>
      <c r="Y99" s="4" t="str">
        <f>CONCATENATE(Table7912[[#This Row],[Fraction]],"-",Table7912[[#This Row],[Pitch]]," ",Table7912[[#This Row],[Series]]," ",Table7912[[#This Row],[Class]])</f>
        <v>7/16-14 UNC 1B</v>
      </c>
      <c r="Z99" s="4" t="str">
        <f>CONCATENATE(TEXT(Table7912[[#This Row],[Decimal]],".000"),"-",Table7912[[#This Row],[Pitch]]," ",Table7912[[#This Row],[Series]]," ",Table7912[[#This Row],[Class]])</f>
        <v>.438-14 UNC 1B</v>
      </c>
      <c r="AC99" s="55">
        <v>0.4375</v>
      </c>
      <c r="AE99" s="4">
        <v>0.40029999999999999</v>
      </c>
      <c r="AF99" s="4">
        <v>0.3911</v>
      </c>
      <c r="AG99" s="4"/>
      <c r="AH99" s="55">
        <v>0.36</v>
      </c>
      <c r="AI99" s="4">
        <v>0.376</v>
      </c>
      <c r="AJ99" s="4"/>
      <c r="AK99" s="4"/>
      <c r="AL99" s="4"/>
      <c r="AM99" s="4"/>
      <c r="AN99" s="4"/>
      <c r="AO99" s="4"/>
      <c r="AS99" s="16"/>
      <c r="AT99" s="16"/>
      <c r="AX99" s="17"/>
      <c r="AY99" s="77"/>
    </row>
    <row r="100" spans="1:51" x14ac:dyDescent="0.25">
      <c r="A100" s="38" t="s">
        <v>608</v>
      </c>
      <c r="B100" s="4" t="str">
        <f>VLOOKUP(LEFT(Table711[[#This Row],[Column1]],FIND("–",Table711[[#This Row],[Column1]])-1),Table610[],2,0)</f>
        <v>7/16</v>
      </c>
      <c r="C100" s="13">
        <f>VLOOKUP(LEFT(Table711[[#This Row],[Column1]],FIND("–",Table711[[#This Row],[Column1]])-1),Table610[],4,0)</f>
        <v>0.4375</v>
      </c>
      <c r="D100" s="4" t="str">
        <f t="shared" si="2"/>
        <v>14</v>
      </c>
      <c r="E100" s="4" t="s">
        <v>381</v>
      </c>
      <c r="F100" s="4" t="s">
        <v>372</v>
      </c>
      <c r="G100" s="4" t="str">
        <f>CONCATENATE(Table711[[#This Row],[Fraction]],"-",Table711[[#This Row],[Pitch]]," ",Table711[[#This Row],[Series]]," ",Table711[[#This Row],[Class]])</f>
        <v>7/16-14 UNC 2A</v>
      </c>
      <c r="H100" s="4" t="str">
        <f>CONCATENATE(TEXT(Table711[[#This Row],[Decimal]],".000"),"-",Table711[[#This Row],[Pitch]]," ",Table711[[#This Row],[Series]]," ",Table711[[#This Row],[Class]])</f>
        <v>.438-14 UNC 2A</v>
      </c>
      <c r="I100" s="55">
        <v>1.4E-3</v>
      </c>
      <c r="J100" s="55">
        <v>0.43609999999999999</v>
      </c>
      <c r="K100" s="55">
        <v>0.42580000000000001</v>
      </c>
      <c r="L100" s="55">
        <v>0.42059999999999997</v>
      </c>
      <c r="M100" s="55">
        <v>0.38969999999999999</v>
      </c>
      <c r="N100" s="55">
        <v>0.38500000000000001</v>
      </c>
      <c r="O100" s="55">
        <v>0.35110000000000002</v>
      </c>
      <c r="R100" s="4"/>
      <c r="S100" s="38" t="s">
        <v>608</v>
      </c>
      <c r="T100" s="4" t="str">
        <f>VLOOKUP(LEFT(Table7912[[#This Row],[Column1]],FIND("–",Table7912[[#This Row],[Column1]])-1),Table610[],2,0)</f>
        <v>7/16</v>
      </c>
      <c r="U100" s="13">
        <f>VLOOKUP(LEFT(Table7912[[#This Row],[Column1]],FIND("–",Table7912[[#This Row],[Column1]])-1),Table610[],4,0)</f>
        <v>0.4375</v>
      </c>
      <c r="V100" s="4" t="str">
        <f t="shared" si="3"/>
        <v>14</v>
      </c>
      <c r="W100" s="4" t="s">
        <v>381</v>
      </c>
      <c r="X100" s="4" t="s">
        <v>373</v>
      </c>
      <c r="Y100" s="4" t="str">
        <f>CONCATENATE(Table7912[[#This Row],[Fraction]],"-",Table7912[[#This Row],[Pitch]]," ",Table7912[[#This Row],[Series]]," ",Table7912[[#This Row],[Class]])</f>
        <v>7/16-14 UNC 2B</v>
      </c>
      <c r="Z100" s="4" t="str">
        <f>CONCATENATE(TEXT(Table7912[[#This Row],[Decimal]],".000"),"-",Table7912[[#This Row],[Pitch]]," ",Table7912[[#This Row],[Series]]," ",Table7912[[#This Row],[Class]])</f>
        <v>.438-14 UNC 2B</v>
      </c>
      <c r="AC100" s="55">
        <v>0.4375</v>
      </c>
      <c r="AE100" s="4">
        <v>0.3972</v>
      </c>
      <c r="AF100" s="4">
        <v>0.3911</v>
      </c>
      <c r="AG100" s="4"/>
      <c r="AH100" s="55">
        <v>0.36</v>
      </c>
      <c r="AI100" s="4">
        <v>0.376</v>
      </c>
      <c r="AJ100" s="4"/>
      <c r="AK100" s="4"/>
      <c r="AL100" s="4"/>
      <c r="AM100" s="4"/>
      <c r="AN100" s="4"/>
      <c r="AO100" s="4"/>
      <c r="AS100" s="16"/>
      <c r="AT100" s="16"/>
      <c r="AX100" s="17"/>
      <c r="AY100" s="77"/>
    </row>
    <row r="101" spans="1:51" x14ac:dyDescent="0.25">
      <c r="A101" s="38" t="s">
        <v>609</v>
      </c>
      <c r="B101" s="4" t="str">
        <f>VLOOKUP(LEFT(Table711[[#This Row],[Column1]],FIND("–",Table711[[#This Row],[Column1]])-1),Table610[],2,0)</f>
        <v>7/16</v>
      </c>
      <c r="C101" s="13">
        <f>VLOOKUP(LEFT(Table711[[#This Row],[Column1]],FIND("–",Table711[[#This Row],[Column1]])-1),Table610[],4,0)</f>
        <v>0.4375</v>
      </c>
      <c r="D101" s="4" t="str">
        <f t="shared" si="2"/>
        <v>16</v>
      </c>
      <c r="E101" s="4" t="s">
        <v>384</v>
      </c>
      <c r="F101" s="4" t="s">
        <v>374</v>
      </c>
      <c r="G101" s="4" t="str">
        <f>CONCATENATE(Table711[[#This Row],[Fraction]],"-",Table711[[#This Row],[Pitch]]," ",Table711[[#This Row],[Series]]," ",Table711[[#This Row],[Class]])</f>
        <v>7/16-16 UN 3A</v>
      </c>
      <c r="H101" s="4" t="str">
        <f>CONCATENATE(TEXT(Table711[[#This Row],[Decimal]],".000"),"-",Table711[[#This Row],[Pitch]]," ",Table711[[#This Row],[Series]]," ",Table711[[#This Row],[Class]])</f>
        <v>.438-16 UN 3A</v>
      </c>
      <c r="I101" s="55">
        <v>0</v>
      </c>
      <c r="J101" s="55">
        <v>0.4375</v>
      </c>
      <c r="K101" s="55">
        <v>0.42720000000000002</v>
      </c>
      <c r="L101" s="55" t="s">
        <v>551</v>
      </c>
      <c r="M101" s="55">
        <v>0.3911</v>
      </c>
      <c r="N101" s="55">
        <v>0.3876</v>
      </c>
      <c r="O101" s="55">
        <v>0.35249999999999998</v>
      </c>
      <c r="R101" s="4"/>
      <c r="S101" s="38" t="s">
        <v>609</v>
      </c>
      <c r="T101" s="4" t="str">
        <f>VLOOKUP(LEFT(Table7912[[#This Row],[Column1]],FIND("–",Table7912[[#This Row],[Column1]])-1),Table610[],2,0)</f>
        <v>7/16</v>
      </c>
      <c r="U101" s="13">
        <f>VLOOKUP(LEFT(Table7912[[#This Row],[Column1]],FIND("–",Table7912[[#This Row],[Column1]])-1),Table610[],4,0)</f>
        <v>0.4375</v>
      </c>
      <c r="V101" s="4" t="str">
        <f t="shared" si="3"/>
        <v>16</v>
      </c>
      <c r="W101" s="4" t="s">
        <v>384</v>
      </c>
      <c r="X101" s="4" t="s">
        <v>375</v>
      </c>
      <c r="Y101" s="4" t="str">
        <f>CONCATENATE(Table7912[[#This Row],[Fraction]],"-",Table7912[[#This Row],[Pitch]]," ",Table7912[[#This Row],[Series]]," ",Table7912[[#This Row],[Class]])</f>
        <v>7/16-16 UN 3B</v>
      </c>
      <c r="Z101" s="4" t="str">
        <f>CONCATENATE(TEXT(Table7912[[#This Row],[Decimal]],".000"),"-",Table7912[[#This Row],[Pitch]]," ",Table7912[[#This Row],[Series]]," ",Table7912[[#This Row],[Class]])</f>
        <v>.438-16 UN 3B</v>
      </c>
      <c r="AC101" s="55">
        <v>0.4375</v>
      </c>
      <c r="AE101" s="4">
        <v>0.3957</v>
      </c>
      <c r="AF101" s="4">
        <v>0.3911</v>
      </c>
      <c r="AG101" s="4"/>
      <c r="AH101" s="55">
        <v>0.36</v>
      </c>
      <c r="AI101" s="4">
        <v>0.37169999999999997</v>
      </c>
      <c r="AJ101" s="4"/>
      <c r="AK101" s="4"/>
      <c r="AL101" s="4"/>
      <c r="AM101" s="4"/>
      <c r="AN101" s="4"/>
      <c r="AO101" s="4"/>
      <c r="AS101" s="16"/>
      <c r="AT101" s="16"/>
      <c r="AX101" s="17"/>
      <c r="AY101" s="77"/>
    </row>
    <row r="102" spans="1:51" x14ac:dyDescent="0.25">
      <c r="A102" s="38" t="s">
        <v>609</v>
      </c>
      <c r="B102" s="4" t="str">
        <f>VLOOKUP(LEFT(Table711[[#This Row],[Column1]],FIND("–",Table711[[#This Row],[Column1]])-1),Table610[],2,0)</f>
        <v>7/16</v>
      </c>
      <c r="C102" s="13">
        <f>VLOOKUP(LEFT(Table711[[#This Row],[Column1]],FIND("–",Table711[[#This Row],[Column1]])-1),Table610[],4,0)</f>
        <v>0.4375</v>
      </c>
      <c r="D102" s="4" t="str">
        <f t="shared" si="2"/>
        <v>16</v>
      </c>
      <c r="E102" s="4" t="s">
        <v>384</v>
      </c>
      <c r="F102" s="4" t="s">
        <v>372</v>
      </c>
      <c r="G102" s="4" t="str">
        <f>CONCATENATE(Table711[[#This Row],[Fraction]],"-",Table711[[#This Row],[Pitch]]," ",Table711[[#This Row],[Series]]," ",Table711[[#This Row],[Class]])</f>
        <v>7/16-16 UN 2A</v>
      </c>
      <c r="H102" s="4" t="str">
        <f>CONCATENATE(TEXT(Table711[[#This Row],[Decimal]],".000"),"-",Table711[[#This Row],[Pitch]]," ",Table711[[#This Row],[Series]]," ",Table711[[#This Row],[Class]])</f>
        <v>.438-16 UN 2A</v>
      </c>
      <c r="I102" s="55">
        <v>1.4E-3</v>
      </c>
      <c r="J102" s="55">
        <v>0.43609999999999999</v>
      </c>
      <c r="K102" s="55">
        <v>0.42670000000000002</v>
      </c>
      <c r="L102" s="55" t="s">
        <v>551</v>
      </c>
      <c r="M102" s="55">
        <v>0.39550000000000002</v>
      </c>
      <c r="N102" s="55">
        <v>0.39090000000000003</v>
      </c>
      <c r="O102" s="55">
        <v>0.36159999999999998</v>
      </c>
      <c r="R102" s="4"/>
      <c r="S102" s="38" t="s">
        <v>609</v>
      </c>
      <c r="T102" s="4" t="str">
        <f>VLOOKUP(LEFT(Table7912[[#This Row],[Column1]],FIND("–",Table7912[[#This Row],[Column1]])-1),Table610[],2,0)</f>
        <v>7/16</v>
      </c>
      <c r="U102" s="13">
        <f>VLOOKUP(LEFT(Table7912[[#This Row],[Column1]],FIND("–",Table7912[[#This Row],[Column1]])-1),Table610[],4,0)</f>
        <v>0.4375</v>
      </c>
      <c r="V102" s="4" t="str">
        <f t="shared" si="3"/>
        <v>16</v>
      </c>
      <c r="W102" s="4" t="s">
        <v>384</v>
      </c>
      <c r="X102" s="4" t="s">
        <v>373</v>
      </c>
      <c r="Y102" s="4" t="str">
        <f>CONCATENATE(Table7912[[#This Row],[Fraction]],"-",Table7912[[#This Row],[Pitch]]," ",Table7912[[#This Row],[Series]]," ",Table7912[[#This Row],[Class]])</f>
        <v>7/16-16 UN 2B</v>
      </c>
      <c r="Z102" s="4" t="str">
        <f>CONCATENATE(TEXT(Table7912[[#This Row],[Decimal]],".000"),"-",Table7912[[#This Row],[Pitch]]," ",Table7912[[#This Row],[Series]]," ",Table7912[[#This Row],[Class]])</f>
        <v>.438-16 UN 2B</v>
      </c>
      <c r="AC102" s="55">
        <v>0.4375</v>
      </c>
      <c r="AE102" s="4">
        <v>0.40279999999999999</v>
      </c>
      <c r="AF102" s="4">
        <v>0.39689999999999998</v>
      </c>
      <c r="AG102" s="4"/>
      <c r="AH102" s="55">
        <v>0.37</v>
      </c>
      <c r="AI102" s="4">
        <v>0.38400000000000001</v>
      </c>
      <c r="AJ102" s="4"/>
      <c r="AK102" s="4"/>
      <c r="AL102" s="4"/>
      <c r="AM102" s="4"/>
      <c r="AN102" s="4"/>
      <c r="AO102" s="4"/>
      <c r="AS102" s="16"/>
      <c r="AT102" s="16"/>
      <c r="AX102" s="17"/>
      <c r="AY102" s="77"/>
    </row>
    <row r="103" spans="1:51" x14ac:dyDescent="0.25">
      <c r="A103" s="38" t="s">
        <v>609</v>
      </c>
      <c r="B103" s="4" t="str">
        <f>VLOOKUP(LEFT(Table711[[#This Row],[Column1]],FIND("–",Table711[[#This Row],[Column1]])-1),Table610[],2,0)</f>
        <v>7/16</v>
      </c>
      <c r="C103" s="13">
        <f>VLOOKUP(LEFT(Table711[[#This Row],[Column1]],FIND("–",Table711[[#This Row],[Column1]])-1),Table610[],4,0)</f>
        <v>0.4375</v>
      </c>
      <c r="D103" s="4" t="str">
        <f t="shared" si="2"/>
        <v>16</v>
      </c>
      <c r="E103" s="4" t="s">
        <v>384</v>
      </c>
      <c r="F103" s="4" t="s">
        <v>374</v>
      </c>
      <c r="G103" s="4" t="str">
        <f>CONCATENATE(Table711[[#This Row],[Fraction]],"-",Table711[[#This Row],[Pitch]]," ",Table711[[#This Row],[Series]]," ",Table711[[#This Row],[Class]])</f>
        <v>7/16-16 UN 3A</v>
      </c>
      <c r="H103" s="4" t="str">
        <f>CONCATENATE(TEXT(Table711[[#This Row],[Decimal]],".000"),"-",Table711[[#This Row],[Pitch]]," ",Table711[[#This Row],[Series]]," ",Table711[[#This Row],[Class]])</f>
        <v>.438-16 UN 3A</v>
      </c>
      <c r="I103" s="55">
        <v>0</v>
      </c>
      <c r="J103" s="55">
        <v>0.4375</v>
      </c>
      <c r="K103" s="55">
        <v>0.42809999999999998</v>
      </c>
      <c r="L103" s="55" t="s">
        <v>551</v>
      </c>
      <c r="M103" s="55">
        <v>0.39689999999999998</v>
      </c>
      <c r="N103" s="55">
        <v>0.39350000000000002</v>
      </c>
      <c r="O103" s="55">
        <v>0.36299999999999999</v>
      </c>
      <c r="R103" s="4"/>
      <c r="S103" s="38" t="s">
        <v>609</v>
      </c>
      <c r="T103" s="4" t="str">
        <f>VLOOKUP(LEFT(Table7912[[#This Row],[Column1]],FIND("–",Table7912[[#This Row],[Column1]])-1),Table610[],2,0)</f>
        <v>7/16</v>
      </c>
      <c r="U103" s="13">
        <f>VLOOKUP(LEFT(Table7912[[#This Row],[Column1]],FIND("–",Table7912[[#This Row],[Column1]])-1),Table610[],4,0)</f>
        <v>0.4375</v>
      </c>
      <c r="V103" s="4" t="str">
        <f t="shared" si="3"/>
        <v>16</v>
      </c>
      <c r="W103" s="4" t="s">
        <v>384</v>
      </c>
      <c r="X103" s="4" t="s">
        <v>375</v>
      </c>
      <c r="Y103" s="4" t="str">
        <f>CONCATENATE(Table7912[[#This Row],[Fraction]],"-",Table7912[[#This Row],[Pitch]]," ",Table7912[[#This Row],[Series]]," ",Table7912[[#This Row],[Class]])</f>
        <v>7/16-16 UN 3B</v>
      </c>
      <c r="Z103" s="4" t="str">
        <f>CONCATENATE(TEXT(Table7912[[#This Row],[Decimal]],".000"),"-",Table7912[[#This Row],[Pitch]]," ",Table7912[[#This Row],[Series]]," ",Table7912[[#This Row],[Class]])</f>
        <v>.438-16 UN 3B</v>
      </c>
      <c r="AC103" s="55">
        <v>0.4375</v>
      </c>
      <c r="AE103" s="4">
        <v>0.40139999999999998</v>
      </c>
      <c r="AF103" s="4">
        <v>0.39689999999999998</v>
      </c>
      <c r="AG103" s="4"/>
      <c r="AH103" s="55">
        <v>0.37</v>
      </c>
      <c r="AI103" s="4">
        <v>0.38</v>
      </c>
      <c r="AJ103" s="4"/>
      <c r="AK103" s="4"/>
      <c r="AL103" s="4"/>
      <c r="AM103" s="4"/>
      <c r="AN103" s="4"/>
      <c r="AO103" s="4"/>
      <c r="AS103" s="16"/>
      <c r="AT103" s="16"/>
      <c r="AX103" s="17"/>
      <c r="AY103" s="77"/>
    </row>
    <row r="104" spans="1:51" x14ac:dyDescent="0.25">
      <c r="A104" s="38" t="s">
        <v>610</v>
      </c>
      <c r="B104" s="4" t="str">
        <f>VLOOKUP(LEFT(Table711[[#This Row],[Column1]],FIND("–",Table711[[#This Row],[Column1]])-1),Table610[],2,0)</f>
        <v>7/16</v>
      </c>
      <c r="C104" s="13">
        <f>VLOOKUP(LEFT(Table711[[#This Row],[Column1]],FIND("–",Table711[[#This Row],[Column1]])-1),Table610[],4,0)</f>
        <v>0.4375</v>
      </c>
      <c r="D104" s="4" t="str">
        <f t="shared" si="2"/>
        <v>18</v>
      </c>
      <c r="E104" s="4" t="s">
        <v>382</v>
      </c>
      <c r="F104" s="4" t="s">
        <v>372</v>
      </c>
      <c r="G104" s="4" t="str">
        <f>CONCATENATE(Table711[[#This Row],[Fraction]],"-",Table711[[#This Row],[Pitch]]," ",Table711[[#This Row],[Series]]," ",Table711[[#This Row],[Class]])</f>
        <v>7/16-18 UNS 2A</v>
      </c>
      <c r="H104" s="4" t="str">
        <f>CONCATENATE(TEXT(Table711[[#This Row],[Decimal]],".000"),"-",Table711[[#This Row],[Pitch]]," ",Table711[[#This Row],[Series]]," ",Table711[[#This Row],[Class]])</f>
        <v>.438-18 UNS 2A</v>
      </c>
      <c r="I104" s="55">
        <v>1.2999999999999999E-3</v>
      </c>
      <c r="J104" s="55">
        <v>0.43619999999999998</v>
      </c>
      <c r="K104" s="55">
        <v>0.42749999999999999</v>
      </c>
      <c r="L104" s="55" t="s">
        <v>551</v>
      </c>
      <c r="M104" s="55">
        <v>0.40010000000000001</v>
      </c>
      <c r="N104" s="55">
        <v>0.39579999999999999</v>
      </c>
      <c r="O104" s="55">
        <v>0.37009999999999998</v>
      </c>
      <c r="R104" s="4"/>
      <c r="S104" s="38" t="s">
        <v>610</v>
      </c>
      <c r="T104" s="4" t="str">
        <f>VLOOKUP(LEFT(Table7912[[#This Row],[Column1]],FIND("–",Table7912[[#This Row],[Column1]])-1),Table610[],2,0)</f>
        <v>7/16</v>
      </c>
      <c r="U104" s="13">
        <f>VLOOKUP(LEFT(Table7912[[#This Row],[Column1]],FIND("–",Table7912[[#This Row],[Column1]])-1),Table610[],4,0)</f>
        <v>0.4375</v>
      </c>
      <c r="V104" s="4" t="str">
        <f t="shared" si="3"/>
        <v>18</v>
      </c>
      <c r="W104" s="4" t="s">
        <v>382</v>
      </c>
      <c r="X104" s="4" t="s">
        <v>373</v>
      </c>
      <c r="Y104" s="4" t="str">
        <f>CONCATENATE(Table7912[[#This Row],[Fraction]],"-",Table7912[[#This Row],[Pitch]]," ",Table7912[[#This Row],[Series]]," ",Table7912[[#This Row],[Class]])</f>
        <v>7/16-18 UNS 2B</v>
      </c>
      <c r="Z104" s="4" t="str">
        <f>CONCATENATE(TEXT(Table7912[[#This Row],[Decimal]],".000"),"-",Table7912[[#This Row],[Pitch]]," ",Table7912[[#This Row],[Series]]," ",Table7912[[#This Row],[Class]])</f>
        <v>.438-18 UNS 2B</v>
      </c>
      <c r="AC104" s="55">
        <v>0.4375</v>
      </c>
      <c r="AE104" s="4">
        <v>0.40699999999999997</v>
      </c>
      <c r="AF104" s="4">
        <v>0.40139999999999998</v>
      </c>
      <c r="AG104" s="4"/>
      <c r="AH104" s="55">
        <v>0.377</v>
      </c>
      <c r="AI104" s="4">
        <v>0.39</v>
      </c>
      <c r="AJ104" s="4"/>
      <c r="AK104" s="4"/>
      <c r="AL104" s="4"/>
      <c r="AM104" s="4"/>
      <c r="AN104" s="4"/>
      <c r="AO104" s="4"/>
      <c r="AS104" s="16"/>
      <c r="AT104" s="16"/>
      <c r="AX104" s="17"/>
      <c r="AY104" s="77"/>
    </row>
    <row r="105" spans="1:51" x14ac:dyDescent="0.25">
      <c r="A105" s="38" t="s">
        <v>611</v>
      </c>
      <c r="B105" s="4" t="str">
        <f>VLOOKUP(LEFT(Table711[[#This Row],[Column1]],FIND("–",Table711[[#This Row],[Column1]])-1),Table610[],2,0)</f>
        <v>7/16</v>
      </c>
      <c r="C105" s="13">
        <f>VLOOKUP(LEFT(Table711[[#This Row],[Column1]],FIND("–",Table711[[#This Row],[Column1]])-1),Table610[],4,0)</f>
        <v>0.4375</v>
      </c>
      <c r="D105" s="4" t="str">
        <f t="shared" si="2"/>
        <v>20</v>
      </c>
      <c r="E105" s="4" t="s">
        <v>380</v>
      </c>
      <c r="F105" s="4" t="s">
        <v>376</v>
      </c>
      <c r="G105" s="4" t="str">
        <f>CONCATENATE(Table711[[#This Row],[Fraction]],"-",Table711[[#This Row],[Pitch]]," ",Table711[[#This Row],[Series]]," ",Table711[[#This Row],[Class]])</f>
        <v>7/16-20 UNF 1A</v>
      </c>
      <c r="H105" s="4" t="str">
        <f>CONCATENATE(TEXT(Table711[[#This Row],[Decimal]],".000"),"-",Table711[[#This Row],[Pitch]]," ",Table711[[#This Row],[Series]]," ",Table711[[#This Row],[Class]])</f>
        <v>.438-20 UNF 1A</v>
      </c>
      <c r="I105" s="55">
        <v>1.2999999999999999E-3</v>
      </c>
      <c r="J105" s="55">
        <v>0.43619999999999998</v>
      </c>
      <c r="K105" s="55">
        <v>0.42399999999999999</v>
      </c>
      <c r="L105" s="55" t="s">
        <v>551</v>
      </c>
      <c r="M105" s="55">
        <v>0.4037</v>
      </c>
      <c r="N105" s="55">
        <v>0.39750000000000002</v>
      </c>
      <c r="O105" s="55">
        <v>0.37669999999999998</v>
      </c>
      <c r="R105" s="4"/>
      <c r="S105" s="38" t="s">
        <v>611</v>
      </c>
      <c r="T105" s="4" t="str">
        <f>VLOOKUP(LEFT(Table7912[[#This Row],[Column1]],FIND("–",Table7912[[#This Row],[Column1]])-1),Table610[],2,0)</f>
        <v>7/16</v>
      </c>
      <c r="U105" s="13">
        <f>VLOOKUP(LEFT(Table7912[[#This Row],[Column1]],FIND("–",Table7912[[#This Row],[Column1]])-1),Table610[],4,0)</f>
        <v>0.4375</v>
      </c>
      <c r="V105" s="4" t="str">
        <f t="shared" si="3"/>
        <v>20</v>
      </c>
      <c r="W105" s="4" t="s">
        <v>380</v>
      </c>
      <c r="X105" s="4" t="s">
        <v>377</v>
      </c>
      <c r="Y105" s="4" t="str">
        <f>CONCATENATE(Table7912[[#This Row],[Fraction]],"-",Table7912[[#This Row],[Pitch]]," ",Table7912[[#This Row],[Series]]," ",Table7912[[#This Row],[Class]])</f>
        <v>7/16-20 UNF 1B</v>
      </c>
      <c r="Z105" s="4" t="str">
        <f>CONCATENATE(TEXT(Table7912[[#This Row],[Decimal]],".000"),"-",Table7912[[#This Row],[Pitch]]," ",Table7912[[#This Row],[Series]]," ",Table7912[[#This Row],[Class]])</f>
        <v>.438-20 UNF 1B</v>
      </c>
      <c r="AC105" s="55">
        <v>0.4375</v>
      </c>
      <c r="AE105" s="4">
        <v>0.41310000000000002</v>
      </c>
      <c r="AF105" s="4">
        <v>0.40500000000000003</v>
      </c>
      <c r="AG105" s="4"/>
      <c r="AH105" s="55">
        <v>0.38300000000000001</v>
      </c>
      <c r="AI105" s="4">
        <v>0.39500000000000002</v>
      </c>
      <c r="AJ105" s="4"/>
      <c r="AK105" s="4"/>
      <c r="AL105" s="4"/>
      <c r="AM105" s="4"/>
      <c r="AN105" s="4"/>
      <c r="AO105" s="4"/>
      <c r="AS105" s="16"/>
      <c r="AT105" s="16"/>
      <c r="AX105" s="17"/>
      <c r="AY105" s="77"/>
    </row>
    <row r="106" spans="1:51" x14ac:dyDescent="0.25">
      <c r="A106" s="38" t="s">
        <v>611</v>
      </c>
      <c r="B106" s="4" t="str">
        <f>VLOOKUP(LEFT(Table711[[#This Row],[Column1]],FIND("–",Table711[[#This Row],[Column1]])-1),Table610[],2,0)</f>
        <v>7/16</v>
      </c>
      <c r="C106" s="13">
        <f>VLOOKUP(LEFT(Table711[[#This Row],[Column1]],FIND("–",Table711[[#This Row],[Column1]])-1),Table610[],4,0)</f>
        <v>0.4375</v>
      </c>
      <c r="D106" s="4" t="str">
        <f t="shared" si="2"/>
        <v>20</v>
      </c>
      <c r="E106" s="4" t="s">
        <v>380</v>
      </c>
      <c r="F106" s="4" t="s">
        <v>372</v>
      </c>
      <c r="G106" s="4" t="str">
        <f>CONCATENATE(Table711[[#This Row],[Fraction]],"-",Table711[[#This Row],[Pitch]]," ",Table711[[#This Row],[Series]]," ",Table711[[#This Row],[Class]])</f>
        <v>7/16-20 UNF 2A</v>
      </c>
      <c r="H106" s="4" t="str">
        <f>CONCATENATE(TEXT(Table711[[#This Row],[Decimal]],".000"),"-",Table711[[#This Row],[Pitch]]," ",Table711[[#This Row],[Series]]," ",Table711[[#This Row],[Class]])</f>
        <v>.438-20 UNF 2A</v>
      </c>
      <c r="I106" s="55">
        <v>1.2999999999999999E-3</v>
      </c>
      <c r="J106" s="55">
        <v>0.43619999999999998</v>
      </c>
      <c r="K106" s="55">
        <v>0.42809999999999998</v>
      </c>
      <c r="L106" s="55" t="s">
        <v>551</v>
      </c>
      <c r="M106" s="55">
        <v>0.4037</v>
      </c>
      <c r="N106" s="55">
        <v>0.39950000000000002</v>
      </c>
      <c r="O106" s="55">
        <v>0.37669999999999998</v>
      </c>
      <c r="R106" s="4"/>
      <c r="S106" s="38" t="s">
        <v>611</v>
      </c>
      <c r="T106" s="4" t="str">
        <f>VLOOKUP(LEFT(Table7912[[#This Row],[Column1]],FIND("–",Table7912[[#This Row],[Column1]])-1),Table610[],2,0)</f>
        <v>7/16</v>
      </c>
      <c r="U106" s="13">
        <f>VLOOKUP(LEFT(Table7912[[#This Row],[Column1]],FIND("–",Table7912[[#This Row],[Column1]])-1),Table610[],4,0)</f>
        <v>0.4375</v>
      </c>
      <c r="V106" s="4" t="str">
        <f t="shared" si="3"/>
        <v>20</v>
      </c>
      <c r="W106" s="4" t="s">
        <v>380</v>
      </c>
      <c r="X106" s="4" t="s">
        <v>373</v>
      </c>
      <c r="Y106" s="4" t="str">
        <f>CONCATENATE(Table7912[[#This Row],[Fraction]],"-",Table7912[[#This Row],[Pitch]]," ",Table7912[[#This Row],[Series]]," ",Table7912[[#This Row],[Class]])</f>
        <v>7/16-20 UNF 2B</v>
      </c>
      <c r="Z106" s="4" t="str">
        <f>CONCATENATE(TEXT(Table7912[[#This Row],[Decimal]],".000"),"-",Table7912[[#This Row],[Pitch]]," ",Table7912[[#This Row],[Series]]," ",Table7912[[#This Row],[Class]])</f>
        <v>.438-20 UNF 2B</v>
      </c>
      <c r="AC106" s="55">
        <v>0.4375</v>
      </c>
      <c r="AE106" s="4">
        <v>0.41039999999999999</v>
      </c>
      <c r="AF106" s="4">
        <v>0.40500000000000003</v>
      </c>
      <c r="AG106" s="4"/>
      <c r="AH106" s="55">
        <v>0.38300000000000001</v>
      </c>
      <c r="AI106" s="4">
        <v>0.39500000000000002</v>
      </c>
      <c r="AJ106" s="4"/>
      <c r="AK106" s="4"/>
      <c r="AL106" s="4"/>
      <c r="AM106" s="4"/>
      <c r="AN106" s="4"/>
      <c r="AO106" s="4"/>
      <c r="AS106" s="16"/>
      <c r="AT106" s="16"/>
      <c r="AX106" s="17"/>
      <c r="AY106" s="77"/>
    </row>
    <row r="107" spans="1:51" x14ac:dyDescent="0.25">
      <c r="A107" s="38" t="s">
        <v>612</v>
      </c>
      <c r="B107" s="4" t="str">
        <f>VLOOKUP(LEFT(Table711[[#This Row],[Column1]],FIND("–",Table711[[#This Row],[Column1]])-1),Table610[],2,0)</f>
        <v>7/16</v>
      </c>
      <c r="C107" s="13">
        <f>VLOOKUP(LEFT(Table711[[#This Row],[Column1]],FIND("–",Table711[[#This Row],[Column1]])-1),Table610[],4,0)</f>
        <v>0.4375</v>
      </c>
      <c r="D107" s="4" t="str">
        <f t="shared" si="2"/>
        <v>24</v>
      </c>
      <c r="E107" s="4" t="s">
        <v>382</v>
      </c>
      <c r="F107" s="4" t="s">
        <v>374</v>
      </c>
      <c r="G107" s="4" t="str">
        <f>CONCATENATE(Table711[[#This Row],[Fraction]],"-",Table711[[#This Row],[Pitch]]," ",Table711[[#This Row],[Series]]," ",Table711[[#This Row],[Class]])</f>
        <v>7/16-24 UNS 3A</v>
      </c>
      <c r="H107" s="4" t="str">
        <f>CONCATENATE(TEXT(Table711[[#This Row],[Decimal]],".000"),"-",Table711[[#This Row],[Pitch]]," ",Table711[[#This Row],[Series]]," ",Table711[[#This Row],[Class]])</f>
        <v>.438-24 UNS 3A</v>
      </c>
      <c r="I107" s="55">
        <v>0</v>
      </c>
      <c r="J107" s="55">
        <v>0.4375</v>
      </c>
      <c r="K107" s="55">
        <v>0.4294</v>
      </c>
      <c r="L107" s="55" t="s">
        <v>551</v>
      </c>
      <c r="M107" s="55">
        <v>0.40500000000000003</v>
      </c>
      <c r="N107" s="55">
        <v>0.40189999999999998</v>
      </c>
      <c r="O107" s="55">
        <v>0.378</v>
      </c>
      <c r="R107" s="4"/>
      <c r="S107" s="38" t="s">
        <v>612</v>
      </c>
      <c r="T107" s="4" t="str">
        <f>VLOOKUP(LEFT(Table7912[[#This Row],[Column1]],FIND("–",Table7912[[#This Row],[Column1]])-1),Table610[],2,0)</f>
        <v>7/16</v>
      </c>
      <c r="U107" s="13">
        <f>VLOOKUP(LEFT(Table7912[[#This Row],[Column1]],FIND("–",Table7912[[#This Row],[Column1]])-1),Table610[],4,0)</f>
        <v>0.4375</v>
      </c>
      <c r="V107" s="4" t="str">
        <f t="shared" si="3"/>
        <v>24</v>
      </c>
      <c r="W107" s="4" t="s">
        <v>382</v>
      </c>
      <c r="X107" s="4" t="s">
        <v>375</v>
      </c>
      <c r="Y107" s="4" t="str">
        <f>CONCATENATE(Table7912[[#This Row],[Fraction]],"-",Table7912[[#This Row],[Pitch]]," ",Table7912[[#This Row],[Series]]," ",Table7912[[#This Row],[Class]])</f>
        <v>7/16-24 UNS 3B</v>
      </c>
      <c r="Z107" s="4" t="str">
        <f>CONCATENATE(TEXT(Table7912[[#This Row],[Decimal]],".000"),"-",Table7912[[#This Row],[Pitch]]," ",Table7912[[#This Row],[Series]]," ",Table7912[[#This Row],[Class]])</f>
        <v>.438-24 UNS 3B</v>
      </c>
      <c r="AC107" s="55">
        <v>0.4375</v>
      </c>
      <c r="AE107" s="4">
        <v>0.40910000000000002</v>
      </c>
      <c r="AF107" s="4">
        <v>0.40500000000000003</v>
      </c>
      <c r="AG107" s="4"/>
      <c r="AH107" s="55">
        <v>0.38300000000000001</v>
      </c>
      <c r="AI107" s="4">
        <v>0.3916</v>
      </c>
      <c r="AJ107" s="4"/>
      <c r="AK107" s="4"/>
      <c r="AL107" s="4"/>
      <c r="AM107" s="4"/>
      <c r="AN107" s="4"/>
      <c r="AO107" s="4"/>
      <c r="AS107" s="16"/>
      <c r="AT107" s="16"/>
      <c r="AX107" s="17"/>
      <c r="AY107" s="77"/>
    </row>
    <row r="108" spans="1:51" x14ac:dyDescent="0.25">
      <c r="A108" s="38" t="s">
        <v>612</v>
      </c>
      <c r="B108" s="4" t="str">
        <f>VLOOKUP(LEFT(Table711[[#This Row],[Column1]],FIND("–",Table711[[#This Row],[Column1]])-1),Table610[],2,0)</f>
        <v>7/16</v>
      </c>
      <c r="C108" s="13">
        <f>VLOOKUP(LEFT(Table711[[#This Row],[Column1]],FIND("–",Table711[[#This Row],[Column1]])-1),Table610[],4,0)</f>
        <v>0.4375</v>
      </c>
      <c r="D108" s="4" t="str">
        <f t="shared" si="2"/>
        <v>24</v>
      </c>
      <c r="E108" s="4" t="s">
        <v>382</v>
      </c>
      <c r="F108" s="4" t="s">
        <v>372</v>
      </c>
      <c r="G108" s="4" t="str">
        <f>CONCATENATE(Table711[[#This Row],[Fraction]],"-",Table711[[#This Row],[Pitch]]," ",Table711[[#This Row],[Series]]," ",Table711[[#This Row],[Class]])</f>
        <v>7/16-24 UNS 2A</v>
      </c>
      <c r="H108" s="4" t="str">
        <f>CONCATENATE(TEXT(Table711[[#This Row],[Decimal]],".000"),"-",Table711[[#This Row],[Pitch]]," ",Table711[[#This Row],[Series]]," ",Table711[[#This Row],[Class]])</f>
        <v>.438-24 UNS 2A</v>
      </c>
      <c r="I108" s="55">
        <v>1.1000000000000001E-3</v>
      </c>
      <c r="J108" s="55">
        <v>0.43640000000000001</v>
      </c>
      <c r="K108" s="55">
        <v>0.42920000000000003</v>
      </c>
      <c r="L108" s="55" t="s">
        <v>551</v>
      </c>
      <c r="M108" s="55">
        <v>0.4093</v>
      </c>
      <c r="N108" s="55">
        <v>0.40550000000000003</v>
      </c>
      <c r="O108" s="55">
        <v>0.38679999999999998</v>
      </c>
      <c r="R108" s="4"/>
      <c r="S108" s="38" t="s">
        <v>612</v>
      </c>
      <c r="T108" s="4" t="str">
        <f>VLOOKUP(LEFT(Table7912[[#This Row],[Column1]],FIND("–",Table7912[[#This Row],[Column1]])-1),Table610[],2,0)</f>
        <v>7/16</v>
      </c>
      <c r="U108" s="13">
        <f>VLOOKUP(LEFT(Table7912[[#This Row],[Column1]],FIND("–",Table7912[[#This Row],[Column1]])-1),Table610[],4,0)</f>
        <v>0.4375</v>
      </c>
      <c r="V108" s="4" t="str">
        <f t="shared" si="3"/>
        <v>24</v>
      </c>
      <c r="W108" s="4" t="s">
        <v>382</v>
      </c>
      <c r="X108" s="4" t="s">
        <v>373</v>
      </c>
      <c r="Y108" s="4" t="str">
        <f>CONCATENATE(Table7912[[#This Row],[Fraction]],"-",Table7912[[#This Row],[Pitch]]," ",Table7912[[#This Row],[Series]]," ",Table7912[[#This Row],[Class]])</f>
        <v>7/16-24 UNS 2B</v>
      </c>
      <c r="Z108" s="4" t="str">
        <f>CONCATENATE(TEXT(Table7912[[#This Row],[Decimal]],".000"),"-",Table7912[[#This Row],[Pitch]]," ",Table7912[[#This Row],[Series]]," ",Table7912[[#This Row],[Class]])</f>
        <v>.438-24 UNS 2B</v>
      </c>
      <c r="AC108" s="55">
        <v>0.4375</v>
      </c>
      <c r="AE108" s="4">
        <v>0.4153</v>
      </c>
      <c r="AF108" s="4">
        <v>0.41039999999999999</v>
      </c>
      <c r="AG108" s="4"/>
      <c r="AH108" s="55">
        <v>0.39200000000000002</v>
      </c>
      <c r="AI108" s="4">
        <v>0.40200000000000002</v>
      </c>
      <c r="AJ108" s="4"/>
      <c r="AK108" s="4"/>
      <c r="AL108" s="4"/>
      <c r="AM108" s="4"/>
      <c r="AN108" s="4"/>
      <c r="AO108" s="4"/>
      <c r="AS108" s="16"/>
      <c r="AT108" s="16"/>
      <c r="AX108" s="17"/>
      <c r="AY108" s="77"/>
    </row>
    <row r="109" spans="1:51" x14ac:dyDescent="0.25">
      <c r="A109" s="38" t="s">
        <v>613</v>
      </c>
      <c r="B109" s="4" t="str">
        <f>VLOOKUP(LEFT(Table711[[#This Row],[Column1]],FIND("–",Table711[[#This Row],[Column1]])-1),Table610[],2,0)</f>
        <v>7/16</v>
      </c>
      <c r="C109" s="13">
        <f>VLOOKUP(LEFT(Table711[[#This Row],[Column1]],FIND("–",Table711[[#This Row],[Column1]])-1),Table610[],4,0)</f>
        <v>0.4375</v>
      </c>
      <c r="D109" s="4" t="str">
        <f t="shared" si="2"/>
        <v>27</v>
      </c>
      <c r="E109" s="4" t="s">
        <v>382</v>
      </c>
      <c r="F109" s="4" t="s">
        <v>372</v>
      </c>
      <c r="G109" s="4" t="str">
        <f>CONCATENATE(Table711[[#This Row],[Fraction]],"-",Table711[[#This Row],[Pitch]]," ",Table711[[#This Row],[Series]]," ",Table711[[#This Row],[Class]])</f>
        <v>7/16-27 UNS 2A</v>
      </c>
      <c r="H109" s="4" t="str">
        <f>CONCATENATE(TEXT(Table711[[#This Row],[Decimal]],".000"),"-",Table711[[#This Row],[Pitch]]," ",Table711[[#This Row],[Series]]," ",Table711[[#This Row],[Class]])</f>
        <v>.438-27 UNS 2A</v>
      </c>
      <c r="I109" s="55">
        <v>1.1000000000000001E-3</v>
      </c>
      <c r="J109" s="55">
        <v>0.43640000000000001</v>
      </c>
      <c r="K109" s="55">
        <v>0.42970000000000003</v>
      </c>
      <c r="L109" s="55" t="s">
        <v>551</v>
      </c>
      <c r="M109" s="55">
        <v>0.4123</v>
      </c>
      <c r="N109" s="55">
        <v>0.40870000000000001</v>
      </c>
      <c r="O109" s="55">
        <v>0.39229999999999998</v>
      </c>
      <c r="R109" s="4"/>
      <c r="S109" s="38" t="s">
        <v>613</v>
      </c>
      <c r="T109" s="4" t="str">
        <f>VLOOKUP(LEFT(Table7912[[#This Row],[Column1]],FIND("–",Table7912[[#This Row],[Column1]])-1),Table610[],2,0)</f>
        <v>7/16</v>
      </c>
      <c r="U109" s="13">
        <f>VLOOKUP(LEFT(Table7912[[#This Row],[Column1]],FIND("–",Table7912[[#This Row],[Column1]])-1),Table610[],4,0)</f>
        <v>0.4375</v>
      </c>
      <c r="V109" s="4" t="str">
        <f t="shared" si="3"/>
        <v>27</v>
      </c>
      <c r="W109" s="4" t="s">
        <v>382</v>
      </c>
      <c r="X109" s="4" t="s">
        <v>373</v>
      </c>
      <c r="Y109" s="4" t="str">
        <f>CONCATENATE(Table7912[[#This Row],[Fraction]],"-",Table7912[[#This Row],[Pitch]]," ",Table7912[[#This Row],[Series]]," ",Table7912[[#This Row],[Class]])</f>
        <v>7/16-27 UNS 2B</v>
      </c>
      <c r="Z109" s="4" t="str">
        <f>CONCATENATE(TEXT(Table7912[[#This Row],[Decimal]],".000"),"-",Table7912[[#This Row],[Pitch]]," ",Table7912[[#This Row],[Series]]," ",Table7912[[#This Row],[Class]])</f>
        <v>.438-27 UNS 2B</v>
      </c>
      <c r="AC109" s="55">
        <v>0.4375</v>
      </c>
      <c r="AE109" s="4">
        <v>0.41810000000000003</v>
      </c>
      <c r="AF109" s="4">
        <v>0.41339999999999999</v>
      </c>
      <c r="AG109" s="4"/>
      <c r="AH109" s="55">
        <v>0.39700000000000002</v>
      </c>
      <c r="AI109" s="4">
        <v>0.40600000000000003</v>
      </c>
      <c r="AJ109" s="4"/>
      <c r="AK109" s="4"/>
      <c r="AL109" s="4"/>
      <c r="AM109" s="4"/>
      <c r="AN109" s="4"/>
      <c r="AO109" s="4"/>
      <c r="AS109" s="16"/>
      <c r="AT109" s="16"/>
      <c r="AX109" s="17"/>
      <c r="AY109" s="77"/>
    </row>
    <row r="110" spans="1:51" x14ac:dyDescent="0.25">
      <c r="A110" s="38" t="s">
        <v>614</v>
      </c>
      <c r="B110" s="4" t="str">
        <f>VLOOKUP(LEFT(Table711[[#This Row],[Column1]],FIND("–",Table711[[#This Row],[Column1]])-1),Table610[],2,0)</f>
        <v>7/16</v>
      </c>
      <c r="C110" s="13">
        <f>VLOOKUP(LEFT(Table711[[#This Row],[Column1]],FIND("–",Table711[[#This Row],[Column1]])-1),Table610[],4,0)</f>
        <v>0.4375</v>
      </c>
      <c r="D110" s="4" t="str">
        <f t="shared" si="2"/>
        <v>28</v>
      </c>
      <c r="E110" s="4" t="s">
        <v>383</v>
      </c>
      <c r="F110" s="4" t="s">
        <v>372</v>
      </c>
      <c r="G110" s="4" t="str">
        <f>CONCATENATE(Table711[[#This Row],[Fraction]],"-",Table711[[#This Row],[Pitch]]," ",Table711[[#This Row],[Series]]," ",Table711[[#This Row],[Class]])</f>
        <v>7/16-28 UNEF 2A</v>
      </c>
      <c r="H110" s="4" t="str">
        <f>CONCATENATE(TEXT(Table711[[#This Row],[Decimal]],".000"),"-",Table711[[#This Row],[Pitch]]," ",Table711[[#This Row],[Series]]," ",Table711[[#This Row],[Class]])</f>
        <v>.438-28 UNEF 2A</v>
      </c>
      <c r="I110" s="55">
        <v>1.1000000000000001E-3</v>
      </c>
      <c r="J110" s="55">
        <v>0.43640000000000001</v>
      </c>
      <c r="K110" s="55">
        <v>0.4299</v>
      </c>
      <c r="L110" s="55" t="s">
        <v>551</v>
      </c>
      <c r="M110" s="55">
        <v>0.41320000000000001</v>
      </c>
      <c r="N110" s="55">
        <v>0.40960000000000002</v>
      </c>
      <c r="O110" s="55">
        <v>0.39379999999999998</v>
      </c>
      <c r="R110" s="4"/>
      <c r="S110" s="38" t="s">
        <v>614</v>
      </c>
      <c r="T110" s="4" t="str">
        <f>VLOOKUP(LEFT(Table7912[[#This Row],[Column1]],FIND("–",Table7912[[#This Row],[Column1]])-1),Table610[],2,0)</f>
        <v>7/16</v>
      </c>
      <c r="U110" s="13">
        <f>VLOOKUP(LEFT(Table7912[[#This Row],[Column1]],FIND("–",Table7912[[#This Row],[Column1]])-1),Table610[],4,0)</f>
        <v>0.4375</v>
      </c>
      <c r="V110" s="4" t="str">
        <f t="shared" si="3"/>
        <v>28</v>
      </c>
      <c r="W110" s="4" t="s">
        <v>383</v>
      </c>
      <c r="X110" s="4" t="s">
        <v>373</v>
      </c>
      <c r="Y110" s="4" t="str">
        <f>CONCATENATE(Table7912[[#This Row],[Fraction]],"-",Table7912[[#This Row],[Pitch]]," ",Table7912[[#This Row],[Series]]," ",Table7912[[#This Row],[Class]])</f>
        <v>7/16-28 UNEF 2B</v>
      </c>
      <c r="Z110" s="4" t="str">
        <f>CONCATENATE(TEXT(Table7912[[#This Row],[Decimal]],".000"),"-",Table7912[[#This Row],[Pitch]]," ",Table7912[[#This Row],[Series]]," ",Table7912[[#This Row],[Class]])</f>
        <v>.438-28 UNEF 2B</v>
      </c>
      <c r="AC110" s="55">
        <v>0.4375</v>
      </c>
      <c r="AE110" s="4">
        <v>0.41889999999999999</v>
      </c>
      <c r="AF110" s="4">
        <v>0.4143</v>
      </c>
      <c r="AG110" s="4"/>
      <c r="AH110" s="55">
        <v>0.39900000000000002</v>
      </c>
      <c r="AI110" s="4">
        <v>0.40699999999999997</v>
      </c>
      <c r="AJ110" s="4"/>
      <c r="AK110" s="4"/>
      <c r="AL110" s="4"/>
      <c r="AM110" s="4"/>
      <c r="AN110" s="4"/>
      <c r="AO110" s="4"/>
      <c r="AS110" s="16"/>
      <c r="AT110" s="16"/>
      <c r="AX110" s="17"/>
      <c r="AY110" s="77"/>
    </row>
    <row r="111" spans="1:51" x14ac:dyDescent="0.25">
      <c r="A111" s="38" t="s">
        <v>614</v>
      </c>
      <c r="B111" s="4" t="str">
        <f>VLOOKUP(LEFT(Table711[[#This Row],[Column1]],FIND("–",Table711[[#This Row],[Column1]])-1),Table610[],2,0)</f>
        <v>7/16</v>
      </c>
      <c r="C111" s="13">
        <f>VLOOKUP(LEFT(Table711[[#This Row],[Column1]],FIND("–",Table711[[#This Row],[Column1]])-1),Table610[],4,0)</f>
        <v>0.4375</v>
      </c>
      <c r="D111" s="4" t="str">
        <f t="shared" si="2"/>
        <v>28</v>
      </c>
      <c r="E111" s="4" t="s">
        <v>383</v>
      </c>
      <c r="F111" s="4" t="s">
        <v>374</v>
      </c>
      <c r="G111" s="4" t="str">
        <f>CONCATENATE(Table711[[#This Row],[Fraction]],"-",Table711[[#This Row],[Pitch]]," ",Table711[[#This Row],[Series]]," ",Table711[[#This Row],[Class]])</f>
        <v>7/16-28 UNEF 3A</v>
      </c>
      <c r="H111" s="4" t="str">
        <f>CONCATENATE(TEXT(Table711[[#This Row],[Decimal]],".000"),"-",Table711[[#This Row],[Pitch]]," ",Table711[[#This Row],[Series]]," ",Table711[[#This Row],[Class]])</f>
        <v>.438-28 UNEF 3A</v>
      </c>
      <c r="I111" s="55">
        <v>0</v>
      </c>
      <c r="J111" s="55">
        <v>0.4375</v>
      </c>
      <c r="K111" s="55">
        <v>0.43099999999999999</v>
      </c>
      <c r="L111" s="55" t="s">
        <v>551</v>
      </c>
      <c r="M111" s="55">
        <v>0.4143</v>
      </c>
      <c r="N111" s="55">
        <v>0.41160000000000002</v>
      </c>
      <c r="O111" s="55">
        <v>0.39489999999999997</v>
      </c>
      <c r="R111" s="4"/>
      <c r="S111" s="38" t="s">
        <v>614</v>
      </c>
      <c r="T111" s="4" t="str">
        <f>VLOOKUP(LEFT(Table7912[[#This Row],[Column1]],FIND("–",Table7912[[#This Row],[Column1]])-1),Table610[],2,0)</f>
        <v>7/16</v>
      </c>
      <c r="U111" s="13">
        <f>VLOOKUP(LEFT(Table7912[[#This Row],[Column1]],FIND("–",Table7912[[#This Row],[Column1]])-1),Table610[],4,0)</f>
        <v>0.4375</v>
      </c>
      <c r="V111" s="4" t="str">
        <f t="shared" si="3"/>
        <v>28</v>
      </c>
      <c r="W111" s="4" t="s">
        <v>383</v>
      </c>
      <c r="X111" s="4" t="s">
        <v>375</v>
      </c>
      <c r="Y111" s="4" t="str">
        <f>CONCATENATE(Table7912[[#This Row],[Fraction]],"-",Table7912[[#This Row],[Pitch]]," ",Table7912[[#This Row],[Series]]," ",Table7912[[#This Row],[Class]])</f>
        <v>7/16-28 UNEF 3B</v>
      </c>
      <c r="Z111" s="4" t="str">
        <f>CONCATENATE(TEXT(Table7912[[#This Row],[Decimal]],".000"),"-",Table7912[[#This Row],[Pitch]]," ",Table7912[[#This Row],[Series]]," ",Table7912[[#This Row],[Class]])</f>
        <v>.438-28 UNEF 3B</v>
      </c>
      <c r="AC111" s="55">
        <v>0.4375</v>
      </c>
      <c r="AE111" s="4">
        <v>0.4178</v>
      </c>
      <c r="AF111" s="4">
        <v>0.4143</v>
      </c>
      <c r="AG111" s="4"/>
      <c r="AH111" s="55">
        <v>0.39900000000000002</v>
      </c>
      <c r="AI111" s="4">
        <v>0.40510000000000002</v>
      </c>
      <c r="AJ111" s="4"/>
      <c r="AK111" s="4"/>
      <c r="AL111" s="4"/>
      <c r="AM111" s="4"/>
      <c r="AN111" s="4"/>
      <c r="AO111" s="4"/>
      <c r="AS111" s="16"/>
      <c r="AT111" s="16"/>
      <c r="AX111" s="17"/>
      <c r="AY111" s="77"/>
    </row>
    <row r="112" spans="1:51" x14ac:dyDescent="0.25">
      <c r="A112" s="38" t="s">
        <v>615</v>
      </c>
      <c r="B112" s="4" t="str">
        <f>VLOOKUP(LEFT(Table711[[#This Row],[Column1]],FIND("–",Table711[[#This Row],[Column1]])-1),Table610[],2,0)</f>
        <v>7/16</v>
      </c>
      <c r="C112" s="13">
        <f>VLOOKUP(LEFT(Table711[[#This Row],[Column1]],FIND("–",Table711[[#This Row],[Column1]])-1),Table610[],4,0)</f>
        <v>0.4375</v>
      </c>
      <c r="D112" s="4" t="str">
        <f t="shared" si="2"/>
        <v>32</v>
      </c>
      <c r="E112" s="4" t="s">
        <v>384</v>
      </c>
      <c r="F112" s="4" t="s">
        <v>372</v>
      </c>
      <c r="G112" s="4" t="str">
        <f>CONCATENATE(Table711[[#This Row],[Fraction]],"-",Table711[[#This Row],[Pitch]]," ",Table711[[#This Row],[Series]]," ",Table711[[#This Row],[Class]])</f>
        <v>7/16-32 UN 2A</v>
      </c>
      <c r="H112" s="4" t="str">
        <f>CONCATENATE(TEXT(Table711[[#This Row],[Decimal]],".000"),"-",Table711[[#This Row],[Pitch]]," ",Table711[[#This Row],[Series]]," ",Table711[[#This Row],[Class]])</f>
        <v>.438-32 UN 2A</v>
      </c>
      <c r="I112" s="55">
        <v>1E-3</v>
      </c>
      <c r="J112" s="55">
        <v>0.4365</v>
      </c>
      <c r="K112" s="55">
        <v>0.43049999999999999</v>
      </c>
      <c r="L112" s="55" t="s">
        <v>551</v>
      </c>
      <c r="M112" s="55">
        <v>0.41620000000000001</v>
      </c>
      <c r="N112" s="55">
        <v>0.4128</v>
      </c>
      <c r="O112" s="55">
        <v>0.39929999999999999</v>
      </c>
      <c r="R112" s="4"/>
      <c r="S112" s="38" t="s">
        <v>615</v>
      </c>
      <c r="T112" s="4" t="str">
        <f>VLOOKUP(LEFT(Table7912[[#This Row],[Column1]],FIND("–",Table7912[[#This Row],[Column1]])-1),Table610[],2,0)</f>
        <v>7/16</v>
      </c>
      <c r="U112" s="13">
        <f>VLOOKUP(LEFT(Table7912[[#This Row],[Column1]],FIND("–",Table7912[[#This Row],[Column1]])-1),Table610[],4,0)</f>
        <v>0.4375</v>
      </c>
      <c r="V112" s="4" t="str">
        <f t="shared" si="3"/>
        <v>32</v>
      </c>
      <c r="W112" s="4" t="s">
        <v>384</v>
      </c>
      <c r="X112" s="4" t="s">
        <v>373</v>
      </c>
      <c r="Y112" s="4" t="str">
        <f>CONCATENATE(Table7912[[#This Row],[Fraction]],"-",Table7912[[#This Row],[Pitch]]," ",Table7912[[#This Row],[Series]]," ",Table7912[[#This Row],[Class]])</f>
        <v>7/16-32 UN 2B</v>
      </c>
      <c r="Z112" s="4" t="str">
        <f>CONCATENATE(TEXT(Table7912[[#This Row],[Decimal]],".000"),"-",Table7912[[#This Row],[Pitch]]," ",Table7912[[#This Row],[Series]]," ",Table7912[[#This Row],[Class]])</f>
        <v>.438-32 UN 2B</v>
      </c>
      <c r="AC112" s="55">
        <v>0.4375</v>
      </c>
      <c r="AE112" s="4">
        <v>0.42159999999999997</v>
      </c>
      <c r="AF112" s="4">
        <v>0.41720000000000002</v>
      </c>
      <c r="AG112" s="4"/>
      <c r="AH112" s="55">
        <v>0.40400000000000003</v>
      </c>
      <c r="AI112" s="4">
        <v>0.41099999999999998</v>
      </c>
      <c r="AJ112" s="4"/>
      <c r="AK112" s="4"/>
      <c r="AL112" s="4"/>
      <c r="AM112" s="4"/>
      <c r="AN112" s="4"/>
      <c r="AO112" s="4"/>
      <c r="AS112" s="16"/>
      <c r="AT112" s="16"/>
      <c r="AX112" s="17"/>
      <c r="AY112" s="77"/>
    </row>
    <row r="113" spans="1:51" x14ac:dyDescent="0.25">
      <c r="A113" s="38" t="s">
        <v>615</v>
      </c>
      <c r="B113" s="4" t="str">
        <f>VLOOKUP(LEFT(Table711[[#This Row],[Column1]],FIND("–",Table711[[#This Row],[Column1]])-1),Table610[],2,0)</f>
        <v>7/16</v>
      </c>
      <c r="C113" s="13">
        <f>VLOOKUP(LEFT(Table711[[#This Row],[Column1]],FIND("–",Table711[[#This Row],[Column1]])-1),Table610[],4,0)</f>
        <v>0.4375</v>
      </c>
      <c r="D113" s="4" t="str">
        <f t="shared" si="2"/>
        <v>32</v>
      </c>
      <c r="E113" s="4" t="s">
        <v>384</v>
      </c>
      <c r="F113" s="4" t="s">
        <v>374</v>
      </c>
      <c r="G113" s="4" t="str">
        <f>CONCATENATE(Table711[[#This Row],[Fraction]],"-",Table711[[#This Row],[Pitch]]," ",Table711[[#This Row],[Series]]," ",Table711[[#This Row],[Class]])</f>
        <v>7/16-32 UN 3A</v>
      </c>
      <c r="H113" s="4" t="str">
        <f>CONCATENATE(TEXT(Table711[[#This Row],[Decimal]],".000"),"-",Table711[[#This Row],[Pitch]]," ",Table711[[#This Row],[Series]]," ",Table711[[#This Row],[Class]])</f>
        <v>.438-32 UN 3A</v>
      </c>
      <c r="I113" s="55">
        <v>0</v>
      </c>
      <c r="J113" s="55">
        <v>0.4375</v>
      </c>
      <c r="K113" s="55">
        <v>0.43149999999999999</v>
      </c>
      <c r="L113" s="55" t="s">
        <v>551</v>
      </c>
      <c r="M113" s="55">
        <v>0.41720000000000002</v>
      </c>
      <c r="N113" s="55">
        <v>0.41470000000000001</v>
      </c>
      <c r="O113" s="55">
        <v>0.40029999999999999</v>
      </c>
      <c r="R113" s="4"/>
      <c r="S113" s="38" t="s">
        <v>615</v>
      </c>
      <c r="T113" s="4" t="str">
        <f>VLOOKUP(LEFT(Table7912[[#This Row],[Column1]],FIND("–",Table7912[[#This Row],[Column1]])-1),Table610[],2,0)</f>
        <v>7/16</v>
      </c>
      <c r="U113" s="13">
        <f>VLOOKUP(LEFT(Table7912[[#This Row],[Column1]],FIND("–",Table7912[[#This Row],[Column1]])-1),Table610[],4,0)</f>
        <v>0.4375</v>
      </c>
      <c r="V113" s="4" t="str">
        <f t="shared" si="3"/>
        <v>32</v>
      </c>
      <c r="W113" s="4" t="s">
        <v>384</v>
      </c>
      <c r="X113" s="4" t="s">
        <v>375</v>
      </c>
      <c r="Y113" s="4" t="str">
        <f>CONCATENATE(Table7912[[#This Row],[Fraction]],"-",Table7912[[#This Row],[Pitch]]," ",Table7912[[#This Row],[Series]]," ",Table7912[[#This Row],[Class]])</f>
        <v>7/16-32 UN 3B</v>
      </c>
      <c r="Z113" s="4" t="str">
        <f>CONCATENATE(TEXT(Table7912[[#This Row],[Decimal]],".000"),"-",Table7912[[#This Row],[Pitch]]," ",Table7912[[#This Row],[Series]]," ",Table7912[[#This Row],[Class]])</f>
        <v>.438-32 UN 3B</v>
      </c>
      <c r="AC113" s="55">
        <v>0.4375</v>
      </c>
      <c r="AE113" s="4">
        <v>0.42049999999999998</v>
      </c>
      <c r="AF113" s="4">
        <v>0.41720000000000002</v>
      </c>
      <c r="AG113" s="4"/>
      <c r="AH113" s="55">
        <v>0.40400000000000003</v>
      </c>
      <c r="AI113" s="4">
        <v>0.40939999999999999</v>
      </c>
      <c r="AJ113" s="4"/>
      <c r="AK113" s="4"/>
      <c r="AL113" s="4"/>
      <c r="AM113" s="4"/>
      <c r="AN113" s="4"/>
      <c r="AO113" s="4"/>
      <c r="AS113" s="16"/>
      <c r="AT113" s="16"/>
      <c r="AX113" s="17"/>
      <c r="AY113" s="77"/>
    </row>
    <row r="114" spans="1:51" x14ac:dyDescent="0.25">
      <c r="A114" s="38" t="s">
        <v>616</v>
      </c>
      <c r="B114" s="4" t="str">
        <f>VLOOKUP(LEFT(Table711[[#This Row],[Column1]],FIND("–",Table711[[#This Row],[Column1]])-1),Table610[],2,0)</f>
        <v>1/2</v>
      </c>
      <c r="C114" s="13">
        <f>VLOOKUP(LEFT(Table711[[#This Row],[Column1]],FIND("–",Table711[[#This Row],[Column1]])-1),Table610[],4,0)</f>
        <v>0.5</v>
      </c>
      <c r="D114" s="4" t="str">
        <f t="shared" si="2"/>
        <v>12</v>
      </c>
      <c r="E114" s="4" t="s">
        <v>382</v>
      </c>
      <c r="F114" s="4" t="s">
        <v>372</v>
      </c>
      <c r="G114" s="4" t="str">
        <f>CONCATENATE(Table711[[#This Row],[Fraction]],"-",Table711[[#This Row],[Pitch]]," ",Table711[[#This Row],[Series]]," ",Table711[[#This Row],[Class]])</f>
        <v>1/2-12 UNS 2A</v>
      </c>
      <c r="H114" s="4" t="str">
        <f>CONCATENATE(TEXT(Table711[[#This Row],[Decimal]],".000"),"-",Table711[[#This Row],[Pitch]]," ",Table711[[#This Row],[Series]]," ",Table711[[#This Row],[Class]])</f>
        <v>.500-12 UNS 2A</v>
      </c>
      <c r="I114" s="55">
        <v>1.6000000000000001E-3</v>
      </c>
      <c r="J114" s="55">
        <v>0.49840000000000001</v>
      </c>
      <c r="K114" s="55">
        <v>0.48699999999999999</v>
      </c>
      <c r="L114" s="55" t="s">
        <v>551</v>
      </c>
      <c r="M114" s="55">
        <v>0.44429999999999997</v>
      </c>
      <c r="N114" s="55">
        <v>0.43890000000000001</v>
      </c>
      <c r="O114" s="55">
        <v>0.3992</v>
      </c>
      <c r="R114" s="4"/>
      <c r="S114" s="38" t="s">
        <v>616</v>
      </c>
      <c r="T114" s="4" t="str">
        <f>VLOOKUP(LEFT(Table7912[[#This Row],[Column1]],FIND("–",Table7912[[#This Row],[Column1]])-1),Table610[],2,0)</f>
        <v>1/2</v>
      </c>
      <c r="U114" s="13">
        <f>VLOOKUP(LEFT(Table7912[[#This Row],[Column1]],FIND("–",Table7912[[#This Row],[Column1]])-1),Table610[],4,0)</f>
        <v>0.5</v>
      </c>
      <c r="V114" s="4" t="str">
        <f t="shared" si="3"/>
        <v>12</v>
      </c>
      <c r="W114" s="4" t="s">
        <v>382</v>
      </c>
      <c r="X114" s="4" t="s">
        <v>373</v>
      </c>
      <c r="Y114" s="4" t="str">
        <f>CONCATENATE(Table7912[[#This Row],[Fraction]],"-",Table7912[[#This Row],[Pitch]]," ",Table7912[[#This Row],[Series]]," ",Table7912[[#This Row],[Class]])</f>
        <v>1/2-12 UNS 2B</v>
      </c>
      <c r="Z114" s="4" t="str">
        <f>CONCATENATE(TEXT(Table7912[[#This Row],[Decimal]],".000"),"-",Table7912[[#This Row],[Pitch]]," ",Table7912[[#This Row],[Series]]," ",Table7912[[#This Row],[Class]])</f>
        <v>.500-12 UNS 2B</v>
      </c>
      <c r="AC114" s="55">
        <v>0.5</v>
      </c>
      <c r="AE114" s="4">
        <v>0.45290000000000002</v>
      </c>
      <c r="AF114" s="4">
        <v>0.44590000000000002</v>
      </c>
      <c r="AG114" s="4"/>
      <c r="AH114" s="55">
        <v>0.41</v>
      </c>
      <c r="AI114" s="4">
        <v>0.42799999999999999</v>
      </c>
      <c r="AJ114" s="4"/>
      <c r="AK114" s="4"/>
      <c r="AL114" s="4"/>
      <c r="AM114" s="4"/>
      <c r="AN114" s="4"/>
      <c r="AO114" s="4"/>
      <c r="AS114" s="16"/>
      <c r="AT114" s="16"/>
      <c r="AX114" s="17"/>
      <c r="AY114" s="77"/>
    </row>
    <row r="115" spans="1:51" x14ac:dyDescent="0.25">
      <c r="A115" s="38" t="s">
        <v>616</v>
      </c>
      <c r="B115" s="4" t="str">
        <f>VLOOKUP(LEFT(Table711[[#This Row],[Column1]],FIND("–",Table711[[#This Row],[Column1]])-1),Table610[],2,0)</f>
        <v>1/2</v>
      </c>
      <c r="C115" s="13">
        <f>VLOOKUP(LEFT(Table711[[#This Row],[Column1]],FIND("–",Table711[[#This Row],[Column1]])-1),Table610[],4,0)</f>
        <v>0.5</v>
      </c>
      <c r="D115" s="4" t="str">
        <f t="shared" si="2"/>
        <v>12</v>
      </c>
      <c r="E115" s="4" t="s">
        <v>382</v>
      </c>
      <c r="F115" s="4" t="s">
        <v>374</v>
      </c>
      <c r="G115" s="4" t="str">
        <f>CONCATENATE(Table711[[#This Row],[Fraction]],"-",Table711[[#This Row],[Pitch]]," ",Table711[[#This Row],[Series]]," ",Table711[[#This Row],[Class]])</f>
        <v>1/2-12 UNS 3A</v>
      </c>
      <c r="H115" s="4" t="str">
        <f>CONCATENATE(TEXT(Table711[[#This Row],[Decimal]],".000"),"-",Table711[[#This Row],[Pitch]]," ",Table711[[#This Row],[Series]]," ",Table711[[#This Row],[Class]])</f>
        <v>.500-12 UNS 3A</v>
      </c>
      <c r="I115" s="55">
        <v>0</v>
      </c>
      <c r="J115" s="55">
        <v>0.5</v>
      </c>
      <c r="K115" s="55">
        <v>0.48859999999999998</v>
      </c>
      <c r="L115" s="55" t="s">
        <v>551</v>
      </c>
      <c r="M115" s="55">
        <v>0.44590000000000002</v>
      </c>
      <c r="N115" s="55">
        <v>0.44190000000000002</v>
      </c>
      <c r="O115" s="55">
        <v>0.40079999999999999</v>
      </c>
      <c r="R115" s="4"/>
      <c r="S115" s="38" t="s">
        <v>616</v>
      </c>
      <c r="T115" s="4" t="str">
        <f>VLOOKUP(LEFT(Table7912[[#This Row],[Column1]],FIND("–",Table7912[[#This Row],[Column1]])-1),Table610[],2,0)</f>
        <v>1/2</v>
      </c>
      <c r="U115" s="13">
        <f>VLOOKUP(LEFT(Table7912[[#This Row],[Column1]],FIND("–",Table7912[[#This Row],[Column1]])-1),Table610[],4,0)</f>
        <v>0.5</v>
      </c>
      <c r="V115" s="4" t="str">
        <f t="shared" si="3"/>
        <v>12</v>
      </c>
      <c r="W115" s="4" t="s">
        <v>382</v>
      </c>
      <c r="X115" s="4" t="s">
        <v>375</v>
      </c>
      <c r="Y115" s="4" t="str">
        <f>CONCATENATE(Table7912[[#This Row],[Fraction]],"-",Table7912[[#This Row],[Pitch]]," ",Table7912[[#This Row],[Series]]," ",Table7912[[#This Row],[Class]])</f>
        <v>1/2-12 UNS 3B</v>
      </c>
      <c r="Z115" s="4" t="str">
        <f>CONCATENATE(TEXT(Table7912[[#This Row],[Decimal]],".000"),"-",Table7912[[#This Row],[Pitch]]," ",Table7912[[#This Row],[Series]]," ",Table7912[[#This Row],[Class]])</f>
        <v>.500-12 UNS 3B</v>
      </c>
      <c r="AC115" s="55">
        <v>0.5</v>
      </c>
      <c r="AE115" s="4">
        <v>0.4511</v>
      </c>
      <c r="AF115" s="4">
        <v>0.44590000000000002</v>
      </c>
      <c r="AG115" s="4"/>
      <c r="AH115" s="55">
        <v>0.41</v>
      </c>
      <c r="AI115" s="4">
        <v>0.42230000000000001</v>
      </c>
      <c r="AJ115" s="4"/>
      <c r="AK115" s="4"/>
      <c r="AL115" s="4"/>
      <c r="AM115" s="4"/>
      <c r="AN115" s="4"/>
      <c r="AO115" s="4"/>
      <c r="AS115" s="16"/>
      <c r="AT115" s="16"/>
      <c r="AX115" s="17"/>
      <c r="AY115" s="77"/>
    </row>
    <row r="116" spans="1:51" x14ac:dyDescent="0.25">
      <c r="A116" s="38" t="s">
        <v>617</v>
      </c>
      <c r="B116" s="4" t="str">
        <f>VLOOKUP(LEFT(Table711[[#This Row],[Column1]],FIND("–",Table711[[#This Row],[Column1]])-1),Table610[],2,0)</f>
        <v>1/2</v>
      </c>
      <c r="C116" s="13">
        <f>VLOOKUP(LEFT(Table711[[#This Row],[Column1]],FIND("–",Table711[[#This Row],[Column1]])-1),Table610[],4,0)</f>
        <v>0.5</v>
      </c>
      <c r="D116" s="4" t="str">
        <f t="shared" si="2"/>
        <v>13</v>
      </c>
      <c r="E116" s="4" t="s">
        <v>381</v>
      </c>
      <c r="F116" s="4" t="s">
        <v>376</v>
      </c>
      <c r="G116" s="4" t="str">
        <f>CONCATENATE(Table711[[#This Row],[Fraction]],"-",Table711[[#This Row],[Pitch]]," ",Table711[[#This Row],[Series]]," ",Table711[[#This Row],[Class]])</f>
        <v>1/2-13 UNC 1A</v>
      </c>
      <c r="H116" s="4" t="str">
        <f>CONCATENATE(TEXT(Table711[[#This Row],[Decimal]],".000"),"-",Table711[[#This Row],[Pitch]]," ",Table711[[#This Row],[Series]]," ",Table711[[#This Row],[Class]])</f>
        <v>.500-13 UNC 1A</v>
      </c>
      <c r="I116" s="55">
        <v>1.5E-3</v>
      </c>
      <c r="J116" s="55">
        <v>0.4985</v>
      </c>
      <c r="K116" s="55">
        <v>0.48220000000000002</v>
      </c>
      <c r="L116" s="55" t="s">
        <v>551</v>
      </c>
      <c r="M116" s="55">
        <v>0.44850000000000001</v>
      </c>
      <c r="N116" s="55">
        <v>0.44109999999999999</v>
      </c>
      <c r="O116" s="55">
        <v>0.40689999999999998</v>
      </c>
      <c r="R116" s="4"/>
      <c r="S116" s="38" t="s">
        <v>617</v>
      </c>
      <c r="T116" s="4" t="str">
        <f>VLOOKUP(LEFT(Table7912[[#This Row],[Column1]],FIND("–",Table7912[[#This Row],[Column1]])-1),Table610[],2,0)</f>
        <v>1/2</v>
      </c>
      <c r="U116" s="13">
        <f>VLOOKUP(LEFT(Table7912[[#This Row],[Column1]],FIND("–",Table7912[[#This Row],[Column1]])-1),Table610[],4,0)</f>
        <v>0.5</v>
      </c>
      <c r="V116" s="4" t="str">
        <f t="shared" si="3"/>
        <v>13</v>
      </c>
      <c r="W116" s="4" t="s">
        <v>381</v>
      </c>
      <c r="X116" s="4" t="s">
        <v>377</v>
      </c>
      <c r="Y116" s="4" t="str">
        <f>CONCATENATE(Table7912[[#This Row],[Fraction]],"-",Table7912[[#This Row],[Pitch]]," ",Table7912[[#This Row],[Series]]," ",Table7912[[#This Row],[Class]])</f>
        <v>1/2-13 UNC 1B</v>
      </c>
      <c r="Z116" s="4" t="str">
        <f>CONCATENATE(TEXT(Table7912[[#This Row],[Decimal]],".000"),"-",Table7912[[#This Row],[Pitch]]," ",Table7912[[#This Row],[Series]]," ",Table7912[[#This Row],[Class]])</f>
        <v>.500-13 UNC 1B</v>
      </c>
      <c r="AC116" s="55">
        <v>0.5</v>
      </c>
      <c r="AE116" s="4">
        <v>0.4597</v>
      </c>
      <c r="AF116" s="4">
        <v>0.45</v>
      </c>
      <c r="AG116" s="4"/>
      <c r="AH116" s="55">
        <v>0.41699999999999998</v>
      </c>
      <c r="AI116" s="4">
        <v>0.434</v>
      </c>
      <c r="AJ116" s="4"/>
      <c r="AK116" s="4"/>
      <c r="AL116" s="4"/>
      <c r="AM116" s="4"/>
      <c r="AN116" s="4"/>
      <c r="AO116" s="4"/>
      <c r="AS116" s="16"/>
      <c r="AT116" s="16"/>
      <c r="AX116" s="17"/>
      <c r="AY116" s="77"/>
    </row>
    <row r="117" spans="1:51" x14ac:dyDescent="0.25">
      <c r="A117" s="38" t="s">
        <v>617</v>
      </c>
      <c r="B117" s="4" t="str">
        <f>VLOOKUP(LEFT(Table711[[#This Row],[Column1]],FIND("–",Table711[[#This Row],[Column1]])-1),Table610[],2,0)</f>
        <v>1/2</v>
      </c>
      <c r="C117" s="13">
        <f>VLOOKUP(LEFT(Table711[[#This Row],[Column1]],FIND("–",Table711[[#This Row],[Column1]])-1),Table610[],4,0)</f>
        <v>0.5</v>
      </c>
      <c r="D117" s="4" t="str">
        <f t="shared" si="2"/>
        <v>13</v>
      </c>
      <c r="E117" s="4" t="s">
        <v>381</v>
      </c>
      <c r="F117" s="4" t="s">
        <v>372</v>
      </c>
      <c r="G117" s="4" t="str">
        <f>CONCATENATE(Table711[[#This Row],[Fraction]],"-",Table711[[#This Row],[Pitch]]," ",Table711[[#This Row],[Series]]," ",Table711[[#This Row],[Class]])</f>
        <v>1/2-13 UNC 2A</v>
      </c>
      <c r="H117" s="4" t="str">
        <f>CONCATENATE(TEXT(Table711[[#This Row],[Decimal]],".000"),"-",Table711[[#This Row],[Pitch]]," ",Table711[[#This Row],[Series]]," ",Table711[[#This Row],[Class]])</f>
        <v>.500-13 UNC 2A</v>
      </c>
      <c r="I117" s="55">
        <v>1.5E-3</v>
      </c>
      <c r="J117" s="55">
        <v>0.4985</v>
      </c>
      <c r="K117" s="55">
        <v>0.48759999999999998</v>
      </c>
      <c r="L117" s="55">
        <v>0.48220000000000002</v>
      </c>
      <c r="M117" s="55">
        <v>0.44850000000000001</v>
      </c>
      <c r="N117" s="55">
        <v>0.44350000000000001</v>
      </c>
      <c r="O117" s="55">
        <v>0.40689999999999998</v>
      </c>
      <c r="R117" s="4"/>
      <c r="S117" s="38" t="s">
        <v>617</v>
      </c>
      <c r="T117" s="4" t="str">
        <f>VLOOKUP(LEFT(Table7912[[#This Row],[Column1]],FIND("–",Table7912[[#This Row],[Column1]])-1),Table610[],2,0)</f>
        <v>1/2</v>
      </c>
      <c r="U117" s="13">
        <f>VLOOKUP(LEFT(Table7912[[#This Row],[Column1]],FIND("–",Table7912[[#This Row],[Column1]])-1),Table610[],4,0)</f>
        <v>0.5</v>
      </c>
      <c r="V117" s="4" t="str">
        <f t="shared" si="3"/>
        <v>13</v>
      </c>
      <c r="W117" s="4" t="s">
        <v>381</v>
      </c>
      <c r="X117" s="4" t="s">
        <v>373</v>
      </c>
      <c r="Y117" s="4" t="str">
        <f>CONCATENATE(Table7912[[#This Row],[Fraction]],"-",Table7912[[#This Row],[Pitch]]," ",Table7912[[#This Row],[Series]]," ",Table7912[[#This Row],[Class]])</f>
        <v>1/2-13 UNC 2B</v>
      </c>
      <c r="Z117" s="4" t="str">
        <f>CONCATENATE(TEXT(Table7912[[#This Row],[Decimal]],".000"),"-",Table7912[[#This Row],[Pitch]]," ",Table7912[[#This Row],[Series]]," ",Table7912[[#This Row],[Class]])</f>
        <v>.500-13 UNC 2B</v>
      </c>
      <c r="AC117" s="55">
        <v>0.5</v>
      </c>
      <c r="AE117" s="4">
        <v>0.45650000000000002</v>
      </c>
      <c r="AF117" s="4">
        <v>0.45</v>
      </c>
      <c r="AG117" s="4"/>
      <c r="AH117" s="55">
        <v>0.41699999999999998</v>
      </c>
      <c r="AI117" s="4">
        <v>0.434</v>
      </c>
      <c r="AJ117" s="4"/>
      <c r="AK117" s="4"/>
      <c r="AL117" s="4"/>
      <c r="AM117" s="4"/>
      <c r="AN117" s="4"/>
      <c r="AO117" s="4"/>
      <c r="AS117" s="16"/>
      <c r="AT117" s="16"/>
      <c r="AX117" s="17"/>
      <c r="AY117" s="77"/>
    </row>
    <row r="118" spans="1:51" x14ac:dyDescent="0.25">
      <c r="A118" s="38" t="s">
        <v>618</v>
      </c>
      <c r="B118" s="4" t="str">
        <f>VLOOKUP(LEFT(Table711[[#This Row],[Column1]],FIND("–",Table711[[#This Row],[Column1]])-1),Table610[],2,0)</f>
        <v>1/2</v>
      </c>
      <c r="C118" s="13">
        <f>VLOOKUP(LEFT(Table711[[#This Row],[Column1]],FIND("–",Table711[[#This Row],[Column1]])-1),Table610[],4,0)</f>
        <v>0.5</v>
      </c>
      <c r="D118" s="4" t="str">
        <f t="shared" si="2"/>
        <v>14</v>
      </c>
      <c r="E118" s="4" t="s">
        <v>382</v>
      </c>
      <c r="F118" s="4" t="s">
        <v>374</v>
      </c>
      <c r="G118" s="4" t="str">
        <f>CONCATENATE(Table711[[#This Row],[Fraction]],"-",Table711[[#This Row],[Pitch]]," ",Table711[[#This Row],[Series]]," ",Table711[[#This Row],[Class]])</f>
        <v>1/2-14 UNS 3A</v>
      </c>
      <c r="H118" s="4" t="str">
        <f>CONCATENATE(TEXT(Table711[[#This Row],[Decimal]],".000"),"-",Table711[[#This Row],[Pitch]]," ",Table711[[#This Row],[Series]]," ",Table711[[#This Row],[Class]])</f>
        <v>.500-14 UNS 3A</v>
      </c>
      <c r="I118" s="55">
        <v>0</v>
      </c>
      <c r="J118" s="55">
        <v>0.5</v>
      </c>
      <c r="K118" s="55">
        <v>0.48909999999999998</v>
      </c>
      <c r="L118" s="55" t="s">
        <v>551</v>
      </c>
      <c r="M118" s="55">
        <v>0.45</v>
      </c>
      <c r="N118" s="55">
        <v>0.44629999999999997</v>
      </c>
      <c r="O118" s="55">
        <v>0.40839999999999999</v>
      </c>
      <c r="R118" s="4"/>
      <c r="S118" s="38" t="s">
        <v>618</v>
      </c>
      <c r="T118" s="4" t="str">
        <f>VLOOKUP(LEFT(Table7912[[#This Row],[Column1]],FIND("–",Table7912[[#This Row],[Column1]])-1),Table610[],2,0)</f>
        <v>1/2</v>
      </c>
      <c r="U118" s="13">
        <f>VLOOKUP(LEFT(Table7912[[#This Row],[Column1]],FIND("–",Table7912[[#This Row],[Column1]])-1),Table610[],4,0)</f>
        <v>0.5</v>
      </c>
      <c r="V118" s="4" t="str">
        <f t="shared" si="3"/>
        <v>14</v>
      </c>
      <c r="W118" s="4" t="s">
        <v>382</v>
      </c>
      <c r="X118" s="4" t="s">
        <v>375</v>
      </c>
      <c r="Y118" s="4" t="str">
        <f>CONCATENATE(Table7912[[#This Row],[Fraction]],"-",Table7912[[#This Row],[Pitch]]," ",Table7912[[#This Row],[Series]]," ",Table7912[[#This Row],[Class]])</f>
        <v>1/2-14 UNS 3B</v>
      </c>
      <c r="Z118" s="4" t="str">
        <f>CONCATENATE(TEXT(Table7912[[#This Row],[Decimal]],".000"),"-",Table7912[[#This Row],[Pitch]]," ",Table7912[[#This Row],[Series]]," ",Table7912[[#This Row],[Class]])</f>
        <v>.500-14 UNS 3B</v>
      </c>
      <c r="AC118" s="55">
        <v>0.5</v>
      </c>
      <c r="AE118" s="4">
        <v>0.45479999999999998</v>
      </c>
      <c r="AF118" s="4">
        <v>0.45</v>
      </c>
      <c r="AG118" s="4"/>
      <c r="AH118" s="55">
        <v>0.41699999999999998</v>
      </c>
      <c r="AI118" s="4">
        <v>0.4284</v>
      </c>
      <c r="AJ118" s="4"/>
      <c r="AK118" s="4"/>
      <c r="AL118" s="4"/>
      <c r="AM118" s="4"/>
      <c r="AN118" s="4"/>
      <c r="AO118" s="4"/>
      <c r="AS118" s="16"/>
      <c r="AT118" s="16"/>
      <c r="AX118" s="17"/>
      <c r="AY118" s="77"/>
    </row>
    <row r="119" spans="1:51" x14ac:dyDescent="0.25">
      <c r="A119" s="38" t="s">
        <v>618</v>
      </c>
      <c r="B119" s="4" t="str">
        <f>VLOOKUP(LEFT(Table711[[#This Row],[Column1]],FIND("–",Table711[[#This Row],[Column1]])-1),Table610[],2,0)</f>
        <v>1/2</v>
      </c>
      <c r="C119" s="13">
        <f>VLOOKUP(LEFT(Table711[[#This Row],[Column1]],FIND("–",Table711[[#This Row],[Column1]])-1),Table610[],4,0)</f>
        <v>0.5</v>
      </c>
      <c r="D119" s="4" t="str">
        <f t="shared" si="2"/>
        <v>14</v>
      </c>
      <c r="E119" s="4" t="s">
        <v>382</v>
      </c>
      <c r="F119" s="4" t="s">
        <v>372</v>
      </c>
      <c r="G119" s="4" t="str">
        <f>CONCATENATE(Table711[[#This Row],[Fraction]],"-",Table711[[#This Row],[Pitch]]," ",Table711[[#This Row],[Series]]," ",Table711[[#This Row],[Class]])</f>
        <v>1/2-14 UNS 2A</v>
      </c>
      <c r="H119" s="4" t="str">
        <f>CONCATENATE(TEXT(Table711[[#This Row],[Decimal]],".000"),"-",Table711[[#This Row],[Pitch]]," ",Table711[[#This Row],[Series]]," ",Table711[[#This Row],[Class]])</f>
        <v>.500-14 UNS 2A</v>
      </c>
      <c r="I119" s="55">
        <v>1.5E-3</v>
      </c>
      <c r="J119" s="55">
        <v>0.4985</v>
      </c>
      <c r="K119" s="55">
        <v>0.48820000000000002</v>
      </c>
      <c r="L119" s="55" t="s">
        <v>551</v>
      </c>
      <c r="M119" s="55">
        <v>0.4521</v>
      </c>
      <c r="N119" s="55">
        <v>0.4471</v>
      </c>
      <c r="O119" s="55">
        <v>0.41349999999999998</v>
      </c>
      <c r="R119" s="4"/>
      <c r="S119" s="38" t="s">
        <v>618</v>
      </c>
      <c r="T119" s="4" t="str">
        <f>VLOOKUP(LEFT(Table7912[[#This Row],[Column1]],FIND("–",Table7912[[#This Row],[Column1]])-1),Table610[],2,0)</f>
        <v>1/2</v>
      </c>
      <c r="U119" s="13">
        <f>VLOOKUP(LEFT(Table7912[[#This Row],[Column1]],FIND("–",Table7912[[#This Row],[Column1]])-1),Table610[],4,0)</f>
        <v>0.5</v>
      </c>
      <c r="V119" s="4" t="str">
        <f t="shared" si="3"/>
        <v>14</v>
      </c>
      <c r="W119" s="4" t="s">
        <v>382</v>
      </c>
      <c r="X119" s="4" t="s">
        <v>373</v>
      </c>
      <c r="Y119" s="4" t="str">
        <f>CONCATENATE(Table7912[[#This Row],[Fraction]],"-",Table7912[[#This Row],[Pitch]]," ",Table7912[[#This Row],[Series]]," ",Table7912[[#This Row],[Class]])</f>
        <v>1/2-14 UNS 2B</v>
      </c>
      <c r="Z119" s="4" t="str">
        <f>CONCATENATE(TEXT(Table7912[[#This Row],[Decimal]],".000"),"-",Table7912[[#This Row],[Pitch]]," ",Table7912[[#This Row],[Series]]," ",Table7912[[#This Row],[Class]])</f>
        <v>.500-14 UNS 2B</v>
      </c>
      <c r="AC119" s="55">
        <v>0.5</v>
      </c>
      <c r="AE119" s="4">
        <v>0.46010000000000001</v>
      </c>
      <c r="AF119" s="4">
        <v>0.4536</v>
      </c>
      <c r="AG119" s="4"/>
      <c r="AH119" s="55">
        <v>0.42299999999999999</v>
      </c>
      <c r="AI119" s="4">
        <v>0.438</v>
      </c>
      <c r="AJ119" s="4"/>
      <c r="AK119" s="4"/>
      <c r="AL119" s="4"/>
      <c r="AM119" s="4"/>
      <c r="AN119" s="4"/>
      <c r="AO119" s="4"/>
      <c r="AS119" s="16"/>
      <c r="AT119" s="16"/>
      <c r="AX119" s="17"/>
      <c r="AY119" s="77"/>
    </row>
    <row r="120" spans="1:51" x14ac:dyDescent="0.25">
      <c r="A120" s="38" t="s">
        <v>619</v>
      </c>
      <c r="B120" s="4" t="str">
        <f>VLOOKUP(LEFT(Table711[[#This Row],[Column1]],FIND("–",Table711[[#This Row],[Column1]])-1),Table610[],2,0)</f>
        <v>1/2</v>
      </c>
      <c r="C120" s="13">
        <f>VLOOKUP(LEFT(Table711[[#This Row],[Column1]],FIND("–",Table711[[#This Row],[Column1]])-1),Table610[],4,0)</f>
        <v>0.5</v>
      </c>
      <c r="D120" s="4" t="str">
        <f t="shared" si="2"/>
        <v>16</v>
      </c>
      <c r="E120" s="4" t="s">
        <v>384</v>
      </c>
      <c r="F120" s="4" t="s">
        <v>372</v>
      </c>
      <c r="G120" s="4" t="str">
        <f>CONCATENATE(Table711[[#This Row],[Fraction]],"-",Table711[[#This Row],[Pitch]]," ",Table711[[#This Row],[Series]]," ",Table711[[#This Row],[Class]])</f>
        <v>1/2-16 UN 2A</v>
      </c>
      <c r="H120" s="4" t="str">
        <f>CONCATENATE(TEXT(Table711[[#This Row],[Decimal]],".000"),"-",Table711[[#This Row],[Pitch]]," ",Table711[[#This Row],[Series]]," ",Table711[[#This Row],[Class]])</f>
        <v>.500-16 UN 2A</v>
      </c>
      <c r="I120" s="55">
        <v>1.4E-3</v>
      </c>
      <c r="J120" s="55">
        <v>0.49859999999999999</v>
      </c>
      <c r="K120" s="55">
        <v>0.48920000000000002</v>
      </c>
      <c r="L120" s="55" t="s">
        <v>551</v>
      </c>
      <c r="M120" s="55">
        <v>0.45800000000000002</v>
      </c>
      <c r="N120" s="55">
        <v>0.45329999999999998</v>
      </c>
      <c r="O120" s="55">
        <v>0.42409999999999998</v>
      </c>
      <c r="R120" s="4"/>
      <c r="S120" s="38" t="s">
        <v>619</v>
      </c>
      <c r="T120" s="4" t="str">
        <f>VLOOKUP(LEFT(Table7912[[#This Row],[Column1]],FIND("–",Table7912[[#This Row],[Column1]])-1),Table610[],2,0)</f>
        <v>1/2</v>
      </c>
      <c r="U120" s="13">
        <f>VLOOKUP(LEFT(Table7912[[#This Row],[Column1]],FIND("–",Table7912[[#This Row],[Column1]])-1),Table610[],4,0)</f>
        <v>0.5</v>
      </c>
      <c r="V120" s="4" t="str">
        <f t="shared" si="3"/>
        <v>16</v>
      </c>
      <c r="W120" s="4" t="s">
        <v>384</v>
      </c>
      <c r="X120" s="4" t="s">
        <v>373</v>
      </c>
      <c r="Y120" s="4" t="str">
        <f>CONCATENATE(Table7912[[#This Row],[Fraction]],"-",Table7912[[#This Row],[Pitch]]," ",Table7912[[#This Row],[Series]]," ",Table7912[[#This Row],[Class]])</f>
        <v>1/2-16 UN 2B</v>
      </c>
      <c r="Z120" s="4" t="str">
        <f>CONCATENATE(TEXT(Table7912[[#This Row],[Decimal]],".000"),"-",Table7912[[#This Row],[Pitch]]," ",Table7912[[#This Row],[Series]]," ",Table7912[[#This Row],[Class]])</f>
        <v>.500-16 UN 2B</v>
      </c>
      <c r="AC120" s="55">
        <v>0.5</v>
      </c>
      <c r="AE120" s="4">
        <v>0.46550000000000002</v>
      </c>
      <c r="AF120" s="4">
        <v>0.45939999999999998</v>
      </c>
      <c r="AG120" s="4"/>
      <c r="AH120" s="55">
        <v>0.432</v>
      </c>
      <c r="AI120" s="4">
        <v>0.44600000000000001</v>
      </c>
      <c r="AJ120" s="4"/>
      <c r="AK120" s="4"/>
      <c r="AL120" s="4"/>
      <c r="AM120" s="4"/>
      <c r="AN120" s="4"/>
      <c r="AO120" s="4"/>
      <c r="AS120" s="16"/>
      <c r="AT120" s="16"/>
      <c r="AX120" s="17"/>
      <c r="AY120" s="77"/>
    </row>
    <row r="121" spans="1:51" x14ac:dyDescent="0.25">
      <c r="A121" s="38" t="s">
        <v>619</v>
      </c>
      <c r="B121" s="4" t="str">
        <f>VLOOKUP(LEFT(Table711[[#This Row],[Column1]],FIND("–",Table711[[#This Row],[Column1]])-1),Table610[],2,0)</f>
        <v>1/2</v>
      </c>
      <c r="C121" s="13">
        <f>VLOOKUP(LEFT(Table711[[#This Row],[Column1]],FIND("–",Table711[[#This Row],[Column1]])-1),Table610[],4,0)</f>
        <v>0.5</v>
      </c>
      <c r="D121" s="4" t="str">
        <f t="shared" si="2"/>
        <v>16</v>
      </c>
      <c r="E121" s="4" t="s">
        <v>384</v>
      </c>
      <c r="F121" s="4" t="s">
        <v>374</v>
      </c>
      <c r="G121" s="4" t="str">
        <f>CONCATENATE(Table711[[#This Row],[Fraction]],"-",Table711[[#This Row],[Pitch]]," ",Table711[[#This Row],[Series]]," ",Table711[[#This Row],[Class]])</f>
        <v>1/2-16 UN 3A</v>
      </c>
      <c r="H121" s="4" t="str">
        <f>CONCATENATE(TEXT(Table711[[#This Row],[Decimal]],".000"),"-",Table711[[#This Row],[Pitch]]," ",Table711[[#This Row],[Series]]," ",Table711[[#This Row],[Class]])</f>
        <v>.500-16 UN 3A</v>
      </c>
      <c r="I121" s="55">
        <v>0</v>
      </c>
      <c r="J121" s="55">
        <v>0.5</v>
      </c>
      <c r="K121" s="55">
        <v>0.49059999999999998</v>
      </c>
      <c r="L121" s="55" t="s">
        <v>551</v>
      </c>
      <c r="M121" s="55">
        <v>0.45939999999999998</v>
      </c>
      <c r="N121" s="55">
        <v>0.45590000000000003</v>
      </c>
      <c r="O121" s="55">
        <v>0.42549999999999999</v>
      </c>
      <c r="R121" s="4"/>
      <c r="S121" s="38" t="s">
        <v>619</v>
      </c>
      <c r="T121" s="4" t="str">
        <f>VLOOKUP(LEFT(Table7912[[#This Row],[Column1]],FIND("–",Table7912[[#This Row],[Column1]])-1),Table610[],2,0)</f>
        <v>1/2</v>
      </c>
      <c r="U121" s="13">
        <f>VLOOKUP(LEFT(Table7912[[#This Row],[Column1]],FIND("–",Table7912[[#This Row],[Column1]])-1),Table610[],4,0)</f>
        <v>0.5</v>
      </c>
      <c r="V121" s="4" t="str">
        <f t="shared" si="3"/>
        <v>16</v>
      </c>
      <c r="W121" s="4" t="s">
        <v>384</v>
      </c>
      <c r="X121" s="4" t="s">
        <v>375</v>
      </c>
      <c r="Y121" s="4" t="str">
        <f>CONCATENATE(Table7912[[#This Row],[Fraction]],"-",Table7912[[#This Row],[Pitch]]," ",Table7912[[#This Row],[Series]]," ",Table7912[[#This Row],[Class]])</f>
        <v>1/2-16 UN 3B</v>
      </c>
      <c r="Z121" s="4" t="str">
        <f>CONCATENATE(TEXT(Table7912[[#This Row],[Decimal]],".000"),"-",Table7912[[#This Row],[Pitch]]," ",Table7912[[#This Row],[Series]]," ",Table7912[[#This Row],[Class]])</f>
        <v>.500-16 UN 3B</v>
      </c>
      <c r="AC121" s="55">
        <v>0.5</v>
      </c>
      <c r="AE121" s="4">
        <v>0.46400000000000002</v>
      </c>
      <c r="AF121" s="4">
        <v>0.45939999999999998</v>
      </c>
      <c r="AG121" s="4"/>
      <c r="AH121" s="55">
        <v>0.432</v>
      </c>
      <c r="AI121" s="4">
        <v>0.44190000000000002</v>
      </c>
      <c r="AJ121" s="4"/>
      <c r="AK121" s="4"/>
      <c r="AL121" s="4"/>
      <c r="AM121" s="4"/>
      <c r="AN121" s="4"/>
      <c r="AO121" s="4"/>
      <c r="AS121" s="16"/>
      <c r="AT121" s="16"/>
      <c r="AX121" s="17"/>
      <c r="AY121" s="77"/>
    </row>
    <row r="122" spans="1:51" x14ac:dyDescent="0.25">
      <c r="A122" s="38" t="s">
        <v>620</v>
      </c>
      <c r="B122" s="4" t="str">
        <f>VLOOKUP(LEFT(Table711[[#This Row],[Column1]],FIND("–",Table711[[#This Row],[Column1]])-1),Table610[],2,0)</f>
        <v>1/2</v>
      </c>
      <c r="C122" s="13">
        <f>VLOOKUP(LEFT(Table711[[#This Row],[Column1]],FIND("–",Table711[[#This Row],[Column1]])-1),Table610[],4,0)</f>
        <v>0.5</v>
      </c>
      <c r="D122" s="4" t="str">
        <f t="shared" si="2"/>
        <v>18</v>
      </c>
      <c r="E122" s="4" t="s">
        <v>382</v>
      </c>
      <c r="F122" s="4" t="s">
        <v>372</v>
      </c>
      <c r="G122" s="4" t="str">
        <f>CONCATENATE(Table711[[#This Row],[Fraction]],"-",Table711[[#This Row],[Pitch]]," ",Table711[[#This Row],[Series]]," ",Table711[[#This Row],[Class]])</f>
        <v>1/2-18 UNS 2A</v>
      </c>
      <c r="H122" s="4" t="str">
        <f>CONCATENATE(TEXT(Table711[[#This Row],[Decimal]],".000"),"-",Table711[[#This Row],[Pitch]]," ",Table711[[#This Row],[Series]]," ",Table711[[#This Row],[Class]])</f>
        <v>.500-18 UNS 2A</v>
      </c>
      <c r="I122" s="55">
        <v>1.2999999999999999E-3</v>
      </c>
      <c r="J122" s="55">
        <v>0.49869999999999998</v>
      </c>
      <c r="K122" s="55">
        <v>0.49</v>
      </c>
      <c r="L122" s="55" t="s">
        <v>551</v>
      </c>
      <c r="M122" s="55">
        <v>0.46260000000000001</v>
      </c>
      <c r="N122" s="55">
        <v>0.4582</v>
      </c>
      <c r="O122" s="55">
        <v>0.43259999999999998</v>
      </c>
      <c r="R122" s="4"/>
      <c r="S122" s="38" t="s">
        <v>620</v>
      </c>
      <c r="T122" s="4" t="str">
        <f>VLOOKUP(LEFT(Table7912[[#This Row],[Column1]],FIND("–",Table7912[[#This Row],[Column1]])-1),Table610[],2,0)</f>
        <v>1/2</v>
      </c>
      <c r="U122" s="13">
        <f>VLOOKUP(LEFT(Table7912[[#This Row],[Column1]],FIND("–",Table7912[[#This Row],[Column1]])-1),Table610[],4,0)</f>
        <v>0.5</v>
      </c>
      <c r="V122" s="4" t="str">
        <f t="shared" si="3"/>
        <v>18</v>
      </c>
      <c r="W122" s="4" t="s">
        <v>382</v>
      </c>
      <c r="X122" s="4" t="s">
        <v>373</v>
      </c>
      <c r="Y122" s="4" t="str">
        <f>CONCATENATE(Table7912[[#This Row],[Fraction]],"-",Table7912[[#This Row],[Pitch]]," ",Table7912[[#This Row],[Series]]," ",Table7912[[#This Row],[Class]])</f>
        <v>1/2-18 UNS 2B</v>
      </c>
      <c r="Z122" s="4" t="str">
        <f>CONCATENATE(TEXT(Table7912[[#This Row],[Decimal]],".000"),"-",Table7912[[#This Row],[Pitch]]," ",Table7912[[#This Row],[Series]]," ",Table7912[[#This Row],[Class]])</f>
        <v>.500-18 UNS 2B</v>
      </c>
      <c r="AC122" s="55">
        <v>0.5</v>
      </c>
      <c r="AE122" s="4">
        <v>0.46970000000000001</v>
      </c>
      <c r="AF122" s="4">
        <v>0.46389999999999998</v>
      </c>
      <c r="AG122" s="4"/>
      <c r="AH122" s="55">
        <v>0.44</v>
      </c>
      <c r="AI122" s="4">
        <v>0.45300000000000001</v>
      </c>
      <c r="AJ122" s="4"/>
      <c r="AK122" s="4"/>
      <c r="AL122" s="4"/>
      <c r="AM122" s="4"/>
      <c r="AN122" s="4"/>
      <c r="AO122" s="4"/>
      <c r="AS122" s="16"/>
      <c r="AT122" s="16"/>
      <c r="AX122" s="17"/>
      <c r="AY122" s="77"/>
    </row>
    <row r="123" spans="1:51" x14ac:dyDescent="0.25">
      <c r="A123" s="38" t="s">
        <v>621</v>
      </c>
      <c r="B123" s="4" t="str">
        <f>VLOOKUP(LEFT(Table711[[#This Row],[Column1]],FIND("–",Table711[[#This Row],[Column1]])-1),Table610[],2,0)</f>
        <v>1/2</v>
      </c>
      <c r="C123" s="13">
        <f>VLOOKUP(LEFT(Table711[[#This Row],[Column1]],FIND("–",Table711[[#This Row],[Column1]])-1),Table610[],4,0)</f>
        <v>0.5</v>
      </c>
      <c r="D123" s="4" t="str">
        <f t="shared" si="2"/>
        <v>20</v>
      </c>
      <c r="E123" s="4" t="s">
        <v>380</v>
      </c>
      <c r="F123" s="4" t="s">
        <v>376</v>
      </c>
      <c r="G123" s="4" t="str">
        <f>CONCATENATE(Table711[[#This Row],[Fraction]],"-",Table711[[#This Row],[Pitch]]," ",Table711[[#This Row],[Series]]," ",Table711[[#This Row],[Class]])</f>
        <v>1/2-20 UNF 1A</v>
      </c>
      <c r="H123" s="4" t="str">
        <f>CONCATENATE(TEXT(Table711[[#This Row],[Decimal]],".000"),"-",Table711[[#This Row],[Pitch]]," ",Table711[[#This Row],[Series]]," ",Table711[[#This Row],[Class]])</f>
        <v>.500-20 UNF 1A</v>
      </c>
      <c r="I123" s="55">
        <v>1.2999999999999999E-3</v>
      </c>
      <c r="J123" s="55">
        <v>0.49869999999999998</v>
      </c>
      <c r="K123" s="55">
        <v>0.48649999999999999</v>
      </c>
      <c r="L123" s="55" t="s">
        <v>551</v>
      </c>
      <c r="M123" s="55">
        <v>0.4662</v>
      </c>
      <c r="N123" s="55">
        <v>0.45979999999999999</v>
      </c>
      <c r="O123" s="55">
        <v>0.43919999999999998</v>
      </c>
      <c r="R123" s="4"/>
      <c r="S123" s="38" t="s">
        <v>621</v>
      </c>
      <c r="T123" s="4" t="str">
        <f>VLOOKUP(LEFT(Table7912[[#This Row],[Column1]],FIND("–",Table7912[[#This Row],[Column1]])-1),Table610[],2,0)</f>
        <v>1/2</v>
      </c>
      <c r="U123" s="13">
        <f>VLOOKUP(LEFT(Table7912[[#This Row],[Column1]],FIND("–",Table7912[[#This Row],[Column1]])-1),Table610[],4,0)</f>
        <v>0.5</v>
      </c>
      <c r="V123" s="4" t="str">
        <f t="shared" si="3"/>
        <v>20</v>
      </c>
      <c r="W123" s="4" t="s">
        <v>380</v>
      </c>
      <c r="X123" s="4" t="s">
        <v>377</v>
      </c>
      <c r="Y123" s="4" t="str">
        <f>CONCATENATE(Table7912[[#This Row],[Fraction]],"-",Table7912[[#This Row],[Pitch]]," ",Table7912[[#This Row],[Series]]," ",Table7912[[#This Row],[Class]])</f>
        <v>1/2-20 UNF 1B</v>
      </c>
      <c r="Z123" s="4" t="str">
        <f>CONCATENATE(TEXT(Table7912[[#This Row],[Decimal]],".000"),"-",Table7912[[#This Row],[Pitch]]," ",Table7912[[#This Row],[Series]]," ",Table7912[[#This Row],[Class]])</f>
        <v>.500-20 UNF 1B</v>
      </c>
      <c r="AC123" s="55">
        <v>0.5</v>
      </c>
      <c r="AE123" s="4">
        <v>0.47589999999999999</v>
      </c>
      <c r="AF123" s="4">
        <v>0.46750000000000003</v>
      </c>
      <c r="AG123" s="4"/>
      <c r="AH123" s="55">
        <v>0.44600000000000001</v>
      </c>
      <c r="AI123" s="4">
        <v>0.45700000000000002</v>
      </c>
      <c r="AJ123" s="4"/>
      <c r="AK123" s="4"/>
      <c r="AL123" s="4"/>
      <c r="AM123" s="4"/>
      <c r="AN123" s="4"/>
      <c r="AO123" s="4"/>
      <c r="AS123" s="16"/>
      <c r="AT123" s="16"/>
      <c r="AX123" s="17"/>
      <c r="AY123" s="77"/>
    </row>
    <row r="124" spans="1:51" x14ac:dyDescent="0.25">
      <c r="A124" s="38" t="s">
        <v>621</v>
      </c>
      <c r="B124" s="4" t="str">
        <f>VLOOKUP(LEFT(Table711[[#This Row],[Column1]],FIND("–",Table711[[#This Row],[Column1]])-1),Table610[],2,0)</f>
        <v>1/2</v>
      </c>
      <c r="C124" s="13">
        <f>VLOOKUP(LEFT(Table711[[#This Row],[Column1]],FIND("–",Table711[[#This Row],[Column1]])-1),Table610[],4,0)</f>
        <v>0.5</v>
      </c>
      <c r="D124" s="4" t="str">
        <f t="shared" si="2"/>
        <v>20</v>
      </c>
      <c r="E124" s="4" t="s">
        <v>380</v>
      </c>
      <c r="F124" s="4" t="s">
        <v>372</v>
      </c>
      <c r="G124" s="4" t="str">
        <f>CONCATENATE(Table711[[#This Row],[Fraction]],"-",Table711[[#This Row],[Pitch]]," ",Table711[[#This Row],[Series]]," ",Table711[[#This Row],[Class]])</f>
        <v>1/2-20 UNF 2A</v>
      </c>
      <c r="H124" s="4" t="str">
        <f>CONCATENATE(TEXT(Table711[[#This Row],[Decimal]],".000"),"-",Table711[[#This Row],[Pitch]]," ",Table711[[#This Row],[Series]]," ",Table711[[#This Row],[Class]])</f>
        <v>.500-20 UNF 2A</v>
      </c>
      <c r="I124" s="55">
        <v>1.2999999999999999E-3</v>
      </c>
      <c r="J124" s="55">
        <v>0.49869999999999998</v>
      </c>
      <c r="K124" s="55">
        <v>0.49059999999999998</v>
      </c>
      <c r="L124" s="55" t="s">
        <v>551</v>
      </c>
      <c r="M124" s="55">
        <v>0.4662</v>
      </c>
      <c r="N124" s="55">
        <v>0.46189999999999998</v>
      </c>
      <c r="O124" s="55">
        <v>0.43919999999999998</v>
      </c>
      <c r="R124" s="4"/>
      <c r="S124" s="38" t="s">
        <v>621</v>
      </c>
      <c r="T124" s="4" t="str">
        <f>VLOOKUP(LEFT(Table7912[[#This Row],[Column1]],FIND("–",Table7912[[#This Row],[Column1]])-1),Table610[],2,0)</f>
        <v>1/2</v>
      </c>
      <c r="U124" s="13">
        <f>VLOOKUP(LEFT(Table7912[[#This Row],[Column1]],FIND("–",Table7912[[#This Row],[Column1]])-1),Table610[],4,0)</f>
        <v>0.5</v>
      </c>
      <c r="V124" s="4" t="str">
        <f t="shared" si="3"/>
        <v>20</v>
      </c>
      <c r="W124" s="4" t="s">
        <v>380</v>
      </c>
      <c r="X124" s="4" t="s">
        <v>373</v>
      </c>
      <c r="Y124" s="4" t="str">
        <f>CONCATENATE(Table7912[[#This Row],[Fraction]],"-",Table7912[[#This Row],[Pitch]]," ",Table7912[[#This Row],[Series]]," ",Table7912[[#This Row],[Class]])</f>
        <v>1/2-20 UNF 2B</v>
      </c>
      <c r="Z124" s="4" t="str">
        <f>CONCATENATE(TEXT(Table7912[[#This Row],[Decimal]],".000"),"-",Table7912[[#This Row],[Pitch]]," ",Table7912[[#This Row],[Series]]," ",Table7912[[#This Row],[Class]])</f>
        <v>.500-20 UNF 2B</v>
      </c>
      <c r="AC124" s="55">
        <v>0.5</v>
      </c>
      <c r="AE124" s="4">
        <v>0.47310000000000002</v>
      </c>
      <c r="AF124" s="4">
        <v>0.46750000000000003</v>
      </c>
      <c r="AG124" s="4"/>
      <c r="AH124" s="55">
        <v>0.44600000000000001</v>
      </c>
      <c r="AI124" s="4">
        <v>0.45700000000000002</v>
      </c>
      <c r="AJ124" s="4"/>
      <c r="AK124" s="4"/>
      <c r="AL124" s="4"/>
      <c r="AM124" s="4"/>
      <c r="AN124" s="4"/>
      <c r="AO124" s="4"/>
      <c r="AS124" s="16"/>
      <c r="AT124" s="16"/>
      <c r="AX124" s="17"/>
      <c r="AY124" s="77"/>
    </row>
    <row r="125" spans="1:51" x14ac:dyDescent="0.25">
      <c r="A125" s="38" t="s">
        <v>622</v>
      </c>
      <c r="B125" s="4" t="str">
        <f>VLOOKUP(LEFT(Table711[[#This Row],[Column1]],FIND("–",Table711[[#This Row],[Column1]])-1),Table610[],2,0)</f>
        <v>1/2</v>
      </c>
      <c r="C125" s="13">
        <f>VLOOKUP(LEFT(Table711[[#This Row],[Column1]],FIND("–",Table711[[#This Row],[Column1]])-1),Table610[],4,0)</f>
        <v>0.5</v>
      </c>
      <c r="D125" s="4" t="str">
        <f t="shared" si="2"/>
        <v>24</v>
      </c>
      <c r="E125" s="4" t="s">
        <v>382</v>
      </c>
      <c r="F125" s="4" t="s">
        <v>374</v>
      </c>
      <c r="G125" s="4" t="str">
        <f>CONCATENATE(Table711[[#This Row],[Fraction]],"-",Table711[[#This Row],[Pitch]]," ",Table711[[#This Row],[Series]]," ",Table711[[#This Row],[Class]])</f>
        <v>1/2-24 UNS 3A</v>
      </c>
      <c r="H125" s="4" t="str">
        <f>CONCATENATE(TEXT(Table711[[#This Row],[Decimal]],".000"),"-",Table711[[#This Row],[Pitch]]," ",Table711[[#This Row],[Series]]," ",Table711[[#This Row],[Class]])</f>
        <v>.500-24 UNS 3A</v>
      </c>
      <c r="I125" s="55">
        <v>0</v>
      </c>
      <c r="J125" s="55">
        <v>0.5</v>
      </c>
      <c r="K125" s="55">
        <v>0.4919</v>
      </c>
      <c r="L125" s="55" t="s">
        <v>551</v>
      </c>
      <c r="M125" s="55">
        <v>0.46750000000000003</v>
      </c>
      <c r="N125" s="55">
        <v>0.46429999999999999</v>
      </c>
      <c r="O125" s="55">
        <v>0.4405</v>
      </c>
      <c r="R125" s="4"/>
      <c r="S125" s="38" t="s">
        <v>622</v>
      </c>
      <c r="T125" s="4" t="str">
        <f>VLOOKUP(LEFT(Table7912[[#This Row],[Column1]],FIND("–",Table7912[[#This Row],[Column1]])-1),Table610[],2,0)</f>
        <v>1/2</v>
      </c>
      <c r="U125" s="13">
        <f>VLOOKUP(LEFT(Table7912[[#This Row],[Column1]],FIND("–",Table7912[[#This Row],[Column1]])-1),Table610[],4,0)</f>
        <v>0.5</v>
      </c>
      <c r="V125" s="4" t="str">
        <f t="shared" si="3"/>
        <v>24</v>
      </c>
      <c r="W125" s="4" t="s">
        <v>382</v>
      </c>
      <c r="X125" s="4" t="s">
        <v>375</v>
      </c>
      <c r="Y125" s="4" t="str">
        <f>CONCATENATE(Table7912[[#This Row],[Fraction]],"-",Table7912[[#This Row],[Pitch]]," ",Table7912[[#This Row],[Series]]," ",Table7912[[#This Row],[Class]])</f>
        <v>1/2-24 UNS 3B</v>
      </c>
      <c r="Z125" s="4" t="str">
        <f>CONCATENATE(TEXT(Table7912[[#This Row],[Decimal]],".000"),"-",Table7912[[#This Row],[Pitch]]," ",Table7912[[#This Row],[Series]]," ",Table7912[[#This Row],[Class]])</f>
        <v>.500-24 UNS 3B</v>
      </c>
      <c r="AC125" s="55">
        <v>0.5</v>
      </c>
      <c r="AE125" s="4">
        <v>0.47170000000000001</v>
      </c>
      <c r="AF125" s="4">
        <v>0.46750000000000003</v>
      </c>
      <c r="AG125" s="4"/>
      <c r="AH125" s="55">
        <v>0.44600000000000001</v>
      </c>
      <c r="AI125" s="4">
        <v>0.45369999999999999</v>
      </c>
      <c r="AJ125" s="4"/>
      <c r="AK125" s="4"/>
      <c r="AL125" s="4"/>
      <c r="AM125" s="4"/>
      <c r="AN125" s="4"/>
      <c r="AO125" s="4"/>
      <c r="AS125" s="16"/>
      <c r="AT125" s="16"/>
      <c r="AX125" s="17"/>
      <c r="AY125" s="77"/>
    </row>
    <row r="126" spans="1:51" x14ac:dyDescent="0.25">
      <c r="A126" s="38" t="s">
        <v>622</v>
      </c>
      <c r="B126" s="4" t="str">
        <f>VLOOKUP(LEFT(Table711[[#This Row],[Column1]],FIND("–",Table711[[#This Row],[Column1]])-1),Table610[],2,0)</f>
        <v>1/2</v>
      </c>
      <c r="C126" s="13">
        <f>VLOOKUP(LEFT(Table711[[#This Row],[Column1]],FIND("–",Table711[[#This Row],[Column1]])-1),Table610[],4,0)</f>
        <v>0.5</v>
      </c>
      <c r="D126" s="4" t="str">
        <f t="shared" si="2"/>
        <v>24</v>
      </c>
      <c r="E126" s="4" t="s">
        <v>382</v>
      </c>
      <c r="F126" s="4" t="s">
        <v>372</v>
      </c>
      <c r="G126" s="4" t="str">
        <f>CONCATENATE(Table711[[#This Row],[Fraction]],"-",Table711[[#This Row],[Pitch]]," ",Table711[[#This Row],[Series]]," ",Table711[[#This Row],[Class]])</f>
        <v>1/2-24 UNS 2A</v>
      </c>
      <c r="H126" s="4" t="str">
        <f>CONCATENATE(TEXT(Table711[[#This Row],[Decimal]],".000"),"-",Table711[[#This Row],[Pitch]]," ",Table711[[#This Row],[Series]]," ",Table711[[#This Row],[Class]])</f>
        <v>.500-24 UNS 2A</v>
      </c>
      <c r="I126" s="55">
        <v>1.1999999999999999E-3</v>
      </c>
      <c r="J126" s="55">
        <v>0.49880000000000002</v>
      </c>
      <c r="K126" s="55">
        <v>0.49159999999999998</v>
      </c>
      <c r="L126" s="55" t="s">
        <v>551</v>
      </c>
      <c r="M126" s="55">
        <v>0.47170000000000001</v>
      </c>
      <c r="N126" s="55">
        <v>0.46779999999999999</v>
      </c>
      <c r="O126" s="55">
        <v>0.44919999999999999</v>
      </c>
      <c r="R126" s="4"/>
      <c r="S126" s="38" t="s">
        <v>622</v>
      </c>
      <c r="T126" s="4" t="str">
        <f>VLOOKUP(LEFT(Table7912[[#This Row],[Column1]],FIND("–",Table7912[[#This Row],[Column1]])-1),Table610[],2,0)</f>
        <v>1/2</v>
      </c>
      <c r="U126" s="13">
        <f>VLOOKUP(LEFT(Table7912[[#This Row],[Column1]],FIND("–",Table7912[[#This Row],[Column1]])-1),Table610[],4,0)</f>
        <v>0.5</v>
      </c>
      <c r="V126" s="4" t="str">
        <f t="shared" si="3"/>
        <v>24</v>
      </c>
      <c r="W126" s="4" t="s">
        <v>382</v>
      </c>
      <c r="X126" s="4" t="s">
        <v>373</v>
      </c>
      <c r="Y126" s="4" t="str">
        <f>CONCATENATE(Table7912[[#This Row],[Fraction]],"-",Table7912[[#This Row],[Pitch]]," ",Table7912[[#This Row],[Series]]," ",Table7912[[#This Row],[Class]])</f>
        <v>1/2-24 UNS 2B</v>
      </c>
      <c r="Z126" s="4" t="str">
        <f>CONCATENATE(TEXT(Table7912[[#This Row],[Decimal]],".000"),"-",Table7912[[#This Row],[Pitch]]," ",Table7912[[#This Row],[Series]]," ",Table7912[[#This Row],[Class]])</f>
        <v>.500-24 UNS 2B</v>
      </c>
      <c r="AC126" s="55">
        <v>0.5</v>
      </c>
      <c r="AE126" s="4">
        <v>0.47799999999999998</v>
      </c>
      <c r="AF126" s="4">
        <v>0.47289999999999999</v>
      </c>
      <c r="AG126" s="4"/>
      <c r="AH126" s="55">
        <v>0.45500000000000002</v>
      </c>
      <c r="AI126" s="4">
        <v>0.46500000000000002</v>
      </c>
      <c r="AJ126" s="4"/>
      <c r="AK126" s="4"/>
      <c r="AL126" s="4"/>
      <c r="AM126" s="4"/>
      <c r="AN126" s="4"/>
      <c r="AO126" s="4"/>
      <c r="AS126" s="16"/>
      <c r="AT126" s="16"/>
      <c r="AX126" s="17"/>
      <c r="AY126" s="77"/>
    </row>
    <row r="127" spans="1:51" x14ac:dyDescent="0.25">
      <c r="A127" s="38" t="s">
        <v>623</v>
      </c>
      <c r="B127" s="4" t="str">
        <f>VLOOKUP(LEFT(Table711[[#This Row],[Column1]],FIND("–",Table711[[#This Row],[Column1]])-1),Table610[],2,0)</f>
        <v>1/2</v>
      </c>
      <c r="C127" s="13">
        <f>VLOOKUP(LEFT(Table711[[#This Row],[Column1]],FIND("–",Table711[[#This Row],[Column1]])-1),Table610[],4,0)</f>
        <v>0.5</v>
      </c>
      <c r="D127" s="4" t="str">
        <f t="shared" si="2"/>
        <v>27</v>
      </c>
      <c r="E127" s="4" t="s">
        <v>382</v>
      </c>
      <c r="F127" s="4" t="s">
        <v>372</v>
      </c>
      <c r="G127" s="4" t="str">
        <f>CONCATENATE(Table711[[#This Row],[Fraction]],"-",Table711[[#This Row],[Pitch]]," ",Table711[[#This Row],[Series]]," ",Table711[[#This Row],[Class]])</f>
        <v>1/2-27 UNS 2A</v>
      </c>
      <c r="H127" s="4" t="str">
        <f>CONCATENATE(TEXT(Table711[[#This Row],[Decimal]],".000"),"-",Table711[[#This Row],[Pitch]]," ",Table711[[#This Row],[Series]]," ",Table711[[#This Row],[Class]])</f>
        <v>.500-27 UNS 2A</v>
      </c>
      <c r="I127" s="55">
        <v>1.1000000000000001E-3</v>
      </c>
      <c r="J127" s="55">
        <v>0.49890000000000001</v>
      </c>
      <c r="K127" s="55">
        <v>0.49220000000000003</v>
      </c>
      <c r="L127" s="55" t="s">
        <v>551</v>
      </c>
      <c r="M127" s="55">
        <v>0.4748</v>
      </c>
      <c r="N127" s="55">
        <v>0.47110000000000002</v>
      </c>
      <c r="O127" s="55">
        <v>0.45479999999999998</v>
      </c>
      <c r="R127" s="4"/>
      <c r="S127" s="38" t="s">
        <v>623</v>
      </c>
      <c r="T127" s="4" t="str">
        <f>VLOOKUP(LEFT(Table7912[[#This Row],[Column1]],FIND("–",Table7912[[#This Row],[Column1]])-1),Table610[],2,0)</f>
        <v>1/2</v>
      </c>
      <c r="U127" s="13">
        <f>VLOOKUP(LEFT(Table7912[[#This Row],[Column1]],FIND("–",Table7912[[#This Row],[Column1]])-1),Table610[],4,0)</f>
        <v>0.5</v>
      </c>
      <c r="V127" s="4" t="str">
        <f t="shared" si="3"/>
        <v>27</v>
      </c>
      <c r="W127" s="4" t="s">
        <v>382</v>
      </c>
      <c r="X127" s="4" t="s">
        <v>373</v>
      </c>
      <c r="Y127" s="4" t="str">
        <f>CONCATENATE(Table7912[[#This Row],[Fraction]],"-",Table7912[[#This Row],[Pitch]]," ",Table7912[[#This Row],[Series]]," ",Table7912[[#This Row],[Class]])</f>
        <v>1/2-27 UNS 2B</v>
      </c>
      <c r="Z127" s="4" t="str">
        <f>CONCATENATE(TEXT(Table7912[[#This Row],[Decimal]],".000"),"-",Table7912[[#This Row],[Pitch]]," ",Table7912[[#This Row],[Series]]," ",Table7912[[#This Row],[Class]])</f>
        <v>.500-27 UNS 2B</v>
      </c>
      <c r="AC127" s="55">
        <v>0.5</v>
      </c>
      <c r="AE127" s="4">
        <v>0.48070000000000002</v>
      </c>
      <c r="AF127" s="4">
        <v>0.47589999999999999</v>
      </c>
      <c r="AG127" s="4"/>
      <c r="AH127" s="55">
        <v>0.46</v>
      </c>
      <c r="AI127" s="4">
        <v>0.46899999999999997</v>
      </c>
      <c r="AJ127" s="4"/>
      <c r="AK127" s="4"/>
      <c r="AL127" s="4"/>
      <c r="AM127" s="4"/>
      <c r="AN127" s="4"/>
      <c r="AO127" s="4"/>
      <c r="AS127" s="16"/>
      <c r="AT127" s="16"/>
      <c r="AX127" s="17"/>
      <c r="AY127" s="77"/>
    </row>
    <row r="128" spans="1:51" x14ac:dyDescent="0.25">
      <c r="A128" s="38" t="s">
        <v>624</v>
      </c>
      <c r="B128" s="4" t="str">
        <f>VLOOKUP(LEFT(Table711[[#This Row],[Column1]],FIND("–",Table711[[#This Row],[Column1]])-1),Table610[],2,0)</f>
        <v>1/2</v>
      </c>
      <c r="C128" s="13">
        <f>VLOOKUP(LEFT(Table711[[#This Row],[Column1]],FIND("–",Table711[[#This Row],[Column1]])-1),Table610[],4,0)</f>
        <v>0.5</v>
      </c>
      <c r="D128" s="4" t="str">
        <f t="shared" si="2"/>
        <v>28</v>
      </c>
      <c r="E128" s="4" t="s">
        <v>383</v>
      </c>
      <c r="F128" s="4" t="s">
        <v>372</v>
      </c>
      <c r="G128" s="4" t="str">
        <f>CONCATENATE(Table711[[#This Row],[Fraction]],"-",Table711[[#This Row],[Pitch]]," ",Table711[[#This Row],[Series]]," ",Table711[[#This Row],[Class]])</f>
        <v>1/2-28 UNEF 2A</v>
      </c>
      <c r="H128" s="4" t="str">
        <f>CONCATENATE(TEXT(Table711[[#This Row],[Decimal]],".000"),"-",Table711[[#This Row],[Pitch]]," ",Table711[[#This Row],[Series]]," ",Table711[[#This Row],[Class]])</f>
        <v>.500-28 UNEF 2A</v>
      </c>
      <c r="I128" s="55">
        <v>1.1000000000000001E-3</v>
      </c>
      <c r="J128" s="55">
        <v>0.49890000000000001</v>
      </c>
      <c r="K128" s="55">
        <v>0.4924</v>
      </c>
      <c r="L128" s="55" t="s">
        <v>551</v>
      </c>
      <c r="M128" s="55">
        <v>0.47570000000000001</v>
      </c>
      <c r="N128" s="55">
        <v>0.47199999999999998</v>
      </c>
      <c r="O128" s="55">
        <v>0.45629999999999998</v>
      </c>
      <c r="R128" s="4"/>
      <c r="S128" s="38" t="s">
        <v>624</v>
      </c>
      <c r="T128" s="4" t="str">
        <f>VLOOKUP(LEFT(Table7912[[#This Row],[Column1]],FIND("–",Table7912[[#This Row],[Column1]])-1),Table610[],2,0)</f>
        <v>1/2</v>
      </c>
      <c r="U128" s="13">
        <f>VLOOKUP(LEFT(Table7912[[#This Row],[Column1]],FIND("–",Table7912[[#This Row],[Column1]])-1),Table610[],4,0)</f>
        <v>0.5</v>
      </c>
      <c r="V128" s="4" t="str">
        <f t="shared" si="3"/>
        <v>28</v>
      </c>
      <c r="W128" s="4" t="s">
        <v>383</v>
      </c>
      <c r="X128" s="4" t="s">
        <v>373</v>
      </c>
      <c r="Y128" s="4" t="str">
        <f>CONCATENATE(Table7912[[#This Row],[Fraction]],"-",Table7912[[#This Row],[Pitch]]," ",Table7912[[#This Row],[Series]]," ",Table7912[[#This Row],[Class]])</f>
        <v>1/2-28 UNEF 2B</v>
      </c>
      <c r="Z128" s="4" t="str">
        <f>CONCATENATE(TEXT(Table7912[[#This Row],[Decimal]],".000"),"-",Table7912[[#This Row],[Pitch]]," ",Table7912[[#This Row],[Series]]," ",Table7912[[#This Row],[Class]])</f>
        <v>.500-28 UNEF 2B</v>
      </c>
      <c r="AC128" s="55">
        <v>0.5</v>
      </c>
      <c r="AE128" s="4">
        <v>0.48159999999999997</v>
      </c>
      <c r="AF128" s="4">
        <v>0.4768</v>
      </c>
      <c r="AG128" s="4"/>
      <c r="AH128" s="55">
        <v>0.46100000000000002</v>
      </c>
      <c r="AI128" s="4">
        <v>0.47</v>
      </c>
      <c r="AJ128" s="4"/>
      <c r="AK128" s="4"/>
      <c r="AL128" s="4"/>
      <c r="AM128" s="4"/>
      <c r="AN128" s="4"/>
      <c r="AO128" s="4"/>
      <c r="AS128" s="16"/>
      <c r="AT128" s="16"/>
      <c r="AX128" s="17"/>
      <c r="AY128" s="77"/>
    </row>
    <row r="129" spans="1:51" x14ac:dyDescent="0.25">
      <c r="A129" s="38" t="s">
        <v>624</v>
      </c>
      <c r="B129" s="4" t="str">
        <f>VLOOKUP(LEFT(Table711[[#This Row],[Column1]],FIND("–",Table711[[#This Row],[Column1]])-1),Table610[],2,0)</f>
        <v>1/2</v>
      </c>
      <c r="C129" s="13">
        <f>VLOOKUP(LEFT(Table711[[#This Row],[Column1]],FIND("–",Table711[[#This Row],[Column1]])-1),Table610[],4,0)</f>
        <v>0.5</v>
      </c>
      <c r="D129" s="4" t="str">
        <f t="shared" si="2"/>
        <v>28</v>
      </c>
      <c r="E129" s="4" t="s">
        <v>383</v>
      </c>
      <c r="F129" s="4" t="s">
        <v>374</v>
      </c>
      <c r="G129" s="4" t="str">
        <f>CONCATENATE(Table711[[#This Row],[Fraction]],"-",Table711[[#This Row],[Pitch]]," ",Table711[[#This Row],[Series]]," ",Table711[[#This Row],[Class]])</f>
        <v>1/2-28 UNEF 3A</v>
      </c>
      <c r="H129" s="4" t="str">
        <f>CONCATENATE(TEXT(Table711[[#This Row],[Decimal]],".000"),"-",Table711[[#This Row],[Pitch]]," ",Table711[[#This Row],[Series]]," ",Table711[[#This Row],[Class]])</f>
        <v>.500-28 UNEF 3A</v>
      </c>
      <c r="I129" s="55">
        <v>0</v>
      </c>
      <c r="J129" s="55">
        <v>0.5</v>
      </c>
      <c r="K129" s="55">
        <v>0.49349999999999999</v>
      </c>
      <c r="L129" s="55" t="s">
        <v>551</v>
      </c>
      <c r="M129" s="55">
        <v>0.4768</v>
      </c>
      <c r="N129" s="55">
        <v>0.47399999999999998</v>
      </c>
      <c r="O129" s="55">
        <v>0.45739999999999997</v>
      </c>
      <c r="R129" s="4"/>
      <c r="S129" s="38" t="s">
        <v>624</v>
      </c>
      <c r="T129" s="4" t="str">
        <f>VLOOKUP(LEFT(Table7912[[#This Row],[Column1]],FIND("–",Table7912[[#This Row],[Column1]])-1),Table610[],2,0)</f>
        <v>1/2</v>
      </c>
      <c r="U129" s="13">
        <f>VLOOKUP(LEFT(Table7912[[#This Row],[Column1]],FIND("–",Table7912[[#This Row],[Column1]])-1),Table610[],4,0)</f>
        <v>0.5</v>
      </c>
      <c r="V129" s="4" t="str">
        <f t="shared" si="3"/>
        <v>28</v>
      </c>
      <c r="W129" s="4" t="s">
        <v>383</v>
      </c>
      <c r="X129" s="4" t="s">
        <v>375</v>
      </c>
      <c r="Y129" s="4" t="str">
        <f>CONCATENATE(Table7912[[#This Row],[Fraction]],"-",Table7912[[#This Row],[Pitch]]," ",Table7912[[#This Row],[Series]]," ",Table7912[[#This Row],[Class]])</f>
        <v>1/2-28 UNEF 3B</v>
      </c>
      <c r="Z129" s="4" t="str">
        <f>CONCATENATE(TEXT(Table7912[[#This Row],[Decimal]],".000"),"-",Table7912[[#This Row],[Pitch]]," ",Table7912[[#This Row],[Series]]," ",Table7912[[#This Row],[Class]])</f>
        <v>.500-28 UNEF 3B</v>
      </c>
      <c r="AC129" s="55">
        <v>0.5</v>
      </c>
      <c r="AE129" s="4">
        <v>0.48039999999999999</v>
      </c>
      <c r="AF129" s="4">
        <v>0.4768</v>
      </c>
      <c r="AG129" s="4"/>
      <c r="AH129" s="55">
        <v>0.46100000000000002</v>
      </c>
      <c r="AI129" s="4">
        <v>0.46760000000000002</v>
      </c>
      <c r="AJ129" s="4"/>
      <c r="AK129" s="4"/>
      <c r="AL129" s="4"/>
      <c r="AM129" s="4"/>
      <c r="AN129" s="4"/>
      <c r="AO129" s="4"/>
      <c r="AS129" s="16"/>
      <c r="AT129" s="16"/>
      <c r="AX129" s="17"/>
      <c r="AY129" s="77"/>
    </row>
    <row r="130" spans="1:51" x14ac:dyDescent="0.25">
      <c r="A130" s="38" t="s">
        <v>625</v>
      </c>
      <c r="B130" s="4" t="str">
        <f>VLOOKUP(LEFT(Table711[[#This Row],[Column1]],FIND("–",Table711[[#This Row],[Column1]])-1),Table610[],2,0)</f>
        <v>1/2</v>
      </c>
      <c r="C130" s="13">
        <f>VLOOKUP(LEFT(Table711[[#This Row],[Column1]],FIND("–",Table711[[#This Row],[Column1]])-1),Table610[],4,0)</f>
        <v>0.5</v>
      </c>
      <c r="D130" s="4" t="str">
        <f t="shared" si="2"/>
        <v>32</v>
      </c>
      <c r="E130" s="4" t="s">
        <v>384</v>
      </c>
      <c r="F130" s="4" t="s">
        <v>372</v>
      </c>
      <c r="G130" s="4" t="str">
        <f>CONCATENATE(Table711[[#This Row],[Fraction]],"-",Table711[[#This Row],[Pitch]]," ",Table711[[#This Row],[Series]]," ",Table711[[#This Row],[Class]])</f>
        <v>1/2-32 UN 2A</v>
      </c>
      <c r="H130" s="4" t="str">
        <f>CONCATENATE(TEXT(Table711[[#This Row],[Decimal]],".000"),"-",Table711[[#This Row],[Pitch]]," ",Table711[[#This Row],[Series]]," ",Table711[[#This Row],[Class]])</f>
        <v>.500-32 UN 2A</v>
      </c>
      <c r="I130" s="55">
        <v>1E-3</v>
      </c>
      <c r="J130" s="55">
        <v>0.499</v>
      </c>
      <c r="K130" s="55">
        <v>0.49299999999999999</v>
      </c>
      <c r="L130" s="55" t="s">
        <v>551</v>
      </c>
      <c r="M130" s="55">
        <v>0.47870000000000001</v>
      </c>
      <c r="N130" s="55">
        <v>0.47520000000000001</v>
      </c>
      <c r="O130" s="55">
        <v>0.46179999999999999</v>
      </c>
      <c r="R130" s="4"/>
      <c r="S130" s="38" t="s">
        <v>625</v>
      </c>
      <c r="T130" s="4" t="str">
        <f>VLOOKUP(LEFT(Table7912[[#This Row],[Column1]],FIND("–",Table7912[[#This Row],[Column1]])-1),Table610[],2,0)</f>
        <v>1/2</v>
      </c>
      <c r="U130" s="13">
        <f>VLOOKUP(LEFT(Table7912[[#This Row],[Column1]],FIND("–",Table7912[[#This Row],[Column1]])-1),Table610[],4,0)</f>
        <v>0.5</v>
      </c>
      <c r="V130" s="4" t="str">
        <f t="shared" si="3"/>
        <v>32</v>
      </c>
      <c r="W130" s="4" t="s">
        <v>384</v>
      </c>
      <c r="X130" s="4" t="s">
        <v>373</v>
      </c>
      <c r="Y130" s="4" t="str">
        <f>CONCATENATE(Table7912[[#This Row],[Fraction]],"-",Table7912[[#This Row],[Pitch]]," ",Table7912[[#This Row],[Series]]," ",Table7912[[#This Row],[Class]])</f>
        <v>1/2-32 UN 2B</v>
      </c>
      <c r="Z130" s="4" t="str">
        <f>CONCATENATE(TEXT(Table7912[[#This Row],[Decimal]],".000"),"-",Table7912[[#This Row],[Pitch]]," ",Table7912[[#This Row],[Series]]," ",Table7912[[#This Row],[Class]])</f>
        <v>.500-32 UN 2B</v>
      </c>
      <c r="AC130" s="55">
        <v>0.5</v>
      </c>
      <c r="AE130" s="4">
        <v>0.48420000000000002</v>
      </c>
      <c r="AF130" s="4">
        <v>0.47970000000000002</v>
      </c>
      <c r="AG130" s="4"/>
      <c r="AH130" s="55">
        <v>0.46600000000000003</v>
      </c>
      <c r="AI130" s="4">
        <v>0.47399999999999998</v>
      </c>
      <c r="AJ130" s="4"/>
      <c r="AK130" s="4"/>
      <c r="AL130" s="4"/>
      <c r="AM130" s="4"/>
      <c r="AN130" s="4"/>
      <c r="AO130" s="4"/>
      <c r="AS130" s="16"/>
      <c r="AT130" s="16"/>
      <c r="AX130" s="17"/>
      <c r="AY130" s="77"/>
    </row>
    <row r="131" spans="1:51" x14ac:dyDescent="0.25">
      <c r="A131" s="38" t="s">
        <v>625</v>
      </c>
      <c r="B131" s="4" t="str">
        <f>VLOOKUP(LEFT(Table711[[#This Row],[Column1]],FIND("–",Table711[[#This Row],[Column1]])-1),Table610[],2,0)</f>
        <v>1/2</v>
      </c>
      <c r="C131" s="13">
        <f>VLOOKUP(LEFT(Table711[[#This Row],[Column1]],FIND("–",Table711[[#This Row],[Column1]])-1),Table610[],4,0)</f>
        <v>0.5</v>
      </c>
      <c r="D131" s="4" t="str">
        <f t="shared" ref="D131:D194" si="4">RIGHT(A131,LEN(A131)-FIND("–",A131))</f>
        <v>32</v>
      </c>
      <c r="E131" s="4" t="s">
        <v>384</v>
      </c>
      <c r="F131" s="4" t="s">
        <v>374</v>
      </c>
      <c r="G131" s="4" t="str">
        <f>CONCATENATE(Table711[[#This Row],[Fraction]],"-",Table711[[#This Row],[Pitch]]," ",Table711[[#This Row],[Series]]," ",Table711[[#This Row],[Class]])</f>
        <v>1/2-32 UN 3A</v>
      </c>
      <c r="H131" s="4" t="str">
        <f>CONCATENATE(TEXT(Table711[[#This Row],[Decimal]],".000"),"-",Table711[[#This Row],[Pitch]]," ",Table711[[#This Row],[Series]]," ",Table711[[#This Row],[Class]])</f>
        <v>.500-32 UN 3A</v>
      </c>
      <c r="I131" s="55">
        <v>0</v>
      </c>
      <c r="J131" s="55">
        <v>0.5</v>
      </c>
      <c r="K131" s="55">
        <v>0.49399999999999999</v>
      </c>
      <c r="L131" s="55" t="s">
        <v>551</v>
      </c>
      <c r="M131" s="55">
        <v>0.47970000000000002</v>
      </c>
      <c r="N131" s="55">
        <v>0.47710000000000002</v>
      </c>
      <c r="O131" s="55">
        <v>0.46279999999999999</v>
      </c>
      <c r="R131" s="4"/>
      <c r="S131" s="38" t="s">
        <v>625</v>
      </c>
      <c r="T131" s="4" t="str">
        <f>VLOOKUP(LEFT(Table7912[[#This Row],[Column1]],FIND("–",Table7912[[#This Row],[Column1]])-1),Table610[],2,0)</f>
        <v>1/2</v>
      </c>
      <c r="U131" s="13">
        <f>VLOOKUP(LEFT(Table7912[[#This Row],[Column1]],FIND("–",Table7912[[#This Row],[Column1]])-1),Table610[],4,0)</f>
        <v>0.5</v>
      </c>
      <c r="V131" s="4" t="str">
        <f t="shared" ref="V131:V194" si="5">RIGHT(S131,LEN(S131)-FIND("–",S131))</f>
        <v>32</v>
      </c>
      <c r="W131" s="4" t="s">
        <v>384</v>
      </c>
      <c r="X131" s="4" t="s">
        <v>375</v>
      </c>
      <c r="Y131" s="4" t="str">
        <f>CONCATENATE(Table7912[[#This Row],[Fraction]],"-",Table7912[[#This Row],[Pitch]]," ",Table7912[[#This Row],[Series]]," ",Table7912[[#This Row],[Class]])</f>
        <v>1/2-32 UN 3B</v>
      </c>
      <c r="Z131" s="4" t="str">
        <f>CONCATENATE(TEXT(Table7912[[#This Row],[Decimal]],".000"),"-",Table7912[[#This Row],[Pitch]]," ",Table7912[[#This Row],[Series]]," ",Table7912[[#This Row],[Class]])</f>
        <v>.500-32 UN 3B</v>
      </c>
      <c r="AC131" s="55">
        <v>0.5</v>
      </c>
      <c r="AE131" s="4">
        <v>0.48309999999999997</v>
      </c>
      <c r="AF131" s="4">
        <v>0.47970000000000002</v>
      </c>
      <c r="AG131" s="4"/>
      <c r="AH131" s="55">
        <v>0.46600000000000003</v>
      </c>
      <c r="AI131" s="4">
        <v>0.47189999999999999</v>
      </c>
      <c r="AJ131" s="4"/>
      <c r="AK131" s="4"/>
      <c r="AL131" s="4"/>
      <c r="AM131" s="4"/>
      <c r="AN131" s="4"/>
      <c r="AO131" s="4"/>
      <c r="AS131" s="16"/>
      <c r="AT131" s="16"/>
      <c r="AX131" s="17"/>
      <c r="AY131" s="77"/>
    </row>
    <row r="132" spans="1:51" x14ac:dyDescent="0.25">
      <c r="A132" s="38" t="s">
        <v>626</v>
      </c>
      <c r="B132" s="4" t="str">
        <f>VLOOKUP(LEFT(Table711[[#This Row],[Column1]],FIND("–",Table711[[#This Row],[Column1]])-1),Table610[],2,0)</f>
        <v>9/16</v>
      </c>
      <c r="C132" s="13">
        <f>VLOOKUP(LEFT(Table711[[#This Row],[Column1]],FIND("–",Table711[[#This Row],[Column1]])-1),Table610[],4,0)</f>
        <v>0.5625</v>
      </c>
      <c r="D132" s="4" t="str">
        <f t="shared" si="4"/>
        <v>12</v>
      </c>
      <c r="E132" s="4" t="s">
        <v>381</v>
      </c>
      <c r="F132" s="4" t="s">
        <v>376</v>
      </c>
      <c r="G132" s="4" t="str">
        <f>CONCATENATE(Table711[[#This Row],[Fraction]],"-",Table711[[#This Row],[Pitch]]," ",Table711[[#This Row],[Series]]," ",Table711[[#This Row],[Class]])</f>
        <v>9/16-12 UNC 1A</v>
      </c>
      <c r="H132" s="4" t="str">
        <f>CONCATENATE(TEXT(Table711[[#This Row],[Decimal]],".000"),"-",Table711[[#This Row],[Pitch]]," ",Table711[[#This Row],[Series]]," ",Table711[[#This Row],[Class]])</f>
        <v>.563-12 UNC 1A</v>
      </c>
      <c r="I132" s="55">
        <v>1.6000000000000001E-3</v>
      </c>
      <c r="J132" s="55">
        <v>0.56089999999999995</v>
      </c>
      <c r="K132" s="55">
        <v>0.54369999999999996</v>
      </c>
      <c r="L132" s="55" t="s">
        <v>551</v>
      </c>
      <c r="M132" s="55">
        <v>0.50680000000000003</v>
      </c>
      <c r="N132" s="55">
        <v>0.499</v>
      </c>
      <c r="O132" s="55">
        <v>0.4617</v>
      </c>
      <c r="R132" s="4"/>
      <c r="S132" s="38" t="s">
        <v>626</v>
      </c>
      <c r="T132" s="4" t="str">
        <f>VLOOKUP(LEFT(Table7912[[#This Row],[Column1]],FIND("–",Table7912[[#This Row],[Column1]])-1),Table610[],2,0)</f>
        <v>9/16</v>
      </c>
      <c r="U132" s="13">
        <f>VLOOKUP(LEFT(Table7912[[#This Row],[Column1]],FIND("–",Table7912[[#This Row],[Column1]])-1),Table610[],4,0)</f>
        <v>0.5625</v>
      </c>
      <c r="V132" s="4" t="str">
        <f t="shared" si="5"/>
        <v>12</v>
      </c>
      <c r="W132" s="4" t="s">
        <v>381</v>
      </c>
      <c r="X132" s="4" t="s">
        <v>377</v>
      </c>
      <c r="Y132" s="4" t="str">
        <f>CONCATENATE(Table7912[[#This Row],[Fraction]],"-",Table7912[[#This Row],[Pitch]]," ",Table7912[[#This Row],[Series]]," ",Table7912[[#This Row],[Class]])</f>
        <v>9/16-12 UNC 1B</v>
      </c>
      <c r="Z132" s="4" t="str">
        <f>CONCATENATE(TEXT(Table7912[[#This Row],[Decimal]],".000"),"-",Table7912[[#This Row],[Pitch]]," ",Table7912[[#This Row],[Series]]," ",Table7912[[#This Row],[Class]])</f>
        <v>.563-12 UNC 1B</v>
      </c>
      <c r="AC132" s="55">
        <v>0.5625</v>
      </c>
      <c r="AE132" s="4">
        <v>0.51859999999999995</v>
      </c>
      <c r="AF132" s="4">
        <v>0.50839999999999996</v>
      </c>
      <c r="AG132" s="4"/>
      <c r="AH132" s="55">
        <v>0.47199999999999998</v>
      </c>
      <c r="AI132" s="4">
        <v>0.49</v>
      </c>
      <c r="AJ132" s="4"/>
      <c r="AK132" s="4"/>
      <c r="AL132" s="4"/>
      <c r="AM132" s="4"/>
      <c r="AN132" s="4"/>
      <c r="AO132" s="4"/>
      <c r="AS132" s="16"/>
      <c r="AT132" s="16"/>
      <c r="AX132" s="17"/>
      <c r="AY132" s="77"/>
    </row>
    <row r="133" spans="1:51" x14ac:dyDescent="0.25">
      <c r="A133" s="38" t="s">
        <v>626</v>
      </c>
      <c r="B133" s="4" t="str">
        <f>VLOOKUP(LEFT(Table711[[#This Row],[Column1]],FIND("–",Table711[[#This Row],[Column1]])-1),Table610[],2,0)</f>
        <v>9/16</v>
      </c>
      <c r="C133" s="13">
        <f>VLOOKUP(LEFT(Table711[[#This Row],[Column1]],FIND("–",Table711[[#This Row],[Column1]])-1),Table610[],4,0)</f>
        <v>0.5625</v>
      </c>
      <c r="D133" s="4" t="str">
        <f t="shared" si="4"/>
        <v>12</v>
      </c>
      <c r="E133" s="4" t="s">
        <v>381</v>
      </c>
      <c r="F133" s="4" t="s">
        <v>372</v>
      </c>
      <c r="G133" s="4" t="str">
        <f>CONCATENATE(Table711[[#This Row],[Fraction]],"-",Table711[[#This Row],[Pitch]]," ",Table711[[#This Row],[Series]]," ",Table711[[#This Row],[Class]])</f>
        <v>9/16-12 UNC 2A</v>
      </c>
      <c r="H133" s="4" t="str">
        <f>CONCATENATE(TEXT(Table711[[#This Row],[Decimal]],".000"),"-",Table711[[#This Row],[Pitch]]," ",Table711[[#This Row],[Series]]," ",Table711[[#This Row],[Class]])</f>
        <v>.563-12 UNC 2A</v>
      </c>
      <c r="I133" s="55">
        <v>1.6000000000000001E-3</v>
      </c>
      <c r="J133" s="55">
        <v>0.56089999999999995</v>
      </c>
      <c r="K133" s="55">
        <v>0.54949999999999999</v>
      </c>
      <c r="L133" s="55">
        <v>0.54369999999999996</v>
      </c>
      <c r="M133" s="55">
        <v>0.50680000000000003</v>
      </c>
      <c r="N133" s="55">
        <v>0.50160000000000005</v>
      </c>
      <c r="O133" s="55">
        <v>0.4617</v>
      </c>
      <c r="R133" s="4"/>
      <c r="S133" s="38" t="s">
        <v>626</v>
      </c>
      <c r="T133" s="4" t="str">
        <f>VLOOKUP(LEFT(Table7912[[#This Row],[Column1]],FIND("–",Table7912[[#This Row],[Column1]])-1),Table610[],2,0)</f>
        <v>9/16</v>
      </c>
      <c r="U133" s="13">
        <f>VLOOKUP(LEFT(Table7912[[#This Row],[Column1]],FIND("–",Table7912[[#This Row],[Column1]])-1),Table610[],4,0)</f>
        <v>0.5625</v>
      </c>
      <c r="V133" s="4" t="str">
        <f t="shared" si="5"/>
        <v>12</v>
      </c>
      <c r="W133" s="4" t="s">
        <v>381</v>
      </c>
      <c r="X133" s="4" t="s">
        <v>373</v>
      </c>
      <c r="Y133" s="4" t="str">
        <f>CONCATENATE(Table7912[[#This Row],[Fraction]],"-",Table7912[[#This Row],[Pitch]]," ",Table7912[[#This Row],[Series]]," ",Table7912[[#This Row],[Class]])</f>
        <v>9/16-12 UNC 2B</v>
      </c>
      <c r="Z133" s="4" t="str">
        <f>CONCATENATE(TEXT(Table7912[[#This Row],[Decimal]],".000"),"-",Table7912[[#This Row],[Pitch]]," ",Table7912[[#This Row],[Series]]," ",Table7912[[#This Row],[Class]])</f>
        <v>.563-12 UNC 2B</v>
      </c>
      <c r="AC133" s="55">
        <v>0.5625</v>
      </c>
      <c r="AE133" s="4">
        <v>0.51519999999999999</v>
      </c>
      <c r="AF133" s="4">
        <v>0.50839999999999996</v>
      </c>
      <c r="AG133" s="4"/>
      <c r="AH133" s="55">
        <v>0.47199999999999998</v>
      </c>
      <c r="AI133" s="4">
        <v>0.49</v>
      </c>
      <c r="AJ133" s="4"/>
      <c r="AK133" s="4"/>
      <c r="AL133" s="4"/>
      <c r="AM133" s="4"/>
      <c r="AN133" s="4"/>
      <c r="AO133" s="4"/>
      <c r="AS133" s="16"/>
      <c r="AT133" s="16"/>
      <c r="AX133" s="17"/>
      <c r="AY133" s="77"/>
    </row>
    <row r="134" spans="1:51" x14ac:dyDescent="0.25">
      <c r="A134" s="38" t="s">
        <v>627</v>
      </c>
      <c r="B134" s="4" t="str">
        <f>VLOOKUP(LEFT(Table711[[#This Row],[Column1]],FIND("–",Table711[[#This Row],[Column1]])-1),Table610[],2,0)</f>
        <v>9/16</v>
      </c>
      <c r="C134" s="13">
        <f>VLOOKUP(LEFT(Table711[[#This Row],[Column1]],FIND("–",Table711[[#This Row],[Column1]])-1),Table610[],4,0)</f>
        <v>0.5625</v>
      </c>
      <c r="D134" s="4" t="str">
        <f t="shared" si="4"/>
        <v>14</v>
      </c>
      <c r="E134" s="4" t="s">
        <v>382</v>
      </c>
      <c r="F134" s="4" t="s">
        <v>374</v>
      </c>
      <c r="G134" s="4" t="str">
        <f>CONCATENATE(Table711[[#This Row],[Fraction]],"-",Table711[[#This Row],[Pitch]]," ",Table711[[#This Row],[Series]]," ",Table711[[#This Row],[Class]])</f>
        <v>9/16-14 UNS 3A</v>
      </c>
      <c r="H134" s="4" t="str">
        <f>CONCATENATE(TEXT(Table711[[#This Row],[Decimal]],".000"),"-",Table711[[#This Row],[Pitch]]," ",Table711[[#This Row],[Series]]," ",Table711[[#This Row],[Class]])</f>
        <v>.563-14 UNS 3A</v>
      </c>
      <c r="I134" s="55">
        <v>0</v>
      </c>
      <c r="J134" s="55">
        <v>0.5625</v>
      </c>
      <c r="K134" s="55">
        <v>0.55110000000000003</v>
      </c>
      <c r="L134" s="55" t="s">
        <v>551</v>
      </c>
      <c r="M134" s="55">
        <v>0.50839999999999996</v>
      </c>
      <c r="N134" s="55">
        <v>0.50449999999999995</v>
      </c>
      <c r="O134" s="55">
        <v>0.46329999999999999</v>
      </c>
      <c r="R134" s="4"/>
      <c r="S134" s="38" t="s">
        <v>627</v>
      </c>
      <c r="T134" s="4" t="str">
        <f>VLOOKUP(LEFT(Table7912[[#This Row],[Column1]],FIND("–",Table7912[[#This Row],[Column1]])-1),Table610[],2,0)</f>
        <v>9/16</v>
      </c>
      <c r="U134" s="13">
        <f>VLOOKUP(LEFT(Table7912[[#This Row],[Column1]],FIND("–",Table7912[[#This Row],[Column1]])-1),Table610[],4,0)</f>
        <v>0.5625</v>
      </c>
      <c r="V134" s="4" t="str">
        <f t="shared" si="5"/>
        <v>14</v>
      </c>
      <c r="W134" s="4" t="s">
        <v>382</v>
      </c>
      <c r="X134" s="4" t="s">
        <v>375</v>
      </c>
      <c r="Y134" s="4" t="str">
        <f>CONCATENATE(Table7912[[#This Row],[Fraction]],"-",Table7912[[#This Row],[Pitch]]," ",Table7912[[#This Row],[Series]]," ",Table7912[[#This Row],[Class]])</f>
        <v>9/16-14 UNS 3B</v>
      </c>
      <c r="Z134" s="4" t="str">
        <f>CONCATENATE(TEXT(Table7912[[#This Row],[Decimal]],".000"),"-",Table7912[[#This Row],[Pitch]]," ",Table7912[[#This Row],[Series]]," ",Table7912[[#This Row],[Class]])</f>
        <v>.563-14 UNS 3B</v>
      </c>
      <c r="AC134" s="55">
        <v>0.5625</v>
      </c>
      <c r="AE134" s="4">
        <v>0.51349999999999996</v>
      </c>
      <c r="AF134" s="4">
        <v>0.50839999999999996</v>
      </c>
      <c r="AG134" s="4"/>
      <c r="AH134" s="55">
        <v>0.47199999999999998</v>
      </c>
      <c r="AI134" s="4">
        <v>0.48430000000000001</v>
      </c>
      <c r="AJ134" s="4"/>
      <c r="AK134" s="4"/>
      <c r="AL134" s="4"/>
      <c r="AM134" s="4"/>
      <c r="AN134" s="4"/>
      <c r="AO134" s="4"/>
      <c r="AS134" s="16"/>
      <c r="AT134" s="16"/>
      <c r="AX134" s="17"/>
      <c r="AY134" s="77"/>
    </row>
    <row r="135" spans="1:51" x14ac:dyDescent="0.25">
      <c r="A135" s="38" t="s">
        <v>627</v>
      </c>
      <c r="B135" s="4" t="str">
        <f>VLOOKUP(LEFT(Table711[[#This Row],[Column1]],FIND("–",Table711[[#This Row],[Column1]])-1),Table610[],2,0)</f>
        <v>9/16</v>
      </c>
      <c r="C135" s="13">
        <f>VLOOKUP(LEFT(Table711[[#This Row],[Column1]],FIND("–",Table711[[#This Row],[Column1]])-1),Table610[],4,0)</f>
        <v>0.5625</v>
      </c>
      <c r="D135" s="4" t="str">
        <f t="shared" si="4"/>
        <v>14</v>
      </c>
      <c r="E135" s="4" t="s">
        <v>382</v>
      </c>
      <c r="F135" s="4" t="s">
        <v>372</v>
      </c>
      <c r="G135" s="4" t="str">
        <f>CONCATENATE(Table711[[#This Row],[Fraction]],"-",Table711[[#This Row],[Pitch]]," ",Table711[[#This Row],[Series]]," ",Table711[[#This Row],[Class]])</f>
        <v>9/16-14 UNS 2A</v>
      </c>
      <c r="H135" s="4" t="str">
        <f>CONCATENATE(TEXT(Table711[[#This Row],[Decimal]],".000"),"-",Table711[[#This Row],[Pitch]]," ",Table711[[#This Row],[Series]]," ",Table711[[#This Row],[Class]])</f>
        <v>.563-14 UNS 2A</v>
      </c>
      <c r="I135" s="55">
        <v>1.5E-3</v>
      </c>
      <c r="J135" s="55">
        <v>0.56100000000000005</v>
      </c>
      <c r="K135" s="55">
        <v>0.55069999999999997</v>
      </c>
      <c r="L135" s="55" t="s">
        <v>551</v>
      </c>
      <c r="M135" s="55">
        <v>0.51459999999999995</v>
      </c>
      <c r="N135" s="55">
        <v>0.50960000000000005</v>
      </c>
      <c r="O135" s="55">
        <v>0.47599999999999998</v>
      </c>
      <c r="R135" s="4"/>
      <c r="S135" s="38" t="s">
        <v>627</v>
      </c>
      <c r="T135" s="4" t="str">
        <f>VLOOKUP(LEFT(Table7912[[#This Row],[Column1]],FIND("–",Table7912[[#This Row],[Column1]])-1),Table610[],2,0)</f>
        <v>9/16</v>
      </c>
      <c r="U135" s="13">
        <f>VLOOKUP(LEFT(Table7912[[#This Row],[Column1]],FIND("–",Table7912[[#This Row],[Column1]])-1),Table610[],4,0)</f>
        <v>0.5625</v>
      </c>
      <c r="V135" s="4" t="str">
        <f t="shared" si="5"/>
        <v>14</v>
      </c>
      <c r="W135" s="4" t="s">
        <v>382</v>
      </c>
      <c r="X135" s="4" t="s">
        <v>373</v>
      </c>
      <c r="Y135" s="4" t="str">
        <f>CONCATENATE(Table7912[[#This Row],[Fraction]],"-",Table7912[[#This Row],[Pitch]]," ",Table7912[[#This Row],[Series]]," ",Table7912[[#This Row],[Class]])</f>
        <v>9/16-14 UNS 2B</v>
      </c>
      <c r="Z135" s="4" t="str">
        <f>CONCATENATE(TEXT(Table7912[[#This Row],[Decimal]],".000"),"-",Table7912[[#This Row],[Pitch]]," ",Table7912[[#This Row],[Series]]," ",Table7912[[#This Row],[Class]])</f>
        <v>.563-14 UNS 2B</v>
      </c>
      <c r="AC135" s="55">
        <v>0.5625</v>
      </c>
      <c r="AE135" s="4">
        <v>0.52259999999999995</v>
      </c>
      <c r="AF135" s="4">
        <v>0.5161</v>
      </c>
      <c r="AG135" s="4"/>
      <c r="AH135" s="55">
        <v>0.48499999999999999</v>
      </c>
      <c r="AI135" s="4">
        <v>0.501</v>
      </c>
      <c r="AJ135" s="4"/>
      <c r="AK135" s="4"/>
      <c r="AL135" s="4"/>
      <c r="AM135" s="4"/>
      <c r="AN135" s="4"/>
      <c r="AO135" s="4"/>
      <c r="AS135" s="16"/>
      <c r="AT135" s="16"/>
      <c r="AX135" s="17"/>
      <c r="AY135" s="77"/>
    </row>
    <row r="136" spans="1:51" x14ac:dyDescent="0.25">
      <c r="A136" s="38" t="s">
        <v>628</v>
      </c>
      <c r="B136" s="4" t="str">
        <f>VLOOKUP(LEFT(Table711[[#This Row],[Column1]],FIND("–",Table711[[#This Row],[Column1]])-1),Table610[],2,0)</f>
        <v>9/16</v>
      </c>
      <c r="C136" s="13">
        <f>VLOOKUP(LEFT(Table711[[#This Row],[Column1]],FIND("–",Table711[[#This Row],[Column1]])-1),Table610[],4,0)</f>
        <v>0.5625</v>
      </c>
      <c r="D136" s="4" t="str">
        <f t="shared" si="4"/>
        <v>16</v>
      </c>
      <c r="E136" s="4" t="s">
        <v>384</v>
      </c>
      <c r="F136" s="4" t="s">
        <v>372</v>
      </c>
      <c r="G136" s="4" t="str">
        <f>CONCATENATE(Table711[[#This Row],[Fraction]],"-",Table711[[#This Row],[Pitch]]," ",Table711[[#This Row],[Series]]," ",Table711[[#This Row],[Class]])</f>
        <v>9/16-16 UN 2A</v>
      </c>
      <c r="H136" s="4" t="str">
        <f>CONCATENATE(TEXT(Table711[[#This Row],[Decimal]],".000"),"-",Table711[[#This Row],[Pitch]]," ",Table711[[#This Row],[Series]]," ",Table711[[#This Row],[Class]])</f>
        <v>.563-16 UN 2A</v>
      </c>
      <c r="I136" s="55">
        <v>1.4E-3</v>
      </c>
      <c r="J136" s="55">
        <v>0.56110000000000004</v>
      </c>
      <c r="K136" s="55">
        <v>0.55169999999999997</v>
      </c>
      <c r="L136" s="55" t="s">
        <v>551</v>
      </c>
      <c r="M136" s="55">
        <v>0.52049999999999996</v>
      </c>
      <c r="N136" s="55">
        <v>0.51580000000000004</v>
      </c>
      <c r="O136" s="55">
        <v>0.48659999999999998</v>
      </c>
      <c r="R136" s="4"/>
      <c r="S136" s="38" t="s">
        <v>628</v>
      </c>
      <c r="T136" s="4" t="str">
        <f>VLOOKUP(LEFT(Table7912[[#This Row],[Column1]],FIND("–",Table7912[[#This Row],[Column1]])-1),Table610[],2,0)</f>
        <v>9/16</v>
      </c>
      <c r="U136" s="13">
        <f>VLOOKUP(LEFT(Table7912[[#This Row],[Column1]],FIND("–",Table7912[[#This Row],[Column1]])-1),Table610[],4,0)</f>
        <v>0.5625</v>
      </c>
      <c r="V136" s="4" t="str">
        <f t="shared" si="5"/>
        <v>16</v>
      </c>
      <c r="W136" s="4" t="s">
        <v>384</v>
      </c>
      <c r="X136" s="4" t="s">
        <v>373</v>
      </c>
      <c r="Y136" s="4" t="str">
        <f>CONCATENATE(Table7912[[#This Row],[Fraction]],"-",Table7912[[#This Row],[Pitch]]," ",Table7912[[#This Row],[Series]]," ",Table7912[[#This Row],[Class]])</f>
        <v>9/16-16 UN 2B</v>
      </c>
      <c r="Z136" s="4" t="str">
        <f>CONCATENATE(TEXT(Table7912[[#This Row],[Decimal]],".000"),"-",Table7912[[#This Row],[Pitch]]," ",Table7912[[#This Row],[Series]]," ",Table7912[[#This Row],[Class]])</f>
        <v>.563-16 UN 2B</v>
      </c>
      <c r="AC136" s="55">
        <v>0.5625</v>
      </c>
      <c r="AE136" s="4">
        <v>0.52800000000000002</v>
      </c>
      <c r="AF136" s="4">
        <v>0.52190000000000003</v>
      </c>
      <c r="AG136" s="4"/>
      <c r="AH136" s="55">
        <v>0.495</v>
      </c>
      <c r="AI136" s="4">
        <v>0.50900000000000001</v>
      </c>
      <c r="AJ136" s="4"/>
      <c r="AK136" s="4"/>
      <c r="AL136" s="4"/>
      <c r="AM136" s="4"/>
      <c r="AN136" s="4"/>
      <c r="AO136" s="4"/>
      <c r="AS136" s="16"/>
      <c r="AT136" s="16"/>
      <c r="AX136" s="17"/>
      <c r="AY136" s="77"/>
    </row>
    <row r="137" spans="1:51" x14ac:dyDescent="0.25">
      <c r="A137" s="38" t="s">
        <v>628</v>
      </c>
      <c r="B137" s="4" t="str">
        <f>VLOOKUP(LEFT(Table711[[#This Row],[Column1]],FIND("–",Table711[[#This Row],[Column1]])-1),Table610[],2,0)</f>
        <v>9/16</v>
      </c>
      <c r="C137" s="13">
        <f>VLOOKUP(LEFT(Table711[[#This Row],[Column1]],FIND("–",Table711[[#This Row],[Column1]])-1),Table610[],4,0)</f>
        <v>0.5625</v>
      </c>
      <c r="D137" s="4" t="str">
        <f t="shared" si="4"/>
        <v>16</v>
      </c>
      <c r="E137" s="4" t="s">
        <v>384</v>
      </c>
      <c r="F137" s="4" t="s">
        <v>374</v>
      </c>
      <c r="G137" s="4" t="str">
        <f>CONCATENATE(Table711[[#This Row],[Fraction]],"-",Table711[[#This Row],[Pitch]]," ",Table711[[#This Row],[Series]]," ",Table711[[#This Row],[Class]])</f>
        <v>9/16-16 UN 3A</v>
      </c>
      <c r="H137" s="4" t="str">
        <f>CONCATENATE(TEXT(Table711[[#This Row],[Decimal]],".000"),"-",Table711[[#This Row],[Pitch]]," ",Table711[[#This Row],[Series]]," ",Table711[[#This Row],[Class]])</f>
        <v>.563-16 UN 3A</v>
      </c>
      <c r="I137" s="55">
        <v>0</v>
      </c>
      <c r="J137" s="55">
        <v>0.5625</v>
      </c>
      <c r="K137" s="55">
        <v>0.55310000000000004</v>
      </c>
      <c r="L137" s="55" t="s">
        <v>551</v>
      </c>
      <c r="M137" s="55">
        <v>0.52190000000000003</v>
      </c>
      <c r="N137" s="55">
        <v>0.51839999999999997</v>
      </c>
      <c r="O137" s="55">
        <v>0.48799999999999999</v>
      </c>
      <c r="R137" s="4"/>
      <c r="S137" s="38" t="s">
        <v>628</v>
      </c>
      <c r="T137" s="4" t="str">
        <f>VLOOKUP(LEFT(Table7912[[#This Row],[Column1]],FIND("–",Table7912[[#This Row],[Column1]])-1),Table610[],2,0)</f>
        <v>9/16</v>
      </c>
      <c r="U137" s="13">
        <f>VLOOKUP(LEFT(Table7912[[#This Row],[Column1]],FIND("–",Table7912[[#This Row],[Column1]])-1),Table610[],4,0)</f>
        <v>0.5625</v>
      </c>
      <c r="V137" s="4" t="str">
        <f t="shared" si="5"/>
        <v>16</v>
      </c>
      <c r="W137" s="4" t="s">
        <v>384</v>
      </c>
      <c r="X137" s="4" t="s">
        <v>375</v>
      </c>
      <c r="Y137" s="4" t="str">
        <f>CONCATENATE(Table7912[[#This Row],[Fraction]],"-",Table7912[[#This Row],[Pitch]]," ",Table7912[[#This Row],[Series]]," ",Table7912[[#This Row],[Class]])</f>
        <v>9/16-16 UN 3B</v>
      </c>
      <c r="Z137" s="4" t="str">
        <f>CONCATENATE(TEXT(Table7912[[#This Row],[Decimal]],".000"),"-",Table7912[[#This Row],[Pitch]]," ",Table7912[[#This Row],[Series]]," ",Table7912[[#This Row],[Class]])</f>
        <v>.563-16 UN 3B</v>
      </c>
      <c r="AC137" s="55">
        <v>0.5625</v>
      </c>
      <c r="AE137" s="4">
        <v>0.52649999999999997</v>
      </c>
      <c r="AF137" s="4">
        <v>0.52190000000000003</v>
      </c>
      <c r="AG137" s="4"/>
      <c r="AH137" s="55">
        <v>0.495</v>
      </c>
      <c r="AI137" s="4">
        <v>0.504</v>
      </c>
      <c r="AJ137" s="4"/>
      <c r="AK137" s="4"/>
      <c r="AL137" s="4"/>
      <c r="AM137" s="4"/>
      <c r="AN137" s="4"/>
      <c r="AO137" s="4"/>
      <c r="AS137" s="16"/>
      <c r="AT137" s="16"/>
      <c r="AX137" s="17"/>
      <c r="AY137" s="77"/>
    </row>
    <row r="138" spans="1:51" x14ac:dyDescent="0.25">
      <c r="A138" s="38" t="s">
        <v>629</v>
      </c>
      <c r="B138" s="4" t="str">
        <f>VLOOKUP(LEFT(Table711[[#This Row],[Column1]],FIND("–",Table711[[#This Row],[Column1]])-1),Table610[],2,0)</f>
        <v>9/16</v>
      </c>
      <c r="C138" s="13">
        <f>VLOOKUP(LEFT(Table711[[#This Row],[Column1]],FIND("–",Table711[[#This Row],[Column1]])-1),Table610[],4,0)</f>
        <v>0.5625</v>
      </c>
      <c r="D138" s="4" t="str">
        <f t="shared" si="4"/>
        <v>18</v>
      </c>
      <c r="E138" s="4" t="s">
        <v>380</v>
      </c>
      <c r="F138" s="4" t="s">
        <v>376</v>
      </c>
      <c r="G138" s="4" t="str">
        <f>CONCATENATE(Table711[[#This Row],[Fraction]],"-",Table711[[#This Row],[Pitch]]," ",Table711[[#This Row],[Series]]," ",Table711[[#This Row],[Class]])</f>
        <v>9/16-18 UNF 1A</v>
      </c>
      <c r="H138" s="4" t="str">
        <f>CONCATENATE(TEXT(Table711[[#This Row],[Decimal]],".000"),"-",Table711[[#This Row],[Pitch]]," ",Table711[[#This Row],[Series]]," ",Table711[[#This Row],[Class]])</f>
        <v>.563-18 UNF 1A</v>
      </c>
      <c r="I138" s="55">
        <v>1.4E-3</v>
      </c>
      <c r="J138" s="55">
        <v>0.56110000000000004</v>
      </c>
      <c r="K138" s="55">
        <v>0.54800000000000004</v>
      </c>
      <c r="L138" s="55" t="s">
        <v>551</v>
      </c>
      <c r="M138" s="55">
        <v>0.52500000000000002</v>
      </c>
      <c r="N138" s="55">
        <v>0.51819999999999999</v>
      </c>
      <c r="O138" s="55">
        <v>0.495</v>
      </c>
      <c r="R138" s="4"/>
      <c r="S138" s="38" t="s">
        <v>629</v>
      </c>
      <c r="T138" s="4" t="str">
        <f>VLOOKUP(LEFT(Table7912[[#This Row],[Column1]],FIND("–",Table7912[[#This Row],[Column1]])-1),Table610[],2,0)</f>
        <v>9/16</v>
      </c>
      <c r="U138" s="13">
        <f>VLOOKUP(LEFT(Table7912[[#This Row],[Column1]],FIND("–",Table7912[[#This Row],[Column1]])-1),Table610[],4,0)</f>
        <v>0.5625</v>
      </c>
      <c r="V138" s="4" t="str">
        <f t="shared" si="5"/>
        <v>18</v>
      </c>
      <c r="W138" s="4" t="s">
        <v>380</v>
      </c>
      <c r="X138" s="4" t="s">
        <v>377</v>
      </c>
      <c r="Y138" s="4" t="str">
        <f>CONCATENATE(Table7912[[#This Row],[Fraction]],"-",Table7912[[#This Row],[Pitch]]," ",Table7912[[#This Row],[Series]]," ",Table7912[[#This Row],[Class]])</f>
        <v>9/16-18 UNF 1B</v>
      </c>
      <c r="Z138" s="4" t="str">
        <f>CONCATENATE(TEXT(Table7912[[#This Row],[Decimal]],".000"),"-",Table7912[[#This Row],[Pitch]]," ",Table7912[[#This Row],[Series]]," ",Table7912[[#This Row],[Class]])</f>
        <v>.563-18 UNF 1B</v>
      </c>
      <c r="AC138" s="55">
        <v>0.5625</v>
      </c>
      <c r="AE138" s="4">
        <v>0.5353</v>
      </c>
      <c r="AF138" s="4">
        <v>0.52639999999999998</v>
      </c>
      <c r="AG138" s="4"/>
      <c r="AH138" s="55">
        <v>0.502</v>
      </c>
      <c r="AI138" s="4">
        <v>0.51500000000000001</v>
      </c>
      <c r="AJ138" s="4"/>
      <c r="AK138" s="4"/>
      <c r="AL138" s="4"/>
      <c r="AM138" s="4"/>
      <c r="AN138" s="4"/>
      <c r="AO138" s="4"/>
      <c r="AS138" s="16"/>
      <c r="AT138" s="16"/>
      <c r="AX138" s="17"/>
      <c r="AY138" s="77"/>
    </row>
    <row r="139" spans="1:51" x14ac:dyDescent="0.25">
      <c r="A139" s="38" t="s">
        <v>629</v>
      </c>
      <c r="B139" s="4" t="str">
        <f>VLOOKUP(LEFT(Table711[[#This Row],[Column1]],FIND("–",Table711[[#This Row],[Column1]])-1),Table610[],2,0)</f>
        <v>9/16</v>
      </c>
      <c r="C139" s="13">
        <f>VLOOKUP(LEFT(Table711[[#This Row],[Column1]],FIND("–",Table711[[#This Row],[Column1]])-1),Table610[],4,0)</f>
        <v>0.5625</v>
      </c>
      <c r="D139" s="4" t="str">
        <f t="shared" si="4"/>
        <v>18</v>
      </c>
      <c r="E139" s="4" t="s">
        <v>380</v>
      </c>
      <c r="F139" s="4" t="s">
        <v>372</v>
      </c>
      <c r="G139" s="4" t="str">
        <f>CONCATENATE(Table711[[#This Row],[Fraction]],"-",Table711[[#This Row],[Pitch]]," ",Table711[[#This Row],[Series]]," ",Table711[[#This Row],[Class]])</f>
        <v>9/16-18 UNF 2A</v>
      </c>
      <c r="H139" s="4" t="str">
        <f>CONCATENATE(TEXT(Table711[[#This Row],[Decimal]],".000"),"-",Table711[[#This Row],[Pitch]]," ",Table711[[#This Row],[Series]]," ",Table711[[#This Row],[Class]])</f>
        <v>.563-18 UNF 2A</v>
      </c>
      <c r="I139" s="55">
        <v>1.4E-3</v>
      </c>
      <c r="J139" s="55">
        <v>0.56110000000000004</v>
      </c>
      <c r="K139" s="55">
        <v>0.5524</v>
      </c>
      <c r="L139" s="55" t="s">
        <v>551</v>
      </c>
      <c r="M139" s="55">
        <v>0.52500000000000002</v>
      </c>
      <c r="N139" s="55">
        <v>0.52049999999999996</v>
      </c>
      <c r="O139" s="55">
        <v>0.495</v>
      </c>
      <c r="R139" s="4"/>
      <c r="S139" s="38" t="s">
        <v>629</v>
      </c>
      <c r="T139" s="4" t="str">
        <f>VLOOKUP(LEFT(Table7912[[#This Row],[Column1]],FIND("–",Table7912[[#This Row],[Column1]])-1),Table610[],2,0)</f>
        <v>9/16</v>
      </c>
      <c r="U139" s="13">
        <f>VLOOKUP(LEFT(Table7912[[#This Row],[Column1]],FIND("–",Table7912[[#This Row],[Column1]])-1),Table610[],4,0)</f>
        <v>0.5625</v>
      </c>
      <c r="V139" s="4" t="str">
        <f t="shared" si="5"/>
        <v>18</v>
      </c>
      <c r="W139" s="4" t="s">
        <v>380</v>
      </c>
      <c r="X139" s="4" t="s">
        <v>373</v>
      </c>
      <c r="Y139" s="4" t="str">
        <f>CONCATENATE(Table7912[[#This Row],[Fraction]],"-",Table7912[[#This Row],[Pitch]]," ",Table7912[[#This Row],[Series]]," ",Table7912[[#This Row],[Class]])</f>
        <v>9/16-18 UNF 2B</v>
      </c>
      <c r="Z139" s="4" t="str">
        <f>CONCATENATE(TEXT(Table7912[[#This Row],[Decimal]],".000"),"-",Table7912[[#This Row],[Pitch]]," ",Table7912[[#This Row],[Series]]," ",Table7912[[#This Row],[Class]])</f>
        <v>.563-18 UNF 2B</v>
      </c>
      <c r="AC139" s="55">
        <v>0.5625</v>
      </c>
      <c r="AE139" s="4">
        <v>0.5323</v>
      </c>
      <c r="AF139" s="4">
        <v>0.52639999999999998</v>
      </c>
      <c r="AG139" s="4"/>
      <c r="AH139" s="55">
        <v>0.502</v>
      </c>
      <c r="AI139" s="4">
        <v>0.51500000000000001</v>
      </c>
      <c r="AJ139" s="4"/>
      <c r="AK139" s="4"/>
      <c r="AL139" s="4"/>
      <c r="AM139" s="4"/>
      <c r="AN139" s="4"/>
      <c r="AO139" s="4"/>
      <c r="AS139" s="16"/>
      <c r="AT139" s="16"/>
      <c r="AX139" s="17"/>
      <c r="AY139" s="77"/>
    </row>
    <row r="140" spans="1:51" x14ac:dyDescent="0.25">
      <c r="A140" s="38" t="s">
        <v>630</v>
      </c>
      <c r="B140" s="4" t="str">
        <f>VLOOKUP(LEFT(Table711[[#This Row],[Column1]],FIND("–",Table711[[#This Row],[Column1]])-1),Table610[],2,0)</f>
        <v>9/16</v>
      </c>
      <c r="C140" s="13">
        <f>VLOOKUP(LEFT(Table711[[#This Row],[Column1]],FIND("–",Table711[[#This Row],[Column1]])-1),Table610[],4,0)</f>
        <v>0.5625</v>
      </c>
      <c r="D140" s="4" t="str">
        <f t="shared" si="4"/>
        <v>20</v>
      </c>
      <c r="E140" s="4" t="s">
        <v>384</v>
      </c>
      <c r="F140" s="4" t="s">
        <v>374</v>
      </c>
      <c r="G140" s="4" t="str">
        <f>CONCATENATE(Table711[[#This Row],[Fraction]],"-",Table711[[#This Row],[Pitch]]," ",Table711[[#This Row],[Series]]," ",Table711[[#This Row],[Class]])</f>
        <v>9/16-20 UN 3A</v>
      </c>
      <c r="H140" s="4" t="str">
        <f>CONCATENATE(TEXT(Table711[[#This Row],[Decimal]],".000"),"-",Table711[[#This Row],[Pitch]]," ",Table711[[#This Row],[Series]]," ",Table711[[#This Row],[Class]])</f>
        <v>.563-20 UN 3A</v>
      </c>
      <c r="I140" s="55">
        <v>0</v>
      </c>
      <c r="J140" s="55">
        <v>0.5625</v>
      </c>
      <c r="K140" s="55">
        <v>0.55379999999999996</v>
      </c>
      <c r="L140" s="55" t="s">
        <v>551</v>
      </c>
      <c r="M140" s="55">
        <v>0.52639999999999998</v>
      </c>
      <c r="N140" s="55">
        <v>0.52300000000000002</v>
      </c>
      <c r="O140" s="55">
        <v>0.49640000000000001</v>
      </c>
      <c r="R140" s="4"/>
      <c r="S140" s="38" t="s">
        <v>630</v>
      </c>
      <c r="T140" s="4" t="str">
        <f>VLOOKUP(LEFT(Table7912[[#This Row],[Column1]],FIND("–",Table7912[[#This Row],[Column1]])-1),Table610[],2,0)</f>
        <v>9/16</v>
      </c>
      <c r="U140" s="13">
        <f>VLOOKUP(LEFT(Table7912[[#This Row],[Column1]],FIND("–",Table7912[[#This Row],[Column1]])-1),Table610[],4,0)</f>
        <v>0.5625</v>
      </c>
      <c r="V140" s="4" t="str">
        <f t="shared" si="5"/>
        <v>20</v>
      </c>
      <c r="W140" s="4" t="s">
        <v>384</v>
      </c>
      <c r="X140" s="4" t="s">
        <v>375</v>
      </c>
      <c r="Y140" s="4" t="str">
        <f>CONCATENATE(Table7912[[#This Row],[Fraction]],"-",Table7912[[#This Row],[Pitch]]," ",Table7912[[#This Row],[Series]]," ",Table7912[[#This Row],[Class]])</f>
        <v>9/16-20 UN 3B</v>
      </c>
      <c r="Z140" s="4" t="str">
        <f>CONCATENATE(TEXT(Table7912[[#This Row],[Decimal]],".000"),"-",Table7912[[#This Row],[Pitch]]," ",Table7912[[#This Row],[Series]]," ",Table7912[[#This Row],[Class]])</f>
        <v>.563-20 UN 3B</v>
      </c>
      <c r="AC140" s="55">
        <v>0.5625</v>
      </c>
      <c r="AE140" s="4">
        <v>0.53080000000000005</v>
      </c>
      <c r="AF140" s="4">
        <v>0.52639999999999998</v>
      </c>
      <c r="AG140" s="4"/>
      <c r="AH140" s="55">
        <v>0.502</v>
      </c>
      <c r="AI140" s="4">
        <v>0.51060000000000005</v>
      </c>
      <c r="AJ140" s="4"/>
      <c r="AK140" s="4"/>
      <c r="AL140" s="4"/>
      <c r="AM140" s="4"/>
      <c r="AN140" s="4"/>
      <c r="AO140" s="4"/>
      <c r="AS140" s="16"/>
      <c r="AT140" s="16"/>
      <c r="AX140" s="17"/>
      <c r="AY140" s="77"/>
    </row>
    <row r="141" spans="1:51" x14ac:dyDescent="0.25">
      <c r="A141" s="38" t="s">
        <v>630</v>
      </c>
      <c r="B141" s="4" t="str">
        <f>VLOOKUP(LEFT(Table711[[#This Row],[Column1]],FIND("–",Table711[[#This Row],[Column1]])-1),Table610[],2,0)</f>
        <v>9/16</v>
      </c>
      <c r="C141" s="13">
        <f>VLOOKUP(LEFT(Table711[[#This Row],[Column1]],FIND("–",Table711[[#This Row],[Column1]])-1),Table610[],4,0)</f>
        <v>0.5625</v>
      </c>
      <c r="D141" s="4" t="str">
        <f t="shared" si="4"/>
        <v>20</v>
      </c>
      <c r="E141" s="4" t="s">
        <v>384</v>
      </c>
      <c r="F141" s="4" t="s">
        <v>372</v>
      </c>
      <c r="G141" s="4" t="str">
        <f>CONCATENATE(Table711[[#This Row],[Fraction]],"-",Table711[[#This Row],[Pitch]]," ",Table711[[#This Row],[Series]]," ",Table711[[#This Row],[Class]])</f>
        <v>9/16-20 UN 2A</v>
      </c>
      <c r="H141" s="4" t="str">
        <f>CONCATENATE(TEXT(Table711[[#This Row],[Decimal]],".000"),"-",Table711[[#This Row],[Pitch]]," ",Table711[[#This Row],[Series]]," ",Table711[[#This Row],[Class]])</f>
        <v>.563-20 UN 2A</v>
      </c>
      <c r="I141" s="55">
        <v>1.2999999999999999E-3</v>
      </c>
      <c r="J141" s="55">
        <v>0.56120000000000003</v>
      </c>
      <c r="K141" s="55">
        <v>0.55310000000000004</v>
      </c>
      <c r="L141" s="55" t="s">
        <v>551</v>
      </c>
      <c r="M141" s="55">
        <v>0.52869999999999995</v>
      </c>
      <c r="N141" s="55">
        <v>0.52449999999999997</v>
      </c>
      <c r="O141" s="55">
        <v>0.50170000000000003</v>
      </c>
      <c r="R141" s="4"/>
      <c r="S141" s="38" t="s">
        <v>630</v>
      </c>
      <c r="T141" s="4" t="str">
        <f>VLOOKUP(LEFT(Table7912[[#This Row],[Column1]],FIND("–",Table7912[[#This Row],[Column1]])-1),Table610[],2,0)</f>
        <v>9/16</v>
      </c>
      <c r="U141" s="13">
        <f>VLOOKUP(LEFT(Table7912[[#This Row],[Column1]],FIND("–",Table7912[[#This Row],[Column1]])-1),Table610[],4,0)</f>
        <v>0.5625</v>
      </c>
      <c r="V141" s="4" t="str">
        <f t="shared" si="5"/>
        <v>20</v>
      </c>
      <c r="W141" s="4" t="s">
        <v>384</v>
      </c>
      <c r="X141" s="4" t="s">
        <v>373</v>
      </c>
      <c r="Y141" s="4" t="str">
        <f>CONCATENATE(Table7912[[#This Row],[Fraction]],"-",Table7912[[#This Row],[Pitch]]," ",Table7912[[#This Row],[Series]]," ",Table7912[[#This Row],[Class]])</f>
        <v>9/16-20 UN 2B</v>
      </c>
      <c r="Z141" s="4" t="str">
        <f>CONCATENATE(TEXT(Table7912[[#This Row],[Decimal]],".000"),"-",Table7912[[#This Row],[Pitch]]," ",Table7912[[#This Row],[Series]]," ",Table7912[[#This Row],[Class]])</f>
        <v>.563-20 UN 2B</v>
      </c>
      <c r="AC141" s="55">
        <v>0.5625</v>
      </c>
      <c r="AE141" s="4">
        <v>0.53549999999999998</v>
      </c>
      <c r="AF141" s="4">
        <v>0.53</v>
      </c>
      <c r="AG141" s="4"/>
      <c r="AH141" s="55">
        <v>0.50800000000000001</v>
      </c>
      <c r="AI141" s="4">
        <v>0.52</v>
      </c>
      <c r="AJ141" s="4"/>
      <c r="AK141" s="4"/>
      <c r="AL141" s="4"/>
      <c r="AM141" s="4"/>
      <c r="AN141" s="4"/>
      <c r="AO141" s="4"/>
      <c r="AS141" s="16"/>
      <c r="AT141" s="16"/>
      <c r="AX141" s="17"/>
      <c r="AY141" s="77"/>
    </row>
    <row r="142" spans="1:51" x14ac:dyDescent="0.25">
      <c r="A142" s="38" t="s">
        <v>630</v>
      </c>
      <c r="B142" s="4" t="str">
        <f>VLOOKUP(LEFT(Table711[[#This Row],[Column1]],FIND("–",Table711[[#This Row],[Column1]])-1),Table610[],2,0)</f>
        <v>9/16</v>
      </c>
      <c r="C142" s="13">
        <f>VLOOKUP(LEFT(Table711[[#This Row],[Column1]],FIND("–",Table711[[#This Row],[Column1]])-1),Table610[],4,0)</f>
        <v>0.5625</v>
      </c>
      <c r="D142" s="4" t="str">
        <f t="shared" si="4"/>
        <v>20</v>
      </c>
      <c r="E142" s="4" t="s">
        <v>384</v>
      </c>
      <c r="F142" s="4" t="s">
        <v>374</v>
      </c>
      <c r="G142" s="4" t="str">
        <f>CONCATENATE(Table711[[#This Row],[Fraction]],"-",Table711[[#This Row],[Pitch]]," ",Table711[[#This Row],[Series]]," ",Table711[[#This Row],[Class]])</f>
        <v>9/16-20 UN 3A</v>
      </c>
      <c r="H142" s="4" t="str">
        <f>CONCATENATE(TEXT(Table711[[#This Row],[Decimal]],".000"),"-",Table711[[#This Row],[Pitch]]," ",Table711[[#This Row],[Series]]," ",Table711[[#This Row],[Class]])</f>
        <v>.563-20 UN 3A</v>
      </c>
      <c r="I142" s="55">
        <v>0</v>
      </c>
      <c r="J142" s="55">
        <v>0.5625</v>
      </c>
      <c r="K142" s="55">
        <v>0.5544</v>
      </c>
      <c r="L142" s="55" t="s">
        <v>551</v>
      </c>
      <c r="M142" s="55">
        <v>0.53</v>
      </c>
      <c r="N142" s="55">
        <v>0.52680000000000005</v>
      </c>
      <c r="O142" s="55">
        <v>0.503</v>
      </c>
      <c r="R142" s="4"/>
      <c r="S142" s="38" t="s">
        <v>630</v>
      </c>
      <c r="T142" s="4" t="str">
        <f>VLOOKUP(LEFT(Table7912[[#This Row],[Column1]],FIND("–",Table7912[[#This Row],[Column1]])-1),Table610[],2,0)</f>
        <v>9/16</v>
      </c>
      <c r="U142" s="13">
        <f>VLOOKUP(LEFT(Table7912[[#This Row],[Column1]],FIND("–",Table7912[[#This Row],[Column1]])-1),Table610[],4,0)</f>
        <v>0.5625</v>
      </c>
      <c r="V142" s="4" t="str">
        <f t="shared" si="5"/>
        <v>20</v>
      </c>
      <c r="W142" s="4" t="s">
        <v>384</v>
      </c>
      <c r="X142" s="4" t="s">
        <v>375</v>
      </c>
      <c r="Y142" s="4" t="str">
        <f>CONCATENATE(Table7912[[#This Row],[Fraction]],"-",Table7912[[#This Row],[Pitch]]," ",Table7912[[#This Row],[Series]]," ",Table7912[[#This Row],[Class]])</f>
        <v>9/16-20 UN 3B</v>
      </c>
      <c r="Z142" s="4" t="str">
        <f>CONCATENATE(TEXT(Table7912[[#This Row],[Decimal]],".000"),"-",Table7912[[#This Row],[Pitch]]," ",Table7912[[#This Row],[Series]]," ",Table7912[[#This Row],[Class]])</f>
        <v>.563-20 UN 3B</v>
      </c>
      <c r="AC142" s="55">
        <v>0.5625</v>
      </c>
      <c r="AE142" s="4">
        <v>0.53410000000000002</v>
      </c>
      <c r="AF142" s="4">
        <v>0.53</v>
      </c>
      <c r="AG142" s="4"/>
      <c r="AH142" s="55">
        <v>0.50800000000000001</v>
      </c>
      <c r="AI142" s="4">
        <v>0.51619999999999999</v>
      </c>
      <c r="AJ142" s="4"/>
      <c r="AK142" s="4"/>
      <c r="AL142" s="4"/>
      <c r="AM142" s="4"/>
      <c r="AN142" s="4"/>
      <c r="AO142" s="4"/>
      <c r="AS142" s="16"/>
      <c r="AT142" s="16"/>
      <c r="AX142" s="17"/>
      <c r="AY142" s="77"/>
    </row>
    <row r="143" spans="1:51" x14ac:dyDescent="0.25">
      <c r="A143" s="38" t="s">
        <v>631</v>
      </c>
      <c r="B143" s="4" t="str">
        <f>VLOOKUP(LEFT(Table711[[#This Row],[Column1]],FIND("–",Table711[[#This Row],[Column1]])-1),Table610[],2,0)</f>
        <v>9/16</v>
      </c>
      <c r="C143" s="13">
        <f>VLOOKUP(LEFT(Table711[[#This Row],[Column1]],FIND("–",Table711[[#This Row],[Column1]])-1),Table610[],4,0)</f>
        <v>0.5625</v>
      </c>
      <c r="D143" s="4" t="str">
        <f t="shared" si="4"/>
        <v>24</v>
      </c>
      <c r="E143" s="4" t="s">
        <v>383</v>
      </c>
      <c r="F143" s="4" t="s">
        <v>372</v>
      </c>
      <c r="G143" s="4" t="str">
        <f>CONCATENATE(Table711[[#This Row],[Fraction]],"-",Table711[[#This Row],[Pitch]]," ",Table711[[#This Row],[Series]]," ",Table711[[#This Row],[Class]])</f>
        <v>9/16-24 UNEF 2A</v>
      </c>
      <c r="H143" s="4" t="str">
        <f>CONCATENATE(TEXT(Table711[[#This Row],[Decimal]],".000"),"-",Table711[[#This Row],[Pitch]]," ",Table711[[#This Row],[Series]]," ",Table711[[#This Row],[Class]])</f>
        <v>.563-24 UNEF 2A</v>
      </c>
      <c r="I143" s="55">
        <v>1.1999999999999999E-3</v>
      </c>
      <c r="J143" s="55">
        <v>0.56130000000000002</v>
      </c>
      <c r="K143" s="55">
        <v>0.55410000000000004</v>
      </c>
      <c r="L143" s="55" t="s">
        <v>551</v>
      </c>
      <c r="M143" s="55">
        <v>0.53420000000000001</v>
      </c>
      <c r="N143" s="55">
        <v>0.53029999999999999</v>
      </c>
      <c r="O143" s="55">
        <v>0.51170000000000004</v>
      </c>
      <c r="R143" s="4"/>
      <c r="S143" s="38" t="s">
        <v>631</v>
      </c>
      <c r="T143" s="4" t="str">
        <f>VLOOKUP(LEFT(Table7912[[#This Row],[Column1]],FIND("–",Table7912[[#This Row],[Column1]])-1),Table610[],2,0)</f>
        <v>9/16</v>
      </c>
      <c r="U143" s="13">
        <f>VLOOKUP(LEFT(Table7912[[#This Row],[Column1]],FIND("–",Table7912[[#This Row],[Column1]])-1),Table610[],4,0)</f>
        <v>0.5625</v>
      </c>
      <c r="V143" s="4" t="str">
        <f t="shared" si="5"/>
        <v>24</v>
      </c>
      <c r="W143" s="4" t="s">
        <v>383</v>
      </c>
      <c r="X143" s="4" t="s">
        <v>373</v>
      </c>
      <c r="Y143" s="4" t="str">
        <f>CONCATENATE(Table7912[[#This Row],[Fraction]],"-",Table7912[[#This Row],[Pitch]]," ",Table7912[[#This Row],[Series]]," ",Table7912[[#This Row],[Class]])</f>
        <v>9/16-24 UNEF 2B</v>
      </c>
      <c r="Z143" s="4" t="str">
        <f>CONCATENATE(TEXT(Table7912[[#This Row],[Decimal]],".000"),"-",Table7912[[#This Row],[Pitch]]," ",Table7912[[#This Row],[Series]]," ",Table7912[[#This Row],[Class]])</f>
        <v>.563-24 UNEF 2B</v>
      </c>
      <c r="AC143" s="55">
        <v>0.5625</v>
      </c>
      <c r="AE143" s="4">
        <v>0.54049999999999998</v>
      </c>
      <c r="AF143" s="4">
        <v>0.53539999999999999</v>
      </c>
      <c r="AG143" s="4"/>
      <c r="AH143" s="55">
        <v>0.51700000000000002</v>
      </c>
      <c r="AI143" s="4">
        <v>0.52700000000000002</v>
      </c>
      <c r="AJ143" s="4"/>
      <c r="AK143" s="4"/>
      <c r="AL143" s="4"/>
      <c r="AM143" s="4"/>
      <c r="AN143" s="4"/>
      <c r="AO143" s="4"/>
      <c r="AS143" s="16"/>
      <c r="AT143" s="16"/>
      <c r="AX143" s="17"/>
      <c r="AY143" s="77"/>
    </row>
    <row r="144" spans="1:51" x14ac:dyDescent="0.25">
      <c r="A144" s="38" t="s">
        <v>631</v>
      </c>
      <c r="B144" s="4" t="str">
        <f>VLOOKUP(LEFT(Table711[[#This Row],[Column1]],FIND("–",Table711[[#This Row],[Column1]])-1),Table610[],2,0)</f>
        <v>9/16</v>
      </c>
      <c r="C144" s="13">
        <f>VLOOKUP(LEFT(Table711[[#This Row],[Column1]],FIND("–",Table711[[#This Row],[Column1]])-1),Table610[],4,0)</f>
        <v>0.5625</v>
      </c>
      <c r="D144" s="4" t="str">
        <f t="shared" si="4"/>
        <v>24</v>
      </c>
      <c r="E144" s="4" t="s">
        <v>383</v>
      </c>
      <c r="F144" s="4" t="s">
        <v>374</v>
      </c>
      <c r="G144" s="4" t="str">
        <f>CONCATENATE(Table711[[#This Row],[Fraction]],"-",Table711[[#This Row],[Pitch]]," ",Table711[[#This Row],[Series]]," ",Table711[[#This Row],[Class]])</f>
        <v>9/16-24 UNEF 3A</v>
      </c>
      <c r="H144" s="4" t="str">
        <f>CONCATENATE(TEXT(Table711[[#This Row],[Decimal]],".000"),"-",Table711[[#This Row],[Pitch]]," ",Table711[[#This Row],[Series]]," ",Table711[[#This Row],[Class]])</f>
        <v>.563-24 UNEF 3A</v>
      </c>
      <c r="I144" s="55">
        <v>0</v>
      </c>
      <c r="J144" s="55">
        <v>0.5625</v>
      </c>
      <c r="K144" s="55">
        <v>0.55530000000000002</v>
      </c>
      <c r="L144" s="55" t="s">
        <v>551</v>
      </c>
      <c r="M144" s="55">
        <v>0.53539999999999999</v>
      </c>
      <c r="N144" s="55">
        <v>0.53249999999999997</v>
      </c>
      <c r="O144" s="55">
        <v>0.51290000000000002</v>
      </c>
      <c r="R144" s="4"/>
      <c r="S144" s="38" t="s">
        <v>631</v>
      </c>
      <c r="T144" s="4" t="str">
        <f>VLOOKUP(LEFT(Table7912[[#This Row],[Column1]],FIND("–",Table7912[[#This Row],[Column1]])-1),Table610[],2,0)</f>
        <v>9/16</v>
      </c>
      <c r="U144" s="13">
        <f>VLOOKUP(LEFT(Table7912[[#This Row],[Column1]],FIND("–",Table7912[[#This Row],[Column1]])-1),Table610[],4,0)</f>
        <v>0.5625</v>
      </c>
      <c r="V144" s="4" t="str">
        <f t="shared" si="5"/>
        <v>24</v>
      </c>
      <c r="W144" s="4" t="s">
        <v>383</v>
      </c>
      <c r="X144" s="4" t="s">
        <v>375</v>
      </c>
      <c r="Y144" s="4" t="str">
        <f>CONCATENATE(Table7912[[#This Row],[Fraction]],"-",Table7912[[#This Row],[Pitch]]," ",Table7912[[#This Row],[Series]]," ",Table7912[[#This Row],[Class]])</f>
        <v>9/16-24 UNEF 3B</v>
      </c>
      <c r="Z144" s="4" t="str">
        <f>CONCATENATE(TEXT(Table7912[[#This Row],[Decimal]],".000"),"-",Table7912[[#This Row],[Pitch]]," ",Table7912[[#This Row],[Series]]," ",Table7912[[#This Row],[Class]])</f>
        <v>.563-24 UNEF 3B</v>
      </c>
      <c r="AC144" s="55">
        <v>0.5625</v>
      </c>
      <c r="AE144" s="4">
        <v>0.53920000000000001</v>
      </c>
      <c r="AF144" s="4">
        <v>0.53539999999999999</v>
      </c>
      <c r="AG144" s="4"/>
      <c r="AH144" s="55">
        <v>0.51700000000000002</v>
      </c>
      <c r="AI144" s="4">
        <v>0.52439999999999998</v>
      </c>
      <c r="AJ144" s="4"/>
      <c r="AK144" s="4"/>
      <c r="AL144" s="4"/>
      <c r="AM144" s="4"/>
      <c r="AN144" s="4"/>
      <c r="AO144" s="4"/>
      <c r="AS144" s="16"/>
      <c r="AT144" s="16"/>
      <c r="AX144" s="17"/>
      <c r="AY144" s="77"/>
    </row>
    <row r="145" spans="1:51" x14ac:dyDescent="0.25">
      <c r="A145" s="38" t="s">
        <v>632</v>
      </c>
      <c r="B145" s="4" t="str">
        <f>VLOOKUP(LEFT(Table711[[#This Row],[Column1]],FIND("–",Table711[[#This Row],[Column1]])-1),Table610[],2,0)</f>
        <v>9/16</v>
      </c>
      <c r="C145" s="13">
        <f>VLOOKUP(LEFT(Table711[[#This Row],[Column1]],FIND("–",Table711[[#This Row],[Column1]])-1),Table610[],4,0)</f>
        <v>0.5625</v>
      </c>
      <c r="D145" s="4" t="str">
        <f t="shared" si="4"/>
        <v>27</v>
      </c>
      <c r="E145" s="4" t="s">
        <v>382</v>
      </c>
      <c r="F145" s="4" t="s">
        <v>372</v>
      </c>
      <c r="G145" s="4" t="str">
        <f>CONCATENATE(Table711[[#This Row],[Fraction]],"-",Table711[[#This Row],[Pitch]]," ",Table711[[#This Row],[Series]]," ",Table711[[#This Row],[Class]])</f>
        <v>9/16-27 UNS 2A</v>
      </c>
      <c r="H145" s="4" t="str">
        <f>CONCATENATE(TEXT(Table711[[#This Row],[Decimal]],".000"),"-",Table711[[#This Row],[Pitch]]," ",Table711[[#This Row],[Series]]," ",Table711[[#This Row],[Class]])</f>
        <v>.563-27 UNS 2A</v>
      </c>
      <c r="I145" s="55">
        <v>1.1000000000000001E-3</v>
      </c>
      <c r="J145" s="55">
        <v>0.56140000000000001</v>
      </c>
      <c r="K145" s="55">
        <v>0.55469999999999997</v>
      </c>
      <c r="L145" s="55" t="s">
        <v>551</v>
      </c>
      <c r="M145" s="55">
        <v>0.5373</v>
      </c>
      <c r="N145" s="55">
        <v>0.53359999999999996</v>
      </c>
      <c r="O145" s="55">
        <v>0.51729999999999998</v>
      </c>
      <c r="R145" s="4"/>
      <c r="S145" s="38" t="s">
        <v>632</v>
      </c>
      <c r="T145" s="4" t="str">
        <f>VLOOKUP(LEFT(Table7912[[#This Row],[Column1]],FIND("–",Table7912[[#This Row],[Column1]])-1),Table610[],2,0)</f>
        <v>9/16</v>
      </c>
      <c r="U145" s="13">
        <f>VLOOKUP(LEFT(Table7912[[#This Row],[Column1]],FIND("–",Table7912[[#This Row],[Column1]])-1),Table610[],4,0)</f>
        <v>0.5625</v>
      </c>
      <c r="V145" s="4" t="str">
        <f t="shared" si="5"/>
        <v>27</v>
      </c>
      <c r="W145" s="4" t="s">
        <v>382</v>
      </c>
      <c r="X145" s="4" t="s">
        <v>373</v>
      </c>
      <c r="Y145" s="4" t="str">
        <f>CONCATENATE(Table7912[[#This Row],[Fraction]],"-",Table7912[[#This Row],[Pitch]]," ",Table7912[[#This Row],[Series]]," ",Table7912[[#This Row],[Class]])</f>
        <v>9/16-27 UNS 2B</v>
      </c>
      <c r="Z145" s="4" t="str">
        <f>CONCATENATE(TEXT(Table7912[[#This Row],[Decimal]],".000"),"-",Table7912[[#This Row],[Pitch]]," ",Table7912[[#This Row],[Series]]," ",Table7912[[#This Row],[Class]])</f>
        <v>.563-27 UNS 2B</v>
      </c>
      <c r="AC145" s="55">
        <v>0.5625</v>
      </c>
      <c r="AE145" s="4">
        <v>0.54320000000000002</v>
      </c>
      <c r="AF145" s="4">
        <v>0.53839999999999999</v>
      </c>
      <c r="AG145" s="4"/>
      <c r="AH145" s="55">
        <v>0.52200000000000002</v>
      </c>
      <c r="AI145" s="4">
        <v>0.53100000000000003</v>
      </c>
      <c r="AJ145" s="4"/>
      <c r="AK145" s="4"/>
      <c r="AL145" s="4"/>
      <c r="AM145" s="4"/>
      <c r="AN145" s="4"/>
      <c r="AO145" s="4"/>
      <c r="AS145" s="16"/>
      <c r="AT145" s="16"/>
      <c r="AX145" s="17"/>
      <c r="AY145" s="77"/>
    </row>
    <row r="146" spans="1:51" x14ac:dyDescent="0.25">
      <c r="A146" s="38" t="s">
        <v>633</v>
      </c>
      <c r="B146" s="4" t="str">
        <f>VLOOKUP(LEFT(Table711[[#This Row],[Column1]],FIND("–",Table711[[#This Row],[Column1]])-1),Table610[],2,0)</f>
        <v>9/16</v>
      </c>
      <c r="C146" s="13">
        <f>VLOOKUP(LEFT(Table711[[#This Row],[Column1]],FIND("–",Table711[[#This Row],[Column1]])-1),Table610[],4,0)</f>
        <v>0.5625</v>
      </c>
      <c r="D146" s="4" t="str">
        <f t="shared" si="4"/>
        <v>28</v>
      </c>
      <c r="E146" s="4" t="s">
        <v>384</v>
      </c>
      <c r="F146" s="4" t="s">
        <v>372</v>
      </c>
      <c r="G146" s="4" t="str">
        <f>CONCATENATE(Table711[[#This Row],[Fraction]],"-",Table711[[#This Row],[Pitch]]," ",Table711[[#This Row],[Series]]," ",Table711[[#This Row],[Class]])</f>
        <v>9/16-28 UN 2A</v>
      </c>
      <c r="H146" s="4" t="str">
        <f>CONCATENATE(TEXT(Table711[[#This Row],[Decimal]],".000"),"-",Table711[[#This Row],[Pitch]]," ",Table711[[#This Row],[Series]]," ",Table711[[#This Row],[Class]])</f>
        <v>.563-28 UN 2A</v>
      </c>
      <c r="I146" s="55">
        <v>1.1000000000000001E-3</v>
      </c>
      <c r="J146" s="55">
        <v>0.56140000000000001</v>
      </c>
      <c r="K146" s="55">
        <v>0.55489999999999995</v>
      </c>
      <c r="L146" s="55" t="s">
        <v>551</v>
      </c>
      <c r="M146" s="55">
        <v>0.53820000000000001</v>
      </c>
      <c r="N146" s="55">
        <v>0.53449999999999998</v>
      </c>
      <c r="O146" s="55">
        <v>0.51880000000000004</v>
      </c>
      <c r="R146" s="4"/>
      <c r="S146" s="38" t="s">
        <v>633</v>
      </c>
      <c r="T146" s="4" t="str">
        <f>VLOOKUP(LEFT(Table7912[[#This Row],[Column1]],FIND("–",Table7912[[#This Row],[Column1]])-1),Table610[],2,0)</f>
        <v>9/16</v>
      </c>
      <c r="U146" s="13">
        <f>VLOOKUP(LEFT(Table7912[[#This Row],[Column1]],FIND("–",Table7912[[#This Row],[Column1]])-1),Table610[],4,0)</f>
        <v>0.5625</v>
      </c>
      <c r="V146" s="4" t="str">
        <f t="shared" si="5"/>
        <v>28</v>
      </c>
      <c r="W146" s="4" t="s">
        <v>384</v>
      </c>
      <c r="X146" s="4" t="s">
        <v>373</v>
      </c>
      <c r="Y146" s="4" t="str">
        <f>CONCATENATE(Table7912[[#This Row],[Fraction]],"-",Table7912[[#This Row],[Pitch]]," ",Table7912[[#This Row],[Series]]," ",Table7912[[#This Row],[Class]])</f>
        <v>9/16-28 UN 2B</v>
      </c>
      <c r="Z146" s="4" t="str">
        <f>CONCATENATE(TEXT(Table7912[[#This Row],[Decimal]],".000"),"-",Table7912[[#This Row],[Pitch]]," ",Table7912[[#This Row],[Series]]," ",Table7912[[#This Row],[Class]])</f>
        <v>.563-28 UN 2B</v>
      </c>
      <c r="AC146" s="55">
        <v>0.5625</v>
      </c>
      <c r="AE146" s="4">
        <v>0.54410000000000003</v>
      </c>
      <c r="AF146" s="4">
        <v>0.5393</v>
      </c>
      <c r="AG146" s="4"/>
      <c r="AH146" s="55">
        <v>0.52400000000000002</v>
      </c>
      <c r="AI146" s="4">
        <v>0.53200000000000003</v>
      </c>
      <c r="AJ146" s="4"/>
      <c r="AK146" s="4"/>
      <c r="AL146" s="4"/>
      <c r="AM146" s="4"/>
      <c r="AN146" s="4"/>
      <c r="AO146" s="4"/>
      <c r="AS146" s="16"/>
      <c r="AT146" s="16"/>
      <c r="AX146" s="17"/>
      <c r="AY146" s="77"/>
    </row>
    <row r="147" spans="1:51" x14ac:dyDescent="0.25">
      <c r="A147" s="38" t="s">
        <v>633</v>
      </c>
      <c r="B147" s="4" t="str">
        <f>VLOOKUP(LEFT(Table711[[#This Row],[Column1]],FIND("–",Table711[[#This Row],[Column1]])-1),Table610[],2,0)</f>
        <v>9/16</v>
      </c>
      <c r="C147" s="13">
        <f>VLOOKUP(LEFT(Table711[[#This Row],[Column1]],FIND("–",Table711[[#This Row],[Column1]])-1),Table610[],4,0)</f>
        <v>0.5625</v>
      </c>
      <c r="D147" s="4" t="str">
        <f t="shared" si="4"/>
        <v>28</v>
      </c>
      <c r="E147" s="4" t="s">
        <v>384</v>
      </c>
      <c r="F147" s="4" t="s">
        <v>374</v>
      </c>
      <c r="G147" s="4" t="str">
        <f>CONCATENATE(Table711[[#This Row],[Fraction]],"-",Table711[[#This Row],[Pitch]]," ",Table711[[#This Row],[Series]]," ",Table711[[#This Row],[Class]])</f>
        <v>9/16-28 UN 3A</v>
      </c>
      <c r="H147" s="4" t="str">
        <f>CONCATENATE(TEXT(Table711[[#This Row],[Decimal]],".000"),"-",Table711[[#This Row],[Pitch]]," ",Table711[[#This Row],[Series]]," ",Table711[[#This Row],[Class]])</f>
        <v>.563-28 UN 3A</v>
      </c>
      <c r="I147" s="55">
        <v>0</v>
      </c>
      <c r="J147" s="55">
        <v>0.5625</v>
      </c>
      <c r="K147" s="55">
        <v>0.55600000000000005</v>
      </c>
      <c r="L147" s="55" t="s">
        <v>551</v>
      </c>
      <c r="M147" s="55">
        <v>0.5393</v>
      </c>
      <c r="N147" s="55">
        <v>0.53649999999999998</v>
      </c>
      <c r="O147" s="55">
        <v>0.51990000000000003</v>
      </c>
      <c r="R147" s="4"/>
      <c r="S147" s="38" t="s">
        <v>633</v>
      </c>
      <c r="T147" s="4" t="str">
        <f>VLOOKUP(LEFT(Table7912[[#This Row],[Column1]],FIND("–",Table7912[[#This Row],[Column1]])-1),Table610[],2,0)</f>
        <v>9/16</v>
      </c>
      <c r="U147" s="13">
        <f>VLOOKUP(LEFT(Table7912[[#This Row],[Column1]],FIND("–",Table7912[[#This Row],[Column1]])-1),Table610[],4,0)</f>
        <v>0.5625</v>
      </c>
      <c r="V147" s="4" t="str">
        <f t="shared" si="5"/>
        <v>28</v>
      </c>
      <c r="W147" s="4" t="s">
        <v>384</v>
      </c>
      <c r="X147" s="4" t="s">
        <v>375</v>
      </c>
      <c r="Y147" s="4" t="str">
        <f>CONCATENATE(Table7912[[#This Row],[Fraction]],"-",Table7912[[#This Row],[Pitch]]," ",Table7912[[#This Row],[Series]]," ",Table7912[[#This Row],[Class]])</f>
        <v>9/16-28 UN 3B</v>
      </c>
      <c r="Z147" s="4" t="str">
        <f>CONCATENATE(TEXT(Table7912[[#This Row],[Decimal]],".000"),"-",Table7912[[#This Row],[Pitch]]," ",Table7912[[#This Row],[Series]]," ",Table7912[[#This Row],[Class]])</f>
        <v>.563-28 UN 3B</v>
      </c>
      <c r="AC147" s="55">
        <v>0.5625</v>
      </c>
      <c r="AE147" s="4">
        <v>0.54290000000000005</v>
      </c>
      <c r="AF147" s="4">
        <v>0.5393</v>
      </c>
      <c r="AG147" s="4"/>
      <c r="AH147" s="55">
        <v>0.52400000000000002</v>
      </c>
      <c r="AI147" s="4">
        <v>0.53010000000000002</v>
      </c>
      <c r="AJ147" s="4"/>
      <c r="AK147" s="4"/>
      <c r="AL147" s="4"/>
      <c r="AM147" s="4"/>
      <c r="AN147" s="4"/>
      <c r="AO147" s="4"/>
      <c r="AS147" s="16"/>
      <c r="AT147" s="16"/>
      <c r="AX147" s="17"/>
      <c r="AY147" s="77"/>
    </row>
    <row r="148" spans="1:51" x14ac:dyDescent="0.25">
      <c r="A148" s="38" t="s">
        <v>634</v>
      </c>
      <c r="B148" s="4" t="str">
        <f>VLOOKUP(LEFT(Table711[[#This Row],[Column1]],FIND("–",Table711[[#This Row],[Column1]])-1),Table610[],2,0)</f>
        <v>9/16</v>
      </c>
      <c r="C148" s="13">
        <f>VLOOKUP(LEFT(Table711[[#This Row],[Column1]],FIND("–",Table711[[#This Row],[Column1]])-1),Table610[],4,0)</f>
        <v>0.5625</v>
      </c>
      <c r="D148" s="4" t="str">
        <f t="shared" si="4"/>
        <v>32</v>
      </c>
      <c r="E148" s="4" t="s">
        <v>384</v>
      </c>
      <c r="F148" s="4" t="s">
        <v>372</v>
      </c>
      <c r="G148" s="4" t="str">
        <f>CONCATENATE(Table711[[#This Row],[Fraction]],"-",Table711[[#This Row],[Pitch]]," ",Table711[[#This Row],[Series]]," ",Table711[[#This Row],[Class]])</f>
        <v>9/16-32 UN 2A</v>
      </c>
      <c r="H148" s="4" t="str">
        <f>CONCATENATE(TEXT(Table711[[#This Row],[Decimal]],".000"),"-",Table711[[#This Row],[Pitch]]," ",Table711[[#This Row],[Series]]," ",Table711[[#This Row],[Class]])</f>
        <v>.563-32 UN 2A</v>
      </c>
      <c r="I148" s="55">
        <v>1E-3</v>
      </c>
      <c r="J148" s="55">
        <v>0.5615</v>
      </c>
      <c r="K148" s="55">
        <v>0.55549999999999999</v>
      </c>
      <c r="L148" s="55" t="s">
        <v>551</v>
      </c>
      <c r="M148" s="55">
        <v>0.54120000000000001</v>
      </c>
      <c r="N148" s="55">
        <v>0.53769999999999996</v>
      </c>
      <c r="O148" s="55">
        <v>0.52429999999999999</v>
      </c>
      <c r="R148" s="4"/>
      <c r="S148" s="38" t="s">
        <v>634</v>
      </c>
      <c r="T148" s="4" t="str">
        <f>VLOOKUP(LEFT(Table7912[[#This Row],[Column1]],FIND("–",Table7912[[#This Row],[Column1]])-1),Table610[],2,0)</f>
        <v>9/16</v>
      </c>
      <c r="U148" s="13">
        <f>VLOOKUP(LEFT(Table7912[[#This Row],[Column1]],FIND("–",Table7912[[#This Row],[Column1]])-1),Table610[],4,0)</f>
        <v>0.5625</v>
      </c>
      <c r="V148" s="4" t="str">
        <f t="shared" si="5"/>
        <v>32</v>
      </c>
      <c r="W148" s="4" t="s">
        <v>384</v>
      </c>
      <c r="X148" s="4" t="s">
        <v>373</v>
      </c>
      <c r="Y148" s="4" t="str">
        <f>CONCATENATE(Table7912[[#This Row],[Fraction]],"-",Table7912[[#This Row],[Pitch]]," ",Table7912[[#This Row],[Series]]," ",Table7912[[#This Row],[Class]])</f>
        <v>9/16-32 UN 2B</v>
      </c>
      <c r="Z148" s="4" t="str">
        <f>CONCATENATE(TEXT(Table7912[[#This Row],[Decimal]],".000"),"-",Table7912[[#This Row],[Pitch]]," ",Table7912[[#This Row],[Series]]," ",Table7912[[#This Row],[Class]])</f>
        <v>.563-32 UN 2B</v>
      </c>
      <c r="AC148" s="55">
        <v>0.5625</v>
      </c>
      <c r="AE148" s="4">
        <v>0.54669999999999996</v>
      </c>
      <c r="AF148" s="4">
        <v>0.54220000000000002</v>
      </c>
      <c r="AG148" s="4"/>
      <c r="AH148" s="55">
        <v>0.52900000000000003</v>
      </c>
      <c r="AI148" s="4">
        <v>0.53600000000000003</v>
      </c>
      <c r="AJ148" s="4"/>
      <c r="AK148" s="4"/>
      <c r="AL148" s="4"/>
      <c r="AM148" s="4"/>
      <c r="AN148" s="4"/>
      <c r="AO148" s="4"/>
      <c r="AS148" s="16"/>
      <c r="AT148" s="16"/>
      <c r="AX148" s="17"/>
      <c r="AY148" s="77"/>
    </row>
    <row r="149" spans="1:51" x14ac:dyDescent="0.25">
      <c r="A149" s="38" t="s">
        <v>634</v>
      </c>
      <c r="B149" s="4" t="str">
        <f>VLOOKUP(LEFT(Table711[[#This Row],[Column1]],FIND("–",Table711[[#This Row],[Column1]])-1),Table610[],2,0)</f>
        <v>9/16</v>
      </c>
      <c r="C149" s="13">
        <f>VLOOKUP(LEFT(Table711[[#This Row],[Column1]],FIND("–",Table711[[#This Row],[Column1]])-1),Table610[],4,0)</f>
        <v>0.5625</v>
      </c>
      <c r="D149" s="4" t="str">
        <f t="shared" si="4"/>
        <v>32</v>
      </c>
      <c r="E149" s="4" t="s">
        <v>384</v>
      </c>
      <c r="F149" s="4" t="s">
        <v>374</v>
      </c>
      <c r="G149" s="4" t="str">
        <f>CONCATENATE(Table711[[#This Row],[Fraction]],"-",Table711[[#This Row],[Pitch]]," ",Table711[[#This Row],[Series]]," ",Table711[[#This Row],[Class]])</f>
        <v>9/16-32 UN 3A</v>
      </c>
      <c r="H149" s="4" t="str">
        <f>CONCATENATE(TEXT(Table711[[#This Row],[Decimal]],".000"),"-",Table711[[#This Row],[Pitch]]," ",Table711[[#This Row],[Series]]," ",Table711[[#This Row],[Class]])</f>
        <v>.563-32 UN 3A</v>
      </c>
      <c r="I149" s="55">
        <v>0</v>
      </c>
      <c r="J149" s="55">
        <v>0.5625</v>
      </c>
      <c r="K149" s="55">
        <v>0.55649999999999999</v>
      </c>
      <c r="L149" s="55" t="s">
        <v>551</v>
      </c>
      <c r="M149" s="55">
        <v>0.54220000000000002</v>
      </c>
      <c r="N149" s="55">
        <v>0.53959999999999997</v>
      </c>
      <c r="O149" s="55">
        <v>0.52529999999999999</v>
      </c>
      <c r="R149" s="4"/>
      <c r="S149" s="38" t="s">
        <v>634</v>
      </c>
      <c r="T149" s="4" t="str">
        <f>VLOOKUP(LEFT(Table7912[[#This Row],[Column1]],FIND("–",Table7912[[#This Row],[Column1]])-1),Table610[],2,0)</f>
        <v>9/16</v>
      </c>
      <c r="U149" s="13">
        <f>VLOOKUP(LEFT(Table7912[[#This Row],[Column1]],FIND("–",Table7912[[#This Row],[Column1]])-1),Table610[],4,0)</f>
        <v>0.5625</v>
      </c>
      <c r="V149" s="4" t="str">
        <f t="shared" si="5"/>
        <v>32</v>
      </c>
      <c r="W149" s="4" t="s">
        <v>384</v>
      </c>
      <c r="X149" s="4" t="s">
        <v>375</v>
      </c>
      <c r="Y149" s="4" t="str">
        <f>CONCATENATE(Table7912[[#This Row],[Fraction]],"-",Table7912[[#This Row],[Pitch]]," ",Table7912[[#This Row],[Series]]," ",Table7912[[#This Row],[Class]])</f>
        <v>9/16-32 UN 3B</v>
      </c>
      <c r="Z149" s="4" t="str">
        <f>CONCATENATE(TEXT(Table7912[[#This Row],[Decimal]],".000"),"-",Table7912[[#This Row],[Pitch]]," ",Table7912[[#This Row],[Series]]," ",Table7912[[#This Row],[Class]])</f>
        <v>.563-32 UN 3B</v>
      </c>
      <c r="AC149" s="55">
        <v>0.5625</v>
      </c>
      <c r="AE149" s="4">
        <v>0.54559999999999997</v>
      </c>
      <c r="AF149" s="4">
        <v>0.54220000000000002</v>
      </c>
      <c r="AG149" s="4"/>
      <c r="AH149" s="55">
        <v>0.52900000000000003</v>
      </c>
      <c r="AI149" s="4">
        <v>0.53439999999999999</v>
      </c>
      <c r="AJ149" s="4"/>
      <c r="AK149" s="4"/>
      <c r="AL149" s="4"/>
      <c r="AM149" s="4"/>
      <c r="AN149" s="4"/>
      <c r="AO149" s="4"/>
      <c r="AS149" s="16"/>
      <c r="AT149" s="16"/>
      <c r="AX149" s="17"/>
      <c r="AY149" s="77"/>
    </row>
    <row r="150" spans="1:51" x14ac:dyDescent="0.25">
      <c r="A150" s="38" t="s">
        <v>635</v>
      </c>
      <c r="B150" s="4" t="str">
        <f>VLOOKUP(LEFT(Table711[[#This Row],[Column1]],FIND("–",Table711[[#This Row],[Column1]])-1),Table610[],2,0)</f>
        <v>5/8</v>
      </c>
      <c r="C150" s="13">
        <f>VLOOKUP(LEFT(Table711[[#This Row],[Column1]],FIND("–",Table711[[#This Row],[Column1]])-1),Table610[],4,0)</f>
        <v>0.625</v>
      </c>
      <c r="D150" s="4" t="str">
        <f t="shared" si="4"/>
        <v>11</v>
      </c>
      <c r="E150" s="4" t="s">
        <v>381</v>
      </c>
      <c r="F150" s="4" t="s">
        <v>376</v>
      </c>
      <c r="G150" s="4" t="str">
        <f>CONCATENATE(Table711[[#This Row],[Fraction]],"-",Table711[[#This Row],[Pitch]]," ",Table711[[#This Row],[Series]]," ",Table711[[#This Row],[Class]])</f>
        <v>5/8-11 UNC 1A</v>
      </c>
      <c r="H150" s="4" t="str">
        <f>CONCATENATE(TEXT(Table711[[#This Row],[Decimal]],".000"),"-",Table711[[#This Row],[Pitch]]," ",Table711[[#This Row],[Series]]," ",Table711[[#This Row],[Class]])</f>
        <v>.625-11 UNC 1A</v>
      </c>
      <c r="I150" s="55">
        <v>1.6000000000000001E-3</v>
      </c>
      <c r="J150" s="55">
        <v>0.62339999999999995</v>
      </c>
      <c r="K150" s="55">
        <v>0.60519999999999996</v>
      </c>
      <c r="L150" s="55" t="s">
        <v>551</v>
      </c>
      <c r="M150" s="55">
        <v>0.56440000000000001</v>
      </c>
      <c r="N150" s="55">
        <v>0.55610000000000004</v>
      </c>
      <c r="O150" s="55">
        <v>0.51519999999999999</v>
      </c>
      <c r="R150" s="4"/>
      <c r="S150" s="38" t="s">
        <v>635</v>
      </c>
      <c r="T150" s="4" t="str">
        <f>VLOOKUP(LEFT(Table7912[[#This Row],[Column1]],FIND("–",Table7912[[#This Row],[Column1]])-1),Table610[],2,0)</f>
        <v>5/8</v>
      </c>
      <c r="U150" s="13">
        <f>VLOOKUP(LEFT(Table7912[[#This Row],[Column1]],FIND("–",Table7912[[#This Row],[Column1]])-1),Table610[],4,0)</f>
        <v>0.625</v>
      </c>
      <c r="V150" s="4" t="str">
        <f t="shared" si="5"/>
        <v>11</v>
      </c>
      <c r="W150" s="4" t="s">
        <v>381</v>
      </c>
      <c r="X150" s="4" t="s">
        <v>377</v>
      </c>
      <c r="Y150" s="4" t="str">
        <f>CONCATENATE(Table7912[[#This Row],[Fraction]],"-",Table7912[[#This Row],[Pitch]]," ",Table7912[[#This Row],[Series]]," ",Table7912[[#This Row],[Class]])</f>
        <v>5/8-11 UNC 1B</v>
      </c>
      <c r="Z150" s="4" t="str">
        <f>CONCATENATE(TEXT(Table7912[[#This Row],[Decimal]],".000"),"-",Table7912[[#This Row],[Pitch]]," ",Table7912[[#This Row],[Series]]," ",Table7912[[#This Row],[Class]])</f>
        <v>.625-11 UNC 1B</v>
      </c>
      <c r="AC150" s="55">
        <v>0.625</v>
      </c>
      <c r="AE150" s="4">
        <v>0.57669999999999999</v>
      </c>
      <c r="AF150" s="4">
        <v>0.56599999999999995</v>
      </c>
      <c r="AG150" s="4"/>
      <c r="AH150" s="55">
        <v>0.52700000000000002</v>
      </c>
      <c r="AI150" s="4">
        <v>0.54600000000000004</v>
      </c>
      <c r="AJ150" s="4"/>
      <c r="AK150" s="4"/>
      <c r="AL150" s="4"/>
      <c r="AM150" s="4"/>
      <c r="AN150" s="4"/>
      <c r="AO150" s="4"/>
      <c r="AS150" s="16"/>
      <c r="AT150" s="16"/>
      <c r="AX150" s="17"/>
      <c r="AY150" s="77"/>
    </row>
    <row r="151" spans="1:51" x14ac:dyDescent="0.25">
      <c r="A151" s="38" t="s">
        <v>635</v>
      </c>
      <c r="B151" s="4" t="str">
        <f>VLOOKUP(LEFT(Table711[[#This Row],[Column1]],FIND("–",Table711[[#This Row],[Column1]])-1),Table610[],2,0)</f>
        <v>5/8</v>
      </c>
      <c r="C151" s="13">
        <f>VLOOKUP(LEFT(Table711[[#This Row],[Column1]],FIND("–",Table711[[#This Row],[Column1]])-1),Table610[],4,0)</f>
        <v>0.625</v>
      </c>
      <c r="D151" s="4" t="str">
        <f t="shared" si="4"/>
        <v>11</v>
      </c>
      <c r="E151" s="4" t="s">
        <v>381</v>
      </c>
      <c r="F151" s="4" t="s">
        <v>372</v>
      </c>
      <c r="G151" s="4" t="str">
        <f>CONCATENATE(Table711[[#This Row],[Fraction]],"-",Table711[[#This Row],[Pitch]]," ",Table711[[#This Row],[Series]]," ",Table711[[#This Row],[Class]])</f>
        <v>5/8-11 UNC 2A</v>
      </c>
      <c r="H151" s="4" t="str">
        <f>CONCATENATE(TEXT(Table711[[#This Row],[Decimal]],".000"),"-",Table711[[#This Row],[Pitch]]," ",Table711[[#This Row],[Series]]," ",Table711[[#This Row],[Class]])</f>
        <v>.625-11 UNC 2A</v>
      </c>
      <c r="I151" s="55">
        <v>1.6000000000000001E-3</v>
      </c>
      <c r="J151" s="55">
        <v>0.62339999999999995</v>
      </c>
      <c r="K151" s="55">
        <v>0.61129999999999995</v>
      </c>
      <c r="L151" s="55">
        <v>0.60519999999999996</v>
      </c>
      <c r="M151" s="55">
        <v>0.56440000000000001</v>
      </c>
      <c r="N151" s="55">
        <v>0.55889999999999995</v>
      </c>
      <c r="O151" s="55">
        <v>0.51519999999999999</v>
      </c>
      <c r="R151" s="4"/>
      <c r="S151" s="38" t="s">
        <v>635</v>
      </c>
      <c r="T151" s="4" t="str">
        <f>VLOOKUP(LEFT(Table7912[[#This Row],[Column1]],FIND("–",Table7912[[#This Row],[Column1]])-1),Table610[],2,0)</f>
        <v>5/8</v>
      </c>
      <c r="U151" s="13">
        <f>VLOOKUP(LEFT(Table7912[[#This Row],[Column1]],FIND("–",Table7912[[#This Row],[Column1]])-1),Table610[],4,0)</f>
        <v>0.625</v>
      </c>
      <c r="V151" s="4" t="str">
        <f t="shared" si="5"/>
        <v>11</v>
      </c>
      <c r="W151" s="4" t="s">
        <v>381</v>
      </c>
      <c r="X151" s="4" t="s">
        <v>373</v>
      </c>
      <c r="Y151" s="4" t="str">
        <f>CONCATENATE(Table7912[[#This Row],[Fraction]],"-",Table7912[[#This Row],[Pitch]]," ",Table7912[[#This Row],[Series]]," ",Table7912[[#This Row],[Class]])</f>
        <v>5/8-11 UNC 2B</v>
      </c>
      <c r="Z151" s="4" t="str">
        <f>CONCATENATE(TEXT(Table7912[[#This Row],[Decimal]],".000"),"-",Table7912[[#This Row],[Pitch]]," ",Table7912[[#This Row],[Series]]," ",Table7912[[#This Row],[Class]])</f>
        <v>.625-11 UNC 2B</v>
      </c>
      <c r="AC151" s="55">
        <v>0.625</v>
      </c>
      <c r="AE151" s="4">
        <v>0.57320000000000004</v>
      </c>
      <c r="AF151" s="4">
        <v>0.56599999999999995</v>
      </c>
      <c r="AG151" s="4"/>
      <c r="AH151" s="55">
        <v>0.52700000000000002</v>
      </c>
      <c r="AI151" s="4">
        <v>0.54600000000000004</v>
      </c>
      <c r="AJ151" s="4"/>
      <c r="AK151" s="4"/>
      <c r="AL151" s="4"/>
      <c r="AM151" s="4"/>
      <c r="AN151" s="4"/>
      <c r="AO151" s="4"/>
      <c r="AS151" s="16"/>
      <c r="AT151" s="16"/>
      <c r="AX151" s="17"/>
      <c r="AY151" s="77"/>
    </row>
    <row r="152" spans="1:51" x14ac:dyDescent="0.25">
      <c r="A152" s="38" t="s">
        <v>636</v>
      </c>
      <c r="B152" s="4" t="str">
        <f>VLOOKUP(LEFT(Table711[[#This Row],[Column1]],FIND("–",Table711[[#This Row],[Column1]])-1),Table610[],2,0)</f>
        <v>5/8</v>
      </c>
      <c r="C152" s="13">
        <f>VLOOKUP(LEFT(Table711[[#This Row],[Column1]],FIND("–",Table711[[#This Row],[Column1]])-1),Table610[],4,0)</f>
        <v>0.625</v>
      </c>
      <c r="D152" s="4" t="str">
        <f t="shared" si="4"/>
        <v>12</v>
      </c>
      <c r="E152" s="4" t="s">
        <v>384</v>
      </c>
      <c r="F152" s="4" t="s">
        <v>374</v>
      </c>
      <c r="G152" s="4" t="str">
        <f>CONCATENATE(Table711[[#This Row],[Fraction]],"-",Table711[[#This Row],[Pitch]]," ",Table711[[#This Row],[Series]]," ",Table711[[#This Row],[Class]])</f>
        <v>5/8-12 UN 3A</v>
      </c>
      <c r="H152" s="4" t="str">
        <f>CONCATENATE(TEXT(Table711[[#This Row],[Decimal]],".000"),"-",Table711[[#This Row],[Pitch]]," ",Table711[[#This Row],[Series]]," ",Table711[[#This Row],[Class]])</f>
        <v>.625-12 UN 3A</v>
      </c>
      <c r="I152" s="55">
        <v>0</v>
      </c>
      <c r="J152" s="55">
        <v>0.625</v>
      </c>
      <c r="K152" s="55">
        <v>0.6129</v>
      </c>
      <c r="L152" s="55" t="s">
        <v>551</v>
      </c>
      <c r="M152" s="55">
        <v>0.56599999999999995</v>
      </c>
      <c r="N152" s="55">
        <v>0.56189999999999996</v>
      </c>
      <c r="O152" s="55">
        <v>0.51680000000000004</v>
      </c>
      <c r="R152" s="4"/>
      <c r="S152" s="38" t="s">
        <v>636</v>
      </c>
      <c r="T152" s="4" t="str">
        <f>VLOOKUP(LEFT(Table7912[[#This Row],[Column1]],FIND("–",Table7912[[#This Row],[Column1]])-1),Table610[],2,0)</f>
        <v>5/8</v>
      </c>
      <c r="U152" s="13">
        <f>VLOOKUP(LEFT(Table7912[[#This Row],[Column1]],FIND("–",Table7912[[#This Row],[Column1]])-1),Table610[],4,0)</f>
        <v>0.625</v>
      </c>
      <c r="V152" s="4" t="str">
        <f t="shared" si="5"/>
        <v>12</v>
      </c>
      <c r="W152" s="4" t="s">
        <v>384</v>
      </c>
      <c r="X152" s="4" t="s">
        <v>375</v>
      </c>
      <c r="Y152" s="4" t="str">
        <f>CONCATENATE(Table7912[[#This Row],[Fraction]],"-",Table7912[[#This Row],[Pitch]]," ",Table7912[[#This Row],[Series]]," ",Table7912[[#This Row],[Class]])</f>
        <v>5/8-12 UN 3B</v>
      </c>
      <c r="Z152" s="4" t="str">
        <f>CONCATENATE(TEXT(Table7912[[#This Row],[Decimal]],".000"),"-",Table7912[[#This Row],[Pitch]]," ",Table7912[[#This Row],[Series]]," ",Table7912[[#This Row],[Class]])</f>
        <v>.625-12 UN 3B</v>
      </c>
      <c r="AC152" s="55">
        <v>0.625</v>
      </c>
      <c r="AE152" s="4">
        <v>0.57140000000000002</v>
      </c>
      <c r="AF152" s="4">
        <v>0.56599999999999995</v>
      </c>
      <c r="AG152" s="4"/>
      <c r="AH152" s="55">
        <v>0.52700000000000002</v>
      </c>
      <c r="AI152" s="4">
        <v>0.53910000000000002</v>
      </c>
      <c r="AJ152" s="4"/>
      <c r="AK152" s="4"/>
      <c r="AL152" s="4"/>
      <c r="AM152" s="4"/>
      <c r="AN152" s="4"/>
      <c r="AO152" s="4"/>
      <c r="AS152" s="16"/>
      <c r="AT152" s="16"/>
      <c r="AX152" s="17"/>
      <c r="AY152" s="77"/>
    </row>
    <row r="153" spans="1:51" x14ac:dyDescent="0.25">
      <c r="A153" s="38" t="s">
        <v>636</v>
      </c>
      <c r="B153" s="4" t="str">
        <f>VLOOKUP(LEFT(Table711[[#This Row],[Column1]],FIND("–",Table711[[#This Row],[Column1]])-1),Table610[],2,0)</f>
        <v>5/8</v>
      </c>
      <c r="C153" s="13">
        <f>VLOOKUP(LEFT(Table711[[#This Row],[Column1]],FIND("–",Table711[[#This Row],[Column1]])-1),Table610[],4,0)</f>
        <v>0.625</v>
      </c>
      <c r="D153" s="4" t="str">
        <f t="shared" si="4"/>
        <v>12</v>
      </c>
      <c r="E153" s="4" t="s">
        <v>384</v>
      </c>
      <c r="F153" s="4" t="s">
        <v>372</v>
      </c>
      <c r="G153" s="4" t="str">
        <f>CONCATENATE(Table711[[#This Row],[Fraction]],"-",Table711[[#This Row],[Pitch]]," ",Table711[[#This Row],[Series]]," ",Table711[[#This Row],[Class]])</f>
        <v>5/8-12 UN 2A</v>
      </c>
      <c r="H153" s="4" t="str">
        <f>CONCATENATE(TEXT(Table711[[#This Row],[Decimal]],".000"),"-",Table711[[#This Row],[Pitch]]," ",Table711[[#This Row],[Series]]," ",Table711[[#This Row],[Class]])</f>
        <v>.625-12 UN 2A</v>
      </c>
      <c r="I153" s="55">
        <v>1.6000000000000001E-3</v>
      </c>
      <c r="J153" s="55">
        <v>0.62339999999999995</v>
      </c>
      <c r="K153" s="55">
        <v>0.61199999999999999</v>
      </c>
      <c r="L153" s="55" t="s">
        <v>551</v>
      </c>
      <c r="M153" s="55">
        <v>0.56930000000000003</v>
      </c>
      <c r="N153" s="55">
        <v>0.56389999999999996</v>
      </c>
      <c r="O153" s="55">
        <v>0.5242</v>
      </c>
      <c r="R153" s="4"/>
      <c r="S153" s="38" t="s">
        <v>636</v>
      </c>
      <c r="T153" s="4" t="str">
        <f>VLOOKUP(LEFT(Table7912[[#This Row],[Column1]],FIND("–",Table7912[[#This Row],[Column1]])-1),Table610[],2,0)</f>
        <v>5/8</v>
      </c>
      <c r="U153" s="13">
        <f>VLOOKUP(LEFT(Table7912[[#This Row],[Column1]],FIND("–",Table7912[[#This Row],[Column1]])-1),Table610[],4,0)</f>
        <v>0.625</v>
      </c>
      <c r="V153" s="4" t="str">
        <f t="shared" si="5"/>
        <v>12</v>
      </c>
      <c r="W153" s="4" t="s">
        <v>384</v>
      </c>
      <c r="X153" s="4" t="s">
        <v>373</v>
      </c>
      <c r="Y153" s="4" t="str">
        <f>CONCATENATE(Table7912[[#This Row],[Fraction]],"-",Table7912[[#This Row],[Pitch]]," ",Table7912[[#This Row],[Series]]," ",Table7912[[#This Row],[Class]])</f>
        <v>5/8-12 UN 2B</v>
      </c>
      <c r="Z153" s="4" t="str">
        <f>CONCATENATE(TEXT(Table7912[[#This Row],[Decimal]],".000"),"-",Table7912[[#This Row],[Pitch]]," ",Table7912[[#This Row],[Series]]," ",Table7912[[#This Row],[Class]])</f>
        <v>.625-12 UN 2B</v>
      </c>
      <c r="AC153" s="55">
        <v>0.625</v>
      </c>
      <c r="AE153" s="4">
        <v>0.57799999999999996</v>
      </c>
      <c r="AF153" s="4">
        <v>0.57089999999999996</v>
      </c>
      <c r="AG153" s="4"/>
      <c r="AH153" s="55">
        <v>0.53500000000000003</v>
      </c>
      <c r="AI153" s="4">
        <v>0.55300000000000005</v>
      </c>
      <c r="AJ153" s="4"/>
      <c r="AK153" s="4"/>
      <c r="AL153" s="4"/>
      <c r="AM153" s="4"/>
      <c r="AN153" s="4"/>
      <c r="AO153" s="4"/>
      <c r="AS153" s="16"/>
      <c r="AT153" s="16"/>
      <c r="AX153" s="17"/>
      <c r="AY153" s="77"/>
    </row>
    <row r="154" spans="1:51" x14ac:dyDescent="0.25">
      <c r="A154" s="38" t="s">
        <v>636</v>
      </c>
      <c r="B154" s="4" t="str">
        <f>VLOOKUP(LEFT(Table711[[#This Row],[Column1]],FIND("–",Table711[[#This Row],[Column1]])-1),Table610[],2,0)</f>
        <v>5/8</v>
      </c>
      <c r="C154" s="13">
        <f>VLOOKUP(LEFT(Table711[[#This Row],[Column1]],FIND("–",Table711[[#This Row],[Column1]])-1),Table610[],4,0)</f>
        <v>0.625</v>
      </c>
      <c r="D154" s="4" t="str">
        <f t="shared" si="4"/>
        <v>12</v>
      </c>
      <c r="E154" s="4" t="s">
        <v>384</v>
      </c>
      <c r="F154" s="4" t="s">
        <v>374</v>
      </c>
      <c r="G154" s="4" t="str">
        <f>CONCATENATE(Table711[[#This Row],[Fraction]],"-",Table711[[#This Row],[Pitch]]," ",Table711[[#This Row],[Series]]," ",Table711[[#This Row],[Class]])</f>
        <v>5/8-12 UN 3A</v>
      </c>
      <c r="H154" s="4" t="str">
        <f>CONCATENATE(TEXT(Table711[[#This Row],[Decimal]],".000"),"-",Table711[[#This Row],[Pitch]]," ",Table711[[#This Row],[Series]]," ",Table711[[#This Row],[Class]])</f>
        <v>.625-12 UN 3A</v>
      </c>
      <c r="I154" s="55">
        <v>0</v>
      </c>
      <c r="J154" s="55">
        <v>0.625</v>
      </c>
      <c r="K154" s="55">
        <v>0.61360000000000003</v>
      </c>
      <c r="L154" s="55" t="s">
        <v>551</v>
      </c>
      <c r="M154" s="55">
        <v>0.57089999999999996</v>
      </c>
      <c r="N154" s="55">
        <v>0.56679999999999997</v>
      </c>
      <c r="O154" s="55">
        <v>0.52580000000000005</v>
      </c>
      <c r="R154" s="4"/>
      <c r="S154" s="38" t="s">
        <v>636</v>
      </c>
      <c r="T154" s="4" t="str">
        <f>VLOOKUP(LEFT(Table7912[[#This Row],[Column1]],FIND("–",Table7912[[#This Row],[Column1]])-1),Table610[],2,0)</f>
        <v>5/8</v>
      </c>
      <c r="U154" s="13">
        <f>VLOOKUP(LEFT(Table7912[[#This Row],[Column1]],FIND("–",Table7912[[#This Row],[Column1]])-1),Table610[],4,0)</f>
        <v>0.625</v>
      </c>
      <c r="V154" s="4" t="str">
        <f t="shared" si="5"/>
        <v>12</v>
      </c>
      <c r="W154" s="4" t="s">
        <v>384</v>
      </c>
      <c r="X154" s="4" t="s">
        <v>375</v>
      </c>
      <c r="Y154" s="4" t="str">
        <f>CONCATENATE(Table7912[[#This Row],[Fraction]],"-",Table7912[[#This Row],[Pitch]]," ",Table7912[[#This Row],[Series]]," ",Table7912[[#This Row],[Class]])</f>
        <v>5/8-12 UN 3B</v>
      </c>
      <c r="Z154" s="4" t="str">
        <f>CONCATENATE(TEXT(Table7912[[#This Row],[Decimal]],".000"),"-",Table7912[[#This Row],[Pitch]]," ",Table7912[[#This Row],[Series]]," ",Table7912[[#This Row],[Class]])</f>
        <v>.625-12 UN 3B</v>
      </c>
      <c r="AC154" s="55">
        <v>0.625</v>
      </c>
      <c r="AE154" s="4">
        <v>0.57620000000000005</v>
      </c>
      <c r="AF154" s="4">
        <v>0.57089999999999996</v>
      </c>
      <c r="AG154" s="4"/>
      <c r="AH154" s="55">
        <v>0.53500000000000003</v>
      </c>
      <c r="AI154" s="4">
        <v>0.54630000000000001</v>
      </c>
      <c r="AJ154" s="4"/>
      <c r="AK154" s="4"/>
      <c r="AL154" s="4"/>
      <c r="AM154" s="4"/>
      <c r="AN154" s="4"/>
      <c r="AO154" s="4"/>
      <c r="AS154" s="16"/>
      <c r="AT154" s="16"/>
      <c r="AX154" s="17"/>
      <c r="AY154" s="77"/>
    </row>
    <row r="155" spans="1:51" x14ac:dyDescent="0.25">
      <c r="A155" s="38" t="s">
        <v>637</v>
      </c>
      <c r="B155" s="4" t="str">
        <f>VLOOKUP(LEFT(Table711[[#This Row],[Column1]],FIND("–",Table711[[#This Row],[Column1]])-1),Table610[],2,0)</f>
        <v>5/8</v>
      </c>
      <c r="C155" s="13">
        <f>VLOOKUP(LEFT(Table711[[#This Row],[Column1]],FIND("–",Table711[[#This Row],[Column1]])-1),Table610[],4,0)</f>
        <v>0.625</v>
      </c>
      <c r="D155" s="4" t="str">
        <f t="shared" si="4"/>
        <v>14</v>
      </c>
      <c r="E155" s="4" t="s">
        <v>382</v>
      </c>
      <c r="F155" s="4" t="s">
        <v>372</v>
      </c>
      <c r="G155" s="4" t="str">
        <f>CONCATENATE(Table711[[#This Row],[Fraction]],"-",Table711[[#This Row],[Pitch]]," ",Table711[[#This Row],[Series]]," ",Table711[[#This Row],[Class]])</f>
        <v>5/8-14 UNS 2A</v>
      </c>
      <c r="H155" s="4" t="str">
        <f>CONCATENATE(TEXT(Table711[[#This Row],[Decimal]],".000"),"-",Table711[[#This Row],[Pitch]]," ",Table711[[#This Row],[Series]]," ",Table711[[#This Row],[Class]])</f>
        <v>.625-14 UNS 2A</v>
      </c>
      <c r="I155" s="55">
        <v>1.5E-3</v>
      </c>
      <c r="J155" s="55">
        <v>0.62350000000000005</v>
      </c>
      <c r="K155" s="55">
        <v>0.61319999999999997</v>
      </c>
      <c r="L155" s="55" t="s">
        <v>551</v>
      </c>
      <c r="M155" s="55">
        <v>0.57709999999999995</v>
      </c>
      <c r="N155" s="55">
        <v>0.57199999999999995</v>
      </c>
      <c r="O155" s="55">
        <v>0.53849999999999998</v>
      </c>
      <c r="R155" s="4"/>
      <c r="S155" s="38" t="s">
        <v>637</v>
      </c>
      <c r="T155" s="4" t="str">
        <f>VLOOKUP(LEFT(Table7912[[#This Row],[Column1]],FIND("–",Table7912[[#This Row],[Column1]])-1),Table610[],2,0)</f>
        <v>5/8</v>
      </c>
      <c r="U155" s="13">
        <f>VLOOKUP(LEFT(Table7912[[#This Row],[Column1]],FIND("–",Table7912[[#This Row],[Column1]])-1),Table610[],4,0)</f>
        <v>0.625</v>
      </c>
      <c r="V155" s="4" t="str">
        <f t="shared" si="5"/>
        <v>14</v>
      </c>
      <c r="W155" s="4" t="s">
        <v>382</v>
      </c>
      <c r="X155" s="4" t="s">
        <v>373</v>
      </c>
      <c r="Y155" s="4" t="str">
        <f>CONCATENATE(Table7912[[#This Row],[Fraction]],"-",Table7912[[#This Row],[Pitch]]," ",Table7912[[#This Row],[Series]]," ",Table7912[[#This Row],[Class]])</f>
        <v>5/8-14 UNS 2B</v>
      </c>
      <c r="Z155" s="4" t="str">
        <f>CONCATENATE(TEXT(Table7912[[#This Row],[Decimal]],".000"),"-",Table7912[[#This Row],[Pitch]]," ",Table7912[[#This Row],[Series]]," ",Table7912[[#This Row],[Class]])</f>
        <v>.625-14 UNS 2B</v>
      </c>
      <c r="AC155" s="55">
        <v>0.625</v>
      </c>
      <c r="AE155" s="4">
        <v>0.58520000000000005</v>
      </c>
      <c r="AF155" s="4">
        <v>0.5786</v>
      </c>
      <c r="AG155" s="4"/>
      <c r="AH155" s="55">
        <v>0.54800000000000004</v>
      </c>
      <c r="AI155" s="4">
        <v>0.56399999999999995</v>
      </c>
      <c r="AJ155" s="4"/>
      <c r="AK155" s="4"/>
      <c r="AL155" s="4"/>
      <c r="AM155" s="4"/>
      <c r="AN155" s="4"/>
      <c r="AO155" s="4"/>
      <c r="AS155" s="16"/>
      <c r="AT155" s="16"/>
      <c r="AX155" s="17"/>
      <c r="AY155" s="77"/>
    </row>
    <row r="156" spans="1:51" x14ac:dyDescent="0.25">
      <c r="A156" s="38" t="s">
        <v>638</v>
      </c>
      <c r="B156" s="4" t="str">
        <f>VLOOKUP(LEFT(Table711[[#This Row],[Column1]],FIND("–",Table711[[#This Row],[Column1]])-1),Table610[],2,0)</f>
        <v>5/8</v>
      </c>
      <c r="C156" s="13">
        <f>VLOOKUP(LEFT(Table711[[#This Row],[Column1]],FIND("–",Table711[[#This Row],[Column1]])-1),Table610[],4,0)</f>
        <v>0.625</v>
      </c>
      <c r="D156" s="4" t="str">
        <f t="shared" si="4"/>
        <v>16</v>
      </c>
      <c r="E156" s="4" t="s">
        <v>384</v>
      </c>
      <c r="F156" s="4" t="s">
        <v>372</v>
      </c>
      <c r="G156" s="4" t="str">
        <f>CONCATENATE(Table711[[#This Row],[Fraction]],"-",Table711[[#This Row],[Pitch]]," ",Table711[[#This Row],[Series]]," ",Table711[[#This Row],[Class]])</f>
        <v>5/8-16 UN 2A</v>
      </c>
      <c r="H156" s="4" t="str">
        <f>CONCATENATE(TEXT(Table711[[#This Row],[Decimal]],".000"),"-",Table711[[#This Row],[Pitch]]," ",Table711[[#This Row],[Series]]," ",Table711[[#This Row],[Class]])</f>
        <v>.625-16 UN 2A</v>
      </c>
      <c r="I156" s="55">
        <v>1.4E-3</v>
      </c>
      <c r="J156" s="55">
        <v>0.62360000000000004</v>
      </c>
      <c r="K156" s="55">
        <v>0.61419999999999997</v>
      </c>
      <c r="L156" s="55" t="s">
        <v>551</v>
      </c>
      <c r="M156" s="55">
        <v>0.58299999999999996</v>
      </c>
      <c r="N156" s="55">
        <v>0.57820000000000005</v>
      </c>
      <c r="O156" s="55">
        <v>0.54910000000000003</v>
      </c>
      <c r="R156" s="4"/>
      <c r="S156" s="38" t="s">
        <v>638</v>
      </c>
      <c r="T156" s="4" t="str">
        <f>VLOOKUP(LEFT(Table7912[[#This Row],[Column1]],FIND("–",Table7912[[#This Row],[Column1]])-1),Table610[],2,0)</f>
        <v>5/8</v>
      </c>
      <c r="U156" s="13">
        <f>VLOOKUP(LEFT(Table7912[[#This Row],[Column1]],FIND("–",Table7912[[#This Row],[Column1]])-1),Table610[],4,0)</f>
        <v>0.625</v>
      </c>
      <c r="V156" s="4" t="str">
        <f t="shared" si="5"/>
        <v>16</v>
      </c>
      <c r="W156" s="4" t="s">
        <v>384</v>
      </c>
      <c r="X156" s="4" t="s">
        <v>373</v>
      </c>
      <c r="Y156" s="4" t="str">
        <f>CONCATENATE(Table7912[[#This Row],[Fraction]],"-",Table7912[[#This Row],[Pitch]]," ",Table7912[[#This Row],[Series]]," ",Table7912[[#This Row],[Class]])</f>
        <v>5/8-16 UN 2B</v>
      </c>
      <c r="Z156" s="4" t="str">
        <f>CONCATENATE(TEXT(Table7912[[#This Row],[Decimal]],".000"),"-",Table7912[[#This Row],[Pitch]]," ",Table7912[[#This Row],[Series]]," ",Table7912[[#This Row],[Class]])</f>
        <v>.625-16 UN 2B</v>
      </c>
      <c r="AC156" s="55">
        <v>0.625</v>
      </c>
      <c r="AE156" s="4">
        <v>0.59060000000000001</v>
      </c>
      <c r="AF156" s="4">
        <v>0.58440000000000003</v>
      </c>
      <c r="AG156" s="4"/>
      <c r="AH156" s="55">
        <v>0.55700000000000005</v>
      </c>
      <c r="AI156" s="4">
        <v>0.57099999999999995</v>
      </c>
      <c r="AJ156" s="4"/>
      <c r="AK156" s="4"/>
      <c r="AL156" s="4"/>
      <c r="AM156" s="4"/>
      <c r="AN156" s="4"/>
      <c r="AO156" s="4"/>
      <c r="AS156" s="16"/>
      <c r="AT156" s="16"/>
      <c r="AX156" s="17"/>
      <c r="AY156" s="77"/>
    </row>
    <row r="157" spans="1:51" x14ac:dyDescent="0.25">
      <c r="A157" s="38" t="s">
        <v>638</v>
      </c>
      <c r="B157" s="4" t="str">
        <f>VLOOKUP(LEFT(Table711[[#This Row],[Column1]],FIND("–",Table711[[#This Row],[Column1]])-1),Table610[],2,0)</f>
        <v>5/8</v>
      </c>
      <c r="C157" s="13">
        <f>VLOOKUP(LEFT(Table711[[#This Row],[Column1]],FIND("–",Table711[[#This Row],[Column1]])-1),Table610[],4,0)</f>
        <v>0.625</v>
      </c>
      <c r="D157" s="4" t="str">
        <f t="shared" si="4"/>
        <v>16</v>
      </c>
      <c r="E157" s="4" t="s">
        <v>384</v>
      </c>
      <c r="F157" s="4" t="s">
        <v>374</v>
      </c>
      <c r="G157" s="4" t="str">
        <f>CONCATENATE(Table711[[#This Row],[Fraction]],"-",Table711[[#This Row],[Pitch]]," ",Table711[[#This Row],[Series]]," ",Table711[[#This Row],[Class]])</f>
        <v>5/8-16 UN 3A</v>
      </c>
      <c r="H157" s="4" t="str">
        <f>CONCATENATE(TEXT(Table711[[#This Row],[Decimal]],".000"),"-",Table711[[#This Row],[Pitch]]," ",Table711[[#This Row],[Series]]," ",Table711[[#This Row],[Class]])</f>
        <v>.625-16 UN 3A</v>
      </c>
      <c r="I157" s="55">
        <v>0</v>
      </c>
      <c r="J157" s="55">
        <v>0.625</v>
      </c>
      <c r="K157" s="55">
        <v>0.61560000000000004</v>
      </c>
      <c r="L157" s="55" t="s">
        <v>551</v>
      </c>
      <c r="M157" s="55">
        <v>0.58440000000000003</v>
      </c>
      <c r="N157" s="55">
        <v>0.58079999999999998</v>
      </c>
      <c r="O157" s="55">
        <v>0.55049999999999999</v>
      </c>
      <c r="R157" s="4"/>
      <c r="S157" s="38" t="s">
        <v>638</v>
      </c>
      <c r="T157" s="4" t="str">
        <f>VLOOKUP(LEFT(Table7912[[#This Row],[Column1]],FIND("–",Table7912[[#This Row],[Column1]])-1),Table610[],2,0)</f>
        <v>5/8</v>
      </c>
      <c r="U157" s="13">
        <f>VLOOKUP(LEFT(Table7912[[#This Row],[Column1]],FIND("–",Table7912[[#This Row],[Column1]])-1),Table610[],4,0)</f>
        <v>0.625</v>
      </c>
      <c r="V157" s="4" t="str">
        <f t="shared" si="5"/>
        <v>16</v>
      </c>
      <c r="W157" s="4" t="s">
        <v>384</v>
      </c>
      <c r="X157" s="4" t="s">
        <v>375</v>
      </c>
      <c r="Y157" s="4" t="str">
        <f>CONCATENATE(Table7912[[#This Row],[Fraction]],"-",Table7912[[#This Row],[Pitch]]," ",Table7912[[#This Row],[Series]]," ",Table7912[[#This Row],[Class]])</f>
        <v>5/8-16 UN 3B</v>
      </c>
      <c r="Z157" s="4" t="str">
        <f>CONCATENATE(TEXT(Table7912[[#This Row],[Decimal]],".000"),"-",Table7912[[#This Row],[Pitch]]," ",Table7912[[#This Row],[Series]]," ",Table7912[[#This Row],[Class]])</f>
        <v>.625-16 UN 3B</v>
      </c>
      <c r="AC157" s="55">
        <v>0.625</v>
      </c>
      <c r="AE157" s="4">
        <v>0.58899999999999997</v>
      </c>
      <c r="AF157" s="4">
        <v>0.58440000000000003</v>
      </c>
      <c r="AG157" s="4"/>
      <c r="AH157" s="55">
        <v>0.55700000000000005</v>
      </c>
      <c r="AI157" s="4">
        <v>0.56620000000000004</v>
      </c>
      <c r="AJ157" s="4"/>
      <c r="AK157" s="4"/>
      <c r="AL157" s="4"/>
      <c r="AM157" s="4"/>
      <c r="AN157" s="4"/>
      <c r="AO157" s="4"/>
      <c r="AS157" s="16"/>
      <c r="AT157" s="16"/>
      <c r="AX157" s="17"/>
      <c r="AY157" s="77"/>
    </row>
    <row r="158" spans="1:51" x14ac:dyDescent="0.25">
      <c r="A158" s="38" t="s">
        <v>639</v>
      </c>
      <c r="B158" s="4" t="str">
        <f>VLOOKUP(LEFT(Table711[[#This Row],[Column1]],FIND("–",Table711[[#This Row],[Column1]])-1),Table610[],2,0)</f>
        <v>5/8</v>
      </c>
      <c r="C158" s="13">
        <f>VLOOKUP(LEFT(Table711[[#This Row],[Column1]],FIND("–",Table711[[#This Row],[Column1]])-1),Table610[],4,0)</f>
        <v>0.625</v>
      </c>
      <c r="D158" s="4" t="str">
        <f t="shared" si="4"/>
        <v>18</v>
      </c>
      <c r="E158" s="4" t="s">
        <v>380</v>
      </c>
      <c r="F158" s="4" t="s">
        <v>376</v>
      </c>
      <c r="G158" s="4" t="str">
        <f>CONCATENATE(Table711[[#This Row],[Fraction]],"-",Table711[[#This Row],[Pitch]]," ",Table711[[#This Row],[Series]]," ",Table711[[#This Row],[Class]])</f>
        <v>5/8-18 UNF 1A</v>
      </c>
      <c r="H158" s="4" t="str">
        <f>CONCATENATE(TEXT(Table711[[#This Row],[Decimal]],".000"),"-",Table711[[#This Row],[Pitch]]," ",Table711[[#This Row],[Series]]," ",Table711[[#This Row],[Class]])</f>
        <v>.625-18 UNF 1A</v>
      </c>
      <c r="I158" s="55">
        <v>1.4E-3</v>
      </c>
      <c r="J158" s="55">
        <v>0.62360000000000004</v>
      </c>
      <c r="K158" s="55">
        <v>0.61050000000000004</v>
      </c>
      <c r="L158" s="55" t="s">
        <v>551</v>
      </c>
      <c r="M158" s="55">
        <v>0.58750000000000002</v>
      </c>
      <c r="N158" s="55">
        <v>0.58050000000000002</v>
      </c>
      <c r="O158" s="55">
        <v>0.5575</v>
      </c>
      <c r="R158" s="4"/>
      <c r="S158" s="38" t="s">
        <v>639</v>
      </c>
      <c r="T158" s="4" t="str">
        <f>VLOOKUP(LEFT(Table7912[[#This Row],[Column1]],FIND("–",Table7912[[#This Row],[Column1]])-1),Table610[],2,0)</f>
        <v>5/8</v>
      </c>
      <c r="U158" s="13">
        <f>VLOOKUP(LEFT(Table7912[[#This Row],[Column1]],FIND("–",Table7912[[#This Row],[Column1]])-1),Table610[],4,0)</f>
        <v>0.625</v>
      </c>
      <c r="V158" s="4" t="str">
        <f t="shared" si="5"/>
        <v>18</v>
      </c>
      <c r="W158" s="4" t="s">
        <v>380</v>
      </c>
      <c r="X158" s="4" t="s">
        <v>377</v>
      </c>
      <c r="Y158" s="4" t="str">
        <f>CONCATENATE(Table7912[[#This Row],[Fraction]],"-",Table7912[[#This Row],[Pitch]]," ",Table7912[[#This Row],[Series]]," ",Table7912[[#This Row],[Class]])</f>
        <v>5/8-18 UNF 1B</v>
      </c>
      <c r="Z158" s="4" t="str">
        <f>CONCATENATE(TEXT(Table7912[[#This Row],[Decimal]],".000"),"-",Table7912[[#This Row],[Pitch]]," ",Table7912[[#This Row],[Series]]," ",Table7912[[#This Row],[Class]])</f>
        <v>.625-18 UNF 1B</v>
      </c>
      <c r="AC158" s="55">
        <v>0.625</v>
      </c>
      <c r="AE158" s="4">
        <v>0.59799999999999998</v>
      </c>
      <c r="AF158" s="4">
        <v>0.58889999999999998</v>
      </c>
      <c r="AG158" s="4"/>
      <c r="AH158" s="55">
        <v>0.56499999999999995</v>
      </c>
      <c r="AI158" s="4">
        <v>0.57799999999999996</v>
      </c>
      <c r="AJ158" s="4"/>
      <c r="AK158" s="4"/>
      <c r="AL158" s="4"/>
      <c r="AM158" s="4"/>
      <c r="AN158" s="4"/>
      <c r="AO158" s="4"/>
      <c r="AS158" s="16"/>
      <c r="AT158" s="16"/>
      <c r="AX158" s="17"/>
      <c r="AY158" s="77"/>
    </row>
    <row r="159" spans="1:51" x14ac:dyDescent="0.25">
      <c r="A159" s="38" t="s">
        <v>639</v>
      </c>
      <c r="B159" s="4" t="str">
        <f>VLOOKUP(LEFT(Table711[[#This Row],[Column1]],FIND("–",Table711[[#This Row],[Column1]])-1),Table610[],2,0)</f>
        <v>5/8</v>
      </c>
      <c r="C159" s="13">
        <f>VLOOKUP(LEFT(Table711[[#This Row],[Column1]],FIND("–",Table711[[#This Row],[Column1]])-1),Table610[],4,0)</f>
        <v>0.625</v>
      </c>
      <c r="D159" s="4" t="str">
        <f t="shared" si="4"/>
        <v>18</v>
      </c>
      <c r="E159" s="4" t="s">
        <v>380</v>
      </c>
      <c r="F159" s="4" t="s">
        <v>372</v>
      </c>
      <c r="G159" s="4" t="str">
        <f>CONCATENATE(Table711[[#This Row],[Fraction]],"-",Table711[[#This Row],[Pitch]]," ",Table711[[#This Row],[Series]]," ",Table711[[#This Row],[Class]])</f>
        <v>5/8-18 UNF 2A</v>
      </c>
      <c r="H159" s="4" t="str">
        <f>CONCATENATE(TEXT(Table711[[#This Row],[Decimal]],".000"),"-",Table711[[#This Row],[Pitch]]," ",Table711[[#This Row],[Series]]," ",Table711[[#This Row],[Class]])</f>
        <v>.625-18 UNF 2A</v>
      </c>
      <c r="I159" s="55">
        <v>1.4E-3</v>
      </c>
      <c r="J159" s="55">
        <v>0.62360000000000004</v>
      </c>
      <c r="K159" s="55">
        <v>0.6149</v>
      </c>
      <c r="L159" s="55" t="s">
        <v>551</v>
      </c>
      <c r="M159" s="55">
        <v>0.58750000000000002</v>
      </c>
      <c r="N159" s="55">
        <v>0.58279999999999998</v>
      </c>
      <c r="O159" s="55">
        <v>0.5575</v>
      </c>
      <c r="R159" s="4"/>
      <c r="S159" s="38" t="s">
        <v>639</v>
      </c>
      <c r="T159" s="4" t="str">
        <f>VLOOKUP(LEFT(Table7912[[#This Row],[Column1]],FIND("–",Table7912[[#This Row],[Column1]])-1),Table610[],2,0)</f>
        <v>5/8</v>
      </c>
      <c r="U159" s="13">
        <f>VLOOKUP(LEFT(Table7912[[#This Row],[Column1]],FIND("–",Table7912[[#This Row],[Column1]])-1),Table610[],4,0)</f>
        <v>0.625</v>
      </c>
      <c r="V159" s="4" t="str">
        <f t="shared" si="5"/>
        <v>18</v>
      </c>
      <c r="W159" s="4" t="s">
        <v>380</v>
      </c>
      <c r="X159" s="4" t="s">
        <v>373</v>
      </c>
      <c r="Y159" s="4" t="str">
        <f>CONCATENATE(Table7912[[#This Row],[Fraction]],"-",Table7912[[#This Row],[Pitch]]," ",Table7912[[#This Row],[Series]]," ",Table7912[[#This Row],[Class]])</f>
        <v>5/8-18 UNF 2B</v>
      </c>
      <c r="Z159" s="4" t="str">
        <f>CONCATENATE(TEXT(Table7912[[#This Row],[Decimal]],".000"),"-",Table7912[[#This Row],[Pitch]]," ",Table7912[[#This Row],[Series]]," ",Table7912[[#This Row],[Class]])</f>
        <v>.625-18 UNF 2B</v>
      </c>
      <c r="AC159" s="55">
        <v>0.625</v>
      </c>
      <c r="AE159" s="4">
        <v>0.59489999999999998</v>
      </c>
      <c r="AF159" s="4">
        <v>0.58889999999999998</v>
      </c>
      <c r="AG159" s="4"/>
      <c r="AH159" s="55">
        <v>0.56499999999999995</v>
      </c>
      <c r="AI159" s="4">
        <v>0.57799999999999996</v>
      </c>
      <c r="AJ159" s="4"/>
      <c r="AK159" s="4"/>
      <c r="AL159" s="4"/>
      <c r="AM159" s="4"/>
      <c r="AN159" s="4"/>
      <c r="AO159" s="4"/>
      <c r="AS159" s="16"/>
      <c r="AT159" s="16"/>
      <c r="AX159" s="17"/>
      <c r="AY159" s="77"/>
    </row>
    <row r="160" spans="1:51" x14ac:dyDescent="0.25">
      <c r="A160" s="38" t="s">
        <v>640</v>
      </c>
      <c r="B160" s="4" t="str">
        <f>VLOOKUP(LEFT(Table711[[#This Row],[Column1]],FIND("–",Table711[[#This Row],[Column1]])-1),Table610[],2,0)</f>
        <v>5/8</v>
      </c>
      <c r="C160" s="13">
        <f>VLOOKUP(LEFT(Table711[[#This Row],[Column1]],FIND("–",Table711[[#This Row],[Column1]])-1),Table610[],4,0)</f>
        <v>0.625</v>
      </c>
      <c r="D160" s="4" t="str">
        <f t="shared" si="4"/>
        <v>20</v>
      </c>
      <c r="E160" s="4" t="s">
        <v>384</v>
      </c>
      <c r="F160" s="4" t="s">
        <v>374</v>
      </c>
      <c r="G160" s="4" t="str">
        <f>CONCATENATE(Table711[[#This Row],[Fraction]],"-",Table711[[#This Row],[Pitch]]," ",Table711[[#This Row],[Series]]," ",Table711[[#This Row],[Class]])</f>
        <v>5/8-20 UN 3A</v>
      </c>
      <c r="H160" s="4" t="str">
        <f>CONCATENATE(TEXT(Table711[[#This Row],[Decimal]],".000"),"-",Table711[[#This Row],[Pitch]]," ",Table711[[#This Row],[Series]]," ",Table711[[#This Row],[Class]])</f>
        <v>.625-20 UN 3A</v>
      </c>
      <c r="I160" s="55">
        <v>0</v>
      </c>
      <c r="J160" s="55">
        <v>0.625</v>
      </c>
      <c r="K160" s="55">
        <v>0.61629999999999996</v>
      </c>
      <c r="L160" s="55" t="s">
        <v>551</v>
      </c>
      <c r="M160" s="55">
        <v>0.58889999999999998</v>
      </c>
      <c r="N160" s="55">
        <v>0.58540000000000003</v>
      </c>
      <c r="O160" s="55">
        <v>0.55889999999999995</v>
      </c>
      <c r="R160" s="4"/>
      <c r="S160" s="38" t="s">
        <v>640</v>
      </c>
      <c r="T160" s="4" t="str">
        <f>VLOOKUP(LEFT(Table7912[[#This Row],[Column1]],FIND("–",Table7912[[#This Row],[Column1]])-1),Table610[],2,0)</f>
        <v>5/8</v>
      </c>
      <c r="U160" s="13">
        <f>VLOOKUP(LEFT(Table7912[[#This Row],[Column1]],FIND("–",Table7912[[#This Row],[Column1]])-1),Table610[],4,0)</f>
        <v>0.625</v>
      </c>
      <c r="V160" s="4" t="str">
        <f t="shared" si="5"/>
        <v>20</v>
      </c>
      <c r="W160" s="4" t="s">
        <v>384</v>
      </c>
      <c r="X160" s="4" t="s">
        <v>375</v>
      </c>
      <c r="Y160" s="4" t="str">
        <f>CONCATENATE(Table7912[[#This Row],[Fraction]],"-",Table7912[[#This Row],[Pitch]]," ",Table7912[[#This Row],[Series]]," ",Table7912[[#This Row],[Class]])</f>
        <v>5/8-20 UN 3B</v>
      </c>
      <c r="Z160" s="4" t="str">
        <f>CONCATENATE(TEXT(Table7912[[#This Row],[Decimal]],".000"),"-",Table7912[[#This Row],[Pitch]]," ",Table7912[[#This Row],[Series]]," ",Table7912[[#This Row],[Class]])</f>
        <v>.625-20 UN 3B</v>
      </c>
      <c r="AC160" s="55">
        <v>0.625</v>
      </c>
      <c r="AE160" s="4">
        <v>0.59340000000000004</v>
      </c>
      <c r="AF160" s="4">
        <v>0.58889999999999998</v>
      </c>
      <c r="AG160" s="4"/>
      <c r="AH160" s="55">
        <v>0.56499999999999995</v>
      </c>
      <c r="AI160" s="4">
        <v>0.57299999999999995</v>
      </c>
      <c r="AJ160" s="4"/>
      <c r="AK160" s="4"/>
      <c r="AL160" s="4"/>
      <c r="AM160" s="4"/>
      <c r="AN160" s="4"/>
      <c r="AO160" s="4"/>
      <c r="AS160" s="16"/>
      <c r="AT160" s="16"/>
      <c r="AX160" s="17"/>
      <c r="AY160" s="77"/>
    </row>
    <row r="161" spans="1:51" x14ac:dyDescent="0.25">
      <c r="A161" s="38" t="s">
        <v>640</v>
      </c>
      <c r="B161" s="4" t="str">
        <f>VLOOKUP(LEFT(Table711[[#This Row],[Column1]],FIND("–",Table711[[#This Row],[Column1]])-1),Table610[],2,0)</f>
        <v>5/8</v>
      </c>
      <c r="C161" s="13">
        <f>VLOOKUP(LEFT(Table711[[#This Row],[Column1]],FIND("–",Table711[[#This Row],[Column1]])-1),Table610[],4,0)</f>
        <v>0.625</v>
      </c>
      <c r="D161" s="4" t="str">
        <f t="shared" si="4"/>
        <v>20</v>
      </c>
      <c r="E161" s="4" t="s">
        <v>384</v>
      </c>
      <c r="F161" s="4" t="s">
        <v>372</v>
      </c>
      <c r="G161" s="4" t="str">
        <f>CONCATENATE(Table711[[#This Row],[Fraction]],"-",Table711[[#This Row],[Pitch]]," ",Table711[[#This Row],[Series]]," ",Table711[[#This Row],[Class]])</f>
        <v>5/8-20 UN 2A</v>
      </c>
      <c r="H161" s="4" t="str">
        <f>CONCATENATE(TEXT(Table711[[#This Row],[Decimal]],".000"),"-",Table711[[#This Row],[Pitch]]," ",Table711[[#This Row],[Series]]," ",Table711[[#This Row],[Class]])</f>
        <v>.625-20 UN 2A</v>
      </c>
      <c r="I161" s="55">
        <v>1.2999999999999999E-3</v>
      </c>
      <c r="J161" s="55">
        <v>0.62370000000000003</v>
      </c>
      <c r="K161" s="55">
        <v>0.61560000000000004</v>
      </c>
      <c r="L161" s="55" t="s">
        <v>551</v>
      </c>
      <c r="M161" s="55">
        <v>0.59119999999999995</v>
      </c>
      <c r="N161" s="55">
        <v>0.58689999999999998</v>
      </c>
      <c r="O161" s="55">
        <v>0.56420000000000003</v>
      </c>
      <c r="R161" s="4"/>
      <c r="S161" s="38" t="s">
        <v>640</v>
      </c>
      <c r="T161" s="4" t="str">
        <f>VLOOKUP(LEFT(Table7912[[#This Row],[Column1]],FIND("–",Table7912[[#This Row],[Column1]])-1),Table610[],2,0)</f>
        <v>5/8</v>
      </c>
      <c r="U161" s="13">
        <f>VLOOKUP(LEFT(Table7912[[#This Row],[Column1]],FIND("–",Table7912[[#This Row],[Column1]])-1),Table610[],4,0)</f>
        <v>0.625</v>
      </c>
      <c r="V161" s="4" t="str">
        <f t="shared" si="5"/>
        <v>20</v>
      </c>
      <c r="W161" s="4" t="s">
        <v>384</v>
      </c>
      <c r="X161" s="4" t="s">
        <v>373</v>
      </c>
      <c r="Y161" s="4" t="str">
        <f>CONCATENATE(Table7912[[#This Row],[Fraction]],"-",Table7912[[#This Row],[Pitch]]," ",Table7912[[#This Row],[Series]]," ",Table7912[[#This Row],[Class]])</f>
        <v>5/8-20 UN 2B</v>
      </c>
      <c r="Z161" s="4" t="str">
        <f>CONCATENATE(TEXT(Table7912[[#This Row],[Decimal]],".000"),"-",Table7912[[#This Row],[Pitch]]," ",Table7912[[#This Row],[Series]]," ",Table7912[[#This Row],[Class]])</f>
        <v>.625-20 UN 2B</v>
      </c>
      <c r="AC161" s="55">
        <v>0.625</v>
      </c>
      <c r="AE161" s="4">
        <v>0.59809999999999997</v>
      </c>
      <c r="AF161" s="4">
        <v>0.59250000000000003</v>
      </c>
      <c r="AG161" s="4"/>
      <c r="AH161" s="55">
        <v>0.57099999999999995</v>
      </c>
      <c r="AI161" s="4">
        <v>0.58199999999999996</v>
      </c>
      <c r="AJ161" s="4"/>
      <c r="AK161" s="4"/>
      <c r="AL161" s="4"/>
      <c r="AM161" s="4"/>
      <c r="AN161" s="4"/>
      <c r="AO161" s="4"/>
      <c r="AS161" s="16"/>
      <c r="AT161" s="16"/>
      <c r="AX161" s="17"/>
      <c r="AY161" s="77"/>
    </row>
    <row r="162" spans="1:51" x14ac:dyDescent="0.25">
      <c r="A162" s="38" t="s">
        <v>640</v>
      </c>
      <c r="B162" s="4" t="str">
        <f>VLOOKUP(LEFT(Table711[[#This Row],[Column1]],FIND("–",Table711[[#This Row],[Column1]])-1),Table610[],2,0)</f>
        <v>5/8</v>
      </c>
      <c r="C162" s="13">
        <f>VLOOKUP(LEFT(Table711[[#This Row],[Column1]],FIND("–",Table711[[#This Row],[Column1]])-1),Table610[],4,0)</f>
        <v>0.625</v>
      </c>
      <c r="D162" s="4" t="str">
        <f t="shared" si="4"/>
        <v>20</v>
      </c>
      <c r="E162" s="4" t="s">
        <v>384</v>
      </c>
      <c r="F162" s="4" t="s">
        <v>374</v>
      </c>
      <c r="G162" s="4" t="str">
        <f>CONCATENATE(Table711[[#This Row],[Fraction]],"-",Table711[[#This Row],[Pitch]]," ",Table711[[#This Row],[Series]]," ",Table711[[#This Row],[Class]])</f>
        <v>5/8-20 UN 3A</v>
      </c>
      <c r="H162" s="4" t="str">
        <f>CONCATENATE(TEXT(Table711[[#This Row],[Decimal]],".000"),"-",Table711[[#This Row],[Pitch]]," ",Table711[[#This Row],[Series]]," ",Table711[[#This Row],[Class]])</f>
        <v>.625-20 UN 3A</v>
      </c>
      <c r="I162" s="55">
        <v>0</v>
      </c>
      <c r="J162" s="55">
        <v>0.625</v>
      </c>
      <c r="K162" s="55">
        <v>0.6169</v>
      </c>
      <c r="L162" s="55" t="s">
        <v>551</v>
      </c>
      <c r="M162" s="55">
        <v>0.59250000000000003</v>
      </c>
      <c r="N162" s="55">
        <v>0.58930000000000005</v>
      </c>
      <c r="O162" s="55">
        <v>0.5655</v>
      </c>
      <c r="R162" s="4"/>
      <c r="S162" s="38" t="s">
        <v>640</v>
      </c>
      <c r="T162" s="4" t="str">
        <f>VLOOKUP(LEFT(Table7912[[#This Row],[Column1]],FIND("–",Table7912[[#This Row],[Column1]])-1),Table610[],2,0)</f>
        <v>5/8</v>
      </c>
      <c r="U162" s="13">
        <f>VLOOKUP(LEFT(Table7912[[#This Row],[Column1]],FIND("–",Table7912[[#This Row],[Column1]])-1),Table610[],4,0)</f>
        <v>0.625</v>
      </c>
      <c r="V162" s="4" t="str">
        <f t="shared" si="5"/>
        <v>20</v>
      </c>
      <c r="W162" s="4" t="s">
        <v>384</v>
      </c>
      <c r="X162" s="4" t="s">
        <v>375</v>
      </c>
      <c r="Y162" s="4" t="str">
        <f>CONCATENATE(Table7912[[#This Row],[Fraction]],"-",Table7912[[#This Row],[Pitch]]," ",Table7912[[#This Row],[Series]]," ",Table7912[[#This Row],[Class]])</f>
        <v>5/8-20 UN 3B</v>
      </c>
      <c r="Z162" s="4" t="str">
        <f>CONCATENATE(TEXT(Table7912[[#This Row],[Decimal]],".000"),"-",Table7912[[#This Row],[Pitch]]," ",Table7912[[#This Row],[Series]]," ",Table7912[[#This Row],[Class]])</f>
        <v>.625-20 UN 3B</v>
      </c>
      <c r="AC162" s="55">
        <v>0.625</v>
      </c>
      <c r="AE162" s="4">
        <v>0.59670000000000001</v>
      </c>
      <c r="AF162" s="4">
        <v>0.59250000000000003</v>
      </c>
      <c r="AG162" s="4"/>
      <c r="AH162" s="55">
        <v>0.57099999999999995</v>
      </c>
      <c r="AI162" s="4">
        <v>0.57869999999999999</v>
      </c>
      <c r="AJ162" s="4"/>
      <c r="AK162" s="4"/>
      <c r="AL162" s="4"/>
      <c r="AM162" s="4"/>
      <c r="AN162" s="4"/>
      <c r="AO162" s="4"/>
      <c r="AS162" s="16"/>
      <c r="AT162" s="16"/>
      <c r="AX162" s="17"/>
      <c r="AY162" s="77"/>
    </row>
    <row r="163" spans="1:51" x14ac:dyDescent="0.25">
      <c r="A163" s="38" t="s">
        <v>641</v>
      </c>
      <c r="B163" s="4" t="str">
        <f>VLOOKUP(LEFT(Table711[[#This Row],[Column1]],FIND("–",Table711[[#This Row],[Column1]])-1),Table610[],2,0)</f>
        <v>5/8</v>
      </c>
      <c r="C163" s="13">
        <f>VLOOKUP(LEFT(Table711[[#This Row],[Column1]],FIND("–",Table711[[#This Row],[Column1]])-1),Table610[],4,0)</f>
        <v>0.625</v>
      </c>
      <c r="D163" s="4" t="str">
        <f t="shared" si="4"/>
        <v>24</v>
      </c>
      <c r="E163" s="4" t="s">
        <v>383</v>
      </c>
      <c r="F163" s="4" t="s">
        <v>372</v>
      </c>
      <c r="G163" s="4" t="str">
        <f>CONCATENATE(Table711[[#This Row],[Fraction]],"-",Table711[[#This Row],[Pitch]]," ",Table711[[#This Row],[Series]]," ",Table711[[#This Row],[Class]])</f>
        <v>5/8-24 UNEF 2A</v>
      </c>
      <c r="H163" s="4" t="str">
        <f>CONCATENATE(TEXT(Table711[[#This Row],[Decimal]],".000"),"-",Table711[[#This Row],[Pitch]]," ",Table711[[#This Row],[Series]]," ",Table711[[#This Row],[Class]])</f>
        <v>.625-24 UNEF 2A</v>
      </c>
      <c r="I163" s="55">
        <v>1.1999999999999999E-3</v>
      </c>
      <c r="J163" s="55">
        <v>0.62380000000000002</v>
      </c>
      <c r="K163" s="55">
        <v>0.61660000000000004</v>
      </c>
      <c r="L163" s="55" t="s">
        <v>551</v>
      </c>
      <c r="M163" s="55">
        <v>0.59670000000000001</v>
      </c>
      <c r="N163" s="55">
        <v>0.5927</v>
      </c>
      <c r="O163" s="55">
        <v>0.57420000000000004</v>
      </c>
      <c r="R163" s="4"/>
      <c r="S163" s="38" t="s">
        <v>641</v>
      </c>
      <c r="T163" s="4" t="str">
        <f>VLOOKUP(LEFT(Table7912[[#This Row],[Column1]],FIND("–",Table7912[[#This Row],[Column1]])-1),Table610[],2,0)</f>
        <v>5/8</v>
      </c>
      <c r="U163" s="13">
        <f>VLOOKUP(LEFT(Table7912[[#This Row],[Column1]],FIND("–",Table7912[[#This Row],[Column1]])-1),Table610[],4,0)</f>
        <v>0.625</v>
      </c>
      <c r="V163" s="4" t="str">
        <f t="shared" si="5"/>
        <v>24</v>
      </c>
      <c r="W163" s="4" t="s">
        <v>383</v>
      </c>
      <c r="X163" s="4" t="s">
        <v>373</v>
      </c>
      <c r="Y163" s="4" t="str">
        <f>CONCATENATE(Table7912[[#This Row],[Fraction]],"-",Table7912[[#This Row],[Pitch]]," ",Table7912[[#This Row],[Series]]," ",Table7912[[#This Row],[Class]])</f>
        <v>5/8-24 UNEF 2B</v>
      </c>
      <c r="Z163" s="4" t="str">
        <f>CONCATENATE(TEXT(Table7912[[#This Row],[Decimal]],".000"),"-",Table7912[[#This Row],[Pitch]]," ",Table7912[[#This Row],[Series]]," ",Table7912[[#This Row],[Class]])</f>
        <v>.625-24 UNEF 2B</v>
      </c>
      <c r="AC163" s="55">
        <v>0.625</v>
      </c>
      <c r="AE163" s="4">
        <v>0.60309999999999997</v>
      </c>
      <c r="AF163" s="4">
        <v>0.59789999999999999</v>
      </c>
      <c r="AG163" s="4"/>
      <c r="AH163" s="55">
        <v>0.57999999999999996</v>
      </c>
      <c r="AI163" s="4">
        <v>0.59</v>
      </c>
      <c r="AJ163" s="4"/>
      <c r="AK163" s="4"/>
      <c r="AL163" s="4"/>
      <c r="AM163" s="4"/>
      <c r="AN163" s="4"/>
      <c r="AO163" s="4"/>
      <c r="AS163" s="16"/>
      <c r="AT163" s="16"/>
      <c r="AX163" s="17"/>
      <c r="AY163" s="77"/>
    </row>
    <row r="164" spans="1:51" x14ac:dyDescent="0.25">
      <c r="A164" s="38" t="s">
        <v>641</v>
      </c>
      <c r="B164" s="4" t="str">
        <f>VLOOKUP(LEFT(Table711[[#This Row],[Column1]],FIND("–",Table711[[#This Row],[Column1]])-1),Table610[],2,0)</f>
        <v>5/8</v>
      </c>
      <c r="C164" s="13">
        <f>VLOOKUP(LEFT(Table711[[#This Row],[Column1]],FIND("–",Table711[[#This Row],[Column1]])-1),Table610[],4,0)</f>
        <v>0.625</v>
      </c>
      <c r="D164" s="4" t="str">
        <f t="shared" si="4"/>
        <v>24</v>
      </c>
      <c r="E164" s="4" t="s">
        <v>383</v>
      </c>
      <c r="F164" s="4" t="s">
        <v>374</v>
      </c>
      <c r="G164" s="4" t="str">
        <f>CONCATENATE(Table711[[#This Row],[Fraction]],"-",Table711[[#This Row],[Pitch]]," ",Table711[[#This Row],[Series]]," ",Table711[[#This Row],[Class]])</f>
        <v>5/8-24 UNEF 3A</v>
      </c>
      <c r="H164" s="4" t="str">
        <f>CONCATENATE(TEXT(Table711[[#This Row],[Decimal]],".000"),"-",Table711[[#This Row],[Pitch]]," ",Table711[[#This Row],[Series]]," ",Table711[[#This Row],[Class]])</f>
        <v>.625-24 UNEF 3A</v>
      </c>
      <c r="I164" s="55">
        <v>0</v>
      </c>
      <c r="J164" s="55">
        <v>0.625</v>
      </c>
      <c r="K164" s="55">
        <v>0.61780000000000002</v>
      </c>
      <c r="L164" s="55" t="s">
        <v>551</v>
      </c>
      <c r="M164" s="55">
        <v>0.59789999999999999</v>
      </c>
      <c r="N164" s="55">
        <v>0.59489999999999998</v>
      </c>
      <c r="O164" s="55">
        <v>0.57540000000000002</v>
      </c>
      <c r="R164" s="4"/>
      <c r="S164" s="38" t="s">
        <v>641</v>
      </c>
      <c r="T164" s="4" t="str">
        <f>VLOOKUP(LEFT(Table7912[[#This Row],[Column1]],FIND("–",Table7912[[#This Row],[Column1]])-1),Table610[],2,0)</f>
        <v>5/8</v>
      </c>
      <c r="U164" s="13">
        <f>VLOOKUP(LEFT(Table7912[[#This Row],[Column1]],FIND("–",Table7912[[#This Row],[Column1]])-1),Table610[],4,0)</f>
        <v>0.625</v>
      </c>
      <c r="V164" s="4" t="str">
        <f t="shared" si="5"/>
        <v>24</v>
      </c>
      <c r="W164" s="4" t="s">
        <v>383</v>
      </c>
      <c r="X164" s="4" t="s">
        <v>375</v>
      </c>
      <c r="Y164" s="4" t="str">
        <f>CONCATENATE(Table7912[[#This Row],[Fraction]],"-",Table7912[[#This Row],[Pitch]]," ",Table7912[[#This Row],[Series]]," ",Table7912[[#This Row],[Class]])</f>
        <v>5/8-24 UNEF 3B</v>
      </c>
      <c r="Z164" s="4" t="str">
        <f>CONCATENATE(TEXT(Table7912[[#This Row],[Decimal]],".000"),"-",Table7912[[#This Row],[Pitch]]," ",Table7912[[#This Row],[Series]]," ",Table7912[[#This Row],[Class]])</f>
        <v>.625-24 UNEF 3B</v>
      </c>
      <c r="AC164" s="55">
        <v>0.625</v>
      </c>
      <c r="AE164" s="4">
        <v>0.6018</v>
      </c>
      <c r="AF164" s="4">
        <v>0.59789999999999999</v>
      </c>
      <c r="AG164" s="4"/>
      <c r="AH164" s="55">
        <v>0.57999999999999996</v>
      </c>
      <c r="AI164" s="4">
        <v>0.58689999999999998</v>
      </c>
      <c r="AJ164" s="4"/>
      <c r="AK164" s="4"/>
      <c r="AL164" s="4"/>
      <c r="AM164" s="4"/>
      <c r="AN164" s="4"/>
      <c r="AO164" s="4"/>
      <c r="AS164" s="16"/>
      <c r="AT164" s="16"/>
      <c r="AX164" s="17"/>
      <c r="AY164" s="77"/>
    </row>
    <row r="165" spans="1:51" x14ac:dyDescent="0.25">
      <c r="A165" s="38" t="s">
        <v>642</v>
      </c>
      <c r="B165" s="4" t="str">
        <f>VLOOKUP(LEFT(Table711[[#This Row],[Column1]],FIND("–",Table711[[#This Row],[Column1]])-1),Table610[],2,0)</f>
        <v>5/8</v>
      </c>
      <c r="C165" s="13">
        <f>VLOOKUP(LEFT(Table711[[#This Row],[Column1]],FIND("–",Table711[[#This Row],[Column1]])-1),Table610[],4,0)</f>
        <v>0.625</v>
      </c>
      <c r="D165" s="4" t="str">
        <f t="shared" si="4"/>
        <v>27</v>
      </c>
      <c r="E165" s="4" t="s">
        <v>382</v>
      </c>
      <c r="F165" s="4" t="s">
        <v>372</v>
      </c>
      <c r="G165" s="4" t="str">
        <f>CONCATENATE(Table711[[#This Row],[Fraction]],"-",Table711[[#This Row],[Pitch]]," ",Table711[[#This Row],[Series]]," ",Table711[[#This Row],[Class]])</f>
        <v>5/8-27 UNS 2A</v>
      </c>
      <c r="H165" s="4" t="str">
        <f>CONCATENATE(TEXT(Table711[[#This Row],[Decimal]],".000"),"-",Table711[[#This Row],[Pitch]]," ",Table711[[#This Row],[Series]]," ",Table711[[#This Row],[Class]])</f>
        <v>.625-27 UNS 2A</v>
      </c>
      <c r="I165" s="55">
        <v>1.1000000000000001E-3</v>
      </c>
      <c r="J165" s="55">
        <v>0.62390000000000001</v>
      </c>
      <c r="K165" s="55">
        <v>0.61719999999999997</v>
      </c>
      <c r="L165" s="55" t="s">
        <v>551</v>
      </c>
      <c r="M165" s="55">
        <v>0.5998</v>
      </c>
      <c r="N165" s="55">
        <v>0.59599999999999997</v>
      </c>
      <c r="O165" s="55">
        <v>0.57979999999999998</v>
      </c>
      <c r="R165" s="4"/>
      <c r="S165" s="38" t="s">
        <v>642</v>
      </c>
      <c r="T165" s="4" t="str">
        <f>VLOOKUP(LEFT(Table7912[[#This Row],[Column1]],FIND("–",Table7912[[#This Row],[Column1]])-1),Table610[],2,0)</f>
        <v>5/8</v>
      </c>
      <c r="U165" s="13">
        <f>VLOOKUP(LEFT(Table7912[[#This Row],[Column1]],FIND("–",Table7912[[#This Row],[Column1]])-1),Table610[],4,0)</f>
        <v>0.625</v>
      </c>
      <c r="V165" s="4" t="str">
        <f t="shared" si="5"/>
        <v>27</v>
      </c>
      <c r="W165" s="4" t="s">
        <v>382</v>
      </c>
      <c r="X165" s="4" t="s">
        <v>373</v>
      </c>
      <c r="Y165" s="4" t="str">
        <f>CONCATENATE(Table7912[[#This Row],[Fraction]],"-",Table7912[[#This Row],[Pitch]]," ",Table7912[[#This Row],[Series]]," ",Table7912[[#This Row],[Class]])</f>
        <v>5/8-27 UNS 2B</v>
      </c>
      <c r="Z165" s="4" t="str">
        <f>CONCATENATE(TEXT(Table7912[[#This Row],[Decimal]],".000"),"-",Table7912[[#This Row],[Pitch]]," ",Table7912[[#This Row],[Series]]," ",Table7912[[#This Row],[Class]])</f>
        <v>.625-27 UNS 2B</v>
      </c>
      <c r="AC165" s="55">
        <v>0.625</v>
      </c>
      <c r="AE165" s="4">
        <v>0.60589999999999999</v>
      </c>
      <c r="AF165" s="4">
        <v>0.60089999999999999</v>
      </c>
      <c r="AG165" s="4"/>
      <c r="AH165" s="55">
        <v>0.58499999999999996</v>
      </c>
      <c r="AI165" s="4">
        <v>0.59399999999999997</v>
      </c>
      <c r="AJ165" s="4"/>
      <c r="AK165" s="4"/>
      <c r="AL165" s="4"/>
      <c r="AM165" s="4"/>
      <c r="AN165" s="4"/>
      <c r="AO165" s="4"/>
      <c r="AS165" s="16"/>
      <c r="AT165" s="16"/>
      <c r="AX165" s="17"/>
      <c r="AY165" s="77"/>
    </row>
    <row r="166" spans="1:51" x14ac:dyDescent="0.25">
      <c r="A166" s="38" t="s">
        <v>643</v>
      </c>
      <c r="B166" s="4" t="str">
        <f>VLOOKUP(LEFT(Table711[[#This Row],[Column1]],FIND("–",Table711[[#This Row],[Column1]])-1),Table610[],2,0)</f>
        <v>5/8</v>
      </c>
      <c r="C166" s="13">
        <f>VLOOKUP(LEFT(Table711[[#This Row],[Column1]],FIND("–",Table711[[#This Row],[Column1]])-1),Table610[],4,0)</f>
        <v>0.625</v>
      </c>
      <c r="D166" s="4" t="str">
        <f t="shared" si="4"/>
        <v>28</v>
      </c>
      <c r="E166" s="4" t="s">
        <v>384</v>
      </c>
      <c r="F166" s="4" t="s">
        <v>372</v>
      </c>
      <c r="G166" s="4" t="str">
        <f>CONCATENATE(Table711[[#This Row],[Fraction]],"-",Table711[[#This Row],[Pitch]]," ",Table711[[#This Row],[Series]]," ",Table711[[#This Row],[Class]])</f>
        <v>5/8-28 UN 2A</v>
      </c>
      <c r="H166" s="4" t="str">
        <f>CONCATENATE(TEXT(Table711[[#This Row],[Decimal]],".000"),"-",Table711[[#This Row],[Pitch]]," ",Table711[[#This Row],[Series]]," ",Table711[[#This Row],[Class]])</f>
        <v>.625-28 UN 2A</v>
      </c>
      <c r="I166" s="55">
        <v>1.1000000000000001E-3</v>
      </c>
      <c r="J166" s="55">
        <v>0.62390000000000001</v>
      </c>
      <c r="K166" s="55">
        <v>0.61739999999999995</v>
      </c>
      <c r="L166" s="55" t="s">
        <v>551</v>
      </c>
      <c r="M166" s="55">
        <v>0.60070000000000001</v>
      </c>
      <c r="N166" s="55">
        <v>0.59689999999999999</v>
      </c>
      <c r="O166" s="55">
        <v>0.58130000000000004</v>
      </c>
      <c r="R166" s="4"/>
      <c r="S166" s="38" t="s">
        <v>643</v>
      </c>
      <c r="T166" s="4" t="str">
        <f>VLOOKUP(LEFT(Table7912[[#This Row],[Column1]],FIND("–",Table7912[[#This Row],[Column1]])-1),Table610[],2,0)</f>
        <v>5/8</v>
      </c>
      <c r="U166" s="13">
        <f>VLOOKUP(LEFT(Table7912[[#This Row],[Column1]],FIND("–",Table7912[[#This Row],[Column1]])-1),Table610[],4,0)</f>
        <v>0.625</v>
      </c>
      <c r="V166" s="4" t="str">
        <f t="shared" si="5"/>
        <v>28</v>
      </c>
      <c r="W166" s="4" t="s">
        <v>384</v>
      </c>
      <c r="X166" s="4" t="s">
        <v>373</v>
      </c>
      <c r="Y166" s="4" t="str">
        <f>CONCATENATE(Table7912[[#This Row],[Fraction]],"-",Table7912[[#This Row],[Pitch]]," ",Table7912[[#This Row],[Series]]," ",Table7912[[#This Row],[Class]])</f>
        <v>5/8-28 UN 2B</v>
      </c>
      <c r="Z166" s="4" t="str">
        <f>CONCATENATE(TEXT(Table7912[[#This Row],[Decimal]],".000"),"-",Table7912[[#This Row],[Pitch]]," ",Table7912[[#This Row],[Series]]," ",Table7912[[#This Row],[Class]])</f>
        <v>.625-28 UN 2B</v>
      </c>
      <c r="AC166" s="55">
        <v>0.625</v>
      </c>
      <c r="AE166" s="4">
        <v>0.60670000000000002</v>
      </c>
      <c r="AF166" s="4">
        <v>0.6018</v>
      </c>
      <c r="AG166" s="4"/>
      <c r="AH166" s="55">
        <v>0.58599999999999997</v>
      </c>
      <c r="AI166" s="4">
        <v>0.59499999999999997</v>
      </c>
      <c r="AJ166" s="4"/>
      <c r="AK166" s="4"/>
      <c r="AL166" s="4"/>
      <c r="AM166" s="4"/>
      <c r="AN166" s="4"/>
      <c r="AO166" s="4"/>
      <c r="AS166" s="16"/>
      <c r="AT166" s="16"/>
      <c r="AX166" s="17"/>
      <c r="AY166" s="77"/>
    </row>
    <row r="167" spans="1:51" x14ac:dyDescent="0.25">
      <c r="A167" s="38" t="s">
        <v>643</v>
      </c>
      <c r="B167" s="4" t="str">
        <f>VLOOKUP(LEFT(Table711[[#This Row],[Column1]],FIND("–",Table711[[#This Row],[Column1]])-1),Table610[],2,0)</f>
        <v>5/8</v>
      </c>
      <c r="C167" s="13">
        <f>VLOOKUP(LEFT(Table711[[#This Row],[Column1]],FIND("–",Table711[[#This Row],[Column1]])-1),Table610[],4,0)</f>
        <v>0.625</v>
      </c>
      <c r="D167" s="4" t="str">
        <f t="shared" si="4"/>
        <v>28</v>
      </c>
      <c r="E167" s="4" t="s">
        <v>384</v>
      </c>
      <c r="F167" s="4" t="s">
        <v>374</v>
      </c>
      <c r="G167" s="4" t="str">
        <f>CONCATENATE(Table711[[#This Row],[Fraction]],"-",Table711[[#This Row],[Pitch]]," ",Table711[[#This Row],[Series]]," ",Table711[[#This Row],[Class]])</f>
        <v>5/8-28 UN 3A</v>
      </c>
      <c r="H167" s="4" t="str">
        <f>CONCATENATE(TEXT(Table711[[#This Row],[Decimal]],".000"),"-",Table711[[#This Row],[Pitch]]," ",Table711[[#This Row],[Series]]," ",Table711[[#This Row],[Class]])</f>
        <v>.625-28 UN 3A</v>
      </c>
      <c r="I167" s="55">
        <v>0</v>
      </c>
      <c r="J167" s="55">
        <v>0.625</v>
      </c>
      <c r="K167" s="55">
        <v>0.61850000000000005</v>
      </c>
      <c r="L167" s="55" t="s">
        <v>551</v>
      </c>
      <c r="M167" s="55">
        <v>0.6018</v>
      </c>
      <c r="N167" s="55">
        <v>0.59899999999999998</v>
      </c>
      <c r="O167" s="55">
        <v>0.58240000000000003</v>
      </c>
      <c r="R167" s="4"/>
      <c r="S167" s="38" t="s">
        <v>643</v>
      </c>
      <c r="T167" s="4" t="str">
        <f>VLOOKUP(LEFT(Table7912[[#This Row],[Column1]],FIND("–",Table7912[[#This Row],[Column1]])-1),Table610[],2,0)</f>
        <v>5/8</v>
      </c>
      <c r="U167" s="13">
        <f>VLOOKUP(LEFT(Table7912[[#This Row],[Column1]],FIND("–",Table7912[[#This Row],[Column1]])-1),Table610[],4,0)</f>
        <v>0.625</v>
      </c>
      <c r="V167" s="4" t="str">
        <f t="shared" si="5"/>
        <v>28</v>
      </c>
      <c r="W167" s="4" t="s">
        <v>384</v>
      </c>
      <c r="X167" s="4" t="s">
        <v>375</v>
      </c>
      <c r="Y167" s="4" t="str">
        <f>CONCATENATE(Table7912[[#This Row],[Fraction]],"-",Table7912[[#This Row],[Pitch]]," ",Table7912[[#This Row],[Series]]," ",Table7912[[#This Row],[Class]])</f>
        <v>5/8-28 UN 3B</v>
      </c>
      <c r="Z167" s="4" t="str">
        <f>CONCATENATE(TEXT(Table7912[[#This Row],[Decimal]],".000"),"-",Table7912[[#This Row],[Pitch]]," ",Table7912[[#This Row],[Series]]," ",Table7912[[#This Row],[Class]])</f>
        <v>.625-28 UN 3B</v>
      </c>
      <c r="AC167" s="55">
        <v>0.625</v>
      </c>
      <c r="AE167" s="4">
        <v>0.60550000000000004</v>
      </c>
      <c r="AF167" s="4">
        <v>0.6018</v>
      </c>
      <c r="AG167" s="4"/>
      <c r="AH167" s="55">
        <v>0.58599999999999997</v>
      </c>
      <c r="AI167" s="4">
        <v>0.59260000000000002</v>
      </c>
      <c r="AJ167" s="4"/>
      <c r="AK167" s="4"/>
      <c r="AL167" s="4"/>
      <c r="AM167" s="4"/>
      <c r="AN167" s="4"/>
      <c r="AO167" s="4"/>
      <c r="AS167" s="16"/>
      <c r="AT167" s="16"/>
      <c r="AX167" s="17"/>
      <c r="AY167" s="77"/>
    </row>
    <row r="168" spans="1:51" x14ac:dyDescent="0.25">
      <c r="A168" s="38" t="s">
        <v>644</v>
      </c>
      <c r="B168" s="4" t="str">
        <f>VLOOKUP(LEFT(Table711[[#This Row],[Column1]],FIND("–",Table711[[#This Row],[Column1]])-1),Table610[],2,0)</f>
        <v>5/8</v>
      </c>
      <c r="C168" s="13">
        <f>VLOOKUP(LEFT(Table711[[#This Row],[Column1]],FIND("–",Table711[[#This Row],[Column1]])-1),Table610[],4,0)</f>
        <v>0.625</v>
      </c>
      <c r="D168" s="4" t="str">
        <f t="shared" si="4"/>
        <v>32</v>
      </c>
      <c r="E168" s="4" t="s">
        <v>384</v>
      </c>
      <c r="F168" s="4" t="s">
        <v>372</v>
      </c>
      <c r="G168" s="4" t="str">
        <f>CONCATENATE(Table711[[#This Row],[Fraction]],"-",Table711[[#This Row],[Pitch]]," ",Table711[[#This Row],[Series]]," ",Table711[[#This Row],[Class]])</f>
        <v>5/8-32 UN 2A</v>
      </c>
      <c r="H168" s="4" t="str">
        <f>CONCATENATE(TEXT(Table711[[#This Row],[Decimal]],".000"),"-",Table711[[#This Row],[Pitch]]," ",Table711[[#This Row],[Series]]," ",Table711[[#This Row],[Class]])</f>
        <v>.625-32 UN 2A</v>
      </c>
      <c r="I168" s="55">
        <v>1.1000000000000001E-3</v>
      </c>
      <c r="J168" s="55">
        <v>0.62390000000000001</v>
      </c>
      <c r="K168" s="55">
        <v>0.6179</v>
      </c>
      <c r="L168" s="55" t="s">
        <v>551</v>
      </c>
      <c r="M168" s="55">
        <v>0.60360000000000003</v>
      </c>
      <c r="N168" s="55">
        <v>0.6</v>
      </c>
      <c r="O168" s="55">
        <v>0.5867</v>
      </c>
      <c r="R168" s="4"/>
      <c r="S168" s="38" t="s">
        <v>644</v>
      </c>
      <c r="T168" s="4" t="str">
        <f>VLOOKUP(LEFT(Table7912[[#This Row],[Column1]],FIND("–",Table7912[[#This Row],[Column1]])-1),Table610[],2,0)</f>
        <v>5/8</v>
      </c>
      <c r="U168" s="13">
        <f>VLOOKUP(LEFT(Table7912[[#This Row],[Column1]],FIND("–",Table7912[[#This Row],[Column1]])-1),Table610[],4,0)</f>
        <v>0.625</v>
      </c>
      <c r="V168" s="4" t="str">
        <f t="shared" si="5"/>
        <v>32</v>
      </c>
      <c r="W168" s="4" t="s">
        <v>384</v>
      </c>
      <c r="X168" s="4" t="s">
        <v>373</v>
      </c>
      <c r="Y168" s="4" t="str">
        <f>CONCATENATE(Table7912[[#This Row],[Fraction]],"-",Table7912[[#This Row],[Pitch]]," ",Table7912[[#This Row],[Series]]," ",Table7912[[#This Row],[Class]])</f>
        <v>5/8-32 UN 2B</v>
      </c>
      <c r="Z168" s="4" t="str">
        <f>CONCATENATE(TEXT(Table7912[[#This Row],[Decimal]],".000"),"-",Table7912[[#This Row],[Pitch]]," ",Table7912[[#This Row],[Series]]," ",Table7912[[#This Row],[Class]])</f>
        <v>.625-32 UN 2B</v>
      </c>
      <c r="AC168" s="55">
        <v>0.625</v>
      </c>
      <c r="AE168" s="4">
        <v>0.60929999999999995</v>
      </c>
      <c r="AF168" s="4">
        <v>0.60470000000000002</v>
      </c>
      <c r="AG168" s="4"/>
      <c r="AH168" s="55">
        <v>0.59099999999999997</v>
      </c>
      <c r="AI168" s="4">
        <v>0.59899999999999998</v>
      </c>
      <c r="AJ168" s="4"/>
      <c r="AK168" s="4"/>
      <c r="AL168" s="4"/>
      <c r="AM168" s="4"/>
      <c r="AN168" s="4"/>
      <c r="AO168" s="4"/>
      <c r="AS168" s="16"/>
      <c r="AT168" s="16"/>
      <c r="AX168" s="17"/>
      <c r="AY168" s="77"/>
    </row>
    <row r="169" spans="1:51" x14ac:dyDescent="0.25">
      <c r="A169" s="38" t="s">
        <v>644</v>
      </c>
      <c r="B169" s="4" t="str">
        <f>VLOOKUP(LEFT(Table711[[#This Row],[Column1]],FIND("–",Table711[[#This Row],[Column1]])-1),Table610[],2,0)</f>
        <v>5/8</v>
      </c>
      <c r="C169" s="13">
        <f>VLOOKUP(LEFT(Table711[[#This Row],[Column1]],FIND("–",Table711[[#This Row],[Column1]])-1),Table610[],4,0)</f>
        <v>0.625</v>
      </c>
      <c r="D169" s="4" t="str">
        <f t="shared" si="4"/>
        <v>32</v>
      </c>
      <c r="E169" s="4" t="s">
        <v>384</v>
      </c>
      <c r="F169" s="4" t="s">
        <v>374</v>
      </c>
      <c r="G169" s="4" t="str">
        <f>CONCATENATE(Table711[[#This Row],[Fraction]],"-",Table711[[#This Row],[Pitch]]," ",Table711[[#This Row],[Series]]," ",Table711[[#This Row],[Class]])</f>
        <v>5/8-32 UN 3A</v>
      </c>
      <c r="H169" s="4" t="str">
        <f>CONCATENATE(TEXT(Table711[[#This Row],[Decimal]],".000"),"-",Table711[[#This Row],[Pitch]]," ",Table711[[#This Row],[Series]]," ",Table711[[#This Row],[Class]])</f>
        <v>.625-32 UN 3A</v>
      </c>
      <c r="I169" s="55">
        <v>0</v>
      </c>
      <c r="J169" s="55">
        <v>0.625</v>
      </c>
      <c r="K169" s="55">
        <v>0.61899999999999999</v>
      </c>
      <c r="L169" s="55" t="s">
        <v>551</v>
      </c>
      <c r="M169" s="55">
        <v>0.60470000000000002</v>
      </c>
      <c r="N169" s="55">
        <v>0.60199999999999998</v>
      </c>
      <c r="O169" s="55">
        <v>0.58779999999999999</v>
      </c>
      <c r="R169" s="4"/>
      <c r="S169" s="38" t="s">
        <v>644</v>
      </c>
      <c r="T169" s="4" t="str">
        <f>VLOOKUP(LEFT(Table7912[[#This Row],[Column1]],FIND("–",Table7912[[#This Row],[Column1]])-1),Table610[],2,0)</f>
        <v>5/8</v>
      </c>
      <c r="U169" s="13">
        <f>VLOOKUP(LEFT(Table7912[[#This Row],[Column1]],FIND("–",Table7912[[#This Row],[Column1]])-1),Table610[],4,0)</f>
        <v>0.625</v>
      </c>
      <c r="V169" s="4" t="str">
        <f t="shared" si="5"/>
        <v>32</v>
      </c>
      <c r="W169" s="4" t="s">
        <v>384</v>
      </c>
      <c r="X169" s="4" t="s">
        <v>375</v>
      </c>
      <c r="Y169" s="4" t="str">
        <f>CONCATENATE(Table7912[[#This Row],[Fraction]],"-",Table7912[[#This Row],[Pitch]]," ",Table7912[[#This Row],[Series]]," ",Table7912[[#This Row],[Class]])</f>
        <v>5/8-32 UN 3B</v>
      </c>
      <c r="Z169" s="4" t="str">
        <f>CONCATENATE(TEXT(Table7912[[#This Row],[Decimal]],".000"),"-",Table7912[[#This Row],[Pitch]]," ",Table7912[[#This Row],[Series]]," ",Table7912[[#This Row],[Class]])</f>
        <v>.625-32 UN 3B</v>
      </c>
      <c r="AC169" s="55">
        <v>0.625</v>
      </c>
      <c r="AE169" s="4">
        <v>0.60819999999999996</v>
      </c>
      <c r="AF169" s="4">
        <v>0.60470000000000002</v>
      </c>
      <c r="AG169" s="4"/>
      <c r="AH169" s="55">
        <v>0.59099999999999997</v>
      </c>
      <c r="AI169" s="4">
        <v>0.59689999999999999</v>
      </c>
      <c r="AJ169" s="4"/>
      <c r="AK169" s="4"/>
      <c r="AL169" s="4"/>
      <c r="AM169" s="4"/>
      <c r="AN169" s="4"/>
      <c r="AO169" s="4"/>
      <c r="AS169" s="16"/>
      <c r="AT169" s="16"/>
      <c r="AX169" s="17"/>
      <c r="AY169" s="77"/>
    </row>
    <row r="170" spans="1:51" x14ac:dyDescent="0.25">
      <c r="A170" s="38" t="s">
        <v>645</v>
      </c>
      <c r="B170" s="4" t="str">
        <f>VLOOKUP(LEFT(Table711[[#This Row],[Column1]],FIND("–",Table711[[#This Row],[Column1]])-1),Table610[],2,0)</f>
        <v>11/16</v>
      </c>
      <c r="C170" s="13">
        <f>VLOOKUP(LEFT(Table711[[#This Row],[Column1]],FIND("–",Table711[[#This Row],[Column1]])-1),Table610[],4,0)</f>
        <v>0.6875</v>
      </c>
      <c r="D170" s="4" t="str">
        <f t="shared" si="4"/>
        <v>12</v>
      </c>
      <c r="E170" s="4" t="s">
        <v>384</v>
      </c>
      <c r="F170" s="4" t="s">
        <v>372</v>
      </c>
      <c r="G170" s="4" t="str">
        <f>CONCATENATE(Table711[[#This Row],[Fraction]],"-",Table711[[#This Row],[Pitch]]," ",Table711[[#This Row],[Series]]," ",Table711[[#This Row],[Class]])</f>
        <v>11/16-12 UN 2A</v>
      </c>
      <c r="H170" s="4" t="str">
        <f>CONCATENATE(TEXT(Table711[[#This Row],[Decimal]],".000"),"-",Table711[[#This Row],[Pitch]]," ",Table711[[#This Row],[Series]]," ",Table711[[#This Row],[Class]])</f>
        <v>.688-12 UN 2A</v>
      </c>
      <c r="I170" s="55">
        <v>1.6000000000000001E-3</v>
      </c>
      <c r="J170" s="55">
        <v>0.68589999999999995</v>
      </c>
      <c r="K170" s="55">
        <v>0.67449999999999999</v>
      </c>
      <c r="L170" s="55" t="s">
        <v>551</v>
      </c>
      <c r="M170" s="55">
        <v>0.63180000000000003</v>
      </c>
      <c r="N170" s="55">
        <v>0.62639999999999996</v>
      </c>
      <c r="O170" s="55">
        <v>0.5867</v>
      </c>
      <c r="R170" s="4"/>
      <c r="S170" s="38" t="s">
        <v>645</v>
      </c>
      <c r="T170" s="4" t="str">
        <f>VLOOKUP(LEFT(Table7912[[#This Row],[Column1]],FIND("–",Table7912[[#This Row],[Column1]])-1),Table610[],2,0)</f>
        <v>11/16</v>
      </c>
      <c r="U170" s="13">
        <f>VLOOKUP(LEFT(Table7912[[#This Row],[Column1]],FIND("–",Table7912[[#This Row],[Column1]])-1),Table610[],4,0)</f>
        <v>0.6875</v>
      </c>
      <c r="V170" s="4" t="str">
        <f t="shared" si="5"/>
        <v>12</v>
      </c>
      <c r="W170" s="4" t="s">
        <v>384</v>
      </c>
      <c r="X170" s="4" t="s">
        <v>373</v>
      </c>
      <c r="Y170" s="4" t="str">
        <f>CONCATENATE(Table7912[[#This Row],[Fraction]],"-",Table7912[[#This Row],[Pitch]]," ",Table7912[[#This Row],[Series]]," ",Table7912[[#This Row],[Class]])</f>
        <v>11/16-12 UN 2B</v>
      </c>
      <c r="Z170" s="4" t="str">
        <f>CONCATENATE(TEXT(Table7912[[#This Row],[Decimal]],".000"),"-",Table7912[[#This Row],[Pitch]]," ",Table7912[[#This Row],[Series]]," ",Table7912[[#This Row],[Class]])</f>
        <v>.688-12 UN 2B</v>
      </c>
      <c r="AA170" s="54"/>
      <c r="AC170" s="55">
        <v>0.6875</v>
      </c>
      <c r="AE170" s="4">
        <v>0.64049999999999996</v>
      </c>
      <c r="AF170" s="4">
        <v>0.63339999999999996</v>
      </c>
      <c r="AG170" s="4"/>
      <c r="AH170" s="55">
        <v>0.59699999999999998</v>
      </c>
      <c r="AI170" s="4">
        <v>0.61499999999999999</v>
      </c>
      <c r="AJ170" s="4"/>
      <c r="AK170" s="4"/>
      <c r="AL170" s="4"/>
      <c r="AM170" s="4"/>
      <c r="AN170" s="4"/>
      <c r="AO170" s="4"/>
      <c r="AS170" s="16"/>
      <c r="AT170" s="16"/>
      <c r="AX170" s="17"/>
      <c r="AY170" s="77"/>
    </row>
    <row r="171" spans="1:51" x14ac:dyDescent="0.25">
      <c r="A171" s="38" t="s">
        <v>645</v>
      </c>
      <c r="B171" s="4" t="str">
        <f>VLOOKUP(LEFT(Table711[[#This Row],[Column1]],FIND("–",Table711[[#This Row],[Column1]])-1),Table610[],2,0)</f>
        <v>11/16</v>
      </c>
      <c r="C171" s="13">
        <f>VLOOKUP(LEFT(Table711[[#This Row],[Column1]],FIND("–",Table711[[#This Row],[Column1]])-1),Table610[],4,0)</f>
        <v>0.6875</v>
      </c>
      <c r="D171" s="4" t="str">
        <f t="shared" si="4"/>
        <v>12</v>
      </c>
      <c r="E171" s="4" t="s">
        <v>384</v>
      </c>
      <c r="F171" s="4" t="s">
        <v>374</v>
      </c>
      <c r="G171" s="4" t="str">
        <f>CONCATENATE(Table711[[#This Row],[Fraction]],"-",Table711[[#This Row],[Pitch]]," ",Table711[[#This Row],[Series]]," ",Table711[[#This Row],[Class]])</f>
        <v>11/16-12 UN 3A</v>
      </c>
      <c r="H171" s="4" t="str">
        <f>CONCATENATE(TEXT(Table711[[#This Row],[Decimal]],".000"),"-",Table711[[#This Row],[Pitch]]," ",Table711[[#This Row],[Series]]," ",Table711[[#This Row],[Class]])</f>
        <v>.688-12 UN 3A</v>
      </c>
      <c r="I171" s="55">
        <v>0</v>
      </c>
      <c r="J171" s="55">
        <v>0.6875</v>
      </c>
      <c r="K171" s="55">
        <v>0.67610000000000003</v>
      </c>
      <c r="L171" s="55" t="s">
        <v>551</v>
      </c>
      <c r="M171" s="55">
        <v>0.63339999999999996</v>
      </c>
      <c r="N171" s="55">
        <v>0.62929999999999997</v>
      </c>
      <c r="O171" s="55">
        <v>0.58830000000000005</v>
      </c>
      <c r="R171" s="4"/>
      <c r="S171" s="38" t="s">
        <v>645</v>
      </c>
      <c r="T171" s="4" t="str">
        <f>VLOOKUP(LEFT(Table7912[[#This Row],[Column1]],FIND("–",Table7912[[#This Row],[Column1]])-1),Table610[],2,0)</f>
        <v>11/16</v>
      </c>
      <c r="U171" s="13">
        <f>VLOOKUP(LEFT(Table7912[[#This Row],[Column1]],FIND("–",Table7912[[#This Row],[Column1]])-1),Table610[],4,0)</f>
        <v>0.6875</v>
      </c>
      <c r="V171" s="4" t="str">
        <f t="shared" si="5"/>
        <v>12</v>
      </c>
      <c r="W171" s="4" t="s">
        <v>384</v>
      </c>
      <c r="X171" s="4" t="s">
        <v>375</v>
      </c>
      <c r="Y171" s="4" t="str">
        <f>CONCATENATE(Table7912[[#This Row],[Fraction]],"-",Table7912[[#This Row],[Pitch]]," ",Table7912[[#This Row],[Series]]," ",Table7912[[#This Row],[Class]])</f>
        <v>11/16-12 UN 3B</v>
      </c>
      <c r="Z171" s="4" t="str">
        <f>CONCATENATE(TEXT(Table7912[[#This Row],[Decimal]],".000"),"-",Table7912[[#This Row],[Pitch]]," ",Table7912[[#This Row],[Series]]," ",Table7912[[#This Row],[Class]])</f>
        <v>.688-12 UN 3B</v>
      </c>
      <c r="AC171" s="55">
        <v>0.6875</v>
      </c>
      <c r="AE171" s="4">
        <v>0.63870000000000005</v>
      </c>
      <c r="AF171" s="4">
        <v>0.63339999999999996</v>
      </c>
      <c r="AG171" s="4"/>
      <c r="AH171" s="55">
        <v>0.59699999999999998</v>
      </c>
      <c r="AI171" s="4">
        <v>0.60850000000000004</v>
      </c>
      <c r="AJ171" s="4"/>
      <c r="AK171" s="4"/>
      <c r="AL171" s="4"/>
      <c r="AM171" s="4"/>
      <c r="AN171" s="4"/>
      <c r="AO171" s="4"/>
      <c r="AS171" s="16"/>
      <c r="AT171" s="16"/>
      <c r="AX171" s="17"/>
      <c r="AY171" s="77"/>
    </row>
    <row r="172" spans="1:51" x14ac:dyDescent="0.25">
      <c r="A172" s="38" t="s">
        <v>646</v>
      </c>
      <c r="B172" s="4" t="str">
        <f>VLOOKUP(LEFT(Table711[[#This Row],[Column1]],FIND("–",Table711[[#This Row],[Column1]])-1),Table610[],2,0)</f>
        <v>11/16</v>
      </c>
      <c r="C172" s="13">
        <f>VLOOKUP(LEFT(Table711[[#This Row],[Column1]],FIND("–",Table711[[#This Row],[Column1]])-1),Table610[],4,0)</f>
        <v>0.6875</v>
      </c>
      <c r="D172" s="4" t="str">
        <f t="shared" si="4"/>
        <v>16</v>
      </c>
      <c r="E172" s="4" t="s">
        <v>384</v>
      </c>
      <c r="F172" s="4" t="s">
        <v>372</v>
      </c>
      <c r="G172" s="4" t="str">
        <f>CONCATENATE(Table711[[#This Row],[Fraction]],"-",Table711[[#This Row],[Pitch]]," ",Table711[[#This Row],[Series]]," ",Table711[[#This Row],[Class]])</f>
        <v>11/16-16 UN 2A</v>
      </c>
      <c r="H172" s="4" t="str">
        <f>CONCATENATE(TEXT(Table711[[#This Row],[Decimal]],".000"),"-",Table711[[#This Row],[Pitch]]," ",Table711[[#This Row],[Series]]," ",Table711[[#This Row],[Class]])</f>
        <v>.688-16 UN 2A</v>
      </c>
      <c r="I172" s="55">
        <v>1.4E-3</v>
      </c>
      <c r="J172" s="55">
        <v>0.68610000000000004</v>
      </c>
      <c r="K172" s="55">
        <v>0.67669999999999997</v>
      </c>
      <c r="L172" s="55" t="s">
        <v>551</v>
      </c>
      <c r="M172" s="55">
        <v>0.64549999999999996</v>
      </c>
      <c r="N172" s="55">
        <v>0.64070000000000005</v>
      </c>
      <c r="O172" s="55">
        <v>0.61160000000000003</v>
      </c>
      <c r="R172" s="4"/>
      <c r="S172" s="38" t="s">
        <v>646</v>
      </c>
      <c r="T172" s="4" t="str">
        <f>VLOOKUP(LEFT(Table7912[[#This Row],[Column1]],FIND("–",Table7912[[#This Row],[Column1]])-1),Table610[],2,0)</f>
        <v>11/16</v>
      </c>
      <c r="U172" s="13">
        <f>VLOOKUP(LEFT(Table7912[[#This Row],[Column1]],FIND("–",Table7912[[#This Row],[Column1]])-1),Table610[],4,0)</f>
        <v>0.6875</v>
      </c>
      <c r="V172" s="4" t="str">
        <f t="shared" si="5"/>
        <v>16</v>
      </c>
      <c r="W172" s="4" t="s">
        <v>384</v>
      </c>
      <c r="X172" s="4" t="s">
        <v>373</v>
      </c>
      <c r="Y172" s="4" t="str">
        <f>CONCATENATE(Table7912[[#This Row],[Fraction]],"-",Table7912[[#This Row],[Pitch]]," ",Table7912[[#This Row],[Series]]," ",Table7912[[#This Row],[Class]])</f>
        <v>11/16-16 UN 2B</v>
      </c>
      <c r="Z172" s="4" t="str">
        <f>CONCATENATE(TEXT(Table7912[[#This Row],[Decimal]],".000"),"-",Table7912[[#This Row],[Pitch]]," ",Table7912[[#This Row],[Series]]," ",Table7912[[#This Row],[Class]])</f>
        <v>.688-16 UN 2B</v>
      </c>
      <c r="AC172" s="55">
        <v>0.6875</v>
      </c>
      <c r="AE172" s="4">
        <v>0.65310000000000001</v>
      </c>
      <c r="AF172" s="4">
        <v>0.64690000000000003</v>
      </c>
      <c r="AG172" s="4"/>
      <c r="AH172" s="55">
        <v>0.62</v>
      </c>
      <c r="AI172" s="4">
        <v>0.63400000000000001</v>
      </c>
      <c r="AJ172" s="4"/>
      <c r="AK172" s="4"/>
      <c r="AL172" s="4"/>
      <c r="AM172" s="4"/>
      <c r="AN172" s="4"/>
      <c r="AO172" s="4"/>
      <c r="AS172" s="16"/>
      <c r="AT172" s="16"/>
      <c r="AX172" s="17"/>
      <c r="AY172" s="77"/>
    </row>
    <row r="173" spans="1:51" x14ac:dyDescent="0.25">
      <c r="A173" s="38" t="s">
        <v>646</v>
      </c>
      <c r="B173" s="4" t="str">
        <f>VLOOKUP(LEFT(Table711[[#This Row],[Column1]],FIND("–",Table711[[#This Row],[Column1]])-1),Table610[],2,0)</f>
        <v>11/16</v>
      </c>
      <c r="C173" s="13">
        <f>VLOOKUP(LEFT(Table711[[#This Row],[Column1]],FIND("–",Table711[[#This Row],[Column1]])-1),Table610[],4,0)</f>
        <v>0.6875</v>
      </c>
      <c r="D173" s="4" t="str">
        <f t="shared" si="4"/>
        <v>16</v>
      </c>
      <c r="E173" s="4" t="s">
        <v>384</v>
      </c>
      <c r="F173" s="4" t="s">
        <v>374</v>
      </c>
      <c r="G173" s="4" t="str">
        <f>CONCATENATE(Table711[[#This Row],[Fraction]],"-",Table711[[#This Row],[Pitch]]," ",Table711[[#This Row],[Series]]," ",Table711[[#This Row],[Class]])</f>
        <v>11/16-16 UN 3A</v>
      </c>
      <c r="H173" s="4" t="str">
        <f>CONCATENATE(TEXT(Table711[[#This Row],[Decimal]],".000"),"-",Table711[[#This Row],[Pitch]]," ",Table711[[#This Row],[Series]]," ",Table711[[#This Row],[Class]])</f>
        <v>.688-16 UN 3A</v>
      </c>
      <c r="I173" s="55">
        <v>0</v>
      </c>
      <c r="J173" s="55">
        <v>0.6875</v>
      </c>
      <c r="K173" s="55">
        <v>0.67810000000000004</v>
      </c>
      <c r="L173" s="55" t="s">
        <v>551</v>
      </c>
      <c r="M173" s="55">
        <v>0.64690000000000003</v>
      </c>
      <c r="N173" s="55">
        <v>0.64329999999999998</v>
      </c>
      <c r="O173" s="55">
        <v>0.61299999999999999</v>
      </c>
      <c r="R173" s="4"/>
      <c r="S173" s="38" t="s">
        <v>646</v>
      </c>
      <c r="T173" s="4" t="str">
        <f>VLOOKUP(LEFT(Table7912[[#This Row],[Column1]],FIND("–",Table7912[[#This Row],[Column1]])-1),Table610[],2,0)</f>
        <v>11/16</v>
      </c>
      <c r="U173" s="13">
        <f>VLOOKUP(LEFT(Table7912[[#This Row],[Column1]],FIND("–",Table7912[[#This Row],[Column1]])-1),Table610[],4,0)</f>
        <v>0.6875</v>
      </c>
      <c r="V173" s="4" t="str">
        <f t="shared" si="5"/>
        <v>16</v>
      </c>
      <c r="W173" s="4" t="s">
        <v>384</v>
      </c>
      <c r="X173" s="4" t="s">
        <v>375</v>
      </c>
      <c r="Y173" s="4" t="str">
        <f>CONCATENATE(Table7912[[#This Row],[Fraction]],"-",Table7912[[#This Row],[Pitch]]," ",Table7912[[#This Row],[Series]]," ",Table7912[[#This Row],[Class]])</f>
        <v>11/16-16 UN 3B</v>
      </c>
      <c r="Z173" s="4" t="str">
        <f>CONCATENATE(TEXT(Table7912[[#This Row],[Decimal]],".000"),"-",Table7912[[#This Row],[Pitch]]," ",Table7912[[#This Row],[Series]]," ",Table7912[[#This Row],[Class]])</f>
        <v>.688-16 UN 3B</v>
      </c>
      <c r="AC173" s="55">
        <v>0.6875</v>
      </c>
      <c r="AE173" s="4">
        <v>0.65149999999999997</v>
      </c>
      <c r="AF173" s="4">
        <v>0.64690000000000003</v>
      </c>
      <c r="AG173" s="4"/>
      <c r="AH173" s="55">
        <v>0.62</v>
      </c>
      <c r="AI173" s="4">
        <v>0.62839999999999996</v>
      </c>
      <c r="AJ173" s="4"/>
      <c r="AK173" s="4"/>
      <c r="AL173" s="4"/>
      <c r="AM173" s="4"/>
      <c r="AN173" s="4"/>
      <c r="AO173" s="4"/>
      <c r="AS173" s="16"/>
      <c r="AT173" s="16"/>
      <c r="AX173" s="17"/>
      <c r="AY173" s="77"/>
    </row>
    <row r="174" spans="1:51" x14ac:dyDescent="0.25">
      <c r="A174" s="38" t="s">
        <v>647</v>
      </c>
      <c r="B174" s="4" t="str">
        <f>VLOOKUP(LEFT(Table711[[#This Row],[Column1]],FIND("–",Table711[[#This Row],[Column1]])-1),Table610[],2,0)</f>
        <v>11/16</v>
      </c>
      <c r="C174" s="13">
        <f>VLOOKUP(LEFT(Table711[[#This Row],[Column1]],FIND("–",Table711[[#This Row],[Column1]])-1),Table610[],4,0)</f>
        <v>0.6875</v>
      </c>
      <c r="D174" s="4" t="str">
        <f t="shared" si="4"/>
        <v>20</v>
      </c>
      <c r="E174" s="4" t="s">
        <v>384</v>
      </c>
      <c r="F174" s="4" t="s">
        <v>372</v>
      </c>
      <c r="G174" s="4" t="str">
        <f>CONCATENATE(Table711[[#This Row],[Fraction]],"-",Table711[[#This Row],[Pitch]]," ",Table711[[#This Row],[Series]]," ",Table711[[#This Row],[Class]])</f>
        <v>11/16-20 UN 2A</v>
      </c>
      <c r="H174" s="4" t="str">
        <f>CONCATENATE(TEXT(Table711[[#This Row],[Decimal]],".000"),"-",Table711[[#This Row],[Pitch]]," ",Table711[[#This Row],[Series]]," ",Table711[[#This Row],[Class]])</f>
        <v>.688-20 UN 2A</v>
      </c>
      <c r="I174" s="55">
        <v>1.2999999999999999E-3</v>
      </c>
      <c r="J174" s="55">
        <v>0.68620000000000003</v>
      </c>
      <c r="K174" s="55">
        <v>0.67810000000000004</v>
      </c>
      <c r="L174" s="55" t="s">
        <v>551</v>
      </c>
      <c r="M174" s="55">
        <v>0.65369999999999995</v>
      </c>
      <c r="N174" s="55">
        <v>0.64939999999999998</v>
      </c>
      <c r="O174" s="55">
        <v>0.62670000000000003</v>
      </c>
      <c r="R174" s="4"/>
      <c r="S174" s="38" t="s">
        <v>647</v>
      </c>
      <c r="T174" s="4" t="str">
        <f>VLOOKUP(LEFT(Table7912[[#This Row],[Column1]],FIND("–",Table7912[[#This Row],[Column1]])-1),Table610[],2,0)</f>
        <v>11/16</v>
      </c>
      <c r="U174" s="13">
        <f>VLOOKUP(LEFT(Table7912[[#This Row],[Column1]],FIND("–",Table7912[[#This Row],[Column1]])-1),Table610[],4,0)</f>
        <v>0.6875</v>
      </c>
      <c r="V174" s="4" t="str">
        <f t="shared" si="5"/>
        <v>20</v>
      </c>
      <c r="W174" s="4" t="s">
        <v>384</v>
      </c>
      <c r="X174" s="4" t="s">
        <v>373</v>
      </c>
      <c r="Y174" s="4" t="str">
        <f>CONCATENATE(Table7912[[#This Row],[Fraction]],"-",Table7912[[#This Row],[Pitch]]," ",Table7912[[#This Row],[Series]]," ",Table7912[[#This Row],[Class]])</f>
        <v>11/16-20 UN 2B</v>
      </c>
      <c r="Z174" s="4" t="str">
        <f>CONCATENATE(TEXT(Table7912[[#This Row],[Decimal]],".000"),"-",Table7912[[#This Row],[Pitch]]," ",Table7912[[#This Row],[Series]]," ",Table7912[[#This Row],[Class]])</f>
        <v>.688-20 UN 2B</v>
      </c>
      <c r="AC174" s="55">
        <v>0.6875</v>
      </c>
      <c r="AE174" s="4">
        <v>0.66059999999999997</v>
      </c>
      <c r="AF174" s="4">
        <v>0.65500000000000003</v>
      </c>
      <c r="AG174" s="4"/>
      <c r="AH174" s="55">
        <v>0.63300000000000001</v>
      </c>
      <c r="AI174" s="4">
        <v>0.64500000000000002</v>
      </c>
      <c r="AJ174" s="4"/>
      <c r="AK174" s="4"/>
      <c r="AL174" s="4"/>
      <c r="AM174" s="4"/>
      <c r="AN174" s="4"/>
      <c r="AO174" s="4"/>
      <c r="AS174" s="16"/>
      <c r="AT174" s="16"/>
      <c r="AX174" s="17"/>
      <c r="AY174" s="77"/>
    </row>
    <row r="175" spans="1:51" x14ac:dyDescent="0.25">
      <c r="A175" s="38" t="s">
        <v>647</v>
      </c>
      <c r="B175" s="4" t="str">
        <f>VLOOKUP(LEFT(Table711[[#This Row],[Column1]],FIND("–",Table711[[#This Row],[Column1]])-1),Table610[],2,0)</f>
        <v>11/16</v>
      </c>
      <c r="C175" s="13">
        <f>VLOOKUP(LEFT(Table711[[#This Row],[Column1]],FIND("–",Table711[[#This Row],[Column1]])-1),Table610[],4,0)</f>
        <v>0.6875</v>
      </c>
      <c r="D175" s="4" t="str">
        <f t="shared" si="4"/>
        <v>20</v>
      </c>
      <c r="E175" s="4" t="s">
        <v>384</v>
      </c>
      <c r="F175" s="4" t="s">
        <v>374</v>
      </c>
      <c r="G175" s="4" t="str">
        <f>CONCATENATE(Table711[[#This Row],[Fraction]],"-",Table711[[#This Row],[Pitch]]," ",Table711[[#This Row],[Series]]," ",Table711[[#This Row],[Class]])</f>
        <v>11/16-20 UN 3A</v>
      </c>
      <c r="H175" s="4" t="str">
        <f>CONCATENATE(TEXT(Table711[[#This Row],[Decimal]],".000"),"-",Table711[[#This Row],[Pitch]]," ",Table711[[#This Row],[Series]]," ",Table711[[#This Row],[Class]])</f>
        <v>.688-20 UN 3A</v>
      </c>
      <c r="I175" s="55">
        <v>0</v>
      </c>
      <c r="J175" s="55">
        <v>0.6875</v>
      </c>
      <c r="K175" s="55">
        <v>0.6794</v>
      </c>
      <c r="L175" s="55" t="s">
        <v>551</v>
      </c>
      <c r="M175" s="55">
        <v>0.65500000000000003</v>
      </c>
      <c r="N175" s="55">
        <v>0.65180000000000005</v>
      </c>
      <c r="O175" s="55">
        <v>0.628</v>
      </c>
      <c r="R175" s="4"/>
      <c r="S175" s="38" t="s">
        <v>647</v>
      </c>
      <c r="T175" s="4" t="str">
        <f>VLOOKUP(LEFT(Table7912[[#This Row],[Column1]],FIND("–",Table7912[[#This Row],[Column1]])-1),Table610[],2,0)</f>
        <v>11/16</v>
      </c>
      <c r="U175" s="13">
        <f>VLOOKUP(LEFT(Table7912[[#This Row],[Column1]],FIND("–",Table7912[[#This Row],[Column1]])-1),Table610[],4,0)</f>
        <v>0.6875</v>
      </c>
      <c r="V175" s="4" t="str">
        <f t="shared" si="5"/>
        <v>20</v>
      </c>
      <c r="W175" s="4" t="s">
        <v>384</v>
      </c>
      <c r="X175" s="4" t="s">
        <v>375</v>
      </c>
      <c r="Y175" s="4" t="str">
        <f>CONCATENATE(Table7912[[#This Row],[Fraction]],"-",Table7912[[#This Row],[Pitch]]," ",Table7912[[#This Row],[Series]]," ",Table7912[[#This Row],[Class]])</f>
        <v>11/16-20 UN 3B</v>
      </c>
      <c r="Z175" s="4" t="str">
        <f>CONCATENATE(TEXT(Table7912[[#This Row],[Decimal]],".000"),"-",Table7912[[#This Row],[Pitch]]," ",Table7912[[#This Row],[Series]]," ",Table7912[[#This Row],[Class]])</f>
        <v>.688-20 UN 3B</v>
      </c>
      <c r="AC175" s="55">
        <v>0.6875</v>
      </c>
      <c r="AE175" s="4">
        <v>0.65920000000000001</v>
      </c>
      <c r="AF175" s="4">
        <v>0.65500000000000003</v>
      </c>
      <c r="AG175" s="4"/>
      <c r="AH175" s="55">
        <v>0.63300000000000001</v>
      </c>
      <c r="AI175" s="4">
        <v>0.64119999999999999</v>
      </c>
      <c r="AJ175" s="4"/>
      <c r="AK175" s="4"/>
      <c r="AL175" s="4"/>
      <c r="AM175" s="4"/>
      <c r="AN175" s="4"/>
      <c r="AO175" s="4"/>
      <c r="AS175" s="16"/>
      <c r="AT175" s="16"/>
      <c r="AX175" s="17"/>
      <c r="AY175" s="77"/>
    </row>
    <row r="176" spans="1:51" x14ac:dyDescent="0.25">
      <c r="A176" s="38" t="s">
        <v>648</v>
      </c>
      <c r="B176" s="4" t="str">
        <f>VLOOKUP(LEFT(Table711[[#This Row],[Column1]],FIND("–",Table711[[#This Row],[Column1]])-1),Table610[],2,0)</f>
        <v>11/16</v>
      </c>
      <c r="C176" s="13">
        <f>VLOOKUP(LEFT(Table711[[#This Row],[Column1]],FIND("–",Table711[[#This Row],[Column1]])-1),Table610[],4,0)</f>
        <v>0.6875</v>
      </c>
      <c r="D176" s="4" t="str">
        <f t="shared" si="4"/>
        <v>24</v>
      </c>
      <c r="E176" s="4" t="s">
        <v>383</v>
      </c>
      <c r="F176" s="4" t="s">
        <v>372</v>
      </c>
      <c r="G176" s="4" t="str">
        <f>CONCATENATE(Table711[[#This Row],[Fraction]],"-",Table711[[#This Row],[Pitch]]," ",Table711[[#This Row],[Series]]," ",Table711[[#This Row],[Class]])</f>
        <v>11/16-24 UNEF 2A</v>
      </c>
      <c r="H176" s="4" t="str">
        <f>CONCATENATE(TEXT(Table711[[#This Row],[Decimal]],".000"),"-",Table711[[#This Row],[Pitch]]," ",Table711[[#This Row],[Series]]," ",Table711[[#This Row],[Class]])</f>
        <v>.688-24 UNEF 2A</v>
      </c>
      <c r="I176" s="55">
        <v>1.1999999999999999E-3</v>
      </c>
      <c r="J176" s="55">
        <v>0.68630000000000002</v>
      </c>
      <c r="K176" s="55">
        <v>0.67910000000000004</v>
      </c>
      <c r="L176" s="55" t="s">
        <v>551</v>
      </c>
      <c r="M176" s="55">
        <v>0.65920000000000001</v>
      </c>
      <c r="N176" s="55">
        <v>0.6552</v>
      </c>
      <c r="O176" s="55">
        <v>0.63670000000000004</v>
      </c>
      <c r="R176" s="4"/>
      <c r="S176" s="38" t="s">
        <v>648</v>
      </c>
      <c r="T176" s="4" t="str">
        <f>VLOOKUP(LEFT(Table7912[[#This Row],[Column1]],FIND("–",Table7912[[#This Row],[Column1]])-1),Table610[],2,0)</f>
        <v>11/16</v>
      </c>
      <c r="U176" s="13">
        <f>VLOOKUP(LEFT(Table7912[[#This Row],[Column1]],FIND("–",Table7912[[#This Row],[Column1]])-1),Table610[],4,0)</f>
        <v>0.6875</v>
      </c>
      <c r="V176" s="4" t="str">
        <f t="shared" si="5"/>
        <v>24</v>
      </c>
      <c r="W176" s="4" t="s">
        <v>383</v>
      </c>
      <c r="X176" s="4" t="s">
        <v>373</v>
      </c>
      <c r="Y176" s="4" t="str">
        <f>CONCATENATE(Table7912[[#This Row],[Fraction]],"-",Table7912[[#This Row],[Pitch]]," ",Table7912[[#This Row],[Series]]," ",Table7912[[#This Row],[Class]])</f>
        <v>11/16-24 UNEF 2B</v>
      </c>
      <c r="Z176" s="4" t="str">
        <f>CONCATENATE(TEXT(Table7912[[#This Row],[Decimal]],".000"),"-",Table7912[[#This Row],[Pitch]]," ",Table7912[[#This Row],[Series]]," ",Table7912[[#This Row],[Class]])</f>
        <v>.688-24 UNEF 2B</v>
      </c>
      <c r="AC176" s="55">
        <v>0.6875</v>
      </c>
      <c r="AE176" s="4">
        <v>0.66559999999999997</v>
      </c>
      <c r="AF176" s="4">
        <v>0.66039999999999999</v>
      </c>
      <c r="AG176" s="4"/>
      <c r="AH176" s="55">
        <v>0.64200000000000002</v>
      </c>
      <c r="AI176" s="4">
        <v>0.65200000000000002</v>
      </c>
      <c r="AJ176" s="4"/>
      <c r="AK176" s="4"/>
      <c r="AL176" s="4"/>
      <c r="AM176" s="4"/>
      <c r="AN176" s="4"/>
      <c r="AO176" s="4"/>
      <c r="AS176" s="16"/>
      <c r="AT176" s="16"/>
      <c r="AX176" s="17"/>
      <c r="AY176" s="77"/>
    </row>
    <row r="177" spans="1:51" x14ac:dyDescent="0.25">
      <c r="A177" s="38" t="s">
        <v>648</v>
      </c>
      <c r="B177" s="4" t="str">
        <f>VLOOKUP(LEFT(Table711[[#This Row],[Column1]],FIND("–",Table711[[#This Row],[Column1]])-1),Table610[],2,0)</f>
        <v>11/16</v>
      </c>
      <c r="C177" s="13">
        <f>VLOOKUP(LEFT(Table711[[#This Row],[Column1]],FIND("–",Table711[[#This Row],[Column1]])-1),Table610[],4,0)</f>
        <v>0.6875</v>
      </c>
      <c r="D177" s="4" t="str">
        <f t="shared" si="4"/>
        <v>24</v>
      </c>
      <c r="E177" s="4" t="s">
        <v>383</v>
      </c>
      <c r="F177" s="4" t="s">
        <v>374</v>
      </c>
      <c r="G177" s="4" t="str">
        <f>CONCATENATE(Table711[[#This Row],[Fraction]],"-",Table711[[#This Row],[Pitch]]," ",Table711[[#This Row],[Series]]," ",Table711[[#This Row],[Class]])</f>
        <v>11/16-24 UNEF 3A</v>
      </c>
      <c r="H177" s="4" t="str">
        <f>CONCATENATE(TEXT(Table711[[#This Row],[Decimal]],".000"),"-",Table711[[#This Row],[Pitch]]," ",Table711[[#This Row],[Series]]," ",Table711[[#This Row],[Class]])</f>
        <v>.688-24 UNEF 3A</v>
      </c>
      <c r="I177" s="55">
        <v>0</v>
      </c>
      <c r="J177" s="55">
        <v>0.6875</v>
      </c>
      <c r="K177" s="55">
        <v>0.68030000000000002</v>
      </c>
      <c r="L177" s="55" t="s">
        <v>551</v>
      </c>
      <c r="M177" s="55">
        <v>0.66039999999999999</v>
      </c>
      <c r="N177" s="55">
        <v>0.65739999999999998</v>
      </c>
      <c r="O177" s="55">
        <v>0.63790000000000002</v>
      </c>
      <c r="R177" s="4"/>
      <c r="S177" s="38" t="s">
        <v>648</v>
      </c>
      <c r="T177" s="4" t="str">
        <f>VLOOKUP(LEFT(Table7912[[#This Row],[Column1]],FIND("–",Table7912[[#This Row],[Column1]])-1),Table610[],2,0)</f>
        <v>11/16</v>
      </c>
      <c r="U177" s="13">
        <f>VLOOKUP(LEFT(Table7912[[#This Row],[Column1]],FIND("–",Table7912[[#This Row],[Column1]])-1),Table610[],4,0)</f>
        <v>0.6875</v>
      </c>
      <c r="V177" s="4" t="str">
        <f t="shared" si="5"/>
        <v>24</v>
      </c>
      <c r="W177" s="4" t="s">
        <v>383</v>
      </c>
      <c r="X177" s="4" t="s">
        <v>375</v>
      </c>
      <c r="Y177" s="4" t="str">
        <f>CONCATENATE(Table7912[[#This Row],[Fraction]],"-",Table7912[[#This Row],[Pitch]]," ",Table7912[[#This Row],[Series]]," ",Table7912[[#This Row],[Class]])</f>
        <v>11/16-24 UNEF 3B</v>
      </c>
      <c r="Z177" s="4" t="str">
        <f>CONCATENATE(TEXT(Table7912[[#This Row],[Decimal]],".000"),"-",Table7912[[#This Row],[Pitch]]," ",Table7912[[#This Row],[Series]]," ",Table7912[[#This Row],[Class]])</f>
        <v>.688-24 UNEF 3B</v>
      </c>
      <c r="AC177" s="55">
        <v>0.6875</v>
      </c>
      <c r="AE177" s="4">
        <v>0.6643</v>
      </c>
      <c r="AF177" s="4">
        <v>0.66039999999999999</v>
      </c>
      <c r="AG177" s="4"/>
      <c r="AH177" s="55">
        <v>0.64200000000000002</v>
      </c>
      <c r="AI177" s="4">
        <v>0.64939999999999998</v>
      </c>
      <c r="AJ177" s="4"/>
      <c r="AK177" s="4"/>
      <c r="AL177" s="4"/>
      <c r="AM177" s="4"/>
      <c r="AN177" s="4"/>
      <c r="AO177" s="4"/>
      <c r="AS177" s="16"/>
      <c r="AT177" s="16"/>
      <c r="AX177" s="17"/>
      <c r="AY177" s="77"/>
    </row>
    <row r="178" spans="1:51" x14ac:dyDescent="0.25">
      <c r="A178" s="38" t="s">
        <v>649</v>
      </c>
      <c r="B178" s="4" t="str">
        <f>VLOOKUP(LEFT(Table711[[#This Row],[Column1]],FIND("–",Table711[[#This Row],[Column1]])-1),Table610[],2,0)</f>
        <v>11/16</v>
      </c>
      <c r="C178" s="13">
        <f>VLOOKUP(LEFT(Table711[[#This Row],[Column1]],FIND("–",Table711[[#This Row],[Column1]])-1),Table610[],4,0)</f>
        <v>0.6875</v>
      </c>
      <c r="D178" s="4" t="str">
        <f t="shared" si="4"/>
        <v>28</v>
      </c>
      <c r="E178" s="4" t="s">
        <v>384</v>
      </c>
      <c r="F178" s="4" t="s">
        <v>372</v>
      </c>
      <c r="G178" s="4" t="str">
        <f>CONCATENATE(Table711[[#This Row],[Fraction]],"-",Table711[[#This Row],[Pitch]]," ",Table711[[#This Row],[Series]]," ",Table711[[#This Row],[Class]])</f>
        <v>11/16-28 UN 2A</v>
      </c>
      <c r="H178" s="4" t="str">
        <f>CONCATENATE(TEXT(Table711[[#This Row],[Decimal]],".000"),"-",Table711[[#This Row],[Pitch]]," ",Table711[[#This Row],[Series]]," ",Table711[[#This Row],[Class]])</f>
        <v>.688-28 UN 2A</v>
      </c>
      <c r="I178" s="55">
        <v>1.1000000000000001E-3</v>
      </c>
      <c r="J178" s="55">
        <v>0.68640000000000001</v>
      </c>
      <c r="K178" s="55">
        <v>0.67989999999999995</v>
      </c>
      <c r="L178" s="55" t="s">
        <v>551</v>
      </c>
      <c r="M178" s="55">
        <v>0.66320000000000001</v>
      </c>
      <c r="N178" s="55">
        <v>0.65939999999999999</v>
      </c>
      <c r="O178" s="55">
        <v>0.64380000000000004</v>
      </c>
      <c r="R178" s="4"/>
      <c r="S178" s="38" t="s">
        <v>649</v>
      </c>
      <c r="T178" s="4" t="str">
        <f>VLOOKUP(LEFT(Table7912[[#This Row],[Column1]],FIND("–",Table7912[[#This Row],[Column1]])-1),Table610[],2,0)</f>
        <v>11/16</v>
      </c>
      <c r="U178" s="13">
        <f>VLOOKUP(LEFT(Table7912[[#This Row],[Column1]],FIND("–",Table7912[[#This Row],[Column1]])-1),Table610[],4,0)</f>
        <v>0.6875</v>
      </c>
      <c r="V178" s="4" t="str">
        <f t="shared" si="5"/>
        <v>28</v>
      </c>
      <c r="W178" s="4" t="s">
        <v>384</v>
      </c>
      <c r="X178" s="4" t="s">
        <v>373</v>
      </c>
      <c r="Y178" s="4" t="str">
        <f>CONCATENATE(Table7912[[#This Row],[Fraction]],"-",Table7912[[#This Row],[Pitch]]," ",Table7912[[#This Row],[Series]]," ",Table7912[[#This Row],[Class]])</f>
        <v>11/16-28 UN 2B</v>
      </c>
      <c r="Z178" s="4" t="str">
        <f>CONCATENATE(TEXT(Table7912[[#This Row],[Decimal]],".000"),"-",Table7912[[#This Row],[Pitch]]," ",Table7912[[#This Row],[Series]]," ",Table7912[[#This Row],[Class]])</f>
        <v>.688-28 UN 2B</v>
      </c>
      <c r="AC178" s="55">
        <v>0.6875</v>
      </c>
      <c r="AE178" s="4">
        <v>0.66920000000000002</v>
      </c>
      <c r="AF178" s="4">
        <v>0.6643</v>
      </c>
      <c r="AG178" s="4"/>
      <c r="AH178" s="55">
        <v>0.64900000000000002</v>
      </c>
      <c r="AI178" s="4">
        <v>0.65700000000000003</v>
      </c>
      <c r="AJ178" s="4"/>
      <c r="AK178" s="4"/>
      <c r="AL178" s="4"/>
      <c r="AM178" s="4"/>
      <c r="AN178" s="4"/>
      <c r="AO178" s="4"/>
      <c r="AS178" s="16"/>
      <c r="AT178" s="16"/>
      <c r="AX178" s="17"/>
      <c r="AY178" s="77"/>
    </row>
    <row r="179" spans="1:51" x14ac:dyDescent="0.25">
      <c r="A179" s="38" t="s">
        <v>649</v>
      </c>
      <c r="B179" s="4" t="str">
        <f>VLOOKUP(LEFT(Table711[[#This Row],[Column1]],FIND("–",Table711[[#This Row],[Column1]])-1),Table610[],2,0)</f>
        <v>11/16</v>
      </c>
      <c r="C179" s="13">
        <f>VLOOKUP(LEFT(Table711[[#This Row],[Column1]],FIND("–",Table711[[#This Row],[Column1]])-1),Table610[],4,0)</f>
        <v>0.6875</v>
      </c>
      <c r="D179" s="4" t="str">
        <f t="shared" si="4"/>
        <v>28</v>
      </c>
      <c r="E179" s="4" t="s">
        <v>384</v>
      </c>
      <c r="F179" s="4" t="s">
        <v>374</v>
      </c>
      <c r="G179" s="4" t="str">
        <f>CONCATENATE(Table711[[#This Row],[Fraction]],"-",Table711[[#This Row],[Pitch]]," ",Table711[[#This Row],[Series]]," ",Table711[[#This Row],[Class]])</f>
        <v>11/16-28 UN 3A</v>
      </c>
      <c r="H179" s="4" t="str">
        <f>CONCATENATE(TEXT(Table711[[#This Row],[Decimal]],".000"),"-",Table711[[#This Row],[Pitch]]," ",Table711[[#This Row],[Series]]," ",Table711[[#This Row],[Class]])</f>
        <v>.688-28 UN 3A</v>
      </c>
      <c r="I179" s="55">
        <v>0</v>
      </c>
      <c r="J179" s="55">
        <v>0.6875</v>
      </c>
      <c r="K179" s="55">
        <v>0.68100000000000005</v>
      </c>
      <c r="L179" s="55" t="s">
        <v>551</v>
      </c>
      <c r="M179" s="55">
        <v>0.6643</v>
      </c>
      <c r="N179" s="55">
        <v>0.66149999999999998</v>
      </c>
      <c r="O179" s="55">
        <v>0.64490000000000003</v>
      </c>
      <c r="R179" s="4"/>
      <c r="S179" s="38" t="s">
        <v>649</v>
      </c>
      <c r="T179" s="4" t="str">
        <f>VLOOKUP(LEFT(Table7912[[#This Row],[Column1]],FIND("–",Table7912[[#This Row],[Column1]])-1),Table610[],2,0)</f>
        <v>11/16</v>
      </c>
      <c r="U179" s="13">
        <f>VLOOKUP(LEFT(Table7912[[#This Row],[Column1]],FIND("–",Table7912[[#This Row],[Column1]])-1),Table610[],4,0)</f>
        <v>0.6875</v>
      </c>
      <c r="V179" s="4" t="str">
        <f t="shared" si="5"/>
        <v>28</v>
      </c>
      <c r="W179" s="4" t="s">
        <v>384</v>
      </c>
      <c r="X179" s="4" t="s">
        <v>375</v>
      </c>
      <c r="Y179" s="4" t="str">
        <f>CONCATENATE(Table7912[[#This Row],[Fraction]],"-",Table7912[[#This Row],[Pitch]]," ",Table7912[[#This Row],[Series]]," ",Table7912[[#This Row],[Class]])</f>
        <v>11/16-28 UN 3B</v>
      </c>
      <c r="Z179" s="4" t="str">
        <f>CONCATENATE(TEXT(Table7912[[#This Row],[Decimal]],".000"),"-",Table7912[[#This Row],[Pitch]]," ",Table7912[[#This Row],[Series]]," ",Table7912[[#This Row],[Class]])</f>
        <v>.688-28 UN 3B</v>
      </c>
      <c r="AC179" s="55">
        <v>0.6875</v>
      </c>
      <c r="AE179" s="4">
        <v>0.66800000000000004</v>
      </c>
      <c r="AF179" s="4">
        <v>0.6643</v>
      </c>
      <c r="AG179" s="4"/>
      <c r="AH179" s="55">
        <v>0.64900000000000002</v>
      </c>
      <c r="AI179" s="4">
        <v>0.65510000000000002</v>
      </c>
      <c r="AJ179" s="4"/>
      <c r="AK179" s="4"/>
      <c r="AL179" s="4"/>
      <c r="AM179" s="4"/>
      <c r="AN179" s="4"/>
      <c r="AO179" s="4"/>
      <c r="AS179" s="16"/>
      <c r="AT179" s="16"/>
      <c r="AX179" s="17"/>
      <c r="AY179" s="77"/>
    </row>
    <row r="180" spans="1:51" x14ac:dyDescent="0.25">
      <c r="A180" s="38" t="s">
        <v>650</v>
      </c>
      <c r="B180" s="4" t="str">
        <f>VLOOKUP(LEFT(Table711[[#This Row],[Column1]],FIND("–",Table711[[#This Row],[Column1]])-1),Table610[],2,0)</f>
        <v>11/16</v>
      </c>
      <c r="C180" s="13">
        <f>VLOOKUP(LEFT(Table711[[#This Row],[Column1]],FIND("–",Table711[[#This Row],[Column1]])-1),Table610[],4,0)</f>
        <v>0.6875</v>
      </c>
      <c r="D180" s="4" t="str">
        <f t="shared" si="4"/>
        <v>32</v>
      </c>
      <c r="E180" s="4" t="s">
        <v>384</v>
      </c>
      <c r="F180" s="4" t="s">
        <v>372</v>
      </c>
      <c r="G180" s="4" t="str">
        <f>CONCATENATE(Table711[[#This Row],[Fraction]],"-",Table711[[#This Row],[Pitch]]," ",Table711[[#This Row],[Series]]," ",Table711[[#This Row],[Class]])</f>
        <v>11/16-32 UN 2A</v>
      </c>
      <c r="H180" s="4" t="str">
        <f>CONCATENATE(TEXT(Table711[[#This Row],[Decimal]],".000"),"-",Table711[[#This Row],[Pitch]]," ",Table711[[#This Row],[Series]]," ",Table711[[#This Row],[Class]])</f>
        <v>.688-32 UN 2A</v>
      </c>
      <c r="I180" s="55">
        <v>1.1000000000000001E-3</v>
      </c>
      <c r="J180" s="55">
        <v>0.68640000000000001</v>
      </c>
      <c r="K180" s="55">
        <v>0.6804</v>
      </c>
      <c r="L180" s="55" t="s">
        <v>551</v>
      </c>
      <c r="M180" s="55">
        <v>0.66610000000000003</v>
      </c>
      <c r="N180" s="55">
        <v>0.66249999999999998</v>
      </c>
      <c r="O180" s="55">
        <v>0.6492</v>
      </c>
      <c r="R180" s="4"/>
      <c r="S180" s="38" t="s">
        <v>650</v>
      </c>
      <c r="T180" s="4" t="str">
        <f>VLOOKUP(LEFT(Table7912[[#This Row],[Column1]],FIND("–",Table7912[[#This Row],[Column1]])-1),Table610[],2,0)</f>
        <v>11/16</v>
      </c>
      <c r="U180" s="13">
        <f>VLOOKUP(LEFT(Table7912[[#This Row],[Column1]],FIND("–",Table7912[[#This Row],[Column1]])-1),Table610[],4,0)</f>
        <v>0.6875</v>
      </c>
      <c r="V180" s="4" t="str">
        <f t="shared" si="5"/>
        <v>32</v>
      </c>
      <c r="W180" s="4" t="s">
        <v>384</v>
      </c>
      <c r="X180" s="4" t="s">
        <v>373</v>
      </c>
      <c r="Y180" s="4" t="str">
        <f>CONCATENATE(Table7912[[#This Row],[Fraction]],"-",Table7912[[#This Row],[Pitch]]," ",Table7912[[#This Row],[Series]]," ",Table7912[[#This Row],[Class]])</f>
        <v>11/16-32 UN 2B</v>
      </c>
      <c r="Z180" s="4" t="str">
        <f>CONCATENATE(TEXT(Table7912[[#This Row],[Decimal]],".000"),"-",Table7912[[#This Row],[Pitch]]," ",Table7912[[#This Row],[Series]]," ",Table7912[[#This Row],[Class]])</f>
        <v>.688-32 UN 2B</v>
      </c>
      <c r="AC180" s="55">
        <v>0.6875</v>
      </c>
      <c r="AE180" s="4">
        <v>0.67179999999999995</v>
      </c>
      <c r="AF180" s="4">
        <v>0.66720000000000002</v>
      </c>
      <c r="AG180" s="4"/>
      <c r="AH180" s="55">
        <v>0.65400000000000003</v>
      </c>
      <c r="AI180" s="4">
        <v>0.66100000000000003</v>
      </c>
      <c r="AJ180" s="4"/>
      <c r="AK180" s="4"/>
      <c r="AL180" s="4"/>
      <c r="AM180" s="4"/>
      <c r="AN180" s="4"/>
      <c r="AO180" s="4"/>
      <c r="AS180" s="16"/>
      <c r="AT180" s="16"/>
      <c r="AX180" s="17"/>
      <c r="AY180" s="77"/>
    </row>
    <row r="181" spans="1:51" x14ac:dyDescent="0.25">
      <c r="A181" s="38" t="s">
        <v>650</v>
      </c>
      <c r="B181" s="4" t="str">
        <f>VLOOKUP(LEFT(Table711[[#This Row],[Column1]],FIND("–",Table711[[#This Row],[Column1]])-1),Table610[],2,0)</f>
        <v>11/16</v>
      </c>
      <c r="C181" s="13">
        <f>VLOOKUP(LEFT(Table711[[#This Row],[Column1]],FIND("–",Table711[[#This Row],[Column1]])-1),Table610[],4,0)</f>
        <v>0.6875</v>
      </c>
      <c r="D181" s="4" t="str">
        <f t="shared" si="4"/>
        <v>32</v>
      </c>
      <c r="E181" s="4" t="s">
        <v>384</v>
      </c>
      <c r="F181" s="4" t="s">
        <v>374</v>
      </c>
      <c r="G181" s="4" t="str">
        <f>CONCATENATE(Table711[[#This Row],[Fraction]],"-",Table711[[#This Row],[Pitch]]," ",Table711[[#This Row],[Series]]," ",Table711[[#This Row],[Class]])</f>
        <v>11/16-32 UN 3A</v>
      </c>
      <c r="H181" s="4" t="str">
        <f>CONCATENATE(TEXT(Table711[[#This Row],[Decimal]],".000"),"-",Table711[[#This Row],[Pitch]]," ",Table711[[#This Row],[Series]]," ",Table711[[#This Row],[Class]])</f>
        <v>.688-32 UN 3A</v>
      </c>
      <c r="I181" s="55">
        <v>0</v>
      </c>
      <c r="J181" s="55">
        <v>0.6875</v>
      </c>
      <c r="K181" s="55">
        <v>0.68149999999999999</v>
      </c>
      <c r="L181" s="55" t="s">
        <v>551</v>
      </c>
      <c r="M181" s="55">
        <v>0.66720000000000002</v>
      </c>
      <c r="N181" s="55">
        <v>0.66449999999999998</v>
      </c>
      <c r="O181" s="55">
        <v>0.65029999999999999</v>
      </c>
      <c r="R181" s="4"/>
      <c r="S181" s="38" t="s">
        <v>650</v>
      </c>
      <c r="T181" s="4" t="str">
        <f>VLOOKUP(LEFT(Table7912[[#This Row],[Column1]],FIND("–",Table7912[[#This Row],[Column1]])-1),Table610[],2,0)</f>
        <v>11/16</v>
      </c>
      <c r="U181" s="13">
        <f>VLOOKUP(LEFT(Table7912[[#This Row],[Column1]],FIND("–",Table7912[[#This Row],[Column1]])-1),Table610[],4,0)</f>
        <v>0.6875</v>
      </c>
      <c r="V181" s="4" t="str">
        <f t="shared" si="5"/>
        <v>32</v>
      </c>
      <c r="W181" s="4" t="s">
        <v>384</v>
      </c>
      <c r="X181" s="4" t="s">
        <v>375</v>
      </c>
      <c r="Y181" s="4" t="str">
        <f>CONCATENATE(Table7912[[#This Row],[Fraction]],"-",Table7912[[#This Row],[Pitch]]," ",Table7912[[#This Row],[Series]]," ",Table7912[[#This Row],[Class]])</f>
        <v>11/16-32 UN 3B</v>
      </c>
      <c r="Z181" s="4" t="str">
        <f>CONCATENATE(TEXT(Table7912[[#This Row],[Decimal]],".000"),"-",Table7912[[#This Row],[Pitch]]," ",Table7912[[#This Row],[Series]]," ",Table7912[[#This Row],[Class]])</f>
        <v>.688-32 UN 3B</v>
      </c>
      <c r="AC181" s="55">
        <v>0.6875</v>
      </c>
      <c r="AE181" s="4">
        <v>0.67069999999999996</v>
      </c>
      <c r="AF181" s="4">
        <v>0.66720000000000002</v>
      </c>
      <c r="AG181" s="4"/>
      <c r="AH181" s="55">
        <v>0.65400000000000003</v>
      </c>
      <c r="AI181" s="4">
        <v>0.65939999999999999</v>
      </c>
      <c r="AJ181" s="4"/>
      <c r="AK181" s="4"/>
      <c r="AL181" s="4"/>
      <c r="AM181" s="4"/>
      <c r="AN181" s="4"/>
      <c r="AO181" s="4"/>
      <c r="AS181" s="16"/>
      <c r="AT181" s="16"/>
      <c r="AX181" s="17"/>
      <c r="AY181" s="77"/>
    </row>
    <row r="182" spans="1:51" x14ac:dyDescent="0.25">
      <c r="A182" s="38" t="s">
        <v>651</v>
      </c>
      <c r="B182" s="4" t="str">
        <f>VLOOKUP(LEFT(Table711[[#This Row],[Column1]],FIND("–",Table711[[#This Row],[Column1]])-1),Table610[],2,0)</f>
        <v>3/4</v>
      </c>
      <c r="C182" s="13">
        <f>VLOOKUP(LEFT(Table711[[#This Row],[Column1]],FIND("–",Table711[[#This Row],[Column1]])-1),Table610[],4,0)</f>
        <v>0.75</v>
      </c>
      <c r="D182" s="4" t="str">
        <f t="shared" si="4"/>
        <v>10</v>
      </c>
      <c r="E182" s="4" t="s">
        <v>381</v>
      </c>
      <c r="F182" s="4" t="s">
        <v>376</v>
      </c>
      <c r="G182" s="4" t="str">
        <f>CONCATENATE(Table711[[#This Row],[Fraction]],"-",Table711[[#This Row],[Pitch]]," ",Table711[[#This Row],[Series]]," ",Table711[[#This Row],[Class]])</f>
        <v>3/4-10 UNC 1A</v>
      </c>
      <c r="H182" s="4" t="str">
        <f>CONCATENATE(TEXT(Table711[[#This Row],[Decimal]],".000"),"-",Table711[[#This Row],[Pitch]]," ",Table711[[#This Row],[Series]]," ",Table711[[#This Row],[Class]])</f>
        <v>.750-10 UNC 1A</v>
      </c>
      <c r="I182" s="55">
        <v>1.8E-3</v>
      </c>
      <c r="J182" s="55">
        <v>0.74819999999999998</v>
      </c>
      <c r="K182" s="55">
        <v>0.7288</v>
      </c>
      <c r="L182" s="55" t="s">
        <v>551</v>
      </c>
      <c r="M182" s="55">
        <v>0.68320000000000003</v>
      </c>
      <c r="N182" s="55">
        <v>0.6744</v>
      </c>
      <c r="O182" s="55">
        <v>0.62909999999999999</v>
      </c>
      <c r="R182" s="4"/>
      <c r="S182" s="38" t="s">
        <v>651</v>
      </c>
      <c r="T182" s="4" t="str">
        <f>VLOOKUP(LEFT(Table7912[[#This Row],[Column1]],FIND("–",Table7912[[#This Row],[Column1]])-1),Table610[],2,0)</f>
        <v>3/4</v>
      </c>
      <c r="U182" s="13">
        <f>VLOOKUP(LEFT(Table7912[[#This Row],[Column1]],FIND("–",Table7912[[#This Row],[Column1]])-1),Table610[],4,0)</f>
        <v>0.75</v>
      </c>
      <c r="V182" s="4" t="str">
        <f t="shared" si="5"/>
        <v>10</v>
      </c>
      <c r="W182" s="4" t="s">
        <v>381</v>
      </c>
      <c r="X182" s="4" t="s">
        <v>377</v>
      </c>
      <c r="Y182" s="4" t="str">
        <f>CONCATENATE(Table7912[[#This Row],[Fraction]],"-",Table7912[[#This Row],[Pitch]]," ",Table7912[[#This Row],[Series]]," ",Table7912[[#This Row],[Class]])</f>
        <v>3/4-10 UNC 1B</v>
      </c>
      <c r="Z182" s="4" t="str">
        <f>CONCATENATE(TEXT(Table7912[[#This Row],[Decimal]],".000"),"-",Table7912[[#This Row],[Pitch]]," ",Table7912[[#This Row],[Series]]," ",Table7912[[#This Row],[Class]])</f>
        <v>.750-10 UNC 1B</v>
      </c>
      <c r="AC182" s="55">
        <v>0.75</v>
      </c>
      <c r="AE182" s="4">
        <v>0.69650000000000001</v>
      </c>
      <c r="AF182" s="4">
        <v>0.68500000000000005</v>
      </c>
      <c r="AG182" s="4"/>
      <c r="AH182" s="55">
        <v>0.64200000000000002</v>
      </c>
      <c r="AI182" s="4">
        <v>0.66300000000000003</v>
      </c>
      <c r="AJ182" s="4"/>
      <c r="AK182" s="4"/>
      <c r="AL182" s="4"/>
      <c r="AM182" s="4"/>
      <c r="AN182" s="4"/>
      <c r="AO182" s="4"/>
      <c r="AS182" s="16"/>
      <c r="AT182" s="16"/>
      <c r="AX182" s="17"/>
      <c r="AY182" s="77"/>
    </row>
    <row r="183" spans="1:51" x14ac:dyDescent="0.25">
      <c r="A183" s="38" t="s">
        <v>651</v>
      </c>
      <c r="B183" s="4" t="str">
        <f>VLOOKUP(LEFT(Table711[[#This Row],[Column1]],FIND("–",Table711[[#This Row],[Column1]])-1),Table610[],2,0)</f>
        <v>3/4</v>
      </c>
      <c r="C183" s="13">
        <f>VLOOKUP(LEFT(Table711[[#This Row],[Column1]],FIND("–",Table711[[#This Row],[Column1]])-1),Table610[],4,0)</f>
        <v>0.75</v>
      </c>
      <c r="D183" s="4" t="str">
        <f t="shared" si="4"/>
        <v>10</v>
      </c>
      <c r="E183" s="4" t="s">
        <v>381</v>
      </c>
      <c r="F183" s="4" t="s">
        <v>372</v>
      </c>
      <c r="G183" s="4" t="str">
        <f>CONCATENATE(Table711[[#This Row],[Fraction]],"-",Table711[[#This Row],[Pitch]]," ",Table711[[#This Row],[Series]]," ",Table711[[#This Row],[Class]])</f>
        <v>3/4-10 UNC 2A</v>
      </c>
      <c r="H183" s="4" t="str">
        <f>CONCATENATE(TEXT(Table711[[#This Row],[Decimal]],".000"),"-",Table711[[#This Row],[Pitch]]," ",Table711[[#This Row],[Series]]," ",Table711[[#This Row],[Class]])</f>
        <v>.750-10 UNC 2A</v>
      </c>
      <c r="I183" s="55">
        <v>1.8E-3</v>
      </c>
      <c r="J183" s="55">
        <v>0.74819999999999998</v>
      </c>
      <c r="K183" s="55">
        <v>0.73529999999999995</v>
      </c>
      <c r="L183" s="55">
        <v>0.7288</v>
      </c>
      <c r="M183" s="55">
        <v>0.68320000000000003</v>
      </c>
      <c r="N183" s="55">
        <v>0.67730000000000001</v>
      </c>
      <c r="O183" s="55">
        <v>0.62909999999999999</v>
      </c>
      <c r="R183" s="4"/>
      <c r="S183" s="38" t="s">
        <v>651</v>
      </c>
      <c r="T183" s="4" t="str">
        <f>VLOOKUP(LEFT(Table7912[[#This Row],[Column1]],FIND("–",Table7912[[#This Row],[Column1]])-1),Table610[],2,0)</f>
        <v>3/4</v>
      </c>
      <c r="U183" s="13">
        <f>VLOOKUP(LEFT(Table7912[[#This Row],[Column1]],FIND("–",Table7912[[#This Row],[Column1]])-1),Table610[],4,0)</f>
        <v>0.75</v>
      </c>
      <c r="V183" s="4" t="str">
        <f t="shared" si="5"/>
        <v>10</v>
      </c>
      <c r="W183" s="4" t="s">
        <v>381</v>
      </c>
      <c r="X183" s="4" t="s">
        <v>373</v>
      </c>
      <c r="Y183" s="4" t="str">
        <f>CONCATENATE(Table7912[[#This Row],[Fraction]],"-",Table7912[[#This Row],[Pitch]]," ",Table7912[[#This Row],[Series]]," ",Table7912[[#This Row],[Class]])</f>
        <v>3/4-10 UNC 2B</v>
      </c>
      <c r="Z183" s="4" t="str">
        <f>CONCATENATE(TEXT(Table7912[[#This Row],[Decimal]],".000"),"-",Table7912[[#This Row],[Pitch]]," ",Table7912[[#This Row],[Series]]," ",Table7912[[#This Row],[Class]])</f>
        <v>.750-10 UNC 2B</v>
      </c>
      <c r="AC183" s="55">
        <v>0.75</v>
      </c>
      <c r="AE183" s="4">
        <v>0.69269999999999998</v>
      </c>
      <c r="AF183" s="4">
        <v>0.68500000000000005</v>
      </c>
      <c r="AG183" s="4"/>
      <c r="AH183" s="55">
        <v>0.64200000000000002</v>
      </c>
      <c r="AI183" s="4">
        <v>0.66300000000000003</v>
      </c>
      <c r="AJ183" s="4"/>
      <c r="AK183" s="4"/>
      <c r="AL183" s="4"/>
      <c r="AM183" s="4"/>
      <c r="AN183" s="4"/>
      <c r="AO183" s="4"/>
      <c r="AS183" s="16"/>
      <c r="AT183" s="16"/>
      <c r="AX183" s="17"/>
      <c r="AY183" s="77"/>
    </row>
    <row r="184" spans="1:51" x14ac:dyDescent="0.25">
      <c r="A184" s="38" t="s">
        <v>652</v>
      </c>
      <c r="B184" s="4" t="str">
        <f>VLOOKUP(LEFT(Table711[[#This Row],[Column1]],FIND("–",Table711[[#This Row],[Column1]])-1),Table610[],2,0)</f>
        <v>3/4</v>
      </c>
      <c r="C184" s="13">
        <f>VLOOKUP(LEFT(Table711[[#This Row],[Column1]],FIND("–",Table711[[#This Row],[Column1]])-1),Table610[],4,0)</f>
        <v>0.75</v>
      </c>
      <c r="D184" s="4" t="str">
        <f t="shared" si="4"/>
        <v>12</v>
      </c>
      <c r="E184" s="4" t="s">
        <v>384</v>
      </c>
      <c r="F184" s="4" t="s">
        <v>374</v>
      </c>
      <c r="G184" s="4" t="str">
        <f>CONCATENATE(Table711[[#This Row],[Fraction]],"-",Table711[[#This Row],[Pitch]]," ",Table711[[#This Row],[Series]]," ",Table711[[#This Row],[Class]])</f>
        <v>3/4-12 UN 3A</v>
      </c>
      <c r="H184" s="4" t="str">
        <f>CONCATENATE(TEXT(Table711[[#This Row],[Decimal]],".000"),"-",Table711[[#This Row],[Pitch]]," ",Table711[[#This Row],[Series]]," ",Table711[[#This Row],[Class]])</f>
        <v>.750-12 UN 3A</v>
      </c>
      <c r="I184" s="55">
        <v>0</v>
      </c>
      <c r="J184" s="55">
        <v>0.75</v>
      </c>
      <c r="K184" s="55">
        <v>0.73709999999999998</v>
      </c>
      <c r="L184" s="55" t="s">
        <v>551</v>
      </c>
      <c r="M184" s="55">
        <v>0.68500000000000005</v>
      </c>
      <c r="N184" s="55">
        <v>0.68059999999999998</v>
      </c>
      <c r="O184" s="55">
        <v>0.63090000000000002</v>
      </c>
      <c r="R184" s="4"/>
      <c r="S184" s="38" t="s">
        <v>652</v>
      </c>
      <c r="T184" s="4" t="str">
        <f>VLOOKUP(LEFT(Table7912[[#This Row],[Column1]],FIND("–",Table7912[[#This Row],[Column1]])-1),Table610[],2,0)</f>
        <v>3/4</v>
      </c>
      <c r="U184" s="13">
        <f>VLOOKUP(LEFT(Table7912[[#This Row],[Column1]],FIND("–",Table7912[[#This Row],[Column1]])-1),Table610[],4,0)</f>
        <v>0.75</v>
      </c>
      <c r="V184" s="4" t="str">
        <f t="shared" si="5"/>
        <v>12</v>
      </c>
      <c r="W184" s="4" t="s">
        <v>384</v>
      </c>
      <c r="X184" s="4" t="s">
        <v>375</v>
      </c>
      <c r="Y184" s="4" t="str">
        <f>CONCATENATE(Table7912[[#This Row],[Fraction]],"-",Table7912[[#This Row],[Pitch]]," ",Table7912[[#This Row],[Series]]," ",Table7912[[#This Row],[Class]])</f>
        <v>3/4-12 UN 3B</v>
      </c>
      <c r="Z184" s="4" t="str">
        <f>CONCATENATE(TEXT(Table7912[[#This Row],[Decimal]],".000"),"-",Table7912[[#This Row],[Pitch]]," ",Table7912[[#This Row],[Series]]," ",Table7912[[#This Row],[Class]])</f>
        <v>.750-12 UN 3B</v>
      </c>
      <c r="AC184" s="55">
        <v>0.75</v>
      </c>
      <c r="AE184" s="4">
        <v>0.69069999999999998</v>
      </c>
      <c r="AF184" s="4">
        <v>0.68500000000000005</v>
      </c>
      <c r="AG184" s="4"/>
      <c r="AH184" s="55">
        <v>0.64200000000000002</v>
      </c>
      <c r="AI184" s="4">
        <v>0.65449999999999997</v>
      </c>
      <c r="AJ184" s="4"/>
      <c r="AK184" s="4"/>
      <c r="AL184" s="4"/>
      <c r="AM184" s="4"/>
      <c r="AN184" s="4"/>
      <c r="AO184" s="4"/>
      <c r="AS184" s="16"/>
      <c r="AT184" s="16"/>
      <c r="AX184" s="17"/>
      <c r="AY184" s="77"/>
    </row>
    <row r="185" spans="1:51" x14ac:dyDescent="0.25">
      <c r="A185" s="38" t="s">
        <v>652</v>
      </c>
      <c r="B185" s="4" t="str">
        <f>VLOOKUP(LEFT(Table711[[#This Row],[Column1]],FIND("–",Table711[[#This Row],[Column1]])-1),Table610[],2,0)</f>
        <v>3/4</v>
      </c>
      <c r="C185" s="13">
        <f>VLOOKUP(LEFT(Table711[[#This Row],[Column1]],FIND("–",Table711[[#This Row],[Column1]])-1),Table610[],4,0)</f>
        <v>0.75</v>
      </c>
      <c r="D185" s="4" t="str">
        <f t="shared" si="4"/>
        <v>12</v>
      </c>
      <c r="E185" s="4" t="s">
        <v>384</v>
      </c>
      <c r="F185" s="4" t="s">
        <v>372</v>
      </c>
      <c r="G185" s="4" t="str">
        <f>CONCATENATE(Table711[[#This Row],[Fraction]],"-",Table711[[#This Row],[Pitch]]," ",Table711[[#This Row],[Series]]," ",Table711[[#This Row],[Class]])</f>
        <v>3/4-12 UN 2A</v>
      </c>
      <c r="H185" s="4" t="str">
        <f>CONCATENATE(TEXT(Table711[[#This Row],[Decimal]],".000"),"-",Table711[[#This Row],[Pitch]]," ",Table711[[#This Row],[Series]]," ",Table711[[#This Row],[Class]])</f>
        <v>.750-12 UN 2A</v>
      </c>
      <c r="I185" s="55">
        <v>1.6999999999999999E-3</v>
      </c>
      <c r="J185" s="55">
        <v>0.74829999999999997</v>
      </c>
      <c r="K185" s="55">
        <v>0.7369</v>
      </c>
      <c r="L185" s="55" t="s">
        <v>551</v>
      </c>
      <c r="M185" s="55">
        <v>0.69420000000000004</v>
      </c>
      <c r="N185" s="55">
        <v>0.68869999999999998</v>
      </c>
      <c r="O185" s="55">
        <v>0.64910000000000001</v>
      </c>
      <c r="R185" s="4"/>
      <c r="S185" s="38" t="s">
        <v>652</v>
      </c>
      <c r="T185" s="4" t="str">
        <f>VLOOKUP(LEFT(Table7912[[#This Row],[Column1]],FIND("–",Table7912[[#This Row],[Column1]])-1),Table610[],2,0)</f>
        <v>3/4</v>
      </c>
      <c r="U185" s="13">
        <f>VLOOKUP(LEFT(Table7912[[#This Row],[Column1]],FIND("–",Table7912[[#This Row],[Column1]])-1),Table610[],4,0)</f>
        <v>0.75</v>
      </c>
      <c r="V185" s="4" t="str">
        <f t="shared" si="5"/>
        <v>12</v>
      </c>
      <c r="W185" s="4" t="s">
        <v>384</v>
      </c>
      <c r="X185" s="4" t="s">
        <v>373</v>
      </c>
      <c r="Y185" s="4" t="str">
        <f>CONCATENATE(Table7912[[#This Row],[Fraction]],"-",Table7912[[#This Row],[Pitch]]," ",Table7912[[#This Row],[Series]]," ",Table7912[[#This Row],[Class]])</f>
        <v>3/4-12 UN 2B</v>
      </c>
      <c r="Z185" s="4" t="str">
        <f>CONCATENATE(TEXT(Table7912[[#This Row],[Decimal]],".000"),"-",Table7912[[#This Row],[Pitch]]," ",Table7912[[#This Row],[Series]]," ",Table7912[[#This Row],[Class]])</f>
        <v>.750-12 UN 2B</v>
      </c>
      <c r="AC185" s="55">
        <v>0.75</v>
      </c>
      <c r="AE185" s="4">
        <v>0.70309999999999995</v>
      </c>
      <c r="AF185" s="4">
        <v>0.69589999999999996</v>
      </c>
      <c r="AG185" s="4"/>
      <c r="AH185" s="55">
        <v>0.66</v>
      </c>
      <c r="AI185" s="4">
        <v>0.67800000000000005</v>
      </c>
      <c r="AJ185" s="4"/>
      <c r="AK185" s="4"/>
      <c r="AL185" s="4"/>
      <c r="AM185" s="4"/>
      <c r="AN185" s="4"/>
      <c r="AO185" s="4"/>
      <c r="AS185" s="16"/>
      <c r="AT185" s="16"/>
      <c r="AX185" s="17"/>
      <c r="AY185" s="77"/>
    </row>
    <row r="186" spans="1:51" x14ac:dyDescent="0.25">
      <c r="A186" s="38" t="s">
        <v>652</v>
      </c>
      <c r="B186" s="4" t="str">
        <f>VLOOKUP(LEFT(Table711[[#This Row],[Column1]],FIND("–",Table711[[#This Row],[Column1]])-1),Table610[],2,0)</f>
        <v>3/4</v>
      </c>
      <c r="C186" s="13">
        <f>VLOOKUP(LEFT(Table711[[#This Row],[Column1]],FIND("–",Table711[[#This Row],[Column1]])-1),Table610[],4,0)</f>
        <v>0.75</v>
      </c>
      <c r="D186" s="4" t="str">
        <f t="shared" si="4"/>
        <v>12</v>
      </c>
      <c r="E186" s="4" t="s">
        <v>384</v>
      </c>
      <c r="F186" s="4" t="s">
        <v>374</v>
      </c>
      <c r="G186" s="4" t="str">
        <f>CONCATENATE(Table711[[#This Row],[Fraction]],"-",Table711[[#This Row],[Pitch]]," ",Table711[[#This Row],[Series]]," ",Table711[[#This Row],[Class]])</f>
        <v>3/4-12 UN 3A</v>
      </c>
      <c r="H186" s="4" t="str">
        <f>CONCATENATE(TEXT(Table711[[#This Row],[Decimal]],".000"),"-",Table711[[#This Row],[Pitch]]," ",Table711[[#This Row],[Series]]," ",Table711[[#This Row],[Class]])</f>
        <v>.750-12 UN 3A</v>
      </c>
      <c r="I186" s="55">
        <v>0</v>
      </c>
      <c r="J186" s="55">
        <v>0.75</v>
      </c>
      <c r="K186" s="55">
        <v>0.73860000000000003</v>
      </c>
      <c r="L186" s="55" t="s">
        <v>551</v>
      </c>
      <c r="M186" s="55">
        <v>0.69589999999999996</v>
      </c>
      <c r="N186" s="55">
        <v>0.69179999999999997</v>
      </c>
      <c r="O186" s="55">
        <v>0.65080000000000005</v>
      </c>
      <c r="R186" s="4"/>
      <c r="S186" s="38" t="s">
        <v>652</v>
      </c>
      <c r="T186" s="4" t="str">
        <f>VLOOKUP(LEFT(Table7912[[#This Row],[Column1]],FIND("–",Table7912[[#This Row],[Column1]])-1),Table610[],2,0)</f>
        <v>3/4</v>
      </c>
      <c r="U186" s="13">
        <f>VLOOKUP(LEFT(Table7912[[#This Row],[Column1]],FIND("–",Table7912[[#This Row],[Column1]])-1),Table610[],4,0)</f>
        <v>0.75</v>
      </c>
      <c r="V186" s="4" t="str">
        <f t="shared" si="5"/>
        <v>12</v>
      </c>
      <c r="W186" s="4" t="s">
        <v>384</v>
      </c>
      <c r="X186" s="4" t="s">
        <v>375</v>
      </c>
      <c r="Y186" s="4" t="str">
        <f>CONCATENATE(Table7912[[#This Row],[Fraction]],"-",Table7912[[#This Row],[Pitch]]," ",Table7912[[#This Row],[Series]]," ",Table7912[[#This Row],[Class]])</f>
        <v>3/4-12 UN 3B</v>
      </c>
      <c r="Z186" s="4" t="str">
        <f>CONCATENATE(TEXT(Table7912[[#This Row],[Decimal]],".000"),"-",Table7912[[#This Row],[Pitch]]," ",Table7912[[#This Row],[Series]]," ",Table7912[[#This Row],[Class]])</f>
        <v>.750-12 UN 3B</v>
      </c>
      <c r="AC186" s="55">
        <v>0.75</v>
      </c>
      <c r="AE186" s="4">
        <v>0.70130000000000003</v>
      </c>
      <c r="AF186" s="4">
        <v>0.69589999999999996</v>
      </c>
      <c r="AG186" s="4"/>
      <c r="AH186" s="55">
        <v>0.66</v>
      </c>
      <c r="AI186" s="4">
        <v>0.67069999999999996</v>
      </c>
      <c r="AJ186" s="4"/>
      <c r="AK186" s="4"/>
      <c r="AL186" s="4"/>
      <c r="AM186" s="4"/>
      <c r="AN186" s="4"/>
      <c r="AO186" s="4"/>
      <c r="AS186" s="16"/>
      <c r="AT186" s="16"/>
      <c r="AX186" s="17"/>
      <c r="AY186" s="77"/>
    </row>
    <row r="187" spans="1:51" x14ac:dyDescent="0.25">
      <c r="A187" s="38" t="s">
        <v>653</v>
      </c>
      <c r="B187" s="4" t="str">
        <f>VLOOKUP(LEFT(Table711[[#This Row],[Column1]],FIND("–",Table711[[#This Row],[Column1]])-1),Table610[],2,0)</f>
        <v>3/4</v>
      </c>
      <c r="C187" s="13">
        <f>VLOOKUP(LEFT(Table711[[#This Row],[Column1]],FIND("–",Table711[[#This Row],[Column1]])-1),Table610[],4,0)</f>
        <v>0.75</v>
      </c>
      <c r="D187" s="4" t="str">
        <f t="shared" si="4"/>
        <v>14</v>
      </c>
      <c r="E187" s="4" t="s">
        <v>382</v>
      </c>
      <c r="F187" s="4" t="s">
        <v>372</v>
      </c>
      <c r="G187" s="4" t="str">
        <f>CONCATENATE(Table711[[#This Row],[Fraction]],"-",Table711[[#This Row],[Pitch]]," ",Table711[[#This Row],[Series]]," ",Table711[[#This Row],[Class]])</f>
        <v>3/4-14 UNS 2A</v>
      </c>
      <c r="H187" s="4" t="str">
        <f>CONCATENATE(TEXT(Table711[[#This Row],[Decimal]],".000"),"-",Table711[[#This Row],[Pitch]]," ",Table711[[#This Row],[Series]]," ",Table711[[#This Row],[Class]])</f>
        <v>.750-14 UNS 2A</v>
      </c>
      <c r="I187" s="55">
        <v>1.5E-3</v>
      </c>
      <c r="J187" s="55">
        <v>0.74850000000000005</v>
      </c>
      <c r="K187" s="55">
        <v>0.73819999999999997</v>
      </c>
      <c r="L187" s="55" t="s">
        <v>551</v>
      </c>
      <c r="M187" s="55">
        <v>0.70209999999999995</v>
      </c>
      <c r="N187" s="55">
        <v>0.69699999999999995</v>
      </c>
      <c r="O187" s="55">
        <v>0.66349999999999998</v>
      </c>
      <c r="R187" s="4"/>
      <c r="S187" s="38" t="s">
        <v>653</v>
      </c>
      <c r="T187" s="4" t="str">
        <f>VLOOKUP(LEFT(Table7912[[#This Row],[Column1]],FIND("–",Table7912[[#This Row],[Column1]])-1),Table610[],2,0)</f>
        <v>3/4</v>
      </c>
      <c r="U187" s="13">
        <f>VLOOKUP(LEFT(Table7912[[#This Row],[Column1]],FIND("–",Table7912[[#This Row],[Column1]])-1),Table610[],4,0)</f>
        <v>0.75</v>
      </c>
      <c r="V187" s="4" t="str">
        <f t="shared" si="5"/>
        <v>14</v>
      </c>
      <c r="W187" s="4" t="s">
        <v>382</v>
      </c>
      <c r="X187" s="4" t="s">
        <v>373</v>
      </c>
      <c r="Y187" s="4" t="str">
        <f>CONCATENATE(Table7912[[#This Row],[Fraction]],"-",Table7912[[#This Row],[Pitch]]," ",Table7912[[#This Row],[Series]]," ",Table7912[[#This Row],[Class]])</f>
        <v>3/4-14 UNS 2B</v>
      </c>
      <c r="Z187" s="4" t="str">
        <f>CONCATENATE(TEXT(Table7912[[#This Row],[Decimal]],".000"),"-",Table7912[[#This Row],[Pitch]]," ",Table7912[[#This Row],[Series]]," ",Table7912[[#This Row],[Class]])</f>
        <v>.750-14 UNS 2B</v>
      </c>
      <c r="AC187" s="55">
        <v>0.75</v>
      </c>
      <c r="AE187" s="4">
        <v>0.71030000000000004</v>
      </c>
      <c r="AF187" s="4">
        <v>0.7036</v>
      </c>
      <c r="AG187" s="4"/>
      <c r="AH187" s="55">
        <v>0.67300000000000004</v>
      </c>
      <c r="AI187" s="4">
        <v>0.68799999999999994</v>
      </c>
      <c r="AJ187" s="4"/>
      <c r="AK187" s="4"/>
      <c r="AL187" s="4"/>
      <c r="AM187" s="4"/>
      <c r="AN187" s="4"/>
      <c r="AO187" s="4"/>
      <c r="AS187" s="16"/>
      <c r="AT187" s="16"/>
      <c r="AX187" s="17"/>
      <c r="AY187" s="77"/>
    </row>
    <row r="188" spans="1:51" x14ac:dyDescent="0.25">
      <c r="A188" s="38" t="s">
        <v>654</v>
      </c>
      <c r="B188" s="4" t="str">
        <f>VLOOKUP(LEFT(Table711[[#This Row],[Column1]],FIND("–",Table711[[#This Row],[Column1]])-1),Table610[],2,0)</f>
        <v>3/4</v>
      </c>
      <c r="C188" s="13">
        <f>VLOOKUP(LEFT(Table711[[#This Row],[Column1]],FIND("–",Table711[[#This Row],[Column1]])-1),Table610[],4,0)</f>
        <v>0.75</v>
      </c>
      <c r="D188" s="4" t="str">
        <f t="shared" si="4"/>
        <v>16</v>
      </c>
      <c r="E188" s="4" t="s">
        <v>380</v>
      </c>
      <c r="F188" s="4" t="s">
        <v>376</v>
      </c>
      <c r="G188" s="4" t="str">
        <f>CONCATENATE(Table711[[#This Row],[Fraction]],"-",Table711[[#This Row],[Pitch]]," ",Table711[[#This Row],[Series]]," ",Table711[[#This Row],[Class]])</f>
        <v>3/4-16 UNF 1A</v>
      </c>
      <c r="H188" s="4" t="str">
        <f>CONCATENATE(TEXT(Table711[[#This Row],[Decimal]],".000"),"-",Table711[[#This Row],[Pitch]]," ",Table711[[#This Row],[Series]]," ",Table711[[#This Row],[Class]])</f>
        <v>.750-16 UNF 1A</v>
      </c>
      <c r="I188" s="55">
        <v>1.5E-3</v>
      </c>
      <c r="J188" s="55">
        <v>0.74850000000000005</v>
      </c>
      <c r="K188" s="55">
        <v>0.73429999999999995</v>
      </c>
      <c r="L188" s="55" t="s">
        <v>551</v>
      </c>
      <c r="M188" s="55">
        <v>0.70789999999999997</v>
      </c>
      <c r="N188" s="55">
        <v>0.70040000000000002</v>
      </c>
      <c r="O188" s="55">
        <v>0.67400000000000004</v>
      </c>
      <c r="R188" s="4"/>
      <c r="S188" s="38" t="s">
        <v>654</v>
      </c>
      <c r="T188" s="4" t="str">
        <f>VLOOKUP(LEFT(Table7912[[#This Row],[Column1]],FIND("–",Table7912[[#This Row],[Column1]])-1),Table610[],2,0)</f>
        <v>3/4</v>
      </c>
      <c r="U188" s="13">
        <f>VLOOKUP(LEFT(Table7912[[#This Row],[Column1]],FIND("–",Table7912[[#This Row],[Column1]])-1),Table610[],4,0)</f>
        <v>0.75</v>
      </c>
      <c r="V188" s="4" t="str">
        <f t="shared" si="5"/>
        <v>16</v>
      </c>
      <c r="W188" s="4" t="s">
        <v>380</v>
      </c>
      <c r="X188" s="4" t="s">
        <v>377</v>
      </c>
      <c r="Y188" s="4" t="str">
        <f>CONCATENATE(Table7912[[#This Row],[Fraction]],"-",Table7912[[#This Row],[Pitch]]," ",Table7912[[#This Row],[Series]]," ",Table7912[[#This Row],[Class]])</f>
        <v>3/4-16 UNF 1B</v>
      </c>
      <c r="Z188" s="4" t="str">
        <f>CONCATENATE(TEXT(Table7912[[#This Row],[Decimal]],".000"),"-",Table7912[[#This Row],[Pitch]]," ",Table7912[[#This Row],[Series]]," ",Table7912[[#This Row],[Class]])</f>
        <v>.750-16 UNF 1B</v>
      </c>
      <c r="AC188" s="55">
        <v>0.75</v>
      </c>
      <c r="AE188" s="4">
        <v>0.71919999999999995</v>
      </c>
      <c r="AF188" s="4">
        <v>0.70940000000000003</v>
      </c>
      <c r="AG188" s="4"/>
      <c r="AH188" s="55">
        <v>0.68200000000000005</v>
      </c>
      <c r="AI188" s="4">
        <v>0.69599999999999995</v>
      </c>
      <c r="AJ188" s="4"/>
      <c r="AK188" s="4"/>
      <c r="AL188" s="4"/>
      <c r="AM188" s="4"/>
      <c r="AN188" s="4"/>
      <c r="AO188" s="4"/>
      <c r="AS188" s="16"/>
      <c r="AT188" s="16"/>
      <c r="AX188" s="17"/>
      <c r="AY188" s="77"/>
    </row>
    <row r="189" spans="1:51" x14ac:dyDescent="0.25">
      <c r="A189" s="38" t="s">
        <v>654</v>
      </c>
      <c r="B189" s="4" t="str">
        <f>VLOOKUP(LEFT(Table711[[#This Row],[Column1]],FIND("–",Table711[[#This Row],[Column1]])-1),Table610[],2,0)</f>
        <v>3/4</v>
      </c>
      <c r="C189" s="13">
        <f>VLOOKUP(LEFT(Table711[[#This Row],[Column1]],FIND("–",Table711[[#This Row],[Column1]])-1),Table610[],4,0)</f>
        <v>0.75</v>
      </c>
      <c r="D189" s="4" t="str">
        <f t="shared" si="4"/>
        <v>16</v>
      </c>
      <c r="E189" s="4" t="s">
        <v>380</v>
      </c>
      <c r="F189" s="4" t="s">
        <v>372</v>
      </c>
      <c r="G189" s="4" t="str">
        <f>CONCATENATE(Table711[[#This Row],[Fraction]],"-",Table711[[#This Row],[Pitch]]," ",Table711[[#This Row],[Series]]," ",Table711[[#This Row],[Class]])</f>
        <v>3/4-16 UNF 2A</v>
      </c>
      <c r="H189" s="4" t="str">
        <f>CONCATENATE(TEXT(Table711[[#This Row],[Decimal]],".000"),"-",Table711[[#This Row],[Pitch]]," ",Table711[[#This Row],[Series]]," ",Table711[[#This Row],[Class]])</f>
        <v>.750-16 UNF 2A</v>
      </c>
      <c r="I189" s="55">
        <v>1.5E-3</v>
      </c>
      <c r="J189" s="55">
        <v>0.74850000000000005</v>
      </c>
      <c r="K189" s="55">
        <v>0.73909999999999998</v>
      </c>
      <c r="L189" s="55" t="s">
        <v>551</v>
      </c>
      <c r="M189" s="55">
        <v>0.70789999999999997</v>
      </c>
      <c r="N189" s="55">
        <v>0.70289999999999997</v>
      </c>
      <c r="O189" s="55">
        <v>0.67400000000000004</v>
      </c>
      <c r="R189" s="4"/>
      <c r="S189" s="38" t="s">
        <v>654</v>
      </c>
      <c r="T189" s="4" t="str">
        <f>VLOOKUP(LEFT(Table7912[[#This Row],[Column1]],FIND("–",Table7912[[#This Row],[Column1]])-1),Table610[],2,0)</f>
        <v>3/4</v>
      </c>
      <c r="U189" s="13">
        <f>VLOOKUP(LEFT(Table7912[[#This Row],[Column1]],FIND("–",Table7912[[#This Row],[Column1]])-1),Table610[],4,0)</f>
        <v>0.75</v>
      </c>
      <c r="V189" s="4" t="str">
        <f t="shared" si="5"/>
        <v>16</v>
      </c>
      <c r="W189" s="4" t="s">
        <v>380</v>
      </c>
      <c r="X189" s="4" t="s">
        <v>373</v>
      </c>
      <c r="Y189" s="4" t="str">
        <f>CONCATENATE(Table7912[[#This Row],[Fraction]],"-",Table7912[[#This Row],[Pitch]]," ",Table7912[[#This Row],[Series]]," ",Table7912[[#This Row],[Class]])</f>
        <v>3/4-16 UNF 2B</v>
      </c>
      <c r="Z189" s="4" t="str">
        <f>CONCATENATE(TEXT(Table7912[[#This Row],[Decimal]],".000"),"-",Table7912[[#This Row],[Pitch]]," ",Table7912[[#This Row],[Series]]," ",Table7912[[#This Row],[Class]])</f>
        <v>.750-16 UNF 2B</v>
      </c>
      <c r="AC189" s="55">
        <v>0.75</v>
      </c>
      <c r="AE189" s="4">
        <v>0.71589999999999998</v>
      </c>
      <c r="AF189" s="4">
        <v>0.70940000000000003</v>
      </c>
      <c r="AG189" s="4"/>
      <c r="AH189" s="55">
        <v>0.68200000000000005</v>
      </c>
      <c r="AI189" s="4">
        <v>0.69599999999999995</v>
      </c>
      <c r="AJ189" s="4"/>
      <c r="AK189" s="4"/>
      <c r="AL189" s="4"/>
      <c r="AM189" s="4"/>
      <c r="AN189" s="4"/>
      <c r="AO189" s="4"/>
      <c r="AS189" s="16"/>
      <c r="AT189" s="16"/>
      <c r="AX189" s="17"/>
      <c r="AY189" s="77"/>
    </row>
    <row r="190" spans="1:51" x14ac:dyDescent="0.25">
      <c r="A190" s="38" t="s">
        <v>655</v>
      </c>
      <c r="B190" s="4" t="str">
        <f>VLOOKUP(LEFT(Table711[[#This Row],[Column1]],FIND("–",Table711[[#This Row],[Column1]])-1),Table610[],2,0)</f>
        <v>3/4</v>
      </c>
      <c r="C190" s="13">
        <f>VLOOKUP(LEFT(Table711[[#This Row],[Column1]],FIND("–",Table711[[#This Row],[Column1]])-1),Table610[],4,0)</f>
        <v>0.75</v>
      </c>
      <c r="D190" s="4" t="str">
        <f t="shared" si="4"/>
        <v>18</v>
      </c>
      <c r="E190" s="4" t="s">
        <v>382</v>
      </c>
      <c r="F190" s="4" t="s">
        <v>374</v>
      </c>
      <c r="G190" s="4" t="str">
        <f>CONCATENATE(Table711[[#This Row],[Fraction]],"-",Table711[[#This Row],[Pitch]]," ",Table711[[#This Row],[Series]]," ",Table711[[#This Row],[Class]])</f>
        <v>3/4-18 UNS 3A</v>
      </c>
      <c r="H190" s="4" t="str">
        <f>CONCATENATE(TEXT(Table711[[#This Row],[Decimal]],".000"),"-",Table711[[#This Row],[Pitch]]," ",Table711[[#This Row],[Series]]," ",Table711[[#This Row],[Class]])</f>
        <v>.750-18 UNS 3A</v>
      </c>
      <c r="I190" s="55">
        <v>0</v>
      </c>
      <c r="J190" s="55">
        <v>0.75</v>
      </c>
      <c r="K190" s="55">
        <v>0.74060000000000004</v>
      </c>
      <c r="L190" s="55" t="s">
        <v>551</v>
      </c>
      <c r="M190" s="55">
        <v>0.70940000000000003</v>
      </c>
      <c r="N190" s="55">
        <v>0.7056</v>
      </c>
      <c r="O190" s="55">
        <v>0.67549999999999999</v>
      </c>
      <c r="R190" s="4"/>
      <c r="S190" s="38" t="s">
        <v>655</v>
      </c>
      <c r="T190" s="4" t="str">
        <f>VLOOKUP(LEFT(Table7912[[#This Row],[Column1]],FIND("–",Table7912[[#This Row],[Column1]])-1),Table610[],2,0)</f>
        <v>3/4</v>
      </c>
      <c r="U190" s="13">
        <f>VLOOKUP(LEFT(Table7912[[#This Row],[Column1]],FIND("–",Table7912[[#This Row],[Column1]])-1),Table610[],4,0)</f>
        <v>0.75</v>
      </c>
      <c r="V190" s="4" t="str">
        <f t="shared" si="5"/>
        <v>18</v>
      </c>
      <c r="W190" s="4" t="s">
        <v>382</v>
      </c>
      <c r="X190" s="4" t="s">
        <v>375</v>
      </c>
      <c r="Y190" s="4" t="str">
        <f>CONCATENATE(Table7912[[#This Row],[Fraction]],"-",Table7912[[#This Row],[Pitch]]," ",Table7912[[#This Row],[Series]]," ",Table7912[[#This Row],[Class]])</f>
        <v>3/4-18 UNS 3B</v>
      </c>
      <c r="Z190" s="4" t="str">
        <f>CONCATENATE(TEXT(Table7912[[#This Row],[Decimal]],".000"),"-",Table7912[[#This Row],[Pitch]]," ",Table7912[[#This Row],[Series]]," ",Table7912[[#This Row],[Class]])</f>
        <v>.750-18 UNS 3B</v>
      </c>
      <c r="AC190" s="55">
        <v>0.75</v>
      </c>
      <c r="AE190" s="4">
        <v>0.71430000000000005</v>
      </c>
      <c r="AF190" s="4">
        <v>0.70940000000000003</v>
      </c>
      <c r="AG190" s="4"/>
      <c r="AH190" s="55">
        <v>0.68200000000000005</v>
      </c>
      <c r="AI190" s="4">
        <v>0.69079999999999997</v>
      </c>
      <c r="AJ190" s="4"/>
      <c r="AK190" s="4"/>
      <c r="AL190" s="4"/>
      <c r="AM190" s="4"/>
      <c r="AN190" s="4"/>
      <c r="AO190" s="4"/>
      <c r="AS190" s="16"/>
      <c r="AT190" s="16"/>
      <c r="AX190" s="17"/>
      <c r="AY190" s="77"/>
    </row>
    <row r="191" spans="1:51" x14ac:dyDescent="0.25">
      <c r="A191" s="38" t="s">
        <v>655</v>
      </c>
      <c r="B191" s="4" t="str">
        <f>VLOOKUP(LEFT(Table711[[#This Row],[Column1]],FIND("–",Table711[[#This Row],[Column1]])-1),Table610[],2,0)</f>
        <v>3/4</v>
      </c>
      <c r="C191" s="13">
        <f>VLOOKUP(LEFT(Table711[[#This Row],[Column1]],FIND("–",Table711[[#This Row],[Column1]])-1),Table610[],4,0)</f>
        <v>0.75</v>
      </c>
      <c r="D191" s="4" t="str">
        <f t="shared" si="4"/>
        <v>18</v>
      </c>
      <c r="E191" s="4" t="s">
        <v>382</v>
      </c>
      <c r="F191" s="4" t="s">
        <v>372</v>
      </c>
      <c r="G191" s="4" t="str">
        <f>CONCATENATE(Table711[[#This Row],[Fraction]],"-",Table711[[#This Row],[Pitch]]," ",Table711[[#This Row],[Series]]," ",Table711[[#This Row],[Class]])</f>
        <v>3/4-18 UNS 2A</v>
      </c>
      <c r="H191" s="4" t="str">
        <f>CONCATENATE(TEXT(Table711[[#This Row],[Decimal]],".000"),"-",Table711[[#This Row],[Pitch]]," ",Table711[[#This Row],[Series]]," ",Table711[[#This Row],[Class]])</f>
        <v>.750-18 UNS 2A</v>
      </c>
      <c r="I191" s="55">
        <v>1.4E-3</v>
      </c>
      <c r="J191" s="55">
        <v>0.74860000000000004</v>
      </c>
      <c r="K191" s="55">
        <v>0.7399</v>
      </c>
      <c r="L191" s="55" t="s">
        <v>551</v>
      </c>
      <c r="M191" s="55">
        <v>0.71250000000000002</v>
      </c>
      <c r="N191" s="55">
        <v>0.70789999999999997</v>
      </c>
      <c r="O191" s="55">
        <v>0.6825</v>
      </c>
      <c r="R191" s="4"/>
      <c r="S191" s="38" t="s">
        <v>655</v>
      </c>
      <c r="T191" s="4" t="str">
        <f>VLOOKUP(LEFT(Table7912[[#This Row],[Column1]],FIND("–",Table7912[[#This Row],[Column1]])-1),Table610[],2,0)</f>
        <v>3/4</v>
      </c>
      <c r="U191" s="13">
        <f>VLOOKUP(LEFT(Table7912[[#This Row],[Column1]],FIND("–",Table7912[[#This Row],[Column1]])-1),Table610[],4,0)</f>
        <v>0.75</v>
      </c>
      <c r="V191" s="4" t="str">
        <f t="shared" si="5"/>
        <v>18</v>
      </c>
      <c r="W191" s="4" t="s">
        <v>382</v>
      </c>
      <c r="X191" s="4" t="s">
        <v>373</v>
      </c>
      <c r="Y191" s="4" t="str">
        <f>CONCATENATE(Table7912[[#This Row],[Fraction]],"-",Table7912[[#This Row],[Pitch]]," ",Table7912[[#This Row],[Series]]," ",Table7912[[#This Row],[Class]])</f>
        <v>3/4-18 UNS 2B</v>
      </c>
      <c r="Z191" s="4" t="str">
        <f>CONCATENATE(TEXT(Table7912[[#This Row],[Decimal]],".000"),"-",Table7912[[#This Row],[Pitch]]," ",Table7912[[#This Row],[Series]]," ",Table7912[[#This Row],[Class]])</f>
        <v>.750-18 UNS 2B</v>
      </c>
      <c r="AC191" s="55">
        <v>0.75</v>
      </c>
      <c r="AE191" s="4">
        <v>0.71989999999999998</v>
      </c>
      <c r="AF191" s="4">
        <v>0.71389999999999998</v>
      </c>
      <c r="AG191" s="4"/>
      <c r="AH191" s="55">
        <v>0.69</v>
      </c>
      <c r="AI191" s="4">
        <v>0.70299999999999996</v>
      </c>
      <c r="AJ191" s="4"/>
      <c r="AK191" s="4"/>
      <c r="AL191" s="4"/>
      <c r="AM191" s="4"/>
      <c r="AN191" s="4"/>
      <c r="AO191" s="4"/>
      <c r="AS191" s="16"/>
      <c r="AT191" s="16"/>
      <c r="AX191" s="17"/>
      <c r="AY191" s="77"/>
    </row>
    <row r="192" spans="1:51" x14ac:dyDescent="0.25">
      <c r="A192" s="38" t="s">
        <v>656</v>
      </c>
      <c r="B192" s="4" t="str">
        <f>VLOOKUP(LEFT(Table711[[#This Row],[Column1]],FIND("–",Table711[[#This Row],[Column1]])-1),Table610[],2,0)</f>
        <v>3/4</v>
      </c>
      <c r="C192" s="13">
        <f>VLOOKUP(LEFT(Table711[[#This Row],[Column1]],FIND("–",Table711[[#This Row],[Column1]])-1),Table610[],4,0)</f>
        <v>0.75</v>
      </c>
      <c r="D192" s="4" t="str">
        <f t="shared" si="4"/>
        <v>20</v>
      </c>
      <c r="E192" s="4" t="s">
        <v>383</v>
      </c>
      <c r="F192" s="4" t="s">
        <v>372</v>
      </c>
      <c r="G192" s="4" t="str">
        <f>CONCATENATE(Table711[[#This Row],[Fraction]],"-",Table711[[#This Row],[Pitch]]," ",Table711[[#This Row],[Series]]," ",Table711[[#This Row],[Class]])</f>
        <v>3/4-20 UNEF 2A</v>
      </c>
      <c r="H192" s="4" t="str">
        <f>CONCATENATE(TEXT(Table711[[#This Row],[Decimal]],".000"),"-",Table711[[#This Row],[Pitch]]," ",Table711[[#This Row],[Series]]," ",Table711[[#This Row],[Class]])</f>
        <v>.750-20 UNEF 2A</v>
      </c>
      <c r="I192" s="55">
        <v>1.2999999999999999E-3</v>
      </c>
      <c r="J192" s="55">
        <v>0.74870000000000003</v>
      </c>
      <c r="K192" s="55">
        <v>0.74060000000000004</v>
      </c>
      <c r="L192" s="55" t="s">
        <v>551</v>
      </c>
      <c r="M192" s="55">
        <v>0.71619999999999995</v>
      </c>
      <c r="N192" s="55">
        <v>0.71179999999999999</v>
      </c>
      <c r="O192" s="55">
        <v>0.68920000000000003</v>
      </c>
      <c r="R192" s="4"/>
      <c r="S192" s="38" t="s">
        <v>656</v>
      </c>
      <c r="T192" s="4" t="str">
        <f>VLOOKUP(LEFT(Table7912[[#This Row],[Column1]],FIND("–",Table7912[[#This Row],[Column1]])-1),Table610[],2,0)</f>
        <v>3/4</v>
      </c>
      <c r="U192" s="13">
        <f>VLOOKUP(LEFT(Table7912[[#This Row],[Column1]],FIND("–",Table7912[[#This Row],[Column1]])-1),Table610[],4,0)</f>
        <v>0.75</v>
      </c>
      <c r="V192" s="4" t="str">
        <f t="shared" si="5"/>
        <v>20</v>
      </c>
      <c r="W192" s="4" t="s">
        <v>383</v>
      </c>
      <c r="X192" s="4" t="s">
        <v>373</v>
      </c>
      <c r="Y192" s="4" t="str">
        <f>CONCATENATE(Table7912[[#This Row],[Fraction]],"-",Table7912[[#This Row],[Pitch]]," ",Table7912[[#This Row],[Series]]," ",Table7912[[#This Row],[Class]])</f>
        <v>3/4-20 UNEF 2B</v>
      </c>
      <c r="Z192" s="4" t="str">
        <f>CONCATENATE(TEXT(Table7912[[#This Row],[Decimal]],".000"),"-",Table7912[[#This Row],[Pitch]]," ",Table7912[[#This Row],[Series]]," ",Table7912[[#This Row],[Class]])</f>
        <v>.750-20 UNEF 2B</v>
      </c>
      <c r="AC192" s="55">
        <v>0.75</v>
      </c>
      <c r="AE192" s="4">
        <v>0.72319999999999995</v>
      </c>
      <c r="AF192" s="4">
        <v>0.71750000000000003</v>
      </c>
      <c r="AG192" s="4"/>
      <c r="AH192" s="55">
        <v>0.69599999999999995</v>
      </c>
      <c r="AI192" s="4">
        <v>0.70699999999999996</v>
      </c>
      <c r="AJ192" s="4"/>
      <c r="AK192" s="4"/>
      <c r="AL192" s="4"/>
      <c r="AM192" s="4"/>
      <c r="AN192" s="4"/>
      <c r="AO192" s="4"/>
      <c r="AS192" s="16"/>
      <c r="AT192" s="16"/>
      <c r="AX192" s="17"/>
      <c r="AY192" s="77"/>
    </row>
    <row r="193" spans="1:51" x14ac:dyDescent="0.25">
      <c r="A193" s="38" t="s">
        <v>656</v>
      </c>
      <c r="B193" s="4" t="str">
        <f>VLOOKUP(LEFT(Table711[[#This Row],[Column1]],FIND("–",Table711[[#This Row],[Column1]])-1),Table610[],2,0)</f>
        <v>3/4</v>
      </c>
      <c r="C193" s="13">
        <f>VLOOKUP(LEFT(Table711[[#This Row],[Column1]],FIND("–",Table711[[#This Row],[Column1]])-1),Table610[],4,0)</f>
        <v>0.75</v>
      </c>
      <c r="D193" s="4" t="str">
        <f t="shared" si="4"/>
        <v>20</v>
      </c>
      <c r="E193" s="4" t="s">
        <v>383</v>
      </c>
      <c r="F193" s="4" t="s">
        <v>374</v>
      </c>
      <c r="G193" s="4" t="str">
        <f>CONCATENATE(Table711[[#This Row],[Fraction]],"-",Table711[[#This Row],[Pitch]]," ",Table711[[#This Row],[Series]]," ",Table711[[#This Row],[Class]])</f>
        <v>3/4-20 UNEF 3A</v>
      </c>
      <c r="H193" s="4" t="str">
        <f>CONCATENATE(TEXT(Table711[[#This Row],[Decimal]],".000"),"-",Table711[[#This Row],[Pitch]]," ",Table711[[#This Row],[Series]]," ",Table711[[#This Row],[Class]])</f>
        <v>.750-20 UNEF 3A</v>
      </c>
      <c r="I193" s="55">
        <v>0</v>
      </c>
      <c r="J193" s="55">
        <v>0.75</v>
      </c>
      <c r="K193" s="55">
        <v>0.7419</v>
      </c>
      <c r="L193" s="55" t="s">
        <v>551</v>
      </c>
      <c r="M193" s="55">
        <v>0.71750000000000003</v>
      </c>
      <c r="N193" s="55">
        <v>0.71419999999999995</v>
      </c>
      <c r="O193" s="55">
        <v>0.6905</v>
      </c>
      <c r="R193" s="4"/>
      <c r="S193" s="38" t="s">
        <v>656</v>
      </c>
      <c r="T193" s="4" t="str">
        <f>VLOOKUP(LEFT(Table7912[[#This Row],[Column1]],FIND("–",Table7912[[#This Row],[Column1]])-1),Table610[],2,0)</f>
        <v>3/4</v>
      </c>
      <c r="U193" s="13">
        <f>VLOOKUP(LEFT(Table7912[[#This Row],[Column1]],FIND("–",Table7912[[#This Row],[Column1]])-1),Table610[],4,0)</f>
        <v>0.75</v>
      </c>
      <c r="V193" s="4" t="str">
        <f t="shared" si="5"/>
        <v>20</v>
      </c>
      <c r="W193" s="4" t="s">
        <v>383</v>
      </c>
      <c r="X193" s="4" t="s">
        <v>375</v>
      </c>
      <c r="Y193" s="4" t="str">
        <f>CONCATENATE(Table7912[[#This Row],[Fraction]],"-",Table7912[[#This Row],[Pitch]]," ",Table7912[[#This Row],[Series]]," ",Table7912[[#This Row],[Class]])</f>
        <v>3/4-20 UNEF 3B</v>
      </c>
      <c r="Z193" s="4" t="str">
        <f>CONCATENATE(TEXT(Table7912[[#This Row],[Decimal]],".000"),"-",Table7912[[#This Row],[Pitch]]," ",Table7912[[#This Row],[Series]]," ",Table7912[[#This Row],[Class]])</f>
        <v>.750-20 UNEF 3B</v>
      </c>
      <c r="AC193" s="55">
        <v>0.75</v>
      </c>
      <c r="AE193" s="4">
        <v>0.7218</v>
      </c>
      <c r="AF193" s="4">
        <v>0.71750000000000003</v>
      </c>
      <c r="AG193" s="4"/>
      <c r="AH193" s="55">
        <v>0.69599999999999995</v>
      </c>
      <c r="AI193" s="4">
        <v>0.70369999999999999</v>
      </c>
      <c r="AJ193" s="4"/>
      <c r="AK193" s="4"/>
      <c r="AL193" s="4"/>
      <c r="AM193" s="4"/>
      <c r="AN193" s="4"/>
      <c r="AO193" s="4"/>
      <c r="AS193" s="16"/>
      <c r="AT193" s="16"/>
      <c r="AX193" s="17"/>
      <c r="AY193" s="77"/>
    </row>
    <row r="194" spans="1:51" x14ac:dyDescent="0.25">
      <c r="A194" s="38" t="s">
        <v>657</v>
      </c>
      <c r="B194" s="4" t="str">
        <f>VLOOKUP(LEFT(Table711[[#This Row],[Column1]],FIND("–",Table711[[#This Row],[Column1]])-1),Table610[],2,0)</f>
        <v>3/4</v>
      </c>
      <c r="C194" s="13">
        <f>VLOOKUP(LEFT(Table711[[#This Row],[Column1]],FIND("–",Table711[[#This Row],[Column1]])-1),Table610[],4,0)</f>
        <v>0.75</v>
      </c>
      <c r="D194" s="4" t="str">
        <f t="shared" si="4"/>
        <v>24</v>
      </c>
      <c r="E194" s="4" t="s">
        <v>382</v>
      </c>
      <c r="F194" s="4" t="s">
        <v>372</v>
      </c>
      <c r="G194" s="4" t="str">
        <f>CONCATENATE(Table711[[#This Row],[Fraction]],"-",Table711[[#This Row],[Pitch]]," ",Table711[[#This Row],[Series]]," ",Table711[[#This Row],[Class]])</f>
        <v>3/4-24 UNS 2A</v>
      </c>
      <c r="H194" s="4" t="str">
        <f>CONCATENATE(TEXT(Table711[[#This Row],[Decimal]],".000"),"-",Table711[[#This Row],[Pitch]]," ",Table711[[#This Row],[Series]]," ",Table711[[#This Row],[Class]])</f>
        <v>.750-24 UNS 2A</v>
      </c>
      <c r="I194" s="55">
        <v>1.1999999999999999E-3</v>
      </c>
      <c r="J194" s="55">
        <v>0.74880000000000002</v>
      </c>
      <c r="K194" s="55">
        <v>0.74160000000000004</v>
      </c>
      <c r="L194" s="55" t="s">
        <v>551</v>
      </c>
      <c r="M194" s="55">
        <v>0.72170000000000001</v>
      </c>
      <c r="N194" s="55">
        <v>0.71760000000000002</v>
      </c>
      <c r="O194" s="55">
        <v>0.69920000000000004</v>
      </c>
      <c r="R194" s="4"/>
      <c r="S194" s="38" t="s">
        <v>657</v>
      </c>
      <c r="T194" s="4" t="str">
        <f>VLOOKUP(LEFT(Table7912[[#This Row],[Column1]],FIND("–",Table7912[[#This Row],[Column1]])-1),Table610[],2,0)</f>
        <v>3/4</v>
      </c>
      <c r="U194" s="13">
        <f>VLOOKUP(LEFT(Table7912[[#This Row],[Column1]],FIND("–",Table7912[[#This Row],[Column1]])-1),Table610[],4,0)</f>
        <v>0.75</v>
      </c>
      <c r="V194" s="4" t="str">
        <f t="shared" si="5"/>
        <v>24</v>
      </c>
      <c r="W194" s="4" t="s">
        <v>382</v>
      </c>
      <c r="X194" s="4" t="s">
        <v>373</v>
      </c>
      <c r="Y194" s="4" t="str">
        <f>CONCATENATE(Table7912[[#This Row],[Fraction]],"-",Table7912[[#This Row],[Pitch]]," ",Table7912[[#This Row],[Series]]," ",Table7912[[#This Row],[Class]])</f>
        <v>3/4-24 UNS 2B</v>
      </c>
      <c r="Z194" s="4" t="str">
        <f>CONCATENATE(TEXT(Table7912[[#This Row],[Decimal]],".000"),"-",Table7912[[#This Row],[Pitch]]," ",Table7912[[#This Row],[Series]]," ",Table7912[[#This Row],[Class]])</f>
        <v>.750-24 UNS 2B</v>
      </c>
      <c r="AC194" s="55">
        <v>0.75</v>
      </c>
      <c r="AE194" s="4">
        <v>0.72819999999999996</v>
      </c>
      <c r="AF194" s="4">
        <v>0.72289999999999999</v>
      </c>
      <c r="AG194" s="4"/>
      <c r="AH194" s="55">
        <v>0.70499999999999996</v>
      </c>
      <c r="AI194" s="4">
        <v>0.71499999999999997</v>
      </c>
      <c r="AJ194" s="4"/>
      <c r="AK194" s="4"/>
      <c r="AL194" s="4"/>
      <c r="AM194" s="4"/>
      <c r="AN194" s="4"/>
      <c r="AO194" s="4"/>
      <c r="AS194" s="16"/>
      <c r="AT194" s="16"/>
      <c r="AX194" s="17"/>
      <c r="AY194" s="77"/>
    </row>
    <row r="195" spans="1:51" x14ac:dyDescent="0.25">
      <c r="A195" s="38" t="s">
        <v>657</v>
      </c>
      <c r="B195" s="4" t="str">
        <f>VLOOKUP(LEFT(Table711[[#This Row],[Column1]],FIND("–",Table711[[#This Row],[Column1]])-1),Table610[],2,0)</f>
        <v>3/4</v>
      </c>
      <c r="C195" s="13">
        <f>VLOOKUP(LEFT(Table711[[#This Row],[Column1]],FIND("–",Table711[[#This Row],[Column1]])-1),Table610[],4,0)</f>
        <v>0.75</v>
      </c>
      <c r="D195" s="4" t="str">
        <f t="shared" ref="D195:D258" si="6">RIGHT(A195,LEN(A195)-FIND("–",A195))</f>
        <v>24</v>
      </c>
      <c r="E195" s="4" t="s">
        <v>382</v>
      </c>
      <c r="F195" s="4" t="s">
        <v>372</v>
      </c>
      <c r="G195" s="4" t="str">
        <f>CONCATENATE(Table711[[#This Row],[Fraction]],"-",Table711[[#This Row],[Pitch]]," ",Table711[[#This Row],[Series]]," ",Table711[[#This Row],[Class]])</f>
        <v>3/4-24 UNS 2A</v>
      </c>
      <c r="H195" s="4" t="str">
        <f>CONCATENATE(TEXT(Table711[[#This Row],[Decimal]],".000"),"-",Table711[[#This Row],[Pitch]]," ",Table711[[#This Row],[Series]]," ",Table711[[#This Row],[Class]])</f>
        <v>.750-24 UNS 2A</v>
      </c>
      <c r="I195" s="55">
        <v>1.1999999999999999E-3</v>
      </c>
      <c r="J195" s="55">
        <v>0.74880000000000002</v>
      </c>
      <c r="K195" s="55">
        <v>0.74209999999999998</v>
      </c>
      <c r="L195" s="55" t="s">
        <v>551</v>
      </c>
      <c r="M195" s="55">
        <v>0.72470000000000001</v>
      </c>
      <c r="N195" s="55">
        <v>0.7208</v>
      </c>
      <c r="O195" s="55">
        <v>0.70469999999999999</v>
      </c>
      <c r="R195" s="4"/>
      <c r="S195" s="38" t="s">
        <v>657</v>
      </c>
      <c r="T195" s="4" t="str">
        <f>VLOOKUP(LEFT(Table7912[[#This Row],[Column1]],FIND("–",Table7912[[#This Row],[Column1]])-1),Table610[],2,0)</f>
        <v>3/4</v>
      </c>
      <c r="U195" s="13">
        <f>VLOOKUP(LEFT(Table7912[[#This Row],[Column1]],FIND("–",Table7912[[#This Row],[Column1]])-1),Table610[],4,0)</f>
        <v>0.75</v>
      </c>
      <c r="V195" s="4" t="str">
        <f t="shared" ref="V195:V258" si="7">RIGHT(S195,LEN(S195)-FIND("–",S195))</f>
        <v>24</v>
      </c>
      <c r="W195" s="4" t="s">
        <v>382</v>
      </c>
      <c r="X195" s="4" t="s">
        <v>373</v>
      </c>
      <c r="Y195" s="4" t="str">
        <f>CONCATENATE(Table7912[[#This Row],[Fraction]],"-",Table7912[[#This Row],[Pitch]]," ",Table7912[[#This Row],[Series]]," ",Table7912[[#This Row],[Class]])</f>
        <v>3/4-24 UNS 2B</v>
      </c>
      <c r="Z195" s="4" t="str">
        <f>CONCATENATE(TEXT(Table7912[[#This Row],[Decimal]],".000"),"-",Table7912[[#This Row],[Pitch]]," ",Table7912[[#This Row],[Series]]," ",Table7912[[#This Row],[Class]])</f>
        <v>.750-24 UNS 2B</v>
      </c>
      <c r="AC195" s="55">
        <v>0.75</v>
      </c>
      <c r="AE195" s="4">
        <v>0.73099999999999998</v>
      </c>
      <c r="AF195" s="4">
        <v>0.72589999999999999</v>
      </c>
      <c r="AG195" s="4"/>
      <c r="AH195" s="55">
        <v>0.71</v>
      </c>
      <c r="AI195" s="4">
        <v>0.71899999999999997</v>
      </c>
      <c r="AJ195" s="4"/>
      <c r="AK195" s="4"/>
      <c r="AL195" s="4"/>
      <c r="AM195" s="4"/>
      <c r="AN195" s="4"/>
      <c r="AO195" s="4"/>
      <c r="AS195" s="16"/>
      <c r="AT195" s="16"/>
      <c r="AX195" s="17"/>
      <c r="AY195" s="77"/>
    </row>
    <row r="196" spans="1:51" x14ac:dyDescent="0.25">
      <c r="A196" s="38" t="s">
        <v>658</v>
      </c>
      <c r="B196" s="4" t="str">
        <f>VLOOKUP(LEFT(Table711[[#This Row],[Column1]],FIND("–",Table711[[#This Row],[Column1]])-1),Table610[],2,0)</f>
        <v>3/4</v>
      </c>
      <c r="C196" s="13">
        <f>VLOOKUP(LEFT(Table711[[#This Row],[Column1]],FIND("–",Table711[[#This Row],[Column1]])-1),Table610[],4,0)</f>
        <v>0.75</v>
      </c>
      <c r="D196" s="4" t="str">
        <f t="shared" si="6"/>
        <v>28</v>
      </c>
      <c r="E196" s="4" t="s">
        <v>384</v>
      </c>
      <c r="F196" s="4" t="s">
        <v>372</v>
      </c>
      <c r="G196" s="4" t="str">
        <f>CONCATENATE(Table711[[#This Row],[Fraction]],"-",Table711[[#This Row],[Pitch]]," ",Table711[[#This Row],[Series]]," ",Table711[[#This Row],[Class]])</f>
        <v>3/4-28 UN 2A</v>
      </c>
      <c r="H196" s="4" t="str">
        <f>CONCATENATE(TEXT(Table711[[#This Row],[Decimal]],".000"),"-",Table711[[#This Row],[Pitch]]," ",Table711[[#This Row],[Series]]," ",Table711[[#This Row],[Class]])</f>
        <v>.750-28 UN 2A</v>
      </c>
      <c r="I196" s="55">
        <v>1.1999999999999999E-3</v>
      </c>
      <c r="J196" s="55">
        <v>0.74880000000000002</v>
      </c>
      <c r="K196" s="55">
        <v>0.74229999999999996</v>
      </c>
      <c r="L196" s="55" t="s">
        <v>551</v>
      </c>
      <c r="M196" s="55">
        <v>0.72560000000000002</v>
      </c>
      <c r="N196" s="55">
        <v>0.7218</v>
      </c>
      <c r="O196" s="55">
        <v>0.70620000000000005</v>
      </c>
      <c r="R196" s="4"/>
      <c r="S196" s="38" t="s">
        <v>658</v>
      </c>
      <c r="T196" s="4" t="str">
        <f>VLOOKUP(LEFT(Table7912[[#This Row],[Column1]],FIND("–",Table7912[[#This Row],[Column1]])-1),Table610[],2,0)</f>
        <v>3/4</v>
      </c>
      <c r="U196" s="13">
        <f>VLOOKUP(LEFT(Table7912[[#This Row],[Column1]],FIND("–",Table7912[[#This Row],[Column1]])-1),Table610[],4,0)</f>
        <v>0.75</v>
      </c>
      <c r="V196" s="4" t="str">
        <f t="shared" si="7"/>
        <v>28</v>
      </c>
      <c r="W196" s="4" t="s">
        <v>384</v>
      </c>
      <c r="X196" s="4" t="s">
        <v>373</v>
      </c>
      <c r="Y196" s="4" t="str">
        <f>CONCATENATE(Table7912[[#This Row],[Fraction]],"-",Table7912[[#This Row],[Pitch]]," ",Table7912[[#This Row],[Series]]," ",Table7912[[#This Row],[Class]])</f>
        <v>3/4-28 UN 2B</v>
      </c>
      <c r="Z196" s="4" t="str">
        <f>CONCATENATE(TEXT(Table7912[[#This Row],[Decimal]],".000"),"-",Table7912[[#This Row],[Pitch]]," ",Table7912[[#This Row],[Series]]," ",Table7912[[#This Row],[Class]])</f>
        <v>.750-28 UN 2B</v>
      </c>
      <c r="AC196" s="55">
        <v>0.75</v>
      </c>
      <c r="AE196" s="4">
        <v>0.73180000000000001</v>
      </c>
      <c r="AF196" s="4">
        <v>0.7268</v>
      </c>
      <c r="AG196" s="4"/>
      <c r="AH196" s="55">
        <v>0.71099999999999997</v>
      </c>
      <c r="AI196" s="4">
        <v>0.72</v>
      </c>
      <c r="AJ196" s="4"/>
      <c r="AK196" s="4"/>
      <c r="AL196" s="4"/>
      <c r="AM196" s="4"/>
      <c r="AN196" s="4"/>
      <c r="AO196" s="4"/>
      <c r="AS196" s="16"/>
      <c r="AT196" s="16"/>
      <c r="AX196" s="17"/>
      <c r="AY196" s="77"/>
    </row>
    <row r="197" spans="1:51" x14ac:dyDescent="0.25">
      <c r="A197" s="38" t="s">
        <v>658</v>
      </c>
      <c r="B197" s="4" t="str">
        <f>VLOOKUP(LEFT(Table711[[#This Row],[Column1]],FIND("–",Table711[[#This Row],[Column1]])-1),Table610[],2,0)</f>
        <v>3/4</v>
      </c>
      <c r="C197" s="13">
        <f>VLOOKUP(LEFT(Table711[[#This Row],[Column1]],FIND("–",Table711[[#This Row],[Column1]])-1),Table610[],4,0)</f>
        <v>0.75</v>
      </c>
      <c r="D197" s="4" t="str">
        <f t="shared" si="6"/>
        <v>28</v>
      </c>
      <c r="E197" s="4" t="s">
        <v>384</v>
      </c>
      <c r="F197" s="4" t="s">
        <v>374</v>
      </c>
      <c r="G197" s="4" t="str">
        <f>CONCATENATE(Table711[[#This Row],[Fraction]],"-",Table711[[#This Row],[Pitch]]," ",Table711[[#This Row],[Series]]," ",Table711[[#This Row],[Class]])</f>
        <v>3/4-28 UN 3A</v>
      </c>
      <c r="H197" s="4" t="str">
        <f>CONCATENATE(TEXT(Table711[[#This Row],[Decimal]],".000"),"-",Table711[[#This Row],[Pitch]]," ",Table711[[#This Row],[Series]]," ",Table711[[#This Row],[Class]])</f>
        <v>.750-28 UN 3A</v>
      </c>
      <c r="I197" s="55">
        <v>0</v>
      </c>
      <c r="J197" s="55">
        <v>0.75</v>
      </c>
      <c r="K197" s="55">
        <v>0.74350000000000005</v>
      </c>
      <c r="L197" s="55" t="s">
        <v>551</v>
      </c>
      <c r="M197" s="55">
        <v>0.7268</v>
      </c>
      <c r="N197" s="55">
        <v>0.72389999999999999</v>
      </c>
      <c r="O197" s="55">
        <v>0.70740000000000003</v>
      </c>
      <c r="R197" s="4"/>
      <c r="S197" s="38" t="s">
        <v>658</v>
      </c>
      <c r="T197" s="4" t="str">
        <f>VLOOKUP(LEFT(Table7912[[#This Row],[Column1]],FIND("–",Table7912[[#This Row],[Column1]])-1),Table610[],2,0)</f>
        <v>3/4</v>
      </c>
      <c r="U197" s="13">
        <f>VLOOKUP(LEFT(Table7912[[#This Row],[Column1]],FIND("–",Table7912[[#This Row],[Column1]])-1),Table610[],4,0)</f>
        <v>0.75</v>
      </c>
      <c r="V197" s="4" t="str">
        <f t="shared" si="7"/>
        <v>28</v>
      </c>
      <c r="W197" s="4" t="s">
        <v>384</v>
      </c>
      <c r="X197" s="4" t="s">
        <v>375</v>
      </c>
      <c r="Y197" s="4" t="str">
        <f>CONCATENATE(Table7912[[#This Row],[Fraction]],"-",Table7912[[#This Row],[Pitch]]," ",Table7912[[#This Row],[Series]]," ",Table7912[[#This Row],[Class]])</f>
        <v>3/4-28 UN 3B</v>
      </c>
      <c r="Z197" s="4" t="str">
        <f>CONCATENATE(TEXT(Table7912[[#This Row],[Decimal]],".000"),"-",Table7912[[#This Row],[Pitch]]," ",Table7912[[#This Row],[Series]]," ",Table7912[[#This Row],[Class]])</f>
        <v>.750-28 UN 3B</v>
      </c>
      <c r="AC197" s="55">
        <v>0.75</v>
      </c>
      <c r="AE197" s="4">
        <v>0.73050000000000004</v>
      </c>
      <c r="AF197" s="4">
        <v>0.7268</v>
      </c>
      <c r="AG197" s="4"/>
      <c r="AH197" s="55">
        <v>0.71099999999999997</v>
      </c>
      <c r="AI197" s="4">
        <v>0.71760000000000002</v>
      </c>
      <c r="AJ197" s="4"/>
      <c r="AK197" s="4"/>
      <c r="AL197" s="4"/>
      <c r="AM197" s="4"/>
      <c r="AN197" s="4"/>
      <c r="AO197" s="4"/>
      <c r="AS197" s="16"/>
      <c r="AT197" s="16"/>
      <c r="AX197" s="17"/>
      <c r="AY197" s="77"/>
    </row>
    <row r="198" spans="1:51" x14ac:dyDescent="0.25">
      <c r="A198" s="38" t="s">
        <v>659</v>
      </c>
      <c r="B198" s="4" t="str">
        <f>VLOOKUP(LEFT(Table711[[#This Row],[Column1]],FIND("–",Table711[[#This Row],[Column1]])-1),Table610[],2,0)</f>
        <v>3/4</v>
      </c>
      <c r="C198" s="13">
        <f>VLOOKUP(LEFT(Table711[[#This Row],[Column1]],FIND("–",Table711[[#This Row],[Column1]])-1),Table610[],4,0)</f>
        <v>0.75</v>
      </c>
      <c r="D198" s="4" t="str">
        <f t="shared" si="6"/>
        <v>32</v>
      </c>
      <c r="E198" s="4" t="s">
        <v>384</v>
      </c>
      <c r="F198" s="4" t="s">
        <v>372</v>
      </c>
      <c r="G198" s="4" t="str">
        <f>CONCATENATE(Table711[[#This Row],[Fraction]],"-",Table711[[#This Row],[Pitch]]," ",Table711[[#This Row],[Series]]," ",Table711[[#This Row],[Class]])</f>
        <v>3/4-32 UN 2A</v>
      </c>
      <c r="H198" s="4" t="str">
        <f>CONCATENATE(TEXT(Table711[[#This Row],[Decimal]],".000"),"-",Table711[[#This Row],[Pitch]]," ",Table711[[#This Row],[Series]]," ",Table711[[#This Row],[Class]])</f>
        <v>.750-32 UN 2A</v>
      </c>
      <c r="I198" s="55">
        <v>1.1000000000000001E-3</v>
      </c>
      <c r="J198" s="55">
        <v>0.74890000000000001</v>
      </c>
      <c r="K198" s="55">
        <v>0.7429</v>
      </c>
      <c r="L198" s="55" t="s">
        <v>551</v>
      </c>
      <c r="M198" s="55">
        <v>0.72860000000000003</v>
      </c>
      <c r="N198" s="55">
        <v>0.72499999999999998</v>
      </c>
      <c r="O198" s="55">
        <v>0.7117</v>
      </c>
      <c r="R198" s="4"/>
      <c r="S198" s="38" t="s">
        <v>659</v>
      </c>
      <c r="T198" s="4" t="str">
        <f>VLOOKUP(LEFT(Table7912[[#This Row],[Column1]],FIND("–",Table7912[[#This Row],[Column1]])-1),Table610[],2,0)</f>
        <v>3/4</v>
      </c>
      <c r="U198" s="13">
        <f>VLOOKUP(LEFT(Table7912[[#This Row],[Column1]],FIND("–",Table7912[[#This Row],[Column1]])-1),Table610[],4,0)</f>
        <v>0.75</v>
      </c>
      <c r="V198" s="4" t="str">
        <f t="shared" si="7"/>
        <v>32</v>
      </c>
      <c r="W198" s="4" t="s">
        <v>384</v>
      </c>
      <c r="X198" s="4" t="s">
        <v>373</v>
      </c>
      <c r="Y198" s="4" t="str">
        <f>CONCATENATE(Table7912[[#This Row],[Fraction]],"-",Table7912[[#This Row],[Pitch]]," ",Table7912[[#This Row],[Series]]," ",Table7912[[#This Row],[Class]])</f>
        <v>3/4-32 UN 2B</v>
      </c>
      <c r="Z198" s="4" t="str">
        <f>CONCATENATE(TEXT(Table7912[[#This Row],[Decimal]],".000"),"-",Table7912[[#This Row],[Pitch]]," ",Table7912[[#This Row],[Series]]," ",Table7912[[#This Row],[Class]])</f>
        <v>.750-32 UN 2B</v>
      </c>
      <c r="AC198" s="55">
        <v>0.75</v>
      </c>
      <c r="AE198" s="4">
        <v>0.73440000000000005</v>
      </c>
      <c r="AF198" s="4">
        <v>0.72970000000000002</v>
      </c>
      <c r="AG198" s="4"/>
      <c r="AH198" s="55">
        <v>0.71599999999999997</v>
      </c>
      <c r="AI198" s="4">
        <v>0.72399999999999998</v>
      </c>
      <c r="AJ198" s="4"/>
      <c r="AK198" s="4"/>
      <c r="AL198" s="4"/>
      <c r="AM198" s="4"/>
      <c r="AN198" s="4"/>
      <c r="AO198" s="4"/>
      <c r="AS198" s="16"/>
      <c r="AT198" s="16"/>
      <c r="AX198" s="17"/>
      <c r="AY198" s="77"/>
    </row>
    <row r="199" spans="1:51" x14ac:dyDescent="0.25">
      <c r="A199" s="38" t="s">
        <v>659</v>
      </c>
      <c r="B199" s="4" t="str">
        <f>VLOOKUP(LEFT(Table711[[#This Row],[Column1]],FIND("–",Table711[[#This Row],[Column1]])-1),Table610[],2,0)</f>
        <v>3/4</v>
      </c>
      <c r="C199" s="13">
        <f>VLOOKUP(LEFT(Table711[[#This Row],[Column1]],FIND("–",Table711[[#This Row],[Column1]])-1),Table610[],4,0)</f>
        <v>0.75</v>
      </c>
      <c r="D199" s="4" t="str">
        <f t="shared" si="6"/>
        <v>32</v>
      </c>
      <c r="E199" s="4" t="s">
        <v>384</v>
      </c>
      <c r="F199" s="4" t="s">
        <v>374</v>
      </c>
      <c r="G199" s="4" t="str">
        <f>CONCATENATE(Table711[[#This Row],[Fraction]],"-",Table711[[#This Row],[Pitch]]," ",Table711[[#This Row],[Series]]," ",Table711[[#This Row],[Class]])</f>
        <v>3/4-32 UN 3A</v>
      </c>
      <c r="H199" s="4" t="str">
        <f>CONCATENATE(TEXT(Table711[[#This Row],[Decimal]],".000"),"-",Table711[[#This Row],[Pitch]]," ",Table711[[#This Row],[Series]]," ",Table711[[#This Row],[Class]])</f>
        <v>.750-32 UN 3A</v>
      </c>
      <c r="I199" s="55">
        <v>0</v>
      </c>
      <c r="J199" s="55">
        <v>0.75</v>
      </c>
      <c r="K199" s="55">
        <v>0.74399999999999999</v>
      </c>
      <c r="L199" s="55" t="s">
        <v>551</v>
      </c>
      <c r="M199" s="55">
        <v>0.72970000000000002</v>
      </c>
      <c r="N199" s="55">
        <v>0.72699999999999998</v>
      </c>
      <c r="O199" s="55">
        <v>0.71279999999999999</v>
      </c>
      <c r="R199" s="4"/>
      <c r="S199" s="38" t="s">
        <v>659</v>
      </c>
      <c r="T199" s="4" t="str">
        <f>VLOOKUP(LEFT(Table7912[[#This Row],[Column1]],FIND("–",Table7912[[#This Row],[Column1]])-1),Table610[],2,0)</f>
        <v>3/4</v>
      </c>
      <c r="U199" s="13">
        <f>VLOOKUP(LEFT(Table7912[[#This Row],[Column1]],FIND("–",Table7912[[#This Row],[Column1]])-1),Table610[],4,0)</f>
        <v>0.75</v>
      </c>
      <c r="V199" s="4" t="str">
        <f t="shared" si="7"/>
        <v>32</v>
      </c>
      <c r="W199" s="4" t="s">
        <v>384</v>
      </c>
      <c r="X199" s="4" t="s">
        <v>375</v>
      </c>
      <c r="Y199" s="4" t="str">
        <f>CONCATENATE(Table7912[[#This Row],[Fraction]],"-",Table7912[[#This Row],[Pitch]]," ",Table7912[[#This Row],[Series]]," ",Table7912[[#This Row],[Class]])</f>
        <v>3/4-32 UN 3B</v>
      </c>
      <c r="Z199" s="4" t="str">
        <f>CONCATENATE(TEXT(Table7912[[#This Row],[Decimal]],".000"),"-",Table7912[[#This Row],[Pitch]]," ",Table7912[[#This Row],[Series]]," ",Table7912[[#This Row],[Class]])</f>
        <v>.750-32 UN 3B</v>
      </c>
      <c r="AC199" s="55">
        <v>0.75</v>
      </c>
      <c r="AE199" s="4">
        <v>0.73329999999999995</v>
      </c>
      <c r="AF199" s="4">
        <v>0.72970000000000002</v>
      </c>
      <c r="AG199" s="4"/>
      <c r="AH199" s="55">
        <v>0.71599999999999997</v>
      </c>
      <c r="AI199" s="4">
        <v>0.72189999999999999</v>
      </c>
      <c r="AJ199" s="4"/>
      <c r="AK199" s="4"/>
      <c r="AL199" s="4"/>
      <c r="AM199" s="4"/>
      <c r="AN199" s="4"/>
      <c r="AO199" s="4"/>
      <c r="AS199" s="16"/>
      <c r="AT199" s="16"/>
      <c r="AX199" s="17"/>
      <c r="AY199" s="77"/>
    </row>
    <row r="200" spans="1:51" x14ac:dyDescent="0.25">
      <c r="A200" s="38" t="s">
        <v>660</v>
      </c>
      <c r="B200" s="4" t="str">
        <f>VLOOKUP(LEFT(Table711[[#This Row],[Column1]],FIND("–",Table711[[#This Row],[Column1]])-1),Table610[],2,0)</f>
        <v>13/16</v>
      </c>
      <c r="C200" s="13">
        <f>VLOOKUP(LEFT(Table711[[#This Row],[Column1]],FIND("–",Table711[[#This Row],[Column1]])-1),Table610[],4,0)</f>
        <v>0.8125</v>
      </c>
      <c r="D200" s="4" t="str">
        <f t="shared" si="6"/>
        <v>12</v>
      </c>
      <c r="E200" s="4" t="s">
        <v>384</v>
      </c>
      <c r="F200" s="4" t="s">
        <v>372</v>
      </c>
      <c r="G200" s="4" t="str">
        <f>CONCATENATE(Table711[[#This Row],[Fraction]],"-",Table711[[#This Row],[Pitch]]," ",Table711[[#This Row],[Series]]," ",Table711[[#This Row],[Class]])</f>
        <v>13/16-12 UN 2A</v>
      </c>
      <c r="H200" s="4" t="str">
        <f>CONCATENATE(TEXT(Table711[[#This Row],[Decimal]],".000"),"-",Table711[[#This Row],[Pitch]]," ",Table711[[#This Row],[Series]]," ",Table711[[#This Row],[Class]])</f>
        <v>.813-12 UN 2A</v>
      </c>
      <c r="I200" s="55">
        <v>1.6999999999999999E-3</v>
      </c>
      <c r="J200" s="55">
        <v>0.81079999999999997</v>
      </c>
      <c r="K200" s="55">
        <v>0.7994</v>
      </c>
      <c r="L200" s="55" t="s">
        <v>551</v>
      </c>
      <c r="M200" s="55">
        <v>0.75670000000000004</v>
      </c>
      <c r="N200" s="55">
        <v>0.75119999999999998</v>
      </c>
      <c r="O200" s="55">
        <v>0.71160000000000001</v>
      </c>
      <c r="R200" s="4"/>
      <c r="S200" s="38" t="s">
        <v>660</v>
      </c>
      <c r="T200" s="4" t="str">
        <f>VLOOKUP(LEFT(Table7912[[#This Row],[Column1]],FIND("–",Table7912[[#This Row],[Column1]])-1),Table610[],2,0)</f>
        <v>13/16</v>
      </c>
      <c r="U200" s="13">
        <f>VLOOKUP(LEFT(Table7912[[#This Row],[Column1]],FIND("–",Table7912[[#This Row],[Column1]])-1),Table610[],4,0)</f>
        <v>0.8125</v>
      </c>
      <c r="V200" s="4" t="str">
        <f t="shared" si="7"/>
        <v>12</v>
      </c>
      <c r="W200" s="4" t="s">
        <v>384</v>
      </c>
      <c r="X200" s="4" t="s">
        <v>373</v>
      </c>
      <c r="Y200" s="4" t="str">
        <f>CONCATENATE(Table7912[[#This Row],[Fraction]],"-",Table7912[[#This Row],[Pitch]]," ",Table7912[[#This Row],[Series]]," ",Table7912[[#This Row],[Class]])</f>
        <v>13/16-12 UN 2B</v>
      </c>
      <c r="Z200" s="4" t="str">
        <f>CONCATENATE(TEXT(Table7912[[#This Row],[Decimal]],".000"),"-",Table7912[[#This Row],[Pitch]]," ",Table7912[[#This Row],[Series]]," ",Table7912[[#This Row],[Class]])</f>
        <v>.813-12 UN 2B</v>
      </c>
      <c r="AC200" s="55">
        <v>0.8125</v>
      </c>
      <c r="AE200" s="4">
        <v>0.76559999999999995</v>
      </c>
      <c r="AF200" s="4">
        <v>0.75839999999999996</v>
      </c>
      <c r="AG200" s="4"/>
      <c r="AH200" s="55">
        <v>0.72199999999999998</v>
      </c>
      <c r="AI200" s="4">
        <v>0.74</v>
      </c>
      <c r="AJ200" s="4"/>
      <c r="AK200" s="4"/>
      <c r="AL200" s="4"/>
      <c r="AM200" s="4"/>
      <c r="AN200" s="4"/>
      <c r="AO200" s="4"/>
      <c r="AS200" s="16"/>
      <c r="AT200" s="16"/>
      <c r="AX200" s="17"/>
      <c r="AY200" s="77"/>
    </row>
    <row r="201" spans="1:51" x14ac:dyDescent="0.25">
      <c r="A201" s="38" t="s">
        <v>660</v>
      </c>
      <c r="B201" s="4" t="str">
        <f>VLOOKUP(LEFT(Table711[[#This Row],[Column1]],FIND("–",Table711[[#This Row],[Column1]])-1),Table610[],2,0)</f>
        <v>13/16</v>
      </c>
      <c r="C201" s="13">
        <f>VLOOKUP(LEFT(Table711[[#This Row],[Column1]],FIND("–",Table711[[#This Row],[Column1]])-1),Table610[],4,0)</f>
        <v>0.8125</v>
      </c>
      <c r="D201" s="4" t="str">
        <f t="shared" si="6"/>
        <v>12</v>
      </c>
      <c r="E201" s="4" t="s">
        <v>384</v>
      </c>
      <c r="F201" s="4" t="s">
        <v>374</v>
      </c>
      <c r="G201" s="4" t="str">
        <f>CONCATENATE(Table711[[#This Row],[Fraction]],"-",Table711[[#This Row],[Pitch]]," ",Table711[[#This Row],[Series]]," ",Table711[[#This Row],[Class]])</f>
        <v>13/16-12 UN 3A</v>
      </c>
      <c r="H201" s="4" t="str">
        <f>CONCATENATE(TEXT(Table711[[#This Row],[Decimal]],".000"),"-",Table711[[#This Row],[Pitch]]," ",Table711[[#This Row],[Series]]," ",Table711[[#This Row],[Class]])</f>
        <v>.813-12 UN 3A</v>
      </c>
      <c r="I201" s="55">
        <v>0</v>
      </c>
      <c r="J201" s="55">
        <v>0.8125</v>
      </c>
      <c r="K201" s="55">
        <v>0.80110000000000003</v>
      </c>
      <c r="L201" s="55" t="s">
        <v>551</v>
      </c>
      <c r="M201" s="55">
        <v>0.75839999999999996</v>
      </c>
      <c r="N201" s="55">
        <v>0.75429999999999997</v>
      </c>
      <c r="O201" s="55">
        <v>0.71330000000000005</v>
      </c>
      <c r="R201" s="4"/>
      <c r="S201" s="38" t="s">
        <v>660</v>
      </c>
      <c r="T201" s="4" t="str">
        <f>VLOOKUP(LEFT(Table7912[[#This Row],[Column1]],FIND("–",Table7912[[#This Row],[Column1]])-1),Table610[],2,0)</f>
        <v>13/16</v>
      </c>
      <c r="U201" s="13">
        <f>VLOOKUP(LEFT(Table7912[[#This Row],[Column1]],FIND("–",Table7912[[#This Row],[Column1]])-1),Table610[],4,0)</f>
        <v>0.8125</v>
      </c>
      <c r="V201" s="4" t="str">
        <f t="shared" si="7"/>
        <v>12</v>
      </c>
      <c r="W201" s="4" t="s">
        <v>384</v>
      </c>
      <c r="X201" s="4" t="s">
        <v>375</v>
      </c>
      <c r="Y201" s="4" t="str">
        <f>CONCATENATE(Table7912[[#This Row],[Fraction]],"-",Table7912[[#This Row],[Pitch]]," ",Table7912[[#This Row],[Series]]," ",Table7912[[#This Row],[Class]])</f>
        <v>13/16-12 UN 3B</v>
      </c>
      <c r="Z201" s="4" t="str">
        <f>CONCATENATE(TEXT(Table7912[[#This Row],[Decimal]],".000"),"-",Table7912[[#This Row],[Pitch]]," ",Table7912[[#This Row],[Series]]," ",Table7912[[#This Row],[Class]])</f>
        <v>.813-12 UN 3B</v>
      </c>
      <c r="AC201" s="55">
        <v>0.8125</v>
      </c>
      <c r="AE201" s="4">
        <v>0.76380000000000003</v>
      </c>
      <c r="AF201" s="4">
        <v>0.75839999999999996</v>
      </c>
      <c r="AG201" s="4"/>
      <c r="AH201" s="55">
        <v>0.72199999999999998</v>
      </c>
      <c r="AI201" s="4">
        <v>0.7329</v>
      </c>
      <c r="AJ201" s="4"/>
      <c r="AK201" s="4"/>
      <c r="AL201" s="4"/>
      <c r="AM201" s="4"/>
      <c r="AN201" s="4"/>
      <c r="AO201" s="4"/>
      <c r="AS201" s="16"/>
      <c r="AT201" s="16"/>
      <c r="AX201" s="17"/>
      <c r="AY201" s="77"/>
    </row>
    <row r="202" spans="1:51" x14ac:dyDescent="0.25">
      <c r="A202" s="38" t="s">
        <v>661</v>
      </c>
      <c r="B202" s="4" t="str">
        <f>VLOOKUP(LEFT(Table711[[#This Row],[Column1]],FIND("–",Table711[[#This Row],[Column1]])-1),Table610[],2,0)</f>
        <v>13/16</v>
      </c>
      <c r="C202" s="13">
        <f>VLOOKUP(LEFT(Table711[[#This Row],[Column1]],FIND("–",Table711[[#This Row],[Column1]])-1),Table610[],4,0)</f>
        <v>0.8125</v>
      </c>
      <c r="D202" s="4" t="str">
        <f t="shared" si="6"/>
        <v>16</v>
      </c>
      <c r="E202" s="4" t="s">
        <v>384</v>
      </c>
      <c r="F202" s="4" t="s">
        <v>372</v>
      </c>
      <c r="G202" s="4" t="str">
        <f>CONCATENATE(Table711[[#This Row],[Fraction]],"-",Table711[[#This Row],[Pitch]]," ",Table711[[#This Row],[Series]]," ",Table711[[#This Row],[Class]])</f>
        <v>13/16-16 UN 2A</v>
      </c>
      <c r="H202" s="4" t="str">
        <f>CONCATENATE(TEXT(Table711[[#This Row],[Decimal]],".000"),"-",Table711[[#This Row],[Pitch]]," ",Table711[[#This Row],[Series]]," ",Table711[[#This Row],[Class]])</f>
        <v>.813-16 UN 2A</v>
      </c>
      <c r="I202" s="55">
        <v>1.5E-3</v>
      </c>
      <c r="J202" s="55">
        <v>0.81100000000000005</v>
      </c>
      <c r="K202" s="55">
        <v>0.80159999999999998</v>
      </c>
      <c r="L202" s="55" t="s">
        <v>551</v>
      </c>
      <c r="M202" s="55">
        <v>0.77039999999999997</v>
      </c>
      <c r="N202" s="55">
        <v>0.76549999999999996</v>
      </c>
      <c r="O202" s="55">
        <v>0.73650000000000004</v>
      </c>
      <c r="R202" s="4"/>
      <c r="S202" s="38" t="s">
        <v>661</v>
      </c>
      <c r="T202" s="4" t="str">
        <f>VLOOKUP(LEFT(Table7912[[#This Row],[Column1]],FIND("–",Table7912[[#This Row],[Column1]])-1),Table610[],2,0)</f>
        <v>13/16</v>
      </c>
      <c r="U202" s="13">
        <f>VLOOKUP(LEFT(Table7912[[#This Row],[Column1]],FIND("–",Table7912[[#This Row],[Column1]])-1),Table610[],4,0)</f>
        <v>0.8125</v>
      </c>
      <c r="V202" s="4" t="str">
        <f t="shared" si="7"/>
        <v>16</v>
      </c>
      <c r="W202" s="4" t="s">
        <v>384</v>
      </c>
      <c r="X202" s="4" t="s">
        <v>373</v>
      </c>
      <c r="Y202" s="4" t="str">
        <f>CONCATENATE(Table7912[[#This Row],[Fraction]],"-",Table7912[[#This Row],[Pitch]]," ",Table7912[[#This Row],[Series]]," ",Table7912[[#This Row],[Class]])</f>
        <v>13/16-16 UN 2B</v>
      </c>
      <c r="Z202" s="4" t="str">
        <f>CONCATENATE(TEXT(Table7912[[#This Row],[Decimal]],".000"),"-",Table7912[[#This Row],[Pitch]]," ",Table7912[[#This Row],[Series]]," ",Table7912[[#This Row],[Class]])</f>
        <v>.813-16 UN 2B</v>
      </c>
      <c r="AC202" s="55">
        <v>0.8125</v>
      </c>
      <c r="AE202" s="4">
        <v>0.7782</v>
      </c>
      <c r="AF202" s="4">
        <v>0.77190000000000003</v>
      </c>
      <c r="AG202" s="4"/>
      <c r="AH202" s="55">
        <v>0.745</v>
      </c>
      <c r="AI202" s="4">
        <v>0.75900000000000001</v>
      </c>
      <c r="AJ202" s="4"/>
      <c r="AK202" s="4"/>
      <c r="AL202" s="4"/>
      <c r="AM202" s="4"/>
      <c r="AN202" s="4"/>
      <c r="AO202" s="4"/>
      <c r="AS202" s="16"/>
      <c r="AT202" s="16"/>
      <c r="AX202" s="17"/>
      <c r="AY202" s="77"/>
    </row>
    <row r="203" spans="1:51" x14ac:dyDescent="0.25">
      <c r="A203" s="38" t="s">
        <v>661</v>
      </c>
      <c r="B203" s="4" t="str">
        <f>VLOOKUP(LEFT(Table711[[#This Row],[Column1]],FIND("–",Table711[[#This Row],[Column1]])-1),Table610[],2,0)</f>
        <v>13/16</v>
      </c>
      <c r="C203" s="13">
        <f>VLOOKUP(LEFT(Table711[[#This Row],[Column1]],FIND("–",Table711[[#This Row],[Column1]])-1),Table610[],4,0)</f>
        <v>0.8125</v>
      </c>
      <c r="D203" s="4" t="str">
        <f t="shared" si="6"/>
        <v>16</v>
      </c>
      <c r="E203" s="4" t="s">
        <v>384</v>
      </c>
      <c r="F203" s="4" t="s">
        <v>374</v>
      </c>
      <c r="G203" s="4" t="str">
        <f>CONCATENATE(Table711[[#This Row],[Fraction]],"-",Table711[[#This Row],[Pitch]]," ",Table711[[#This Row],[Series]]," ",Table711[[#This Row],[Class]])</f>
        <v>13/16-16 UN 3A</v>
      </c>
      <c r="H203" s="4" t="str">
        <f>CONCATENATE(TEXT(Table711[[#This Row],[Decimal]],".000"),"-",Table711[[#This Row],[Pitch]]," ",Table711[[#This Row],[Series]]," ",Table711[[#This Row],[Class]])</f>
        <v>.813-16 UN 3A</v>
      </c>
      <c r="I203" s="55">
        <v>0</v>
      </c>
      <c r="J203" s="55">
        <v>0.8125</v>
      </c>
      <c r="K203" s="55">
        <v>0.80310000000000004</v>
      </c>
      <c r="L203" s="55" t="s">
        <v>551</v>
      </c>
      <c r="M203" s="55">
        <v>0.77190000000000003</v>
      </c>
      <c r="N203" s="55">
        <v>0.76829999999999998</v>
      </c>
      <c r="O203" s="55">
        <v>0.73799999999999999</v>
      </c>
      <c r="R203" s="4"/>
      <c r="S203" s="38" t="s">
        <v>661</v>
      </c>
      <c r="T203" s="4" t="str">
        <f>VLOOKUP(LEFT(Table7912[[#This Row],[Column1]],FIND("–",Table7912[[#This Row],[Column1]])-1),Table610[],2,0)</f>
        <v>13/16</v>
      </c>
      <c r="U203" s="13">
        <f>VLOOKUP(LEFT(Table7912[[#This Row],[Column1]],FIND("–",Table7912[[#This Row],[Column1]])-1),Table610[],4,0)</f>
        <v>0.8125</v>
      </c>
      <c r="V203" s="4" t="str">
        <f t="shared" si="7"/>
        <v>16</v>
      </c>
      <c r="W203" s="4" t="s">
        <v>384</v>
      </c>
      <c r="X203" s="4" t="s">
        <v>375</v>
      </c>
      <c r="Y203" s="4" t="str">
        <f>CONCATENATE(Table7912[[#This Row],[Fraction]],"-",Table7912[[#This Row],[Pitch]]," ",Table7912[[#This Row],[Series]]," ",Table7912[[#This Row],[Class]])</f>
        <v>13/16-16 UN 3B</v>
      </c>
      <c r="Z203" s="4" t="str">
        <f>CONCATENATE(TEXT(Table7912[[#This Row],[Decimal]],".000"),"-",Table7912[[#This Row],[Pitch]]," ",Table7912[[#This Row],[Series]]," ",Table7912[[#This Row],[Class]])</f>
        <v>.813-16 UN 3B</v>
      </c>
      <c r="AC203" s="55">
        <v>0.8125</v>
      </c>
      <c r="AE203" s="4">
        <v>0.77659999999999996</v>
      </c>
      <c r="AF203" s="4">
        <v>0.77190000000000003</v>
      </c>
      <c r="AG203" s="4"/>
      <c r="AH203" s="55">
        <v>0.745</v>
      </c>
      <c r="AI203" s="4">
        <v>0.75329999999999997</v>
      </c>
      <c r="AJ203" s="4"/>
      <c r="AK203" s="4"/>
      <c r="AL203" s="4"/>
      <c r="AM203" s="4"/>
      <c r="AN203" s="4"/>
      <c r="AO203" s="4"/>
      <c r="AS203" s="16"/>
      <c r="AT203" s="16"/>
      <c r="AX203" s="17"/>
      <c r="AY203" s="77"/>
    </row>
    <row r="204" spans="1:51" x14ac:dyDescent="0.25">
      <c r="A204" s="38" t="s">
        <v>662</v>
      </c>
      <c r="B204" s="4" t="str">
        <f>VLOOKUP(LEFT(Table711[[#This Row],[Column1]],FIND("–",Table711[[#This Row],[Column1]])-1),Table610[],2,0)</f>
        <v>13/16</v>
      </c>
      <c r="C204" s="13">
        <f>VLOOKUP(LEFT(Table711[[#This Row],[Column1]],FIND("–",Table711[[#This Row],[Column1]])-1),Table610[],4,0)</f>
        <v>0.8125</v>
      </c>
      <c r="D204" s="4" t="str">
        <f t="shared" si="6"/>
        <v>20</v>
      </c>
      <c r="E204" s="4" t="s">
        <v>383</v>
      </c>
      <c r="F204" s="4" t="s">
        <v>372</v>
      </c>
      <c r="G204" s="4" t="str">
        <f>CONCATENATE(Table711[[#This Row],[Fraction]],"-",Table711[[#This Row],[Pitch]]," ",Table711[[#This Row],[Series]]," ",Table711[[#This Row],[Class]])</f>
        <v>13/16-20 UNEF 2A</v>
      </c>
      <c r="H204" s="4" t="str">
        <f>CONCATENATE(TEXT(Table711[[#This Row],[Decimal]],".000"),"-",Table711[[#This Row],[Pitch]]," ",Table711[[#This Row],[Series]]," ",Table711[[#This Row],[Class]])</f>
        <v>.813-20 UNEF 2A</v>
      </c>
      <c r="I204" s="55">
        <v>1.2999999999999999E-3</v>
      </c>
      <c r="J204" s="55">
        <v>0.81120000000000003</v>
      </c>
      <c r="K204" s="55">
        <v>0.80310000000000004</v>
      </c>
      <c r="L204" s="55" t="s">
        <v>551</v>
      </c>
      <c r="M204" s="55">
        <v>0.77869999999999995</v>
      </c>
      <c r="N204" s="55">
        <v>0.77429999999999999</v>
      </c>
      <c r="O204" s="55">
        <v>0.75170000000000003</v>
      </c>
      <c r="R204" s="4"/>
      <c r="S204" s="38" t="s">
        <v>662</v>
      </c>
      <c r="T204" s="4" t="str">
        <f>VLOOKUP(LEFT(Table7912[[#This Row],[Column1]],FIND("–",Table7912[[#This Row],[Column1]])-1),Table610[],2,0)</f>
        <v>13/16</v>
      </c>
      <c r="U204" s="13">
        <f>VLOOKUP(LEFT(Table7912[[#This Row],[Column1]],FIND("–",Table7912[[#This Row],[Column1]])-1),Table610[],4,0)</f>
        <v>0.8125</v>
      </c>
      <c r="V204" s="4" t="str">
        <f t="shared" si="7"/>
        <v>20</v>
      </c>
      <c r="W204" s="4" t="s">
        <v>383</v>
      </c>
      <c r="X204" s="4" t="s">
        <v>373</v>
      </c>
      <c r="Y204" s="4" t="str">
        <f>CONCATENATE(Table7912[[#This Row],[Fraction]],"-",Table7912[[#This Row],[Pitch]]," ",Table7912[[#This Row],[Series]]," ",Table7912[[#This Row],[Class]])</f>
        <v>13/16-20 UNEF 2B</v>
      </c>
      <c r="Z204" s="4" t="str">
        <f>CONCATENATE(TEXT(Table7912[[#This Row],[Decimal]],".000"),"-",Table7912[[#This Row],[Pitch]]," ",Table7912[[#This Row],[Series]]," ",Table7912[[#This Row],[Class]])</f>
        <v>.813-20 UNEF 2B</v>
      </c>
      <c r="AC204" s="55">
        <v>0.8125</v>
      </c>
      <c r="AE204" s="4">
        <v>0.78569999999999995</v>
      </c>
      <c r="AF204" s="4">
        <v>0.78</v>
      </c>
      <c r="AG204" s="4"/>
      <c r="AH204" s="55">
        <v>0.75800000000000001</v>
      </c>
      <c r="AI204" s="4">
        <v>0.77</v>
      </c>
      <c r="AJ204" s="4"/>
      <c r="AK204" s="4"/>
      <c r="AL204" s="4"/>
      <c r="AM204" s="4"/>
      <c r="AN204" s="4"/>
      <c r="AO204" s="4"/>
      <c r="AS204" s="16"/>
      <c r="AT204" s="16"/>
      <c r="AX204" s="17"/>
      <c r="AY204" s="77"/>
    </row>
    <row r="205" spans="1:51" x14ac:dyDescent="0.25">
      <c r="A205" s="38" t="s">
        <v>662</v>
      </c>
      <c r="B205" s="4" t="str">
        <f>VLOOKUP(LEFT(Table711[[#This Row],[Column1]],FIND("–",Table711[[#This Row],[Column1]])-1),Table610[],2,0)</f>
        <v>13/16</v>
      </c>
      <c r="C205" s="13">
        <f>VLOOKUP(LEFT(Table711[[#This Row],[Column1]],FIND("–",Table711[[#This Row],[Column1]])-1),Table610[],4,0)</f>
        <v>0.8125</v>
      </c>
      <c r="D205" s="4" t="str">
        <f t="shared" si="6"/>
        <v>20</v>
      </c>
      <c r="E205" s="4" t="s">
        <v>383</v>
      </c>
      <c r="F205" s="4" t="s">
        <v>374</v>
      </c>
      <c r="G205" s="4" t="str">
        <f>CONCATENATE(Table711[[#This Row],[Fraction]],"-",Table711[[#This Row],[Pitch]]," ",Table711[[#This Row],[Series]]," ",Table711[[#This Row],[Class]])</f>
        <v>13/16-20 UNEF 3A</v>
      </c>
      <c r="H205" s="4" t="str">
        <f>CONCATENATE(TEXT(Table711[[#This Row],[Decimal]],".000"),"-",Table711[[#This Row],[Pitch]]," ",Table711[[#This Row],[Series]]," ",Table711[[#This Row],[Class]])</f>
        <v>.813-20 UNEF 3A</v>
      </c>
      <c r="I205" s="55">
        <v>0</v>
      </c>
      <c r="J205" s="55">
        <v>0.8125</v>
      </c>
      <c r="K205" s="55">
        <v>0.8044</v>
      </c>
      <c r="L205" s="55" t="s">
        <v>551</v>
      </c>
      <c r="M205" s="55">
        <v>0.78</v>
      </c>
      <c r="N205" s="55">
        <v>0.77669999999999995</v>
      </c>
      <c r="O205" s="55">
        <v>0.753</v>
      </c>
      <c r="R205" s="4"/>
      <c r="S205" s="38" t="s">
        <v>662</v>
      </c>
      <c r="T205" s="4" t="str">
        <f>VLOOKUP(LEFT(Table7912[[#This Row],[Column1]],FIND("–",Table7912[[#This Row],[Column1]])-1),Table610[],2,0)</f>
        <v>13/16</v>
      </c>
      <c r="U205" s="13">
        <f>VLOOKUP(LEFT(Table7912[[#This Row],[Column1]],FIND("–",Table7912[[#This Row],[Column1]])-1),Table610[],4,0)</f>
        <v>0.8125</v>
      </c>
      <c r="V205" s="4" t="str">
        <f t="shared" si="7"/>
        <v>20</v>
      </c>
      <c r="W205" s="4" t="s">
        <v>383</v>
      </c>
      <c r="X205" s="4" t="s">
        <v>375</v>
      </c>
      <c r="Y205" s="4" t="str">
        <f>CONCATENATE(Table7912[[#This Row],[Fraction]],"-",Table7912[[#This Row],[Pitch]]," ",Table7912[[#This Row],[Series]]," ",Table7912[[#This Row],[Class]])</f>
        <v>13/16-20 UNEF 3B</v>
      </c>
      <c r="Z205" s="4" t="str">
        <f>CONCATENATE(TEXT(Table7912[[#This Row],[Decimal]],".000"),"-",Table7912[[#This Row],[Pitch]]," ",Table7912[[#This Row],[Series]]," ",Table7912[[#This Row],[Class]])</f>
        <v>.813-20 UNEF 3B</v>
      </c>
      <c r="AC205" s="55">
        <v>0.8125</v>
      </c>
      <c r="AE205" s="4">
        <v>0.7843</v>
      </c>
      <c r="AF205" s="4">
        <v>0.78</v>
      </c>
      <c r="AG205" s="4"/>
      <c r="AH205" s="55">
        <v>0.75800000000000001</v>
      </c>
      <c r="AI205" s="4">
        <v>0.76619999999999999</v>
      </c>
      <c r="AJ205" s="4"/>
      <c r="AK205" s="4"/>
      <c r="AL205" s="4"/>
      <c r="AM205" s="4"/>
      <c r="AN205" s="4"/>
      <c r="AO205" s="4"/>
      <c r="AS205" s="16"/>
      <c r="AT205" s="16"/>
      <c r="AX205" s="17"/>
      <c r="AY205" s="77"/>
    </row>
    <row r="206" spans="1:51" x14ac:dyDescent="0.25">
      <c r="A206" s="38" t="s">
        <v>663</v>
      </c>
      <c r="B206" s="4" t="str">
        <f>VLOOKUP(LEFT(Table711[[#This Row],[Column1]],FIND("–",Table711[[#This Row],[Column1]])-1),Table610[],2,0)</f>
        <v>13/16</v>
      </c>
      <c r="C206" s="13">
        <f>VLOOKUP(LEFT(Table711[[#This Row],[Column1]],FIND("–",Table711[[#This Row],[Column1]])-1),Table610[],4,0)</f>
        <v>0.8125</v>
      </c>
      <c r="D206" s="4" t="str">
        <f t="shared" si="6"/>
        <v>28</v>
      </c>
      <c r="E206" s="4" t="s">
        <v>384</v>
      </c>
      <c r="F206" s="4" t="s">
        <v>372</v>
      </c>
      <c r="G206" s="4" t="str">
        <f>CONCATENATE(Table711[[#This Row],[Fraction]],"-",Table711[[#This Row],[Pitch]]," ",Table711[[#This Row],[Series]]," ",Table711[[#This Row],[Class]])</f>
        <v>13/16-28 UN 2A</v>
      </c>
      <c r="H206" s="4" t="str">
        <f>CONCATENATE(TEXT(Table711[[#This Row],[Decimal]],".000"),"-",Table711[[#This Row],[Pitch]]," ",Table711[[#This Row],[Series]]," ",Table711[[#This Row],[Class]])</f>
        <v>.813-28 UN 2A</v>
      </c>
      <c r="I206" s="55">
        <v>1.1999999999999999E-3</v>
      </c>
      <c r="J206" s="55">
        <v>0.81130000000000002</v>
      </c>
      <c r="K206" s="55">
        <v>0.80479999999999996</v>
      </c>
      <c r="L206" s="55" t="s">
        <v>551</v>
      </c>
      <c r="M206" s="55">
        <v>0.78810000000000002</v>
      </c>
      <c r="N206" s="55">
        <v>0.7843</v>
      </c>
      <c r="O206" s="55">
        <v>0.76870000000000005</v>
      </c>
      <c r="R206" s="4"/>
      <c r="S206" s="38" t="s">
        <v>663</v>
      </c>
      <c r="T206" s="4" t="str">
        <f>VLOOKUP(LEFT(Table7912[[#This Row],[Column1]],FIND("–",Table7912[[#This Row],[Column1]])-1),Table610[],2,0)</f>
        <v>13/16</v>
      </c>
      <c r="U206" s="13">
        <f>VLOOKUP(LEFT(Table7912[[#This Row],[Column1]],FIND("–",Table7912[[#This Row],[Column1]])-1),Table610[],4,0)</f>
        <v>0.8125</v>
      </c>
      <c r="V206" s="4" t="str">
        <f t="shared" si="7"/>
        <v>28</v>
      </c>
      <c r="W206" s="4" t="s">
        <v>384</v>
      </c>
      <c r="X206" s="4" t="s">
        <v>373</v>
      </c>
      <c r="Y206" s="4" t="str">
        <f>CONCATENATE(Table7912[[#This Row],[Fraction]],"-",Table7912[[#This Row],[Pitch]]," ",Table7912[[#This Row],[Series]]," ",Table7912[[#This Row],[Class]])</f>
        <v>13/16-28 UN 2B</v>
      </c>
      <c r="Z206" s="4" t="str">
        <f>CONCATENATE(TEXT(Table7912[[#This Row],[Decimal]],".000"),"-",Table7912[[#This Row],[Pitch]]," ",Table7912[[#This Row],[Series]]," ",Table7912[[#This Row],[Class]])</f>
        <v>.813-28 UN 2B</v>
      </c>
      <c r="AC206" s="55">
        <v>0.8125</v>
      </c>
      <c r="AE206" s="4">
        <v>0.79430000000000001</v>
      </c>
      <c r="AF206" s="4">
        <v>0.7893</v>
      </c>
      <c r="AG206" s="4"/>
      <c r="AH206" s="55">
        <v>0.77400000000000002</v>
      </c>
      <c r="AI206" s="4">
        <v>0.78200000000000003</v>
      </c>
      <c r="AJ206" s="4"/>
      <c r="AK206" s="4"/>
      <c r="AL206" s="4"/>
      <c r="AM206" s="4"/>
      <c r="AN206" s="4"/>
      <c r="AO206" s="4"/>
      <c r="AS206" s="16"/>
      <c r="AT206" s="16"/>
      <c r="AX206" s="17"/>
      <c r="AY206" s="77"/>
    </row>
    <row r="207" spans="1:51" x14ac:dyDescent="0.25">
      <c r="A207" s="38" t="s">
        <v>663</v>
      </c>
      <c r="B207" s="4" t="str">
        <f>VLOOKUP(LEFT(Table711[[#This Row],[Column1]],FIND("–",Table711[[#This Row],[Column1]])-1),Table610[],2,0)</f>
        <v>13/16</v>
      </c>
      <c r="C207" s="13">
        <f>VLOOKUP(LEFT(Table711[[#This Row],[Column1]],FIND("–",Table711[[#This Row],[Column1]])-1),Table610[],4,0)</f>
        <v>0.8125</v>
      </c>
      <c r="D207" s="4" t="str">
        <f t="shared" si="6"/>
        <v>28</v>
      </c>
      <c r="E207" s="4" t="s">
        <v>384</v>
      </c>
      <c r="F207" s="4" t="s">
        <v>374</v>
      </c>
      <c r="G207" s="4" t="str">
        <f>CONCATENATE(Table711[[#This Row],[Fraction]],"-",Table711[[#This Row],[Pitch]]," ",Table711[[#This Row],[Series]]," ",Table711[[#This Row],[Class]])</f>
        <v>13/16-28 UN 3A</v>
      </c>
      <c r="H207" s="4" t="str">
        <f>CONCATENATE(TEXT(Table711[[#This Row],[Decimal]],".000"),"-",Table711[[#This Row],[Pitch]]," ",Table711[[#This Row],[Series]]," ",Table711[[#This Row],[Class]])</f>
        <v>.813-28 UN 3A</v>
      </c>
      <c r="I207" s="55">
        <v>0</v>
      </c>
      <c r="J207" s="55">
        <v>0.8125</v>
      </c>
      <c r="K207" s="55">
        <v>0.80600000000000005</v>
      </c>
      <c r="L207" s="55" t="s">
        <v>551</v>
      </c>
      <c r="M207" s="55">
        <v>0.7893</v>
      </c>
      <c r="N207" s="55">
        <v>0.78639999999999999</v>
      </c>
      <c r="O207" s="55">
        <v>0.76990000000000003</v>
      </c>
      <c r="R207" s="4"/>
      <c r="S207" s="38" t="s">
        <v>663</v>
      </c>
      <c r="T207" s="4" t="str">
        <f>VLOOKUP(LEFT(Table7912[[#This Row],[Column1]],FIND("–",Table7912[[#This Row],[Column1]])-1),Table610[],2,0)</f>
        <v>13/16</v>
      </c>
      <c r="U207" s="13">
        <f>VLOOKUP(LEFT(Table7912[[#This Row],[Column1]],FIND("–",Table7912[[#This Row],[Column1]])-1),Table610[],4,0)</f>
        <v>0.8125</v>
      </c>
      <c r="V207" s="4" t="str">
        <f t="shared" si="7"/>
        <v>28</v>
      </c>
      <c r="W207" s="4" t="s">
        <v>384</v>
      </c>
      <c r="X207" s="4" t="s">
        <v>375</v>
      </c>
      <c r="Y207" s="4" t="str">
        <f>CONCATENATE(Table7912[[#This Row],[Fraction]],"-",Table7912[[#This Row],[Pitch]]," ",Table7912[[#This Row],[Series]]," ",Table7912[[#This Row],[Class]])</f>
        <v>13/16-28 UN 3B</v>
      </c>
      <c r="Z207" s="4" t="str">
        <f>CONCATENATE(TEXT(Table7912[[#This Row],[Decimal]],".000"),"-",Table7912[[#This Row],[Pitch]]," ",Table7912[[#This Row],[Series]]," ",Table7912[[#This Row],[Class]])</f>
        <v>.813-28 UN 3B</v>
      </c>
      <c r="AC207" s="55">
        <v>0.8125</v>
      </c>
      <c r="AE207" s="4">
        <v>0.79300000000000004</v>
      </c>
      <c r="AF207" s="4">
        <v>0.7893</v>
      </c>
      <c r="AG207" s="4"/>
      <c r="AH207" s="55">
        <v>0.77400000000000002</v>
      </c>
      <c r="AI207" s="4">
        <v>0.78010000000000002</v>
      </c>
      <c r="AJ207" s="4"/>
      <c r="AK207" s="4"/>
      <c r="AL207" s="4"/>
      <c r="AM207" s="4"/>
      <c r="AN207" s="4"/>
      <c r="AO207" s="4"/>
      <c r="AS207" s="16"/>
      <c r="AT207" s="16"/>
      <c r="AX207" s="17"/>
      <c r="AY207" s="77"/>
    </row>
    <row r="208" spans="1:51" x14ac:dyDescent="0.25">
      <c r="A208" s="38" t="s">
        <v>664</v>
      </c>
      <c r="B208" s="4" t="str">
        <f>VLOOKUP(LEFT(Table711[[#This Row],[Column1]],FIND("–",Table711[[#This Row],[Column1]])-1),Table610[],2,0)</f>
        <v>13/16</v>
      </c>
      <c r="C208" s="13">
        <f>VLOOKUP(LEFT(Table711[[#This Row],[Column1]],FIND("–",Table711[[#This Row],[Column1]])-1),Table610[],4,0)</f>
        <v>0.8125</v>
      </c>
      <c r="D208" s="4" t="str">
        <f t="shared" si="6"/>
        <v>32</v>
      </c>
      <c r="E208" s="4" t="s">
        <v>384</v>
      </c>
      <c r="F208" s="4" t="s">
        <v>372</v>
      </c>
      <c r="G208" s="4" t="str">
        <f>CONCATENATE(Table711[[#This Row],[Fraction]],"-",Table711[[#This Row],[Pitch]]," ",Table711[[#This Row],[Series]]," ",Table711[[#This Row],[Class]])</f>
        <v>13/16-32 UN 2A</v>
      </c>
      <c r="H208" s="4" t="str">
        <f>CONCATENATE(TEXT(Table711[[#This Row],[Decimal]],".000"),"-",Table711[[#This Row],[Pitch]]," ",Table711[[#This Row],[Series]]," ",Table711[[#This Row],[Class]])</f>
        <v>.813-32 UN 2A</v>
      </c>
      <c r="I208" s="55">
        <v>1.1000000000000001E-3</v>
      </c>
      <c r="J208" s="55">
        <v>0.81140000000000001</v>
      </c>
      <c r="K208" s="55">
        <v>0.8054</v>
      </c>
      <c r="L208" s="55" t="s">
        <v>551</v>
      </c>
      <c r="M208" s="55">
        <v>0.79110000000000003</v>
      </c>
      <c r="N208" s="55">
        <v>0.78749999999999998</v>
      </c>
      <c r="O208" s="55">
        <v>0.7742</v>
      </c>
      <c r="R208" s="4"/>
      <c r="S208" s="38" t="s">
        <v>664</v>
      </c>
      <c r="T208" s="4" t="str">
        <f>VLOOKUP(LEFT(Table7912[[#This Row],[Column1]],FIND("–",Table7912[[#This Row],[Column1]])-1),Table610[],2,0)</f>
        <v>13/16</v>
      </c>
      <c r="U208" s="13">
        <f>VLOOKUP(LEFT(Table7912[[#This Row],[Column1]],FIND("–",Table7912[[#This Row],[Column1]])-1),Table610[],4,0)</f>
        <v>0.8125</v>
      </c>
      <c r="V208" s="4" t="str">
        <f t="shared" si="7"/>
        <v>32</v>
      </c>
      <c r="W208" s="4" t="s">
        <v>384</v>
      </c>
      <c r="X208" s="4" t="s">
        <v>373</v>
      </c>
      <c r="Y208" s="4" t="str">
        <f>CONCATENATE(Table7912[[#This Row],[Fraction]],"-",Table7912[[#This Row],[Pitch]]," ",Table7912[[#This Row],[Series]]," ",Table7912[[#This Row],[Class]])</f>
        <v>13/16-32 UN 2B</v>
      </c>
      <c r="Z208" s="4" t="str">
        <f>CONCATENATE(TEXT(Table7912[[#This Row],[Decimal]],".000"),"-",Table7912[[#This Row],[Pitch]]," ",Table7912[[#This Row],[Series]]," ",Table7912[[#This Row],[Class]])</f>
        <v>.813-32 UN 2B</v>
      </c>
      <c r="AC208" s="55">
        <v>0.8125</v>
      </c>
      <c r="AE208" s="4">
        <v>0.79690000000000005</v>
      </c>
      <c r="AF208" s="4">
        <v>0.79220000000000002</v>
      </c>
      <c r="AG208" s="4"/>
      <c r="AH208" s="55">
        <v>0.77900000000000003</v>
      </c>
      <c r="AI208" s="4">
        <v>0.78600000000000003</v>
      </c>
      <c r="AJ208" s="4"/>
      <c r="AK208" s="4"/>
      <c r="AL208" s="4"/>
      <c r="AM208" s="4"/>
      <c r="AN208" s="4"/>
      <c r="AO208" s="4"/>
      <c r="AS208" s="16"/>
      <c r="AT208" s="16"/>
      <c r="AX208" s="17"/>
      <c r="AY208" s="77"/>
    </row>
    <row r="209" spans="1:51" x14ac:dyDescent="0.25">
      <c r="A209" s="38" t="s">
        <v>664</v>
      </c>
      <c r="B209" s="4" t="str">
        <f>VLOOKUP(LEFT(Table711[[#This Row],[Column1]],FIND("–",Table711[[#This Row],[Column1]])-1),Table610[],2,0)</f>
        <v>13/16</v>
      </c>
      <c r="C209" s="13">
        <f>VLOOKUP(LEFT(Table711[[#This Row],[Column1]],FIND("–",Table711[[#This Row],[Column1]])-1),Table610[],4,0)</f>
        <v>0.8125</v>
      </c>
      <c r="D209" s="4" t="str">
        <f t="shared" si="6"/>
        <v>32</v>
      </c>
      <c r="E209" s="4" t="s">
        <v>384</v>
      </c>
      <c r="F209" s="4" t="s">
        <v>374</v>
      </c>
      <c r="G209" s="4" t="str">
        <f>CONCATENATE(Table711[[#This Row],[Fraction]],"-",Table711[[#This Row],[Pitch]]," ",Table711[[#This Row],[Series]]," ",Table711[[#This Row],[Class]])</f>
        <v>13/16-32 UN 3A</v>
      </c>
      <c r="H209" s="4" t="str">
        <f>CONCATENATE(TEXT(Table711[[#This Row],[Decimal]],".000"),"-",Table711[[#This Row],[Pitch]]," ",Table711[[#This Row],[Series]]," ",Table711[[#This Row],[Class]])</f>
        <v>.813-32 UN 3A</v>
      </c>
      <c r="I209" s="55">
        <v>0</v>
      </c>
      <c r="J209" s="55">
        <v>0.8125</v>
      </c>
      <c r="K209" s="55">
        <v>0.80649999999999999</v>
      </c>
      <c r="L209" s="55" t="s">
        <v>551</v>
      </c>
      <c r="M209" s="55">
        <v>0.79220000000000002</v>
      </c>
      <c r="N209" s="55">
        <v>0.78949999999999998</v>
      </c>
      <c r="O209" s="55">
        <v>0.77529999999999999</v>
      </c>
      <c r="R209" s="4"/>
      <c r="S209" s="38" t="s">
        <v>664</v>
      </c>
      <c r="T209" s="4" t="str">
        <f>VLOOKUP(LEFT(Table7912[[#This Row],[Column1]],FIND("–",Table7912[[#This Row],[Column1]])-1),Table610[],2,0)</f>
        <v>13/16</v>
      </c>
      <c r="U209" s="13">
        <f>VLOOKUP(LEFT(Table7912[[#This Row],[Column1]],FIND("–",Table7912[[#This Row],[Column1]])-1),Table610[],4,0)</f>
        <v>0.8125</v>
      </c>
      <c r="V209" s="4" t="str">
        <f t="shared" si="7"/>
        <v>32</v>
      </c>
      <c r="W209" s="4" t="s">
        <v>384</v>
      </c>
      <c r="X209" s="4" t="s">
        <v>375</v>
      </c>
      <c r="Y209" s="4" t="str">
        <f>CONCATENATE(Table7912[[#This Row],[Fraction]],"-",Table7912[[#This Row],[Pitch]]," ",Table7912[[#This Row],[Series]]," ",Table7912[[#This Row],[Class]])</f>
        <v>13/16-32 UN 3B</v>
      </c>
      <c r="Z209" s="4" t="str">
        <f>CONCATENATE(TEXT(Table7912[[#This Row],[Decimal]],".000"),"-",Table7912[[#This Row],[Pitch]]," ",Table7912[[#This Row],[Series]]," ",Table7912[[#This Row],[Class]])</f>
        <v>.813-32 UN 3B</v>
      </c>
      <c r="AC209" s="55">
        <v>0.8125</v>
      </c>
      <c r="AE209" s="4">
        <v>0.79579999999999995</v>
      </c>
      <c r="AF209" s="4">
        <v>0.79220000000000002</v>
      </c>
      <c r="AG209" s="4"/>
      <c r="AH209" s="55">
        <v>0.77900000000000003</v>
      </c>
      <c r="AI209" s="4">
        <v>0.78439999999999999</v>
      </c>
      <c r="AJ209" s="4"/>
      <c r="AK209" s="4"/>
      <c r="AL209" s="4"/>
      <c r="AM209" s="4"/>
      <c r="AN209" s="4"/>
      <c r="AO209" s="4"/>
      <c r="AS209" s="16"/>
      <c r="AT209" s="16"/>
      <c r="AX209" s="17"/>
      <c r="AY209" s="77"/>
    </row>
    <row r="210" spans="1:51" x14ac:dyDescent="0.25">
      <c r="A210" s="38" t="s">
        <v>665</v>
      </c>
      <c r="B210" s="4" t="str">
        <f>VLOOKUP(LEFT(Table711[[#This Row],[Column1]],FIND("–",Table711[[#This Row],[Column1]])-1),Table610[],2,0)</f>
        <v>7/8</v>
      </c>
      <c r="C210" s="13">
        <f>VLOOKUP(LEFT(Table711[[#This Row],[Column1]],FIND("–",Table711[[#This Row],[Column1]])-1),Table610[],4,0)</f>
        <v>0.875</v>
      </c>
      <c r="D210" s="4" t="str">
        <f t="shared" si="6"/>
        <v>9</v>
      </c>
      <c r="E210" s="4" t="s">
        <v>381</v>
      </c>
      <c r="F210" s="4" t="s">
        <v>376</v>
      </c>
      <c r="G210" s="4" t="str">
        <f>CONCATENATE(Table711[[#This Row],[Fraction]],"-",Table711[[#This Row],[Pitch]]," ",Table711[[#This Row],[Series]]," ",Table711[[#This Row],[Class]])</f>
        <v>7/8-9 UNC 1A</v>
      </c>
      <c r="H210" s="4" t="str">
        <f>CONCATENATE(TEXT(Table711[[#This Row],[Decimal]],".000"),"-",Table711[[#This Row],[Pitch]]," ",Table711[[#This Row],[Series]]," ",Table711[[#This Row],[Class]])</f>
        <v>.875-9 UNC 1A</v>
      </c>
      <c r="I210" s="55">
        <v>1.9E-3</v>
      </c>
      <c r="J210" s="55">
        <v>0.87309999999999999</v>
      </c>
      <c r="K210" s="55">
        <v>0.85229999999999995</v>
      </c>
      <c r="L210" s="55" t="s">
        <v>551</v>
      </c>
      <c r="M210" s="55">
        <v>0.80089999999999995</v>
      </c>
      <c r="N210" s="55">
        <v>0.79139999999999999</v>
      </c>
      <c r="O210" s="55">
        <v>0.74080000000000001</v>
      </c>
      <c r="R210" s="4"/>
      <c r="S210" s="38" t="s">
        <v>665</v>
      </c>
      <c r="T210" s="4" t="str">
        <f>VLOOKUP(LEFT(Table7912[[#This Row],[Column1]],FIND("–",Table7912[[#This Row],[Column1]])-1),Table610[],2,0)</f>
        <v>7/8</v>
      </c>
      <c r="U210" s="13">
        <f>VLOOKUP(LEFT(Table7912[[#This Row],[Column1]],FIND("–",Table7912[[#This Row],[Column1]])-1),Table610[],4,0)</f>
        <v>0.875</v>
      </c>
      <c r="V210" s="4" t="str">
        <f t="shared" si="7"/>
        <v>9</v>
      </c>
      <c r="W210" s="4" t="s">
        <v>381</v>
      </c>
      <c r="X210" s="4" t="s">
        <v>377</v>
      </c>
      <c r="Y210" s="4" t="str">
        <f>CONCATENATE(Table7912[[#This Row],[Fraction]],"-",Table7912[[#This Row],[Pitch]]," ",Table7912[[#This Row],[Series]]," ",Table7912[[#This Row],[Class]])</f>
        <v>7/8-9 UNC 1B</v>
      </c>
      <c r="Z210" s="4" t="str">
        <f>CONCATENATE(TEXT(Table7912[[#This Row],[Decimal]],".000"),"-",Table7912[[#This Row],[Pitch]]," ",Table7912[[#This Row],[Series]]," ",Table7912[[#This Row],[Class]])</f>
        <v>.875-9 UNC 1B</v>
      </c>
      <c r="AC210" s="55">
        <v>0.875</v>
      </c>
      <c r="AE210" s="4">
        <v>0.81510000000000005</v>
      </c>
      <c r="AF210" s="4">
        <v>0.80279999999999996</v>
      </c>
      <c r="AG210" s="4"/>
      <c r="AH210" s="55">
        <v>0.755</v>
      </c>
      <c r="AI210" s="4">
        <v>0.77800000000000002</v>
      </c>
      <c r="AJ210" s="4"/>
      <c r="AK210" s="4"/>
      <c r="AL210" s="4"/>
      <c r="AM210" s="4"/>
      <c r="AN210" s="4"/>
      <c r="AO210" s="4"/>
      <c r="AS210" s="16"/>
      <c r="AT210" s="16"/>
      <c r="AX210" s="17"/>
      <c r="AY210" s="77"/>
    </row>
    <row r="211" spans="1:51" x14ac:dyDescent="0.25">
      <c r="A211" s="38" t="s">
        <v>665</v>
      </c>
      <c r="B211" s="4" t="str">
        <f>VLOOKUP(LEFT(Table711[[#This Row],[Column1]],FIND("–",Table711[[#This Row],[Column1]])-1),Table610[],2,0)</f>
        <v>7/8</v>
      </c>
      <c r="C211" s="13">
        <f>VLOOKUP(LEFT(Table711[[#This Row],[Column1]],FIND("–",Table711[[#This Row],[Column1]])-1),Table610[],4,0)</f>
        <v>0.875</v>
      </c>
      <c r="D211" s="4" t="str">
        <f t="shared" si="6"/>
        <v>9</v>
      </c>
      <c r="E211" s="4" t="s">
        <v>381</v>
      </c>
      <c r="F211" s="4" t="s">
        <v>372</v>
      </c>
      <c r="G211" s="4" t="str">
        <f>CONCATENATE(Table711[[#This Row],[Fraction]],"-",Table711[[#This Row],[Pitch]]," ",Table711[[#This Row],[Series]]," ",Table711[[#This Row],[Class]])</f>
        <v>7/8-9 UNC 2A</v>
      </c>
      <c r="H211" s="4" t="str">
        <f>CONCATENATE(TEXT(Table711[[#This Row],[Decimal]],".000"),"-",Table711[[#This Row],[Pitch]]," ",Table711[[#This Row],[Series]]," ",Table711[[#This Row],[Class]])</f>
        <v>.875-9 UNC 2A</v>
      </c>
      <c r="I211" s="55">
        <v>1.9E-3</v>
      </c>
      <c r="J211" s="55">
        <v>0.87309999999999999</v>
      </c>
      <c r="K211" s="55">
        <v>0.85919999999999996</v>
      </c>
      <c r="L211" s="55">
        <v>0.85229999999999995</v>
      </c>
      <c r="M211" s="55">
        <v>0.80089999999999995</v>
      </c>
      <c r="N211" s="55">
        <v>0.79459999999999997</v>
      </c>
      <c r="O211" s="55">
        <v>0.74080000000000001</v>
      </c>
      <c r="R211" s="4"/>
      <c r="S211" s="38" t="s">
        <v>665</v>
      </c>
      <c r="T211" s="4" t="str">
        <f>VLOOKUP(LEFT(Table7912[[#This Row],[Column1]],FIND("–",Table7912[[#This Row],[Column1]])-1),Table610[],2,0)</f>
        <v>7/8</v>
      </c>
      <c r="U211" s="13">
        <f>VLOOKUP(LEFT(Table7912[[#This Row],[Column1]],FIND("–",Table7912[[#This Row],[Column1]])-1),Table610[],4,0)</f>
        <v>0.875</v>
      </c>
      <c r="V211" s="4" t="str">
        <f t="shared" si="7"/>
        <v>9</v>
      </c>
      <c r="W211" s="4" t="s">
        <v>381</v>
      </c>
      <c r="X211" s="4" t="s">
        <v>373</v>
      </c>
      <c r="Y211" s="4" t="str">
        <f>CONCATENATE(Table7912[[#This Row],[Fraction]],"-",Table7912[[#This Row],[Pitch]]," ",Table7912[[#This Row],[Series]]," ",Table7912[[#This Row],[Class]])</f>
        <v>7/8-9 UNC 2B</v>
      </c>
      <c r="Z211" s="4" t="str">
        <f>CONCATENATE(TEXT(Table7912[[#This Row],[Decimal]],".000"),"-",Table7912[[#This Row],[Pitch]]," ",Table7912[[#This Row],[Series]]," ",Table7912[[#This Row],[Class]])</f>
        <v>.875-9 UNC 2B</v>
      </c>
      <c r="AC211" s="55">
        <v>0.875</v>
      </c>
      <c r="AE211" s="4">
        <v>0.81100000000000005</v>
      </c>
      <c r="AF211" s="4">
        <v>0.80279999999999996</v>
      </c>
      <c r="AG211" s="4"/>
      <c r="AH211" s="55">
        <v>0.755</v>
      </c>
      <c r="AI211" s="4">
        <v>0.77800000000000002</v>
      </c>
      <c r="AJ211" s="4"/>
      <c r="AK211" s="4"/>
      <c r="AL211" s="4"/>
      <c r="AM211" s="4"/>
      <c r="AN211" s="4"/>
      <c r="AO211" s="4"/>
      <c r="AS211" s="16"/>
      <c r="AT211" s="16"/>
      <c r="AX211" s="17"/>
      <c r="AY211" s="77"/>
    </row>
    <row r="212" spans="1:51" x14ac:dyDescent="0.25">
      <c r="A212" s="38" t="s">
        <v>666</v>
      </c>
      <c r="B212" s="4" t="str">
        <f>VLOOKUP(LEFT(Table711[[#This Row],[Column1]],FIND("–",Table711[[#This Row],[Column1]])-1),Table610[],2,0)</f>
        <v>7/8</v>
      </c>
      <c r="C212" s="13">
        <f>VLOOKUP(LEFT(Table711[[#This Row],[Column1]],FIND("–",Table711[[#This Row],[Column1]])-1),Table610[],4,0)</f>
        <v>0.875</v>
      </c>
      <c r="D212" s="4" t="str">
        <f t="shared" si="6"/>
        <v>10</v>
      </c>
      <c r="E212" s="4" t="s">
        <v>382</v>
      </c>
      <c r="F212" s="4" t="s">
        <v>374</v>
      </c>
      <c r="G212" s="4" t="str">
        <f>CONCATENATE(Table711[[#This Row],[Fraction]],"-",Table711[[#This Row],[Pitch]]," ",Table711[[#This Row],[Series]]," ",Table711[[#This Row],[Class]])</f>
        <v>7/8-10 UNS 3A</v>
      </c>
      <c r="H212" s="4" t="str">
        <f>CONCATENATE(TEXT(Table711[[#This Row],[Decimal]],".000"),"-",Table711[[#This Row],[Pitch]]," ",Table711[[#This Row],[Series]]," ",Table711[[#This Row],[Class]])</f>
        <v>.875-10 UNS 3A</v>
      </c>
      <c r="I212" s="55">
        <v>0</v>
      </c>
      <c r="J212" s="55">
        <v>0.875</v>
      </c>
      <c r="K212" s="55">
        <v>0.86109999999999998</v>
      </c>
      <c r="L212" s="55" t="s">
        <v>551</v>
      </c>
      <c r="M212" s="55">
        <v>0.80279999999999996</v>
      </c>
      <c r="N212" s="55">
        <v>0.79810000000000003</v>
      </c>
      <c r="O212" s="55">
        <v>0.74270000000000003</v>
      </c>
      <c r="R212" s="4"/>
      <c r="S212" s="38" t="s">
        <v>666</v>
      </c>
      <c r="T212" s="4" t="str">
        <f>VLOOKUP(LEFT(Table7912[[#This Row],[Column1]],FIND("–",Table7912[[#This Row],[Column1]])-1),Table610[],2,0)</f>
        <v>7/8</v>
      </c>
      <c r="U212" s="13">
        <f>VLOOKUP(LEFT(Table7912[[#This Row],[Column1]],FIND("–",Table7912[[#This Row],[Column1]])-1),Table610[],4,0)</f>
        <v>0.875</v>
      </c>
      <c r="V212" s="4" t="str">
        <f t="shared" si="7"/>
        <v>10</v>
      </c>
      <c r="W212" s="4" t="s">
        <v>382</v>
      </c>
      <c r="X212" s="4" t="s">
        <v>375</v>
      </c>
      <c r="Y212" s="4" t="str">
        <f>CONCATENATE(Table7912[[#This Row],[Fraction]],"-",Table7912[[#This Row],[Pitch]]," ",Table7912[[#This Row],[Series]]," ",Table7912[[#This Row],[Class]])</f>
        <v>7/8-10 UNS 3B</v>
      </c>
      <c r="Z212" s="4" t="str">
        <f>CONCATENATE(TEXT(Table7912[[#This Row],[Decimal]],".000"),"-",Table7912[[#This Row],[Pitch]]," ",Table7912[[#This Row],[Series]]," ",Table7912[[#This Row],[Class]])</f>
        <v>.875-10 UNS 3B</v>
      </c>
      <c r="AC212" s="55">
        <v>0.875</v>
      </c>
      <c r="AE212" s="4">
        <v>0.80889999999999995</v>
      </c>
      <c r="AF212" s="4">
        <v>0.80279999999999996</v>
      </c>
      <c r="AG212" s="4"/>
      <c r="AH212" s="55">
        <v>0.755</v>
      </c>
      <c r="AI212" s="4">
        <v>0.7681</v>
      </c>
      <c r="AJ212" s="4"/>
      <c r="AK212" s="4"/>
      <c r="AL212" s="4"/>
      <c r="AM212" s="4"/>
      <c r="AN212" s="4"/>
      <c r="AO212" s="4"/>
      <c r="AS212" s="16"/>
      <c r="AT212" s="16"/>
      <c r="AX212" s="17"/>
      <c r="AY212" s="77"/>
    </row>
    <row r="213" spans="1:51" x14ac:dyDescent="0.25">
      <c r="A213" s="38" t="s">
        <v>666</v>
      </c>
      <c r="B213" s="4" t="str">
        <f>VLOOKUP(LEFT(Table711[[#This Row],[Column1]],FIND("–",Table711[[#This Row],[Column1]])-1),Table610[],2,0)</f>
        <v>7/8</v>
      </c>
      <c r="C213" s="13">
        <f>VLOOKUP(LEFT(Table711[[#This Row],[Column1]],FIND("–",Table711[[#This Row],[Column1]])-1),Table610[],4,0)</f>
        <v>0.875</v>
      </c>
      <c r="D213" s="4" t="str">
        <f t="shared" si="6"/>
        <v>10</v>
      </c>
      <c r="E213" s="4" t="s">
        <v>382</v>
      </c>
      <c r="F213" s="4" t="s">
        <v>372</v>
      </c>
      <c r="G213" s="4" t="str">
        <f>CONCATENATE(Table711[[#This Row],[Fraction]],"-",Table711[[#This Row],[Pitch]]," ",Table711[[#This Row],[Series]]," ",Table711[[#This Row],[Class]])</f>
        <v>7/8-10 UNS 2A</v>
      </c>
      <c r="H213" s="4" t="str">
        <f>CONCATENATE(TEXT(Table711[[#This Row],[Decimal]],".000"),"-",Table711[[#This Row],[Pitch]]," ",Table711[[#This Row],[Series]]," ",Table711[[#This Row],[Class]])</f>
        <v>.875-10 UNS 2A</v>
      </c>
      <c r="I213" s="55">
        <v>1.8E-3</v>
      </c>
      <c r="J213" s="55">
        <v>0.87319999999999998</v>
      </c>
      <c r="K213" s="55">
        <v>0.86029999999999995</v>
      </c>
      <c r="L213" s="55" t="s">
        <v>551</v>
      </c>
      <c r="M213" s="55">
        <v>0.80820000000000003</v>
      </c>
      <c r="N213" s="55">
        <v>0.80220000000000002</v>
      </c>
      <c r="O213" s="55">
        <v>0.75419999999999998</v>
      </c>
      <c r="R213" s="4"/>
      <c r="S213" s="38" t="s">
        <v>666</v>
      </c>
      <c r="T213" s="4" t="str">
        <f>VLOOKUP(LEFT(Table7912[[#This Row],[Column1]],FIND("–",Table7912[[#This Row],[Column1]])-1),Table610[],2,0)</f>
        <v>7/8</v>
      </c>
      <c r="U213" s="13">
        <f>VLOOKUP(LEFT(Table7912[[#This Row],[Column1]],FIND("–",Table7912[[#This Row],[Column1]])-1),Table610[],4,0)</f>
        <v>0.875</v>
      </c>
      <c r="V213" s="4" t="str">
        <f t="shared" si="7"/>
        <v>10</v>
      </c>
      <c r="W213" s="4" t="s">
        <v>382</v>
      </c>
      <c r="X213" s="4" t="s">
        <v>373</v>
      </c>
      <c r="Y213" s="4" t="str">
        <f>CONCATENATE(Table7912[[#This Row],[Fraction]],"-",Table7912[[#This Row],[Pitch]]," ",Table7912[[#This Row],[Series]]," ",Table7912[[#This Row],[Class]])</f>
        <v>7/8-10 UNS 2B</v>
      </c>
      <c r="Z213" s="4" t="str">
        <f>CONCATENATE(TEXT(Table7912[[#This Row],[Decimal]],".000"),"-",Table7912[[#This Row],[Pitch]]," ",Table7912[[#This Row],[Series]]," ",Table7912[[#This Row],[Class]])</f>
        <v>.875-10 UNS 2B</v>
      </c>
      <c r="AC213" s="55">
        <v>0.875</v>
      </c>
      <c r="AE213" s="4">
        <v>0.81779999999999997</v>
      </c>
      <c r="AF213" s="4">
        <v>0.81</v>
      </c>
      <c r="AG213" s="4"/>
      <c r="AH213" s="55">
        <v>0.76700000000000002</v>
      </c>
      <c r="AI213" s="4">
        <v>0.78800000000000003</v>
      </c>
      <c r="AJ213" s="4"/>
      <c r="AK213" s="4"/>
      <c r="AL213" s="4"/>
      <c r="AM213" s="4"/>
      <c r="AN213" s="4"/>
      <c r="AO213" s="4"/>
      <c r="AS213" s="16"/>
      <c r="AT213" s="16"/>
      <c r="AX213" s="17"/>
      <c r="AY213" s="77"/>
    </row>
    <row r="214" spans="1:51" x14ac:dyDescent="0.25">
      <c r="A214" s="38" t="s">
        <v>667</v>
      </c>
      <c r="B214" s="4" t="str">
        <f>VLOOKUP(LEFT(Table711[[#This Row],[Column1]],FIND("–",Table711[[#This Row],[Column1]])-1),Table610[],2,0)</f>
        <v>7/8</v>
      </c>
      <c r="C214" s="13">
        <f>VLOOKUP(LEFT(Table711[[#This Row],[Column1]],FIND("–",Table711[[#This Row],[Column1]])-1),Table610[],4,0)</f>
        <v>0.875</v>
      </c>
      <c r="D214" s="4" t="str">
        <f t="shared" si="6"/>
        <v>12</v>
      </c>
      <c r="E214" s="4" t="s">
        <v>384</v>
      </c>
      <c r="F214" s="4" t="s">
        <v>372</v>
      </c>
      <c r="G214" s="4" t="str">
        <f>CONCATENATE(Table711[[#This Row],[Fraction]],"-",Table711[[#This Row],[Pitch]]," ",Table711[[#This Row],[Series]]," ",Table711[[#This Row],[Class]])</f>
        <v>7/8-12 UN 2A</v>
      </c>
      <c r="H214" s="4" t="str">
        <f>CONCATENATE(TEXT(Table711[[#This Row],[Decimal]],".000"),"-",Table711[[#This Row],[Pitch]]," ",Table711[[#This Row],[Series]]," ",Table711[[#This Row],[Class]])</f>
        <v>.875-12 UN 2A</v>
      </c>
      <c r="I214" s="55">
        <v>1.6999999999999999E-3</v>
      </c>
      <c r="J214" s="55">
        <v>0.87329999999999997</v>
      </c>
      <c r="K214" s="55">
        <v>0.8619</v>
      </c>
      <c r="L214" s="55" t="s">
        <v>551</v>
      </c>
      <c r="M214" s="55">
        <v>0.81920000000000004</v>
      </c>
      <c r="N214" s="55">
        <v>0.81369999999999998</v>
      </c>
      <c r="O214" s="55">
        <v>0.77410000000000001</v>
      </c>
      <c r="R214" s="4"/>
      <c r="S214" s="38" t="s">
        <v>667</v>
      </c>
      <c r="T214" s="4" t="str">
        <f>VLOOKUP(LEFT(Table7912[[#This Row],[Column1]],FIND("–",Table7912[[#This Row],[Column1]])-1),Table610[],2,0)</f>
        <v>7/8</v>
      </c>
      <c r="U214" s="13">
        <f>VLOOKUP(LEFT(Table7912[[#This Row],[Column1]],FIND("–",Table7912[[#This Row],[Column1]])-1),Table610[],4,0)</f>
        <v>0.875</v>
      </c>
      <c r="V214" s="4" t="str">
        <f t="shared" si="7"/>
        <v>12</v>
      </c>
      <c r="W214" s="4" t="s">
        <v>384</v>
      </c>
      <c r="X214" s="4" t="s">
        <v>373</v>
      </c>
      <c r="Y214" s="4" t="str">
        <f>CONCATENATE(Table7912[[#This Row],[Fraction]],"-",Table7912[[#This Row],[Pitch]]," ",Table7912[[#This Row],[Series]]," ",Table7912[[#This Row],[Class]])</f>
        <v>7/8-12 UN 2B</v>
      </c>
      <c r="Z214" s="4" t="str">
        <f>CONCATENATE(TEXT(Table7912[[#This Row],[Decimal]],".000"),"-",Table7912[[#This Row],[Pitch]]," ",Table7912[[#This Row],[Series]]," ",Table7912[[#This Row],[Class]])</f>
        <v>.875-12 UN 2B</v>
      </c>
      <c r="AC214" s="55">
        <v>0.875</v>
      </c>
      <c r="AE214" s="4">
        <v>0.82809999999999995</v>
      </c>
      <c r="AF214" s="4">
        <v>0.82089999999999996</v>
      </c>
      <c r="AG214" s="4"/>
      <c r="AH214" s="55">
        <v>0.78500000000000003</v>
      </c>
      <c r="AI214" s="4">
        <v>0.80300000000000005</v>
      </c>
      <c r="AJ214" s="4"/>
      <c r="AK214" s="4"/>
      <c r="AL214" s="4"/>
      <c r="AM214" s="4"/>
      <c r="AN214" s="4"/>
      <c r="AO214" s="4"/>
      <c r="AS214" s="16"/>
      <c r="AT214" s="16"/>
      <c r="AX214" s="17"/>
      <c r="AY214" s="77"/>
    </row>
    <row r="215" spans="1:51" x14ac:dyDescent="0.25">
      <c r="A215" s="38" t="s">
        <v>667</v>
      </c>
      <c r="B215" s="4" t="str">
        <f>VLOOKUP(LEFT(Table711[[#This Row],[Column1]],FIND("–",Table711[[#This Row],[Column1]])-1),Table610[],2,0)</f>
        <v>7/8</v>
      </c>
      <c r="C215" s="13">
        <f>VLOOKUP(LEFT(Table711[[#This Row],[Column1]],FIND("–",Table711[[#This Row],[Column1]])-1),Table610[],4,0)</f>
        <v>0.875</v>
      </c>
      <c r="D215" s="4" t="str">
        <f t="shared" si="6"/>
        <v>12</v>
      </c>
      <c r="E215" s="4" t="s">
        <v>384</v>
      </c>
      <c r="F215" s="4" t="s">
        <v>374</v>
      </c>
      <c r="G215" s="4" t="str">
        <f>CONCATENATE(Table711[[#This Row],[Fraction]],"-",Table711[[#This Row],[Pitch]]," ",Table711[[#This Row],[Series]]," ",Table711[[#This Row],[Class]])</f>
        <v>7/8-12 UN 3A</v>
      </c>
      <c r="H215" s="4" t="str">
        <f>CONCATENATE(TEXT(Table711[[#This Row],[Decimal]],".000"),"-",Table711[[#This Row],[Pitch]]," ",Table711[[#This Row],[Series]]," ",Table711[[#This Row],[Class]])</f>
        <v>.875-12 UN 3A</v>
      </c>
      <c r="I215" s="55">
        <v>0</v>
      </c>
      <c r="J215" s="55">
        <v>0.875</v>
      </c>
      <c r="K215" s="55">
        <v>0.86360000000000003</v>
      </c>
      <c r="L215" s="55" t="s">
        <v>551</v>
      </c>
      <c r="M215" s="55">
        <v>0.82089999999999996</v>
      </c>
      <c r="N215" s="55">
        <v>0.81679999999999997</v>
      </c>
      <c r="O215" s="55">
        <v>0.77580000000000005</v>
      </c>
      <c r="R215" s="4"/>
      <c r="S215" s="38" t="s">
        <v>667</v>
      </c>
      <c r="T215" s="4" t="str">
        <f>VLOOKUP(LEFT(Table7912[[#This Row],[Column1]],FIND("–",Table7912[[#This Row],[Column1]])-1),Table610[],2,0)</f>
        <v>7/8</v>
      </c>
      <c r="U215" s="13">
        <f>VLOOKUP(LEFT(Table7912[[#This Row],[Column1]],FIND("–",Table7912[[#This Row],[Column1]])-1),Table610[],4,0)</f>
        <v>0.875</v>
      </c>
      <c r="V215" s="4" t="str">
        <f t="shared" si="7"/>
        <v>12</v>
      </c>
      <c r="W215" s="4" t="s">
        <v>384</v>
      </c>
      <c r="X215" s="4" t="s">
        <v>375</v>
      </c>
      <c r="Y215" s="4" t="str">
        <f>CONCATENATE(Table7912[[#This Row],[Fraction]],"-",Table7912[[#This Row],[Pitch]]," ",Table7912[[#This Row],[Series]]," ",Table7912[[#This Row],[Class]])</f>
        <v>7/8-12 UN 3B</v>
      </c>
      <c r="Z215" s="4" t="str">
        <f>CONCATENATE(TEXT(Table7912[[#This Row],[Decimal]],".000"),"-",Table7912[[#This Row],[Pitch]]," ",Table7912[[#This Row],[Series]]," ",Table7912[[#This Row],[Class]])</f>
        <v>.875-12 UN 3B</v>
      </c>
      <c r="AC215" s="55">
        <v>0.875</v>
      </c>
      <c r="AE215" s="4">
        <v>0.82630000000000003</v>
      </c>
      <c r="AF215" s="4">
        <v>0.82089999999999996</v>
      </c>
      <c r="AG215" s="4"/>
      <c r="AH215" s="55">
        <v>0.78500000000000003</v>
      </c>
      <c r="AI215" s="4">
        <v>0.79479999999999995</v>
      </c>
      <c r="AJ215" s="4"/>
      <c r="AK215" s="4"/>
      <c r="AL215" s="4"/>
      <c r="AM215" s="4"/>
      <c r="AN215" s="4"/>
      <c r="AO215" s="4"/>
      <c r="AS215" s="16"/>
      <c r="AT215" s="16"/>
      <c r="AX215" s="17"/>
      <c r="AY215" s="77"/>
    </row>
    <row r="216" spans="1:51" x14ac:dyDescent="0.25">
      <c r="A216" s="38" t="s">
        <v>668</v>
      </c>
      <c r="B216" s="4" t="str">
        <f>VLOOKUP(LEFT(Table711[[#This Row],[Column1]],FIND("–",Table711[[#This Row],[Column1]])-1),Table610[],2,0)</f>
        <v>7/8</v>
      </c>
      <c r="C216" s="13">
        <f>VLOOKUP(LEFT(Table711[[#This Row],[Column1]],FIND("–",Table711[[#This Row],[Column1]])-1),Table610[],4,0)</f>
        <v>0.875</v>
      </c>
      <c r="D216" s="4" t="str">
        <f t="shared" si="6"/>
        <v>14</v>
      </c>
      <c r="E216" s="4" t="s">
        <v>380</v>
      </c>
      <c r="F216" s="4" t="s">
        <v>376</v>
      </c>
      <c r="G216" s="4" t="str">
        <f>CONCATENATE(Table711[[#This Row],[Fraction]],"-",Table711[[#This Row],[Pitch]]," ",Table711[[#This Row],[Series]]," ",Table711[[#This Row],[Class]])</f>
        <v>7/8-14 UNF 1A</v>
      </c>
      <c r="H216" s="4" t="str">
        <f>CONCATENATE(TEXT(Table711[[#This Row],[Decimal]],".000"),"-",Table711[[#This Row],[Pitch]]," ",Table711[[#This Row],[Series]]," ",Table711[[#This Row],[Class]])</f>
        <v>.875-14 UNF 1A</v>
      </c>
      <c r="I216" s="55">
        <v>1.6000000000000001E-3</v>
      </c>
      <c r="J216" s="55">
        <v>0.87339999999999995</v>
      </c>
      <c r="K216" s="55">
        <v>0.8579</v>
      </c>
      <c r="L216" s="55" t="s">
        <v>551</v>
      </c>
      <c r="M216" s="55">
        <v>0.82699999999999996</v>
      </c>
      <c r="N216" s="55">
        <v>0.81889999999999996</v>
      </c>
      <c r="O216" s="55">
        <v>0.78839999999999999</v>
      </c>
      <c r="R216" s="4"/>
      <c r="S216" s="38" t="s">
        <v>668</v>
      </c>
      <c r="T216" s="4" t="str">
        <f>VLOOKUP(LEFT(Table7912[[#This Row],[Column1]],FIND("–",Table7912[[#This Row],[Column1]])-1),Table610[],2,0)</f>
        <v>7/8</v>
      </c>
      <c r="U216" s="13">
        <f>VLOOKUP(LEFT(Table7912[[#This Row],[Column1]],FIND("–",Table7912[[#This Row],[Column1]])-1),Table610[],4,0)</f>
        <v>0.875</v>
      </c>
      <c r="V216" s="4" t="str">
        <f t="shared" si="7"/>
        <v>14</v>
      </c>
      <c r="W216" s="4" t="s">
        <v>380</v>
      </c>
      <c r="X216" s="4" t="s">
        <v>377</v>
      </c>
      <c r="Y216" s="4" t="str">
        <f>CONCATENATE(Table7912[[#This Row],[Fraction]],"-",Table7912[[#This Row],[Pitch]]," ",Table7912[[#This Row],[Series]]," ",Table7912[[#This Row],[Class]])</f>
        <v>7/8-14 UNF 1B</v>
      </c>
      <c r="Z216" s="4" t="str">
        <f>CONCATENATE(TEXT(Table7912[[#This Row],[Decimal]],".000"),"-",Table7912[[#This Row],[Pitch]]," ",Table7912[[#This Row],[Series]]," ",Table7912[[#This Row],[Class]])</f>
        <v>.875-14 UNF 1B</v>
      </c>
      <c r="AC216" s="55">
        <v>0.875</v>
      </c>
      <c r="AE216" s="4">
        <v>0.83919999999999995</v>
      </c>
      <c r="AF216" s="4">
        <v>0.8286</v>
      </c>
      <c r="AG216" s="4"/>
      <c r="AH216" s="55">
        <v>0.79800000000000004</v>
      </c>
      <c r="AI216" s="4">
        <v>0.81399999999999995</v>
      </c>
      <c r="AJ216" s="4"/>
      <c r="AK216" s="4"/>
      <c r="AL216" s="4"/>
      <c r="AM216" s="4"/>
      <c r="AN216" s="4"/>
      <c r="AO216" s="4"/>
      <c r="AS216" s="16"/>
      <c r="AT216" s="16"/>
      <c r="AX216" s="17"/>
      <c r="AY216" s="77"/>
    </row>
    <row r="217" spans="1:51" x14ac:dyDescent="0.25">
      <c r="A217" s="38" t="s">
        <v>668</v>
      </c>
      <c r="B217" s="4" t="str">
        <f>VLOOKUP(LEFT(Table711[[#This Row],[Column1]],FIND("–",Table711[[#This Row],[Column1]])-1),Table610[],2,0)</f>
        <v>7/8</v>
      </c>
      <c r="C217" s="13">
        <f>VLOOKUP(LEFT(Table711[[#This Row],[Column1]],FIND("–",Table711[[#This Row],[Column1]])-1),Table610[],4,0)</f>
        <v>0.875</v>
      </c>
      <c r="D217" s="4" t="str">
        <f t="shared" si="6"/>
        <v>14</v>
      </c>
      <c r="E217" s="4" t="s">
        <v>380</v>
      </c>
      <c r="F217" s="4" t="s">
        <v>372</v>
      </c>
      <c r="G217" s="4" t="str">
        <f>CONCATENATE(Table711[[#This Row],[Fraction]],"-",Table711[[#This Row],[Pitch]]," ",Table711[[#This Row],[Series]]," ",Table711[[#This Row],[Class]])</f>
        <v>7/8-14 UNF 2A</v>
      </c>
      <c r="H217" s="4" t="str">
        <f>CONCATENATE(TEXT(Table711[[#This Row],[Decimal]],".000"),"-",Table711[[#This Row],[Pitch]]," ",Table711[[#This Row],[Series]]," ",Table711[[#This Row],[Class]])</f>
        <v>.875-14 UNF 2A</v>
      </c>
      <c r="I217" s="55">
        <v>1.6000000000000001E-3</v>
      </c>
      <c r="J217" s="55">
        <v>0.87339999999999995</v>
      </c>
      <c r="K217" s="55">
        <v>0.86309999999999998</v>
      </c>
      <c r="L217" s="55" t="s">
        <v>551</v>
      </c>
      <c r="M217" s="55">
        <v>0.82699999999999996</v>
      </c>
      <c r="N217" s="55">
        <v>0.8216</v>
      </c>
      <c r="O217" s="55">
        <v>0.78839999999999999</v>
      </c>
      <c r="R217" s="4"/>
      <c r="S217" s="38" t="s">
        <v>668</v>
      </c>
      <c r="T217" s="4" t="str">
        <f>VLOOKUP(LEFT(Table7912[[#This Row],[Column1]],FIND("–",Table7912[[#This Row],[Column1]])-1),Table610[],2,0)</f>
        <v>7/8</v>
      </c>
      <c r="U217" s="13">
        <f>VLOOKUP(LEFT(Table7912[[#This Row],[Column1]],FIND("–",Table7912[[#This Row],[Column1]])-1),Table610[],4,0)</f>
        <v>0.875</v>
      </c>
      <c r="V217" s="4" t="str">
        <f t="shared" si="7"/>
        <v>14</v>
      </c>
      <c r="W217" s="4" t="s">
        <v>380</v>
      </c>
      <c r="X217" s="4" t="s">
        <v>373</v>
      </c>
      <c r="Y217" s="4" t="str">
        <f>CONCATENATE(Table7912[[#This Row],[Fraction]],"-",Table7912[[#This Row],[Pitch]]," ",Table7912[[#This Row],[Series]]," ",Table7912[[#This Row],[Class]])</f>
        <v>7/8-14 UNF 2B</v>
      </c>
      <c r="Z217" s="4" t="str">
        <f>CONCATENATE(TEXT(Table7912[[#This Row],[Decimal]],".000"),"-",Table7912[[#This Row],[Pitch]]," ",Table7912[[#This Row],[Series]]," ",Table7912[[#This Row],[Class]])</f>
        <v>.875-14 UNF 2B</v>
      </c>
      <c r="AC217" s="55">
        <v>0.875</v>
      </c>
      <c r="AE217" s="4">
        <v>0.83560000000000001</v>
      </c>
      <c r="AF217" s="4">
        <v>0.8286</v>
      </c>
      <c r="AG217" s="4"/>
      <c r="AH217" s="55">
        <v>0.79800000000000004</v>
      </c>
      <c r="AI217" s="4">
        <v>0.81399999999999995</v>
      </c>
      <c r="AJ217" s="4"/>
      <c r="AK217" s="4"/>
      <c r="AL217" s="4"/>
      <c r="AM217" s="4"/>
      <c r="AN217" s="4"/>
      <c r="AO217" s="4"/>
      <c r="AS217" s="16"/>
      <c r="AT217" s="16"/>
      <c r="AX217" s="17"/>
      <c r="AY217" s="77"/>
    </row>
    <row r="218" spans="1:51" x14ac:dyDescent="0.25">
      <c r="A218" s="38" t="s">
        <v>669</v>
      </c>
      <c r="B218" s="4" t="str">
        <f>VLOOKUP(LEFT(Table711[[#This Row],[Column1]],FIND("–",Table711[[#This Row],[Column1]])-1),Table610[],2,0)</f>
        <v>7/8</v>
      </c>
      <c r="C218" s="13">
        <f>VLOOKUP(LEFT(Table711[[#This Row],[Column1]],FIND("–",Table711[[#This Row],[Column1]])-1),Table610[],4,0)</f>
        <v>0.875</v>
      </c>
      <c r="D218" s="4" t="str">
        <f t="shared" si="6"/>
        <v>16</v>
      </c>
      <c r="E218" s="4" t="s">
        <v>384</v>
      </c>
      <c r="F218" s="4" t="s">
        <v>374</v>
      </c>
      <c r="G218" s="4" t="str">
        <f>CONCATENATE(Table711[[#This Row],[Fraction]],"-",Table711[[#This Row],[Pitch]]," ",Table711[[#This Row],[Series]]," ",Table711[[#This Row],[Class]])</f>
        <v>7/8-16 UN 3A</v>
      </c>
      <c r="H218" s="4" t="str">
        <f>CONCATENATE(TEXT(Table711[[#This Row],[Decimal]],".000"),"-",Table711[[#This Row],[Pitch]]," ",Table711[[#This Row],[Series]]," ",Table711[[#This Row],[Class]])</f>
        <v>.875-16 UN 3A</v>
      </c>
      <c r="I218" s="55">
        <v>0</v>
      </c>
      <c r="J218" s="55">
        <v>0.875</v>
      </c>
      <c r="K218" s="55">
        <v>0.86470000000000002</v>
      </c>
      <c r="L218" s="55" t="s">
        <v>551</v>
      </c>
      <c r="M218" s="55">
        <v>0.8286</v>
      </c>
      <c r="N218" s="55">
        <v>0.82450000000000001</v>
      </c>
      <c r="O218" s="55">
        <v>0.79</v>
      </c>
      <c r="R218" s="4"/>
      <c r="S218" s="38" t="s">
        <v>669</v>
      </c>
      <c r="T218" s="4" t="str">
        <f>VLOOKUP(LEFT(Table7912[[#This Row],[Column1]],FIND("–",Table7912[[#This Row],[Column1]])-1),Table610[],2,0)</f>
        <v>7/8</v>
      </c>
      <c r="U218" s="13">
        <f>VLOOKUP(LEFT(Table7912[[#This Row],[Column1]],FIND("–",Table7912[[#This Row],[Column1]])-1),Table610[],4,0)</f>
        <v>0.875</v>
      </c>
      <c r="V218" s="4" t="str">
        <f t="shared" si="7"/>
        <v>16</v>
      </c>
      <c r="W218" s="4" t="s">
        <v>384</v>
      </c>
      <c r="X218" s="4" t="s">
        <v>375</v>
      </c>
      <c r="Y218" s="4" t="str">
        <f>CONCATENATE(Table7912[[#This Row],[Fraction]],"-",Table7912[[#This Row],[Pitch]]," ",Table7912[[#This Row],[Series]]," ",Table7912[[#This Row],[Class]])</f>
        <v>7/8-16 UN 3B</v>
      </c>
      <c r="Z218" s="4" t="str">
        <f>CONCATENATE(TEXT(Table7912[[#This Row],[Decimal]],".000"),"-",Table7912[[#This Row],[Pitch]]," ",Table7912[[#This Row],[Series]]," ",Table7912[[#This Row],[Class]])</f>
        <v>.875-16 UN 3B</v>
      </c>
      <c r="AC218" s="55">
        <v>0.875</v>
      </c>
      <c r="AE218" s="4">
        <v>0.83389999999999997</v>
      </c>
      <c r="AF218" s="4">
        <v>0.8286</v>
      </c>
      <c r="AG218" s="4"/>
      <c r="AH218" s="55">
        <v>0.79800000000000004</v>
      </c>
      <c r="AI218" s="4">
        <v>0.80679999999999996</v>
      </c>
      <c r="AJ218" s="4"/>
      <c r="AK218" s="4"/>
      <c r="AL218" s="4"/>
      <c r="AM218" s="4"/>
      <c r="AN218" s="4"/>
      <c r="AO218" s="4"/>
      <c r="AS218" s="16"/>
      <c r="AT218" s="16"/>
      <c r="AX218" s="17"/>
      <c r="AY218" s="77"/>
    </row>
    <row r="219" spans="1:51" x14ac:dyDescent="0.25">
      <c r="A219" s="38" t="s">
        <v>669</v>
      </c>
      <c r="B219" s="4" t="str">
        <f>VLOOKUP(LEFT(Table711[[#This Row],[Column1]],FIND("–",Table711[[#This Row],[Column1]])-1),Table610[],2,0)</f>
        <v>7/8</v>
      </c>
      <c r="C219" s="13">
        <f>VLOOKUP(LEFT(Table711[[#This Row],[Column1]],FIND("–",Table711[[#This Row],[Column1]])-1),Table610[],4,0)</f>
        <v>0.875</v>
      </c>
      <c r="D219" s="4" t="str">
        <f t="shared" si="6"/>
        <v>16</v>
      </c>
      <c r="E219" s="4" t="s">
        <v>384</v>
      </c>
      <c r="F219" s="4" t="s">
        <v>372</v>
      </c>
      <c r="G219" s="4" t="str">
        <f>CONCATENATE(Table711[[#This Row],[Fraction]],"-",Table711[[#This Row],[Pitch]]," ",Table711[[#This Row],[Series]]," ",Table711[[#This Row],[Class]])</f>
        <v>7/8-16 UN 2A</v>
      </c>
      <c r="H219" s="4" t="str">
        <f>CONCATENATE(TEXT(Table711[[#This Row],[Decimal]],".000"),"-",Table711[[#This Row],[Pitch]]," ",Table711[[#This Row],[Series]]," ",Table711[[#This Row],[Class]])</f>
        <v>.875-16 UN 2A</v>
      </c>
      <c r="I219" s="55">
        <v>1.5E-3</v>
      </c>
      <c r="J219" s="55">
        <v>0.87350000000000005</v>
      </c>
      <c r="K219" s="55">
        <v>0.86409999999999998</v>
      </c>
      <c r="L219" s="55" t="s">
        <v>551</v>
      </c>
      <c r="M219" s="55">
        <v>0.83289999999999997</v>
      </c>
      <c r="N219" s="55">
        <v>0.82799999999999996</v>
      </c>
      <c r="O219" s="55">
        <v>0.79</v>
      </c>
      <c r="R219" s="4"/>
      <c r="S219" s="38" t="s">
        <v>669</v>
      </c>
      <c r="T219" s="4" t="str">
        <f>VLOOKUP(LEFT(Table7912[[#This Row],[Column1]],FIND("–",Table7912[[#This Row],[Column1]])-1),Table610[],2,0)</f>
        <v>7/8</v>
      </c>
      <c r="U219" s="13">
        <f>VLOOKUP(LEFT(Table7912[[#This Row],[Column1]],FIND("–",Table7912[[#This Row],[Column1]])-1),Table610[],4,0)</f>
        <v>0.875</v>
      </c>
      <c r="V219" s="4" t="str">
        <f t="shared" si="7"/>
        <v>16</v>
      </c>
      <c r="W219" s="4" t="s">
        <v>384</v>
      </c>
      <c r="X219" s="4" t="s">
        <v>373</v>
      </c>
      <c r="Y219" s="4" t="str">
        <f>CONCATENATE(Table7912[[#This Row],[Fraction]],"-",Table7912[[#This Row],[Pitch]]," ",Table7912[[#This Row],[Series]]," ",Table7912[[#This Row],[Class]])</f>
        <v>7/8-16 UN 2B</v>
      </c>
      <c r="Z219" s="4" t="str">
        <f>CONCATENATE(TEXT(Table7912[[#This Row],[Decimal]],".000"),"-",Table7912[[#This Row],[Pitch]]," ",Table7912[[#This Row],[Series]]," ",Table7912[[#This Row],[Class]])</f>
        <v>.875-16 UN 2B</v>
      </c>
      <c r="AC219" s="55">
        <v>0.875</v>
      </c>
      <c r="AE219" s="4">
        <v>0.8407</v>
      </c>
      <c r="AF219" s="4">
        <v>0.83440000000000003</v>
      </c>
      <c r="AG219" s="4"/>
      <c r="AH219" s="55">
        <v>0.80700000000000005</v>
      </c>
      <c r="AI219" s="4">
        <v>0.82099999999999995</v>
      </c>
      <c r="AJ219" s="4"/>
      <c r="AK219" s="4"/>
      <c r="AL219" s="4"/>
      <c r="AM219" s="4"/>
      <c r="AN219" s="4"/>
      <c r="AO219" s="4"/>
      <c r="AS219" s="16"/>
      <c r="AT219" s="16"/>
      <c r="AX219" s="17"/>
      <c r="AY219" s="77"/>
    </row>
    <row r="220" spans="1:51" x14ac:dyDescent="0.25">
      <c r="A220" s="38" t="s">
        <v>669</v>
      </c>
      <c r="B220" s="4" t="str">
        <f>VLOOKUP(LEFT(Table711[[#This Row],[Column1]],FIND("–",Table711[[#This Row],[Column1]])-1),Table610[],2,0)</f>
        <v>7/8</v>
      </c>
      <c r="C220" s="13">
        <f>VLOOKUP(LEFT(Table711[[#This Row],[Column1]],FIND("–",Table711[[#This Row],[Column1]])-1),Table610[],4,0)</f>
        <v>0.875</v>
      </c>
      <c r="D220" s="4" t="str">
        <f t="shared" si="6"/>
        <v>16</v>
      </c>
      <c r="E220" s="4" t="s">
        <v>384</v>
      </c>
      <c r="F220" s="4" t="s">
        <v>374</v>
      </c>
      <c r="G220" s="4" t="str">
        <f>CONCATENATE(Table711[[#This Row],[Fraction]],"-",Table711[[#This Row],[Pitch]]," ",Table711[[#This Row],[Series]]," ",Table711[[#This Row],[Class]])</f>
        <v>7/8-16 UN 3A</v>
      </c>
      <c r="H220" s="4" t="str">
        <f>CONCATENATE(TEXT(Table711[[#This Row],[Decimal]],".000"),"-",Table711[[#This Row],[Pitch]]," ",Table711[[#This Row],[Series]]," ",Table711[[#This Row],[Class]])</f>
        <v>.875-16 UN 3A</v>
      </c>
      <c r="I220" s="55">
        <v>0</v>
      </c>
      <c r="J220" s="55">
        <v>0.875</v>
      </c>
      <c r="K220" s="55">
        <v>0.86560000000000004</v>
      </c>
      <c r="L220" s="55" t="s">
        <v>551</v>
      </c>
      <c r="M220" s="55">
        <v>0.83440000000000003</v>
      </c>
      <c r="N220" s="55">
        <v>0.83079999999999998</v>
      </c>
      <c r="O220" s="55">
        <v>0.80049999999999999</v>
      </c>
      <c r="R220" s="4"/>
      <c r="S220" s="38" t="s">
        <v>669</v>
      </c>
      <c r="T220" s="4" t="str">
        <f>VLOOKUP(LEFT(Table7912[[#This Row],[Column1]],FIND("–",Table7912[[#This Row],[Column1]])-1),Table610[],2,0)</f>
        <v>7/8</v>
      </c>
      <c r="U220" s="13">
        <f>VLOOKUP(LEFT(Table7912[[#This Row],[Column1]],FIND("–",Table7912[[#This Row],[Column1]])-1),Table610[],4,0)</f>
        <v>0.875</v>
      </c>
      <c r="V220" s="4" t="str">
        <f t="shared" si="7"/>
        <v>16</v>
      </c>
      <c r="W220" s="4" t="s">
        <v>384</v>
      </c>
      <c r="X220" s="4" t="s">
        <v>375</v>
      </c>
      <c r="Y220" s="4" t="str">
        <f>CONCATENATE(Table7912[[#This Row],[Fraction]],"-",Table7912[[#This Row],[Pitch]]," ",Table7912[[#This Row],[Series]]," ",Table7912[[#This Row],[Class]])</f>
        <v>7/8-16 UN 3B</v>
      </c>
      <c r="Z220" s="4" t="str">
        <f>CONCATENATE(TEXT(Table7912[[#This Row],[Decimal]],".000"),"-",Table7912[[#This Row],[Pitch]]," ",Table7912[[#This Row],[Series]]," ",Table7912[[#This Row],[Class]])</f>
        <v>.875-16 UN 3B</v>
      </c>
      <c r="AC220" s="55">
        <v>0.875</v>
      </c>
      <c r="AE220" s="4">
        <v>0.83909999999999996</v>
      </c>
      <c r="AF220" s="4">
        <v>0.83440000000000003</v>
      </c>
      <c r="AG220" s="4"/>
      <c r="AH220" s="55">
        <v>0.80700000000000005</v>
      </c>
      <c r="AI220" s="4">
        <v>0.81579999999999997</v>
      </c>
      <c r="AJ220" s="4"/>
      <c r="AK220" s="4"/>
      <c r="AL220" s="4"/>
      <c r="AM220" s="4"/>
      <c r="AN220" s="4"/>
      <c r="AO220" s="4"/>
      <c r="AS220" s="16"/>
      <c r="AT220" s="16"/>
      <c r="AX220" s="17"/>
      <c r="AY220" s="77"/>
    </row>
    <row r="221" spans="1:51" x14ac:dyDescent="0.25">
      <c r="A221" s="38" t="s">
        <v>670</v>
      </c>
      <c r="B221" s="4" t="str">
        <f>VLOOKUP(LEFT(Table711[[#This Row],[Column1]],FIND("–",Table711[[#This Row],[Column1]])-1),Table610[],2,0)</f>
        <v>7/8</v>
      </c>
      <c r="C221" s="13">
        <f>VLOOKUP(LEFT(Table711[[#This Row],[Column1]],FIND("–",Table711[[#This Row],[Column1]])-1),Table610[],4,0)</f>
        <v>0.875</v>
      </c>
      <c r="D221" s="4" t="str">
        <f t="shared" si="6"/>
        <v>18</v>
      </c>
      <c r="E221" s="4" t="s">
        <v>382</v>
      </c>
      <c r="F221" s="4" t="s">
        <v>372</v>
      </c>
      <c r="G221" s="4" t="str">
        <f>CONCATENATE(Table711[[#This Row],[Fraction]],"-",Table711[[#This Row],[Pitch]]," ",Table711[[#This Row],[Series]]," ",Table711[[#This Row],[Class]])</f>
        <v>7/8-18 UNS 2A</v>
      </c>
      <c r="H221" s="4" t="str">
        <f>CONCATENATE(TEXT(Table711[[#This Row],[Decimal]],".000"),"-",Table711[[#This Row],[Pitch]]," ",Table711[[#This Row],[Series]]," ",Table711[[#This Row],[Class]])</f>
        <v>.875-18 UNS 2A</v>
      </c>
      <c r="I221" s="55">
        <v>1.4E-3</v>
      </c>
      <c r="J221" s="55">
        <v>0.87360000000000004</v>
      </c>
      <c r="K221" s="55">
        <v>0.8649</v>
      </c>
      <c r="L221" s="55" t="s">
        <v>551</v>
      </c>
      <c r="M221" s="55">
        <v>0.83750000000000002</v>
      </c>
      <c r="N221" s="55">
        <v>0.83289999999999997</v>
      </c>
      <c r="O221" s="55">
        <v>0.8075</v>
      </c>
      <c r="R221" s="4"/>
      <c r="S221" s="38" t="s">
        <v>670</v>
      </c>
      <c r="T221" s="4" t="str">
        <f>VLOOKUP(LEFT(Table7912[[#This Row],[Column1]],FIND("–",Table7912[[#This Row],[Column1]])-1),Table610[],2,0)</f>
        <v>7/8</v>
      </c>
      <c r="U221" s="13">
        <f>VLOOKUP(LEFT(Table7912[[#This Row],[Column1]],FIND("–",Table7912[[#This Row],[Column1]])-1),Table610[],4,0)</f>
        <v>0.875</v>
      </c>
      <c r="V221" s="4" t="str">
        <f t="shared" si="7"/>
        <v>18</v>
      </c>
      <c r="W221" s="4" t="s">
        <v>382</v>
      </c>
      <c r="X221" s="4" t="s">
        <v>373</v>
      </c>
      <c r="Y221" s="4" t="str">
        <f>CONCATENATE(Table7912[[#This Row],[Fraction]],"-",Table7912[[#This Row],[Pitch]]," ",Table7912[[#This Row],[Series]]," ",Table7912[[#This Row],[Class]])</f>
        <v>7/8-18 UNS 2B</v>
      </c>
      <c r="Z221" s="4" t="str">
        <f>CONCATENATE(TEXT(Table7912[[#This Row],[Decimal]],".000"),"-",Table7912[[#This Row],[Pitch]]," ",Table7912[[#This Row],[Series]]," ",Table7912[[#This Row],[Class]])</f>
        <v>.875-18 UNS 2B</v>
      </c>
      <c r="AC221" s="55">
        <v>0.875</v>
      </c>
      <c r="AE221" s="4">
        <v>0.84489999999999998</v>
      </c>
      <c r="AF221" s="4">
        <v>0.83889999999999998</v>
      </c>
      <c r="AG221" s="4"/>
      <c r="AH221" s="55">
        <v>0.81499999999999995</v>
      </c>
      <c r="AI221" s="4">
        <v>0.82799999999999996</v>
      </c>
      <c r="AJ221" s="4"/>
      <c r="AK221" s="4"/>
      <c r="AL221" s="4"/>
      <c r="AM221" s="4"/>
      <c r="AN221" s="4"/>
      <c r="AO221" s="4"/>
      <c r="AS221" s="16"/>
      <c r="AT221" s="16"/>
      <c r="AX221" s="17"/>
      <c r="AY221" s="77"/>
    </row>
    <row r="222" spans="1:51" x14ac:dyDescent="0.25">
      <c r="A222" s="38" t="s">
        <v>671</v>
      </c>
      <c r="B222" s="4" t="str">
        <f>VLOOKUP(LEFT(Table711[[#This Row],[Column1]],FIND("–",Table711[[#This Row],[Column1]])-1),Table610[],2,0)</f>
        <v>7/8</v>
      </c>
      <c r="C222" s="13">
        <f>VLOOKUP(LEFT(Table711[[#This Row],[Column1]],FIND("–",Table711[[#This Row],[Column1]])-1),Table610[],4,0)</f>
        <v>0.875</v>
      </c>
      <c r="D222" s="4" t="str">
        <f t="shared" si="6"/>
        <v>20</v>
      </c>
      <c r="E222" s="4" t="s">
        <v>383</v>
      </c>
      <c r="F222" s="4" t="s">
        <v>372</v>
      </c>
      <c r="G222" s="4" t="str">
        <f>CONCATENATE(Table711[[#This Row],[Fraction]],"-",Table711[[#This Row],[Pitch]]," ",Table711[[#This Row],[Series]]," ",Table711[[#This Row],[Class]])</f>
        <v>7/8-20 UNEF 2A</v>
      </c>
      <c r="H222" s="4" t="str">
        <f>CONCATENATE(TEXT(Table711[[#This Row],[Decimal]],".000"),"-",Table711[[#This Row],[Pitch]]," ",Table711[[#This Row],[Series]]," ",Table711[[#This Row],[Class]])</f>
        <v>.875-20 UNEF 2A</v>
      </c>
      <c r="I222" s="55">
        <v>1.2999999999999999E-3</v>
      </c>
      <c r="J222" s="55">
        <v>0.87370000000000003</v>
      </c>
      <c r="K222" s="55">
        <v>0.86560000000000004</v>
      </c>
      <c r="L222" s="55" t="s">
        <v>551</v>
      </c>
      <c r="M222" s="55">
        <v>0.84119999999999995</v>
      </c>
      <c r="N222" s="55">
        <v>0.83679999999999999</v>
      </c>
      <c r="O222" s="55">
        <v>0.81420000000000003</v>
      </c>
      <c r="R222" s="4"/>
      <c r="S222" s="38" t="s">
        <v>671</v>
      </c>
      <c r="T222" s="4" t="str">
        <f>VLOOKUP(LEFT(Table7912[[#This Row],[Column1]],FIND("–",Table7912[[#This Row],[Column1]])-1),Table610[],2,0)</f>
        <v>7/8</v>
      </c>
      <c r="U222" s="13">
        <f>VLOOKUP(LEFT(Table7912[[#This Row],[Column1]],FIND("–",Table7912[[#This Row],[Column1]])-1),Table610[],4,0)</f>
        <v>0.875</v>
      </c>
      <c r="V222" s="4" t="str">
        <f t="shared" si="7"/>
        <v>20</v>
      </c>
      <c r="W222" s="4" t="s">
        <v>383</v>
      </c>
      <c r="X222" s="4" t="s">
        <v>373</v>
      </c>
      <c r="Y222" s="4" t="str">
        <f>CONCATENATE(Table7912[[#This Row],[Fraction]],"-",Table7912[[#This Row],[Pitch]]," ",Table7912[[#This Row],[Series]]," ",Table7912[[#This Row],[Class]])</f>
        <v>7/8-20 UNEF 2B</v>
      </c>
      <c r="Z222" s="4" t="str">
        <f>CONCATENATE(TEXT(Table7912[[#This Row],[Decimal]],".000"),"-",Table7912[[#This Row],[Pitch]]," ",Table7912[[#This Row],[Series]]," ",Table7912[[#This Row],[Class]])</f>
        <v>.875-20 UNEF 2B</v>
      </c>
      <c r="AC222" s="55">
        <v>0.875</v>
      </c>
      <c r="AE222" s="4">
        <v>0.84819999999999995</v>
      </c>
      <c r="AF222" s="4">
        <v>0.84250000000000003</v>
      </c>
      <c r="AG222" s="4"/>
      <c r="AH222" s="55">
        <v>0.82099999999999995</v>
      </c>
      <c r="AI222" s="4">
        <v>0.83199999999999996</v>
      </c>
      <c r="AJ222" s="4"/>
      <c r="AK222" s="4"/>
      <c r="AL222" s="4"/>
      <c r="AM222" s="4"/>
      <c r="AN222" s="4"/>
      <c r="AO222" s="4"/>
      <c r="AS222" s="16"/>
      <c r="AT222" s="16"/>
      <c r="AX222" s="17"/>
      <c r="AY222" s="77"/>
    </row>
    <row r="223" spans="1:51" x14ac:dyDescent="0.25">
      <c r="A223" s="38" t="s">
        <v>671</v>
      </c>
      <c r="B223" s="4" t="str">
        <f>VLOOKUP(LEFT(Table711[[#This Row],[Column1]],FIND("–",Table711[[#This Row],[Column1]])-1),Table610[],2,0)</f>
        <v>7/8</v>
      </c>
      <c r="C223" s="13">
        <f>VLOOKUP(LEFT(Table711[[#This Row],[Column1]],FIND("–",Table711[[#This Row],[Column1]])-1),Table610[],4,0)</f>
        <v>0.875</v>
      </c>
      <c r="D223" s="4" t="str">
        <f t="shared" si="6"/>
        <v>20</v>
      </c>
      <c r="E223" s="4" t="s">
        <v>383</v>
      </c>
      <c r="F223" s="4" t="s">
        <v>374</v>
      </c>
      <c r="G223" s="4" t="str">
        <f>CONCATENATE(Table711[[#This Row],[Fraction]],"-",Table711[[#This Row],[Pitch]]," ",Table711[[#This Row],[Series]]," ",Table711[[#This Row],[Class]])</f>
        <v>7/8-20 UNEF 3A</v>
      </c>
      <c r="H223" s="4" t="str">
        <f>CONCATENATE(TEXT(Table711[[#This Row],[Decimal]],".000"),"-",Table711[[#This Row],[Pitch]]," ",Table711[[#This Row],[Series]]," ",Table711[[#This Row],[Class]])</f>
        <v>.875-20 UNEF 3A</v>
      </c>
      <c r="I223" s="55">
        <v>0</v>
      </c>
      <c r="J223" s="55">
        <v>0.875</v>
      </c>
      <c r="K223" s="55">
        <v>0.8669</v>
      </c>
      <c r="L223" s="55" t="s">
        <v>551</v>
      </c>
      <c r="M223" s="55">
        <v>0.84250000000000003</v>
      </c>
      <c r="N223" s="55">
        <v>0.83919999999999995</v>
      </c>
      <c r="O223" s="55">
        <v>0.8155</v>
      </c>
      <c r="R223" s="4"/>
      <c r="S223" s="38" t="s">
        <v>671</v>
      </c>
      <c r="T223" s="4" t="str">
        <f>VLOOKUP(LEFT(Table7912[[#This Row],[Column1]],FIND("–",Table7912[[#This Row],[Column1]])-1),Table610[],2,0)</f>
        <v>7/8</v>
      </c>
      <c r="U223" s="13">
        <f>VLOOKUP(LEFT(Table7912[[#This Row],[Column1]],FIND("–",Table7912[[#This Row],[Column1]])-1),Table610[],4,0)</f>
        <v>0.875</v>
      </c>
      <c r="V223" s="4" t="str">
        <f t="shared" si="7"/>
        <v>20</v>
      </c>
      <c r="W223" s="4" t="s">
        <v>383</v>
      </c>
      <c r="X223" s="4" t="s">
        <v>375</v>
      </c>
      <c r="Y223" s="4" t="str">
        <f>CONCATENATE(Table7912[[#This Row],[Fraction]],"-",Table7912[[#This Row],[Pitch]]," ",Table7912[[#This Row],[Series]]," ",Table7912[[#This Row],[Class]])</f>
        <v>7/8-20 UNEF 3B</v>
      </c>
      <c r="Z223" s="4" t="str">
        <f>CONCATENATE(TEXT(Table7912[[#This Row],[Decimal]],".000"),"-",Table7912[[#This Row],[Pitch]]," ",Table7912[[#This Row],[Series]]," ",Table7912[[#This Row],[Class]])</f>
        <v>.875-20 UNEF 3B</v>
      </c>
      <c r="AC223" s="55">
        <v>0.875</v>
      </c>
      <c r="AE223" s="4">
        <v>0.8468</v>
      </c>
      <c r="AF223" s="4">
        <v>0.84250000000000003</v>
      </c>
      <c r="AG223" s="4"/>
      <c r="AH223" s="55">
        <v>0.82099999999999995</v>
      </c>
      <c r="AI223" s="4">
        <v>0.82869999999999999</v>
      </c>
      <c r="AJ223" s="4"/>
      <c r="AK223" s="4"/>
      <c r="AL223" s="4"/>
      <c r="AM223" s="4"/>
      <c r="AN223" s="4"/>
      <c r="AO223" s="4"/>
      <c r="AS223" s="16"/>
      <c r="AT223" s="16"/>
      <c r="AX223" s="17"/>
      <c r="AY223" s="77"/>
    </row>
    <row r="224" spans="1:51" x14ac:dyDescent="0.25">
      <c r="A224" s="38" t="s">
        <v>672</v>
      </c>
      <c r="B224" s="4" t="str">
        <f>VLOOKUP(LEFT(Table711[[#This Row],[Column1]],FIND("–",Table711[[#This Row],[Column1]])-1),Table610[],2,0)</f>
        <v>7/8</v>
      </c>
      <c r="C224" s="13">
        <f>VLOOKUP(LEFT(Table711[[#This Row],[Column1]],FIND("–",Table711[[#This Row],[Column1]])-1),Table610[],4,0)</f>
        <v>0.875</v>
      </c>
      <c r="D224" s="4" t="str">
        <f t="shared" si="6"/>
        <v>24</v>
      </c>
      <c r="E224" s="4" t="s">
        <v>382</v>
      </c>
      <c r="F224" s="4" t="s">
        <v>372</v>
      </c>
      <c r="G224" s="4" t="str">
        <f>CONCATENATE(Table711[[#This Row],[Fraction]],"-",Table711[[#This Row],[Pitch]]," ",Table711[[#This Row],[Series]]," ",Table711[[#This Row],[Class]])</f>
        <v>7/8-24 UNS 2A</v>
      </c>
      <c r="H224" s="4" t="str">
        <f>CONCATENATE(TEXT(Table711[[#This Row],[Decimal]],".000"),"-",Table711[[#This Row],[Pitch]]," ",Table711[[#This Row],[Series]]," ",Table711[[#This Row],[Class]])</f>
        <v>.875-24 UNS 2A</v>
      </c>
      <c r="I224" s="55">
        <v>1.1999999999999999E-3</v>
      </c>
      <c r="J224" s="55">
        <v>0.87380000000000002</v>
      </c>
      <c r="K224" s="55">
        <v>0.86660000000000004</v>
      </c>
      <c r="L224" s="55" t="s">
        <v>551</v>
      </c>
      <c r="M224" s="55">
        <v>0.84670000000000001</v>
      </c>
      <c r="N224" s="55">
        <v>0.84260000000000002</v>
      </c>
      <c r="O224" s="55">
        <v>0.82420000000000004</v>
      </c>
      <c r="R224" s="4"/>
      <c r="S224" s="38" t="s">
        <v>672</v>
      </c>
      <c r="T224" s="4" t="str">
        <f>VLOOKUP(LEFT(Table7912[[#This Row],[Column1]],FIND("–",Table7912[[#This Row],[Column1]])-1),Table610[],2,0)</f>
        <v>7/8</v>
      </c>
      <c r="U224" s="13">
        <f>VLOOKUP(LEFT(Table7912[[#This Row],[Column1]],FIND("–",Table7912[[#This Row],[Column1]])-1),Table610[],4,0)</f>
        <v>0.875</v>
      </c>
      <c r="V224" s="4" t="str">
        <f t="shared" si="7"/>
        <v>24</v>
      </c>
      <c r="W224" s="4" t="s">
        <v>382</v>
      </c>
      <c r="X224" s="4" t="s">
        <v>373</v>
      </c>
      <c r="Y224" s="4" t="str">
        <f>CONCATENATE(Table7912[[#This Row],[Fraction]],"-",Table7912[[#This Row],[Pitch]]," ",Table7912[[#This Row],[Series]]," ",Table7912[[#This Row],[Class]])</f>
        <v>7/8-24 UNS 2B</v>
      </c>
      <c r="Z224" s="4" t="str">
        <f>CONCATENATE(TEXT(Table7912[[#This Row],[Decimal]],".000"),"-",Table7912[[#This Row],[Pitch]]," ",Table7912[[#This Row],[Series]]," ",Table7912[[#This Row],[Class]])</f>
        <v>.875-24 UNS 2B</v>
      </c>
      <c r="AC224" s="55">
        <v>0.875</v>
      </c>
      <c r="AE224" s="4">
        <v>0.85319999999999996</v>
      </c>
      <c r="AF224" s="4">
        <v>0.84789999999999999</v>
      </c>
      <c r="AG224" s="4"/>
      <c r="AH224" s="55">
        <v>0.83</v>
      </c>
      <c r="AI224" s="4">
        <v>0.84</v>
      </c>
      <c r="AJ224" s="4"/>
      <c r="AK224" s="4"/>
      <c r="AL224" s="4"/>
      <c r="AM224" s="4"/>
      <c r="AN224" s="4"/>
      <c r="AO224" s="4"/>
      <c r="AS224" s="16"/>
      <c r="AT224" s="16"/>
      <c r="AX224" s="17"/>
      <c r="AY224" s="77"/>
    </row>
    <row r="225" spans="1:51" x14ac:dyDescent="0.25">
      <c r="A225" s="38" t="s">
        <v>673</v>
      </c>
      <c r="B225" s="4" t="str">
        <f>VLOOKUP(LEFT(Table711[[#This Row],[Column1]],FIND("–",Table711[[#This Row],[Column1]])-1),Table610[],2,0)</f>
        <v>7/8</v>
      </c>
      <c r="C225" s="13">
        <f>VLOOKUP(LEFT(Table711[[#This Row],[Column1]],FIND("–",Table711[[#This Row],[Column1]])-1),Table610[],4,0)</f>
        <v>0.875</v>
      </c>
      <c r="D225" s="4" t="str">
        <f t="shared" si="6"/>
        <v>27</v>
      </c>
      <c r="E225" s="4" t="s">
        <v>382</v>
      </c>
      <c r="F225" s="4" t="s">
        <v>372</v>
      </c>
      <c r="G225" s="4" t="str">
        <f>CONCATENATE(Table711[[#This Row],[Fraction]],"-",Table711[[#This Row],[Pitch]]," ",Table711[[#This Row],[Series]]," ",Table711[[#This Row],[Class]])</f>
        <v>7/8-27 UNS 2A</v>
      </c>
      <c r="H225" s="4" t="str">
        <f>CONCATENATE(TEXT(Table711[[#This Row],[Decimal]],".000"),"-",Table711[[#This Row],[Pitch]]," ",Table711[[#This Row],[Series]]," ",Table711[[#This Row],[Class]])</f>
        <v>.875-27 UNS 2A</v>
      </c>
      <c r="I225" s="55">
        <v>1.1999999999999999E-3</v>
      </c>
      <c r="J225" s="55">
        <v>0.87380000000000002</v>
      </c>
      <c r="K225" s="55">
        <v>0.86709999999999998</v>
      </c>
      <c r="L225" s="55" t="s">
        <v>551</v>
      </c>
      <c r="M225" s="55">
        <v>0.84970000000000001</v>
      </c>
      <c r="N225" s="55">
        <v>0.8458</v>
      </c>
      <c r="O225" s="55">
        <v>0.82969999999999999</v>
      </c>
      <c r="R225" s="4"/>
      <c r="S225" s="38" t="s">
        <v>673</v>
      </c>
      <c r="T225" s="4" t="str">
        <f>VLOOKUP(LEFT(Table7912[[#This Row],[Column1]],FIND("–",Table7912[[#This Row],[Column1]])-1),Table610[],2,0)</f>
        <v>7/8</v>
      </c>
      <c r="U225" s="13">
        <f>VLOOKUP(LEFT(Table7912[[#This Row],[Column1]],FIND("–",Table7912[[#This Row],[Column1]])-1),Table610[],4,0)</f>
        <v>0.875</v>
      </c>
      <c r="V225" s="4" t="str">
        <f t="shared" si="7"/>
        <v>27</v>
      </c>
      <c r="W225" s="4" t="s">
        <v>382</v>
      </c>
      <c r="X225" s="4" t="s">
        <v>373</v>
      </c>
      <c r="Y225" s="4" t="str">
        <f>CONCATENATE(Table7912[[#This Row],[Fraction]],"-",Table7912[[#This Row],[Pitch]]," ",Table7912[[#This Row],[Series]]," ",Table7912[[#This Row],[Class]])</f>
        <v>7/8-27 UNS 2B</v>
      </c>
      <c r="Z225" s="4" t="str">
        <f>CONCATENATE(TEXT(Table7912[[#This Row],[Decimal]],".000"),"-",Table7912[[#This Row],[Pitch]]," ",Table7912[[#This Row],[Series]]," ",Table7912[[#This Row],[Class]])</f>
        <v>.875-27 UNS 2B</v>
      </c>
      <c r="AC225" s="55">
        <v>0.875</v>
      </c>
      <c r="AE225" s="4">
        <v>0.85599999999999998</v>
      </c>
      <c r="AF225" s="4">
        <v>0.85089999999999999</v>
      </c>
      <c r="AG225" s="4"/>
      <c r="AH225" s="55">
        <v>0.83499999999999996</v>
      </c>
      <c r="AI225" s="4">
        <v>0.84399999999999997</v>
      </c>
      <c r="AJ225" s="4"/>
      <c r="AK225" s="4"/>
      <c r="AL225" s="4"/>
      <c r="AM225" s="4"/>
      <c r="AN225" s="4"/>
      <c r="AO225" s="4"/>
      <c r="AS225" s="16"/>
      <c r="AT225" s="16"/>
      <c r="AX225" s="17"/>
      <c r="AY225" s="77"/>
    </row>
    <row r="226" spans="1:51" x14ac:dyDescent="0.25">
      <c r="A226" s="38" t="s">
        <v>674</v>
      </c>
      <c r="B226" s="4" t="str">
        <f>VLOOKUP(LEFT(Table711[[#This Row],[Column1]],FIND("–",Table711[[#This Row],[Column1]])-1),Table610[],2,0)</f>
        <v>7/8</v>
      </c>
      <c r="C226" s="13">
        <f>VLOOKUP(LEFT(Table711[[#This Row],[Column1]],FIND("–",Table711[[#This Row],[Column1]])-1),Table610[],4,0)</f>
        <v>0.875</v>
      </c>
      <c r="D226" s="4" t="str">
        <f t="shared" si="6"/>
        <v>28</v>
      </c>
      <c r="E226" s="4" t="s">
        <v>384</v>
      </c>
      <c r="F226" s="4" t="s">
        <v>372</v>
      </c>
      <c r="G226" s="4" t="str">
        <f>CONCATENATE(Table711[[#This Row],[Fraction]],"-",Table711[[#This Row],[Pitch]]," ",Table711[[#This Row],[Series]]," ",Table711[[#This Row],[Class]])</f>
        <v>7/8-28 UN 2A</v>
      </c>
      <c r="H226" s="4" t="str">
        <f>CONCATENATE(TEXT(Table711[[#This Row],[Decimal]],".000"),"-",Table711[[#This Row],[Pitch]]," ",Table711[[#This Row],[Series]]," ",Table711[[#This Row],[Class]])</f>
        <v>.875-28 UN 2A</v>
      </c>
      <c r="I226" s="55">
        <v>1.1999999999999999E-3</v>
      </c>
      <c r="J226" s="55">
        <v>0.87380000000000002</v>
      </c>
      <c r="K226" s="55">
        <v>0.86729999999999996</v>
      </c>
      <c r="L226" s="55" t="s">
        <v>551</v>
      </c>
      <c r="M226" s="55">
        <v>0.85060000000000002</v>
      </c>
      <c r="N226" s="55">
        <v>0.8468</v>
      </c>
      <c r="O226" s="55">
        <v>0.83120000000000005</v>
      </c>
      <c r="R226" s="4"/>
      <c r="S226" s="38" t="s">
        <v>674</v>
      </c>
      <c r="T226" s="4" t="str">
        <f>VLOOKUP(LEFT(Table7912[[#This Row],[Column1]],FIND("–",Table7912[[#This Row],[Column1]])-1),Table610[],2,0)</f>
        <v>7/8</v>
      </c>
      <c r="U226" s="13">
        <f>VLOOKUP(LEFT(Table7912[[#This Row],[Column1]],FIND("–",Table7912[[#This Row],[Column1]])-1),Table610[],4,0)</f>
        <v>0.875</v>
      </c>
      <c r="V226" s="4" t="str">
        <f t="shared" si="7"/>
        <v>28</v>
      </c>
      <c r="W226" s="4" t="s">
        <v>384</v>
      </c>
      <c r="X226" s="4" t="s">
        <v>373</v>
      </c>
      <c r="Y226" s="4" t="str">
        <f>CONCATENATE(Table7912[[#This Row],[Fraction]],"-",Table7912[[#This Row],[Pitch]]," ",Table7912[[#This Row],[Series]]," ",Table7912[[#This Row],[Class]])</f>
        <v>7/8-28 UN 2B</v>
      </c>
      <c r="Z226" s="4" t="str">
        <f>CONCATENATE(TEXT(Table7912[[#This Row],[Decimal]],".000"),"-",Table7912[[#This Row],[Pitch]]," ",Table7912[[#This Row],[Series]]," ",Table7912[[#This Row],[Class]])</f>
        <v>.875-28 UN 2B</v>
      </c>
      <c r="AC226" s="55">
        <v>0.875</v>
      </c>
      <c r="AE226" s="4">
        <v>0.85680000000000001</v>
      </c>
      <c r="AF226" s="4">
        <v>0.8518</v>
      </c>
      <c r="AG226" s="4"/>
      <c r="AH226" s="55">
        <v>0.83599999999999997</v>
      </c>
      <c r="AI226" s="4">
        <v>0.84499999999999997</v>
      </c>
      <c r="AJ226" s="4"/>
      <c r="AK226" s="4"/>
      <c r="AL226" s="4"/>
      <c r="AM226" s="4"/>
      <c r="AN226" s="4"/>
      <c r="AO226" s="4"/>
      <c r="AS226" s="16"/>
      <c r="AT226" s="16"/>
      <c r="AX226" s="17"/>
      <c r="AY226" s="77"/>
    </row>
    <row r="227" spans="1:51" x14ac:dyDescent="0.25">
      <c r="A227" s="38" t="s">
        <v>674</v>
      </c>
      <c r="B227" s="4" t="str">
        <f>VLOOKUP(LEFT(Table711[[#This Row],[Column1]],FIND("–",Table711[[#This Row],[Column1]])-1),Table610[],2,0)</f>
        <v>7/8</v>
      </c>
      <c r="C227" s="13">
        <f>VLOOKUP(LEFT(Table711[[#This Row],[Column1]],FIND("–",Table711[[#This Row],[Column1]])-1),Table610[],4,0)</f>
        <v>0.875</v>
      </c>
      <c r="D227" s="4" t="str">
        <f t="shared" si="6"/>
        <v>28</v>
      </c>
      <c r="E227" s="4" t="s">
        <v>384</v>
      </c>
      <c r="F227" s="4" t="s">
        <v>374</v>
      </c>
      <c r="G227" s="4" t="str">
        <f>CONCATENATE(Table711[[#This Row],[Fraction]],"-",Table711[[#This Row],[Pitch]]," ",Table711[[#This Row],[Series]]," ",Table711[[#This Row],[Class]])</f>
        <v>7/8-28 UN 3A</v>
      </c>
      <c r="H227" s="4" t="str">
        <f>CONCATENATE(TEXT(Table711[[#This Row],[Decimal]],".000"),"-",Table711[[#This Row],[Pitch]]," ",Table711[[#This Row],[Series]]," ",Table711[[#This Row],[Class]])</f>
        <v>.875-28 UN 3A</v>
      </c>
      <c r="I227" s="55">
        <v>0</v>
      </c>
      <c r="J227" s="55">
        <v>0.875</v>
      </c>
      <c r="K227" s="55">
        <v>0.86850000000000005</v>
      </c>
      <c r="L227" s="55" t="s">
        <v>551</v>
      </c>
      <c r="M227" s="55">
        <v>0.8518</v>
      </c>
      <c r="N227" s="55">
        <v>0.84889999999999999</v>
      </c>
      <c r="O227" s="55">
        <v>0.83240000000000003</v>
      </c>
      <c r="R227" s="4"/>
      <c r="S227" s="38" t="s">
        <v>674</v>
      </c>
      <c r="T227" s="4" t="str">
        <f>VLOOKUP(LEFT(Table7912[[#This Row],[Column1]],FIND("–",Table7912[[#This Row],[Column1]])-1),Table610[],2,0)</f>
        <v>7/8</v>
      </c>
      <c r="U227" s="13">
        <f>VLOOKUP(LEFT(Table7912[[#This Row],[Column1]],FIND("–",Table7912[[#This Row],[Column1]])-1),Table610[],4,0)</f>
        <v>0.875</v>
      </c>
      <c r="V227" s="4" t="str">
        <f t="shared" si="7"/>
        <v>28</v>
      </c>
      <c r="W227" s="4" t="s">
        <v>384</v>
      </c>
      <c r="X227" s="4" t="s">
        <v>375</v>
      </c>
      <c r="Y227" s="4" t="str">
        <f>CONCATENATE(Table7912[[#This Row],[Fraction]],"-",Table7912[[#This Row],[Pitch]]," ",Table7912[[#This Row],[Series]]," ",Table7912[[#This Row],[Class]])</f>
        <v>7/8-28 UN 3B</v>
      </c>
      <c r="Z227" s="4" t="str">
        <f>CONCATENATE(TEXT(Table7912[[#This Row],[Decimal]],".000"),"-",Table7912[[#This Row],[Pitch]]," ",Table7912[[#This Row],[Series]]," ",Table7912[[#This Row],[Class]])</f>
        <v>.875-28 UN 3B</v>
      </c>
      <c r="AC227" s="55">
        <v>0.875</v>
      </c>
      <c r="AE227" s="4">
        <v>0.85550000000000004</v>
      </c>
      <c r="AF227" s="4">
        <v>0.8518</v>
      </c>
      <c r="AG227" s="4"/>
      <c r="AH227" s="55">
        <v>0.83599999999999997</v>
      </c>
      <c r="AI227" s="4">
        <v>0.84260000000000002</v>
      </c>
      <c r="AJ227" s="4"/>
      <c r="AK227" s="4"/>
      <c r="AL227" s="4"/>
      <c r="AM227" s="4"/>
      <c r="AN227" s="4"/>
      <c r="AO227" s="4"/>
      <c r="AS227" s="16"/>
      <c r="AT227" s="16"/>
      <c r="AX227" s="17"/>
      <c r="AY227" s="77"/>
    </row>
    <row r="228" spans="1:51" x14ac:dyDescent="0.25">
      <c r="A228" s="38" t="s">
        <v>675</v>
      </c>
      <c r="B228" s="4" t="str">
        <f>VLOOKUP(LEFT(Table711[[#This Row],[Column1]],FIND("–",Table711[[#This Row],[Column1]])-1),Table610[],2,0)</f>
        <v>7/8</v>
      </c>
      <c r="C228" s="13">
        <f>VLOOKUP(LEFT(Table711[[#This Row],[Column1]],FIND("–",Table711[[#This Row],[Column1]])-1),Table610[],4,0)</f>
        <v>0.875</v>
      </c>
      <c r="D228" s="4" t="str">
        <f t="shared" si="6"/>
        <v>32</v>
      </c>
      <c r="E228" s="4" t="s">
        <v>384</v>
      </c>
      <c r="F228" s="4" t="s">
        <v>372</v>
      </c>
      <c r="G228" s="4" t="str">
        <f>CONCATENATE(Table711[[#This Row],[Fraction]],"-",Table711[[#This Row],[Pitch]]," ",Table711[[#This Row],[Series]]," ",Table711[[#This Row],[Class]])</f>
        <v>7/8-32 UN 2A</v>
      </c>
      <c r="H228" s="4" t="str">
        <f>CONCATENATE(TEXT(Table711[[#This Row],[Decimal]],".000"),"-",Table711[[#This Row],[Pitch]]," ",Table711[[#This Row],[Series]]," ",Table711[[#This Row],[Class]])</f>
        <v>.875-32 UN 2A</v>
      </c>
      <c r="I228" s="55">
        <v>1.1000000000000001E-3</v>
      </c>
      <c r="J228" s="55">
        <v>0.87390000000000001</v>
      </c>
      <c r="K228" s="55">
        <v>0.8679</v>
      </c>
      <c r="L228" s="55" t="s">
        <v>551</v>
      </c>
      <c r="M228" s="55">
        <v>0.85360000000000003</v>
      </c>
      <c r="N228" s="55">
        <v>0.85</v>
      </c>
      <c r="O228" s="55">
        <v>0.8367</v>
      </c>
      <c r="R228" s="4"/>
      <c r="S228" s="38" t="s">
        <v>675</v>
      </c>
      <c r="T228" s="4" t="str">
        <f>VLOOKUP(LEFT(Table7912[[#This Row],[Column1]],FIND("–",Table7912[[#This Row],[Column1]])-1),Table610[],2,0)</f>
        <v>7/8</v>
      </c>
      <c r="U228" s="13">
        <f>VLOOKUP(LEFT(Table7912[[#This Row],[Column1]],FIND("–",Table7912[[#This Row],[Column1]])-1),Table610[],4,0)</f>
        <v>0.875</v>
      </c>
      <c r="V228" s="4" t="str">
        <f t="shared" si="7"/>
        <v>32</v>
      </c>
      <c r="W228" s="4" t="s">
        <v>384</v>
      </c>
      <c r="X228" s="4" t="s">
        <v>373</v>
      </c>
      <c r="Y228" s="4" t="str">
        <f>CONCATENATE(Table7912[[#This Row],[Fraction]],"-",Table7912[[#This Row],[Pitch]]," ",Table7912[[#This Row],[Series]]," ",Table7912[[#This Row],[Class]])</f>
        <v>7/8-32 UN 2B</v>
      </c>
      <c r="Z228" s="4" t="str">
        <f>CONCATENATE(TEXT(Table7912[[#This Row],[Decimal]],".000"),"-",Table7912[[#This Row],[Pitch]]," ",Table7912[[#This Row],[Series]]," ",Table7912[[#This Row],[Class]])</f>
        <v>.875-32 UN 2B</v>
      </c>
      <c r="AC228" s="55">
        <v>0.875</v>
      </c>
      <c r="AE228" s="4">
        <v>0.85940000000000005</v>
      </c>
      <c r="AF228" s="4">
        <v>0.85470000000000002</v>
      </c>
      <c r="AG228" s="4"/>
      <c r="AH228" s="55">
        <v>0.84099999999999997</v>
      </c>
      <c r="AI228" s="4">
        <v>0.84899999999999998</v>
      </c>
      <c r="AJ228" s="4"/>
      <c r="AK228" s="4"/>
      <c r="AL228" s="4"/>
      <c r="AM228" s="4"/>
      <c r="AN228" s="4"/>
      <c r="AO228" s="4"/>
      <c r="AS228" s="16"/>
      <c r="AT228" s="16"/>
      <c r="AX228" s="17"/>
      <c r="AY228" s="77"/>
    </row>
    <row r="229" spans="1:51" x14ac:dyDescent="0.25">
      <c r="A229" s="38" t="s">
        <v>675</v>
      </c>
      <c r="B229" s="4" t="str">
        <f>VLOOKUP(LEFT(Table711[[#This Row],[Column1]],FIND("–",Table711[[#This Row],[Column1]])-1),Table610[],2,0)</f>
        <v>7/8</v>
      </c>
      <c r="C229" s="13">
        <f>VLOOKUP(LEFT(Table711[[#This Row],[Column1]],FIND("–",Table711[[#This Row],[Column1]])-1),Table610[],4,0)</f>
        <v>0.875</v>
      </c>
      <c r="D229" s="4" t="str">
        <f t="shared" si="6"/>
        <v>32</v>
      </c>
      <c r="E229" s="4" t="s">
        <v>384</v>
      </c>
      <c r="F229" s="4" t="s">
        <v>374</v>
      </c>
      <c r="G229" s="4" t="str">
        <f>CONCATENATE(Table711[[#This Row],[Fraction]],"-",Table711[[#This Row],[Pitch]]," ",Table711[[#This Row],[Series]]," ",Table711[[#This Row],[Class]])</f>
        <v>7/8-32 UN 3A</v>
      </c>
      <c r="H229" s="4" t="str">
        <f>CONCATENATE(TEXT(Table711[[#This Row],[Decimal]],".000"),"-",Table711[[#This Row],[Pitch]]," ",Table711[[#This Row],[Series]]," ",Table711[[#This Row],[Class]])</f>
        <v>.875-32 UN 3A</v>
      </c>
      <c r="I229" s="55">
        <v>0</v>
      </c>
      <c r="J229" s="55">
        <v>0.875</v>
      </c>
      <c r="K229" s="55">
        <v>0.86899999999999999</v>
      </c>
      <c r="L229" s="55" t="s">
        <v>551</v>
      </c>
      <c r="M229" s="55">
        <v>0.85470000000000002</v>
      </c>
      <c r="N229" s="55">
        <v>0.85199999999999998</v>
      </c>
      <c r="O229" s="55">
        <v>0.83779999999999999</v>
      </c>
      <c r="R229" s="4"/>
      <c r="S229" s="38" t="s">
        <v>675</v>
      </c>
      <c r="T229" s="4" t="str">
        <f>VLOOKUP(LEFT(Table7912[[#This Row],[Column1]],FIND("–",Table7912[[#This Row],[Column1]])-1),Table610[],2,0)</f>
        <v>7/8</v>
      </c>
      <c r="U229" s="13">
        <f>VLOOKUP(LEFT(Table7912[[#This Row],[Column1]],FIND("–",Table7912[[#This Row],[Column1]])-1),Table610[],4,0)</f>
        <v>0.875</v>
      </c>
      <c r="V229" s="4" t="str">
        <f t="shared" si="7"/>
        <v>32</v>
      </c>
      <c r="W229" s="4" t="s">
        <v>384</v>
      </c>
      <c r="X229" s="4" t="s">
        <v>375</v>
      </c>
      <c r="Y229" s="4" t="str">
        <f>CONCATENATE(Table7912[[#This Row],[Fraction]],"-",Table7912[[#This Row],[Pitch]]," ",Table7912[[#This Row],[Series]]," ",Table7912[[#This Row],[Class]])</f>
        <v>7/8-32 UN 3B</v>
      </c>
      <c r="Z229" s="4" t="str">
        <f>CONCATENATE(TEXT(Table7912[[#This Row],[Decimal]],".000"),"-",Table7912[[#This Row],[Pitch]]," ",Table7912[[#This Row],[Series]]," ",Table7912[[#This Row],[Class]])</f>
        <v>.875-32 UN 3B</v>
      </c>
      <c r="AC229" s="55">
        <v>0.875</v>
      </c>
      <c r="AE229" s="4">
        <v>0.85829999999999995</v>
      </c>
      <c r="AF229" s="4">
        <v>0.85470000000000002</v>
      </c>
      <c r="AG229" s="4"/>
      <c r="AH229" s="55">
        <v>0.84099999999999997</v>
      </c>
      <c r="AI229" s="4">
        <v>0.84689999999999999</v>
      </c>
      <c r="AJ229" s="4"/>
      <c r="AK229" s="4"/>
      <c r="AL229" s="4"/>
      <c r="AM229" s="4"/>
      <c r="AN229" s="4"/>
      <c r="AO229" s="4"/>
      <c r="AS229" s="16"/>
      <c r="AT229" s="16"/>
      <c r="AX229" s="17"/>
      <c r="AY229" s="77"/>
    </row>
    <row r="230" spans="1:51" x14ac:dyDescent="0.25">
      <c r="A230" s="38" t="s">
        <v>676</v>
      </c>
      <c r="B230" s="4" t="str">
        <f>VLOOKUP(LEFT(Table711[[#This Row],[Column1]],FIND("–",Table711[[#This Row],[Column1]])-1),Table610[],2,0)</f>
        <v>15/16</v>
      </c>
      <c r="C230" s="13">
        <f>VLOOKUP(LEFT(Table711[[#This Row],[Column1]],FIND("–",Table711[[#This Row],[Column1]])-1),Table610[],4,0)</f>
        <v>0.9375</v>
      </c>
      <c r="D230" s="4" t="str">
        <f t="shared" si="6"/>
        <v>12</v>
      </c>
      <c r="E230" s="4" t="s">
        <v>384</v>
      </c>
      <c r="F230" s="4" t="s">
        <v>372</v>
      </c>
      <c r="G230" s="4" t="str">
        <f>CONCATENATE(Table711[[#This Row],[Fraction]],"-",Table711[[#This Row],[Pitch]]," ",Table711[[#This Row],[Series]]," ",Table711[[#This Row],[Class]])</f>
        <v>15/16-12 UN 2A</v>
      </c>
      <c r="H230" s="4" t="str">
        <f>CONCATENATE(TEXT(Table711[[#This Row],[Decimal]],".000"),"-",Table711[[#This Row],[Pitch]]," ",Table711[[#This Row],[Series]]," ",Table711[[#This Row],[Class]])</f>
        <v>.938-12 UN 2A</v>
      </c>
      <c r="I230" s="55">
        <v>1.6999999999999999E-3</v>
      </c>
      <c r="J230" s="55">
        <v>0.93579999999999997</v>
      </c>
      <c r="K230" s="55">
        <v>0.9244</v>
      </c>
      <c r="L230" s="55" t="s">
        <v>551</v>
      </c>
      <c r="M230" s="55">
        <v>0.88170000000000004</v>
      </c>
      <c r="N230" s="55">
        <v>0.876</v>
      </c>
      <c r="O230" s="55">
        <v>0.83660000000000001</v>
      </c>
      <c r="R230" s="4"/>
      <c r="S230" s="38" t="s">
        <v>676</v>
      </c>
      <c r="T230" s="4" t="str">
        <f>VLOOKUP(LEFT(Table7912[[#This Row],[Column1]],FIND("–",Table7912[[#This Row],[Column1]])-1),Table610[],2,0)</f>
        <v>15/16</v>
      </c>
      <c r="U230" s="13">
        <f>VLOOKUP(LEFT(Table7912[[#This Row],[Column1]],FIND("–",Table7912[[#This Row],[Column1]])-1),Table610[],4,0)</f>
        <v>0.9375</v>
      </c>
      <c r="V230" s="4" t="str">
        <f t="shared" si="7"/>
        <v>12</v>
      </c>
      <c r="W230" s="4" t="s">
        <v>384</v>
      </c>
      <c r="X230" s="4" t="s">
        <v>373</v>
      </c>
      <c r="Y230" s="4" t="str">
        <f>CONCATENATE(Table7912[[#This Row],[Fraction]],"-",Table7912[[#This Row],[Pitch]]," ",Table7912[[#This Row],[Series]]," ",Table7912[[#This Row],[Class]])</f>
        <v>15/16-12 UN 2B</v>
      </c>
      <c r="Z230" s="4" t="str">
        <f>CONCATENATE(TEXT(Table7912[[#This Row],[Decimal]],".000"),"-",Table7912[[#This Row],[Pitch]]," ",Table7912[[#This Row],[Series]]," ",Table7912[[#This Row],[Class]])</f>
        <v>.938-12 UN 2B</v>
      </c>
      <c r="AC230" s="55">
        <v>0.9375</v>
      </c>
      <c r="AE230" s="4">
        <v>0.89080000000000004</v>
      </c>
      <c r="AF230" s="4">
        <v>0.88339999999999996</v>
      </c>
      <c r="AG230" s="4"/>
      <c r="AH230" s="55">
        <v>0.84699999999999998</v>
      </c>
      <c r="AI230" s="4">
        <v>0.86499999999999999</v>
      </c>
      <c r="AJ230" s="4"/>
      <c r="AK230" s="4"/>
      <c r="AL230" s="4"/>
      <c r="AM230" s="4"/>
      <c r="AN230" s="4"/>
      <c r="AO230" s="4"/>
      <c r="AS230" s="16"/>
      <c r="AT230" s="16"/>
      <c r="AX230" s="17"/>
      <c r="AY230" s="77"/>
    </row>
    <row r="231" spans="1:51" x14ac:dyDescent="0.25">
      <c r="A231" s="38" t="s">
        <v>676</v>
      </c>
      <c r="B231" s="4" t="str">
        <f>VLOOKUP(LEFT(Table711[[#This Row],[Column1]],FIND("–",Table711[[#This Row],[Column1]])-1),Table610[],2,0)</f>
        <v>15/16</v>
      </c>
      <c r="C231" s="13">
        <f>VLOOKUP(LEFT(Table711[[#This Row],[Column1]],FIND("–",Table711[[#This Row],[Column1]])-1),Table610[],4,0)</f>
        <v>0.9375</v>
      </c>
      <c r="D231" s="4" t="str">
        <f t="shared" si="6"/>
        <v>12</v>
      </c>
      <c r="E231" s="4" t="s">
        <v>384</v>
      </c>
      <c r="F231" s="4" t="s">
        <v>374</v>
      </c>
      <c r="G231" s="4" t="str">
        <f>CONCATENATE(Table711[[#This Row],[Fraction]],"-",Table711[[#This Row],[Pitch]]," ",Table711[[#This Row],[Series]]," ",Table711[[#This Row],[Class]])</f>
        <v>15/16-12 UN 3A</v>
      </c>
      <c r="H231" s="4" t="str">
        <f>CONCATENATE(TEXT(Table711[[#This Row],[Decimal]],".000"),"-",Table711[[#This Row],[Pitch]]," ",Table711[[#This Row],[Series]]," ",Table711[[#This Row],[Class]])</f>
        <v>.938-12 UN 3A</v>
      </c>
      <c r="I231" s="55">
        <v>0</v>
      </c>
      <c r="J231" s="55">
        <v>0.9375</v>
      </c>
      <c r="K231" s="55">
        <v>0.92610000000000003</v>
      </c>
      <c r="L231" s="55" t="s">
        <v>551</v>
      </c>
      <c r="M231" s="55">
        <v>0.88339999999999996</v>
      </c>
      <c r="N231" s="55">
        <v>0.87929999999999997</v>
      </c>
      <c r="O231" s="55">
        <v>0.83830000000000005</v>
      </c>
      <c r="R231" s="4"/>
      <c r="S231" s="38" t="s">
        <v>676</v>
      </c>
      <c r="T231" s="4" t="str">
        <f>VLOOKUP(LEFT(Table7912[[#This Row],[Column1]],FIND("–",Table7912[[#This Row],[Column1]])-1),Table610[],2,0)</f>
        <v>15/16</v>
      </c>
      <c r="U231" s="13">
        <f>VLOOKUP(LEFT(Table7912[[#This Row],[Column1]],FIND("–",Table7912[[#This Row],[Column1]])-1),Table610[],4,0)</f>
        <v>0.9375</v>
      </c>
      <c r="V231" s="4" t="str">
        <f t="shared" si="7"/>
        <v>12</v>
      </c>
      <c r="W231" s="4" t="s">
        <v>384</v>
      </c>
      <c r="X231" s="4" t="s">
        <v>375</v>
      </c>
      <c r="Y231" s="4" t="str">
        <f>CONCATENATE(Table7912[[#This Row],[Fraction]],"-",Table7912[[#This Row],[Pitch]]," ",Table7912[[#This Row],[Series]]," ",Table7912[[#This Row],[Class]])</f>
        <v>15/16-12 UN 3B</v>
      </c>
      <c r="Z231" s="4" t="str">
        <f>CONCATENATE(TEXT(Table7912[[#This Row],[Decimal]],".000"),"-",Table7912[[#This Row],[Pitch]]," ",Table7912[[#This Row],[Series]]," ",Table7912[[#This Row],[Class]])</f>
        <v>.938-12 UN 3B</v>
      </c>
      <c r="AC231" s="55">
        <v>0.9375</v>
      </c>
      <c r="AE231" s="4">
        <v>0.88890000000000002</v>
      </c>
      <c r="AF231" s="4">
        <v>0.88339999999999996</v>
      </c>
      <c r="AG231" s="4"/>
      <c r="AH231" s="55">
        <v>0.84699999999999998</v>
      </c>
      <c r="AI231" s="4">
        <v>0.85750000000000004</v>
      </c>
      <c r="AJ231" s="4"/>
      <c r="AK231" s="4"/>
      <c r="AL231" s="4"/>
      <c r="AM231" s="4"/>
      <c r="AN231" s="4"/>
      <c r="AO231" s="4"/>
      <c r="AS231" s="16"/>
      <c r="AT231" s="16"/>
      <c r="AX231" s="17"/>
      <c r="AY231" s="77"/>
    </row>
    <row r="232" spans="1:51" x14ac:dyDescent="0.25">
      <c r="A232" s="38" t="s">
        <v>677</v>
      </c>
      <c r="B232" s="4" t="str">
        <f>VLOOKUP(LEFT(Table711[[#This Row],[Column1]],FIND("–",Table711[[#This Row],[Column1]])-1),Table610[],2,0)</f>
        <v>15/16</v>
      </c>
      <c r="C232" s="13">
        <f>VLOOKUP(LEFT(Table711[[#This Row],[Column1]],FIND("–",Table711[[#This Row],[Column1]])-1),Table610[],4,0)</f>
        <v>0.9375</v>
      </c>
      <c r="D232" s="4" t="str">
        <f t="shared" si="6"/>
        <v>16</v>
      </c>
      <c r="E232" s="4" t="s">
        <v>384</v>
      </c>
      <c r="F232" s="4" t="s">
        <v>372</v>
      </c>
      <c r="G232" s="4" t="str">
        <f>CONCATENATE(Table711[[#This Row],[Fraction]],"-",Table711[[#This Row],[Pitch]]," ",Table711[[#This Row],[Series]]," ",Table711[[#This Row],[Class]])</f>
        <v>15/16-16 UN 2A</v>
      </c>
      <c r="H232" s="4" t="str">
        <f>CONCATENATE(TEXT(Table711[[#This Row],[Decimal]],".000"),"-",Table711[[#This Row],[Pitch]]," ",Table711[[#This Row],[Series]]," ",Table711[[#This Row],[Class]])</f>
        <v>.938-16 UN 2A</v>
      </c>
      <c r="I232" s="55">
        <v>1.5E-3</v>
      </c>
      <c r="J232" s="55">
        <v>0.93600000000000005</v>
      </c>
      <c r="K232" s="55">
        <v>0.92659999999999998</v>
      </c>
      <c r="L232" s="55" t="s">
        <v>551</v>
      </c>
      <c r="M232" s="55">
        <v>0.89539999999999997</v>
      </c>
      <c r="N232" s="55">
        <v>0.89039999999999997</v>
      </c>
      <c r="O232" s="55">
        <v>0.86150000000000004</v>
      </c>
      <c r="R232" s="4"/>
      <c r="S232" s="38" t="s">
        <v>677</v>
      </c>
      <c r="T232" s="4" t="str">
        <f>VLOOKUP(LEFT(Table7912[[#This Row],[Column1]],FIND("–",Table7912[[#This Row],[Column1]])-1),Table610[],2,0)</f>
        <v>15/16</v>
      </c>
      <c r="U232" s="13">
        <f>VLOOKUP(LEFT(Table7912[[#This Row],[Column1]],FIND("–",Table7912[[#This Row],[Column1]])-1),Table610[],4,0)</f>
        <v>0.9375</v>
      </c>
      <c r="V232" s="4" t="str">
        <f t="shared" si="7"/>
        <v>16</v>
      </c>
      <c r="W232" s="4" t="s">
        <v>384</v>
      </c>
      <c r="X232" s="4" t="s">
        <v>373</v>
      </c>
      <c r="Y232" s="4" t="str">
        <f>CONCATENATE(Table7912[[#This Row],[Fraction]],"-",Table7912[[#This Row],[Pitch]]," ",Table7912[[#This Row],[Series]]," ",Table7912[[#This Row],[Class]])</f>
        <v>15/16-16 UN 2B</v>
      </c>
      <c r="Z232" s="4" t="str">
        <f>CONCATENATE(TEXT(Table7912[[#This Row],[Decimal]],".000"),"-",Table7912[[#This Row],[Pitch]]," ",Table7912[[#This Row],[Series]]," ",Table7912[[#This Row],[Class]])</f>
        <v>.938-16 UN 2B</v>
      </c>
      <c r="AC232" s="55">
        <v>0.9375</v>
      </c>
      <c r="AE232" s="4">
        <v>0.90339999999999998</v>
      </c>
      <c r="AF232" s="4">
        <v>0.89690000000000003</v>
      </c>
      <c r="AG232" s="4"/>
      <c r="AH232" s="55">
        <v>0.87</v>
      </c>
      <c r="AI232" s="4">
        <v>0.88400000000000001</v>
      </c>
      <c r="AJ232" s="4"/>
      <c r="AK232" s="4"/>
      <c r="AL232" s="4"/>
      <c r="AM232" s="4"/>
      <c r="AN232" s="4"/>
      <c r="AO232" s="4"/>
      <c r="AS232" s="16"/>
      <c r="AT232" s="16"/>
      <c r="AX232" s="17"/>
      <c r="AY232" s="77"/>
    </row>
    <row r="233" spans="1:51" x14ac:dyDescent="0.25">
      <c r="A233" s="38" t="s">
        <v>677</v>
      </c>
      <c r="B233" s="4" t="str">
        <f>VLOOKUP(LEFT(Table711[[#This Row],[Column1]],FIND("–",Table711[[#This Row],[Column1]])-1),Table610[],2,0)</f>
        <v>15/16</v>
      </c>
      <c r="C233" s="13">
        <f>VLOOKUP(LEFT(Table711[[#This Row],[Column1]],FIND("–",Table711[[#This Row],[Column1]])-1),Table610[],4,0)</f>
        <v>0.9375</v>
      </c>
      <c r="D233" s="4" t="str">
        <f t="shared" si="6"/>
        <v>16</v>
      </c>
      <c r="E233" s="4" t="s">
        <v>384</v>
      </c>
      <c r="F233" s="4" t="s">
        <v>374</v>
      </c>
      <c r="G233" s="4" t="str">
        <f>CONCATENATE(Table711[[#This Row],[Fraction]],"-",Table711[[#This Row],[Pitch]]," ",Table711[[#This Row],[Series]]," ",Table711[[#This Row],[Class]])</f>
        <v>15/16-16 UN 3A</v>
      </c>
      <c r="H233" s="4" t="str">
        <f>CONCATENATE(TEXT(Table711[[#This Row],[Decimal]],".000"),"-",Table711[[#This Row],[Pitch]]," ",Table711[[#This Row],[Series]]," ",Table711[[#This Row],[Class]])</f>
        <v>.938-16 UN 3A</v>
      </c>
      <c r="I233" s="55">
        <v>0</v>
      </c>
      <c r="J233" s="55">
        <v>0.9375</v>
      </c>
      <c r="K233" s="55">
        <v>0.92810000000000004</v>
      </c>
      <c r="L233" s="55" t="s">
        <v>551</v>
      </c>
      <c r="M233" s="55">
        <v>0.89690000000000003</v>
      </c>
      <c r="N233" s="55">
        <v>0.89319999999999999</v>
      </c>
      <c r="O233" s="55">
        <v>0.86299999999999999</v>
      </c>
      <c r="R233" s="4"/>
      <c r="S233" s="38" t="s">
        <v>677</v>
      </c>
      <c r="T233" s="4" t="str">
        <f>VLOOKUP(LEFT(Table7912[[#This Row],[Column1]],FIND("–",Table7912[[#This Row],[Column1]])-1),Table610[],2,0)</f>
        <v>15/16</v>
      </c>
      <c r="U233" s="13">
        <f>VLOOKUP(LEFT(Table7912[[#This Row],[Column1]],FIND("–",Table7912[[#This Row],[Column1]])-1),Table610[],4,0)</f>
        <v>0.9375</v>
      </c>
      <c r="V233" s="4" t="str">
        <f t="shared" si="7"/>
        <v>16</v>
      </c>
      <c r="W233" s="4" t="s">
        <v>384</v>
      </c>
      <c r="X233" s="4" t="s">
        <v>375</v>
      </c>
      <c r="Y233" s="4" t="str">
        <f>CONCATENATE(Table7912[[#This Row],[Fraction]],"-",Table7912[[#This Row],[Pitch]]," ",Table7912[[#This Row],[Series]]," ",Table7912[[#This Row],[Class]])</f>
        <v>15/16-16 UN 3B</v>
      </c>
      <c r="Z233" s="4" t="str">
        <f>CONCATENATE(TEXT(Table7912[[#This Row],[Decimal]],".000"),"-",Table7912[[#This Row],[Pitch]]," ",Table7912[[#This Row],[Series]]," ",Table7912[[#This Row],[Class]])</f>
        <v>.938-16 UN 3B</v>
      </c>
      <c r="AC233" s="55">
        <v>0.9375</v>
      </c>
      <c r="AE233" s="4">
        <v>0.90180000000000005</v>
      </c>
      <c r="AF233" s="4">
        <v>0.89690000000000003</v>
      </c>
      <c r="AG233" s="4"/>
      <c r="AH233" s="55">
        <v>0.87</v>
      </c>
      <c r="AI233" s="4">
        <v>0.87829999999999997</v>
      </c>
      <c r="AJ233" s="4"/>
      <c r="AK233" s="4"/>
      <c r="AL233" s="4"/>
      <c r="AM233" s="4"/>
      <c r="AN233" s="4"/>
      <c r="AO233" s="4"/>
      <c r="AS233" s="16"/>
      <c r="AT233" s="16"/>
      <c r="AX233" s="17"/>
      <c r="AY233" s="77"/>
    </row>
    <row r="234" spans="1:51" x14ac:dyDescent="0.25">
      <c r="A234" s="38" t="s">
        <v>678</v>
      </c>
      <c r="B234" s="4" t="str">
        <f>VLOOKUP(LEFT(Table711[[#This Row],[Column1]],FIND("–",Table711[[#This Row],[Column1]])-1),Table610[],2,0)</f>
        <v>15/16</v>
      </c>
      <c r="C234" s="13">
        <f>VLOOKUP(LEFT(Table711[[#This Row],[Column1]],FIND("–",Table711[[#This Row],[Column1]])-1),Table610[],4,0)</f>
        <v>0.9375</v>
      </c>
      <c r="D234" s="4" t="str">
        <f t="shared" si="6"/>
        <v>20</v>
      </c>
      <c r="E234" s="4" t="s">
        <v>383</v>
      </c>
      <c r="F234" s="4" t="s">
        <v>372</v>
      </c>
      <c r="G234" s="4" t="str">
        <f>CONCATENATE(Table711[[#This Row],[Fraction]],"-",Table711[[#This Row],[Pitch]]," ",Table711[[#This Row],[Series]]," ",Table711[[#This Row],[Class]])</f>
        <v>15/16-20 UNEF 2A</v>
      </c>
      <c r="H234" s="4" t="str">
        <f>CONCATENATE(TEXT(Table711[[#This Row],[Decimal]],".000"),"-",Table711[[#This Row],[Pitch]]," ",Table711[[#This Row],[Series]]," ",Table711[[#This Row],[Class]])</f>
        <v>.938-20 UNEF 2A</v>
      </c>
      <c r="I234" s="55">
        <v>1.4E-3</v>
      </c>
      <c r="J234" s="55">
        <v>0.93610000000000004</v>
      </c>
      <c r="K234" s="55">
        <v>0.92800000000000005</v>
      </c>
      <c r="L234" s="55" t="s">
        <v>551</v>
      </c>
      <c r="M234" s="55">
        <v>0.90359999999999996</v>
      </c>
      <c r="N234" s="55">
        <v>0.89910000000000001</v>
      </c>
      <c r="O234" s="55">
        <v>0.87660000000000005</v>
      </c>
      <c r="R234" s="4"/>
      <c r="S234" s="38" t="s">
        <v>678</v>
      </c>
      <c r="T234" s="4" t="str">
        <f>VLOOKUP(LEFT(Table7912[[#This Row],[Column1]],FIND("–",Table7912[[#This Row],[Column1]])-1),Table610[],2,0)</f>
        <v>15/16</v>
      </c>
      <c r="U234" s="13">
        <f>VLOOKUP(LEFT(Table7912[[#This Row],[Column1]],FIND("–",Table7912[[#This Row],[Column1]])-1),Table610[],4,0)</f>
        <v>0.9375</v>
      </c>
      <c r="V234" s="4" t="str">
        <f t="shared" si="7"/>
        <v>20</v>
      </c>
      <c r="W234" s="4" t="s">
        <v>383</v>
      </c>
      <c r="X234" s="4" t="s">
        <v>373</v>
      </c>
      <c r="Y234" s="4" t="str">
        <f>CONCATENATE(Table7912[[#This Row],[Fraction]],"-",Table7912[[#This Row],[Pitch]]," ",Table7912[[#This Row],[Series]]," ",Table7912[[#This Row],[Class]])</f>
        <v>15/16-20 UNEF 2B</v>
      </c>
      <c r="Z234" s="4" t="str">
        <f>CONCATENATE(TEXT(Table7912[[#This Row],[Decimal]],".000"),"-",Table7912[[#This Row],[Pitch]]," ",Table7912[[#This Row],[Series]]," ",Table7912[[#This Row],[Class]])</f>
        <v>.938-20 UNEF 2B</v>
      </c>
      <c r="AC234" s="55">
        <v>0.9375</v>
      </c>
      <c r="AE234" s="4">
        <v>0.91090000000000004</v>
      </c>
      <c r="AF234" s="4">
        <v>0.90500000000000003</v>
      </c>
      <c r="AG234" s="4"/>
      <c r="AH234" s="55">
        <v>0.88300000000000001</v>
      </c>
      <c r="AI234" s="4">
        <v>0.89500000000000002</v>
      </c>
      <c r="AJ234" s="4"/>
      <c r="AK234" s="4"/>
      <c r="AL234" s="4"/>
      <c r="AM234" s="4"/>
      <c r="AN234" s="4"/>
      <c r="AO234" s="4"/>
      <c r="AS234" s="16"/>
      <c r="AT234" s="16"/>
      <c r="AX234" s="17"/>
      <c r="AY234" s="77"/>
    </row>
    <row r="235" spans="1:51" x14ac:dyDescent="0.25">
      <c r="A235" s="38" t="s">
        <v>678</v>
      </c>
      <c r="B235" s="4" t="str">
        <f>VLOOKUP(LEFT(Table711[[#This Row],[Column1]],FIND("–",Table711[[#This Row],[Column1]])-1),Table610[],2,0)</f>
        <v>15/16</v>
      </c>
      <c r="C235" s="13">
        <f>VLOOKUP(LEFT(Table711[[#This Row],[Column1]],FIND("–",Table711[[#This Row],[Column1]])-1),Table610[],4,0)</f>
        <v>0.9375</v>
      </c>
      <c r="D235" s="4" t="str">
        <f t="shared" si="6"/>
        <v>20</v>
      </c>
      <c r="E235" s="4" t="s">
        <v>383</v>
      </c>
      <c r="F235" s="4" t="s">
        <v>374</v>
      </c>
      <c r="G235" s="4" t="str">
        <f>CONCATENATE(Table711[[#This Row],[Fraction]],"-",Table711[[#This Row],[Pitch]]," ",Table711[[#This Row],[Series]]," ",Table711[[#This Row],[Class]])</f>
        <v>15/16-20 UNEF 3A</v>
      </c>
      <c r="H235" s="4" t="str">
        <f>CONCATENATE(TEXT(Table711[[#This Row],[Decimal]],".000"),"-",Table711[[#This Row],[Pitch]]," ",Table711[[#This Row],[Series]]," ",Table711[[#This Row],[Class]])</f>
        <v>.938-20 UNEF 3A</v>
      </c>
      <c r="I235" s="55">
        <v>0</v>
      </c>
      <c r="J235" s="55">
        <v>0.9375</v>
      </c>
      <c r="K235" s="55">
        <v>0.9294</v>
      </c>
      <c r="L235" s="55" t="s">
        <v>551</v>
      </c>
      <c r="M235" s="55">
        <v>0.90500000000000003</v>
      </c>
      <c r="N235" s="55">
        <v>0.90159999999999996</v>
      </c>
      <c r="O235" s="55">
        <v>0.878</v>
      </c>
      <c r="R235" s="4"/>
      <c r="S235" s="38" t="s">
        <v>678</v>
      </c>
      <c r="T235" s="4" t="str">
        <f>VLOOKUP(LEFT(Table7912[[#This Row],[Column1]],FIND("–",Table7912[[#This Row],[Column1]])-1),Table610[],2,0)</f>
        <v>15/16</v>
      </c>
      <c r="U235" s="13">
        <f>VLOOKUP(LEFT(Table7912[[#This Row],[Column1]],FIND("–",Table7912[[#This Row],[Column1]])-1),Table610[],4,0)</f>
        <v>0.9375</v>
      </c>
      <c r="V235" s="4" t="str">
        <f t="shared" si="7"/>
        <v>20</v>
      </c>
      <c r="W235" s="4" t="s">
        <v>383</v>
      </c>
      <c r="X235" s="4" t="s">
        <v>375</v>
      </c>
      <c r="Y235" s="4" t="str">
        <f>CONCATENATE(Table7912[[#This Row],[Fraction]],"-",Table7912[[#This Row],[Pitch]]," ",Table7912[[#This Row],[Series]]," ",Table7912[[#This Row],[Class]])</f>
        <v>15/16-20 UNEF 3B</v>
      </c>
      <c r="Z235" s="4" t="str">
        <f>CONCATENATE(TEXT(Table7912[[#This Row],[Decimal]],".000"),"-",Table7912[[#This Row],[Pitch]]," ",Table7912[[#This Row],[Series]]," ",Table7912[[#This Row],[Class]])</f>
        <v>.938-20 UNEF 3B</v>
      </c>
      <c r="AC235" s="55">
        <v>0.9375</v>
      </c>
      <c r="AE235" s="4">
        <v>0.90939999999999999</v>
      </c>
      <c r="AF235" s="4">
        <v>0.90500000000000003</v>
      </c>
      <c r="AG235" s="4"/>
      <c r="AH235" s="55">
        <v>0.88300000000000001</v>
      </c>
      <c r="AI235" s="4">
        <v>0.89119999999999999</v>
      </c>
      <c r="AJ235" s="4"/>
      <c r="AK235" s="4"/>
      <c r="AL235" s="4"/>
      <c r="AM235" s="4"/>
      <c r="AN235" s="4"/>
      <c r="AO235" s="4"/>
      <c r="AS235" s="16"/>
      <c r="AT235" s="16"/>
      <c r="AX235" s="17"/>
      <c r="AY235" s="77"/>
    </row>
    <row r="236" spans="1:51" x14ac:dyDescent="0.25">
      <c r="A236" s="38" t="s">
        <v>679</v>
      </c>
      <c r="B236" s="4" t="str">
        <f>VLOOKUP(LEFT(Table711[[#This Row],[Column1]],FIND("–",Table711[[#This Row],[Column1]])-1),Table610[],2,0)</f>
        <v>15/16</v>
      </c>
      <c r="C236" s="13">
        <f>VLOOKUP(LEFT(Table711[[#This Row],[Column1]],FIND("–",Table711[[#This Row],[Column1]])-1),Table610[],4,0)</f>
        <v>0.9375</v>
      </c>
      <c r="D236" s="4" t="str">
        <f t="shared" si="6"/>
        <v>28</v>
      </c>
      <c r="E236" s="4" t="s">
        <v>384</v>
      </c>
      <c r="F236" s="4" t="s">
        <v>372</v>
      </c>
      <c r="G236" s="4" t="str">
        <f>CONCATENATE(Table711[[#This Row],[Fraction]],"-",Table711[[#This Row],[Pitch]]," ",Table711[[#This Row],[Series]]," ",Table711[[#This Row],[Class]])</f>
        <v>15/16-28 UN 2A</v>
      </c>
      <c r="H236" s="4" t="str">
        <f>CONCATENATE(TEXT(Table711[[#This Row],[Decimal]],".000"),"-",Table711[[#This Row],[Pitch]]," ",Table711[[#This Row],[Series]]," ",Table711[[#This Row],[Class]])</f>
        <v>.938-28 UN 2A</v>
      </c>
      <c r="I236" s="55">
        <v>1.1999999999999999E-3</v>
      </c>
      <c r="J236" s="55">
        <v>0.93630000000000002</v>
      </c>
      <c r="K236" s="55">
        <v>0.92979999999999996</v>
      </c>
      <c r="L236" s="55" t="s">
        <v>551</v>
      </c>
      <c r="M236" s="55">
        <v>0.91310000000000002</v>
      </c>
      <c r="N236" s="55">
        <v>0.90910000000000002</v>
      </c>
      <c r="O236" s="55">
        <v>0.89370000000000005</v>
      </c>
      <c r="R236" s="4"/>
      <c r="S236" s="38" t="s">
        <v>679</v>
      </c>
      <c r="T236" s="4" t="str">
        <f>VLOOKUP(LEFT(Table7912[[#This Row],[Column1]],FIND("–",Table7912[[#This Row],[Column1]])-1),Table610[],2,0)</f>
        <v>15/16</v>
      </c>
      <c r="U236" s="13">
        <f>VLOOKUP(LEFT(Table7912[[#This Row],[Column1]],FIND("–",Table7912[[#This Row],[Column1]])-1),Table610[],4,0)</f>
        <v>0.9375</v>
      </c>
      <c r="V236" s="4" t="str">
        <f t="shared" si="7"/>
        <v>28</v>
      </c>
      <c r="W236" s="4" t="s">
        <v>384</v>
      </c>
      <c r="X236" s="4" t="s">
        <v>373</v>
      </c>
      <c r="Y236" s="4" t="str">
        <f>CONCATENATE(Table7912[[#This Row],[Fraction]],"-",Table7912[[#This Row],[Pitch]]," ",Table7912[[#This Row],[Series]]," ",Table7912[[#This Row],[Class]])</f>
        <v>15/16-28 UN 2B</v>
      </c>
      <c r="Z236" s="4" t="str">
        <f>CONCATENATE(TEXT(Table7912[[#This Row],[Decimal]],".000"),"-",Table7912[[#This Row],[Pitch]]," ",Table7912[[#This Row],[Series]]," ",Table7912[[#This Row],[Class]])</f>
        <v>.938-28 UN 2B</v>
      </c>
      <c r="AC236" s="55">
        <v>0.9375</v>
      </c>
      <c r="AE236" s="4">
        <v>0.91949999999999998</v>
      </c>
      <c r="AF236" s="4">
        <v>0.9143</v>
      </c>
      <c r="AG236" s="4"/>
      <c r="AH236" s="55">
        <v>0.89900000000000002</v>
      </c>
      <c r="AI236" s="4">
        <v>0.90700000000000003</v>
      </c>
      <c r="AJ236" s="4"/>
      <c r="AK236" s="4"/>
      <c r="AL236" s="4"/>
      <c r="AM236" s="4"/>
      <c r="AN236" s="4"/>
      <c r="AO236" s="4"/>
      <c r="AS236" s="16"/>
      <c r="AT236" s="16"/>
      <c r="AX236" s="17"/>
      <c r="AY236" s="77"/>
    </row>
    <row r="237" spans="1:51" x14ac:dyDescent="0.25">
      <c r="A237" s="38" t="s">
        <v>679</v>
      </c>
      <c r="B237" s="4" t="str">
        <f>VLOOKUP(LEFT(Table711[[#This Row],[Column1]],FIND("–",Table711[[#This Row],[Column1]])-1),Table610[],2,0)</f>
        <v>15/16</v>
      </c>
      <c r="C237" s="13">
        <f>VLOOKUP(LEFT(Table711[[#This Row],[Column1]],FIND("–",Table711[[#This Row],[Column1]])-1),Table610[],4,0)</f>
        <v>0.9375</v>
      </c>
      <c r="D237" s="4" t="str">
        <f t="shared" si="6"/>
        <v>28</v>
      </c>
      <c r="E237" s="4" t="s">
        <v>384</v>
      </c>
      <c r="F237" s="4" t="s">
        <v>374</v>
      </c>
      <c r="G237" s="4" t="str">
        <f>CONCATENATE(Table711[[#This Row],[Fraction]],"-",Table711[[#This Row],[Pitch]]," ",Table711[[#This Row],[Series]]," ",Table711[[#This Row],[Class]])</f>
        <v>15/16-28 UN 3A</v>
      </c>
      <c r="H237" s="4" t="str">
        <f>CONCATENATE(TEXT(Table711[[#This Row],[Decimal]],".000"),"-",Table711[[#This Row],[Pitch]]," ",Table711[[#This Row],[Series]]," ",Table711[[#This Row],[Class]])</f>
        <v>.938-28 UN 3A</v>
      </c>
      <c r="I237" s="55">
        <v>0</v>
      </c>
      <c r="J237" s="55">
        <v>0.9375</v>
      </c>
      <c r="K237" s="55">
        <v>0.93100000000000005</v>
      </c>
      <c r="L237" s="55" t="s">
        <v>551</v>
      </c>
      <c r="M237" s="55">
        <v>0.9143</v>
      </c>
      <c r="N237" s="55">
        <v>0.9113</v>
      </c>
      <c r="O237" s="55">
        <v>0.89490000000000003</v>
      </c>
      <c r="R237" s="4"/>
      <c r="S237" s="38" t="s">
        <v>679</v>
      </c>
      <c r="T237" s="4" t="str">
        <f>VLOOKUP(LEFT(Table7912[[#This Row],[Column1]],FIND("–",Table7912[[#This Row],[Column1]])-1),Table610[],2,0)</f>
        <v>15/16</v>
      </c>
      <c r="U237" s="13">
        <f>VLOOKUP(LEFT(Table7912[[#This Row],[Column1]],FIND("–",Table7912[[#This Row],[Column1]])-1),Table610[],4,0)</f>
        <v>0.9375</v>
      </c>
      <c r="V237" s="4" t="str">
        <f t="shared" si="7"/>
        <v>28</v>
      </c>
      <c r="W237" s="4" t="s">
        <v>384</v>
      </c>
      <c r="X237" s="4" t="s">
        <v>375</v>
      </c>
      <c r="Y237" s="4" t="str">
        <f>CONCATENATE(Table7912[[#This Row],[Fraction]],"-",Table7912[[#This Row],[Pitch]]," ",Table7912[[#This Row],[Series]]," ",Table7912[[#This Row],[Class]])</f>
        <v>15/16-28 UN 3B</v>
      </c>
      <c r="Z237" s="4" t="str">
        <f>CONCATENATE(TEXT(Table7912[[#This Row],[Decimal]],".000"),"-",Table7912[[#This Row],[Pitch]]," ",Table7912[[#This Row],[Series]]," ",Table7912[[#This Row],[Class]])</f>
        <v>.938-28 UN 3B</v>
      </c>
      <c r="AC237" s="55">
        <v>0.9375</v>
      </c>
      <c r="AE237" s="4">
        <v>0.91820000000000002</v>
      </c>
      <c r="AF237" s="4">
        <v>0.9143</v>
      </c>
      <c r="AG237" s="4"/>
      <c r="AH237" s="55">
        <v>0.89900000000000002</v>
      </c>
      <c r="AI237" s="4">
        <v>0.90510000000000002</v>
      </c>
      <c r="AJ237" s="4"/>
      <c r="AK237" s="4"/>
      <c r="AL237" s="4"/>
      <c r="AM237" s="4"/>
      <c r="AN237" s="4"/>
      <c r="AO237" s="4"/>
      <c r="AS237" s="16"/>
      <c r="AT237" s="16"/>
      <c r="AX237" s="17"/>
      <c r="AY237" s="77"/>
    </row>
    <row r="238" spans="1:51" x14ac:dyDescent="0.25">
      <c r="A238" s="38" t="s">
        <v>680</v>
      </c>
      <c r="B238" s="4" t="str">
        <f>VLOOKUP(LEFT(Table711[[#This Row],[Column1]],FIND("–",Table711[[#This Row],[Column1]])-1),Table610[],2,0)</f>
        <v>15/16</v>
      </c>
      <c r="C238" s="13">
        <f>VLOOKUP(LEFT(Table711[[#This Row],[Column1]],FIND("–",Table711[[#This Row],[Column1]])-1),Table610[],4,0)</f>
        <v>0.9375</v>
      </c>
      <c r="D238" s="4" t="str">
        <f t="shared" si="6"/>
        <v>32</v>
      </c>
      <c r="E238" s="4" t="s">
        <v>384</v>
      </c>
      <c r="F238" s="4" t="s">
        <v>372</v>
      </c>
      <c r="G238" s="4" t="str">
        <f>CONCATENATE(Table711[[#This Row],[Fraction]],"-",Table711[[#This Row],[Pitch]]," ",Table711[[#This Row],[Series]]," ",Table711[[#This Row],[Class]])</f>
        <v>15/16-32 UN 2A</v>
      </c>
      <c r="H238" s="4" t="str">
        <f>CONCATENATE(TEXT(Table711[[#This Row],[Decimal]],".000"),"-",Table711[[#This Row],[Pitch]]," ",Table711[[#This Row],[Series]]," ",Table711[[#This Row],[Class]])</f>
        <v>.938-32 UN 2A</v>
      </c>
      <c r="I238" s="55">
        <v>1.1000000000000001E-3</v>
      </c>
      <c r="J238" s="55">
        <v>0.93640000000000001</v>
      </c>
      <c r="K238" s="55">
        <v>0.9304</v>
      </c>
      <c r="L238" s="55" t="s">
        <v>551</v>
      </c>
      <c r="M238" s="55">
        <v>0.91610000000000003</v>
      </c>
      <c r="N238" s="55">
        <v>0.9123</v>
      </c>
      <c r="O238" s="55">
        <v>0.8992</v>
      </c>
      <c r="R238" s="4"/>
      <c r="S238" s="38" t="s">
        <v>680</v>
      </c>
      <c r="T238" s="4" t="str">
        <f>VLOOKUP(LEFT(Table7912[[#This Row],[Column1]],FIND("–",Table7912[[#This Row],[Column1]])-1),Table610[],2,0)</f>
        <v>15/16</v>
      </c>
      <c r="U238" s="13">
        <f>VLOOKUP(LEFT(Table7912[[#This Row],[Column1]],FIND("–",Table7912[[#This Row],[Column1]])-1),Table610[],4,0)</f>
        <v>0.9375</v>
      </c>
      <c r="V238" s="4" t="str">
        <f t="shared" si="7"/>
        <v>32</v>
      </c>
      <c r="W238" s="4" t="s">
        <v>384</v>
      </c>
      <c r="X238" s="4" t="s">
        <v>373</v>
      </c>
      <c r="Y238" s="4" t="str">
        <f>CONCATENATE(Table7912[[#This Row],[Fraction]],"-",Table7912[[#This Row],[Pitch]]," ",Table7912[[#This Row],[Series]]," ",Table7912[[#This Row],[Class]])</f>
        <v>15/16-32 UN 2B</v>
      </c>
      <c r="Z238" s="4" t="str">
        <f>CONCATENATE(TEXT(Table7912[[#This Row],[Decimal]],".000"),"-",Table7912[[#This Row],[Pitch]]," ",Table7912[[#This Row],[Series]]," ",Table7912[[#This Row],[Class]])</f>
        <v>.938-32 UN 2B</v>
      </c>
      <c r="AC238" s="55">
        <v>0.9375</v>
      </c>
      <c r="AE238" s="4">
        <v>0.92210000000000003</v>
      </c>
      <c r="AF238" s="4">
        <v>0.91720000000000002</v>
      </c>
      <c r="AG238" s="4"/>
      <c r="AH238" s="55">
        <v>0.90400000000000003</v>
      </c>
      <c r="AI238" s="4">
        <v>0.91100000000000003</v>
      </c>
      <c r="AJ238" s="4"/>
      <c r="AK238" s="4"/>
      <c r="AL238" s="4"/>
      <c r="AM238" s="4"/>
      <c r="AN238" s="4"/>
      <c r="AO238" s="4"/>
      <c r="AS238" s="16"/>
      <c r="AT238" s="16"/>
      <c r="AX238" s="17"/>
      <c r="AY238" s="77"/>
    </row>
    <row r="239" spans="1:51" x14ac:dyDescent="0.25">
      <c r="A239" s="38" t="s">
        <v>680</v>
      </c>
      <c r="B239" s="4" t="str">
        <f>VLOOKUP(LEFT(Table711[[#This Row],[Column1]],FIND("–",Table711[[#This Row],[Column1]])-1),Table610[],2,0)</f>
        <v>15/16</v>
      </c>
      <c r="C239" s="13">
        <f>VLOOKUP(LEFT(Table711[[#This Row],[Column1]],FIND("–",Table711[[#This Row],[Column1]])-1),Table610[],4,0)</f>
        <v>0.9375</v>
      </c>
      <c r="D239" s="4" t="str">
        <f t="shared" si="6"/>
        <v>32</v>
      </c>
      <c r="E239" s="4" t="s">
        <v>384</v>
      </c>
      <c r="F239" s="4" t="s">
        <v>374</v>
      </c>
      <c r="G239" s="4" t="str">
        <f>CONCATENATE(Table711[[#This Row],[Fraction]],"-",Table711[[#This Row],[Pitch]]," ",Table711[[#This Row],[Series]]," ",Table711[[#This Row],[Class]])</f>
        <v>15/16-32 UN 3A</v>
      </c>
      <c r="H239" s="4" t="str">
        <f>CONCATENATE(TEXT(Table711[[#This Row],[Decimal]],".000"),"-",Table711[[#This Row],[Pitch]]," ",Table711[[#This Row],[Series]]," ",Table711[[#This Row],[Class]])</f>
        <v>.938-32 UN 3A</v>
      </c>
      <c r="I239" s="55">
        <v>0</v>
      </c>
      <c r="J239" s="55">
        <v>0.9375</v>
      </c>
      <c r="K239" s="55">
        <v>0.93149999999999999</v>
      </c>
      <c r="L239" s="55" t="s">
        <v>551</v>
      </c>
      <c r="M239" s="55">
        <v>0.91720000000000002</v>
      </c>
      <c r="N239" s="55">
        <v>0.91439999999999999</v>
      </c>
      <c r="O239" s="55">
        <v>0.90029999999999999</v>
      </c>
      <c r="R239" s="4"/>
      <c r="S239" s="38" t="s">
        <v>680</v>
      </c>
      <c r="T239" s="4" t="str">
        <f>VLOOKUP(LEFT(Table7912[[#This Row],[Column1]],FIND("–",Table7912[[#This Row],[Column1]])-1),Table610[],2,0)</f>
        <v>15/16</v>
      </c>
      <c r="U239" s="13">
        <f>VLOOKUP(LEFT(Table7912[[#This Row],[Column1]],FIND("–",Table7912[[#This Row],[Column1]])-1),Table610[],4,0)</f>
        <v>0.9375</v>
      </c>
      <c r="V239" s="4" t="str">
        <f t="shared" si="7"/>
        <v>32</v>
      </c>
      <c r="W239" s="4" t="s">
        <v>384</v>
      </c>
      <c r="X239" s="4" t="s">
        <v>375</v>
      </c>
      <c r="Y239" s="4" t="str">
        <f>CONCATENATE(Table7912[[#This Row],[Fraction]],"-",Table7912[[#This Row],[Pitch]]," ",Table7912[[#This Row],[Series]]," ",Table7912[[#This Row],[Class]])</f>
        <v>15/16-32 UN 3B</v>
      </c>
      <c r="Z239" s="4" t="str">
        <f>CONCATENATE(TEXT(Table7912[[#This Row],[Decimal]],".000"),"-",Table7912[[#This Row],[Pitch]]," ",Table7912[[#This Row],[Series]]," ",Table7912[[#This Row],[Class]])</f>
        <v>.938-32 UN 3B</v>
      </c>
      <c r="AC239" s="55">
        <v>0.9375</v>
      </c>
      <c r="AE239" s="4">
        <v>0.92090000000000005</v>
      </c>
      <c r="AF239" s="4">
        <v>0.91720000000000002</v>
      </c>
      <c r="AG239" s="4"/>
      <c r="AH239" s="55">
        <v>0.90400000000000003</v>
      </c>
      <c r="AI239" s="4">
        <v>0.90939999999999999</v>
      </c>
      <c r="AJ239" s="4"/>
      <c r="AK239" s="4"/>
      <c r="AL239" s="4"/>
      <c r="AM239" s="4"/>
      <c r="AN239" s="4"/>
      <c r="AO239" s="4"/>
      <c r="AS239" s="16"/>
      <c r="AT239" s="16"/>
      <c r="AX239" s="17"/>
      <c r="AY239" s="77"/>
    </row>
    <row r="240" spans="1:51" x14ac:dyDescent="0.25">
      <c r="A240" s="38" t="s">
        <v>1082</v>
      </c>
      <c r="B240" s="4" t="str">
        <f>VLOOKUP(LEFT(Table711[[#This Row],[Column1]],FIND("–",Table711[[#This Row],[Column1]])-1),Table610[],2,0)</f>
        <v>1</v>
      </c>
      <c r="C240" s="25">
        <f>VLOOKUP(LEFT(Table711[[#This Row],[Column1]],FIND("–",Table711[[#This Row],[Column1]])-1),Table610[],4,0)</f>
        <v>1</v>
      </c>
      <c r="D240" s="4" t="str">
        <f t="shared" si="6"/>
        <v>8</v>
      </c>
      <c r="E240" s="4" t="s">
        <v>381</v>
      </c>
      <c r="F240" s="4" t="s">
        <v>376</v>
      </c>
      <c r="G240" s="4" t="str">
        <f>CONCATENATE(Table711[[#This Row],[Fraction]],"-",Table711[[#This Row],[Pitch]]," ",Table711[[#This Row],[Series]]," ",Table711[[#This Row],[Class]])</f>
        <v>1-8 UNC 1A</v>
      </c>
      <c r="H240" s="4" t="str">
        <f>CONCATENATE(TEXT(Table711[[#This Row],[Decimal]],".000"),"-",Table711[[#This Row],[Pitch]]," ",Table711[[#This Row],[Series]]," ",Table711[[#This Row],[Class]])</f>
        <v>1.000-8 UNC 1A</v>
      </c>
      <c r="I240" s="55">
        <v>2E-3</v>
      </c>
      <c r="J240" s="55">
        <v>0.998</v>
      </c>
      <c r="K240" s="55">
        <v>0.97550000000000003</v>
      </c>
      <c r="L240" s="55" t="s">
        <v>551</v>
      </c>
      <c r="M240" s="55">
        <v>0.91679999999999995</v>
      </c>
      <c r="N240" s="55">
        <v>0.90669999999999995</v>
      </c>
      <c r="O240" s="55">
        <v>0.84919999999999995</v>
      </c>
      <c r="R240" s="4"/>
      <c r="S240" s="38" t="s">
        <v>1082</v>
      </c>
      <c r="T240" s="4" t="str">
        <f>VLOOKUP(LEFT(Table7912[[#This Row],[Column1]],FIND("–",Table7912[[#This Row],[Column1]])-1),Table610[],2,0)</f>
        <v>1</v>
      </c>
      <c r="U240" s="25">
        <f>VLOOKUP(LEFT(Table7912[[#This Row],[Column1]],FIND("–",Table7912[[#This Row],[Column1]])-1),Table610[],4,0)</f>
        <v>1</v>
      </c>
      <c r="V240" s="4" t="str">
        <f t="shared" si="7"/>
        <v>8</v>
      </c>
      <c r="W240" s="4" t="s">
        <v>381</v>
      </c>
      <c r="X240" s="4" t="s">
        <v>377</v>
      </c>
      <c r="Y240" s="4" t="str">
        <f>CONCATENATE(Table7912[[#This Row],[Fraction]],"-",Table7912[[#This Row],[Pitch]]," ",Table7912[[#This Row],[Series]]," ",Table7912[[#This Row],[Class]])</f>
        <v>1-8 UNC 1B</v>
      </c>
      <c r="Z240" s="4" t="str">
        <f>CONCATENATE(TEXT(Table7912[[#This Row],[Decimal]],".000"),"-",Table7912[[#This Row],[Pitch]]," ",Table7912[[#This Row],[Series]]," ",Table7912[[#This Row],[Class]])</f>
        <v>1.000-8 UNC 1B</v>
      </c>
      <c r="AC240" s="55">
        <v>1</v>
      </c>
      <c r="AE240" s="4">
        <v>0.93200000000000005</v>
      </c>
      <c r="AF240" s="4">
        <v>0.91879999999999995</v>
      </c>
      <c r="AG240" s="4"/>
      <c r="AH240" s="55">
        <v>0.86499999999999999</v>
      </c>
      <c r="AI240" s="4">
        <v>0.89</v>
      </c>
      <c r="AJ240" s="4"/>
      <c r="AK240" s="4"/>
      <c r="AL240" s="4"/>
      <c r="AM240" s="4"/>
      <c r="AN240" s="4"/>
      <c r="AO240" s="4"/>
      <c r="AS240" s="16"/>
      <c r="AT240" s="16"/>
      <c r="AX240" s="17"/>
      <c r="AY240" s="77"/>
    </row>
    <row r="241" spans="1:52" x14ac:dyDescent="0.25">
      <c r="A241" s="38" t="s">
        <v>1082</v>
      </c>
      <c r="B241" s="4" t="str">
        <f>VLOOKUP(LEFT(Table711[[#This Row],[Column1]],FIND("–",Table711[[#This Row],[Column1]])-1),Table610[],2,0)</f>
        <v>1</v>
      </c>
      <c r="C241" s="25">
        <f>VLOOKUP(LEFT(Table711[[#This Row],[Column1]],FIND("–",Table711[[#This Row],[Column1]])-1),Table610[],4,0)</f>
        <v>1</v>
      </c>
      <c r="D241" s="4" t="str">
        <f t="shared" si="6"/>
        <v>8</v>
      </c>
      <c r="E241" s="4" t="s">
        <v>381</v>
      </c>
      <c r="F241" s="4" t="s">
        <v>372</v>
      </c>
      <c r="G241" s="4" t="str">
        <f>CONCATENATE(Table711[[#This Row],[Fraction]],"-",Table711[[#This Row],[Pitch]]," ",Table711[[#This Row],[Series]]," ",Table711[[#This Row],[Class]])</f>
        <v>1-8 UNC 2A</v>
      </c>
      <c r="H241" s="4" t="str">
        <f>CONCATENATE(TEXT(Table711[[#This Row],[Decimal]],".000"),"-",Table711[[#This Row],[Pitch]]," ",Table711[[#This Row],[Series]]," ",Table711[[#This Row],[Class]])</f>
        <v>1.000-8 UNC 2A</v>
      </c>
      <c r="I241" s="55">
        <v>2E-3</v>
      </c>
      <c r="J241" s="55">
        <v>0.998</v>
      </c>
      <c r="K241" s="55">
        <v>0.98299999999999998</v>
      </c>
      <c r="L241" s="55">
        <v>0.97550000000000003</v>
      </c>
      <c r="M241" s="55">
        <v>0.91679999999999995</v>
      </c>
      <c r="N241" s="55">
        <v>0.91</v>
      </c>
      <c r="O241" s="55">
        <v>0.84919999999999995</v>
      </c>
      <c r="R241" s="4"/>
      <c r="S241" s="38" t="s">
        <v>1082</v>
      </c>
      <c r="T241" s="4" t="str">
        <f>VLOOKUP(LEFT(Table7912[[#This Row],[Column1]],FIND("–",Table7912[[#This Row],[Column1]])-1),Table610[],2,0)</f>
        <v>1</v>
      </c>
      <c r="U241" s="25">
        <f>VLOOKUP(LEFT(Table7912[[#This Row],[Column1]],FIND("–",Table7912[[#This Row],[Column1]])-1),Table610[],4,0)</f>
        <v>1</v>
      </c>
      <c r="V241" s="4" t="str">
        <f t="shared" si="7"/>
        <v>8</v>
      </c>
      <c r="W241" s="4" t="s">
        <v>381</v>
      </c>
      <c r="X241" s="4" t="s">
        <v>373</v>
      </c>
      <c r="Y241" s="4" t="str">
        <f>CONCATENATE(Table7912[[#This Row],[Fraction]],"-",Table7912[[#This Row],[Pitch]]," ",Table7912[[#This Row],[Series]]," ",Table7912[[#This Row],[Class]])</f>
        <v>1-8 UNC 2B</v>
      </c>
      <c r="Z241" s="4" t="str">
        <f>CONCATENATE(TEXT(Table7912[[#This Row],[Decimal]],".000"),"-",Table7912[[#This Row],[Pitch]]," ",Table7912[[#This Row],[Series]]," ",Table7912[[#This Row],[Class]])</f>
        <v>1.000-8 UNC 2B</v>
      </c>
      <c r="AC241" s="55">
        <v>1</v>
      </c>
      <c r="AE241" s="4">
        <v>0.92759999999999998</v>
      </c>
      <c r="AF241" s="4">
        <v>0.91879999999999995</v>
      </c>
      <c r="AG241" s="4"/>
      <c r="AH241" s="55">
        <v>0.86499999999999999</v>
      </c>
      <c r="AI241" s="4">
        <v>0.89</v>
      </c>
      <c r="AJ241" s="4"/>
      <c r="AK241" s="4"/>
      <c r="AL241" s="4"/>
      <c r="AM241" s="4"/>
      <c r="AN241" s="4"/>
      <c r="AO241" s="4"/>
      <c r="AS241" s="16"/>
      <c r="AT241" s="16"/>
      <c r="AX241" s="17"/>
      <c r="AY241" s="77"/>
    </row>
    <row r="242" spans="1:52" x14ac:dyDescent="0.25">
      <c r="A242" s="38" t="s">
        <v>1083</v>
      </c>
      <c r="B242" s="4" t="str">
        <f>VLOOKUP(LEFT(Table711[[#This Row],[Column1]],FIND("–",Table711[[#This Row],[Column1]])-1),Table610[],2,0)</f>
        <v>1</v>
      </c>
      <c r="C242" s="25">
        <f>VLOOKUP(LEFT(Table711[[#This Row],[Column1]],FIND("–",Table711[[#This Row],[Column1]])-1),Table610[],4,0)</f>
        <v>1</v>
      </c>
      <c r="D242" s="4" t="str">
        <f t="shared" si="6"/>
        <v>10</v>
      </c>
      <c r="E242" s="4" t="s">
        <v>382</v>
      </c>
      <c r="F242" s="4" t="s">
        <v>374</v>
      </c>
      <c r="G242" s="4" t="str">
        <f>CONCATENATE(Table711[[#This Row],[Fraction]],"-",Table711[[#This Row],[Pitch]]," ",Table711[[#This Row],[Series]]," ",Table711[[#This Row],[Class]])</f>
        <v>1-10 UNS 3A</v>
      </c>
      <c r="H242" s="4" t="str">
        <f>CONCATENATE(TEXT(Table711[[#This Row],[Decimal]],".000"),"-",Table711[[#This Row],[Pitch]]," ",Table711[[#This Row],[Series]]," ",Table711[[#This Row],[Class]])</f>
        <v>1.000-10 UNS 3A</v>
      </c>
      <c r="I242" s="55">
        <v>0</v>
      </c>
      <c r="J242" s="55">
        <v>1</v>
      </c>
      <c r="K242" s="55">
        <v>0.98499999999999999</v>
      </c>
      <c r="L242" s="55" t="s">
        <v>551</v>
      </c>
      <c r="M242" s="55">
        <v>0.91879999999999995</v>
      </c>
      <c r="N242" s="55">
        <v>0.91369999999999996</v>
      </c>
      <c r="O242" s="55">
        <v>0.85119999999999996</v>
      </c>
      <c r="R242" s="4"/>
      <c r="S242" s="38" t="s">
        <v>1083</v>
      </c>
      <c r="T242" s="4" t="str">
        <f>VLOOKUP(LEFT(Table7912[[#This Row],[Column1]],FIND("–",Table7912[[#This Row],[Column1]])-1),Table610[],2,0)</f>
        <v>1</v>
      </c>
      <c r="U242" s="25">
        <f>VLOOKUP(LEFT(Table7912[[#This Row],[Column1]],FIND("–",Table7912[[#This Row],[Column1]])-1),Table610[],4,0)</f>
        <v>1</v>
      </c>
      <c r="V242" s="4" t="str">
        <f t="shared" si="7"/>
        <v>10</v>
      </c>
      <c r="W242" s="4" t="s">
        <v>382</v>
      </c>
      <c r="X242" s="4" t="s">
        <v>375</v>
      </c>
      <c r="Y242" s="4" t="str">
        <f>CONCATENATE(Table7912[[#This Row],[Fraction]],"-",Table7912[[#This Row],[Pitch]]," ",Table7912[[#This Row],[Series]]," ",Table7912[[#This Row],[Class]])</f>
        <v>1-10 UNS 3B</v>
      </c>
      <c r="Z242" s="4" t="str">
        <f>CONCATENATE(TEXT(Table7912[[#This Row],[Decimal]],".000"),"-",Table7912[[#This Row],[Pitch]]," ",Table7912[[#This Row],[Series]]," ",Table7912[[#This Row],[Class]])</f>
        <v>1.000-10 UNS 3B</v>
      </c>
      <c r="AC242" s="55">
        <v>1</v>
      </c>
      <c r="AE242" s="4">
        <v>0.9254</v>
      </c>
      <c r="AF242" s="4">
        <v>0.91879999999999995</v>
      </c>
      <c r="AG242" s="4"/>
      <c r="AH242" s="55">
        <v>0.86499999999999999</v>
      </c>
      <c r="AI242" s="4">
        <v>0.87970000000000004</v>
      </c>
      <c r="AJ242" s="4"/>
      <c r="AK242" s="4"/>
      <c r="AL242" s="4"/>
      <c r="AM242" s="4"/>
      <c r="AN242" s="4"/>
      <c r="AO242" s="4"/>
      <c r="AS242" s="16"/>
      <c r="AT242" s="16"/>
      <c r="AX242" s="17"/>
      <c r="AY242" s="77"/>
    </row>
    <row r="243" spans="1:52" x14ac:dyDescent="0.25">
      <c r="A243" s="38" t="s">
        <v>1083</v>
      </c>
      <c r="B243" s="4" t="str">
        <f>VLOOKUP(LEFT(Table711[[#This Row],[Column1]],FIND("–",Table711[[#This Row],[Column1]])-1),Table610[],2,0)</f>
        <v>1</v>
      </c>
      <c r="C243" s="25">
        <f>VLOOKUP(LEFT(Table711[[#This Row],[Column1]],FIND("–",Table711[[#This Row],[Column1]])-1),Table610[],4,0)</f>
        <v>1</v>
      </c>
      <c r="D243" s="4" t="str">
        <f t="shared" si="6"/>
        <v>10</v>
      </c>
      <c r="E243" s="4" t="s">
        <v>382</v>
      </c>
      <c r="F243" s="4" t="s">
        <v>372</v>
      </c>
      <c r="G243" s="4" t="str">
        <f>CONCATENATE(Table711[[#This Row],[Fraction]],"-",Table711[[#This Row],[Pitch]]," ",Table711[[#This Row],[Series]]," ",Table711[[#This Row],[Class]])</f>
        <v>1-10 UNS 2A</v>
      </c>
      <c r="H243" s="4" t="str">
        <f>CONCATENATE(TEXT(Table711[[#This Row],[Decimal]],".000"),"-",Table711[[#This Row],[Pitch]]," ",Table711[[#This Row],[Series]]," ",Table711[[#This Row],[Class]])</f>
        <v>1.000-10 UNS 2A</v>
      </c>
      <c r="I243" s="55">
        <v>1.8E-3</v>
      </c>
      <c r="J243" s="55">
        <v>0.99819999999999998</v>
      </c>
      <c r="K243" s="55">
        <v>0.98529999999999995</v>
      </c>
      <c r="L243" s="55" t="s">
        <v>551</v>
      </c>
      <c r="M243" s="55">
        <v>0.93320000000000003</v>
      </c>
      <c r="N243" s="55">
        <v>0.92700000000000005</v>
      </c>
      <c r="O243" s="55">
        <v>0.87919999999999998</v>
      </c>
      <c r="R243" s="4"/>
      <c r="S243" s="38" t="s">
        <v>1083</v>
      </c>
      <c r="T243" s="4" t="str">
        <f>VLOOKUP(LEFT(Table7912[[#This Row],[Column1]],FIND("–",Table7912[[#This Row],[Column1]])-1),Table610[],2,0)</f>
        <v>1</v>
      </c>
      <c r="U243" s="25">
        <f>VLOOKUP(LEFT(Table7912[[#This Row],[Column1]],FIND("–",Table7912[[#This Row],[Column1]])-1),Table610[],4,0)</f>
        <v>1</v>
      </c>
      <c r="V243" s="4" t="str">
        <f t="shared" si="7"/>
        <v>10</v>
      </c>
      <c r="W243" s="4" t="s">
        <v>382</v>
      </c>
      <c r="X243" s="4" t="s">
        <v>373</v>
      </c>
      <c r="Y243" s="4" t="str">
        <f>CONCATENATE(Table7912[[#This Row],[Fraction]],"-",Table7912[[#This Row],[Pitch]]," ",Table7912[[#This Row],[Series]]," ",Table7912[[#This Row],[Class]])</f>
        <v>1-10 UNS 2B</v>
      </c>
      <c r="Z243" s="4" t="str">
        <f>CONCATENATE(TEXT(Table7912[[#This Row],[Decimal]],".000"),"-",Table7912[[#This Row],[Pitch]]," ",Table7912[[#This Row],[Series]]," ",Table7912[[#This Row],[Class]])</f>
        <v>1.000-10 UNS 2B</v>
      </c>
      <c r="AC243" s="55">
        <v>1</v>
      </c>
      <c r="AE243" s="4">
        <v>0.94299999999999995</v>
      </c>
      <c r="AF243" s="4">
        <v>0.93500000000000005</v>
      </c>
      <c r="AG243" s="4"/>
      <c r="AH243" s="55">
        <v>0.89200000000000002</v>
      </c>
      <c r="AI243" s="4">
        <v>0.91300000000000003</v>
      </c>
      <c r="AJ243" s="4"/>
      <c r="AK243" s="4"/>
      <c r="AL243" s="4"/>
      <c r="AM243" s="4"/>
      <c r="AN243" s="4"/>
      <c r="AO243" s="4"/>
      <c r="AS243" s="16"/>
      <c r="AT243" s="16"/>
      <c r="AX243" s="17"/>
      <c r="AY243" s="77"/>
    </row>
    <row r="244" spans="1:52" x14ac:dyDescent="0.25">
      <c r="A244" s="38" t="s">
        <v>1084</v>
      </c>
      <c r="B244" s="4" t="str">
        <f>VLOOKUP(LEFT(Table711[[#This Row],[Column1]],FIND("–",Table711[[#This Row],[Column1]])-1),Table610[],2,0)</f>
        <v>1</v>
      </c>
      <c r="C244" s="25">
        <f>VLOOKUP(LEFT(Table711[[#This Row],[Column1]],FIND("–",Table711[[#This Row],[Column1]])-1),Table610[],4,0)</f>
        <v>1</v>
      </c>
      <c r="D244" s="4" t="str">
        <f t="shared" si="6"/>
        <v>12</v>
      </c>
      <c r="E244" s="4" t="s">
        <v>380</v>
      </c>
      <c r="F244" s="4" t="s">
        <v>376</v>
      </c>
      <c r="G244" s="4" t="str">
        <f>CONCATENATE(Table711[[#This Row],[Fraction]],"-",Table711[[#This Row],[Pitch]]," ",Table711[[#This Row],[Series]]," ",Table711[[#This Row],[Class]])</f>
        <v>1-12 UNF 1A</v>
      </c>
      <c r="H244" s="4" t="str">
        <f>CONCATENATE(TEXT(Table711[[#This Row],[Decimal]],".000"),"-",Table711[[#This Row],[Pitch]]," ",Table711[[#This Row],[Series]]," ",Table711[[#This Row],[Class]])</f>
        <v>1.000-12 UNF 1A</v>
      </c>
      <c r="I244" s="55">
        <v>1.8E-3</v>
      </c>
      <c r="J244" s="55">
        <v>0.99819999999999998</v>
      </c>
      <c r="K244" s="55">
        <v>0.98099999999999998</v>
      </c>
      <c r="L244" s="55" t="s">
        <v>551</v>
      </c>
      <c r="M244" s="55">
        <v>0.94410000000000005</v>
      </c>
      <c r="N244" s="55">
        <v>0.93530000000000002</v>
      </c>
      <c r="O244" s="55">
        <v>0.89900000000000002</v>
      </c>
      <c r="R244" s="4"/>
      <c r="S244" s="38" t="s">
        <v>1084</v>
      </c>
      <c r="T244" s="4" t="str">
        <f>VLOOKUP(LEFT(Table7912[[#This Row],[Column1]],FIND("–",Table7912[[#This Row],[Column1]])-1),Table610[],2,0)</f>
        <v>1</v>
      </c>
      <c r="U244" s="25">
        <f>VLOOKUP(LEFT(Table7912[[#This Row],[Column1]],FIND("–",Table7912[[#This Row],[Column1]])-1),Table610[],4,0)</f>
        <v>1</v>
      </c>
      <c r="V244" s="4" t="str">
        <f t="shared" si="7"/>
        <v>12</v>
      </c>
      <c r="W244" s="4" t="s">
        <v>380</v>
      </c>
      <c r="X244" s="4" t="s">
        <v>377</v>
      </c>
      <c r="Y244" s="4" t="str">
        <f>CONCATENATE(Table7912[[#This Row],[Fraction]],"-",Table7912[[#This Row],[Pitch]]," ",Table7912[[#This Row],[Series]]," ",Table7912[[#This Row],[Class]])</f>
        <v>1-12 UNF 1B</v>
      </c>
      <c r="Z244" s="4" t="str">
        <f>CONCATENATE(TEXT(Table7912[[#This Row],[Decimal]],".000"),"-",Table7912[[#This Row],[Pitch]]," ",Table7912[[#This Row],[Series]]," ",Table7912[[#This Row],[Class]])</f>
        <v>1.000-12 UNF 1B</v>
      </c>
      <c r="AC244" s="55">
        <v>1</v>
      </c>
      <c r="AE244" s="4">
        <v>0.95730000000000004</v>
      </c>
      <c r="AF244" s="4">
        <v>0.94589999999999996</v>
      </c>
      <c r="AG244" s="4"/>
      <c r="AH244" s="55">
        <v>0.91</v>
      </c>
      <c r="AI244" s="4">
        <v>0.92800000000000005</v>
      </c>
      <c r="AJ244" s="4"/>
      <c r="AK244" s="4"/>
      <c r="AL244" s="4"/>
      <c r="AM244" s="4"/>
      <c r="AN244" s="4"/>
      <c r="AO244" s="4"/>
      <c r="AS244" s="16"/>
      <c r="AT244" s="16"/>
      <c r="AX244" s="17"/>
      <c r="AY244" s="77"/>
    </row>
    <row r="245" spans="1:52" x14ac:dyDescent="0.25">
      <c r="A245" s="38" t="s">
        <v>1084</v>
      </c>
      <c r="B245" s="4" t="str">
        <f>VLOOKUP(LEFT(Table711[[#This Row],[Column1]],FIND("–",Table711[[#This Row],[Column1]])-1),Table610[],2,0)</f>
        <v>1</v>
      </c>
      <c r="C245" s="25">
        <f>VLOOKUP(LEFT(Table711[[#This Row],[Column1]],FIND("–",Table711[[#This Row],[Column1]])-1),Table610[],4,0)</f>
        <v>1</v>
      </c>
      <c r="D245" s="4" t="str">
        <f t="shared" si="6"/>
        <v>12</v>
      </c>
      <c r="E245" s="4" t="s">
        <v>380</v>
      </c>
      <c r="F245" s="4" t="s">
        <v>372</v>
      </c>
      <c r="G245" s="4" t="str">
        <f>CONCATENATE(Table711[[#This Row],[Fraction]],"-",Table711[[#This Row],[Pitch]]," ",Table711[[#This Row],[Series]]," ",Table711[[#This Row],[Class]])</f>
        <v>1-12 UNF 2A</v>
      </c>
      <c r="H245" s="4" t="str">
        <f>CONCATENATE(TEXT(Table711[[#This Row],[Decimal]],".000"),"-",Table711[[#This Row],[Pitch]]," ",Table711[[#This Row],[Series]]," ",Table711[[#This Row],[Class]])</f>
        <v>1.000-12 UNF 2A</v>
      </c>
      <c r="I245" s="55">
        <v>1.8E-3</v>
      </c>
      <c r="J245" s="55">
        <v>0.99819999999999998</v>
      </c>
      <c r="K245" s="55">
        <v>0.98680000000000001</v>
      </c>
      <c r="L245" s="55" t="s">
        <v>551</v>
      </c>
      <c r="M245" s="55">
        <v>0.94410000000000005</v>
      </c>
      <c r="N245" s="55">
        <v>0.93820000000000003</v>
      </c>
      <c r="O245" s="55">
        <v>0.89900000000000002</v>
      </c>
      <c r="R245" s="4"/>
      <c r="S245" s="38" t="s">
        <v>1084</v>
      </c>
      <c r="T245" s="4" t="str">
        <f>VLOOKUP(LEFT(Table7912[[#This Row],[Column1]],FIND("–",Table7912[[#This Row],[Column1]])-1),Table610[],2,0)</f>
        <v>1</v>
      </c>
      <c r="U245" s="25">
        <f>VLOOKUP(LEFT(Table7912[[#This Row],[Column1]],FIND("–",Table7912[[#This Row],[Column1]])-1),Table610[],4,0)</f>
        <v>1</v>
      </c>
      <c r="V245" s="4" t="str">
        <f t="shared" si="7"/>
        <v>12</v>
      </c>
      <c r="W245" s="4" t="s">
        <v>380</v>
      </c>
      <c r="X245" s="4" t="s">
        <v>373</v>
      </c>
      <c r="Y245" s="4" t="str">
        <f>CONCATENATE(Table7912[[#This Row],[Fraction]],"-",Table7912[[#This Row],[Pitch]]," ",Table7912[[#This Row],[Series]]," ",Table7912[[#This Row],[Class]])</f>
        <v>1-12 UNF 2B</v>
      </c>
      <c r="Z245" s="4" t="str">
        <f>CONCATENATE(TEXT(Table7912[[#This Row],[Decimal]],".000"),"-",Table7912[[#This Row],[Pitch]]," ",Table7912[[#This Row],[Series]]," ",Table7912[[#This Row],[Class]])</f>
        <v>1.000-12 UNF 2B</v>
      </c>
      <c r="AC245" s="55">
        <v>1</v>
      </c>
      <c r="AE245" s="4">
        <v>0.95350000000000001</v>
      </c>
      <c r="AF245" s="4">
        <v>0.94589999999999996</v>
      </c>
      <c r="AG245" s="4"/>
      <c r="AH245" s="55">
        <v>0.91</v>
      </c>
      <c r="AI245" s="4">
        <v>0.92800000000000005</v>
      </c>
      <c r="AJ245" s="4"/>
      <c r="AK245" s="4"/>
      <c r="AL245" s="4"/>
      <c r="AM245" s="4"/>
      <c r="AN245" s="4"/>
      <c r="AO245" s="4"/>
      <c r="AS245" s="16"/>
      <c r="AT245" s="16"/>
      <c r="AX245" s="17"/>
      <c r="AY245" s="77"/>
    </row>
    <row r="246" spans="1:52" x14ac:dyDescent="0.25">
      <c r="A246" s="87" t="s">
        <v>1085</v>
      </c>
      <c r="B246" s="22" t="str">
        <f>VLOOKUP(LEFT(Table711[[#This Row],[Column1]],FIND("–",Table711[[#This Row],[Column1]])-1),Table610[],2,0)</f>
        <v>1</v>
      </c>
      <c r="C246" s="25">
        <f>VLOOKUP(LEFT(Table711[[#This Row],[Column1]],FIND("–",Table711[[#This Row],[Column1]])-1),Table610[],4,0)</f>
        <v>1</v>
      </c>
      <c r="D246" s="22" t="str">
        <f t="shared" si="6"/>
        <v>14</v>
      </c>
      <c r="E246" s="22" t="s">
        <v>382</v>
      </c>
      <c r="F246" s="22" t="s">
        <v>376</v>
      </c>
      <c r="G246" s="54" t="str">
        <f>CONCATENATE(Table711[[#This Row],[Fraction]],"-",Table711[[#This Row],[Pitch]]," ",Table711[[#This Row],[Series]]," ",Table711[[#This Row],[Class]])</f>
        <v>1-14 UNS 1A</v>
      </c>
      <c r="H246" s="54" t="str">
        <f>CONCATENATE(TEXT(Table711[[#This Row],[Decimal]],".000"),"-",Table711[[#This Row],[Pitch]]," ",Table711[[#This Row],[Series]]," ",Table711[[#This Row],[Class]])</f>
        <v>1.000-14 UNS 1A</v>
      </c>
      <c r="I246" s="56">
        <v>1.6999999999999999E-3</v>
      </c>
      <c r="J246" s="56">
        <v>0.99829999999999997</v>
      </c>
      <c r="K246" s="56">
        <v>0.98280000000000001</v>
      </c>
      <c r="L246" s="56" t="s">
        <v>551</v>
      </c>
      <c r="M246" s="56">
        <v>0.95189999999999997</v>
      </c>
      <c r="N246" s="56">
        <v>0.94350000000000001</v>
      </c>
      <c r="O246" s="56">
        <v>0.91320000000000001</v>
      </c>
      <c r="P246" s="54"/>
      <c r="Q246" s="54"/>
      <c r="R246" s="4"/>
      <c r="S246" s="87" t="s">
        <v>1085</v>
      </c>
      <c r="T246" s="22" t="str">
        <f>VLOOKUP(LEFT(Table7912[[#This Row],[Column1]],FIND("–",Table7912[[#This Row],[Column1]])-1),Table610[],2,0)</f>
        <v>1</v>
      </c>
      <c r="U246" s="25">
        <f>VLOOKUP(LEFT(Table7912[[#This Row],[Column1]],FIND("–",Table7912[[#This Row],[Column1]])-1),Table610[],4,0)</f>
        <v>1</v>
      </c>
      <c r="V246" s="22" t="str">
        <f t="shared" si="7"/>
        <v>14</v>
      </c>
      <c r="W246" s="22" t="s">
        <v>382</v>
      </c>
      <c r="X246" s="22" t="s">
        <v>377</v>
      </c>
      <c r="Y246" s="22" t="str">
        <f>CONCATENATE(Table7912[[#This Row],[Fraction]],"-",Table7912[[#This Row],[Pitch]]," ",Table7912[[#This Row],[Series]]," ",Table7912[[#This Row],[Class]])</f>
        <v>1-14 UNS 1B</v>
      </c>
      <c r="Z246" s="22" t="str">
        <f>CONCATENATE(TEXT(Table7912[[#This Row],[Decimal]],".000"),"-",Table7912[[#This Row],[Pitch]]," ",Table7912[[#This Row],[Series]]," ",Table7912[[#This Row],[Class]])</f>
        <v>1.000-14 UNS 1B</v>
      </c>
      <c r="AA246" s="22"/>
      <c r="AB246" s="22"/>
      <c r="AC246" s="90">
        <v>1</v>
      </c>
      <c r="AD246" s="22"/>
      <c r="AE246" s="22">
        <v>0.96450000000000002</v>
      </c>
      <c r="AF246" s="22">
        <v>0.9536</v>
      </c>
      <c r="AG246" s="22"/>
      <c r="AH246" s="90">
        <v>0.92300000000000004</v>
      </c>
      <c r="AI246" s="22">
        <v>0.93799999999999994</v>
      </c>
      <c r="AJ246" s="4"/>
      <c r="AK246" s="4"/>
      <c r="AL246" s="4"/>
      <c r="AM246" s="4"/>
      <c r="AN246" s="4"/>
      <c r="AO246" s="4"/>
      <c r="AS246" s="16"/>
      <c r="AT246" s="16"/>
      <c r="AX246" s="17"/>
      <c r="AY246" s="77"/>
    </row>
    <row r="247" spans="1:52" x14ac:dyDescent="0.25">
      <c r="A247" s="87" t="s">
        <v>1085</v>
      </c>
      <c r="B247" s="22" t="str">
        <f>VLOOKUP(LEFT(Table711[[#This Row],[Column1]],FIND("–",Table711[[#This Row],[Column1]])-1),Table610[],2,0)</f>
        <v>1</v>
      </c>
      <c r="C247" s="25">
        <f>VLOOKUP(LEFT(Table711[[#This Row],[Column1]],FIND("–",Table711[[#This Row],[Column1]])-1),Table610[],4,0)</f>
        <v>1</v>
      </c>
      <c r="D247" s="22" t="str">
        <f t="shared" si="6"/>
        <v>14</v>
      </c>
      <c r="E247" s="22" t="s">
        <v>685</v>
      </c>
      <c r="F247" s="22" t="s">
        <v>372</v>
      </c>
      <c r="G247" s="54" t="str">
        <f>CONCATENATE(Table711[[#This Row],[Fraction]],"-",Table711[[#This Row],[Pitch]]," ",Table711[[#This Row],[Series]]," ",Table711[[#This Row],[Class]])</f>
        <v>1-14 UNSf 2A</v>
      </c>
      <c r="H247" s="54" t="str">
        <f>CONCATENATE(TEXT(Table711[[#This Row],[Decimal]],".000"),"-",Table711[[#This Row],[Pitch]]," ",Table711[[#This Row],[Series]]," ",Table711[[#This Row],[Class]])</f>
        <v>1.000-14 UNSf 2A</v>
      </c>
      <c r="I247" s="56">
        <v>1.6999999999999999E-3</v>
      </c>
      <c r="J247" s="56">
        <v>0.99829999999999997</v>
      </c>
      <c r="K247" s="56">
        <v>0.98799999999999999</v>
      </c>
      <c r="L247" s="56" t="s">
        <v>551</v>
      </c>
      <c r="M247" s="56">
        <v>0.95189999999999997</v>
      </c>
      <c r="N247" s="56">
        <v>0.94630000000000003</v>
      </c>
      <c r="O247" s="56">
        <v>0.91320000000000001</v>
      </c>
      <c r="P247" s="54"/>
      <c r="Q247" s="54"/>
      <c r="R247" s="4"/>
      <c r="S247" s="87" t="s">
        <v>1085</v>
      </c>
      <c r="T247" s="22" t="str">
        <f>VLOOKUP(LEFT(Table7912[[#This Row],[Column1]],FIND("–",Table7912[[#This Row],[Column1]])-1),Table610[],2,0)</f>
        <v>1</v>
      </c>
      <c r="U247" s="25">
        <f>VLOOKUP(LEFT(Table7912[[#This Row],[Column1]],FIND("–",Table7912[[#This Row],[Column1]])-1),Table610[],4,0)</f>
        <v>1</v>
      </c>
      <c r="V247" s="22" t="str">
        <f t="shared" si="7"/>
        <v>14</v>
      </c>
      <c r="W247" s="22" t="s">
        <v>382</v>
      </c>
      <c r="X247" s="22" t="s">
        <v>373</v>
      </c>
      <c r="Y247" s="22" t="str">
        <f>CONCATENATE(Table7912[[#This Row],[Fraction]],"-",Table7912[[#This Row],[Pitch]]," ",Table7912[[#This Row],[Series]]," ",Table7912[[#This Row],[Class]])</f>
        <v>1-14 UNS 2B</v>
      </c>
      <c r="Z247" s="22" t="str">
        <f>CONCATENATE(TEXT(Table7912[[#This Row],[Decimal]],".000"),"-",Table7912[[#This Row],[Pitch]]," ",Table7912[[#This Row],[Series]]," ",Table7912[[#This Row],[Class]])</f>
        <v>1.000-14 UNS 2B</v>
      </c>
      <c r="AA247" s="22"/>
      <c r="AB247" s="22"/>
      <c r="AC247" s="90">
        <v>1</v>
      </c>
      <c r="AD247" s="22"/>
      <c r="AE247" s="22">
        <v>0.96089999999999998</v>
      </c>
      <c r="AF247" s="22">
        <v>0.9536</v>
      </c>
      <c r="AG247" s="22"/>
      <c r="AH247" s="90">
        <v>0.92300000000000004</v>
      </c>
      <c r="AI247" s="22">
        <v>0.93799999999999994</v>
      </c>
      <c r="AJ247" s="4"/>
      <c r="AK247" s="4"/>
      <c r="AL247" s="4"/>
      <c r="AM247" s="4"/>
      <c r="AN247" s="4"/>
      <c r="AO247" s="4"/>
      <c r="AS247" s="16"/>
      <c r="AT247" s="16"/>
      <c r="AX247" s="17"/>
      <c r="AY247" s="77"/>
    </row>
    <row r="248" spans="1:52" s="85" customFormat="1" x14ac:dyDescent="0.25">
      <c r="A248" s="86" t="s">
        <v>1085</v>
      </c>
      <c r="B248" s="54" t="str">
        <f>VLOOKUP(LEFT(Table711[[#This Row],[Column1]],FIND("–",Table711[[#This Row],[Column1]])-1),Table610[],2,0)</f>
        <v>1</v>
      </c>
      <c r="C248" s="14">
        <f>VLOOKUP(LEFT(Table711[[#This Row],[Column1]],FIND("–",Table711[[#This Row],[Column1]])-1),Table610[],4,0)</f>
        <v>1</v>
      </c>
      <c r="D248" s="54" t="str">
        <f t="shared" si="6"/>
        <v>14</v>
      </c>
      <c r="E248" s="54" t="s">
        <v>382</v>
      </c>
      <c r="F248" s="54" t="s">
        <v>374</v>
      </c>
      <c r="G248" s="54" t="str">
        <f>CONCATENATE(Table711[[#This Row],[Fraction]],"-",Table711[[#This Row],[Pitch]]," ",Table711[[#This Row],[Series]]," ",Table711[[#This Row],[Class]])</f>
        <v>1-14 UNS 3A</v>
      </c>
      <c r="H248" s="54" t="str">
        <f>CONCATENATE(TEXT(Table711[[#This Row],[Decimal]],".000"),"-",Table711[[#This Row],[Pitch]]," ",Table711[[#This Row],[Series]]," ",Table711[[#This Row],[Class]])</f>
        <v>1.000-14 UNS 3A</v>
      </c>
      <c r="I248" s="56">
        <v>0</v>
      </c>
      <c r="J248" s="56">
        <v>1</v>
      </c>
      <c r="K248" s="56">
        <v>0.98860000000000003</v>
      </c>
      <c r="L248" s="56" t="s">
        <v>551</v>
      </c>
      <c r="M248" s="56">
        <v>0.94589999999999996</v>
      </c>
      <c r="N248" s="56">
        <v>0.9415</v>
      </c>
      <c r="O248" s="56">
        <v>0.90080000000000005</v>
      </c>
      <c r="P248" s="54"/>
      <c r="Q248" s="54"/>
      <c r="R248" s="54"/>
      <c r="S248" s="86" t="s">
        <v>1085</v>
      </c>
      <c r="T248" s="54" t="str">
        <f>VLOOKUP(LEFT(Table7912[[#This Row],[Column1]],FIND("–",Table7912[[#This Row],[Column1]])-1),Table610[],2,0)</f>
        <v>1</v>
      </c>
      <c r="U248" s="14">
        <f>VLOOKUP(LEFT(Table7912[[#This Row],[Column1]],FIND("–",Table7912[[#This Row],[Column1]])-1),Table610[],4,0)</f>
        <v>1</v>
      </c>
      <c r="V248" s="54" t="str">
        <f t="shared" si="7"/>
        <v>14</v>
      </c>
      <c r="W248" s="54" t="s">
        <v>382</v>
      </c>
      <c r="X248" s="54" t="s">
        <v>375</v>
      </c>
      <c r="Y248" s="54" t="str">
        <f>CONCATENATE(Table7912[[#This Row],[Fraction]],"-",Table7912[[#This Row],[Pitch]]," ",Table7912[[#This Row],[Series]]," ",Table7912[[#This Row],[Class]])</f>
        <v>1-14 UNS 3B</v>
      </c>
      <c r="Z248" s="54" t="str">
        <f>CONCATENATE(TEXT(Table7912[[#This Row],[Decimal]],".000"),"-",Table7912[[#This Row],[Pitch]]," ",Table7912[[#This Row],[Series]]," ",Table7912[[#This Row],[Class]])</f>
        <v>1.000-14 UNS 3B</v>
      </c>
      <c r="AA248" s="54"/>
      <c r="AB248" s="54"/>
      <c r="AC248" s="56">
        <v>1</v>
      </c>
      <c r="AD248" s="54"/>
      <c r="AE248" s="54">
        <v>0.9516</v>
      </c>
      <c r="AF248" s="54">
        <v>0.94589999999999996</v>
      </c>
      <c r="AG248" s="54"/>
      <c r="AH248" s="56">
        <v>0.91</v>
      </c>
      <c r="AI248" s="54">
        <v>0.91979999999999995</v>
      </c>
      <c r="AJ248" s="54"/>
      <c r="AK248" s="54"/>
      <c r="AL248" s="54"/>
      <c r="AM248" s="54"/>
      <c r="AN248" s="54"/>
      <c r="AO248" s="54"/>
      <c r="AW248" s="16"/>
      <c r="AX248" s="17"/>
      <c r="AY248" s="77"/>
      <c r="AZ248" s="16"/>
    </row>
    <row r="249" spans="1:52" x14ac:dyDescent="0.25">
      <c r="A249" s="38" t="s">
        <v>1086</v>
      </c>
      <c r="B249" s="4" t="str">
        <f>VLOOKUP(LEFT(Table711[[#This Row],[Column1]],FIND("–",Table711[[#This Row],[Column1]])-1),Table610[],2,0)</f>
        <v>1</v>
      </c>
      <c r="C249" s="25">
        <f>VLOOKUP(LEFT(Table711[[#This Row],[Column1]],FIND("–",Table711[[#This Row],[Column1]])-1),Table610[],4,0)</f>
        <v>1</v>
      </c>
      <c r="D249" s="4" t="str">
        <f t="shared" si="6"/>
        <v>16</v>
      </c>
      <c r="E249" s="4" t="s">
        <v>384</v>
      </c>
      <c r="F249" s="4" t="s">
        <v>374</v>
      </c>
      <c r="G249" s="4" t="str">
        <f>CONCATENATE(Table711[[#This Row],[Fraction]],"-",Table711[[#This Row],[Pitch]]," ",Table711[[#This Row],[Series]]," ",Table711[[#This Row],[Class]])</f>
        <v>1-16 UN 3A</v>
      </c>
      <c r="H249" s="4" t="str">
        <f>CONCATENATE(TEXT(Table711[[#This Row],[Decimal]],".000"),"-",Table711[[#This Row],[Pitch]]," ",Table711[[#This Row],[Series]]," ",Table711[[#This Row],[Class]])</f>
        <v>1.000-16 UN 3A</v>
      </c>
      <c r="I249" s="55">
        <v>0</v>
      </c>
      <c r="J249" s="55">
        <v>1</v>
      </c>
      <c r="K249" s="55">
        <v>0.98970000000000002</v>
      </c>
      <c r="L249" s="55" t="s">
        <v>551</v>
      </c>
      <c r="M249" s="55">
        <v>0.9536</v>
      </c>
      <c r="N249" s="55">
        <v>0.94940000000000002</v>
      </c>
      <c r="O249" s="55">
        <v>0.91490000000000005</v>
      </c>
      <c r="R249" s="4"/>
      <c r="S249" s="38" t="s">
        <v>1086</v>
      </c>
      <c r="T249" s="4" t="str">
        <f>VLOOKUP(LEFT(Table7912[[#This Row],[Column1]],FIND("–",Table7912[[#This Row],[Column1]])-1),Table610[],2,0)</f>
        <v>1</v>
      </c>
      <c r="U249" s="25">
        <f>VLOOKUP(LEFT(Table7912[[#This Row],[Column1]],FIND("–",Table7912[[#This Row],[Column1]])-1),Table610[],4,0)</f>
        <v>1</v>
      </c>
      <c r="V249" s="4" t="str">
        <f t="shared" si="7"/>
        <v>16</v>
      </c>
      <c r="W249" s="4" t="s">
        <v>384</v>
      </c>
      <c r="X249" s="4" t="s">
        <v>375</v>
      </c>
      <c r="Y249" s="4" t="str">
        <f>CONCATENATE(Table7912[[#This Row],[Fraction]],"-",Table7912[[#This Row],[Pitch]]," ",Table7912[[#This Row],[Series]]," ",Table7912[[#This Row],[Class]])</f>
        <v>1-16 UN 3B</v>
      </c>
      <c r="Z249" s="4" t="str">
        <f>CONCATENATE(TEXT(Table7912[[#This Row],[Decimal]],".000"),"-",Table7912[[#This Row],[Pitch]]," ",Table7912[[#This Row],[Series]]," ",Table7912[[#This Row],[Class]])</f>
        <v>1.000-16 UN 3B</v>
      </c>
      <c r="AC249" s="55">
        <v>1</v>
      </c>
      <c r="AE249" s="4">
        <v>0.95899999999999996</v>
      </c>
      <c r="AF249" s="4">
        <v>0.9536</v>
      </c>
      <c r="AG249" s="4"/>
      <c r="AH249" s="55">
        <v>0.92300000000000004</v>
      </c>
      <c r="AI249" s="4">
        <v>0.93149999999999999</v>
      </c>
      <c r="AJ249" s="4"/>
      <c r="AK249" s="4"/>
      <c r="AL249" s="4"/>
      <c r="AM249" s="4"/>
      <c r="AN249" s="4"/>
      <c r="AO249" s="4"/>
      <c r="AS249" s="16"/>
      <c r="AT249" s="16"/>
      <c r="AW249" s="85"/>
      <c r="AX249" s="92"/>
      <c r="AY249" s="93"/>
      <c r="AZ249" s="85"/>
    </row>
    <row r="250" spans="1:52" x14ac:dyDescent="0.25">
      <c r="A250" s="38" t="s">
        <v>1086</v>
      </c>
      <c r="B250" s="4" t="str">
        <f>VLOOKUP(LEFT(Table711[[#This Row],[Column1]],FIND("–",Table711[[#This Row],[Column1]])-1),Table610[],2,0)</f>
        <v>1</v>
      </c>
      <c r="C250" s="25">
        <f>VLOOKUP(LEFT(Table711[[#This Row],[Column1]],FIND("–",Table711[[#This Row],[Column1]])-1),Table610[],4,0)</f>
        <v>1</v>
      </c>
      <c r="D250" s="4" t="str">
        <f t="shared" si="6"/>
        <v>16</v>
      </c>
      <c r="E250" s="4" t="s">
        <v>384</v>
      </c>
      <c r="F250" s="4" t="s">
        <v>372</v>
      </c>
      <c r="G250" s="4" t="str">
        <f>CONCATENATE(Table711[[#This Row],[Fraction]],"-",Table711[[#This Row],[Pitch]]," ",Table711[[#This Row],[Series]]," ",Table711[[#This Row],[Class]])</f>
        <v>1-16 UN 2A</v>
      </c>
      <c r="H250" s="4" t="str">
        <f>CONCATENATE(TEXT(Table711[[#This Row],[Decimal]],".000"),"-",Table711[[#This Row],[Pitch]]," ",Table711[[#This Row],[Series]]," ",Table711[[#This Row],[Class]])</f>
        <v>1.000-16 UN 2A</v>
      </c>
      <c r="I250" s="55">
        <v>1.5E-3</v>
      </c>
      <c r="J250" s="55">
        <v>0.99850000000000005</v>
      </c>
      <c r="K250" s="55">
        <v>0.98909999999999998</v>
      </c>
      <c r="L250" s="55" t="s">
        <v>551</v>
      </c>
      <c r="M250" s="55">
        <v>0.95789999999999997</v>
      </c>
      <c r="N250" s="55">
        <v>0.95289999999999997</v>
      </c>
      <c r="O250" s="55">
        <v>0.92400000000000004</v>
      </c>
      <c r="R250" s="4"/>
      <c r="S250" s="38" t="s">
        <v>1086</v>
      </c>
      <c r="T250" s="4" t="str">
        <f>VLOOKUP(LEFT(Table7912[[#This Row],[Column1]],FIND("–",Table7912[[#This Row],[Column1]])-1),Table610[],2,0)</f>
        <v>1</v>
      </c>
      <c r="U250" s="25">
        <f>VLOOKUP(LEFT(Table7912[[#This Row],[Column1]],FIND("–",Table7912[[#This Row],[Column1]])-1),Table610[],4,0)</f>
        <v>1</v>
      </c>
      <c r="V250" s="4" t="str">
        <f t="shared" si="7"/>
        <v>16</v>
      </c>
      <c r="W250" s="4" t="s">
        <v>384</v>
      </c>
      <c r="X250" s="4" t="s">
        <v>373</v>
      </c>
      <c r="Y250" s="4" t="str">
        <f>CONCATENATE(Table7912[[#This Row],[Fraction]],"-",Table7912[[#This Row],[Pitch]]," ",Table7912[[#This Row],[Series]]," ",Table7912[[#This Row],[Class]])</f>
        <v>1-16 UN 2B</v>
      </c>
      <c r="Z250" s="4" t="str">
        <f>CONCATENATE(TEXT(Table7912[[#This Row],[Decimal]],".000"),"-",Table7912[[#This Row],[Pitch]]," ",Table7912[[#This Row],[Series]]," ",Table7912[[#This Row],[Class]])</f>
        <v>1.000-16 UN 2B</v>
      </c>
      <c r="AC250" s="55">
        <v>1</v>
      </c>
      <c r="AE250" s="4">
        <v>0.96589999999999998</v>
      </c>
      <c r="AF250" s="4">
        <v>0.95940000000000003</v>
      </c>
      <c r="AG250" s="4"/>
      <c r="AH250" s="55">
        <v>0.93200000000000005</v>
      </c>
      <c r="AI250" s="4">
        <v>0.94599999999999995</v>
      </c>
      <c r="AJ250" s="4"/>
      <c r="AK250" s="4"/>
      <c r="AL250" s="4"/>
      <c r="AM250" s="4"/>
      <c r="AN250" s="4"/>
      <c r="AO250" s="4"/>
      <c r="AS250" s="16"/>
      <c r="AT250" s="16"/>
      <c r="AX250" s="17"/>
      <c r="AY250" s="77"/>
    </row>
    <row r="251" spans="1:52" x14ac:dyDescent="0.25">
      <c r="A251" s="38" t="s">
        <v>1086</v>
      </c>
      <c r="B251" s="4" t="str">
        <f>VLOOKUP(LEFT(Table711[[#This Row],[Column1]],FIND("–",Table711[[#This Row],[Column1]])-1),Table610[],2,0)</f>
        <v>1</v>
      </c>
      <c r="C251" s="25">
        <f>VLOOKUP(LEFT(Table711[[#This Row],[Column1]],FIND("–",Table711[[#This Row],[Column1]])-1),Table610[],4,0)</f>
        <v>1</v>
      </c>
      <c r="D251" s="4" t="str">
        <f t="shared" si="6"/>
        <v>16</v>
      </c>
      <c r="E251" s="4" t="s">
        <v>384</v>
      </c>
      <c r="F251" s="4" t="s">
        <v>374</v>
      </c>
      <c r="G251" s="4" t="str">
        <f>CONCATENATE(Table711[[#This Row],[Fraction]],"-",Table711[[#This Row],[Pitch]]," ",Table711[[#This Row],[Series]]," ",Table711[[#This Row],[Class]])</f>
        <v>1-16 UN 3A</v>
      </c>
      <c r="H251" s="4" t="str">
        <f>CONCATENATE(TEXT(Table711[[#This Row],[Decimal]],".000"),"-",Table711[[#This Row],[Pitch]]," ",Table711[[#This Row],[Series]]," ",Table711[[#This Row],[Class]])</f>
        <v>1.000-16 UN 3A</v>
      </c>
      <c r="I251" s="55">
        <v>0</v>
      </c>
      <c r="J251" s="55">
        <v>1</v>
      </c>
      <c r="K251" s="55">
        <v>0.99060000000000004</v>
      </c>
      <c r="L251" s="55" t="s">
        <v>551</v>
      </c>
      <c r="M251" s="55">
        <v>0.95940000000000003</v>
      </c>
      <c r="N251" s="55">
        <v>0.95569999999999999</v>
      </c>
      <c r="O251" s="55">
        <v>0.92549999999999999</v>
      </c>
      <c r="R251" s="4"/>
      <c r="S251" s="38" t="s">
        <v>1086</v>
      </c>
      <c r="T251" s="4" t="str">
        <f>VLOOKUP(LEFT(Table7912[[#This Row],[Column1]],FIND("–",Table7912[[#This Row],[Column1]])-1),Table610[],2,0)</f>
        <v>1</v>
      </c>
      <c r="U251" s="25">
        <f>VLOOKUP(LEFT(Table7912[[#This Row],[Column1]],FIND("–",Table7912[[#This Row],[Column1]])-1),Table610[],4,0)</f>
        <v>1</v>
      </c>
      <c r="V251" s="4" t="str">
        <f t="shared" si="7"/>
        <v>16</v>
      </c>
      <c r="W251" s="4" t="s">
        <v>384</v>
      </c>
      <c r="X251" s="4" t="s">
        <v>375</v>
      </c>
      <c r="Y251" s="4" t="str">
        <f>CONCATENATE(Table7912[[#This Row],[Fraction]],"-",Table7912[[#This Row],[Pitch]]," ",Table7912[[#This Row],[Series]]," ",Table7912[[#This Row],[Class]])</f>
        <v>1-16 UN 3B</v>
      </c>
      <c r="Z251" s="4" t="str">
        <f>CONCATENATE(TEXT(Table7912[[#This Row],[Decimal]],".000"),"-",Table7912[[#This Row],[Pitch]]," ",Table7912[[#This Row],[Series]]," ",Table7912[[#This Row],[Class]])</f>
        <v>1.000-16 UN 3B</v>
      </c>
      <c r="AC251" s="55">
        <v>1</v>
      </c>
      <c r="AE251" s="4">
        <v>0.96430000000000005</v>
      </c>
      <c r="AF251" s="4">
        <v>0.95940000000000003</v>
      </c>
      <c r="AG251" s="4"/>
      <c r="AH251" s="55">
        <v>0.93200000000000005</v>
      </c>
      <c r="AI251" s="4">
        <v>0.94079999999999997</v>
      </c>
      <c r="AJ251" s="4"/>
      <c r="AK251" s="4"/>
      <c r="AL251" s="4"/>
      <c r="AM251" s="4"/>
      <c r="AN251" s="4"/>
      <c r="AO251" s="4"/>
      <c r="AS251" s="16"/>
      <c r="AT251" s="16"/>
      <c r="AX251" s="17"/>
      <c r="AY251" s="77"/>
    </row>
    <row r="252" spans="1:52" x14ac:dyDescent="0.25">
      <c r="A252" s="38" t="s">
        <v>1087</v>
      </c>
      <c r="B252" s="4" t="str">
        <f>VLOOKUP(LEFT(Table711[[#This Row],[Column1]],FIND("–",Table711[[#This Row],[Column1]])-1),Table610[],2,0)</f>
        <v>1</v>
      </c>
      <c r="C252" s="25">
        <f>VLOOKUP(LEFT(Table711[[#This Row],[Column1]],FIND("–",Table711[[#This Row],[Column1]])-1),Table610[],4,0)</f>
        <v>1</v>
      </c>
      <c r="D252" s="4" t="str">
        <f t="shared" si="6"/>
        <v>18</v>
      </c>
      <c r="E252" s="4" t="s">
        <v>382</v>
      </c>
      <c r="F252" s="4" t="s">
        <v>372</v>
      </c>
      <c r="G252" s="4" t="str">
        <f>CONCATENATE(Table711[[#This Row],[Fraction]],"-",Table711[[#This Row],[Pitch]]," ",Table711[[#This Row],[Series]]," ",Table711[[#This Row],[Class]])</f>
        <v>1-18 UNS 2A</v>
      </c>
      <c r="H252" s="4" t="str">
        <f>CONCATENATE(TEXT(Table711[[#This Row],[Decimal]],".000"),"-",Table711[[#This Row],[Pitch]]," ",Table711[[#This Row],[Series]]," ",Table711[[#This Row],[Class]])</f>
        <v>1.000-18 UNS 2A</v>
      </c>
      <c r="I252" s="55">
        <v>1.4E-3</v>
      </c>
      <c r="J252" s="55">
        <v>0.99860000000000004</v>
      </c>
      <c r="K252" s="55">
        <v>0.9899</v>
      </c>
      <c r="L252" s="55" t="s">
        <v>551</v>
      </c>
      <c r="M252" s="55">
        <v>0.96250000000000002</v>
      </c>
      <c r="N252" s="55">
        <v>0.95779999999999998</v>
      </c>
      <c r="O252" s="55">
        <v>0.9325</v>
      </c>
      <c r="R252" s="4"/>
      <c r="S252" s="38" t="s">
        <v>1087</v>
      </c>
      <c r="T252" s="4" t="str">
        <f>VLOOKUP(LEFT(Table7912[[#This Row],[Column1]],FIND("–",Table7912[[#This Row],[Column1]])-1),Table610[],2,0)</f>
        <v>1</v>
      </c>
      <c r="U252" s="25">
        <f>VLOOKUP(LEFT(Table7912[[#This Row],[Column1]],FIND("–",Table7912[[#This Row],[Column1]])-1),Table610[],4,0)</f>
        <v>1</v>
      </c>
      <c r="V252" s="4" t="str">
        <f t="shared" si="7"/>
        <v>18</v>
      </c>
      <c r="W252" s="4" t="s">
        <v>382</v>
      </c>
      <c r="X252" s="4" t="s">
        <v>373</v>
      </c>
      <c r="Y252" s="4" t="str">
        <f>CONCATENATE(Table7912[[#This Row],[Fraction]],"-",Table7912[[#This Row],[Pitch]]," ",Table7912[[#This Row],[Series]]," ",Table7912[[#This Row],[Class]])</f>
        <v>1-18 UNS 2B</v>
      </c>
      <c r="Z252" s="4" t="str">
        <f>CONCATENATE(TEXT(Table7912[[#This Row],[Decimal]],".000"),"-",Table7912[[#This Row],[Pitch]]," ",Table7912[[#This Row],[Series]]," ",Table7912[[#This Row],[Class]])</f>
        <v>1.000-18 UNS 2B</v>
      </c>
      <c r="AC252" s="55">
        <v>1</v>
      </c>
      <c r="AE252" s="4">
        <v>0.97009999999999996</v>
      </c>
      <c r="AF252" s="4">
        <v>0.96389999999999998</v>
      </c>
      <c r="AG252" s="4"/>
      <c r="AH252" s="55">
        <v>0.94</v>
      </c>
      <c r="AI252" s="4">
        <v>0.95299999999999996</v>
      </c>
      <c r="AJ252" s="4"/>
      <c r="AK252" s="4"/>
      <c r="AL252" s="4"/>
      <c r="AM252" s="4"/>
      <c r="AN252" s="4"/>
      <c r="AO252" s="4"/>
      <c r="AS252" s="16"/>
      <c r="AT252" s="16"/>
      <c r="AX252" s="17"/>
      <c r="AY252" s="77"/>
    </row>
    <row r="253" spans="1:52" x14ac:dyDescent="0.25">
      <c r="A253" s="38" t="s">
        <v>1088</v>
      </c>
      <c r="B253" s="4" t="str">
        <f>VLOOKUP(LEFT(Table711[[#This Row],[Column1]],FIND("–",Table711[[#This Row],[Column1]])-1),Table610[],2,0)</f>
        <v>1</v>
      </c>
      <c r="C253" s="25">
        <f>VLOOKUP(LEFT(Table711[[#This Row],[Column1]],FIND("–",Table711[[#This Row],[Column1]])-1),Table610[],4,0)</f>
        <v>1</v>
      </c>
      <c r="D253" s="4" t="str">
        <f t="shared" si="6"/>
        <v>20</v>
      </c>
      <c r="E253" s="4" t="s">
        <v>383</v>
      </c>
      <c r="F253" s="4" t="s">
        <v>372</v>
      </c>
      <c r="G253" s="4" t="str">
        <f>CONCATENATE(Table711[[#This Row],[Fraction]],"-",Table711[[#This Row],[Pitch]]," ",Table711[[#This Row],[Series]]," ",Table711[[#This Row],[Class]])</f>
        <v>1-20 UNEF 2A</v>
      </c>
      <c r="H253" s="4" t="str">
        <f>CONCATENATE(TEXT(Table711[[#This Row],[Decimal]],".000"),"-",Table711[[#This Row],[Pitch]]," ",Table711[[#This Row],[Series]]," ",Table711[[#This Row],[Class]])</f>
        <v>1.000-20 UNEF 2A</v>
      </c>
      <c r="I253" s="55">
        <v>1.4E-3</v>
      </c>
      <c r="J253" s="55">
        <v>0.99860000000000004</v>
      </c>
      <c r="K253" s="55">
        <v>0.99050000000000005</v>
      </c>
      <c r="L253" s="55" t="s">
        <v>551</v>
      </c>
      <c r="M253" s="55">
        <v>0.96609999999999996</v>
      </c>
      <c r="N253" s="55">
        <v>0.96160000000000001</v>
      </c>
      <c r="O253" s="55">
        <v>0.93910000000000005</v>
      </c>
      <c r="R253" s="4"/>
      <c r="S253" s="38" t="s">
        <v>1088</v>
      </c>
      <c r="T253" s="4" t="str">
        <f>VLOOKUP(LEFT(Table7912[[#This Row],[Column1]],FIND("–",Table7912[[#This Row],[Column1]])-1),Table610[],2,0)</f>
        <v>1</v>
      </c>
      <c r="U253" s="25">
        <f>VLOOKUP(LEFT(Table7912[[#This Row],[Column1]],FIND("–",Table7912[[#This Row],[Column1]])-1),Table610[],4,0)</f>
        <v>1</v>
      </c>
      <c r="V253" s="4" t="str">
        <f t="shared" si="7"/>
        <v>20</v>
      </c>
      <c r="W253" s="4" t="s">
        <v>383</v>
      </c>
      <c r="X253" s="4" t="s">
        <v>373</v>
      </c>
      <c r="Y253" s="4" t="str">
        <f>CONCATENATE(Table7912[[#This Row],[Fraction]],"-",Table7912[[#This Row],[Pitch]]," ",Table7912[[#This Row],[Series]]," ",Table7912[[#This Row],[Class]])</f>
        <v>1-20 UNEF 2B</v>
      </c>
      <c r="Z253" s="4" t="str">
        <f>CONCATENATE(TEXT(Table7912[[#This Row],[Decimal]],".000"),"-",Table7912[[#This Row],[Pitch]]," ",Table7912[[#This Row],[Series]]," ",Table7912[[#This Row],[Class]])</f>
        <v>1.000-20 UNEF 2B</v>
      </c>
      <c r="AC253" s="55">
        <v>1</v>
      </c>
      <c r="AE253" s="4">
        <v>0.97340000000000004</v>
      </c>
      <c r="AF253" s="4">
        <v>0.96750000000000003</v>
      </c>
      <c r="AG253" s="4"/>
      <c r="AH253" s="55">
        <v>0.94599999999999995</v>
      </c>
      <c r="AI253" s="4">
        <v>0.95699999999999996</v>
      </c>
      <c r="AJ253" s="4"/>
      <c r="AK253" s="4"/>
      <c r="AL253" s="4"/>
      <c r="AM253" s="4"/>
      <c r="AN253" s="4"/>
      <c r="AO253" s="4"/>
      <c r="AS253" s="16"/>
      <c r="AT253" s="16"/>
      <c r="AX253" s="17"/>
      <c r="AY253" s="77"/>
    </row>
    <row r="254" spans="1:52" x14ac:dyDescent="0.25">
      <c r="A254" s="38" t="s">
        <v>1088</v>
      </c>
      <c r="B254" s="4" t="str">
        <f>VLOOKUP(LEFT(Table711[[#This Row],[Column1]],FIND("–",Table711[[#This Row],[Column1]])-1),Table610[],2,0)</f>
        <v>1</v>
      </c>
      <c r="C254" s="25">
        <f>VLOOKUP(LEFT(Table711[[#This Row],[Column1]],FIND("–",Table711[[#This Row],[Column1]])-1),Table610[],4,0)</f>
        <v>1</v>
      </c>
      <c r="D254" s="4" t="str">
        <f t="shared" si="6"/>
        <v>20</v>
      </c>
      <c r="E254" s="4" t="s">
        <v>383</v>
      </c>
      <c r="F254" s="4" t="s">
        <v>374</v>
      </c>
      <c r="G254" s="4" t="str">
        <f>CONCATENATE(Table711[[#This Row],[Fraction]],"-",Table711[[#This Row],[Pitch]]," ",Table711[[#This Row],[Series]]," ",Table711[[#This Row],[Class]])</f>
        <v>1-20 UNEF 3A</v>
      </c>
      <c r="H254" s="4" t="str">
        <f>CONCATENATE(TEXT(Table711[[#This Row],[Decimal]],".000"),"-",Table711[[#This Row],[Pitch]]," ",Table711[[#This Row],[Series]]," ",Table711[[#This Row],[Class]])</f>
        <v>1.000-20 UNEF 3A</v>
      </c>
      <c r="I254" s="55">
        <v>0</v>
      </c>
      <c r="J254" s="55">
        <v>1</v>
      </c>
      <c r="K254" s="55">
        <v>0.9919</v>
      </c>
      <c r="L254" s="55" t="s">
        <v>551</v>
      </c>
      <c r="M254" s="55">
        <v>0.96750000000000003</v>
      </c>
      <c r="N254" s="55">
        <v>0.96409999999999996</v>
      </c>
      <c r="O254" s="55">
        <v>0.9405</v>
      </c>
      <c r="R254" s="4"/>
      <c r="S254" s="38" t="s">
        <v>1088</v>
      </c>
      <c r="T254" s="4" t="str">
        <f>VLOOKUP(LEFT(Table7912[[#This Row],[Column1]],FIND("–",Table7912[[#This Row],[Column1]])-1),Table610[],2,0)</f>
        <v>1</v>
      </c>
      <c r="U254" s="25">
        <f>VLOOKUP(LEFT(Table7912[[#This Row],[Column1]],FIND("–",Table7912[[#This Row],[Column1]])-1),Table610[],4,0)</f>
        <v>1</v>
      </c>
      <c r="V254" s="4" t="str">
        <f t="shared" si="7"/>
        <v>20</v>
      </c>
      <c r="W254" s="4" t="s">
        <v>383</v>
      </c>
      <c r="X254" s="4" t="s">
        <v>375</v>
      </c>
      <c r="Y254" s="4" t="str">
        <f>CONCATENATE(Table7912[[#This Row],[Fraction]],"-",Table7912[[#This Row],[Pitch]]," ",Table7912[[#This Row],[Series]]," ",Table7912[[#This Row],[Class]])</f>
        <v>1-20 UNEF 3B</v>
      </c>
      <c r="Z254" s="4" t="str">
        <f>CONCATENATE(TEXT(Table7912[[#This Row],[Decimal]],".000"),"-",Table7912[[#This Row],[Pitch]]," ",Table7912[[#This Row],[Series]]," ",Table7912[[#This Row],[Class]])</f>
        <v>1.000-20 UNEF 3B</v>
      </c>
      <c r="AC254" s="55">
        <v>1</v>
      </c>
      <c r="AE254" s="4">
        <v>0.97189999999999999</v>
      </c>
      <c r="AF254" s="4">
        <v>0.96750000000000003</v>
      </c>
      <c r="AG254" s="4"/>
      <c r="AH254" s="55">
        <v>0.94599999999999995</v>
      </c>
      <c r="AI254" s="4">
        <v>0.95369999999999999</v>
      </c>
      <c r="AJ254" s="4"/>
      <c r="AK254" s="4"/>
      <c r="AL254" s="4"/>
      <c r="AM254" s="4"/>
      <c r="AN254" s="4"/>
      <c r="AO254" s="4"/>
      <c r="AS254" s="16"/>
      <c r="AT254" s="16"/>
      <c r="AX254" s="17"/>
      <c r="AY254" s="77"/>
    </row>
    <row r="255" spans="1:52" x14ac:dyDescent="0.25">
      <c r="A255" s="38" t="s">
        <v>1089</v>
      </c>
      <c r="B255" s="4" t="str">
        <f>VLOOKUP(LEFT(Table711[[#This Row],[Column1]],FIND("–",Table711[[#This Row],[Column1]])-1),Table610[],2,0)</f>
        <v>1</v>
      </c>
      <c r="C255" s="25">
        <f>VLOOKUP(LEFT(Table711[[#This Row],[Column1]],FIND("–",Table711[[#This Row],[Column1]])-1),Table610[],4,0)</f>
        <v>1</v>
      </c>
      <c r="D255" s="4" t="str">
        <f t="shared" si="6"/>
        <v>24</v>
      </c>
      <c r="E255" s="4" t="s">
        <v>382</v>
      </c>
      <c r="F255" s="4" t="s">
        <v>372</v>
      </c>
      <c r="G255" s="4" t="str">
        <f>CONCATENATE(Table711[[#This Row],[Fraction]],"-",Table711[[#This Row],[Pitch]]," ",Table711[[#This Row],[Series]]," ",Table711[[#This Row],[Class]])</f>
        <v>1-24 UNS 2A</v>
      </c>
      <c r="H255" s="4" t="str">
        <f>CONCATENATE(TEXT(Table711[[#This Row],[Decimal]],".000"),"-",Table711[[#This Row],[Pitch]]," ",Table711[[#This Row],[Series]]," ",Table711[[#This Row],[Class]])</f>
        <v>1.000-24 UNS 2A</v>
      </c>
      <c r="I255" s="55">
        <v>1.2999999999999999E-3</v>
      </c>
      <c r="J255" s="55">
        <v>0.99870000000000003</v>
      </c>
      <c r="K255" s="55">
        <v>0.99150000000000005</v>
      </c>
      <c r="L255" s="55" t="s">
        <v>551</v>
      </c>
      <c r="M255" s="55">
        <v>0.97160000000000002</v>
      </c>
      <c r="N255" s="55">
        <v>0.96740000000000004</v>
      </c>
      <c r="O255" s="55">
        <v>0.94910000000000005</v>
      </c>
      <c r="R255" s="4"/>
      <c r="S255" s="38" t="s">
        <v>1089</v>
      </c>
      <c r="T255" s="4" t="str">
        <f>VLOOKUP(LEFT(Table7912[[#This Row],[Column1]],FIND("–",Table7912[[#This Row],[Column1]])-1),Table610[],2,0)</f>
        <v>1</v>
      </c>
      <c r="U255" s="25">
        <f>VLOOKUP(LEFT(Table7912[[#This Row],[Column1]],FIND("–",Table7912[[#This Row],[Column1]])-1),Table610[],4,0)</f>
        <v>1</v>
      </c>
      <c r="V255" s="4" t="str">
        <f t="shared" si="7"/>
        <v>24</v>
      </c>
      <c r="W255" s="4" t="s">
        <v>382</v>
      </c>
      <c r="X255" s="4" t="s">
        <v>373</v>
      </c>
      <c r="Y255" s="4" t="str">
        <f>CONCATENATE(Table7912[[#This Row],[Fraction]],"-",Table7912[[#This Row],[Pitch]]," ",Table7912[[#This Row],[Series]]," ",Table7912[[#This Row],[Class]])</f>
        <v>1-24 UNS 2B</v>
      </c>
      <c r="Z255" s="4" t="str">
        <f>CONCATENATE(TEXT(Table7912[[#This Row],[Decimal]],".000"),"-",Table7912[[#This Row],[Pitch]]," ",Table7912[[#This Row],[Series]]," ",Table7912[[#This Row],[Class]])</f>
        <v>1.000-24 UNS 2B</v>
      </c>
      <c r="AC255" s="55">
        <v>1</v>
      </c>
      <c r="AE255" s="4">
        <v>0.97840000000000005</v>
      </c>
      <c r="AF255" s="4">
        <v>0.97289999999999999</v>
      </c>
      <c r="AG255" s="4"/>
      <c r="AH255" s="55">
        <v>0.95499999999999996</v>
      </c>
      <c r="AI255" s="4">
        <v>0.96499999999999997</v>
      </c>
      <c r="AJ255" s="4"/>
      <c r="AK255" s="4"/>
      <c r="AL255" s="4"/>
      <c r="AM255" s="4"/>
      <c r="AN255" s="4"/>
      <c r="AO255" s="4"/>
      <c r="AS255" s="16"/>
      <c r="AT255" s="16"/>
      <c r="AX255" s="17"/>
      <c r="AY255" s="77"/>
    </row>
    <row r="256" spans="1:52" x14ac:dyDescent="0.25">
      <c r="A256" s="38" t="s">
        <v>1090</v>
      </c>
      <c r="B256" s="4" t="str">
        <f>VLOOKUP(LEFT(Table711[[#This Row],[Column1]],FIND("–",Table711[[#This Row],[Column1]])-1),Table610[],2,0)</f>
        <v>1</v>
      </c>
      <c r="C256" s="25">
        <f>VLOOKUP(LEFT(Table711[[#This Row],[Column1]],FIND("–",Table711[[#This Row],[Column1]])-1),Table610[],4,0)</f>
        <v>1</v>
      </c>
      <c r="D256" s="4" t="str">
        <f t="shared" si="6"/>
        <v>27</v>
      </c>
      <c r="E256" s="4" t="s">
        <v>382</v>
      </c>
      <c r="F256" s="4" t="s">
        <v>372</v>
      </c>
      <c r="G256" s="4" t="str">
        <f>CONCATENATE(Table711[[#This Row],[Fraction]],"-",Table711[[#This Row],[Pitch]]," ",Table711[[#This Row],[Series]]," ",Table711[[#This Row],[Class]])</f>
        <v>1-27 UNS 2A</v>
      </c>
      <c r="H256" s="4" t="str">
        <f>CONCATENATE(TEXT(Table711[[#This Row],[Decimal]],".000"),"-",Table711[[#This Row],[Pitch]]," ",Table711[[#This Row],[Series]]," ",Table711[[#This Row],[Class]])</f>
        <v>1.000-27 UNS 2A</v>
      </c>
      <c r="I256" s="55">
        <v>1.1999999999999999E-3</v>
      </c>
      <c r="J256" s="55">
        <v>0.99880000000000002</v>
      </c>
      <c r="K256" s="55">
        <v>0.99209999999999998</v>
      </c>
      <c r="L256" s="55" t="s">
        <v>551</v>
      </c>
      <c r="M256" s="55">
        <v>0.97470000000000001</v>
      </c>
      <c r="N256" s="55">
        <v>0.97070000000000001</v>
      </c>
      <c r="O256" s="55">
        <v>0.95469999999999999</v>
      </c>
      <c r="R256" s="4"/>
      <c r="S256" s="38" t="s">
        <v>1090</v>
      </c>
      <c r="T256" s="4" t="str">
        <f>VLOOKUP(LEFT(Table7912[[#This Row],[Column1]],FIND("–",Table7912[[#This Row],[Column1]])-1),Table610[],2,0)</f>
        <v>1</v>
      </c>
      <c r="U256" s="25">
        <f>VLOOKUP(LEFT(Table7912[[#This Row],[Column1]],FIND("–",Table7912[[#This Row],[Column1]])-1),Table610[],4,0)</f>
        <v>1</v>
      </c>
      <c r="V256" s="4" t="str">
        <f t="shared" si="7"/>
        <v>27</v>
      </c>
      <c r="W256" s="4" t="s">
        <v>382</v>
      </c>
      <c r="X256" s="4" t="s">
        <v>373</v>
      </c>
      <c r="Y256" s="4" t="str">
        <f>CONCATENATE(Table7912[[#This Row],[Fraction]],"-",Table7912[[#This Row],[Pitch]]," ",Table7912[[#This Row],[Series]]," ",Table7912[[#This Row],[Class]])</f>
        <v>1-27 UNS 2B</v>
      </c>
      <c r="Z256" s="4" t="str">
        <f>CONCATENATE(TEXT(Table7912[[#This Row],[Decimal]],".000"),"-",Table7912[[#This Row],[Pitch]]," ",Table7912[[#This Row],[Series]]," ",Table7912[[#This Row],[Class]])</f>
        <v>1.000-27 UNS 2B</v>
      </c>
      <c r="AC256" s="55">
        <v>1</v>
      </c>
      <c r="AE256" s="4">
        <v>0.98109999999999997</v>
      </c>
      <c r="AF256" s="4">
        <v>0.97589999999999999</v>
      </c>
      <c r="AG256" s="4"/>
      <c r="AH256" s="55">
        <v>0.96</v>
      </c>
      <c r="AI256" s="4">
        <v>0.96899999999999997</v>
      </c>
      <c r="AJ256" s="4"/>
      <c r="AK256" s="4"/>
      <c r="AL256" s="4"/>
      <c r="AM256" s="4"/>
      <c r="AN256" s="4"/>
      <c r="AO256" s="4"/>
      <c r="AS256" s="16"/>
      <c r="AT256" s="16"/>
      <c r="AX256" s="17"/>
      <c r="AY256" s="77"/>
    </row>
    <row r="257" spans="1:51" x14ac:dyDescent="0.25">
      <c r="A257" s="38" t="s">
        <v>1091</v>
      </c>
      <c r="B257" s="4" t="str">
        <f>VLOOKUP(LEFT(Table711[[#This Row],[Column1]],FIND("–",Table711[[#This Row],[Column1]])-1),Table610[],2,0)</f>
        <v>1</v>
      </c>
      <c r="C257" s="25">
        <f>VLOOKUP(LEFT(Table711[[#This Row],[Column1]],FIND("–",Table711[[#This Row],[Column1]])-1),Table610[],4,0)</f>
        <v>1</v>
      </c>
      <c r="D257" s="4" t="str">
        <f t="shared" si="6"/>
        <v>28</v>
      </c>
      <c r="E257" s="4" t="s">
        <v>384</v>
      </c>
      <c r="F257" s="4" t="s">
        <v>372</v>
      </c>
      <c r="G257" s="4" t="str">
        <f>CONCATENATE(Table711[[#This Row],[Fraction]],"-",Table711[[#This Row],[Pitch]]," ",Table711[[#This Row],[Series]]," ",Table711[[#This Row],[Class]])</f>
        <v>1-28 UN 2A</v>
      </c>
      <c r="H257" s="4" t="str">
        <f>CONCATENATE(TEXT(Table711[[#This Row],[Decimal]],".000"),"-",Table711[[#This Row],[Pitch]]," ",Table711[[#This Row],[Series]]," ",Table711[[#This Row],[Class]])</f>
        <v>1.000-28 UN 2A</v>
      </c>
      <c r="I257" s="55">
        <v>1.1999999999999999E-3</v>
      </c>
      <c r="J257" s="55">
        <v>0.99880000000000002</v>
      </c>
      <c r="K257" s="55">
        <v>0.99229999999999996</v>
      </c>
      <c r="L257" s="55" t="s">
        <v>551</v>
      </c>
      <c r="M257" s="55">
        <v>0.97560000000000002</v>
      </c>
      <c r="N257" s="55">
        <v>0.97160000000000002</v>
      </c>
      <c r="O257" s="55">
        <v>0.95620000000000005</v>
      </c>
      <c r="R257" s="4"/>
      <c r="S257" s="38" t="s">
        <v>1091</v>
      </c>
      <c r="T257" s="4" t="str">
        <f>VLOOKUP(LEFT(Table7912[[#This Row],[Column1]],FIND("–",Table7912[[#This Row],[Column1]])-1),Table610[],2,0)</f>
        <v>1</v>
      </c>
      <c r="U257" s="25">
        <f>VLOOKUP(LEFT(Table7912[[#This Row],[Column1]],FIND("–",Table7912[[#This Row],[Column1]])-1),Table610[],4,0)</f>
        <v>1</v>
      </c>
      <c r="V257" s="4" t="str">
        <f t="shared" si="7"/>
        <v>28</v>
      </c>
      <c r="W257" s="4" t="s">
        <v>384</v>
      </c>
      <c r="X257" s="4" t="s">
        <v>373</v>
      </c>
      <c r="Y257" s="4" t="str">
        <f>CONCATENATE(Table7912[[#This Row],[Fraction]],"-",Table7912[[#This Row],[Pitch]]," ",Table7912[[#This Row],[Series]]," ",Table7912[[#This Row],[Class]])</f>
        <v>1-28 UN 2B</v>
      </c>
      <c r="Z257" s="4" t="str">
        <f>CONCATENATE(TEXT(Table7912[[#This Row],[Decimal]],".000"),"-",Table7912[[#This Row],[Pitch]]," ",Table7912[[#This Row],[Series]]," ",Table7912[[#This Row],[Class]])</f>
        <v>1.000-28 UN 2B</v>
      </c>
      <c r="AC257" s="55">
        <v>1</v>
      </c>
      <c r="AE257" s="4">
        <v>0.98199999999999998</v>
      </c>
      <c r="AF257" s="4">
        <v>0.9768</v>
      </c>
      <c r="AG257" s="4"/>
      <c r="AH257" s="55">
        <v>0.96099999999999997</v>
      </c>
      <c r="AI257" s="4">
        <v>0.97</v>
      </c>
      <c r="AJ257" s="4"/>
      <c r="AK257" s="4"/>
      <c r="AL257" s="4"/>
      <c r="AM257" s="4"/>
      <c r="AN257" s="4"/>
      <c r="AO257" s="4"/>
      <c r="AS257" s="16"/>
      <c r="AT257" s="16"/>
      <c r="AX257" s="17"/>
      <c r="AY257" s="77"/>
    </row>
    <row r="258" spans="1:51" x14ac:dyDescent="0.25">
      <c r="A258" s="38" t="s">
        <v>1091</v>
      </c>
      <c r="B258" s="4" t="str">
        <f>VLOOKUP(LEFT(Table711[[#This Row],[Column1]],FIND("–",Table711[[#This Row],[Column1]])-1),Table610[],2,0)</f>
        <v>1</v>
      </c>
      <c r="C258" s="25">
        <f>VLOOKUP(LEFT(Table711[[#This Row],[Column1]],FIND("–",Table711[[#This Row],[Column1]])-1),Table610[],4,0)</f>
        <v>1</v>
      </c>
      <c r="D258" s="4" t="str">
        <f t="shared" si="6"/>
        <v>28</v>
      </c>
      <c r="E258" s="4" t="s">
        <v>384</v>
      </c>
      <c r="F258" s="4" t="s">
        <v>374</v>
      </c>
      <c r="G258" s="4" t="str">
        <f>CONCATENATE(Table711[[#This Row],[Fraction]],"-",Table711[[#This Row],[Pitch]]," ",Table711[[#This Row],[Series]]," ",Table711[[#This Row],[Class]])</f>
        <v>1-28 UN 3A</v>
      </c>
      <c r="H258" s="4" t="str">
        <f>CONCATENATE(TEXT(Table711[[#This Row],[Decimal]],".000"),"-",Table711[[#This Row],[Pitch]]," ",Table711[[#This Row],[Series]]," ",Table711[[#This Row],[Class]])</f>
        <v>1.000-28 UN 3A</v>
      </c>
      <c r="I258" s="55">
        <v>0</v>
      </c>
      <c r="J258" s="55">
        <v>1</v>
      </c>
      <c r="K258" s="55">
        <v>0.99350000000000005</v>
      </c>
      <c r="L258" s="55" t="s">
        <v>551</v>
      </c>
      <c r="M258" s="55">
        <v>0.9768</v>
      </c>
      <c r="N258" s="55">
        <v>0.9738</v>
      </c>
      <c r="O258" s="55">
        <v>0.95740000000000003</v>
      </c>
      <c r="R258" s="4"/>
      <c r="S258" s="38" t="s">
        <v>1091</v>
      </c>
      <c r="T258" s="4" t="str">
        <f>VLOOKUP(LEFT(Table7912[[#This Row],[Column1]],FIND("–",Table7912[[#This Row],[Column1]])-1),Table610[],2,0)</f>
        <v>1</v>
      </c>
      <c r="U258" s="25">
        <f>VLOOKUP(LEFT(Table7912[[#This Row],[Column1]],FIND("–",Table7912[[#This Row],[Column1]])-1),Table610[],4,0)</f>
        <v>1</v>
      </c>
      <c r="V258" s="4" t="str">
        <f t="shared" si="7"/>
        <v>28</v>
      </c>
      <c r="W258" s="4" t="s">
        <v>384</v>
      </c>
      <c r="X258" s="4" t="s">
        <v>375</v>
      </c>
      <c r="Y258" s="4" t="str">
        <f>CONCATENATE(Table7912[[#This Row],[Fraction]],"-",Table7912[[#This Row],[Pitch]]," ",Table7912[[#This Row],[Series]]," ",Table7912[[#This Row],[Class]])</f>
        <v>1-28 UN 3B</v>
      </c>
      <c r="Z258" s="4" t="str">
        <f>CONCATENATE(TEXT(Table7912[[#This Row],[Decimal]],".000"),"-",Table7912[[#This Row],[Pitch]]," ",Table7912[[#This Row],[Series]]," ",Table7912[[#This Row],[Class]])</f>
        <v>1.000-28 UN 3B</v>
      </c>
      <c r="AC258" s="55">
        <v>1</v>
      </c>
      <c r="AE258" s="4">
        <v>0.98070000000000002</v>
      </c>
      <c r="AF258" s="4">
        <v>0.9768</v>
      </c>
      <c r="AG258" s="4"/>
      <c r="AH258" s="55">
        <v>0.96099999999999997</v>
      </c>
      <c r="AI258" s="4">
        <v>0.96760000000000002</v>
      </c>
      <c r="AJ258" s="4"/>
      <c r="AK258" s="4"/>
      <c r="AL258" s="4"/>
      <c r="AM258" s="4"/>
      <c r="AN258" s="4"/>
      <c r="AO258" s="4"/>
      <c r="AS258" s="16"/>
      <c r="AT258" s="16"/>
      <c r="AX258" s="17"/>
      <c r="AY258" s="77"/>
    </row>
    <row r="259" spans="1:51" x14ac:dyDescent="0.25">
      <c r="A259" s="38" t="s">
        <v>1092</v>
      </c>
      <c r="B259" s="4" t="str">
        <f>VLOOKUP(LEFT(Table711[[#This Row],[Column1]],FIND("–",Table711[[#This Row],[Column1]])-1),Table610[],2,0)</f>
        <v>1</v>
      </c>
      <c r="C259" s="25">
        <f>VLOOKUP(LEFT(Table711[[#This Row],[Column1]],FIND("–",Table711[[#This Row],[Column1]])-1),Table610[],4,0)</f>
        <v>1</v>
      </c>
      <c r="D259" s="4" t="str">
        <f t="shared" ref="D259:D322" si="8">RIGHT(A259,LEN(A259)-FIND("–",A259))</f>
        <v>32</v>
      </c>
      <c r="E259" s="4" t="s">
        <v>384</v>
      </c>
      <c r="F259" s="4" t="s">
        <v>372</v>
      </c>
      <c r="G259" s="4" t="str">
        <f>CONCATENATE(Table711[[#This Row],[Fraction]],"-",Table711[[#This Row],[Pitch]]," ",Table711[[#This Row],[Series]]," ",Table711[[#This Row],[Class]])</f>
        <v>1-32 UN 2A</v>
      </c>
      <c r="H259" s="4" t="str">
        <f>CONCATENATE(TEXT(Table711[[#This Row],[Decimal]],".000"),"-",Table711[[#This Row],[Pitch]]," ",Table711[[#This Row],[Series]]," ",Table711[[#This Row],[Class]])</f>
        <v>1.000-32 UN 2A</v>
      </c>
      <c r="I259" s="55">
        <v>1.1000000000000001E-3</v>
      </c>
      <c r="J259" s="55">
        <v>0.99890000000000001</v>
      </c>
      <c r="K259" s="55">
        <v>0.9929</v>
      </c>
      <c r="L259" s="55" t="s">
        <v>551</v>
      </c>
      <c r="M259" s="55">
        <v>0.97860000000000003</v>
      </c>
      <c r="N259" s="55">
        <v>0.9748</v>
      </c>
      <c r="O259" s="55">
        <v>0.9617</v>
      </c>
      <c r="R259" s="4"/>
      <c r="S259" s="38" t="s">
        <v>1092</v>
      </c>
      <c r="T259" s="4" t="str">
        <f>VLOOKUP(LEFT(Table7912[[#This Row],[Column1]],FIND("–",Table7912[[#This Row],[Column1]])-1),Table610[],2,0)</f>
        <v>1</v>
      </c>
      <c r="U259" s="25">
        <f>VLOOKUP(LEFT(Table7912[[#This Row],[Column1]],FIND("–",Table7912[[#This Row],[Column1]])-1),Table610[],4,0)</f>
        <v>1</v>
      </c>
      <c r="V259" s="4" t="str">
        <f t="shared" ref="V259:V322" si="9">RIGHT(S259,LEN(S259)-FIND("–",S259))</f>
        <v>32</v>
      </c>
      <c r="W259" s="4" t="s">
        <v>384</v>
      </c>
      <c r="X259" s="4" t="s">
        <v>373</v>
      </c>
      <c r="Y259" s="4" t="str">
        <f>CONCATENATE(Table7912[[#This Row],[Fraction]],"-",Table7912[[#This Row],[Pitch]]," ",Table7912[[#This Row],[Series]]," ",Table7912[[#This Row],[Class]])</f>
        <v>1-32 UN 2B</v>
      </c>
      <c r="Z259" s="4" t="str">
        <f>CONCATENATE(TEXT(Table7912[[#This Row],[Decimal]],".000"),"-",Table7912[[#This Row],[Pitch]]," ",Table7912[[#This Row],[Series]]," ",Table7912[[#This Row],[Class]])</f>
        <v>1.000-32 UN 2B</v>
      </c>
      <c r="AC259" s="55">
        <v>1</v>
      </c>
      <c r="AE259" s="4">
        <v>0.98460000000000003</v>
      </c>
      <c r="AF259" s="4">
        <v>0.97970000000000002</v>
      </c>
      <c r="AG259" s="4"/>
      <c r="AH259" s="55">
        <v>0.96599999999999997</v>
      </c>
      <c r="AI259" s="4">
        <v>0.97399999999999998</v>
      </c>
      <c r="AJ259" s="4"/>
      <c r="AK259" s="4"/>
      <c r="AL259" s="4"/>
      <c r="AM259" s="4"/>
      <c r="AN259" s="4"/>
      <c r="AO259" s="4"/>
      <c r="AS259" s="16"/>
      <c r="AT259" s="16"/>
      <c r="AX259" s="17"/>
      <c r="AY259" s="77"/>
    </row>
    <row r="260" spans="1:51" x14ac:dyDescent="0.25">
      <c r="A260" s="38" t="s">
        <v>1092</v>
      </c>
      <c r="B260" s="4" t="str">
        <f>VLOOKUP(LEFT(Table711[[#This Row],[Column1]],FIND("–",Table711[[#This Row],[Column1]])-1),Table610[],2,0)</f>
        <v>1</v>
      </c>
      <c r="C260" s="25">
        <f>VLOOKUP(LEFT(Table711[[#This Row],[Column1]],FIND("–",Table711[[#This Row],[Column1]])-1),Table610[],4,0)</f>
        <v>1</v>
      </c>
      <c r="D260" s="4" t="str">
        <f t="shared" si="8"/>
        <v>32</v>
      </c>
      <c r="E260" s="4" t="s">
        <v>384</v>
      </c>
      <c r="F260" s="4" t="s">
        <v>374</v>
      </c>
      <c r="G260" s="4" t="str">
        <f>CONCATENATE(Table711[[#This Row],[Fraction]],"-",Table711[[#This Row],[Pitch]]," ",Table711[[#This Row],[Series]]," ",Table711[[#This Row],[Class]])</f>
        <v>1-32 UN 3A</v>
      </c>
      <c r="H260" s="4" t="str">
        <f>CONCATENATE(TEXT(Table711[[#This Row],[Decimal]],".000"),"-",Table711[[#This Row],[Pitch]]," ",Table711[[#This Row],[Series]]," ",Table711[[#This Row],[Class]])</f>
        <v>1.000-32 UN 3A</v>
      </c>
      <c r="I260" s="55">
        <v>0</v>
      </c>
      <c r="J260" s="55">
        <v>1</v>
      </c>
      <c r="K260" s="55">
        <v>0.99399999999999999</v>
      </c>
      <c r="L260" s="55" t="s">
        <v>551</v>
      </c>
      <c r="M260" s="55">
        <v>0.97970000000000002</v>
      </c>
      <c r="N260" s="55">
        <v>0.97689999999999999</v>
      </c>
      <c r="O260" s="55">
        <v>0.96279999999999999</v>
      </c>
      <c r="R260" s="4"/>
      <c r="S260" s="38" t="s">
        <v>1092</v>
      </c>
      <c r="T260" s="4" t="str">
        <f>VLOOKUP(LEFT(Table7912[[#This Row],[Column1]],FIND("–",Table7912[[#This Row],[Column1]])-1),Table610[],2,0)</f>
        <v>1</v>
      </c>
      <c r="U260" s="25">
        <f>VLOOKUP(LEFT(Table7912[[#This Row],[Column1]],FIND("–",Table7912[[#This Row],[Column1]])-1),Table610[],4,0)</f>
        <v>1</v>
      </c>
      <c r="V260" s="4" t="str">
        <f t="shared" si="9"/>
        <v>32</v>
      </c>
      <c r="W260" s="4" t="s">
        <v>384</v>
      </c>
      <c r="X260" s="4" t="s">
        <v>375</v>
      </c>
      <c r="Y260" s="4" t="str">
        <f>CONCATENATE(Table7912[[#This Row],[Fraction]],"-",Table7912[[#This Row],[Pitch]]," ",Table7912[[#This Row],[Series]]," ",Table7912[[#This Row],[Class]])</f>
        <v>1-32 UN 3B</v>
      </c>
      <c r="Z260" s="4" t="str">
        <f>CONCATENATE(TEXT(Table7912[[#This Row],[Decimal]],".000"),"-",Table7912[[#This Row],[Pitch]]," ",Table7912[[#This Row],[Series]]," ",Table7912[[#This Row],[Class]])</f>
        <v>1.000-32 UN 3B</v>
      </c>
      <c r="AC260" s="55">
        <v>1</v>
      </c>
      <c r="AE260" s="4">
        <v>0.98340000000000005</v>
      </c>
      <c r="AF260" s="4">
        <v>0.97970000000000002</v>
      </c>
      <c r="AG260" s="4"/>
      <c r="AH260" s="55">
        <v>0.96599999999999997</v>
      </c>
      <c r="AI260" s="4">
        <v>0.97189999999999999</v>
      </c>
      <c r="AJ260" s="4"/>
      <c r="AK260" s="4"/>
      <c r="AL260" s="4"/>
      <c r="AM260" s="4"/>
      <c r="AN260" s="4"/>
      <c r="AO260" s="4"/>
      <c r="AS260" s="16"/>
      <c r="AT260" s="16"/>
      <c r="AX260" s="17"/>
      <c r="AY260" s="77"/>
    </row>
    <row r="261" spans="1:51" x14ac:dyDescent="0.25">
      <c r="A261" s="38" t="s">
        <v>693</v>
      </c>
      <c r="B261" s="4" t="str">
        <f>VLOOKUP(LEFT(Table711[[#This Row],[Column1]],FIND("–",Table711[[#This Row],[Column1]])-1),Table610[],2,0)</f>
        <v>11/16</v>
      </c>
      <c r="C261" s="13">
        <f>VLOOKUP(LEFT(Table711[[#This Row],[Column1]],FIND("–",Table711[[#This Row],[Column1]])-1),Table610[],4,0)</f>
        <v>0.6875</v>
      </c>
      <c r="D261" s="4" t="str">
        <f t="shared" si="8"/>
        <v>8</v>
      </c>
      <c r="E261" s="4" t="s">
        <v>384</v>
      </c>
      <c r="F261" s="4" t="s">
        <v>372</v>
      </c>
      <c r="G261" s="4" t="str">
        <f>CONCATENATE(Table711[[#This Row],[Fraction]],"-",Table711[[#This Row],[Pitch]]," ",Table711[[#This Row],[Series]]," ",Table711[[#This Row],[Class]])</f>
        <v>11/16-8 UN 2A</v>
      </c>
      <c r="H261" s="4" t="str">
        <f>CONCATENATE(TEXT(Table711[[#This Row],[Decimal]],".000"),"-",Table711[[#This Row],[Pitch]]," ",Table711[[#This Row],[Series]]," ",Table711[[#This Row],[Class]])</f>
        <v>.688-8 UN 2A</v>
      </c>
      <c r="I261" s="55">
        <v>2E-3</v>
      </c>
      <c r="J261" s="55">
        <v>1.0605</v>
      </c>
      <c r="K261" s="55">
        <v>1.0455000000000001</v>
      </c>
      <c r="L261" s="55" t="s">
        <v>551</v>
      </c>
      <c r="M261" s="55">
        <v>0.97929999999999995</v>
      </c>
      <c r="N261" s="55">
        <v>0.97250000000000003</v>
      </c>
      <c r="O261" s="55">
        <v>0.91169999999999995</v>
      </c>
      <c r="R261" s="4"/>
      <c r="S261" s="38" t="s">
        <v>693</v>
      </c>
      <c r="T261" s="4" t="str">
        <f>VLOOKUP(LEFT(Table7912[[#This Row],[Column1]],FIND("–",Table7912[[#This Row],[Column1]])-1),Table610[],2,0)</f>
        <v>11/16</v>
      </c>
      <c r="U261" s="13">
        <f>VLOOKUP(LEFT(Table7912[[#This Row],[Column1]],FIND("–",Table7912[[#This Row],[Column1]])-1),Table610[],4,0)</f>
        <v>0.6875</v>
      </c>
      <c r="V261" s="4" t="str">
        <f t="shared" si="9"/>
        <v>8</v>
      </c>
      <c r="W261" s="4" t="s">
        <v>384</v>
      </c>
      <c r="X261" s="4" t="s">
        <v>373</v>
      </c>
      <c r="Y261" s="4" t="str">
        <f>CONCATENATE(Table7912[[#This Row],[Fraction]],"-",Table7912[[#This Row],[Pitch]]," ",Table7912[[#This Row],[Series]]," ",Table7912[[#This Row],[Class]])</f>
        <v>11/16-8 UN 2B</v>
      </c>
      <c r="Z261" s="4" t="str">
        <f>CONCATENATE(TEXT(Table7912[[#This Row],[Decimal]],".000"),"-",Table7912[[#This Row],[Pitch]]," ",Table7912[[#This Row],[Series]]," ",Table7912[[#This Row],[Class]])</f>
        <v>.688-8 UN 2B</v>
      </c>
      <c r="AC261" s="55">
        <v>1.0625</v>
      </c>
      <c r="AE261" s="4">
        <v>0.99019999999999997</v>
      </c>
      <c r="AF261" s="4">
        <v>0.98129999999999995</v>
      </c>
      <c r="AG261" s="4"/>
      <c r="AH261" s="55">
        <v>0.92700000000000005</v>
      </c>
      <c r="AI261" s="4">
        <v>0.95199999999999996</v>
      </c>
      <c r="AJ261" s="4"/>
      <c r="AK261" s="4"/>
      <c r="AL261" s="4"/>
      <c r="AM261" s="4"/>
      <c r="AN261" s="4"/>
      <c r="AO261" s="4"/>
      <c r="AS261" s="16"/>
      <c r="AT261" s="16"/>
      <c r="AX261" s="17"/>
      <c r="AY261" s="77"/>
    </row>
    <row r="262" spans="1:51" x14ac:dyDescent="0.25">
      <c r="A262" s="38" t="s">
        <v>693</v>
      </c>
      <c r="B262" s="4" t="str">
        <f>VLOOKUP(LEFT(Table711[[#This Row],[Column1]],FIND("–",Table711[[#This Row],[Column1]])-1),Table610[],2,0)</f>
        <v>11/16</v>
      </c>
      <c r="C262" s="13">
        <f>VLOOKUP(LEFT(Table711[[#This Row],[Column1]],FIND("–",Table711[[#This Row],[Column1]])-1),Table610[],4,0)</f>
        <v>0.6875</v>
      </c>
      <c r="D262" s="4" t="str">
        <f t="shared" si="8"/>
        <v>8</v>
      </c>
      <c r="E262" s="4" t="s">
        <v>384</v>
      </c>
      <c r="F262" s="4" t="s">
        <v>374</v>
      </c>
      <c r="G262" s="4" t="str">
        <f>CONCATENATE(Table711[[#This Row],[Fraction]],"-",Table711[[#This Row],[Pitch]]," ",Table711[[#This Row],[Series]]," ",Table711[[#This Row],[Class]])</f>
        <v>11/16-8 UN 3A</v>
      </c>
      <c r="H262" s="4" t="str">
        <f>CONCATENATE(TEXT(Table711[[#This Row],[Decimal]],".000"),"-",Table711[[#This Row],[Pitch]]," ",Table711[[#This Row],[Series]]," ",Table711[[#This Row],[Class]])</f>
        <v>.688-8 UN 3A</v>
      </c>
      <c r="I262" s="55">
        <v>0</v>
      </c>
      <c r="J262" s="55">
        <v>1.0625</v>
      </c>
      <c r="K262" s="55">
        <v>1.0475000000000001</v>
      </c>
      <c r="L262" s="55" t="s">
        <v>551</v>
      </c>
      <c r="M262" s="55">
        <v>0.98129999999999995</v>
      </c>
      <c r="N262" s="55">
        <v>0.97619999999999996</v>
      </c>
      <c r="O262" s="55">
        <v>0.91369999999999996</v>
      </c>
      <c r="R262" s="4"/>
      <c r="S262" s="38" t="s">
        <v>693</v>
      </c>
      <c r="T262" s="4" t="str">
        <f>VLOOKUP(LEFT(Table7912[[#This Row],[Column1]],FIND("–",Table7912[[#This Row],[Column1]])-1),Table610[],2,0)</f>
        <v>11/16</v>
      </c>
      <c r="U262" s="13">
        <f>VLOOKUP(LEFT(Table7912[[#This Row],[Column1]],FIND("–",Table7912[[#This Row],[Column1]])-1),Table610[],4,0)</f>
        <v>0.6875</v>
      </c>
      <c r="V262" s="4" t="str">
        <f t="shared" si="9"/>
        <v>8</v>
      </c>
      <c r="W262" s="4" t="s">
        <v>384</v>
      </c>
      <c r="X262" s="4" t="s">
        <v>375</v>
      </c>
      <c r="Y262" s="4" t="str">
        <f>CONCATENATE(Table7912[[#This Row],[Fraction]],"-",Table7912[[#This Row],[Pitch]]," ",Table7912[[#This Row],[Series]]," ",Table7912[[#This Row],[Class]])</f>
        <v>11/16-8 UN 3B</v>
      </c>
      <c r="Z262" s="4" t="str">
        <f>CONCATENATE(TEXT(Table7912[[#This Row],[Decimal]],".000"),"-",Table7912[[#This Row],[Pitch]]," ",Table7912[[#This Row],[Series]]," ",Table7912[[#This Row],[Class]])</f>
        <v>.688-8 UN 3B</v>
      </c>
      <c r="AC262" s="55">
        <v>1.0625</v>
      </c>
      <c r="AE262" s="4">
        <v>0.98799999999999999</v>
      </c>
      <c r="AF262" s="4">
        <v>0.98129999999999995</v>
      </c>
      <c r="AG262" s="4"/>
      <c r="AH262" s="55">
        <v>0.92700000000000005</v>
      </c>
      <c r="AI262" s="4">
        <v>0.94220000000000004</v>
      </c>
      <c r="AJ262" s="4"/>
      <c r="AK262" s="4"/>
      <c r="AL262" s="4"/>
      <c r="AM262" s="4"/>
      <c r="AN262" s="4"/>
      <c r="AO262" s="4"/>
      <c r="AS262" s="16"/>
      <c r="AT262" s="16"/>
      <c r="AX262" s="17"/>
      <c r="AY262" s="77"/>
    </row>
    <row r="263" spans="1:51" x14ac:dyDescent="0.25">
      <c r="A263" s="38" t="s">
        <v>645</v>
      </c>
      <c r="B263" s="4" t="str">
        <f>VLOOKUP(LEFT(Table711[[#This Row],[Column1]],FIND("–",Table711[[#This Row],[Column1]])-1),Table610[],2,0)</f>
        <v>11/16</v>
      </c>
      <c r="C263" s="13">
        <f>VLOOKUP(LEFT(Table711[[#This Row],[Column1]],FIND("–",Table711[[#This Row],[Column1]])-1),Table610[],4,0)</f>
        <v>0.6875</v>
      </c>
      <c r="D263" s="4" t="str">
        <f t="shared" si="8"/>
        <v>12</v>
      </c>
      <c r="E263" s="4" t="s">
        <v>384</v>
      </c>
      <c r="F263" s="4" t="s">
        <v>372</v>
      </c>
      <c r="G263" s="4" t="str">
        <f>CONCATENATE(Table711[[#This Row],[Fraction]],"-",Table711[[#This Row],[Pitch]]," ",Table711[[#This Row],[Series]]," ",Table711[[#This Row],[Class]])</f>
        <v>11/16-12 UN 2A</v>
      </c>
      <c r="H263" s="4" t="str">
        <f>CONCATENATE(TEXT(Table711[[#This Row],[Decimal]],".000"),"-",Table711[[#This Row],[Pitch]]," ",Table711[[#This Row],[Series]]," ",Table711[[#This Row],[Class]])</f>
        <v>.688-12 UN 2A</v>
      </c>
      <c r="I263" s="55">
        <v>1.6999999999999999E-3</v>
      </c>
      <c r="J263" s="55">
        <v>1.0608</v>
      </c>
      <c r="K263" s="55">
        <v>1.0494000000000001</v>
      </c>
      <c r="L263" s="55" t="s">
        <v>551</v>
      </c>
      <c r="M263" s="55">
        <v>1.0066999999999999</v>
      </c>
      <c r="N263" s="55">
        <v>1.0009999999999999</v>
      </c>
      <c r="O263" s="55">
        <v>0.96160000000000001</v>
      </c>
      <c r="R263" s="4"/>
      <c r="S263" s="38" t="s">
        <v>645</v>
      </c>
      <c r="T263" s="4" t="str">
        <f>VLOOKUP(LEFT(Table7912[[#This Row],[Column1]],FIND("–",Table7912[[#This Row],[Column1]])-1),Table610[],2,0)</f>
        <v>11/16</v>
      </c>
      <c r="U263" s="13">
        <f>VLOOKUP(LEFT(Table7912[[#This Row],[Column1]],FIND("–",Table7912[[#This Row],[Column1]])-1),Table610[],4,0)</f>
        <v>0.6875</v>
      </c>
      <c r="V263" s="4" t="str">
        <f t="shared" si="9"/>
        <v>12</v>
      </c>
      <c r="W263" s="4" t="s">
        <v>384</v>
      </c>
      <c r="X263" s="4" t="s">
        <v>373</v>
      </c>
      <c r="Y263" s="4" t="str">
        <f>CONCATENATE(Table7912[[#This Row],[Fraction]],"-",Table7912[[#This Row],[Pitch]]," ",Table7912[[#This Row],[Series]]," ",Table7912[[#This Row],[Class]])</f>
        <v>11/16-12 UN 2B</v>
      </c>
      <c r="Z263" s="4" t="str">
        <f>CONCATENATE(TEXT(Table7912[[#This Row],[Decimal]],".000"),"-",Table7912[[#This Row],[Pitch]]," ",Table7912[[#This Row],[Series]]," ",Table7912[[#This Row],[Class]])</f>
        <v>.688-12 UN 2B</v>
      </c>
      <c r="AA263" s="54"/>
      <c r="AC263" s="55">
        <v>1.0625</v>
      </c>
      <c r="AE263" s="4">
        <v>1.0158</v>
      </c>
      <c r="AF263" s="4">
        <v>1.0084</v>
      </c>
      <c r="AG263" s="4"/>
      <c r="AH263" s="55">
        <v>0.97199999999999998</v>
      </c>
      <c r="AI263" s="4">
        <v>0.99</v>
      </c>
      <c r="AJ263" s="4"/>
      <c r="AK263" s="4"/>
      <c r="AL263" s="4"/>
      <c r="AM263" s="4"/>
      <c r="AN263" s="4"/>
      <c r="AO263" s="4"/>
      <c r="AS263" s="16"/>
      <c r="AT263" s="16"/>
      <c r="AX263" s="17"/>
      <c r="AY263" s="77"/>
    </row>
    <row r="264" spans="1:51" x14ac:dyDescent="0.25">
      <c r="A264" s="38" t="s">
        <v>645</v>
      </c>
      <c r="B264" s="4" t="str">
        <f>VLOOKUP(LEFT(Table711[[#This Row],[Column1]],FIND("–",Table711[[#This Row],[Column1]])-1),Table610[],2,0)</f>
        <v>11/16</v>
      </c>
      <c r="C264" s="13">
        <f>VLOOKUP(LEFT(Table711[[#This Row],[Column1]],FIND("–",Table711[[#This Row],[Column1]])-1),Table610[],4,0)</f>
        <v>0.6875</v>
      </c>
      <c r="D264" s="4" t="str">
        <f t="shared" si="8"/>
        <v>12</v>
      </c>
      <c r="E264" s="4" t="s">
        <v>384</v>
      </c>
      <c r="F264" s="4" t="s">
        <v>374</v>
      </c>
      <c r="G264" s="4" t="str">
        <f>CONCATENATE(Table711[[#This Row],[Fraction]],"-",Table711[[#This Row],[Pitch]]," ",Table711[[#This Row],[Series]]," ",Table711[[#This Row],[Class]])</f>
        <v>11/16-12 UN 3A</v>
      </c>
      <c r="H264" s="4" t="str">
        <f>CONCATENATE(TEXT(Table711[[#This Row],[Decimal]],".000"),"-",Table711[[#This Row],[Pitch]]," ",Table711[[#This Row],[Series]]," ",Table711[[#This Row],[Class]])</f>
        <v>.688-12 UN 3A</v>
      </c>
      <c r="I264" s="55">
        <v>0</v>
      </c>
      <c r="J264" s="55">
        <v>1.0625</v>
      </c>
      <c r="K264" s="55">
        <v>1.0510999999999999</v>
      </c>
      <c r="L264" s="55" t="s">
        <v>551</v>
      </c>
      <c r="M264" s="55">
        <v>1.0084</v>
      </c>
      <c r="N264" s="55">
        <v>1.0042</v>
      </c>
      <c r="O264" s="55">
        <v>0.96330000000000005</v>
      </c>
      <c r="R264" s="4"/>
      <c r="S264" s="38" t="s">
        <v>645</v>
      </c>
      <c r="T264" s="4" t="str">
        <f>VLOOKUP(LEFT(Table7912[[#This Row],[Column1]],FIND("–",Table7912[[#This Row],[Column1]])-1),Table610[],2,0)</f>
        <v>11/16</v>
      </c>
      <c r="U264" s="13">
        <f>VLOOKUP(LEFT(Table7912[[#This Row],[Column1]],FIND("–",Table7912[[#This Row],[Column1]])-1),Table610[],4,0)</f>
        <v>0.6875</v>
      </c>
      <c r="V264" s="4" t="str">
        <f t="shared" si="9"/>
        <v>12</v>
      </c>
      <c r="W264" s="4" t="s">
        <v>384</v>
      </c>
      <c r="X264" s="4" t="s">
        <v>375</v>
      </c>
      <c r="Y264" s="4" t="str">
        <f>CONCATENATE(Table7912[[#This Row],[Fraction]],"-",Table7912[[#This Row],[Pitch]]," ",Table7912[[#This Row],[Series]]," ",Table7912[[#This Row],[Class]])</f>
        <v>11/16-12 UN 3B</v>
      </c>
      <c r="Z264" s="4" t="str">
        <f>CONCATENATE(TEXT(Table7912[[#This Row],[Decimal]],".000"),"-",Table7912[[#This Row],[Pitch]]," ",Table7912[[#This Row],[Series]]," ",Table7912[[#This Row],[Class]])</f>
        <v>.688-12 UN 3B</v>
      </c>
      <c r="AC264" s="55">
        <v>1.0625</v>
      </c>
      <c r="AE264" s="4">
        <v>1.0139</v>
      </c>
      <c r="AF264" s="4">
        <v>1.0084</v>
      </c>
      <c r="AG264" s="4"/>
      <c r="AH264" s="55">
        <v>0.97199999999999998</v>
      </c>
      <c r="AI264" s="4">
        <v>0.98229999999999995</v>
      </c>
      <c r="AJ264" s="4"/>
      <c r="AK264" s="4"/>
      <c r="AL264" s="4"/>
      <c r="AM264" s="4"/>
      <c r="AN264" s="4"/>
      <c r="AO264" s="4"/>
      <c r="AS264" s="16"/>
      <c r="AT264" s="16"/>
      <c r="AX264" s="17"/>
      <c r="AY264" s="77"/>
    </row>
    <row r="265" spans="1:51" x14ac:dyDescent="0.25">
      <c r="A265" s="38" t="s">
        <v>646</v>
      </c>
      <c r="B265" s="4" t="str">
        <f>VLOOKUP(LEFT(Table711[[#This Row],[Column1]],FIND("–",Table711[[#This Row],[Column1]])-1),Table610[],2,0)</f>
        <v>11/16</v>
      </c>
      <c r="C265" s="13">
        <f>VLOOKUP(LEFT(Table711[[#This Row],[Column1]],FIND("–",Table711[[#This Row],[Column1]])-1),Table610[],4,0)</f>
        <v>0.6875</v>
      </c>
      <c r="D265" s="4" t="str">
        <f t="shared" si="8"/>
        <v>16</v>
      </c>
      <c r="E265" s="4" t="s">
        <v>384</v>
      </c>
      <c r="F265" s="4" t="s">
        <v>372</v>
      </c>
      <c r="G265" s="4" t="str">
        <f>CONCATENATE(Table711[[#This Row],[Fraction]],"-",Table711[[#This Row],[Pitch]]," ",Table711[[#This Row],[Series]]," ",Table711[[#This Row],[Class]])</f>
        <v>11/16-16 UN 2A</v>
      </c>
      <c r="H265" s="4" t="str">
        <f>CONCATENATE(TEXT(Table711[[#This Row],[Decimal]],".000"),"-",Table711[[#This Row],[Pitch]]," ",Table711[[#This Row],[Series]]," ",Table711[[#This Row],[Class]])</f>
        <v>.688-16 UN 2A</v>
      </c>
      <c r="I265" s="55">
        <v>1.5E-3</v>
      </c>
      <c r="J265" s="55">
        <v>1.0609999999999999</v>
      </c>
      <c r="K265" s="55">
        <v>1.0516000000000001</v>
      </c>
      <c r="L265" s="55" t="s">
        <v>551</v>
      </c>
      <c r="M265" s="55">
        <v>1.0204</v>
      </c>
      <c r="N265" s="55">
        <v>1.0154000000000001</v>
      </c>
      <c r="O265" s="55">
        <v>0.98650000000000004</v>
      </c>
      <c r="R265" s="4"/>
      <c r="S265" s="38" t="s">
        <v>646</v>
      </c>
      <c r="T265" s="4" t="str">
        <f>VLOOKUP(LEFT(Table7912[[#This Row],[Column1]],FIND("–",Table7912[[#This Row],[Column1]])-1),Table610[],2,0)</f>
        <v>11/16</v>
      </c>
      <c r="U265" s="13">
        <f>VLOOKUP(LEFT(Table7912[[#This Row],[Column1]],FIND("–",Table7912[[#This Row],[Column1]])-1),Table610[],4,0)</f>
        <v>0.6875</v>
      </c>
      <c r="V265" s="4" t="str">
        <f t="shared" si="9"/>
        <v>16</v>
      </c>
      <c r="W265" s="4" t="s">
        <v>384</v>
      </c>
      <c r="X265" s="4" t="s">
        <v>373</v>
      </c>
      <c r="Y265" s="4" t="str">
        <f>CONCATENATE(Table7912[[#This Row],[Fraction]],"-",Table7912[[#This Row],[Pitch]]," ",Table7912[[#This Row],[Series]]," ",Table7912[[#This Row],[Class]])</f>
        <v>11/16-16 UN 2B</v>
      </c>
      <c r="Z265" s="4" t="str">
        <f>CONCATENATE(TEXT(Table7912[[#This Row],[Decimal]],".000"),"-",Table7912[[#This Row],[Pitch]]," ",Table7912[[#This Row],[Series]]," ",Table7912[[#This Row],[Class]])</f>
        <v>.688-16 UN 2B</v>
      </c>
      <c r="AC265" s="55">
        <v>1.0625</v>
      </c>
      <c r="AE265" s="4">
        <v>1.0284</v>
      </c>
      <c r="AF265" s="4">
        <v>1.0219</v>
      </c>
      <c r="AG265" s="4"/>
      <c r="AH265" s="55">
        <v>0.995</v>
      </c>
      <c r="AI265" s="4">
        <v>1.0089999999999999</v>
      </c>
      <c r="AJ265" s="4"/>
      <c r="AK265" s="4"/>
      <c r="AL265" s="4"/>
      <c r="AM265" s="4"/>
      <c r="AN265" s="4"/>
      <c r="AO265" s="4"/>
      <c r="AS265" s="16"/>
      <c r="AT265" s="16"/>
      <c r="AX265" s="17"/>
      <c r="AY265" s="77"/>
    </row>
    <row r="266" spans="1:51" x14ac:dyDescent="0.25">
      <c r="A266" s="38" t="s">
        <v>646</v>
      </c>
      <c r="B266" s="4" t="str">
        <f>VLOOKUP(LEFT(Table711[[#This Row],[Column1]],FIND("–",Table711[[#This Row],[Column1]])-1),Table610[],2,0)</f>
        <v>11/16</v>
      </c>
      <c r="C266" s="13">
        <f>VLOOKUP(LEFT(Table711[[#This Row],[Column1]],FIND("–",Table711[[#This Row],[Column1]])-1),Table610[],4,0)</f>
        <v>0.6875</v>
      </c>
      <c r="D266" s="4" t="str">
        <f t="shared" si="8"/>
        <v>16</v>
      </c>
      <c r="E266" s="4" t="s">
        <v>384</v>
      </c>
      <c r="F266" s="4" t="s">
        <v>374</v>
      </c>
      <c r="G266" s="4" t="str">
        <f>CONCATENATE(Table711[[#This Row],[Fraction]],"-",Table711[[#This Row],[Pitch]]," ",Table711[[#This Row],[Series]]," ",Table711[[#This Row],[Class]])</f>
        <v>11/16-16 UN 3A</v>
      </c>
      <c r="H266" s="4" t="str">
        <f>CONCATENATE(TEXT(Table711[[#This Row],[Decimal]],".000"),"-",Table711[[#This Row],[Pitch]]," ",Table711[[#This Row],[Series]]," ",Table711[[#This Row],[Class]])</f>
        <v>.688-16 UN 3A</v>
      </c>
      <c r="I266" s="55">
        <v>0</v>
      </c>
      <c r="J266" s="55">
        <v>1.0625</v>
      </c>
      <c r="K266" s="55">
        <v>1.0530999999999999</v>
      </c>
      <c r="L266" s="55" t="s">
        <v>551</v>
      </c>
      <c r="M266" s="55">
        <v>1.0219</v>
      </c>
      <c r="N266" s="55">
        <v>1.0182</v>
      </c>
      <c r="O266" s="55">
        <v>0.98799999999999999</v>
      </c>
      <c r="R266" s="4"/>
      <c r="S266" s="38" t="s">
        <v>646</v>
      </c>
      <c r="T266" s="4" t="str">
        <f>VLOOKUP(LEFT(Table7912[[#This Row],[Column1]],FIND("–",Table7912[[#This Row],[Column1]])-1),Table610[],2,0)</f>
        <v>11/16</v>
      </c>
      <c r="U266" s="13">
        <f>VLOOKUP(LEFT(Table7912[[#This Row],[Column1]],FIND("–",Table7912[[#This Row],[Column1]])-1),Table610[],4,0)</f>
        <v>0.6875</v>
      </c>
      <c r="V266" s="4" t="str">
        <f t="shared" si="9"/>
        <v>16</v>
      </c>
      <c r="W266" s="4" t="s">
        <v>384</v>
      </c>
      <c r="X266" s="4" t="s">
        <v>375</v>
      </c>
      <c r="Y266" s="4" t="str">
        <f>CONCATENATE(Table7912[[#This Row],[Fraction]],"-",Table7912[[#This Row],[Pitch]]," ",Table7912[[#This Row],[Series]]," ",Table7912[[#This Row],[Class]])</f>
        <v>11/16-16 UN 3B</v>
      </c>
      <c r="Z266" s="4" t="str">
        <f>CONCATENATE(TEXT(Table7912[[#This Row],[Decimal]],".000"),"-",Table7912[[#This Row],[Pitch]]," ",Table7912[[#This Row],[Series]]," ",Table7912[[#This Row],[Class]])</f>
        <v>.688-16 UN 3B</v>
      </c>
      <c r="AC266" s="55">
        <v>1.0625</v>
      </c>
      <c r="AE266" s="4">
        <v>1.0267999999999999</v>
      </c>
      <c r="AF266" s="4">
        <v>1.0219</v>
      </c>
      <c r="AG266" s="4"/>
      <c r="AH266" s="55">
        <v>0.995</v>
      </c>
      <c r="AI266" s="4">
        <v>1.0033000000000001</v>
      </c>
      <c r="AJ266" s="4"/>
      <c r="AK266" s="4"/>
      <c r="AL266" s="4"/>
      <c r="AM266" s="4"/>
      <c r="AN266" s="4"/>
      <c r="AO266" s="4"/>
      <c r="AS266" s="16"/>
      <c r="AT266" s="16"/>
      <c r="AX266" s="17"/>
      <c r="AY266" s="77"/>
    </row>
    <row r="267" spans="1:51" x14ac:dyDescent="0.25">
      <c r="A267" s="38" t="s">
        <v>694</v>
      </c>
      <c r="B267" s="4" t="str">
        <f>VLOOKUP(LEFT(Table711[[#This Row],[Column1]],FIND("–",Table711[[#This Row],[Column1]])-1),Table610[],2,0)</f>
        <v>11/16</v>
      </c>
      <c r="C267" s="13">
        <f>VLOOKUP(LEFT(Table711[[#This Row],[Column1]],FIND("–",Table711[[#This Row],[Column1]])-1),Table610[],4,0)</f>
        <v>0.6875</v>
      </c>
      <c r="D267" s="4" t="str">
        <f t="shared" si="8"/>
        <v>18</v>
      </c>
      <c r="E267" s="4" t="s">
        <v>383</v>
      </c>
      <c r="F267" s="4" t="s">
        <v>372</v>
      </c>
      <c r="G267" s="4" t="str">
        <f>CONCATENATE(Table711[[#This Row],[Fraction]],"-",Table711[[#This Row],[Pitch]]," ",Table711[[#This Row],[Series]]," ",Table711[[#This Row],[Class]])</f>
        <v>11/16-18 UNEF 2A</v>
      </c>
      <c r="H267" s="4" t="str">
        <f>CONCATENATE(TEXT(Table711[[#This Row],[Decimal]],".000"),"-",Table711[[#This Row],[Pitch]]," ",Table711[[#This Row],[Series]]," ",Table711[[#This Row],[Class]])</f>
        <v>.688-18 UNEF 2A</v>
      </c>
      <c r="I267" s="55">
        <v>1.4E-3</v>
      </c>
      <c r="J267" s="55">
        <v>1.0610999999999999</v>
      </c>
      <c r="K267" s="55">
        <v>1.0524</v>
      </c>
      <c r="L267" s="55" t="s">
        <v>551</v>
      </c>
      <c r="M267" s="55">
        <v>1.0249999999999999</v>
      </c>
      <c r="N267" s="55">
        <v>1.0203</v>
      </c>
      <c r="O267" s="55">
        <v>0.995</v>
      </c>
      <c r="R267" s="4"/>
      <c r="S267" s="38" t="s">
        <v>694</v>
      </c>
      <c r="T267" s="4" t="str">
        <f>VLOOKUP(LEFT(Table7912[[#This Row],[Column1]],FIND("–",Table7912[[#This Row],[Column1]])-1),Table610[],2,0)</f>
        <v>11/16</v>
      </c>
      <c r="U267" s="13">
        <f>VLOOKUP(LEFT(Table7912[[#This Row],[Column1]],FIND("–",Table7912[[#This Row],[Column1]])-1),Table610[],4,0)</f>
        <v>0.6875</v>
      </c>
      <c r="V267" s="4" t="str">
        <f t="shared" si="9"/>
        <v>18</v>
      </c>
      <c r="W267" s="4" t="s">
        <v>383</v>
      </c>
      <c r="X267" s="4" t="s">
        <v>373</v>
      </c>
      <c r="Y267" s="4" t="str">
        <f>CONCATENATE(Table7912[[#This Row],[Fraction]],"-",Table7912[[#This Row],[Pitch]]," ",Table7912[[#This Row],[Series]]," ",Table7912[[#This Row],[Class]])</f>
        <v>11/16-18 UNEF 2B</v>
      </c>
      <c r="Z267" s="4" t="str">
        <f>CONCATENATE(TEXT(Table7912[[#This Row],[Decimal]],".000"),"-",Table7912[[#This Row],[Pitch]]," ",Table7912[[#This Row],[Series]]," ",Table7912[[#This Row],[Class]])</f>
        <v>.688-18 UNEF 2B</v>
      </c>
      <c r="AC267" s="55">
        <v>1.0625</v>
      </c>
      <c r="AE267" s="4">
        <v>1.0326</v>
      </c>
      <c r="AF267" s="4">
        <v>1.0264</v>
      </c>
      <c r="AG267" s="4"/>
      <c r="AH267" s="55">
        <v>1.002</v>
      </c>
      <c r="AI267" s="4">
        <v>1.0149999999999999</v>
      </c>
      <c r="AJ267" s="4"/>
      <c r="AK267" s="4"/>
      <c r="AL267" s="4"/>
      <c r="AM267" s="4"/>
      <c r="AN267" s="4"/>
      <c r="AO267" s="4"/>
      <c r="AS267" s="16"/>
      <c r="AT267" s="16"/>
      <c r="AX267" s="17"/>
      <c r="AY267" s="77"/>
    </row>
    <row r="268" spans="1:51" x14ac:dyDescent="0.25">
      <c r="A268" s="38" t="s">
        <v>694</v>
      </c>
      <c r="B268" s="4" t="str">
        <f>VLOOKUP(LEFT(Table711[[#This Row],[Column1]],FIND("–",Table711[[#This Row],[Column1]])-1),Table610[],2,0)</f>
        <v>11/16</v>
      </c>
      <c r="C268" s="13">
        <f>VLOOKUP(LEFT(Table711[[#This Row],[Column1]],FIND("–",Table711[[#This Row],[Column1]])-1),Table610[],4,0)</f>
        <v>0.6875</v>
      </c>
      <c r="D268" s="4" t="str">
        <f t="shared" si="8"/>
        <v>18</v>
      </c>
      <c r="E268" s="4" t="s">
        <v>383</v>
      </c>
      <c r="F268" s="4" t="s">
        <v>374</v>
      </c>
      <c r="G268" s="4" t="str">
        <f>CONCATENATE(Table711[[#This Row],[Fraction]],"-",Table711[[#This Row],[Pitch]]," ",Table711[[#This Row],[Series]]," ",Table711[[#This Row],[Class]])</f>
        <v>11/16-18 UNEF 3A</v>
      </c>
      <c r="H268" s="4" t="str">
        <f>CONCATENATE(TEXT(Table711[[#This Row],[Decimal]],".000"),"-",Table711[[#This Row],[Pitch]]," ",Table711[[#This Row],[Series]]," ",Table711[[#This Row],[Class]])</f>
        <v>.688-18 UNEF 3A</v>
      </c>
      <c r="I268" s="55">
        <v>0</v>
      </c>
      <c r="J268" s="55">
        <v>1.0625</v>
      </c>
      <c r="K268" s="55">
        <v>1.0538000000000001</v>
      </c>
      <c r="L268" s="55" t="s">
        <v>551</v>
      </c>
      <c r="M268" s="55">
        <v>1.0264</v>
      </c>
      <c r="N268" s="55">
        <v>1.0227999999999999</v>
      </c>
      <c r="O268" s="55">
        <v>0.99639999999999995</v>
      </c>
      <c r="R268" s="4"/>
      <c r="S268" s="38" t="s">
        <v>694</v>
      </c>
      <c r="T268" s="4" t="str">
        <f>VLOOKUP(LEFT(Table7912[[#This Row],[Column1]],FIND("–",Table7912[[#This Row],[Column1]])-1),Table610[],2,0)</f>
        <v>11/16</v>
      </c>
      <c r="U268" s="13">
        <f>VLOOKUP(LEFT(Table7912[[#This Row],[Column1]],FIND("–",Table7912[[#This Row],[Column1]])-1),Table610[],4,0)</f>
        <v>0.6875</v>
      </c>
      <c r="V268" s="4" t="str">
        <f t="shared" si="9"/>
        <v>18</v>
      </c>
      <c r="W268" s="4" t="s">
        <v>383</v>
      </c>
      <c r="X268" s="4" t="s">
        <v>375</v>
      </c>
      <c r="Y268" s="4" t="str">
        <f>CONCATENATE(Table7912[[#This Row],[Fraction]],"-",Table7912[[#This Row],[Pitch]]," ",Table7912[[#This Row],[Series]]," ",Table7912[[#This Row],[Class]])</f>
        <v>11/16-18 UNEF 3B</v>
      </c>
      <c r="Z268" s="4" t="str">
        <f>CONCATENATE(TEXT(Table7912[[#This Row],[Decimal]],".000"),"-",Table7912[[#This Row],[Pitch]]," ",Table7912[[#This Row],[Series]]," ",Table7912[[#This Row],[Class]])</f>
        <v>.688-18 UNEF 3B</v>
      </c>
      <c r="AC268" s="55">
        <v>1.0625</v>
      </c>
      <c r="AE268" s="4">
        <v>1.0309999999999999</v>
      </c>
      <c r="AF268" s="4">
        <v>1.0264</v>
      </c>
      <c r="AG268" s="4"/>
      <c r="AH268" s="55">
        <v>1.002</v>
      </c>
      <c r="AI268" s="4">
        <v>1.0105</v>
      </c>
      <c r="AJ268" s="4"/>
      <c r="AK268" s="4"/>
      <c r="AL268" s="4"/>
      <c r="AM268" s="4"/>
      <c r="AN268" s="4"/>
      <c r="AO268" s="4"/>
      <c r="AS268" s="16"/>
      <c r="AT268" s="16"/>
      <c r="AX268" s="17"/>
      <c r="AY268" s="77"/>
    </row>
    <row r="269" spans="1:51" x14ac:dyDescent="0.25">
      <c r="A269" s="38" t="s">
        <v>647</v>
      </c>
      <c r="B269" s="4" t="str">
        <f>VLOOKUP(LEFT(Table711[[#This Row],[Column1]],FIND("–",Table711[[#This Row],[Column1]])-1),Table610[],2,0)</f>
        <v>11/16</v>
      </c>
      <c r="C269" s="13">
        <f>VLOOKUP(LEFT(Table711[[#This Row],[Column1]],FIND("–",Table711[[#This Row],[Column1]])-1),Table610[],4,0)</f>
        <v>0.6875</v>
      </c>
      <c r="D269" s="4" t="str">
        <f t="shared" si="8"/>
        <v>20</v>
      </c>
      <c r="E269" s="4" t="s">
        <v>384</v>
      </c>
      <c r="F269" s="4" t="s">
        <v>372</v>
      </c>
      <c r="G269" s="4" t="str">
        <f>CONCATENATE(Table711[[#This Row],[Fraction]],"-",Table711[[#This Row],[Pitch]]," ",Table711[[#This Row],[Series]]," ",Table711[[#This Row],[Class]])</f>
        <v>11/16-20 UN 2A</v>
      </c>
      <c r="H269" s="4" t="str">
        <f>CONCATENATE(TEXT(Table711[[#This Row],[Decimal]],".000"),"-",Table711[[#This Row],[Pitch]]," ",Table711[[#This Row],[Series]]," ",Table711[[#This Row],[Class]])</f>
        <v>.688-20 UN 2A</v>
      </c>
      <c r="I269" s="55">
        <v>1.4E-3</v>
      </c>
      <c r="J269" s="55">
        <v>1.0610999999999999</v>
      </c>
      <c r="K269" s="55">
        <v>1.0529999999999999</v>
      </c>
      <c r="L269" s="55" t="s">
        <v>551</v>
      </c>
      <c r="M269" s="55">
        <v>1.0286</v>
      </c>
      <c r="N269" s="55">
        <v>1.0241</v>
      </c>
      <c r="O269" s="55">
        <v>1.0016</v>
      </c>
      <c r="R269" s="4"/>
      <c r="S269" s="38" t="s">
        <v>647</v>
      </c>
      <c r="T269" s="4" t="str">
        <f>VLOOKUP(LEFT(Table7912[[#This Row],[Column1]],FIND("–",Table7912[[#This Row],[Column1]])-1),Table610[],2,0)</f>
        <v>11/16</v>
      </c>
      <c r="U269" s="13">
        <f>VLOOKUP(LEFT(Table7912[[#This Row],[Column1]],FIND("–",Table7912[[#This Row],[Column1]])-1),Table610[],4,0)</f>
        <v>0.6875</v>
      </c>
      <c r="V269" s="4" t="str">
        <f t="shared" si="9"/>
        <v>20</v>
      </c>
      <c r="W269" s="4" t="s">
        <v>384</v>
      </c>
      <c r="X269" s="4" t="s">
        <v>373</v>
      </c>
      <c r="Y269" s="4" t="str">
        <f>CONCATENATE(Table7912[[#This Row],[Fraction]],"-",Table7912[[#This Row],[Pitch]]," ",Table7912[[#This Row],[Series]]," ",Table7912[[#This Row],[Class]])</f>
        <v>11/16-20 UN 2B</v>
      </c>
      <c r="Z269" s="4" t="str">
        <f>CONCATENATE(TEXT(Table7912[[#This Row],[Decimal]],".000"),"-",Table7912[[#This Row],[Pitch]]," ",Table7912[[#This Row],[Series]]," ",Table7912[[#This Row],[Class]])</f>
        <v>.688-20 UN 2B</v>
      </c>
      <c r="AC269" s="55">
        <v>1.0625</v>
      </c>
      <c r="AE269" s="4">
        <v>1.0359</v>
      </c>
      <c r="AF269" s="4">
        <v>1.03</v>
      </c>
      <c r="AG269" s="4"/>
      <c r="AH269" s="55">
        <v>1.008</v>
      </c>
      <c r="AI269" s="4">
        <v>1.02</v>
      </c>
      <c r="AJ269" s="4"/>
      <c r="AK269" s="4"/>
      <c r="AL269" s="4"/>
      <c r="AM269" s="4"/>
      <c r="AN269" s="4"/>
      <c r="AO269" s="4"/>
      <c r="AS269" s="16"/>
      <c r="AT269" s="16"/>
      <c r="AX269" s="17"/>
      <c r="AY269" s="77"/>
    </row>
    <row r="270" spans="1:51" x14ac:dyDescent="0.25">
      <c r="A270" s="38" t="s">
        <v>647</v>
      </c>
      <c r="B270" s="4" t="str">
        <f>VLOOKUP(LEFT(Table711[[#This Row],[Column1]],FIND("–",Table711[[#This Row],[Column1]])-1),Table610[],2,0)</f>
        <v>11/16</v>
      </c>
      <c r="C270" s="13">
        <f>VLOOKUP(LEFT(Table711[[#This Row],[Column1]],FIND("–",Table711[[#This Row],[Column1]])-1),Table610[],4,0)</f>
        <v>0.6875</v>
      </c>
      <c r="D270" s="4" t="str">
        <f t="shared" si="8"/>
        <v>20</v>
      </c>
      <c r="E270" s="4" t="s">
        <v>384</v>
      </c>
      <c r="F270" s="4" t="s">
        <v>374</v>
      </c>
      <c r="G270" s="4" t="str">
        <f>CONCATENATE(Table711[[#This Row],[Fraction]],"-",Table711[[#This Row],[Pitch]]," ",Table711[[#This Row],[Series]]," ",Table711[[#This Row],[Class]])</f>
        <v>11/16-20 UN 3A</v>
      </c>
      <c r="H270" s="4" t="str">
        <f>CONCATENATE(TEXT(Table711[[#This Row],[Decimal]],".000"),"-",Table711[[#This Row],[Pitch]]," ",Table711[[#This Row],[Series]]," ",Table711[[#This Row],[Class]])</f>
        <v>.688-20 UN 3A</v>
      </c>
      <c r="I270" s="55">
        <v>0</v>
      </c>
      <c r="J270" s="55">
        <v>1.0625</v>
      </c>
      <c r="K270" s="55">
        <v>1.0544</v>
      </c>
      <c r="L270" s="55" t="s">
        <v>551</v>
      </c>
      <c r="M270" s="55">
        <v>1.03</v>
      </c>
      <c r="N270" s="55">
        <v>1.0266</v>
      </c>
      <c r="O270" s="55">
        <v>1.0029999999999999</v>
      </c>
      <c r="R270" s="4"/>
      <c r="S270" s="38" t="s">
        <v>647</v>
      </c>
      <c r="T270" s="4" t="str">
        <f>VLOOKUP(LEFT(Table7912[[#This Row],[Column1]],FIND("–",Table7912[[#This Row],[Column1]])-1),Table610[],2,0)</f>
        <v>11/16</v>
      </c>
      <c r="U270" s="13">
        <f>VLOOKUP(LEFT(Table7912[[#This Row],[Column1]],FIND("–",Table7912[[#This Row],[Column1]])-1),Table610[],4,0)</f>
        <v>0.6875</v>
      </c>
      <c r="V270" s="4" t="str">
        <f t="shared" si="9"/>
        <v>20</v>
      </c>
      <c r="W270" s="4" t="s">
        <v>384</v>
      </c>
      <c r="X270" s="4" t="s">
        <v>375</v>
      </c>
      <c r="Y270" s="4" t="str">
        <f>CONCATENATE(Table7912[[#This Row],[Fraction]],"-",Table7912[[#This Row],[Pitch]]," ",Table7912[[#This Row],[Series]]," ",Table7912[[#This Row],[Class]])</f>
        <v>11/16-20 UN 3B</v>
      </c>
      <c r="Z270" s="4" t="str">
        <f>CONCATENATE(TEXT(Table7912[[#This Row],[Decimal]],".000"),"-",Table7912[[#This Row],[Pitch]]," ",Table7912[[#This Row],[Series]]," ",Table7912[[#This Row],[Class]])</f>
        <v>.688-20 UN 3B</v>
      </c>
      <c r="AC270" s="55">
        <v>1.0625</v>
      </c>
      <c r="AE270" s="4">
        <v>1.0344</v>
      </c>
      <c r="AF270" s="4">
        <v>1.03</v>
      </c>
      <c r="AG270" s="4"/>
      <c r="AH270" s="55">
        <v>1.008</v>
      </c>
      <c r="AI270" s="4">
        <v>1.0162</v>
      </c>
      <c r="AJ270" s="4"/>
      <c r="AK270" s="4"/>
      <c r="AL270" s="4"/>
      <c r="AM270" s="4"/>
      <c r="AN270" s="4"/>
      <c r="AO270" s="4"/>
      <c r="AS270" s="16"/>
      <c r="AT270" s="16"/>
      <c r="AX270" s="17"/>
      <c r="AY270" s="77"/>
    </row>
    <row r="271" spans="1:51" x14ac:dyDescent="0.25">
      <c r="A271" s="38" t="s">
        <v>649</v>
      </c>
      <c r="B271" s="4" t="str">
        <f>VLOOKUP(LEFT(Table711[[#This Row],[Column1]],FIND("–",Table711[[#This Row],[Column1]])-1),Table610[],2,0)</f>
        <v>11/16</v>
      </c>
      <c r="C271" s="13">
        <f>VLOOKUP(LEFT(Table711[[#This Row],[Column1]],FIND("–",Table711[[#This Row],[Column1]])-1),Table610[],4,0)</f>
        <v>0.6875</v>
      </c>
      <c r="D271" s="4" t="str">
        <f t="shared" si="8"/>
        <v>28</v>
      </c>
      <c r="E271" s="4" t="s">
        <v>384</v>
      </c>
      <c r="F271" s="4" t="s">
        <v>372</v>
      </c>
      <c r="G271" s="4" t="str">
        <f>CONCATENATE(Table711[[#This Row],[Fraction]],"-",Table711[[#This Row],[Pitch]]," ",Table711[[#This Row],[Series]]," ",Table711[[#This Row],[Class]])</f>
        <v>11/16-28 UN 2A</v>
      </c>
      <c r="H271" s="4" t="str">
        <f>CONCATENATE(TEXT(Table711[[#This Row],[Decimal]],".000"),"-",Table711[[#This Row],[Pitch]]," ",Table711[[#This Row],[Series]]," ",Table711[[#This Row],[Class]])</f>
        <v>.688-28 UN 2A</v>
      </c>
      <c r="I271" s="55">
        <v>1.1999999999999999E-3</v>
      </c>
      <c r="J271" s="55">
        <v>1.0612999999999999</v>
      </c>
      <c r="K271" s="55">
        <v>1.0548</v>
      </c>
      <c r="L271" s="55" t="s">
        <v>551</v>
      </c>
      <c r="M271" s="55">
        <v>1.0381</v>
      </c>
      <c r="N271" s="55">
        <v>1.0341</v>
      </c>
      <c r="O271" s="55">
        <v>1.0186999999999999</v>
      </c>
      <c r="R271" s="4"/>
      <c r="S271" s="38" t="s">
        <v>649</v>
      </c>
      <c r="T271" s="4" t="str">
        <f>VLOOKUP(LEFT(Table7912[[#This Row],[Column1]],FIND("–",Table7912[[#This Row],[Column1]])-1),Table610[],2,0)</f>
        <v>11/16</v>
      </c>
      <c r="U271" s="13">
        <f>VLOOKUP(LEFT(Table7912[[#This Row],[Column1]],FIND("–",Table7912[[#This Row],[Column1]])-1),Table610[],4,0)</f>
        <v>0.6875</v>
      </c>
      <c r="V271" s="4" t="str">
        <f t="shared" si="9"/>
        <v>28</v>
      </c>
      <c r="W271" s="4" t="s">
        <v>384</v>
      </c>
      <c r="X271" s="4" t="s">
        <v>373</v>
      </c>
      <c r="Y271" s="4" t="str">
        <f>CONCATENATE(Table7912[[#This Row],[Fraction]],"-",Table7912[[#This Row],[Pitch]]," ",Table7912[[#This Row],[Series]]," ",Table7912[[#This Row],[Class]])</f>
        <v>11/16-28 UN 2B</v>
      </c>
      <c r="Z271" s="4" t="str">
        <f>CONCATENATE(TEXT(Table7912[[#This Row],[Decimal]],".000"),"-",Table7912[[#This Row],[Pitch]]," ",Table7912[[#This Row],[Series]]," ",Table7912[[#This Row],[Class]])</f>
        <v>.688-28 UN 2B</v>
      </c>
      <c r="AC271" s="55">
        <v>1.0625</v>
      </c>
      <c r="AE271" s="4">
        <v>1.0445</v>
      </c>
      <c r="AF271" s="4">
        <v>1.0392999999999999</v>
      </c>
      <c r="AG271" s="4"/>
      <c r="AH271" s="55">
        <v>1.024</v>
      </c>
      <c r="AI271" s="4">
        <v>1.032</v>
      </c>
      <c r="AJ271" s="4"/>
      <c r="AK271" s="4"/>
      <c r="AL271" s="4"/>
      <c r="AM271" s="4"/>
      <c r="AN271" s="4"/>
      <c r="AO271" s="4"/>
      <c r="AS271" s="16"/>
      <c r="AT271" s="16"/>
      <c r="AX271" s="17"/>
      <c r="AY271" s="77"/>
    </row>
    <row r="272" spans="1:51" x14ac:dyDescent="0.25">
      <c r="A272" s="38" t="s">
        <v>649</v>
      </c>
      <c r="B272" s="4" t="str">
        <f>VLOOKUP(LEFT(Table711[[#This Row],[Column1]],FIND("–",Table711[[#This Row],[Column1]])-1),Table610[],2,0)</f>
        <v>11/16</v>
      </c>
      <c r="C272" s="13">
        <f>VLOOKUP(LEFT(Table711[[#This Row],[Column1]],FIND("–",Table711[[#This Row],[Column1]])-1),Table610[],4,0)</f>
        <v>0.6875</v>
      </c>
      <c r="D272" s="4" t="str">
        <f t="shared" si="8"/>
        <v>28</v>
      </c>
      <c r="E272" s="4" t="s">
        <v>384</v>
      </c>
      <c r="F272" s="4" t="s">
        <v>374</v>
      </c>
      <c r="G272" s="4" t="str">
        <f>CONCATENATE(Table711[[#This Row],[Fraction]],"-",Table711[[#This Row],[Pitch]]," ",Table711[[#This Row],[Series]]," ",Table711[[#This Row],[Class]])</f>
        <v>11/16-28 UN 3A</v>
      </c>
      <c r="H272" s="4" t="str">
        <f>CONCATENATE(TEXT(Table711[[#This Row],[Decimal]],".000"),"-",Table711[[#This Row],[Pitch]]," ",Table711[[#This Row],[Series]]," ",Table711[[#This Row],[Class]])</f>
        <v>.688-28 UN 3A</v>
      </c>
      <c r="I272" s="55">
        <v>0</v>
      </c>
      <c r="J272" s="55">
        <v>1.0625</v>
      </c>
      <c r="K272" s="55">
        <v>1.056</v>
      </c>
      <c r="L272" s="55" t="s">
        <v>551</v>
      </c>
      <c r="M272" s="55">
        <v>1.0392999999999999</v>
      </c>
      <c r="N272" s="55">
        <v>1.0363</v>
      </c>
      <c r="O272" s="55">
        <v>1.0199</v>
      </c>
      <c r="R272" s="4"/>
      <c r="S272" s="38" t="s">
        <v>649</v>
      </c>
      <c r="T272" s="4" t="str">
        <f>VLOOKUP(LEFT(Table7912[[#This Row],[Column1]],FIND("–",Table7912[[#This Row],[Column1]])-1),Table610[],2,0)</f>
        <v>11/16</v>
      </c>
      <c r="U272" s="13">
        <f>VLOOKUP(LEFT(Table7912[[#This Row],[Column1]],FIND("–",Table7912[[#This Row],[Column1]])-1),Table610[],4,0)</f>
        <v>0.6875</v>
      </c>
      <c r="V272" s="4" t="str">
        <f t="shared" si="9"/>
        <v>28</v>
      </c>
      <c r="W272" s="4" t="s">
        <v>384</v>
      </c>
      <c r="X272" s="4" t="s">
        <v>375</v>
      </c>
      <c r="Y272" s="4" t="str">
        <f>CONCATENATE(Table7912[[#This Row],[Fraction]],"-",Table7912[[#This Row],[Pitch]]," ",Table7912[[#This Row],[Series]]," ",Table7912[[#This Row],[Class]])</f>
        <v>11/16-28 UN 3B</v>
      </c>
      <c r="Z272" s="4" t="str">
        <f>CONCATENATE(TEXT(Table7912[[#This Row],[Decimal]],".000"),"-",Table7912[[#This Row],[Pitch]]," ",Table7912[[#This Row],[Series]]," ",Table7912[[#This Row],[Class]])</f>
        <v>.688-28 UN 3B</v>
      </c>
      <c r="AC272" s="55">
        <v>1.0625</v>
      </c>
      <c r="AE272" s="4">
        <v>1.0431999999999999</v>
      </c>
      <c r="AF272" s="4">
        <v>1.0392999999999999</v>
      </c>
      <c r="AG272" s="4"/>
      <c r="AH272" s="55">
        <v>1.024</v>
      </c>
      <c r="AI272" s="4">
        <v>1.0301</v>
      </c>
      <c r="AJ272" s="4"/>
      <c r="AK272" s="4"/>
      <c r="AL272" s="4"/>
      <c r="AM272" s="4"/>
      <c r="AN272" s="4"/>
      <c r="AO272" s="4"/>
      <c r="AS272" s="16"/>
      <c r="AT272" s="16"/>
      <c r="AX272" s="17"/>
      <c r="AY272" s="77"/>
    </row>
    <row r="273" spans="1:51" x14ac:dyDescent="0.25">
      <c r="A273" s="38" t="s">
        <v>695</v>
      </c>
      <c r="B273" s="4" t="str">
        <f>VLOOKUP(LEFT(Table711[[#This Row],[Column1]],FIND("–",Table711[[#This Row],[Column1]])-1),Table610[],2,0)</f>
        <v>1 1/8</v>
      </c>
      <c r="C273" s="13">
        <f>VLOOKUP(LEFT(Table711[[#This Row],[Column1]],FIND("–",Table711[[#This Row],[Column1]])-1),Table610[],4,0)</f>
        <v>1.125</v>
      </c>
      <c r="D273" s="4" t="str">
        <f t="shared" si="8"/>
        <v>7</v>
      </c>
      <c r="E273" s="4" t="s">
        <v>381</v>
      </c>
      <c r="F273" s="4" t="s">
        <v>376</v>
      </c>
      <c r="G273" s="4" t="str">
        <f>CONCATENATE(Table711[[#This Row],[Fraction]],"-",Table711[[#This Row],[Pitch]]," ",Table711[[#This Row],[Series]]," ",Table711[[#This Row],[Class]])</f>
        <v>1 1/8-7 UNC 1A</v>
      </c>
      <c r="H273" s="4" t="str">
        <f>CONCATENATE(TEXT(Table711[[#This Row],[Decimal]],".000"),"-",Table711[[#This Row],[Pitch]]," ",Table711[[#This Row],[Series]]," ",Table711[[#This Row],[Class]])</f>
        <v>1.125-7 UNC 1A</v>
      </c>
      <c r="I273" s="55">
        <v>2.2000000000000001E-3</v>
      </c>
      <c r="J273" s="55">
        <v>1.1228</v>
      </c>
      <c r="K273" s="55">
        <v>1.0982000000000001</v>
      </c>
      <c r="L273" s="55" t="s">
        <v>551</v>
      </c>
      <c r="M273" s="55">
        <v>1.03</v>
      </c>
      <c r="N273" s="55">
        <v>1.0190999999999999</v>
      </c>
      <c r="O273" s="55">
        <v>0.95269999999999999</v>
      </c>
      <c r="R273" s="4"/>
      <c r="S273" s="38" t="s">
        <v>695</v>
      </c>
      <c r="T273" s="4" t="str">
        <f>VLOOKUP(LEFT(Table7912[[#This Row],[Column1]],FIND("–",Table7912[[#This Row],[Column1]])-1),Table610[],2,0)</f>
        <v>1 1/8</v>
      </c>
      <c r="U273" s="13">
        <f>VLOOKUP(LEFT(Table7912[[#This Row],[Column1]],FIND("–",Table7912[[#This Row],[Column1]])-1),Table610[],4,0)</f>
        <v>1.125</v>
      </c>
      <c r="V273" s="4" t="str">
        <f t="shared" si="9"/>
        <v>7</v>
      </c>
      <c r="W273" s="4" t="s">
        <v>381</v>
      </c>
      <c r="X273" s="4" t="s">
        <v>377</v>
      </c>
      <c r="Y273" s="4" t="str">
        <f>CONCATENATE(Table7912[[#This Row],[Fraction]],"-",Table7912[[#This Row],[Pitch]]," ",Table7912[[#This Row],[Series]]," ",Table7912[[#This Row],[Class]])</f>
        <v>1 1/8-7 UNC 1B</v>
      </c>
      <c r="Z273" s="4" t="str">
        <f>CONCATENATE(TEXT(Table7912[[#This Row],[Decimal]],".000"),"-",Table7912[[#This Row],[Pitch]]," ",Table7912[[#This Row],[Series]]," ",Table7912[[#This Row],[Class]])</f>
        <v>1.125-7 UNC 1B</v>
      </c>
      <c r="AC273" s="55">
        <v>1.125</v>
      </c>
      <c r="AE273" s="4">
        <v>1.0463</v>
      </c>
      <c r="AF273" s="4">
        <v>1.0322</v>
      </c>
      <c r="AG273" s="4"/>
      <c r="AH273" s="55">
        <v>0.97</v>
      </c>
      <c r="AI273" s="4">
        <v>0.998</v>
      </c>
      <c r="AJ273" s="4"/>
      <c r="AK273" s="4"/>
      <c r="AL273" s="4"/>
      <c r="AM273" s="4"/>
      <c r="AN273" s="4"/>
      <c r="AO273" s="4"/>
      <c r="AS273" s="16"/>
      <c r="AT273" s="16"/>
      <c r="AX273" s="17"/>
      <c r="AY273" s="77"/>
    </row>
    <row r="274" spans="1:51" x14ac:dyDescent="0.25">
      <c r="A274" s="38" t="s">
        <v>695</v>
      </c>
      <c r="B274" s="4" t="str">
        <f>VLOOKUP(LEFT(Table711[[#This Row],[Column1]],FIND("–",Table711[[#This Row],[Column1]])-1),Table610[],2,0)</f>
        <v>1 1/8</v>
      </c>
      <c r="C274" s="13">
        <f>VLOOKUP(LEFT(Table711[[#This Row],[Column1]],FIND("–",Table711[[#This Row],[Column1]])-1),Table610[],4,0)</f>
        <v>1.125</v>
      </c>
      <c r="D274" s="4" t="str">
        <f t="shared" si="8"/>
        <v>7</v>
      </c>
      <c r="E274" s="4" t="s">
        <v>381</v>
      </c>
      <c r="F274" s="4" t="s">
        <v>372</v>
      </c>
      <c r="G274" s="4" t="str">
        <f>CONCATENATE(Table711[[#This Row],[Fraction]],"-",Table711[[#This Row],[Pitch]]," ",Table711[[#This Row],[Series]]," ",Table711[[#This Row],[Class]])</f>
        <v>1 1/8-7 UNC 2A</v>
      </c>
      <c r="H274" s="4" t="str">
        <f>CONCATENATE(TEXT(Table711[[#This Row],[Decimal]],".000"),"-",Table711[[#This Row],[Pitch]]," ",Table711[[#This Row],[Series]]," ",Table711[[#This Row],[Class]])</f>
        <v>1.125-7 UNC 2A</v>
      </c>
      <c r="I274" s="55">
        <v>2.2000000000000001E-3</v>
      </c>
      <c r="J274" s="55">
        <v>1.1228</v>
      </c>
      <c r="K274" s="55">
        <v>1.1064000000000001</v>
      </c>
      <c r="L274" s="55">
        <v>1.0982000000000001</v>
      </c>
      <c r="M274" s="55">
        <v>1.03</v>
      </c>
      <c r="N274" s="55">
        <v>1.0227999999999999</v>
      </c>
      <c r="O274" s="55">
        <v>0.95269999999999999</v>
      </c>
      <c r="R274" s="4"/>
      <c r="S274" s="38" t="s">
        <v>695</v>
      </c>
      <c r="T274" s="4" t="str">
        <f>VLOOKUP(LEFT(Table7912[[#This Row],[Column1]],FIND("–",Table7912[[#This Row],[Column1]])-1),Table610[],2,0)</f>
        <v>1 1/8</v>
      </c>
      <c r="U274" s="13">
        <f>VLOOKUP(LEFT(Table7912[[#This Row],[Column1]],FIND("–",Table7912[[#This Row],[Column1]])-1),Table610[],4,0)</f>
        <v>1.125</v>
      </c>
      <c r="V274" s="4" t="str">
        <f t="shared" si="9"/>
        <v>7</v>
      </c>
      <c r="W274" s="4" t="s">
        <v>381</v>
      </c>
      <c r="X274" s="4" t="s">
        <v>373</v>
      </c>
      <c r="Y274" s="4" t="str">
        <f>CONCATENATE(Table7912[[#This Row],[Fraction]],"-",Table7912[[#This Row],[Pitch]]," ",Table7912[[#This Row],[Series]]," ",Table7912[[#This Row],[Class]])</f>
        <v>1 1/8-7 UNC 2B</v>
      </c>
      <c r="Z274" s="4" t="str">
        <f>CONCATENATE(TEXT(Table7912[[#This Row],[Decimal]],".000"),"-",Table7912[[#This Row],[Pitch]]," ",Table7912[[#This Row],[Series]]," ",Table7912[[#This Row],[Class]])</f>
        <v>1.125-7 UNC 2B</v>
      </c>
      <c r="AC274" s="55">
        <v>1.125</v>
      </c>
      <c r="AE274" s="4">
        <v>1.0416000000000001</v>
      </c>
      <c r="AF274" s="4">
        <v>1.0322</v>
      </c>
      <c r="AG274" s="4"/>
      <c r="AH274" s="55">
        <v>0.97</v>
      </c>
      <c r="AI274" s="4">
        <v>0.998</v>
      </c>
      <c r="AJ274" s="4"/>
      <c r="AK274" s="4"/>
      <c r="AL274" s="4"/>
      <c r="AM274" s="4"/>
      <c r="AN274" s="4"/>
      <c r="AO274" s="4"/>
      <c r="AS274" s="16"/>
      <c r="AT274" s="16"/>
      <c r="AX274" s="17"/>
      <c r="AY274" s="77"/>
    </row>
    <row r="275" spans="1:51" x14ac:dyDescent="0.25">
      <c r="A275" s="38" t="s">
        <v>696</v>
      </c>
      <c r="B275" s="4" t="str">
        <f>VLOOKUP(LEFT(Table711[[#This Row],[Column1]],FIND("–",Table711[[#This Row],[Column1]])-1),Table610[],2,0)</f>
        <v>1 1/8</v>
      </c>
      <c r="C275" s="13">
        <f>VLOOKUP(LEFT(Table711[[#This Row],[Column1]],FIND("–",Table711[[#This Row],[Column1]])-1),Table610[],4,0)</f>
        <v>1.125</v>
      </c>
      <c r="D275" s="4" t="str">
        <f t="shared" si="8"/>
        <v>8</v>
      </c>
      <c r="E275" s="4" t="s">
        <v>384</v>
      </c>
      <c r="F275" s="4" t="s">
        <v>374</v>
      </c>
      <c r="G275" s="4" t="str">
        <f>CONCATENATE(Table711[[#This Row],[Fraction]],"-",Table711[[#This Row],[Pitch]]," ",Table711[[#This Row],[Series]]," ",Table711[[#This Row],[Class]])</f>
        <v>1 1/8-8 UN 3A</v>
      </c>
      <c r="H275" s="4" t="str">
        <f>CONCATENATE(TEXT(Table711[[#This Row],[Decimal]],".000"),"-",Table711[[#This Row],[Pitch]]," ",Table711[[#This Row],[Series]]," ",Table711[[#This Row],[Class]])</f>
        <v>1.125-8 UN 3A</v>
      </c>
      <c r="I275" s="55">
        <v>0</v>
      </c>
      <c r="J275" s="55">
        <v>1.125</v>
      </c>
      <c r="K275" s="55">
        <v>1.1086</v>
      </c>
      <c r="L275" s="55" t="s">
        <v>551</v>
      </c>
      <c r="M275" s="55">
        <v>1.0322</v>
      </c>
      <c r="N275" s="55">
        <v>1.0267999999999999</v>
      </c>
      <c r="O275" s="55">
        <v>0.95489999999999997</v>
      </c>
      <c r="R275" s="4"/>
      <c r="S275" s="38" t="s">
        <v>696</v>
      </c>
      <c r="T275" s="4" t="str">
        <f>VLOOKUP(LEFT(Table7912[[#This Row],[Column1]],FIND("–",Table7912[[#This Row],[Column1]])-1),Table610[],2,0)</f>
        <v>1 1/8</v>
      </c>
      <c r="U275" s="13">
        <f>VLOOKUP(LEFT(Table7912[[#This Row],[Column1]],FIND("–",Table7912[[#This Row],[Column1]])-1),Table610[],4,0)</f>
        <v>1.125</v>
      </c>
      <c r="V275" s="4" t="str">
        <f t="shared" si="9"/>
        <v>8</v>
      </c>
      <c r="W275" s="4" t="s">
        <v>384</v>
      </c>
      <c r="X275" s="4" t="s">
        <v>375</v>
      </c>
      <c r="Y275" s="4" t="str">
        <f>CONCATENATE(Table7912[[#This Row],[Fraction]],"-",Table7912[[#This Row],[Pitch]]," ",Table7912[[#This Row],[Series]]," ",Table7912[[#This Row],[Class]])</f>
        <v>1 1/8-8 UN 3B</v>
      </c>
      <c r="Z275" s="4" t="str">
        <f>CONCATENATE(TEXT(Table7912[[#This Row],[Decimal]],".000"),"-",Table7912[[#This Row],[Pitch]]," ",Table7912[[#This Row],[Series]]," ",Table7912[[#This Row],[Class]])</f>
        <v>1.125-8 UN 3B</v>
      </c>
      <c r="AC275" s="55">
        <v>1.125</v>
      </c>
      <c r="AE275" s="4">
        <v>1.0392999999999999</v>
      </c>
      <c r="AF275" s="4">
        <v>1.0322</v>
      </c>
      <c r="AG275" s="4"/>
      <c r="AH275" s="55">
        <v>0.97</v>
      </c>
      <c r="AI275" s="4">
        <v>0.98750000000000004</v>
      </c>
      <c r="AJ275" s="4"/>
      <c r="AK275" s="4"/>
      <c r="AL275" s="4"/>
      <c r="AM275" s="4"/>
      <c r="AN275" s="4"/>
      <c r="AO275" s="4"/>
      <c r="AS275" s="16"/>
      <c r="AT275" s="16"/>
      <c r="AX275" s="17"/>
      <c r="AY275" s="77"/>
    </row>
    <row r="276" spans="1:51" x14ac:dyDescent="0.25">
      <c r="A276" s="38" t="s">
        <v>696</v>
      </c>
      <c r="B276" s="4" t="str">
        <f>VLOOKUP(LEFT(Table711[[#This Row],[Column1]],FIND("–",Table711[[#This Row],[Column1]])-1),Table610[],2,0)</f>
        <v>1 1/8</v>
      </c>
      <c r="C276" s="13">
        <f>VLOOKUP(LEFT(Table711[[#This Row],[Column1]],FIND("–",Table711[[#This Row],[Column1]])-1),Table610[],4,0)</f>
        <v>1.125</v>
      </c>
      <c r="D276" s="4" t="str">
        <f t="shared" si="8"/>
        <v>8</v>
      </c>
      <c r="E276" s="4" t="s">
        <v>384</v>
      </c>
      <c r="F276" s="4" t="s">
        <v>372</v>
      </c>
      <c r="G276" s="4" t="str">
        <f>CONCATENATE(Table711[[#This Row],[Fraction]],"-",Table711[[#This Row],[Pitch]]," ",Table711[[#This Row],[Series]]," ",Table711[[#This Row],[Class]])</f>
        <v>1 1/8-8 UN 2A</v>
      </c>
      <c r="H276" s="4" t="str">
        <f>CONCATENATE(TEXT(Table711[[#This Row],[Decimal]],".000"),"-",Table711[[#This Row],[Pitch]]," ",Table711[[#This Row],[Series]]," ",Table711[[#This Row],[Class]])</f>
        <v>1.125-8 UN 2A</v>
      </c>
      <c r="I276" s="55">
        <v>2.0999999999999999E-3</v>
      </c>
      <c r="J276" s="55">
        <v>1.1229</v>
      </c>
      <c r="K276" s="55">
        <v>1.1079000000000001</v>
      </c>
      <c r="L276" s="55">
        <v>1.1004</v>
      </c>
      <c r="M276" s="55">
        <v>1.0417000000000001</v>
      </c>
      <c r="N276" s="55">
        <v>1.0347999999999999</v>
      </c>
      <c r="O276" s="55">
        <v>0.97409999999999997</v>
      </c>
      <c r="R276" s="4"/>
      <c r="S276" s="38" t="s">
        <v>696</v>
      </c>
      <c r="T276" s="4" t="str">
        <f>VLOOKUP(LEFT(Table7912[[#This Row],[Column1]],FIND("–",Table7912[[#This Row],[Column1]])-1),Table610[],2,0)</f>
        <v>1 1/8</v>
      </c>
      <c r="U276" s="13">
        <f>VLOOKUP(LEFT(Table7912[[#This Row],[Column1]],FIND("–",Table7912[[#This Row],[Column1]])-1),Table610[],4,0)</f>
        <v>1.125</v>
      </c>
      <c r="V276" s="4" t="str">
        <f t="shared" si="9"/>
        <v>8</v>
      </c>
      <c r="W276" s="4" t="s">
        <v>384</v>
      </c>
      <c r="X276" s="4" t="s">
        <v>373</v>
      </c>
      <c r="Y276" s="4" t="str">
        <f>CONCATENATE(Table7912[[#This Row],[Fraction]],"-",Table7912[[#This Row],[Pitch]]," ",Table7912[[#This Row],[Series]]," ",Table7912[[#This Row],[Class]])</f>
        <v>1 1/8-8 UN 2B</v>
      </c>
      <c r="Z276" s="4" t="str">
        <f>CONCATENATE(TEXT(Table7912[[#This Row],[Decimal]],".000"),"-",Table7912[[#This Row],[Pitch]]," ",Table7912[[#This Row],[Series]]," ",Table7912[[#This Row],[Class]])</f>
        <v>1.125-8 UN 2B</v>
      </c>
      <c r="AC276" s="55">
        <v>1.125</v>
      </c>
      <c r="AE276" s="4">
        <v>1.0528</v>
      </c>
      <c r="AF276" s="4">
        <v>1.0438000000000001</v>
      </c>
      <c r="AG276" s="4"/>
      <c r="AH276" s="55">
        <v>0.99</v>
      </c>
      <c r="AI276" s="4">
        <v>1.0149999999999999</v>
      </c>
      <c r="AJ276" s="4"/>
      <c r="AK276" s="4"/>
      <c r="AL276" s="4"/>
      <c r="AM276" s="4"/>
      <c r="AN276" s="4"/>
      <c r="AO276" s="4"/>
      <c r="AS276" s="16"/>
      <c r="AT276" s="16"/>
      <c r="AX276" s="17"/>
      <c r="AY276" s="77"/>
    </row>
    <row r="277" spans="1:51" x14ac:dyDescent="0.25">
      <c r="A277" s="38" t="s">
        <v>696</v>
      </c>
      <c r="B277" s="4" t="str">
        <f>VLOOKUP(LEFT(Table711[[#This Row],[Column1]],FIND("–",Table711[[#This Row],[Column1]])-1),Table610[],2,0)</f>
        <v>1 1/8</v>
      </c>
      <c r="C277" s="13">
        <f>VLOOKUP(LEFT(Table711[[#This Row],[Column1]],FIND("–",Table711[[#This Row],[Column1]])-1),Table610[],4,0)</f>
        <v>1.125</v>
      </c>
      <c r="D277" s="4" t="str">
        <f t="shared" si="8"/>
        <v>8</v>
      </c>
      <c r="E277" s="4" t="s">
        <v>384</v>
      </c>
      <c r="F277" s="4" t="s">
        <v>374</v>
      </c>
      <c r="G277" s="4" t="str">
        <f>CONCATENATE(Table711[[#This Row],[Fraction]],"-",Table711[[#This Row],[Pitch]]," ",Table711[[#This Row],[Series]]," ",Table711[[#This Row],[Class]])</f>
        <v>1 1/8-8 UN 3A</v>
      </c>
      <c r="H277" s="4" t="str">
        <f>CONCATENATE(TEXT(Table711[[#This Row],[Decimal]],".000"),"-",Table711[[#This Row],[Pitch]]," ",Table711[[#This Row],[Series]]," ",Table711[[#This Row],[Class]])</f>
        <v>1.125-8 UN 3A</v>
      </c>
      <c r="I277" s="55">
        <v>0</v>
      </c>
      <c r="J277" s="55">
        <v>1.125</v>
      </c>
      <c r="K277" s="55">
        <v>1.1100000000000001</v>
      </c>
      <c r="L277" s="55" t="s">
        <v>551</v>
      </c>
      <c r="M277" s="55">
        <v>1.0438000000000001</v>
      </c>
      <c r="N277" s="55">
        <v>1.0386</v>
      </c>
      <c r="O277" s="55">
        <v>0.97619999999999996</v>
      </c>
      <c r="R277" s="4"/>
      <c r="S277" s="38" t="s">
        <v>696</v>
      </c>
      <c r="T277" s="4" t="str">
        <f>VLOOKUP(LEFT(Table7912[[#This Row],[Column1]],FIND("–",Table7912[[#This Row],[Column1]])-1),Table610[],2,0)</f>
        <v>1 1/8</v>
      </c>
      <c r="U277" s="13">
        <f>VLOOKUP(LEFT(Table7912[[#This Row],[Column1]],FIND("–",Table7912[[#This Row],[Column1]])-1),Table610[],4,0)</f>
        <v>1.125</v>
      </c>
      <c r="V277" s="4" t="str">
        <f t="shared" si="9"/>
        <v>8</v>
      </c>
      <c r="W277" s="4" t="s">
        <v>384</v>
      </c>
      <c r="X277" s="4" t="s">
        <v>375</v>
      </c>
      <c r="Y277" s="4" t="str">
        <f>CONCATENATE(Table7912[[#This Row],[Fraction]],"-",Table7912[[#This Row],[Pitch]]," ",Table7912[[#This Row],[Series]]," ",Table7912[[#This Row],[Class]])</f>
        <v>1 1/8-8 UN 3B</v>
      </c>
      <c r="Z277" s="4" t="str">
        <f>CONCATENATE(TEXT(Table7912[[#This Row],[Decimal]],".000"),"-",Table7912[[#This Row],[Pitch]]," ",Table7912[[#This Row],[Series]]," ",Table7912[[#This Row],[Class]])</f>
        <v>1.125-8 UN 3B</v>
      </c>
      <c r="AC277" s="55">
        <v>1.125</v>
      </c>
      <c r="AE277" s="4">
        <v>1.0505</v>
      </c>
      <c r="AF277" s="4">
        <v>1.0438000000000001</v>
      </c>
      <c r="AG277" s="4"/>
      <c r="AH277" s="55">
        <v>0.99</v>
      </c>
      <c r="AI277" s="4">
        <v>1.0046999999999999</v>
      </c>
      <c r="AJ277" s="4"/>
      <c r="AK277" s="4"/>
      <c r="AL277" s="4"/>
      <c r="AM277" s="4"/>
      <c r="AN277" s="4"/>
      <c r="AO277" s="4"/>
      <c r="AS277" s="16"/>
      <c r="AT277" s="16"/>
      <c r="AX277" s="17"/>
      <c r="AY277" s="77"/>
    </row>
    <row r="278" spans="1:51" x14ac:dyDescent="0.25">
      <c r="A278" s="38" t="s">
        <v>697</v>
      </c>
      <c r="B278" s="4" t="str">
        <f>VLOOKUP(LEFT(Table711[[#This Row],[Column1]],FIND("–",Table711[[#This Row],[Column1]])-1),Table610[],2,0)</f>
        <v>1 1/8</v>
      </c>
      <c r="C278" s="13">
        <f>VLOOKUP(LEFT(Table711[[#This Row],[Column1]],FIND("–",Table711[[#This Row],[Column1]])-1),Table610[],4,0)</f>
        <v>1.125</v>
      </c>
      <c r="D278" s="4" t="str">
        <f t="shared" si="8"/>
        <v>10</v>
      </c>
      <c r="E278" s="4" t="s">
        <v>382</v>
      </c>
      <c r="F278" s="4" t="s">
        <v>372</v>
      </c>
      <c r="G278" s="4" t="str">
        <f>CONCATENATE(Table711[[#This Row],[Fraction]],"-",Table711[[#This Row],[Pitch]]," ",Table711[[#This Row],[Series]]," ",Table711[[#This Row],[Class]])</f>
        <v>1 1/8-10 UNS 2A</v>
      </c>
      <c r="H278" s="4" t="str">
        <f>CONCATENATE(TEXT(Table711[[#This Row],[Decimal]],".000"),"-",Table711[[#This Row],[Pitch]]," ",Table711[[#This Row],[Series]]," ",Table711[[#This Row],[Class]])</f>
        <v>1.125-10 UNS 2A</v>
      </c>
      <c r="I278" s="55">
        <v>1.8E-3</v>
      </c>
      <c r="J278" s="55">
        <v>1.1232</v>
      </c>
      <c r="K278" s="55">
        <v>1.1103000000000001</v>
      </c>
      <c r="L278" s="55" t="s">
        <v>551</v>
      </c>
      <c r="M278" s="55">
        <v>1.0582</v>
      </c>
      <c r="N278" s="55">
        <v>1.052</v>
      </c>
      <c r="O278" s="55">
        <v>1.0042</v>
      </c>
      <c r="R278" s="4"/>
      <c r="S278" s="38" t="s">
        <v>697</v>
      </c>
      <c r="T278" s="4" t="str">
        <f>VLOOKUP(LEFT(Table7912[[#This Row],[Column1]],FIND("–",Table7912[[#This Row],[Column1]])-1),Table610[],2,0)</f>
        <v>1 1/8</v>
      </c>
      <c r="U278" s="13">
        <f>VLOOKUP(LEFT(Table7912[[#This Row],[Column1]],FIND("–",Table7912[[#This Row],[Column1]])-1),Table610[],4,0)</f>
        <v>1.125</v>
      </c>
      <c r="V278" s="4" t="str">
        <f t="shared" si="9"/>
        <v>10</v>
      </c>
      <c r="W278" s="4" t="s">
        <v>382</v>
      </c>
      <c r="X278" s="4" t="s">
        <v>373</v>
      </c>
      <c r="Y278" s="4" t="str">
        <f>CONCATENATE(Table7912[[#This Row],[Fraction]],"-",Table7912[[#This Row],[Pitch]]," ",Table7912[[#This Row],[Series]]," ",Table7912[[#This Row],[Class]])</f>
        <v>1 1/8-10 UNS 2B</v>
      </c>
      <c r="Z278" s="4" t="str">
        <f>CONCATENATE(TEXT(Table7912[[#This Row],[Decimal]],".000"),"-",Table7912[[#This Row],[Pitch]]," ",Table7912[[#This Row],[Series]]," ",Table7912[[#This Row],[Class]])</f>
        <v>1.125-10 UNS 2B</v>
      </c>
      <c r="AC278" s="55">
        <v>1.125</v>
      </c>
      <c r="AE278" s="4">
        <v>1.0680000000000001</v>
      </c>
      <c r="AF278" s="4">
        <v>1.06</v>
      </c>
      <c r="AG278" s="4"/>
      <c r="AH278" s="55">
        <v>1.0169999999999999</v>
      </c>
      <c r="AI278" s="4">
        <v>1.038</v>
      </c>
      <c r="AJ278" s="4"/>
      <c r="AK278" s="4"/>
      <c r="AL278" s="4"/>
      <c r="AM278" s="4"/>
      <c r="AN278" s="4"/>
      <c r="AO278" s="4"/>
      <c r="AS278" s="16"/>
      <c r="AT278" s="16"/>
      <c r="AX278" s="17"/>
      <c r="AY278" s="77"/>
    </row>
    <row r="279" spans="1:51" x14ac:dyDescent="0.25">
      <c r="A279" s="38" t="s">
        <v>698</v>
      </c>
      <c r="B279" s="4" t="str">
        <f>VLOOKUP(LEFT(Table711[[#This Row],[Column1]],FIND("–",Table711[[#This Row],[Column1]])-1),Table610[],2,0)</f>
        <v>1 1/8</v>
      </c>
      <c r="C279" s="13">
        <f>VLOOKUP(LEFT(Table711[[#This Row],[Column1]],FIND("–",Table711[[#This Row],[Column1]])-1),Table610[],4,0)</f>
        <v>1.125</v>
      </c>
      <c r="D279" s="4" t="str">
        <f t="shared" si="8"/>
        <v>12</v>
      </c>
      <c r="E279" s="4" t="s">
        <v>380</v>
      </c>
      <c r="F279" s="4" t="s">
        <v>376</v>
      </c>
      <c r="G279" s="4" t="str">
        <f>CONCATENATE(Table711[[#This Row],[Fraction]],"-",Table711[[#This Row],[Pitch]]," ",Table711[[#This Row],[Series]]," ",Table711[[#This Row],[Class]])</f>
        <v>1 1/8-12 UNF 1A</v>
      </c>
      <c r="H279" s="4" t="str">
        <f>CONCATENATE(TEXT(Table711[[#This Row],[Decimal]],".000"),"-",Table711[[#This Row],[Pitch]]," ",Table711[[#This Row],[Series]]," ",Table711[[#This Row],[Class]])</f>
        <v>1.125-12 UNF 1A</v>
      </c>
      <c r="I279" s="55">
        <v>1.8E-3</v>
      </c>
      <c r="J279" s="55">
        <v>1.1232</v>
      </c>
      <c r="K279" s="55">
        <v>1.1060000000000001</v>
      </c>
      <c r="L279" s="55" t="s">
        <v>551</v>
      </c>
      <c r="M279" s="55">
        <v>1.0690999999999999</v>
      </c>
      <c r="N279" s="55">
        <v>1.0601</v>
      </c>
      <c r="O279" s="55">
        <v>1.024</v>
      </c>
      <c r="R279" s="4"/>
      <c r="S279" s="38" t="s">
        <v>698</v>
      </c>
      <c r="T279" s="4" t="str">
        <f>VLOOKUP(LEFT(Table7912[[#This Row],[Column1]],FIND("–",Table7912[[#This Row],[Column1]])-1),Table610[],2,0)</f>
        <v>1 1/8</v>
      </c>
      <c r="U279" s="13">
        <f>VLOOKUP(LEFT(Table7912[[#This Row],[Column1]],FIND("–",Table7912[[#This Row],[Column1]])-1),Table610[],4,0)</f>
        <v>1.125</v>
      </c>
      <c r="V279" s="4" t="str">
        <f t="shared" si="9"/>
        <v>12</v>
      </c>
      <c r="W279" s="4" t="s">
        <v>380</v>
      </c>
      <c r="X279" s="4" t="s">
        <v>377</v>
      </c>
      <c r="Y279" s="4" t="str">
        <f>CONCATENATE(Table7912[[#This Row],[Fraction]],"-",Table7912[[#This Row],[Pitch]]," ",Table7912[[#This Row],[Series]]," ",Table7912[[#This Row],[Class]])</f>
        <v>1 1/8-12 UNF 1B</v>
      </c>
      <c r="Z279" s="4" t="str">
        <f>CONCATENATE(TEXT(Table7912[[#This Row],[Decimal]],".000"),"-",Table7912[[#This Row],[Pitch]]," ",Table7912[[#This Row],[Series]]," ",Table7912[[#This Row],[Class]])</f>
        <v>1.125-12 UNF 1B</v>
      </c>
      <c r="AC279" s="55">
        <v>1.125</v>
      </c>
      <c r="AE279" s="4">
        <v>1.0826</v>
      </c>
      <c r="AF279" s="4">
        <v>1.0709</v>
      </c>
      <c r="AG279" s="4"/>
      <c r="AH279" s="55">
        <v>1.0349999999999999</v>
      </c>
      <c r="AI279" s="4">
        <v>1.0529999999999999</v>
      </c>
      <c r="AJ279" s="4"/>
      <c r="AK279" s="4"/>
      <c r="AL279" s="4"/>
      <c r="AM279" s="4"/>
      <c r="AN279" s="4"/>
      <c r="AO279" s="4"/>
      <c r="AS279" s="16"/>
      <c r="AT279" s="16"/>
      <c r="AX279" s="17"/>
      <c r="AY279" s="77"/>
    </row>
    <row r="280" spans="1:51" x14ac:dyDescent="0.25">
      <c r="A280" s="38" t="s">
        <v>698</v>
      </c>
      <c r="B280" s="4" t="str">
        <f>VLOOKUP(LEFT(Table711[[#This Row],[Column1]],FIND("–",Table711[[#This Row],[Column1]])-1),Table610[],2,0)</f>
        <v>1 1/8</v>
      </c>
      <c r="C280" s="13">
        <f>VLOOKUP(LEFT(Table711[[#This Row],[Column1]],FIND("–",Table711[[#This Row],[Column1]])-1),Table610[],4,0)</f>
        <v>1.125</v>
      </c>
      <c r="D280" s="4" t="str">
        <f t="shared" si="8"/>
        <v>12</v>
      </c>
      <c r="E280" s="4" t="s">
        <v>380</v>
      </c>
      <c r="F280" s="4" t="s">
        <v>372</v>
      </c>
      <c r="G280" s="4" t="str">
        <f>CONCATENATE(Table711[[#This Row],[Fraction]],"-",Table711[[#This Row],[Pitch]]," ",Table711[[#This Row],[Series]]," ",Table711[[#This Row],[Class]])</f>
        <v>1 1/8-12 UNF 2A</v>
      </c>
      <c r="H280" s="4" t="str">
        <f>CONCATENATE(TEXT(Table711[[#This Row],[Decimal]],".000"),"-",Table711[[#This Row],[Pitch]]," ",Table711[[#This Row],[Series]]," ",Table711[[#This Row],[Class]])</f>
        <v>1.125-12 UNF 2A</v>
      </c>
      <c r="I280" s="55">
        <v>1.8E-3</v>
      </c>
      <c r="J280" s="55">
        <v>1.1232</v>
      </c>
      <c r="K280" s="55">
        <v>1.1117999999999999</v>
      </c>
      <c r="L280" s="55" t="s">
        <v>551</v>
      </c>
      <c r="M280" s="55">
        <v>1.0690999999999999</v>
      </c>
      <c r="N280" s="55">
        <v>1.0630999999999999</v>
      </c>
      <c r="O280" s="55">
        <v>1.024</v>
      </c>
      <c r="R280" s="4"/>
      <c r="S280" s="38" t="s">
        <v>698</v>
      </c>
      <c r="T280" s="4" t="str">
        <f>VLOOKUP(LEFT(Table7912[[#This Row],[Column1]],FIND("–",Table7912[[#This Row],[Column1]])-1),Table610[],2,0)</f>
        <v>1 1/8</v>
      </c>
      <c r="U280" s="13">
        <f>VLOOKUP(LEFT(Table7912[[#This Row],[Column1]],FIND("–",Table7912[[#This Row],[Column1]])-1),Table610[],4,0)</f>
        <v>1.125</v>
      </c>
      <c r="V280" s="4" t="str">
        <f t="shared" si="9"/>
        <v>12</v>
      </c>
      <c r="W280" s="4" t="s">
        <v>380</v>
      </c>
      <c r="X280" s="4" t="s">
        <v>373</v>
      </c>
      <c r="Y280" s="4" t="str">
        <f>CONCATENATE(Table7912[[#This Row],[Fraction]],"-",Table7912[[#This Row],[Pitch]]," ",Table7912[[#This Row],[Series]]," ",Table7912[[#This Row],[Class]])</f>
        <v>1 1/8-12 UNF 2B</v>
      </c>
      <c r="Z280" s="4" t="str">
        <f>CONCATENATE(TEXT(Table7912[[#This Row],[Decimal]],".000"),"-",Table7912[[#This Row],[Pitch]]," ",Table7912[[#This Row],[Series]]," ",Table7912[[#This Row],[Class]])</f>
        <v>1.125-12 UNF 2B</v>
      </c>
      <c r="AC280" s="55">
        <v>1.125</v>
      </c>
      <c r="AE280" s="4">
        <v>1.0787</v>
      </c>
      <c r="AF280" s="4">
        <v>1.0709</v>
      </c>
      <c r="AG280" s="4"/>
      <c r="AH280" s="55">
        <v>1.0349999999999999</v>
      </c>
      <c r="AI280" s="4">
        <v>1.0529999999999999</v>
      </c>
      <c r="AJ280" s="4"/>
      <c r="AK280" s="4"/>
      <c r="AL280" s="4"/>
      <c r="AM280" s="4"/>
      <c r="AN280" s="4"/>
      <c r="AO280" s="4"/>
      <c r="AS280" s="16"/>
      <c r="AT280" s="16"/>
      <c r="AX280" s="17"/>
      <c r="AY280" s="77"/>
    </row>
    <row r="281" spans="1:51" x14ac:dyDescent="0.25">
      <c r="A281" s="38" t="s">
        <v>699</v>
      </c>
      <c r="B281" s="4" t="str">
        <f>VLOOKUP(LEFT(Table711[[#This Row],[Column1]],FIND("–",Table711[[#This Row],[Column1]])-1),Table610[],2,0)</f>
        <v>1 1/8</v>
      </c>
      <c r="C281" s="13">
        <f>VLOOKUP(LEFT(Table711[[#This Row],[Column1]],FIND("–",Table711[[#This Row],[Column1]])-1),Table610[],4,0)</f>
        <v>1.125</v>
      </c>
      <c r="D281" s="4" t="str">
        <f t="shared" si="8"/>
        <v>14</v>
      </c>
      <c r="E281" s="4" t="s">
        <v>382</v>
      </c>
      <c r="F281" s="4" t="s">
        <v>374</v>
      </c>
      <c r="G281" s="4" t="str">
        <f>CONCATENATE(Table711[[#This Row],[Fraction]],"-",Table711[[#This Row],[Pitch]]," ",Table711[[#This Row],[Series]]," ",Table711[[#This Row],[Class]])</f>
        <v>1 1/8-14 UNS 3A</v>
      </c>
      <c r="H281" s="4" t="str">
        <f>CONCATENATE(TEXT(Table711[[#This Row],[Decimal]],".000"),"-",Table711[[#This Row],[Pitch]]," ",Table711[[#This Row],[Series]]," ",Table711[[#This Row],[Class]])</f>
        <v>1.125-14 UNS 3A</v>
      </c>
      <c r="I281" s="55">
        <v>0</v>
      </c>
      <c r="J281" s="55">
        <v>1.125</v>
      </c>
      <c r="K281" s="55">
        <v>1.1135999999999999</v>
      </c>
      <c r="L281" s="55" t="s">
        <v>551</v>
      </c>
      <c r="M281" s="55">
        <v>1.0709</v>
      </c>
      <c r="N281" s="55">
        <v>1.0664</v>
      </c>
      <c r="O281" s="55">
        <v>1.0258</v>
      </c>
      <c r="R281" s="4"/>
      <c r="S281" s="38" t="s">
        <v>699</v>
      </c>
      <c r="T281" s="4" t="str">
        <f>VLOOKUP(LEFT(Table7912[[#This Row],[Column1]],FIND("–",Table7912[[#This Row],[Column1]])-1),Table610[],2,0)</f>
        <v>1 1/8</v>
      </c>
      <c r="U281" s="13">
        <f>VLOOKUP(LEFT(Table7912[[#This Row],[Column1]],FIND("–",Table7912[[#This Row],[Column1]])-1),Table610[],4,0)</f>
        <v>1.125</v>
      </c>
      <c r="V281" s="4" t="str">
        <f t="shared" si="9"/>
        <v>14</v>
      </c>
      <c r="W281" s="4" t="s">
        <v>382</v>
      </c>
      <c r="X281" s="4" t="s">
        <v>375</v>
      </c>
      <c r="Y281" s="4" t="str">
        <f>CONCATENATE(Table7912[[#This Row],[Fraction]],"-",Table7912[[#This Row],[Pitch]]," ",Table7912[[#This Row],[Series]]," ",Table7912[[#This Row],[Class]])</f>
        <v>1 1/8-14 UNS 3B</v>
      </c>
      <c r="Z281" s="4" t="str">
        <f>CONCATENATE(TEXT(Table7912[[#This Row],[Decimal]],".000"),"-",Table7912[[#This Row],[Pitch]]," ",Table7912[[#This Row],[Series]]," ",Table7912[[#This Row],[Class]])</f>
        <v>1.125-14 UNS 3B</v>
      </c>
      <c r="AC281" s="55">
        <v>1.125</v>
      </c>
      <c r="AE281" s="4">
        <v>1.0768</v>
      </c>
      <c r="AF281" s="4">
        <v>1.0709</v>
      </c>
      <c r="AG281" s="4"/>
      <c r="AH281" s="55">
        <v>1.0349999999999999</v>
      </c>
      <c r="AI281" s="4">
        <v>1.0448</v>
      </c>
      <c r="AJ281" s="4"/>
      <c r="AK281" s="4"/>
      <c r="AL281" s="4"/>
      <c r="AM281" s="4"/>
      <c r="AN281" s="4"/>
      <c r="AO281" s="4"/>
      <c r="AS281" s="16"/>
      <c r="AT281" s="16"/>
      <c r="AX281" s="17"/>
      <c r="AY281" s="77"/>
    </row>
    <row r="282" spans="1:51" x14ac:dyDescent="0.25">
      <c r="A282" s="38" t="s">
        <v>699</v>
      </c>
      <c r="B282" s="4" t="str">
        <f>VLOOKUP(LEFT(Table711[[#This Row],[Column1]],FIND("–",Table711[[#This Row],[Column1]])-1),Table610[],2,0)</f>
        <v>1 1/8</v>
      </c>
      <c r="C282" s="13">
        <f>VLOOKUP(LEFT(Table711[[#This Row],[Column1]],FIND("–",Table711[[#This Row],[Column1]])-1),Table610[],4,0)</f>
        <v>1.125</v>
      </c>
      <c r="D282" s="4" t="str">
        <f t="shared" si="8"/>
        <v>14</v>
      </c>
      <c r="E282" s="4" t="s">
        <v>382</v>
      </c>
      <c r="F282" s="4" t="s">
        <v>372</v>
      </c>
      <c r="G282" s="4" t="str">
        <f>CONCATENATE(Table711[[#This Row],[Fraction]],"-",Table711[[#This Row],[Pitch]]," ",Table711[[#This Row],[Series]]," ",Table711[[#This Row],[Class]])</f>
        <v>1 1/8-14 UNS 2A</v>
      </c>
      <c r="H282" s="4" t="str">
        <f>CONCATENATE(TEXT(Table711[[#This Row],[Decimal]],".000"),"-",Table711[[#This Row],[Pitch]]," ",Table711[[#This Row],[Series]]," ",Table711[[#This Row],[Class]])</f>
        <v>1.125-14 UNS 2A</v>
      </c>
      <c r="I282" s="55">
        <v>1.6000000000000001E-3</v>
      </c>
      <c r="J282" s="55">
        <v>1.1234</v>
      </c>
      <c r="K282" s="55">
        <v>1.1131</v>
      </c>
      <c r="L282" s="55" t="s">
        <v>551</v>
      </c>
      <c r="M282" s="55">
        <v>1.077</v>
      </c>
      <c r="N282" s="55">
        <v>1.0717000000000001</v>
      </c>
      <c r="O282" s="55">
        <v>1.0384</v>
      </c>
      <c r="R282" s="4"/>
      <c r="S282" s="38" t="s">
        <v>699</v>
      </c>
      <c r="T282" s="4" t="str">
        <f>VLOOKUP(LEFT(Table7912[[#This Row],[Column1]],FIND("–",Table7912[[#This Row],[Column1]])-1),Table610[],2,0)</f>
        <v>1 1/8</v>
      </c>
      <c r="U282" s="13">
        <f>VLOOKUP(LEFT(Table7912[[#This Row],[Column1]],FIND("–",Table7912[[#This Row],[Column1]])-1),Table610[],4,0)</f>
        <v>1.125</v>
      </c>
      <c r="V282" s="4" t="str">
        <f t="shared" si="9"/>
        <v>14</v>
      </c>
      <c r="W282" s="4" t="s">
        <v>382</v>
      </c>
      <c r="X282" s="4" t="s">
        <v>373</v>
      </c>
      <c r="Y282" s="4" t="str">
        <f>CONCATENATE(Table7912[[#This Row],[Fraction]],"-",Table7912[[#This Row],[Pitch]]," ",Table7912[[#This Row],[Series]]," ",Table7912[[#This Row],[Class]])</f>
        <v>1 1/8-14 UNS 2B</v>
      </c>
      <c r="Z282" s="4" t="str">
        <f>CONCATENATE(TEXT(Table7912[[#This Row],[Decimal]],".000"),"-",Table7912[[#This Row],[Pitch]]," ",Table7912[[#This Row],[Series]]," ",Table7912[[#This Row],[Class]])</f>
        <v>1.125-14 UNS 2B</v>
      </c>
      <c r="AC282" s="55">
        <v>1.125</v>
      </c>
      <c r="AE282" s="4">
        <v>1.0854999999999999</v>
      </c>
      <c r="AF282" s="4">
        <v>1.0786</v>
      </c>
      <c r="AG282" s="4"/>
      <c r="AH282" s="55">
        <v>1.048</v>
      </c>
      <c r="AI282" s="4">
        <v>1.0640000000000001</v>
      </c>
      <c r="AJ282" s="4"/>
      <c r="AK282" s="4"/>
      <c r="AL282" s="4"/>
      <c r="AM282" s="4"/>
      <c r="AN282" s="4"/>
      <c r="AO282" s="4"/>
      <c r="AS282" s="16"/>
      <c r="AT282" s="16"/>
      <c r="AX282" s="17"/>
      <c r="AY282" s="77"/>
    </row>
    <row r="283" spans="1:51" x14ac:dyDescent="0.25">
      <c r="A283" s="38" t="s">
        <v>700</v>
      </c>
      <c r="B283" s="4" t="str">
        <f>VLOOKUP(LEFT(Table711[[#This Row],[Column1]],FIND("–",Table711[[#This Row],[Column1]])-1),Table610[],2,0)</f>
        <v>1 1/8</v>
      </c>
      <c r="C283" s="13">
        <f>VLOOKUP(LEFT(Table711[[#This Row],[Column1]],FIND("–",Table711[[#This Row],[Column1]])-1),Table610[],4,0)</f>
        <v>1.125</v>
      </c>
      <c r="D283" s="4" t="str">
        <f t="shared" si="8"/>
        <v>16</v>
      </c>
      <c r="E283" s="4" t="s">
        <v>384</v>
      </c>
      <c r="F283" s="4" t="s">
        <v>372</v>
      </c>
      <c r="G283" s="4" t="str">
        <f>CONCATENATE(Table711[[#This Row],[Fraction]],"-",Table711[[#This Row],[Pitch]]," ",Table711[[#This Row],[Series]]," ",Table711[[#This Row],[Class]])</f>
        <v>1 1/8-16 UN 2A</v>
      </c>
      <c r="H283" s="4" t="str">
        <f>CONCATENATE(TEXT(Table711[[#This Row],[Decimal]],".000"),"-",Table711[[#This Row],[Pitch]]," ",Table711[[#This Row],[Series]]," ",Table711[[#This Row],[Class]])</f>
        <v>1.125-16 UN 2A</v>
      </c>
      <c r="I283" s="55">
        <v>1.5E-3</v>
      </c>
      <c r="J283" s="55">
        <v>1.1234999999999999</v>
      </c>
      <c r="K283" s="55">
        <v>1.1141000000000001</v>
      </c>
      <c r="L283" s="55" t="s">
        <v>551</v>
      </c>
      <c r="M283" s="55">
        <v>1.0829</v>
      </c>
      <c r="N283" s="55">
        <v>1.0779000000000001</v>
      </c>
      <c r="O283" s="55">
        <v>1.0489999999999999</v>
      </c>
      <c r="R283" s="4"/>
      <c r="S283" s="38" t="s">
        <v>700</v>
      </c>
      <c r="T283" s="4" t="str">
        <f>VLOOKUP(LEFT(Table7912[[#This Row],[Column1]],FIND("–",Table7912[[#This Row],[Column1]])-1),Table610[],2,0)</f>
        <v>1 1/8</v>
      </c>
      <c r="U283" s="13">
        <f>VLOOKUP(LEFT(Table7912[[#This Row],[Column1]],FIND("–",Table7912[[#This Row],[Column1]])-1),Table610[],4,0)</f>
        <v>1.125</v>
      </c>
      <c r="V283" s="4" t="str">
        <f t="shared" si="9"/>
        <v>16</v>
      </c>
      <c r="W283" s="4" t="s">
        <v>384</v>
      </c>
      <c r="X283" s="4" t="s">
        <v>373</v>
      </c>
      <c r="Y283" s="4" t="str">
        <f>CONCATENATE(Table7912[[#This Row],[Fraction]],"-",Table7912[[#This Row],[Pitch]]," ",Table7912[[#This Row],[Series]]," ",Table7912[[#This Row],[Class]])</f>
        <v>1 1/8-16 UN 2B</v>
      </c>
      <c r="Z283" s="4" t="str">
        <f>CONCATENATE(TEXT(Table7912[[#This Row],[Decimal]],".000"),"-",Table7912[[#This Row],[Pitch]]," ",Table7912[[#This Row],[Series]]," ",Table7912[[#This Row],[Class]])</f>
        <v>1.125-16 UN 2B</v>
      </c>
      <c r="AC283" s="55">
        <v>1.125</v>
      </c>
      <c r="AE283" s="4">
        <v>1.0909</v>
      </c>
      <c r="AF283" s="4">
        <v>1.0844</v>
      </c>
      <c r="AG283" s="4"/>
      <c r="AH283" s="55">
        <v>1.0569999999999999</v>
      </c>
      <c r="AI283" s="4">
        <v>1.071</v>
      </c>
      <c r="AJ283" s="4"/>
      <c r="AK283" s="4"/>
      <c r="AL283" s="4"/>
      <c r="AM283" s="4"/>
      <c r="AN283" s="4"/>
      <c r="AO283" s="4"/>
      <c r="AS283" s="16"/>
      <c r="AT283" s="16"/>
      <c r="AX283" s="17"/>
      <c r="AY283" s="77"/>
    </row>
    <row r="284" spans="1:51" x14ac:dyDescent="0.25">
      <c r="A284" s="38" t="s">
        <v>700</v>
      </c>
      <c r="B284" s="4" t="str">
        <f>VLOOKUP(LEFT(Table711[[#This Row],[Column1]],FIND("–",Table711[[#This Row],[Column1]])-1),Table610[],2,0)</f>
        <v>1 1/8</v>
      </c>
      <c r="C284" s="13">
        <f>VLOOKUP(LEFT(Table711[[#This Row],[Column1]],FIND("–",Table711[[#This Row],[Column1]])-1),Table610[],4,0)</f>
        <v>1.125</v>
      </c>
      <c r="D284" s="4" t="str">
        <f t="shared" si="8"/>
        <v>16</v>
      </c>
      <c r="E284" s="4" t="s">
        <v>384</v>
      </c>
      <c r="F284" s="4" t="s">
        <v>374</v>
      </c>
      <c r="G284" s="4" t="str">
        <f>CONCATENATE(Table711[[#This Row],[Fraction]],"-",Table711[[#This Row],[Pitch]]," ",Table711[[#This Row],[Series]]," ",Table711[[#This Row],[Class]])</f>
        <v>1 1/8-16 UN 3A</v>
      </c>
      <c r="H284" s="4" t="str">
        <f>CONCATENATE(TEXT(Table711[[#This Row],[Decimal]],".000"),"-",Table711[[#This Row],[Pitch]]," ",Table711[[#This Row],[Series]]," ",Table711[[#This Row],[Class]])</f>
        <v>1.125-16 UN 3A</v>
      </c>
      <c r="I284" s="55">
        <v>0</v>
      </c>
      <c r="J284" s="55">
        <v>1.125</v>
      </c>
      <c r="K284" s="55">
        <v>1.1155999999999999</v>
      </c>
      <c r="L284" s="55" t="s">
        <v>551</v>
      </c>
      <c r="M284" s="55">
        <v>1.0844</v>
      </c>
      <c r="N284" s="55">
        <v>1.0807</v>
      </c>
      <c r="O284" s="55">
        <v>1.0505</v>
      </c>
      <c r="R284" s="4"/>
      <c r="S284" s="38" t="s">
        <v>700</v>
      </c>
      <c r="T284" s="4" t="str">
        <f>VLOOKUP(LEFT(Table7912[[#This Row],[Column1]],FIND("–",Table7912[[#This Row],[Column1]])-1),Table610[],2,0)</f>
        <v>1 1/8</v>
      </c>
      <c r="U284" s="13">
        <f>VLOOKUP(LEFT(Table7912[[#This Row],[Column1]],FIND("–",Table7912[[#This Row],[Column1]])-1),Table610[],4,0)</f>
        <v>1.125</v>
      </c>
      <c r="V284" s="4" t="str">
        <f t="shared" si="9"/>
        <v>16</v>
      </c>
      <c r="W284" s="4" t="s">
        <v>384</v>
      </c>
      <c r="X284" s="4" t="s">
        <v>375</v>
      </c>
      <c r="Y284" s="4" t="str">
        <f>CONCATENATE(Table7912[[#This Row],[Fraction]],"-",Table7912[[#This Row],[Pitch]]," ",Table7912[[#This Row],[Series]]," ",Table7912[[#This Row],[Class]])</f>
        <v>1 1/8-16 UN 3B</v>
      </c>
      <c r="Z284" s="4" t="str">
        <f>CONCATENATE(TEXT(Table7912[[#This Row],[Decimal]],".000"),"-",Table7912[[#This Row],[Pitch]]," ",Table7912[[#This Row],[Series]]," ",Table7912[[#This Row],[Class]])</f>
        <v>1.125-16 UN 3B</v>
      </c>
      <c r="AC284" s="55">
        <v>1.125</v>
      </c>
      <c r="AE284" s="4">
        <v>1.0892999999999999</v>
      </c>
      <c r="AF284" s="4">
        <v>1.0844</v>
      </c>
      <c r="AG284" s="4"/>
      <c r="AH284" s="55">
        <v>1.0569999999999999</v>
      </c>
      <c r="AI284" s="4">
        <v>1.0658000000000001</v>
      </c>
      <c r="AJ284" s="4"/>
      <c r="AK284" s="4"/>
      <c r="AL284" s="4"/>
      <c r="AM284" s="4"/>
      <c r="AN284" s="4"/>
      <c r="AO284" s="4"/>
      <c r="AS284" s="16"/>
      <c r="AT284" s="16"/>
      <c r="AX284" s="17"/>
      <c r="AY284" s="77"/>
    </row>
    <row r="285" spans="1:51" x14ac:dyDescent="0.25">
      <c r="A285" s="38" t="s">
        <v>701</v>
      </c>
      <c r="B285" s="4" t="str">
        <f>VLOOKUP(LEFT(Table711[[#This Row],[Column1]],FIND("–",Table711[[#This Row],[Column1]])-1),Table610[],2,0)</f>
        <v>1 1/8</v>
      </c>
      <c r="C285" s="13">
        <f>VLOOKUP(LEFT(Table711[[#This Row],[Column1]],FIND("–",Table711[[#This Row],[Column1]])-1),Table610[],4,0)</f>
        <v>1.125</v>
      </c>
      <c r="D285" s="4" t="str">
        <f t="shared" si="8"/>
        <v>18</v>
      </c>
      <c r="E285" s="4" t="s">
        <v>383</v>
      </c>
      <c r="F285" s="4" t="s">
        <v>372</v>
      </c>
      <c r="G285" s="4" t="str">
        <f>CONCATENATE(Table711[[#This Row],[Fraction]],"-",Table711[[#This Row],[Pitch]]," ",Table711[[#This Row],[Series]]," ",Table711[[#This Row],[Class]])</f>
        <v>1 1/8-18 UNEF 2A</v>
      </c>
      <c r="H285" s="4" t="str">
        <f>CONCATENATE(TEXT(Table711[[#This Row],[Decimal]],".000"),"-",Table711[[#This Row],[Pitch]]," ",Table711[[#This Row],[Series]]," ",Table711[[#This Row],[Class]])</f>
        <v>1.125-18 UNEF 2A</v>
      </c>
      <c r="I285" s="55">
        <v>1.4E-3</v>
      </c>
      <c r="J285" s="55">
        <v>1.1235999999999999</v>
      </c>
      <c r="K285" s="55">
        <v>1.1149</v>
      </c>
      <c r="L285" s="55" t="s">
        <v>551</v>
      </c>
      <c r="M285" s="55">
        <v>1.0874999999999999</v>
      </c>
      <c r="N285" s="55">
        <v>1.0828</v>
      </c>
      <c r="O285" s="55">
        <v>1.0575000000000001</v>
      </c>
      <c r="R285" s="4"/>
      <c r="S285" s="38" t="s">
        <v>701</v>
      </c>
      <c r="T285" s="4" t="str">
        <f>VLOOKUP(LEFT(Table7912[[#This Row],[Column1]],FIND("–",Table7912[[#This Row],[Column1]])-1),Table610[],2,0)</f>
        <v>1 1/8</v>
      </c>
      <c r="U285" s="13">
        <f>VLOOKUP(LEFT(Table7912[[#This Row],[Column1]],FIND("–",Table7912[[#This Row],[Column1]])-1),Table610[],4,0)</f>
        <v>1.125</v>
      </c>
      <c r="V285" s="4" t="str">
        <f t="shared" si="9"/>
        <v>18</v>
      </c>
      <c r="W285" s="4" t="s">
        <v>383</v>
      </c>
      <c r="X285" s="4" t="s">
        <v>373</v>
      </c>
      <c r="Y285" s="4" t="str">
        <f>CONCATENATE(Table7912[[#This Row],[Fraction]],"-",Table7912[[#This Row],[Pitch]]," ",Table7912[[#This Row],[Series]]," ",Table7912[[#This Row],[Class]])</f>
        <v>1 1/8-18 UNEF 2B</v>
      </c>
      <c r="Z285" s="4" t="str">
        <f>CONCATENATE(TEXT(Table7912[[#This Row],[Decimal]],".000"),"-",Table7912[[#This Row],[Pitch]]," ",Table7912[[#This Row],[Series]]," ",Table7912[[#This Row],[Class]])</f>
        <v>1.125-18 UNEF 2B</v>
      </c>
      <c r="AC285" s="55">
        <v>1.125</v>
      </c>
      <c r="AE285" s="4">
        <v>1.0951</v>
      </c>
      <c r="AF285" s="4">
        <v>1.0889</v>
      </c>
      <c r="AG285" s="4"/>
      <c r="AH285" s="55">
        <v>1.0649999999999999</v>
      </c>
      <c r="AI285" s="4">
        <v>1.0780000000000001</v>
      </c>
      <c r="AJ285" s="4"/>
      <c r="AK285" s="4"/>
      <c r="AL285" s="4"/>
      <c r="AM285" s="4"/>
      <c r="AN285" s="4"/>
      <c r="AO285" s="4"/>
      <c r="AS285" s="16"/>
      <c r="AT285" s="16"/>
      <c r="AX285" s="17"/>
      <c r="AY285" s="77"/>
    </row>
    <row r="286" spans="1:51" x14ac:dyDescent="0.25">
      <c r="A286" s="38" t="s">
        <v>701</v>
      </c>
      <c r="B286" s="4" t="str">
        <f>VLOOKUP(LEFT(Table711[[#This Row],[Column1]],FIND("–",Table711[[#This Row],[Column1]])-1),Table610[],2,0)</f>
        <v>1 1/8</v>
      </c>
      <c r="C286" s="13">
        <f>VLOOKUP(LEFT(Table711[[#This Row],[Column1]],FIND("–",Table711[[#This Row],[Column1]])-1),Table610[],4,0)</f>
        <v>1.125</v>
      </c>
      <c r="D286" s="4" t="str">
        <f t="shared" si="8"/>
        <v>18</v>
      </c>
      <c r="E286" s="4" t="s">
        <v>383</v>
      </c>
      <c r="F286" s="4" t="s">
        <v>374</v>
      </c>
      <c r="G286" s="4" t="str">
        <f>CONCATENATE(Table711[[#This Row],[Fraction]],"-",Table711[[#This Row],[Pitch]]," ",Table711[[#This Row],[Series]]," ",Table711[[#This Row],[Class]])</f>
        <v>1 1/8-18 UNEF 3A</v>
      </c>
      <c r="H286" s="4" t="str">
        <f>CONCATENATE(TEXT(Table711[[#This Row],[Decimal]],".000"),"-",Table711[[#This Row],[Pitch]]," ",Table711[[#This Row],[Series]]," ",Table711[[#This Row],[Class]])</f>
        <v>1.125-18 UNEF 3A</v>
      </c>
      <c r="I286" s="55">
        <v>0</v>
      </c>
      <c r="J286" s="55">
        <v>1.125</v>
      </c>
      <c r="K286" s="55">
        <v>1.1163000000000001</v>
      </c>
      <c r="L286" s="55" t="s">
        <v>551</v>
      </c>
      <c r="M286" s="55">
        <v>1.0889</v>
      </c>
      <c r="N286" s="55">
        <v>1.0852999999999999</v>
      </c>
      <c r="O286" s="55">
        <v>1.0589</v>
      </c>
      <c r="R286" s="4"/>
      <c r="S286" s="38" t="s">
        <v>701</v>
      </c>
      <c r="T286" s="4" t="str">
        <f>VLOOKUP(LEFT(Table7912[[#This Row],[Column1]],FIND("–",Table7912[[#This Row],[Column1]])-1),Table610[],2,0)</f>
        <v>1 1/8</v>
      </c>
      <c r="U286" s="13">
        <f>VLOOKUP(LEFT(Table7912[[#This Row],[Column1]],FIND("–",Table7912[[#This Row],[Column1]])-1),Table610[],4,0)</f>
        <v>1.125</v>
      </c>
      <c r="V286" s="4" t="str">
        <f t="shared" si="9"/>
        <v>18</v>
      </c>
      <c r="W286" s="4" t="s">
        <v>383</v>
      </c>
      <c r="X286" s="4" t="s">
        <v>375</v>
      </c>
      <c r="Y286" s="4" t="str">
        <f>CONCATENATE(Table7912[[#This Row],[Fraction]],"-",Table7912[[#This Row],[Pitch]]," ",Table7912[[#This Row],[Series]]," ",Table7912[[#This Row],[Class]])</f>
        <v>1 1/8-18 UNEF 3B</v>
      </c>
      <c r="Z286" s="4" t="str">
        <f>CONCATENATE(TEXT(Table7912[[#This Row],[Decimal]],".000"),"-",Table7912[[#This Row],[Pitch]]," ",Table7912[[#This Row],[Series]]," ",Table7912[[#This Row],[Class]])</f>
        <v>1.125-18 UNEF 3B</v>
      </c>
      <c r="AC286" s="55">
        <v>1.125</v>
      </c>
      <c r="AE286" s="4">
        <v>1.0934999999999999</v>
      </c>
      <c r="AF286" s="4">
        <v>1.0889</v>
      </c>
      <c r="AG286" s="4"/>
      <c r="AH286" s="55">
        <v>1.0649999999999999</v>
      </c>
      <c r="AI286" s="4">
        <v>1.073</v>
      </c>
      <c r="AJ286" s="4"/>
      <c r="AK286" s="4"/>
      <c r="AL286" s="4"/>
      <c r="AM286" s="4"/>
      <c r="AN286" s="4"/>
      <c r="AO286" s="4"/>
      <c r="AS286" s="16"/>
      <c r="AT286" s="16"/>
      <c r="AX286" s="17"/>
      <c r="AY286" s="77"/>
    </row>
    <row r="287" spans="1:51" x14ac:dyDescent="0.25">
      <c r="A287" s="38" t="s">
        <v>702</v>
      </c>
      <c r="B287" s="4" t="str">
        <f>VLOOKUP(LEFT(Table711[[#This Row],[Column1]],FIND("–",Table711[[#This Row],[Column1]])-1),Table610[],2,0)</f>
        <v>1 1/8</v>
      </c>
      <c r="C287" s="13">
        <f>VLOOKUP(LEFT(Table711[[#This Row],[Column1]],FIND("–",Table711[[#This Row],[Column1]])-1),Table610[],4,0)</f>
        <v>1.125</v>
      </c>
      <c r="D287" s="4" t="str">
        <f t="shared" si="8"/>
        <v>20</v>
      </c>
      <c r="E287" s="4" t="s">
        <v>384</v>
      </c>
      <c r="F287" s="4" t="s">
        <v>372</v>
      </c>
      <c r="G287" s="4" t="str">
        <f>CONCATENATE(Table711[[#This Row],[Fraction]],"-",Table711[[#This Row],[Pitch]]," ",Table711[[#This Row],[Series]]," ",Table711[[#This Row],[Class]])</f>
        <v>1 1/8-20 UN 2A</v>
      </c>
      <c r="H287" s="4" t="str">
        <f>CONCATENATE(TEXT(Table711[[#This Row],[Decimal]],".000"),"-",Table711[[#This Row],[Pitch]]," ",Table711[[#This Row],[Series]]," ",Table711[[#This Row],[Class]])</f>
        <v>1.125-20 UN 2A</v>
      </c>
      <c r="I287" s="55">
        <v>1.4E-3</v>
      </c>
      <c r="J287" s="55">
        <v>1.1235999999999999</v>
      </c>
      <c r="K287" s="55">
        <v>1.1154999999999999</v>
      </c>
      <c r="L287" s="55" t="s">
        <v>551</v>
      </c>
      <c r="M287" s="55">
        <v>1.0911</v>
      </c>
      <c r="N287" s="55">
        <v>1.0866</v>
      </c>
      <c r="O287" s="55">
        <v>1.0641</v>
      </c>
      <c r="R287" s="4"/>
      <c r="S287" s="38" t="s">
        <v>702</v>
      </c>
      <c r="T287" s="4" t="str">
        <f>VLOOKUP(LEFT(Table7912[[#This Row],[Column1]],FIND("–",Table7912[[#This Row],[Column1]])-1),Table610[],2,0)</f>
        <v>1 1/8</v>
      </c>
      <c r="U287" s="13">
        <f>VLOOKUP(LEFT(Table7912[[#This Row],[Column1]],FIND("–",Table7912[[#This Row],[Column1]])-1),Table610[],4,0)</f>
        <v>1.125</v>
      </c>
      <c r="V287" s="4" t="str">
        <f t="shared" si="9"/>
        <v>20</v>
      </c>
      <c r="W287" s="4" t="s">
        <v>384</v>
      </c>
      <c r="X287" s="4" t="s">
        <v>373</v>
      </c>
      <c r="Y287" s="4" t="str">
        <f>CONCATENATE(Table7912[[#This Row],[Fraction]],"-",Table7912[[#This Row],[Pitch]]," ",Table7912[[#This Row],[Series]]," ",Table7912[[#This Row],[Class]])</f>
        <v>1 1/8-20 UN 2B</v>
      </c>
      <c r="Z287" s="4" t="str">
        <f>CONCATENATE(TEXT(Table7912[[#This Row],[Decimal]],".000"),"-",Table7912[[#This Row],[Pitch]]," ",Table7912[[#This Row],[Series]]," ",Table7912[[#This Row],[Class]])</f>
        <v>1.125-20 UN 2B</v>
      </c>
      <c r="AC287" s="55">
        <v>1.125</v>
      </c>
      <c r="AE287" s="4">
        <v>1.0984</v>
      </c>
      <c r="AF287" s="4">
        <v>1.0925</v>
      </c>
      <c r="AG287" s="4"/>
      <c r="AH287" s="55">
        <v>1.071</v>
      </c>
      <c r="AI287" s="4">
        <v>1.0820000000000001</v>
      </c>
      <c r="AJ287" s="4"/>
      <c r="AK287" s="4"/>
      <c r="AL287" s="4"/>
      <c r="AM287" s="4"/>
      <c r="AN287" s="4"/>
      <c r="AO287" s="4"/>
      <c r="AS287" s="16"/>
      <c r="AT287" s="16"/>
      <c r="AX287" s="17"/>
      <c r="AY287" s="77"/>
    </row>
    <row r="288" spans="1:51" x14ac:dyDescent="0.25">
      <c r="A288" s="38" t="s">
        <v>702</v>
      </c>
      <c r="B288" s="4" t="str">
        <f>VLOOKUP(LEFT(Table711[[#This Row],[Column1]],FIND("–",Table711[[#This Row],[Column1]])-1),Table610[],2,0)</f>
        <v>1 1/8</v>
      </c>
      <c r="C288" s="13">
        <f>VLOOKUP(LEFT(Table711[[#This Row],[Column1]],FIND("–",Table711[[#This Row],[Column1]])-1),Table610[],4,0)</f>
        <v>1.125</v>
      </c>
      <c r="D288" s="4" t="str">
        <f t="shared" si="8"/>
        <v>20</v>
      </c>
      <c r="E288" s="4" t="s">
        <v>384</v>
      </c>
      <c r="F288" s="4" t="s">
        <v>374</v>
      </c>
      <c r="G288" s="4" t="str">
        <f>CONCATENATE(Table711[[#This Row],[Fraction]],"-",Table711[[#This Row],[Pitch]]," ",Table711[[#This Row],[Series]]," ",Table711[[#This Row],[Class]])</f>
        <v>1 1/8-20 UN 3A</v>
      </c>
      <c r="H288" s="4" t="str">
        <f>CONCATENATE(TEXT(Table711[[#This Row],[Decimal]],".000"),"-",Table711[[#This Row],[Pitch]]," ",Table711[[#This Row],[Series]]," ",Table711[[#This Row],[Class]])</f>
        <v>1.125-20 UN 3A</v>
      </c>
      <c r="I288" s="55">
        <v>0</v>
      </c>
      <c r="J288" s="55">
        <v>1.125</v>
      </c>
      <c r="K288" s="55">
        <v>1.1169</v>
      </c>
      <c r="L288" s="55" t="s">
        <v>551</v>
      </c>
      <c r="M288" s="55">
        <v>1.0925</v>
      </c>
      <c r="N288" s="55">
        <v>1.0891</v>
      </c>
      <c r="O288" s="55">
        <v>1.0654999999999999</v>
      </c>
      <c r="R288" s="4"/>
      <c r="S288" s="38" t="s">
        <v>702</v>
      </c>
      <c r="T288" s="4" t="str">
        <f>VLOOKUP(LEFT(Table7912[[#This Row],[Column1]],FIND("–",Table7912[[#This Row],[Column1]])-1),Table610[],2,0)</f>
        <v>1 1/8</v>
      </c>
      <c r="U288" s="13">
        <f>VLOOKUP(LEFT(Table7912[[#This Row],[Column1]],FIND("–",Table7912[[#This Row],[Column1]])-1),Table610[],4,0)</f>
        <v>1.125</v>
      </c>
      <c r="V288" s="4" t="str">
        <f t="shared" si="9"/>
        <v>20</v>
      </c>
      <c r="W288" s="4" t="s">
        <v>384</v>
      </c>
      <c r="X288" s="4" t="s">
        <v>375</v>
      </c>
      <c r="Y288" s="4" t="str">
        <f>CONCATENATE(Table7912[[#This Row],[Fraction]],"-",Table7912[[#This Row],[Pitch]]," ",Table7912[[#This Row],[Series]]," ",Table7912[[#This Row],[Class]])</f>
        <v>1 1/8-20 UN 3B</v>
      </c>
      <c r="Z288" s="4" t="str">
        <f>CONCATENATE(TEXT(Table7912[[#This Row],[Decimal]],".000"),"-",Table7912[[#This Row],[Pitch]]," ",Table7912[[#This Row],[Series]]," ",Table7912[[#This Row],[Class]])</f>
        <v>1.125-20 UN 3B</v>
      </c>
      <c r="AC288" s="55">
        <v>1.125</v>
      </c>
      <c r="AE288" s="4">
        <v>1.0969</v>
      </c>
      <c r="AF288" s="4">
        <v>1.0925</v>
      </c>
      <c r="AG288" s="4"/>
      <c r="AH288" s="55">
        <v>1.071</v>
      </c>
      <c r="AI288" s="4">
        <v>1.0787</v>
      </c>
      <c r="AJ288" s="4"/>
      <c r="AK288" s="4"/>
      <c r="AL288" s="4"/>
      <c r="AM288" s="4"/>
      <c r="AN288" s="4"/>
      <c r="AO288" s="4"/>
      <c r="AS288" s="16"/>
      <c r="AT288" s="16"/>
      <c r="AX288" s="17"/>
      <c r="AY288" s="77"/>
    </row>
    <row r="289" spans="1:51" x14ac:dyDescent="0.25">
      <c r="A289" s="38" t="s">
        <v>703</v>
      </c>
      <c r="B289" s="4" t="str">
        <f>VLOOKUP(LEFT(Table711[[#This Row],[Column1]],FIND("–",Table711[[#This Row],[Column1]])-1),Table610[],2,0)</f>
        <v>1 1/8</v>
      </c>
      <c r="C289" s="13">
        <f>VLOOKUP(LEFT(Table711[[#This Row],[Column1]],FIND("–",Table711[[#This Row],[Column1]])-1),Table610[],4,0)</f>
        <v>1.125</v>
      </c>
      <c r="D289" s="4" t="str">
        <f t="shared" si="8"/>
        <v>24</v>
      </c>
      <c r="E289" s="4" t="s">
        <v>382</v>
      </c>
      <c r="F289" s="4" t="s">
        <v>372</v>
      </c>
      <c r="G289" s="4" t="str">
        <f>CONCATENATE(Table711[[#This Row],[Fraction]],"-",Table711[[#This Row],[Pitch]]," ",Table711[[#This Row],[Series]]," ",Table711[[#This Row],[Class]])</f>
        <v>1 1/8-24 UNS 2A</v>
      </c>
      <c r="H289" s="4" t="str">
        <f>CONCATENATE(TEXT(Table711[[#This Row],[Decimal]],".000"),"-",Table711[[#This Row],[Pitch]]," ",Table711[[#This Row],[Series]]," ",Table711[[#This Row],[Class]])</f>
        <v>1.125-24 UNS 2A</v>
      </c>
      <c r="I289" s="55">
        <v>1.2999999999999999E-3</v>
      </c>
      <c r="J289" s="55">
        <v>1.1236999999999999</v>
      </c>
      <c r="K289" s="55">
        <v>1.1165</v>
      </c>
      <c r="L289" s="55" t="s">
        <v>551</v>
      </c>
      <c r="M289" s="55">
        <v>1.0966</v>
      </c>
      <c r="N289" s="55">
        <v>1.0924</v>
      </c>
      <c r="O289" s="55">
        <v>1.0742</v>
      </c>
      <c r="R289" s="4"/>
      <c r="S289" s="38" t="s">
        <v>703</v>
      </c>
      <c r="T289" s="4" t="str">
        <f>VLOOKUP(LEFT(Table7912[[#This Row],[Column1]],FIND("–",Table7912[[#This Row],[Column1]])-1),Table610[],2,0)</f>
        <v>1 1/8</v>
      </c>
      <c r="U289" s="13">
        <f>VLOOKUP(LEFT(Table7912[[#This Row],[Column1]],FIND("–",Table7912[[#This Row],[Column1]])-1),Table610[],4,0)</f>
        <v>1.125</v>
      </c>
      <c r="V289" s="4" t="str">
        <f t="shared" si="9"/>
        <v>24</v>
      </c>
      <c r="W289" s="4" t="s">
        <v>382</v>
      </c>
      <c r="X289" s="4" t="s">
        <v>373</v>
      </c>
      <c r="Y289" s="4" t="str">
        <f>CONCATENATE(Table7912[[#This Row],[Fraction]],"-",Table7912[[#This Row],[Pitch]]," ",Table7912[[#This Row],[Series]]," ",Table7912[[#This Row],[Class]])</f>
        <v>1 1/8-24 UNS 2B</v>
      </c>
      <c r="Z289" s="4" t="str">
        <f>CONCATENATE(TEXT(Table7912[[#This Row],[Decimal]],".000"),"-",Table7912[[#This Row],[Pitch]]," ",Table7912[[#This Row],[Series]]," ",Table7912[[#This Row],[Class]])</f>
        <v>1.125-24 UNS 2B</v>
      </c>
      <c r="AC289" s="55">
        <v>1.125</v>
      </c>
      <c r="AE289" s="4">
        <v>1.1033999999999999</v>
      </c>
      <c r="AF289" s="4">
        <v>1.0979000000000001</v>
      </c>
      <c r="AG289" s="4"/>
      <c r="AH289" s="55">
        <v>1.08</v>
      </c>
      <c r="AI289" s="4">
        <v>1.0900000000000001</v>
      </c>
      <c r="AJ289" s="4"/>
      <c r="AK289" s="4"/>
      <c r="AL289" s="4"/>
      <c r="AM289" s="4"/>
      <c r="AN289" s="4"/>
      <c r="AO289" s="4"/>
      <c r="AS289" s="16"/>
      <c r="AT289" s="16"/>
      <c r="AX289" s="17"/>
      <c r="AY289" s="77"/>
    </row>
    <row r="290" spans="1:51" x14ac:dyDescent="0.25">
      <c r="A290" s="38" t="s">
        <v>704</v>
      </c>
      <c r="B290" s="4" t="str">
        <f>VLOOKUP(LEFT(Table711[[#This Row],[Column1]],FIND("–",Table711[[#This Row],[Column1]])-1),Table610[],2,0)</f>
        <v>1 1/8</v>
      </c>
      <c r="C290" s="13">
        <f>VLOOKUP(LEFT(Table711[[#This Row],[Column1]],FIND("–",Table711[[#This Row],[Column1]])-1),Table610[],4,0)</f>
        <v>1.125</v>
      </c>
      <c r="D290" s="4" t="str">
        <f t="shared" si="8"/>
        <v>28</v>
      </c>
      <c r="E290" s="4" t="s">
        <v>384</v>
      </c>
      <c r="F290" s="4" t="s">
        <v>372</v>
      </c>
      <c r="G290" s="4" t="str">
        <f>CONCATENATE(Table711[[#This Row],[Fraction]],"-",Table711[[#This Row],[Pitch]]," ",Table711[[#This Row],[Series]]," ",Table711[[#This Row],[Class]])</f>
        <v>1 1/8-28 UN 2A</v>
      </c>
      <c r="H290" s="4" t="str">
        <f>CONCATENATE(TEXT(Table711[[#This Row],[Decimal]],".000"),"-",Table711[[#This Row],[Pitch]]," ",Table711[[#This Row],[Series]]," ",Table711[[#This Row],[Class]])</f>
        <v>1.125-28 UN 2A</v>
      </c>
      <c r="I290" s="55">
        <v>1.1999999999999999E-3</v>
      </c>
      <c r="J290" s="55">
        <v>1.1237999999999999</v>
      </c>
      <c r="K290" s="55">
        <v>1.1173</v>
      </c>
      <c r="L290" s="55" t="s">
        <v>551</v>
      </c>
      <c r="M290" s="55">
        <v>1.1006</v>
      </c>
      <c r="N290" s="55">
        <v>1.0966</v>
      </c>
      <c r="O290" s="55">
        <v>1.0811999999999999</v>
      </c>
      <c r="R290" s="4"/>
      <c r="S290" s="38" t="s">
        <v>704</v>
      </c>
      <c r="T290" s="4" t="str">
        <f>VLOOKUP(LEFT(Table7912[[#This Row],[Column1]],FIND("–",Table7912[[#This Row],[Column1]])-1),Table610[],2,0)</f>
        <v>1 1/8</v>
      </c>
      <c r="U290" s="13">
        <f>VLOOKUP(LEFT(Table7912[[#This Row],[Column1]],FIND("–",Table7912[[#This Row],[Column1]])-1),Table610[],4,0)</f>
        <v>1.125</v>
      </c>
      <c r="V290" s="4" t="str">
        <f t="shared" si="9"/>
        <v>28</v>
      </c>
      <c r="W290" s="4" t="s">
        <v>384</v>
      </c>
      <c r="X290" s="4" t="s">
        <v>373</v>
      </c>
      <c r="Y290" s="4" t="str">
        <f>CONCATENATE(Table7912[[#This Row],[Fraction]],"-",Table7912[[#This Row],[Pitch]]," ",Table7912[[#This Row],[Series]]," ",Table7912[[#This Row],[Class]])</f>
        <v>1 1/8-28 UN 2B</v>
      </c>
      <c r="Z290" s="4" t="str">
        <f>CONCATENATE(TEXT(Table7912[[#This Row],[Decimal]],".000"),"-",Table7912[[#This Row],[Pitch]]," ",Table7912[[#This Row],[Series]]," ",Table7912[[#This Row],[Class]])</f>
        <v>1.125-28 UN 2B</v>
      </c>
      <c r="AC290" s="55">
        <v>1.125</v>
      </c>
      <c r="AE290" s="4">
        <v>1.107</v>
      </c>
      <c r="AF290" s="4">
        <v>1.1017999999999999</v>
      </c>
      <c r="AG290" s="4"/>
      <c r="AH290" s="55">
        <v>1.0860000000000001</v>
      </c>
      <c r="AI290" s="4">
        <v>1.095</v>
      </c>
      <c r="AJ290" s="4"/>
      <c r="AK290" s="4"/>
      <c r="AL290" s="4"/>
      <c r="AM290" s="4"/>
      <c r="AN290" s="4"/>
      <c r="AO290" s="4"/>
      <c r="AS290" s="16"/>
      <c r="AT290" s="16"/>
      <c r="AX290" s="17"/>
      <c r="AY290" s="77"/>
    </row>
    <row r="291" spans="1:51" x14ac:dyDescent="0.25">
      <c r="A291" s="38" t="s">
        <v>704</v>
      </c>
      <c r="B291" s="4" t="str">
        <f>VLOOKUP(LEFT(Table711[[#This Row],[Column1]],FIND("–",Table711[[#This Row],[Column1]])-1),Table610[],2,0)</f>
        <v>1 1/8</v>
      </c>
      <c r="C291" s="13">
        <f>VLOOKUP(LEFT(Table711[[#This Row],[Column1]],FIND("–",Table711[[#This Row],[Column1]])-1),Table610[],4,0)</f>
        <v>1.125</v>
      </c>
      <c r="D291" s="4" t="str">
        <f t="shared" si="8"/>
        <v>28</v>
      </c>
      <c r="E291" s="4" t="s">
        <v>384</v>
      </c>
      <c r="F291" s="4" t="s">
        <v>374</v>
      </c>
      <c r="G291" s="4" t="str">
        <f>CONCATENATE(Table711[[#This Row],[Fraction]],"-",Table711[[#This Row],[Pitch]]," ",Table711[[#This Row],[Series]]," ",Table711[[#This Row],[Class]])</f>
        <v>1 1/8-28 UN 3A</v>
      </c>
      <c r="H291" s="4" t="str">
        <f>CONCATENATE(TEXT(Table711[[#This Row],[Decimal]],".000"),"-",Table711[[#This Row],[Pitch]]," ",Table711[[#This Row],[Series]]," ",Table711[[#This Row],[Class]])</f>
        <v>1.125-28 UN 3A</v>
      </c>
      <c r="I291" s="55">
        <v>0</v>
      </c>
      <c r="J291" s="55">
        <v>1.125</v>
      </c>
      <c r="K291" s="55">
        <v>1.1185</v>
      </c>
      <c r="L291" s="55" t="s">
        <v>551</v>
      </c>
      <c r="M291" s="55">
        <v>1.1017999999999999</v>
      </c>
      <c r="N291" s="55">
        <v>1.0988</v>
      </c>
      <c r="O291" s="55">
        <v>1.0824</v>
      </c>
      <c r="R291" s="4"/>
      <c r="S291" s="38" t="s">
        <v>704</v>
      </c>
      <c r="T291" s="4" t="str">
        <f>VLOOKUP(LEFT(Table7912[[#This Row],[Column1]],FIND("–",Table7912[[#This Row],[Column1]])-1),Table610[],2,0)</f>
        <v>1 1/8</v>
      </c>
      <c r="U291" s="13">
        <f>VLOOKUP(LEFT(Table7912[[#This Row],[Column1]],FIND("–",Table7912[[#This Row],[Column1]])-1),Table610[],4,0)</f>
        <v>1.125</v>
      </c>
      <c r="V291" s="4" t="str">
        <f t="shared" si="9"/>
        <v>28</v>
      </c>
      <c r="W291" s="4" t="s">
        <v>384</v>
      </c>
      <c r="X291" s="4" t="s">
        <v>375</v>
      </c>
      <c r="Y291" s="4" t="str">
        <f>CONCATENATE(Table7912[[#This Row],[Fraction]],"-",Table7912[[#This Row],[Pitch]]," ",Table7912[[#This Row],[Series]]," ",Table7912[[#This Row],[Class]])</f>
        <v>1 1/8-28 UN 3B</v>
      </c>
      <c r="Z291" s="4" t="str">
        <f>CONCATENATE(TEXT(Table7912[[#This Row],[Decimal]],".000"),"-",Table7912[[#This Row],[Pitch]]," ",Table7912[[#This Row],[Series]]," ",Table7912[[#This Row],[Class]])</f>
        <v>1.125-28 UN 3B</v>
      </c>
      <c r="AC291" s="55">
        <v>1.125</v>
      </c>
      <c r="AE291" s="4">
        <v>1.1056999999999999</v>
      </c>
      <c r="AF291" s="4">
        <v>1.1017999999999999</v>
      </c>
      <c r="AG291" s="4"/>
      <c r="AH291" s="55">
        <v>1.0860000000000001</v>
      </c>
      <c r="AI291" s="4">
        <v>1.0926</v>
      </c>
      <c r="AJ291" s="4"/>
      <c r="AK291" s="4"/>
      <c r="AL291" s="4"/>
      <c r="AM291" s="4"/>
      <c r="AN291" s="4"/>
      <c r="AO291" s="4"/>
      <c r="AS291" s="16"/>
      <c r="AT291" s="16"/>
      <c r="AX291" s="17"/>
      <c r="AY291" s="77"/>
    </row>
    <row r="292" spans="1:51" x14ac:dyDescent="0.25">
      <c r="A292" s="38" t="s">
        <v>705</v>
      </c>
      <c r="B292" s="4" t="str">
        <f>VLOOKUP(LEFT(Table711[[#This Row],[Column1]],FIND("–",Table711[[#This Row],[Column1]])-1),Table610[],2,0)</f>
        <v>13/16</v>
      </c>
      <c r="C292" s="13">
        <f>VLOOKUP(LEFT(Table711[[#This Row],[Column1]],FIND("–",Table711[[#This Row],[Column1]])-1),Table610[],4,0)</f>
        <v>0.8125</v>
      </c>
      <c r="D292" s="4" t="str">
        <f t="shared" si="8"/>
        <v>8</v>
      </c>
      <c r="E292" s="4" t="s">
        <v>384</v>
      </c>
      <c r="F292" s="4" t="s">
        <v>372</v>
      </c>
      <c r="G292" s="4" t="str">
        <f>CONCATENATE(Table711[[#This Row],[Fraction]],"-",Table711[[#This Row],[Pitch]]," ",Table711[[#This Row],[Series]]," ",Table711[[#This Row],[Class]])</f>
        <v>13/16-8 UN 2A</v>
      </c>
      <c r="H292" s="4" t="str">
        <f>CONCATENATE(TEXT(Table711[[#This Row],[Decimal]],".000"),"-",Table711[[#This Row],[Pitch]]," ",Table711[[#This Row],[Series]]," ",Table711[[#This Row],[Class]])</f>
        <v>.813-8 UN 2A</v>
      </c>
      <c r="I292" s="55">
        <v>2.0999999999999999E-3</v>
      </c>
      <c r="J292" s="55">
        <v>1.1854</v>
      </c>
      <c r="K292" s="55">
        <v>1.1704000000000001</v>
      </c>
      <c r="L292" s="55" t="s">
        <v>551</v>
      </c>
      <c r="M292" s="55">
        <v>1.1042000000000001</v>
      </c>
      <c r="N292" s="55">
        <v>1.0972</v>
      </c>
      <c r="O292" s="55">
        <v>1.0366</v>
      </c>
      <c r="R292" s="4"/>
      <c r="S292" s="38" t="s">
        <v>705</v>
      </c>
      <c r="T292" s="4" t="str">
        <f>VLOOKUP(LEFT(Table7912[[#This Row],[Column1]],FIND("–",Table7912[[#This Row],[Column1]])-1),Table610[],2,0)</f>
        <v>13/16</v>
      </c>
      <c r="U292" s="13">
        <f>VLOOKUP(LEFT(Table7912[[#This Row],[Column1]],FIND("–",Table7912[[#This Row],[Column1]])-1),Table610[],4,0)</f>
        <v>0.8125</v>
      </c>
      <c r="V292" s="4" t="str">
        <f t="shared" si="9"/>
        <v>8</v>
      </c>
      <c r="W292" s="4" t="s">
        <v>384</v>
      </c>
      <c r="X292" s="4" t="s">
        <v>373</v>
      </c>
      <c r="Y292" s="4" t="str">
        <f>CONCATENATE(Table7912[[#This Row],[Fraction]],"-",Table7912[[#This Row],[Pitch]]," ",Table7912[[#This Row],[Series]]," ",Table7912[[#This Row],[Class]])</f>
        <v>13/16-8 UN 2B</v>
      </c>
      <c r="Z292" s="4" t="str">
        <f>CONCATENATE(TEXT(Table7912[[#This Row],[Decimal]],".000"),"-",Table7912[[#This Row],[Pitch]]," ",Table7912[[#This Row],[Series]]," ",Table7912[[#This Row],[Class]])</f>
        <v>.813-8 UN 2B</v>
      </c>
      <c r="AC292" s="55">
        <v>1.1875</v>
      </c>
      <c r="AE292" s="4">
        <v>1.1153999999999999</v>
      </c>
      <c r="AF292" s="4">
        <v>1.1063000000000001</v>
      </c>
      <c r="AG292" s="4"/>
      <c r="AH292" s="55">
        <v>1.052</v>
      </c>
      <c r="AI292" s="4">
        <v>1.077</v>
      </c>
      <c r="AJ292" s="4"/>
      <c r="AK292" s="4"/>
      <c r="AL292" s="4"/>
      <c r="AM292" s="4"/>
      <c r="AN292" s="4"/>
      <c r="AO292" s="4"/>
      <c r="AS292" s="16"/>
      <c r="AT292" s="16"/>
      <c r="AX292" s="17"/>
      <c r="AY292" s="77"/>
    </row>
    <row r="293" spans="1:51" x14ac:dyDescent="0.25">
      <c r="A293" s="38" t="s">
        <v>705</v>
      </c>
      <c r="B293" s="4" t="str">
        <f>VLOOKUP(LEFT(Table711[[#This Row],[Column1]],FIND("–",Table711[[#This Row],[Column1]])-1),Table610[],2,0)</f>
        <v>13/16</v>
      </c>
      <c r="C293" s="13">
        <f>VLOOKUP(LEFT(Table711[[#This Row],[Column1]],FIND("–",Table711[[#This Row],[Column1]])-1),Table610[],4,0)</f>
        <v>0.8125</v>
      </c>
      <c r="D293" s="4" t="str">
        <f t="shared" si="8"/>
        <v>8</v>
      </c>
      <c r="E293" s="4" t="s">
        <v>384</v>
      </c>
      <c r="F293" s="4" t="s">
        <v>374</v>
      </c>
      <c r="G293" s="4" t="str">
        <f>CONCATENATE(Table711[[#This Row],[Fraction]],"-",Table711[[#This Row],[Pitch]]," ",Table711[[#This Row],[Series]]," ",Table711[[#This Row],[Class]])</f>
        <v>13/16-8 UN 3A</v>
      </c>
      <c r="H293" s="4" t="str">
        <f>CONCATENATE(TEXT(Table711[[#This Row],[Decimal]],".000"),"-",Table711[[#This Row],[Pitch]]," ",Table711[[#This Row],[Series]]," ",Table711[[#This Row],[Class]])</f>
        <v>.813-8 UN 3A</v>
      </c>
      <c r="I293" s="55">
        <v>0</v>
      </c>
      <c r="J293" s="55">
        <v>1.1875</v>
      </c>
      <c r="K293" s="55">
        <v>1.1725000000000001</v>
      </c>
      <c r="L293" s="55" t="s">
        <v>551</v>
      </c>
      <c r="M293" s="55">
        <v>1.1063000000000001</v>
      </c>
      <c r="N293" s="55">
        <v>1.1011</v>
      </c>
      <c r="O293" s="55">
        <v>1.0387</v>
      </c>
      <c r="R293" s="4"/>
      <c r="S293" s="38" t="s">
        <v>705</v>
      </c>
      <c r="T293" s="4" t="str">
        <f>VLOOKUP(LEFT(Table7912[[#This Row],[Column1]],FIND("–",Table7912[[#This Row],[Column1]])-1),Table610[],2,0)</f>
        <v>13/16</v>
      </c>
      <c r="U293" s="13">
        <f>VLOOKUP(LEFT(Table7912[[#This Row],[Column1]],FIND("–",Table7912[[#This Row],[Column1]])-1),Table610[],4,0)</f>
        <v>0.8125</v>
      </c>
      <c r="V293" s="4" t="str">
        <f t="shared" si="9"/>
        <v>8</v>
      </c>
      <c r="W293" s="4" t="s">
        <v>384</v>
      </c>
      <c r="X293" s="4" t="s">
        <v>375</v>
      </c>
      <c r="Y293" s="4" t="str">
        <f>CONCATENATE(Table7912[[#This Row],[Fraction]],"-",Table7912[[#This Row],[Pitch]]," ",Table7912[[#This Row],[Series]]," ",Table7912[[#This Row],[Class]])</f>
        <v>13/16-8 UN 3B</v>
      </c>
      <c r="Z293" s="4" t="str">
        <f>CONCATENATE(TEXT(Table7912[[#This Row],[Decimal]],".000"),"-",Table7912[[#This Row],[Pitch]]," ",Table7912[[#This Row],[Series]]," ",Table7912[[#This Row],[Class]])</f>
        <v>.813-8 UN 3B</v>
      </c>
      <c r="AC293" s="55">
        <v>1.1875</v>
      </c>
      <c r="AE293" s="4">
        <v>1.1131</v>
      </c>
      <c r="AF293" s="4">
        <v>1.1063000000000001</v>
      </c>
      <c r="AG293" s="4"/>
      <c r="AH293" s="55">
        <v>1.052</v>
      </c>
      <c r="AI293" s="4">
        <v>1.0671999999999999</v>
      </c>
      <c r="AJ293" s="4"/>
      <c r="AK293" s="4"/>
      <c r="AL293" s="4"/>
      <c r="AM293" s="4"/>
      <c r="AN293" s="4"/>
      <c r="AO293" s="4"/>
      <c r="AS293" s="16"/>
      <c r="AT293" s="16"/>
      <c r="AX293" s="17"/>
      <c r="AY293" s="77"/>
    </row>
    <row r="294" spans="1:51" x14ac:dyDescent="0.25">
      <c r="A294" s="38" t="s">
        <v>660</v>
      </c>
      <c r="B294" s="4" t="str">
        <f>VLOOKUP(LEFT(Table711[[#This Row],[Column1]],FIND("–",Table711[[#This Row],[Column1]])-1),Table610[],2,0)</f>
        <v>13/16</v>
      </c>
      <c r="C294" s="13">
        <f>VLOOKUP(LEFT(Table711[[#This Row],[Column1]],FIND("–",Table711[[#This Row],[Column1]])-1),Table610[],4,0)</f>
        <v>0.8125</v>
      </c>
      <c r="D294" s="4" t="str">
        <f t="shared" si="8"/>
        <v>12</v>
      </c>
      <c r="E294" s="4" t="s">
        <v>384</v>
      </c>
      <c r="F294" s="4" t="s">
        <v>372</v>
      </c>
      <c r="G294" s="4" t="str">
        <f>CONCATENATE(Table711[[#This Row],[Fraction]],"-",Table711[[#This Row],[Pitch]]," ",Table711[[#This Row],[Series]]," ",Table711[[#This Row],[Class]])</f>
        <v>13/16-12 UN 2A</v>
      </c>
      <c r="H294" s="4" t="str">
        <f>CONCATENATE(TEXT(Table711[[#This Row],[Decimal]],".000"),"-",Table711[[#This Row],[Pitch]]," ",Table711[[#This Row],[Series]]," ",Table711[[#This Row],[Class]])</f>
        <v>.813-12 UN 2A</v>
      </c>
      <c r="I294" s="55">
        <v>1.6999999999999999E-3</v>
      </c>
      <c r="J294" s="55">
        <v>1.1858</v>
      </c>
      <c r="K294" s="55">
        <v>1.1744000000000001</v>
      </c>
      <c r="L294" s="55" t="s">
        <v>551</v>
      </c>
      <c r="M294" s="55">
        <v>1.1316999999999999</v>
      </c>
      <c r="N294" s="55">
        <v>1.1258999999999999</v>
      </c>
      <c r="O294" s="55">
        <v>1.0866</v>
      </c>
      <c r="R294" s="4"/>
      <c r="S294" s="38" t="s">
        <v>660</v>
      </c>
      <c r="T294" s="4" t="str">
        <f>VLOOKUP(LEFT(Table7912[[#This Row],[Column1]],FIND("–",Table7912[[#This Row],[Column1]])-1),Table610[],2,0)</f>
        <v>13/16</v>
      </c>
      <c r="U294" s="13">
        <f>VLOOKUP(LEFT(Table7912[[#This Row],[Column1]],FIND("–",Table7912[[#This Row],[Column1]])-1),Table610[],4,0)</f>
        <v>0.8125</v>
      </c>
      <c r="V294" s="4" t="str">
        <f t="shared" si="9"/>
        <v>12</v>
      </c>
      <c r="W294" s="4" t="s">
        <v>384</v>
      </c>
      <c r="X294" s="4" t="s">
        <v>373</v>
      </c>
      <c r="Y294" s="4" t="str">
        <f>CONCATENATE(Table7912[[#This Row],[Fraction]],"-",Table7912[[#This Row],[Pitch]]," ",Table7912[[#This Row],[Series]]," ",Table7912[[#This Row],[Class]])</f>
        <v>13/16-12 UN 2B</v>
      </c>
      <c r="Z294" s="4" t="str">
        <f>CONCATENATE(TEXT(Table7912[[#This Row],[Decimal]],".000"),"-",Table7912[[#This Row],[Pitch]]," ",Table7912[[#This Row],[Series]]," ",Table7912[[#This Row],[Class]])</f>
        <v>.813-12 UN 2B</v>
      </c>
      <c r="AC294" s="55">
        <v>1.1875</v>
      </c>
      <c r="AE294" s="4">
        <v>1.1409</v>
      </c>
      <c r="AF294" s="4">
        <v>1.1334</v>
      </c>
      <c r="AG294" s="4"/>
      <c r="AH294" s="55">
        <v>1.097</v>
      </c>
      <c r="AI294" s="4">
        <v>1.115</v>
      </c>
      <c r="AJ294" s="4"/>
      <c r="AK294" s="4"/>
      <c r="AL294" s="4"/>
      <c r="AM294" s="4"/>
      <c r="AN294" s="4"/>
      <c r="AO294" s="4"/>
      <c r="AS294" s="16"/>
      <c r="AT294" s="16"/>
      <c r="AX294" s="17"/>
      <c r="AY294" s="77"/>
    </row>
    <row r="295" spans="1:51" x14ac:dyDescent="0.25">
      <c r="A295" s="38" t="s">
        <v>660</v>
      </c>
      <c r="B295" s="4" t="str">
        <f>VLOOKUP(LEFT(Table711[[#This Row],[Column1]],FIND("–",Table711[[#This Row],[Column1]])-1),Table610[],2,0)</f>
        <v>13/16</v>
      </c>
      <c r="C295" s="13">
        <f>VLOOKUP(LEFT(Table711[[#This Row],[Column1]],FIND("–",Table711[[#This Row],[Column1]])-1),Table610[],4,0)</f>
        <v>0.8125</v>
      </c>
      <c r="D295" s="4" t="str">
        <f t="shared" si="8"/>
        <v>12</v>
      </c>
      <c r="E295" s="4" t="s">
        <v>384</v>
      </c>
      <c r="F295" s="4" t="s">
        <v>374</v>
      </c>
      <c r="G295" s="4" t="str">
        <f>CONCATENATE(Table711[[#This Row],[Fraction]],"-",Table711[[#This Row],[Pitch]]," ",Table711[[#This Row],[Series]]," ",Table711[[#This Row],[Class]])</f>
        <v>13/16-12 UN 3A</v>
      </c>
      <c r="H295" s="4" t="str">
        <f>CONCATENATE(TEXT(Table711[[#This Row],[Decimal]],".000"),"-",Table711[[#This Row],[Pitch]]," ",Table711[[#This Row],[Series]]," ",Table711[[#This Row],[Class]])</f>
        <v>.813-12 UN 3A</v>
      </c>
      <c r="I295" s="55">
        <v>0</v>
      </c>
      <c r="J295" s="55">
        <v>1.1875</v>
      </c>
      <c r="K295" s="55">
        <v>1.1760999999999999</v>
      </c>
      <c r="L295" s="55" t="s">
        <v>551</v>
      </c>
      <c r="M295" s="55">
        <v>1.1334</v>
      </c>
      <c r="N295" s="55">
        <v>1.1291</v>
      </c>
      <c r="O295" s="55">
        <v>1.0883</v>
      </c>
      <c r="R295" s="4"/>
      <c r="S295" s="38" t="s">
        <v>660</v>
      </c>
      <c r="T295" s="4" t="str">
        <f>VLOOKUP(LEFT(Table7912[[#This Row],[Column1]],FIND("–",Table7912[[#This Row],[Column1]])-1),Table610[],2,0)</f>
        <v>13/16</v>
      </c>
      <c r="U295" s="13">
        <f>VLOOKUP(LEFT(Table7912[[#This Row],[Column1]],FIND("–",Table7912[[#This Row],[Column1]])-1),Table610[],4,0)</f>
        <v>0.8125</v>
      </c>
      <c r="V295" s="4" t="str">
        <f t="shared" si="9"/>
        <v>12</v>
      </c>
      <c r="W295" s="4" t="s">
        <v>384</v>
      </c>
      <c r="X295" s="4" t="s">
        <v>375</v>
      </c>
      <c r="Y295" s="4" t="str">
        <f>CONCATENATE(Table7912[[#This Row],[Fraction]],"-",Table7912[[#This Row],[Pitch]]," ",Table7912[[#This Row],[Series]]," ",Table7912[[#This Row],[Class]])</f>
        <v>13/16-12 UN 3B</v>
      </c>
      <c r="Z295" s="4" t="str">
        <f>CONCATENATE(TEXT(Table7912[[#This Row],[Decimal]],".000"),"-",Table7912[[#This Row],[Pitch]]," ",Table7912[[#This Row],[Series]]," ",Table7912[[#This Row],[Class]])</f>
        <v>.813-12 UN 3B</v>
      </c>
      <c r="AC295" s="55">
        <v>1.1875</v>
      </c>
      <c r="AE295" s="4">
        <v>1.139</v>
      </c>
      <c r="AF295" s="4">
        <v>1.1334</v>
      </c>
      <c r="AG295" s="4"/>
      <c r="AH295" s="55">
        <v>1.097</v>
      </c>
      <c r="AI295" s="4">
        <v>1.1073</v>
      </c>
      <c r="AJ295" s="4"/>
      <c r="AK295" s="4"/>
      <c r="AL295" s="4"/>
      <c r="AM295" s="4"/>
      <c r="AN295" s="4"/>
      <c r="AO295" s="4"/>
      <c r="AS295" s="16"/>
      <c r="AT295" s="16"/>
      <c r="AX295" s="17"/>
      <c r="AY295" s="77"/>
    </row>
    <row r="296" spans="1:51" x14ac:dyDescent="0.25">
      <c r="A296" s="38" t="s">
        <v>661</v>
      </c>
      <c r="B296" s="4" t="str">
        <f>VLOOKUP(LEFT(Table711[[#This Row],[Column1]],FIND("–",Table711[[#This Row],[Column1]])-1),Table610[],2,0)</f>
        <v>13/16</v>
      </c>
      <c r="C296" s="13">
        <f>VLOOKUP(LEFT(Table711[[#This Row],[Column1]],FIND("–",Table711[[#This Row],[Column1]])-1),Table610[],4,0)</f>
        <v>0.8125</v>
      </c>
      <c r="D296" s="4" t="str">
        <f t="shared" si="8"/>
        <v>16</v>
      </c>
      <c r="E296" s="4" t="s">
        <v>384</v>
      </c>
      <c r="F296" s="4" t="s">
        <v>372</v>
      </c>
      <c r="G296" s="4" t="str">
        <f>CONCATENATE(Table711[[#This Row],[Fraction]],"-",Table711[[#This Row],[Pitch]]," ",Table711[[#This Row],[Series]]," ",Table711[[#This Row],[Class]])</f>
        <v>13/16-16 UN 2A</v>
      </c>
      <c r="H296" s="4" t="str">
        <f>CONCATENATE(TEXT(Table711[[#This Row],[Decimal]],".000"),"-",Table711[[#This Row],[Pitch]]," ",Table711[[#This Row],[Series]]," ",Table711[[#This Row],[Class]])</f>
        <v>.813-16 UN 2A</v>
      </c>
      <c r="I296" s="55">
        <v>1.5E-3</v>
      </c>
      <c r="J296" s="55">
        <v>1.1859999999999999</v>
      </c>
      <c r="K296" s="55">
        <v>1.1766000000000001</v>
      </c>
      <c r="L296" s="55" t="s">
        <v>551</v>
      </c>
      <c r="M296" s="55">
        <v>1.1454</v>
      </c>
      <c r="N296" s="55">
        <v>1.1403000000000001</v>
      </c>
      <c r="O296" s="55">
        <v>1.1114999999999999</v>
      </c>
      <c r="R296" s="4"/>
      <c r="S296" s="38" t="s">
        <v>661</v>
      </c>
      <c r="T296" s="4" t="str">
        <f>VLOOKUP(LEFT(Table7912[[#This Row],[Column1]],FIND("–",Table7912[[#This Row],[Column1]])-1),Table610[],2,0)</f>
        <v>13/16</v>
      </c>
      <c r="U296" s="13">
        <f>VLOOKUP(LEFT(Table7912[[#This Row],[Column1]],FIND("–",Table7912[[#This Row],[Column1]])-1),Table610[],4,0)</f>
        <v>0.8125</v>
      </c>
      <c r="V296" s="4" t="str">
        <f t="shared" si="9"/>
        <v>16</v>
      </c>
      <c r="W296" s="4" t="s">
        <v>384</v>
      </c>
      <c r="X296" s="4" t="s">
        <v>373</v>
      </c>
      <c r="Y296" s="4" t="str">
        <f>CONCATENATE(Table7912[[#This Row],[Fraction]],"-",Table7912[[#This Row],[Pitch]]," ",Table7912[[#This Row],[Series]]," ",Table7912[[#This Row],[Class]])</f>
        <v>13/16-16 UN 2B</v>
      </c>
      <c r="Z296" s="4" t="str">
        <f>CONCATENATE(TEXT(Table7912[[#This Row],[Decimal]],".000"),"-",Table7912[[#This Row],[Pitch]]," ",Table7912[[#This Row],[Series]]," ",Table7912[[#This Row],[Class]])</f>
        <v>.813-16 UN 2B</v>
      </c>
      <c r="AC296" s="55">
        <v>1.1875</v>
      </c>
      <c r="AE296" s="4">
        <v>1.1535</v>
      </c>
      <c r="AF296" s="4">
        <v>1.1469</v>
      </c>
      <c r="AG296" s="4"/>
      <c r="AH296" s="55">
        <v>1.1200000000000001</v>
      </c>
      <c r="AI296" s="4">
        <v>1.1339999999999999</v>
      </c>
      <c r="AJ296" s="4"/>
      <c r="AK296" s="4"/>
      <c r="AL296" s="4"/>
      <c r="AM296" s="4"/>
      <c r="AN296" s="4"/>
      <c r="AO296" s="4"/>
      <c r="AS296" s="16"/>
      <c r="AT296" s="16"/>
      <c r="AX296" s="17"/>
      <c r="AY296" s="77"/>
    </row>
    <row r="297" spans="1:51" x14ac:dyDescent="0.25">
      <c r="A297" s="38" t="s">
        <v>661</v>
      </c>
      <c r="B297" s="4" t="str">
        <f>VLOOKUP(LEFT(Table711[[#This Row],[Column1]],FIND("–",Table711[[#This Row],[Column1]])-1),Table610[],2,0)</f>
        <v>13/16</v>
      </c>
      <c r="C297" s="13">
        <f>VLOOKUP(LEFT(Table711[[#This Row],[Column1]],FIND("–",Table711[[#This Row],[Column1]])-1),Table610[],4,0)</f>
        <v>0.8125</v>
      </c>
      <c r="D297" s="4" t="str">
        <f t="shared" si="8"/>
        <v>16</v>
      </c>
      <c r="E297" s="4" t="s">
        <v>384</v>
      </c>
      <c r="F297" s="4" t="s">
        <v>374</v>
      </c>
      <c r="G297" s="4" t="str">
        <f>CONCATENATE(Table711[[#This Row],[Fraction]],"-",Table711[[#This Row],[Pitch]]," ",Table711[[#This Row],[Series]]," ",Table711[[#This Row],[Class]])</f>
        <v>13/16-16 UN 3A</v>
      </c>
      <c r="H297" s="4" t="str">
        <f>CONCATENATE(TEXT(Table711[[#This Row],[Decimal]],".000"),"-",Table711[[#This Row],[Pitch]]," ",Table711[[#This Row],[Series]]," ",Table711[[#This Row],[Class]])</f>
        <v>.813-16 UN 3A</v>
      </c>
      <c r="I297" s="55">
        <v>0</v>
      </c>
      <c r="J297" s="55">
        <v>1.1875</v>
      </c>
      <c r="K297" s="55">
        <v>1.1780999999999999</v>
      </c>
      <c r="L297" s="55" t="s">
        <v>551</v>
      </c>
      <c r="M297" s="55">
        <v>1.1469</v>
      </c>
      <c r="N297" s="55">
        <v>1.1431</v>
      </c>
      <c r="O297" s="55">
        <v>1.113</v>
      </c>
      <c r="R297" s="4"/>
      <c r="S297" s="38" t="s">
        <v>661</v>
      </c>
      <c r="T297" s="4" t="str">
        <f>VLOOKUP(LEFT(Table7912[[#This Row],[Column1]],FIND("–",Table7912[[#This Row],[Column1]])-1),Table610[],2,0)</f>
        <v>13/16</v>
      </c>
      <c r="U297" s="13">
        <f>VLOOKUP(LEFT(Table7912[[#This Row],[Column1]],FIND("–",Table7912[[#This Row],[Column1]])-1),Table610[],4,0)</f>
        <v>0.8125</v>
      </c>
      <c r="V297" s="4" t="str">
        <f t="shared" si="9"/>
        <v>16</v>
      </c>
      <c r="W297" s="4" t="s">
        <v>384</v>
      </c>
      <c r="X297" s="4" t="s">
        <v>375</v>
      </c>
      <c r="Y297" s="4" t="str">
        <f>CONCATENATE(Table7912[[#This Row],[Fraction]],"-",Table7912[[#This Row],[Pitch]]," ",Table7912[[#This Row],[Series]]," ",Table7912[[#This Row],[Class]])</f>
        <v>13/16-16 UN 3B</v>
      </c>
      <c r="Z297" s="4" t="str">
        <f>CONCATENATE(TEXT(Table7912[[#This Row],[Decimal]],".000"),"-",Table7912[[#This Row],[Pitch]]," ",Table7912[[#This Row],[Series]]," ",Table7912[[#This Row],[Class]])</f>
        <v>.813-16 UN 3B</v>
      </c>
      <c r="AC297" s="55">
        <v>1.1875</v>
      </c>
      <c r="AE297" s="4">
        <v>1.1518999999999999</v>
      </c>
      <c r="AF297" s="4">
        <v>1.1469</v>
      </c>
      <c r="AG297" s="4"/>
      <c r="AH297" s="55">
        <v>1.1200000000000001</v>
      </c>
      <c r="AI297" s="4">
        <v>1.1283000000000001</v>
      </c>
      <c r="AJ297" s="4"/>
      <c r="AK297" s="4"/>
      <c r="AL297" s="4"/>
      <c r="AM297" s="4"/>
      <c r="AN297" s="4"/>
      <c r="AO297" s="4"/>
      <c r="AS297" s="16"/>
      <c r="AT297" s="16"/>
      <c r="AX297" s="17"/>
      <c r="AY297" s="77"/>
    </row>
    <row r="298" spans="1:51" x14ac:dyDescent="0.25">
      <c r="A298" s="38" t="s">
        <v>706</v>
      </c>
      <c r="B298" s="4" t="str">
        <f>VLOOKUP(LEFT(Table711[[#This Row],[Column1]],FIND("–",Table711[[#This Row],[Column1]])-1),Table610[],2,0)</f>
        <v>13/16</v>
      </c>
      <c r="C298" s="13">
        <f>VLOOKUP(LEFT(Table711[[#This Row],[Column1]],FIND("–",Table711[[#This Row],[Column1]])-1),Table610[],4,0)</f>
        <v>0.8125</v>
      </c>
      <c r="D298" s="4" t="str">
        <f t="shared" si="8"/>
        <v>18</v>
      </c>
      <c r="E298" s="4" t="s">
        <v>383</v>
      </c>
      <c r="F298" s="4" t="s">
        <v>372</v>
      </c>
      <c r="G298" s="4" t="str">
        <f>CONCATENATE(Table711[[#This Row],[Fraction]],"-",Table711[[#This Row],[Pitch]]," ",Table711[[#This Row],[Series]]," ",Table711[[#This Row],[Class]])</f>
        <v>13/16-18 UNEF 2A</v>
      </c>
      <c r="H298" s="4" t="str">
        <f>CONCATENATE(TEXT(Table711[[#This Row],[Decimal]],".000"),"-",Table711[[#This Row],[Pitch]]," ",Table711[[#This Row],[Series]]," ",Table711[[#This Row],[Class]])</f>
        <v>.813-18 UNEF 2A</v>
      </c>
      <c r="I298" s="55">
        <v>1.5E-3</v>
      </c>
      <c r="J298" s="55">
        <v>1.1859999999999999</v>
      </c>
      <c r="K298" s="55">
        <v>1.1773</v>
      </c>
      <c r="L298" s="55" t="s">
        <v>551</v>
      </c>
      <c r="M298" s="55">
        <v>1.1498999999999999</v>
      </c>
      <c r="N298" s="55">
        <v>1.145</v>
      </c>
      <c r="O298" s="55">
        <v>1.1198999999999999</v>
      </c>
      <c r="R298" s="4"/>
      <c r="S298" s="38" t="s">
        <v>706</v>
      </c>
      <c r="T298" s="4" t="str">
        <f>VLOOKUP(LEFT(Table7912[[#This Row],[Column1]],FIND("–",Table7912[[#This Row],[Column1]])-1),Table610[],2,0)</f>
        <v>13/16</v>
      </c>
      <c r="U298" s="13">
        <f>VLOOKUP(LEFT(Table7912[[#This Row],[Column1]],FIND("–",Table7912[[#This Row],[Column1]])-1),Table610[],4,0)</f>
        <v>0.8125</v>
      </c>
      <c r="V298" s="4" t="str">
        <f t="shared" si="9"/>
        <v>18</v>
      </c>
      <c r="W298" s="4" t="s">
        <v>383</v>
      </c>
      <c r="X298" s="4" t="s">
        <v>373</v>
      </c>
      <c r="Y298" s="4" t="str">
        <f>CONCATENATE(Table7912[[#This Row],[Fraction]],"-",Table7912[[#This Row],[Pitch]]," ",Table7912[[#This Row],[Series]]," ",Table7912[[#This Row],[Class]])</f>
        <v>13/16-18 UNEF 2B</v>
      </c>
      <c r="Z298" s="4" t="str">
        <f>CONCATENATE(TEXT(Table7912[[#This Row],[Decimal]],".000"),"-",Table7912[[#This Row],[Pitch]]," ",Table7912[[#This Row],[Series]]," ",Table7912[[#This Row],[Class]])</f>
        <v>.813-18 UNEF 2B</v>
      </c>
      <c r="AC298" s="55">
        <v>1.1875</v>
      </c>
      <c r="AE298" s="4">
        <v>1.1577</v>
      </c>
      <c r="AF298" s="4">
        <v>1.1514</v>
      </c>
      <c r="AG298" s="4"/>
      <c r="AH298" s="55">
        <v>1.127</v>
      </c>
      <c r="AI298" s="4">
        <v>1.1399999999999999</v>
      </c>
      <c r="AJ298" s="4"/>
      <c r="AK298" s="4"/>
      <c r="AL298" s="4"/>
      <c r="AM298" s="4"/>
      <c r="AN298" s="4"/>
      <c r="AO298" s="4"/>
      <c r="AS298" s="16"/>
      <c r="AT298" s="16"/>
      <c r="AX298" s="17"/>
      <c r="AY298" s="77"/>
    </row>
    <row r="299" spans="1:51" x14ac:dyDescent="0.25">
      <c r="A299" s="38" t="s">
        <v>706</v>
      </c>
      <c r="B299" s="4" t="str">
        <f>VLOOKUP(LEFT(Table711[[#This Row],[Column1]],FIND("–",Table711[[#This Row],[Column1]])-1),Table610[],2,0)</f>
        <v>13/16</v>
      </c>
      <c r="C299" s="13">
        <f>VLOOKUP(LEFT(Table711[[#This Row],[Column1]],FIND("–",Table711[[#This Row],[Column1]])-1),Table610[],4,0)</f>
        <v>0.8125</v>
      </c>
      <c r="D299" s="4" t="str">
        <f t="shared" si="8"/>
        <v>18</v>
      </c>
      <c r="E299" s="4" t="s">
        <v>383</v>
      </c>
      <c r="F299" s="4" t="s">
        <v>374</v>
      </c>
      <c r="G299" s="4" t="str">
        <f>CONCATENATE(Table711[[#This Row],[Fraction]],"-",Table711[[#This Row],[Pitch]]," ",Table711[[#This Row],[Series]]," ",Table711[[#This Row],[Class]])</f>
        <v>13/16-18 UNEF 3A</v>
      </c>
      <c r="H299" s="4" t="str">
        <f>CONCATENATE(TEXT(Table711[[#This Row],[Decimal]],".000"),"-",Table711[[#This Row],[Pitch]]," ",Table711[[#This Row],[Series]]," ",Table711[[#This Row],[Class]])</f>
        <v>.813-18 UNEF 3A</v>
      </c>
      <c r="I299" s="55">
        <v>0</v>
      </c>
      <c r="J299" s="55">
        <v>1.1875</v>
      </c>
      <c r="K299" s="55">
        <v>1.1788000000000001</v>
      </c>
      <c r="L299" s="55" t="s">
        <v>551</v>
      </c>
      <c r="M299" s="55">
        <v>1.1514</v>
      </c>
      <c r="N299" s="55">
        <v>1.1477999999999999</v>
      </c>
      <c r="O299" s="55">
        <v>1.1214</v>
      </c>
      <c r="R299" s="4"/>
      <c r="S299" s="38" t="s">
        <v>706</v>
      </c>
      <c r="T299" s="4" t="str">
        <f>VLOOKUP(LEFT(Table7912[[#This Row],[Column1]],FIND("–",Table7912[[#This Row],[Column1]])-1),Table610[],2,0)</f>
        <v>13/16</v>
      </c>
      <c r="U299" s="13">
        <f>VLOOKUP(LEFT(Table7912[[#This Row],[Column1]],FIND("–",Table7912[[#This Row],[Column1]])-1),Table610[],4,0)</f>
        <v>0.8125</v>
      </c>
      <c r="V299" s="4" t="str">
        <f t="shared" si="9"/>
        <v>18</v>
      </c>
      <c r="W299" s="4" t="s">
        <v>383</v>
      </c>
      <c r="X299" s="4" t="s">
        <v>375</v>
      </c>
      <c r="Y299" s="4" t="str">
        <f>CONCATENATE(Table7912[[#This Row],[Fraction]],"-",Table7912[[#This Row],[Pitch]]," ",Table7912[[#This Row],[Series]]," ",Table7912[[#This Row],[Class]])</f>
        <v>13/16-18 UNEF 3B</v>
      </c>
      <c r="Z299" s="4" t="str">
        <f>CONCATENATE(TEXT(Table7912[[#This Row],[Decimal]],".000"),"-",Table7912[[#This Row],[Pitch]]," ",Table7912[[#This Row],[Series]]," ",Table7912[[#This Row],[Class]])</f>
        <v>.813-18 UNEF 3B</v>
      </c>
      <c r="AC299" s="55">
        <v>1.1875</v>
      </c>
      <c r="AE299" s="4">
        <v>1.1560999999999999</v>
      </c>
      <c r="AF299" s="4">
        <v>1.1514</v>
      </c>
      <c r="AG299" s="4"/>
      <c r="AH299" s="55">
        <v>1.127</v>
      </c>
      <c r="AI299" s="4">
        <v>1.1355</v>
      </c>
      <c r="AJ299" s="4"/>
      <c r="AK299" s="4"/>
      <c r="AL299" s="4"/>
      <c r="AM299" s="4"/>
      <c r="AN299" s="4"/>
      <c r="AO299" s="4"/>
      <c r="AS299" s="16"/>
      <c r="AT299" s="16"/>
      <c r="AX299" s="17"/>
      <c r="AY299" s="77"/>
    </row>
    <row r="300" spans="1:51" x14ac:dyDescent="0.25">
      <c r="A300" s="38" t="s">
        <v>662</v>
      </c>
      <c r="B300" s="4" t="str">
        <f>VLOOKUP(LEFT(Table711[[#This Row],[Column1]],FIND("–",Table711[[#This Row],[Column1]])-1),Table610[],2,0)</f>
        <v>13/16</v>
      </c>
      <c r="C300" s="13">
        <f>VLOOKUP(LEFT(Table711[[#This Row],[Column1]],FIND("–",Table711[[#This Row],[Column1]])-1),Table610[],4,0)</f>
        <v>0.8125</v>
      </c>
      <c r="D300" s="4" t="str">
        <f t="shared" si="8"/>
        <v>20</v>
      </c>
      <c r="E300" s="4" t="s">
        <v>384</v>
      </c>
      <c r="F300" s="4" t="s">
        <v>372</v>
      </c>
      <c r="G300" s="4" t="str">
        <f>CONCATENATE(Table711[[#This Row],[Fraction]],"-",Table711[[#This Row],[Pitch]]," ",Table711[[#This Row],[Series]]," ",Table711[[#This Row],[Class]])</f>
        <v>13/16-20 UN 2A</v>
      </c>
      <c r="H300" s="4" t="str">
        <f>CONCATENATE(TEXT(Table711[[#This Row],[Decimal]],".000"),"-",Table711[[#This Row],[Pitch]]," ",Table711[[#This Row],[Series]]," ",Table711[[#This Row],[Class]])</f>
        <v>.813-20 UN 2A</v>
      </c>
      <c r="I300" s="55">
        <v>1.4E-3</v>
      </c>
      <c r="J300" s="55">
        <v>1.1860999999999999</v>
      </c>
      <c r="K300" s="55">
        <v>1.1779999999999999</v>
      </c>
      <c r="L300" s="55" t="s">
        <v>551</v>
      </c>
      <c r="M300" s="55">
        <v>1.1536</v>
      </c>
      <c r="N300" s="55">
        <v>1.1489</v>
      </c>
      <c r="O300" s="55">
        <v>1.1266</v>
      </c>
      <c r="R300" s="4"/>
      <c r="S300" s="38" t="s">
        <v>662</v>
      </c>
      <c r="T300" s="4" t="str">
        <f>VLOOKUP(LEFT(Table7912[[#This Row],[Column1]],FIND("–",Table7912[[#This Row],[Column1]])-1),Table610[],2,0)</f>
        <v>13/16</v>
      </c>
      <c r="U300" s="13">
        <f>VLOOKUP(LEFT(Table7912[[#This Row],[Column1]],FIND("–",Table7912[[#This Row],[Column1]])-1),Table610[],4,0)</f>
        <v>0.8125</v>
      </c>
      <c r="V300" s="4" t="str">
        <f t="shared" si="9"/>
        <v>20</v>
      </c>
      <c r="W300" s="4" t="s">
        <v>384</v>
      </c>
      <c r="X300" s="4" t="s">
        <v>373</v>
      </c>
      <c r="Y300" s="4" t="str">
        <f>CONCATENATE(Table7912[[#This Row],[Fraction]],"-",Table7912[[#This Row],[Pitch]]," ",Table7912[[#This Row],[Series]]," ",Table7912[[#This Row],[Class]])</f>
        <v>13/16-20 UN 2B</v>
      </c>
      <c r="Z300" s="4" t="str">
        <f>CONCATENATE(TEXT(Table7912[[#This Row],[Decimal]],".000"),"-",Table7912[[#This Row],[Pitch]]," ",Table7912[[#This Row],[Series]]," ",Table7912[[#This Row],[Class]])</f>
        <v>.813-20 UN 2B</v>
      </c>
      <c r="AC300" s="55">
        <v>1.1875</v>
      </c>
      <c r="AE300" s="4">
        <v>1.1611</v>
      </c>
      <c r="AF300" s="4">
        <v>1.155</v>
      </c>
      <c r="AG300" s="4"/>
      <c r="AH300" s="55">
        <v>1.133</v>
      </c>
      <c r="AI300" s="4">
        <v>1.145</v>
      </c>
      <c r="AJ300" s="4"/>
      <c r="AK300" s="4"/>
      <c r="AL300" s="4"/>
      <c r="AM300" s="4"/>
      <c r="AN300" s="4"/>
      <c r="AO300" s="4"/>
      <c r="AS300" s="16"/>
      <c r="AT300" s="16"/>
      <c r="AX300" s="17"/>
      <c r="AY300" s="77"/>
    </row>
    <row r="301" spans="1:51" x14ac:dyDescent="0.25">
      <c r="A301" s="38" t="s">
        <v>662</v>
      </c>
      <c r="B301" s="4" t="str">
        <f>VLOOKUP(LEFT(Table711[[#This Row],[Column1]],FIND("–",Table711[[#This Row],[Column1]])-1),Table610[],2,0)</f>
        <v>13/16</v>
      </c>
      <c r="C301" s="13">
        <f>VLOOKUP(LEFT(Table711[[#This Row],[Column1]],FIND("–",Table711[[#This Row],[Column1]])-1),Table610[],4,0)</f>
        <v>0.8125</v>
      </c>
      <c r="D301" s="4" t="str">
        <f t="shared" si="8"/>
        <v>20</v>
      </c>
      <c r="E301" s="4" t="s">
        <v>384</v>
      </c>
      <c r="F301" s="4" t="s">
        <v>374</v>
      </c>
      <c r="G301" s="4" t="str">
        <f>CONCATENATE(Table711[[#This Row],[Fraction]],"-",Table711[[#This Row],[Pitch]]," ",Table711[[#This Row],[Series]]," ",Table711[[#This Row],[Class]])</f>
        <v>13/16-20 UN 3A</v>
      </c>
      <c r="H301" s="4" t="str">
        <f>CONCATENATE(TEXT(Table711[[#This Row],[Decimal]],".000"),"-",Table711[[#This Row],[Pitch]]," ",Table711[[#This Row],[Series]]," ",Table711[[#This Row],[Class]])</f>
        <v>.813-20 UN 3A</v>
      </c>
      <c r="I301" s="55">
        <v>0</v>
      </c>
      <c r="J301" s="55">
        <v>1.1875</v>
      </c>
      <c r="K301" s="55">
        <v>1.1794</v>
      </c>
      <c r="L301" s="55" t="s">
        <v>551</v>
      </c>
      <c r="M301" s="55">
        <v>1.155</v>
      </c>
      <c r="N301" s="55">
        <v>1.1515</v>
      </c>
      <c r="O301" s="55">
        <v>1.1279999999999999</v>
      </c>
      <c r="R301" s="4"/>
      <c r="S301" s="38" t="s">
        <v>662</v>
      </c>
      <c r="T301" s="4" t="str">
        <f>VLOOKUP(LEFT(Table7912[[#This Row],[Column1]],FIND("–",Table7912[[#This Row],[Column1]])-1),Table610[],2,0)</f>
        <v>13/16</v>
      </c>
      <c r="U301" s="13">
        <f>VLOOKUP(LEFT(Table7912[[#This Row],[Column1]],FIND("–",Table7912[[#This Row],[Column1]])-1),Table610[],4,0)</f>
        <v>0.8125</v>
      </c>
      <c r="V301" s="4" t="str">
        <f t="shared" si="9"/>
        <v>20</v>
      </c>
      <c r="W301" s="4" t="s">
        <v>384</v>
      </c>
      <c r="X301" s="4" t="s">
        <v>375</v>
      </c>
      <c r="Y301" s="4" t="str">
        <f>CONCATENATE(Table7912[[#This Row],[Fraction]],"-",Table7912[[#This Row],[Pitch]]," ",Table7912[[#This Row],[Series]]," ",Table7912[[#This Row],[Class]])</f>
        <v>13/16-20 UN 3B</v>
      </c>
      <c r="Z301" s="4" t="str">
        <f>CONCATENATE(TEXT(Table7912[[#This Row],[Decimal]],".000"),"-",Table7912[[#This Row],[Pitch]]," ",Table7912[[#This Row],[Series]]," ",Table7912[[#This Row],[Class]])</f>
        <v>.813-20 UN 3B</v>
      </c>
      <c r="AC301" s="55">
        <v>1.1875</v>
      </c>
      <c r="AE301" s="4">
        <v>1.1595</v>
      </c>
      <c r="AF301" s="4">
        <v>1.155</v>
      </c>
      <c r="AG301" s="4"/>
      <c r="AH301" s="55">
        <v>1.133</v>
      </c>
      <c r="AI301" s="4">
        <v>1.1412</v>
      </c>
      <c r="AJ301" s="4"/>
      <c r="AK301" s="4"/>
      <c r="AL301" s="4"/>
      <c r="AM301" s="4"/>
      <c r="AN301" s="4"/>
      <c r="AO301" s="4"/>
      <c r="AS301" s="16"/>
      <c r="AT301" s="16"/>
      <c r="AX301" s="17"/>
      <c r="AY301" s="77"/>
    </row>
    <row r="302" spans="1:51" x14ac:dyDescent="0.25">
      <c r="A302" s="38" t="s">
        <v>663</v>
      </c>
      <c r="B302" s="4" t="str">
        <f>VLOOKUP(LEFT(Table711[[#This Row],[Column1]],FIND("–",Table711[[#This Row],[Column1]])-1),Table610[],2,0)</f>
        <v>13/16</v>
      </c>
      <c r="C302" s="13">
        <f>VLOOKUP(LEFT(Table711[[#This Row],[Column1]],FIND("–",Table711[[#This Row],[Column1]])-1),Table610[],4,0)</f>
        <v>0.8125</v>
      </c>
      <c r="D302" s="4" t="str">
        <f t="shared" si="8"/>
        <v>28</v>
      </c>
      <c r="E302" s="4" t="s">
        <v>384</v>
      </c>
      <c r="F302" s="4" t="s">
        <v>372</v>
      </c>
      <c r="G302" s="4" t="str">
        <f>CONCATENATE(Table711[[#This Row],[Fraction]],"-",Table711[[#This Row],[Pitch]]," ",Table711[[#This Row],[Series]]," ",Table711[[#This Row],[Class]])</f>
        <v>13/16-28 UN 2A</v>
      </c>
      <c r="H302" s="4" t="str">
        <f>CONCATENATE(TEXT(Table711[[#This Row],[Decimal]],".000"),"-",Table711[[#This Row],[Pitch]]," ",Table711[[#This Row],[Series]]," ",Table711[[#This Row],[Class]])</f>
        <v>.813-28 UN 2A</v>
      </c>
      <c r="I302" s="55">
        <v>1.1999999999999999E-3</v>
      </c>
      <c r="J302" s="55">
        <v>1.1862999999999999</v>
      </c>
      <c r="K302" s="55">
        <v>1.1798</v>
      </c>
      <c r="L302" s="55" t="s">
        <v>551</v>
      </c>
      <c r="M302" s="55">
        <v>1.1631</v>
      </c>
      <c r="N302" s="55">
        <v>1.159</v>
      </c>
      <c r="O302" s="55">
        <v>1.1436999999999999</v>
      </c>
      <c r="R302" s="4"/>
      <c r="S302" s="38" t="s">
        <v>663</v>
      </c>
      <c r="T302" s="4" t="str">
        <f>VLOOKUP(LEFT(Table7912[[#This Row],[Column1]],FIND("–",Table7912[[#This Row],[Column1]])-1),Table610[],2,0)</f>
        <v>13/16</v>
      </c>
      <c r="U302" s="13">
        <f>VLOOKUP(LEFT(Table7912[[#This Row],[Column1]],FIND("–",Table7912[[#This Row],[Column1]])-1),Table610[],4,0)</f>
        <v>0.8125</v>
      </c>
      <c r="V302" s="4" t="str">
        <f t="shared" si="9"/>
        <v>28</v>
      </c>
      <c r="W302" s="4" t="s">
        <v>384</v>
      </c>
      <c r="X302" s="4" t="s">
        <v>373</v>
      </c>
      <c r="Y302" s="4" t="str">
        <f>CONCATENATE(Table7912[[#This Row],[Fraction]],"-",Table7912[[#This Row],[Pitch]]," ",Table7912[[#This Row],[Series]]," ",Table7912[[#This Row],[Class]])</f>
        <v>13/16-28 UN 2B</v>
      </c>
      <c r="Z302" s="4" t="str">
        <f>CONCATENATE(TEXT(Table7912[[#This Row],[Decimal]],".000"),"-",Table7912[[#This Row],[Pitch]]," ",Table7912[[#This Row],[Series]]," ",Table7912[[#This Row],[Class]])</f>
        <v>.813-28 UN 2B</v>
      </c>
      <c r="AC302" s="55">
        <v>1.1875</v>
      </c>
      <c r="AE302" s="4">
        <v>1.1696</v>
      </c>
      <c r="AF302" s="4">
        <v>1.1642999999999999</v>
      </c>
      <c r="AG302" s="4"/>
      <c r="AH302" s="55">
        <v>1.149</v>
      </c>
      <c r="AI302" s="4">
        <v>1.157</v>
      </c>
      <c r="AJ302" s="4"/>
      <c r="AK302" s="4"/>
      <c r="AL302" s="4"/>
      <c r="AM302" s="4"/>
      <c r="AN302" s="4"/>
      <c r="AO302" s="4"/>
      <c r="AS302" s="16"/>
      <c r="AT302" s="16"/>
      <c r="AX302" s="17"/>
      <c r="AY302" s="77"/>
    </row>
    <row r="303" spans="1:51" x14ac:dyDescent="0.25">
      <c r="A303" s="38" t="s">
        <v>663</v>
      </c>
      <c r="B303" s="4" t="str">
        <f>VLOOKUP(LEFT(Table711[[#This Row],[Column1]],FIND("–",Table711[[#This Row],[Column1]])-1),Table610[],2,0)</f>
        <v>13/16</v>
      </c>
      <c r="C303" s="13">
        <f>VLOOKUP(LEFT(Table711[[#This Row],[Column1]],FIND("–",Table711[[#This Row],[Column1]])-1),Table610[],4,0)</f>
        <v>0.8125</v>
      </c>
      <c r="D303" s="4" t="str">
        <f t="shared" si="8"/>
        <v>28</v>
      </c>
      <c r="E303" s="4" t="s">
        <v>384</v>
      </c>
      <c r="F303" s="4" t="s">
        <v>374</v>
      </c>
      <c r="G303" s="4" t="str">
        <f>CONCATENATE(Table711[[#This Row],[Fraction]],"-",Table711[[#This Row],[Pitch]]," ",Table711[[#This Row],[Series]]," ",Table711[[#This Row],[Class]])</f>
        <v>13/16-28 UN 3A</v>
      </c>
      <c r="H303" s="4" t="str">
        <f>CONCATENATE(TEXT(Table711[[#This Row],[Decimal]],".000"),"-",Table711[[#This Row],[Pitch]]," ",Table711[[#This Row],[Series]]," ",Table711[[#This Row],[Class]])</f>
        <v>.813-28 UN 3A</v>
      </c>
      <c r="I303" s="55">
        <v>0</v>
      </c>
      <c r="J303" s="55">
        <v>1.1875</v>
      </c>
      <c r="K303" s="55">
        <v>1.181</v>
      </c>
      <c r="L303" s="55" t="s">
        <v>551</v>
      </c>
      <c r="M303" s="55">
        <v>1.1642999999999999</v>
      </c>
      <c r="N303" s="55">
        <v>1.1612</v>
      </c>
      <c r="O303" s="55">
        <v>1.1449</v>
      </c>
      <c r="R303" s="4"/>
      <c r="S303" s="38" t="s">
        <v>663</v>
      </c>
      <c r="T303" s="4" t="str">
        <f>VLOOKUP(LEFT(Table7912[[#This Row],[Column1]],FIND("–",Table7912[[#This Row],[Column1]])-1),Table610[],2,0)</f>
        <v>13/16</v>
      </c>
      <c r="U303" s="13">
        <f>VLOOKUP(LEFT(Table7912[[#This Row],[Column1]],FIND("–",Table7912[[#This Row],[Column1]])-1),Table610[],4,0)</f>
        <v>0.8125</v>
      </c>
      <c r="V303" s="4" t="str">
        <f t="shared" si="9"/>
        <v>28</v>
      </c>
      <c r="W303" s="4" t="s">
        <v>384</v>
      </c>
      <c r="X303" s="4" t="s">
        <v>375</v>
      </c>
      <c r="Y303" s="4" t="str">
        <f>CONCATENATE(Table7912[[#This Row],[Fraction]],"-",Table7912[[#This Row],[Pitch]]," ",Table7912[[#This Row],[Series]]," ",Table7912[[#This Row],[Class]])</f>
        <v>13/16-28 UN 3B</v>
      </c>
      <c r="Z303" s="4" t="str">
        <f>CONCATENATE(TEXT(Table7912[[#This Row],[Decimal]],".000"),"-",Table7912[[#This Row],[Pitch]]," ",Table7912[[#This Row],[Series]]," ",Table7912[[#This Row],[Class]])</f>
        <v>.813-28 UN 3B</v>
      </c>
      <c r="AC303" s="55">
        <v>1.1875</v>
      </c>
      <c r="AE303" s="4">
        <v>1.1682999999999999</v>
      </c>
      <c r="AF303" s="4">
        <v>1.1642999999999999</v>
      </c>
      <c r="AG303" s="4"/>
      <c r="AH303" s="55">
        <v>1.149</v>
      </c>
      <c r="AI303" s="4">
        <v>1.1551</v>
      </c>
      <c r="AJ303" s="4"/>
      <c r="AK303" s="4"/>
      <c r="AL303" s="4"/>
      <c r="AM303" s="4"/>
      <c r="AN303" s="4"/>
      <c r="AO303" s="4"/>
      <c r="AS303" s="16"/>
      <c r="AT303" s="16"/>
      <c r="AX303" s="17"/>
      <c r="AY303" s="77"/>
    </row>
    <row r="304" spans="1:51" x14ac:dyDescent="0.25">
      <c r="A304" s="38" t="s">
        <v>707</v>
      </c>
      <c r="B304" s="4" t="str">
        <f>VLOOKUP(LEFT(Table711[[#This Row],[Column1]],FIND("–",Table711[[#This Row],[Column1]])-1),Table610[],2,0)</f>
        <v>1 1/4</v>
      </c>
      <c r="C304" s="13">
        <f>VLOOKUP(LEFT(Table711[[#This Row],[Column1]],FIND("–",Table711[[#This Row],[Column1]])-1),Table610[],4,0)</f>
        <v>1.25</v>
      </c>
      <c r="D304" s="4" t="str">
        <f t="shared" si="8"/>
        <v>7</v>
      </c>
      <c r="E304" s="4" t="s">
        <v>381</v>
      </c>
      <c r="F304" s="4" t="s">
        <v>376</v>
      </c>
      <c r="G304" s="4" t="str">
        <f>CONCATENATE(Table711[[#This Row],[Fraction]],"-",Table711[[#This Row],[Pitch]]," ",Table711[[#This Row],[Series]]," ",Table711[[#This Row],[Class]])</f>
        <v>1 1/4-7 UNC 1A</v>
      </c>
      <c r="H304" s="4" t="str">
        <f>CONCATENATE(TEXT(Table711[[#This Row],[Decimal]],".000"),"-",Table711[[#This Row],[Pitch]]," ",Table711[[#This Row],[Series]]," ",Table711[[#This Row],[Class]])</f>
        <v>1.250-7 UNC 1A</v>
      </c>
      <c r="I304" s="55">
        <v>2.2000000000000001E-3</v>
      </c>
      <c r="J304" s="55">
        <v>1.2478</v>
      </c>
      <c r="K304" s="55">
        <v>1.2232000000000001</v>
      </c>
      <c r="L304" s="55" t="s">
        <v>551</v>
      </c>
      <c r="M304" s="55">
        <v>1.155</v>
      </c>
      <c r="N304" s="55">
        <v>1.1438999999999999</v>
      </c>
      <c r="O304" s="55">
        <v>1.0777000000000001</v>
      </c>
      <c r="R304" s="4"/>
      <c r="S304" s="38" t="s">
        <v>707</v>
      </c>
      <c r="T304" s="4" t="str">
        <f>VLOOKUP(LEFT(Table7912[[#This Row],[Column1]],FIND("–",Table7912[[#This Row],[Column1]])-1),Table610[],2,0)</f>
        <v>1 1/4</v>
      </c>
      <c r="U304" s="13">
        <f>VLOOKUP(LEFT(Table7912[[#This Row],[Column1]],FIND("–",Table7912[[#This Row],[Column1]])-1),Table610[],4,0)</f>
        <v>1.25</v>
      </c>
      <c r="V304" s="4" t="str">
        <f t="shared" si="9"/>
        <v>7</v>
      </c>
      <c r="W304" s="4" t="s">
        <v>381</v>
      </c>
      <c r="X304" s="4" t="s">
        <v>377</v>
      </c>
      <c r="Y304" s="4" t="str">
        <f>CONCATENATE(Table7912[[#This Row],[Fraction]],"-",Table7912[[#This Row],[Pitch]]," ",Table7912[[#This Row],[Series]]," ",Table7912[[#This Row],[Class]])</f>
        <v>1 1/4-7 UNC 1B</v>
      </c>
      <c r="Z304" s="4" t="str">
        <f>CONCATENATE(TEXT(Table7912[[#This Row],[Decimal]],".000"),"-",Table7912[[#This Row],[Pitch]]," ",Table7912[[#This Row],[Series]]," ",Table7912[[#This Row],[Class]])</f>
        <v>1.250-7 UNC 1B</v>
      </c>
      <c r="AC304" s="55">
        <v>1.25</v>
      </c>
      <c r="AE304" s="4">
        <v>1.1716</v>
      </c>
      <c r="AF304" s="4">
        <v>1.1572</v>
      </c>
      <c r="AG304" s="4"/>
      <c r="AH304" s="55">
        <v>1.095</v>
      </c>
      <c r="AI304" s="4">
        <v>1.123</v>
      </c>
      <c r="AJ304" s="4"/>
      <c r="AK304" s="4"/>
      <c r="AL304" s="4"/>
      <c r="AM304" s="4"/>
      <c r="AN304" s="4"/>
      <c r="AO304" s="4"/>
      <c r="AS304" s="16"/>
      <c r="AT304" s="16"/>
      <c r="AX304" s="17"/>
      <c r="AY304" s="77"/>
    </row>
    <row r="305" spans="1:51" x14ac:dyDescent="0.25">
      <c r="A305" s="38" t="s">
        <v>707</v>
      </c>
      <c r="B305" s="4" t="str">
        <f>VLOOKUP(LEFT(Table711[[#This Row],[Column1]],FIND("–",Table711[[#This Row],[Column1]])-1),Table610[],2,0)</f>
        <v>1 1/4</v>
      </c>
      <c r="C305" s="13">
        <f>VLOOKUP(LEFT(Table711[[#This Row],[Column1]],FIND("–",Table711[[#This Row],[Column1]])-1),Table610[],4,0)</f>
        <v>1.25</v>
      </c>
      <c r="D305" s="4" t="str">
        <f t="shared" si="8"/>
        <v>7</v>
      </c>
      <c r="E305" s="4" t="s">
        <v>381</v>
      </c>
      <c r="F305" s="4" t="s">
        <v>372</v>
      </c>
      <c r="G305" s="4" t="str">
        <f>CONCATENATE(Table711[[#This Row],[Fraction]],"-",Table711[[#This Row],[Pitch]]," ",Table711[[#This Row],[Series]]," ",Table711[[#This Row],[Class]])</f>
        <v>1 1/4-7 UNC 2A</v>
      </c>
      <c r="H305" s="4" t="str">
        <f>CONCATENATE(TEXT(Table711[[#This Row],[Decimal]],".000"),"-",Table711[[#This Row],[Pitch]]," ",Table711[[#This Row],[Series]]," ",Table711[[#This Row],[Class]])</f>
        <v>1.250-7 UNC 2A</v>
      </c>
      <c r="I305" s="55">
        <v>2.2000000000000001E-3</v>
      </c>
      <c r="J305" s="55">
        <v>1.2478</v>
      </c>
      <c r="K305" s="55">
        <v>1.2314000000000001</v>
      </c>
      <c r="L305" s="55">
        <v>1.2232000000000001</v>
      </c>
      <c r="M305" s="55">
        <v>1.155</v>
      </c>
      <c r="N305" s="55">
        <v>1.1476</v>
      </c>
      <c r="O305" s="55">
        <v>1.0777000000000001</v>
      </c>
      <c r="R305" s="4"/>
      <c r="S305" s="38" t="s">
        <v>707</v>
      </c>
      <c r="T305" s="4" t="str">
        <f>VLOOKUP(LEFT(Table7912[[#This Row],[Column1]],FIND("–",Table7912[[#This Row],[Column1]])-1),Table610[],2,0)</f>
        <v>1 1/4</v>
      </c>
      <c r="U305" s="13">
        <f>VLOOKUP(LEFT(Table7912[[#This Row],[Column1]],FIND("–",Table7912[[#This Row],[Column1]])-1),Table610[],4,0)</f>
        <v>1.25</v>
      </c>
      <c r="V305" s="4" t="str">
        <f t="shared" si="9"/>
        <v>7</v>
      </c>
      <c r="W305" s="4" t="s">
        <v>381</v>
      </c>
      <c r="X305" s="4" t="s">
        <v>373</v>
      </c>
      <c r="Y305" s="4" t="str">
        <f>CONCATENATE(Table7912[[#This Row],[Fraction]],"-",Table7912[[#This Row],[Pitch]]," ",Table7912[[#This Row],[Series]]," ",Table7912[[#This Row],[Class]])</f>
        <v>1 1/4-7 UNC 2B</v>
      </c>
      <c r="Z305" s="4" t="str">
        <f>CONCATENATE(TEXT(Table7912[[#This Row],[Decimal]],".000"),"-",Table7912[[#This Row],[Pitch]]," ",Table7912[[#This Row],[Series]]," ",Table7912[[#This Row],[Class]])</f>
        <v>1.250-7 UNC 2B</v>
      </c>
      <c r="AC305" s="55">
        <v>1.25</v>
      </c>
      <c r="AE305" s="4">
        <v>1.1668000000000001</v>
      </c>
      <c r="AF305" s="4">
        <v>1.1572</v>
      </c>
      <c r="AG305" s="4"/>
      <c r="AH305" s="55">
        <v>1.095</v>
      </c>
      <c r="AI305" s="4">
        <v>1.123</v>
      </c>
      <c r="AJ305" s="4"/>
      <c r="AK305" s="4"/>
      <c r="AL305" s="4"/>
      <c r="AM305" s="4"/>
      <c r="AN305" s="4"/>
      <c r="AO305" s="4"/>
      <c r="AS305" s="16"/>
      <c r="AT305" s="16"/>
      <c r="AX305" s="17"/>
      <c r="AY305" s="77"/>
    </row>
    <row r="306" spans="1:51" x14ac:dyDescent="0.25">
      <c r="A306" s="38" t="s">
        <v>708</v>
      </c>
      <c r="B306" s="4" t="str">
        <f>VLOOKUP(LEFT(Table711[[#This Row],[Column1]],FIND("–",Table711[[#This Row],[Column1]])-1),Table610[],2,0)</f>
        <v>1 1/4</v>
      </c>
      <c r="C306" s="13">
        <f>VLOOKUP(LEFT(Table711[[#This Row],[Column1]],FIND("–",Table711[[#This Row],[Column1]])-1),Table610[],4,0)</f>
        <v>1.25</v>
      </c>
      <c r="D306" s="4" t="str">
        <f t="shared" si="8"/>
        <v>8</v>
      </c>
      <c r="E306" s="4" t="s">
        <v>384</v>
      </c>
      <c r="F306" s="4" t="s">
        <v>374</v>
      </c>
      <c r="G306" s="4" t="str">
        <f>CONCATENATE(Table711[[#This Row],[Fraction]],"-",Table711[[#This Row],[Pitch]]," ",Table711[[#This Row],[Series]]," ",Table711[[#This Row],[Class]])</f>
        <v>1 1/4-8 UN 3A</v>
      </c>
      <c r="H306" s="4" t="str">
        <f>CONCATENATE(TEXT(Table711[[#This Row],[Decimal]],".000"),"-",Table711[[#This Row],[Pitch]]," ",Table711[[#This Row],[Series]]," ",Table711[[#This Row],[Class]])</f>
        <v>1.250-8 UN 3A</v>
      </c>
      <c r="I306" s="55">
        <v>0</v>
      </c>
      <c r="J306" s="55">
        <v>1.25</v>
      </c>
      <c r="K306" s="55">
        <v>1.2336</v>
      </c>
      <c r="L306" s="55" t="s">
        <v>551</v>
      </c>
      <c r="M306" s="55">
        <v>1.1572</v>
      </c>
      <c r="N306" s="55">
        <v>1.1516999999999999</v>
      </c>
      <c r="O306" s="55">
        <v>1.0799000000000001</v>
      </c>
      <c r="R306" s="4"/>
      <c r="S306" s="38" t="s">
        <v>708</v>
      </c>
      <c r="T306" s="4" t="str">
        <f>VLOOKUP(LEFT(Table7912[[#This Row],[Column1]],FIND("–",Table7912[[#This Row],[Column1]])-1),Table610[],2,0)</f>
        <v>1 1/4</v>
      </c>
      <c r="U306" s="13">
        <f>VLOOKUP(LEFT(Table7912[[#This Row],[Column1]],FIND("–",Table7912[[#This Row],[Column1]])-1),Table610[],4,0)</f>
        <v>1.25</v>
      </c>
      <c r="V306" s="4" t="str">
        <f t="shared" si="9"/>
        <v>8</v>
      </c>
      <c r="W306" s="4" t="s">
        <v>384</v>
      </c>
      <c r="X306" s="4" t="s">
        <v>375</v>
      </c>
      <c r="Y306" s="4" t="str">
        <f>CONCATENATE(Table7912[[#This Row],[Fraction]],"-",Table7912[[#This Row],[Pitch]]," ",Table7912[[#This Row],[Series]]," ",Table7912[[#This Row],[Class]])</f>
        <v>1 1/4-8 UN 3B</v>
      </c>
      <c r="Z306" s="4" t="str">
        <f>CONCATENATE(TEXT(Table7912[[#This Row],[Decimal]],".000"),"-",Table7912[[#This Row],[Pitch]]," ",Table7912[[#This Row],[Series]]," ",Table7912[[#This Row],[Class]])</f>
        <v>1.250-8 UN 3B</v>
      </c>
      <c r="AC306" s="55">
        <v>1.25</v>
      </c>
      <c r="AE306" s="4">
        <v>1.1644000000000001</v>
      </c>
      <c r="AF306" s="4">
        <v>1.1572</v>
      </c>
      <c r="AG306" s="4"/>
      <c r="AH306" s="55">
        <v>1.095</v>
      </c>
      <c r="AI306" s="4">
        <v>1.1125</v>
      </c>
      <c r="AJ306" s="4"/>
      <c r="AK306" s="4"/>
      <c r="AL306" s="4"/>
      <c r="AM306" s="4"/>
      <c r="AN306" s="4"/>
      <c r="AO306" s="4"/>
      <c r="AS306" s="16"/>
      <c r="AT306" s="16"/>
      <c r="AX306" s="17"/>
      <c r="AY306" s="77"/>
    </row>
    <row r="307" spans="1:51" x14ac:dyDescent="0.25">
      <c r="A307" s="38" t="s">
        <v>708</v>
      </c>
      <c r="B307" s="4" t="str">
        <f>VLOOKUP(LEFT(Table711[[#This Row],[Column1]],FIND("–",Table711[[#This Row],[Column1]])-1),Table610[],2,0)</f>
        <v>1 1/4</v>
      </c>
      <c r="C307" s="13">
        <f>VLOOKUP(LEFT(Table711[[#This Row],[Column1]],FIND("–",Table711[[#This Row],[Column1]])-1),Table610[],4,0)</f>
        <v>1.25</v>
      </c>
      <c r="D307" s="4" t="str">
        <f t="shared" si="8"/>
        <v>8</v>
      </c>
      <c r="E307" s="4" t="s">
        <v>384</v>
      </c>
      <c r="F307" s="4" t="s">
        <v>372</v>
      </c>
      <c r="G307" s="4" t="str">
        <f>CONCATENATE(Table711[[#This Row],[Fraction]],"-",Table711[[#This Row],[Pitch]]," ",Table711[[#This Row],[Series]]," ",Table711[[#This Row],[Class]])</f>
        <v>1 1/4-8 UN 2A</v>
      </c>
      <c r="H307" s="4" t="str">
        <f>CONCATENATE(TEXT(Table711[[#This Row],[Decimal]],".000"),"-",Table711[[#This Row],[Pitch]]," ",Table711[[#This Row],[Series]]," ",Table711[[#This Row],[Class]])</f>
        <v>1.250-8 UN 2A</v>
      </c>
      <c r="I307" s="55">
        <v>2.0999999999999999E-3</v>
      </c>
      <c r="J307" s="55">
        <v>1.2479</v>
      </c>
      <c r="K307" s="55">
        <v>1.2329000000000001</v>
      </c>
      <c r="L307" s="55">
        <v>1.2254</v>
      </c>
      <c r="M307" s="55">
        <v>1.1667000000000001</v>
      </c>
      <c r="N307" s="55">
        <v>1.1597</v>
      </c>
      <c r="O307" s="55">
        <v>1.0991</v>
      </c>
      <c r="R307" s="4"/>
      <c r="S307" s="38" t="s">
        <v>708</v>
      </c>
      <c r="T307" s="4" t="str">
        <f>VLOOKUP(LEFT(Table7912[[#This Row],[Column1]],FIND("–",Table7912[[#This Row],[Column1]])-1),Table610[],2,0)</f>
        <v>1 1/4</v>
      </c>
      <c r="U307" s="13">
        <f>VLOOKUP(LEFT(Table7912[[#This Row],[Column1]],FIND("–",Table7912[[#This Row],[Column1]])-1),Table610[],4,0)</f>
        <v>1.25</v>
      </c>
      <c r="V307" s="4" t="str">
        <f t="shared" si="9"/>
        <v>8</v>
      </c>
      <c r="W307" s="4" t="s">
        <v>384</v>
      </c>
      <c r="X307" s="4" t="s">
        <v>373</v>
      </c>
      <c r="Y307" s="4" t="str">
        <f>CONCATENATE(Table7912[[#This Row],[Fraction]],"-",Table7912[[#This Row],[Pitch]]," ",Table7912[[#This Row],[Series]]," ",Table7912[[#This Row],[Class]])</f>
        <v>1 1/4-8 UN 2B</v>
      </c>
      <c r="Z307" s="4" t="str">
        <f>CONCATENATE(TEXT(Table7912[[#This Row],[Decimal]],".000"),"-",Table7912[[#This Row],[Pitch]]," ",Table7912[[#This Row],[Series]]," ",Table7912[[#This Row],[Class]])</f>
        <v>1.250-8 UN 2B</v>
      </c>
      <c r="AC307" s="55">
        <v>1.25</v>
      </c>
      <c r="AE307" s="4">
        <v>1.1779999999999999</v>
      </c>
      <c r="AF307" s="4">
        <v>1.1688000000000001</v>
      </c>
      <c r="AG307" s="4"/>
      <c r="AH307" s="55">
        <v>1.115</v>
      </c>
      <c r="AI307" s="4">
        <v>1.1399999999999999</v>
      </c>
      <c r="AJ307" s="4"/>
      <c r="AK307" s="4"/>
      <c r="AL307" s="4"/>
      <c r="AM307" s="4"/>
      <c r="AN307" s="4"/>
      <c r="AO307" s="4"/>
      <c r="AS307" s="16"/>
      <c r="AT307" s="16"/>
      <c r="AX307" s="17"/>
      <c r="AY307" s="77"/>
    </row>
    <row r="308" spans="1:51" x14ac:dyDescent="0.25">
      <c r="A308" s="38" t="s">
        <v>708</v>
      </c>
      <c r="B308" s="4" t="str">
        <f>VLOOKUP(LEFT(Table711[[#This Row],[Column1]],FIND("–",Table711[[#This Row],[Column1]])-1),Table610[],2,0)</f>
        <v>1 1/4</v>
      </c>
      <c r="C308" s="13">
        <f>VLOOKUP(LEFT(Table711[[#This Row],[Column1]],FIND("–",Table711[[#This Row],[Column1]])-1),Table610[],4,0)</f>
        <v>1.25</v>
      </c>
      <c r="D308" s="4" t="str">
        <f t="shared" si="8"/>
        <v>8</v>
      </c>
      <c r="E308" s="4" t="s">
        <v>384</v>
      </c>
      <c r="F308" s="4" t="s">
        <v>374</v>
      </c>
      <c r="G308" s="4" t="str">
        <f>CONCATENATE(Table711[[#This Row],[Fraction]],"-",Table711[[#This Row],[Pitch]]," ",Table711[[#This Row],[Series]]," ",Table711[[#This Row],[Class]])</f>
        <v>1 1/4-8 UN 3A</v>
      </c>
      <c r="H308" s="4" t="str">
        <f>CONCATENATE(TEXT(Table711[[#This Row],[Decimal]],".000"),"-",Table711[[#This Row],[Pitch]]," ",Table711[[#This Row],[Series]]," ",Table711[[#This Row],[Class]])</f>
        <v>1.250-8 UN 3A</v>
      </c>
      <c r="I308" s="55">
        <v>0</v>
      </c>
      <c r="J308" s="55">
        <v>1.25</v>
      </c>
      <c r="K308" s="55">
        <v>1.2350000000000001</v>
      </c>
      <c r="L308" s="55" t="s">
        <v>551</v>
      </c>
      <c r="M308" s="55">
        <v>1.1688000000000001</v>
      </c>
      <c r="N308" s="55">
        <v>1.1635</v>
      </c>
      <c r="O308" s="55">
        <v>1.1012</v>
      </c>
      <c r="R308" s="4"/>
      <c r="S308" s="38" t="s">
        <v>708</v>
      </c>
      <c r="T308" s="4" t="str">
        <f>VLOOKUP(LEFT(Table7912[[#This Row],[Column1]],FIND("–",Table7912[[#This Row],[Column1]])-1),Table610[],2,0)</f>
        <v>1 1/4</v>
      </c>
      <c r="U308" s="13">
        <f>VLOOKUP(LEFT(Table7912[[#This Row],[Column1]],FIND("–",Table7912[[#This Row],[Column1]])-1),Table610[],4,0)</f>
        <v>1.25</v>
      </c>
      <c r="V308" s="4" t="str">
        <f t="shared" si="9"/>
        <v>8</v>
      </c>
      <c r="W308" s="4" t="s">
        <v>384</v>
      </c>
      <c r="X308" s="4" t="s">
        <v>375</v>
      </c>
      <c r="Y308" s="4" t="str">
        <f>CONCATENATE(Table7912[[#This Row],[Fraction]],"-",Table7912[[#This Row],[Pitch]]," ",Table7912[[#This Row],[Series]]," ",Table7912[[#This Row],[Class]])</f>
        <v>1 1/4-8 UN 3B</v>
      </c>
      <c r="Z308" s="4" t="str">
        <f>CONCATENATE(TEXT(Table7912[[#This Row],[Decimal]],".000"),"-",Table7912[[#This Row],[Pitch]]," ",Table7912[[#This Row],[Series]]," ",Table7912[[#This Row],[Class]])</f>
        <v>1.250-8 UN 3B</v>
      </c>
      <c r="AC308" s="55">
        <v>1.25</v>
      </c>
      <c r="AE308" s="4">
        <v>1.1757</v>
      </c>
      <c r="AF308" s="4">
        <v>1.1688000000000001</v>
      </c>
      <c r="AG308" s="4"/>
      <c r="AH308" s="55">
        <v>1.115</v>
      </c>
      <c r="AI308" s="4">
        <v>1.1296999999999999</v>
      </c>
      <c r="AJ308" s="4"/>
      <c r="AK308" s="4"/>
      <c r="AL308" s="4"/>
      <c r="AM308" s="4"/>
      <c r="AN308" s="4"/>
      <c r="AO308" s="4"/>
      <c r="AS308" s="16"/>
      <c r="AT308" s="16"/>
      <c r="AX308" s="17"/>
      <c r="AY308" s="77"/>
    </row>
    <row r="309" spans="1:51" x14ac:dyDescent="0.25">
      <c r="A309" s="38" t="s">
        <v>709</v>
      </c>
      <c r="B309" s="4" t="str">
        <f>VLOOKUP(LEFT(Table711[[#This Row],[Column1]],FIND("–",Table711[[#This Row],[Column1]])-1),Table610[],2,0)</f>
        <v>1 1/4</v>
      </c>
      <c r="C309" s="13">
        <f>VLOOKUP(LEFT(Table711[[#This Row],[Column1]],FIND("–",Table711[[#This Row],[Column1]])-1),Table610[],4,0)</f>
        <v>1.25</v>
      </c>
      <c r="D309" s="4" t="str">
        <f t="shared" si="8"/>
        <v>10</v>
      </c>
      <c r="E309" s="4" t="s">
        <v>382</v>
      </c>
      <c r="F309" s="4" t="s">
        <v>372</v>
      </c>
      <c r="G309" s="4" t="str">
        <f>CONCATENATE(Table711[[#This Row],[Fraction]],"-",Table711[[#This Row],[Pitch]]," ",Table711[[#This Row],[Series]]," ",Table711[[#This Row],[Class]])</f>
        <v>1 1/4-10 UNS 2A</v>
      </c>
      <c r="H309" s="4" t="str">
        <f>CONCATENATE(TEXT(Table711[[#This Row],[Decimal]],".000"),"-",Table711[[#This Row],[Pitch]]," ",Table711[[#This Row],[Series]]," ",Table711[[#This Row],[Class]])</f>
        <v>1.250-10 UNS 2A</v>
      </c>
      <c r="I309" s="55">
        <v>1.9E-3</v>
      </c>
      <c r="J309" s="55">
        <v>1.2481</v>
      </c>
      <c r="K309" s="55">
        <v>1.2352000000000001</v>
      </c>
      <c r="L309" s="55" t="s">
        <v>551</v>
      </c>
      <c r="M309" s="55">
        <v>1.1831</v>
      </c>
      <c r="N309" s="55">
        <v>1.1768000000000001</v>
      </c>
      <c r="O309" s="55">
        <v>1.1291</v>
      </c>
      <c r="R309" s="4"/>
      <c r="S309" s="38" t="s">
        <v>709</v>
      </c>
      <c r="T309" s="4" t="str">
        <f>VLOOKUP(LEFT(Table7912[[#This Row],[Column1]],FIND("–",Table7912[[#This Row],[Column1]])-1),Table610[],2,0)</f>
        <v>1 1/4</v>
      </c>
      <c r="U309" s="13">
        <f>VLOOKUP(LEFT(Table7912[[#This Row],[Column1]],FIND("–",Table7912[[#This Row],[Column1]])-1),Table610[],4,0)</f>
        <v>1.25</v>
      </c>
      <c r="V309" s="4" t="str">
        <f t="shared" si="9"/>
        <v>10</v>
      </c>
      <c r="W309" s="4" t="s">
        <v>382</v>
      </c>
      <c r="X309" s="4" t="s">
        <v>373</v>
      </c>
      <c r="Y309" s="4" t="str">
        <f>CONCATENATE(Table7912[[#This Row],[Fraction]],"-",Table7912[[#This Row],[Pitch]]," ",Table7912[[#This Row],[Series]]," ",Table7912[[#This Row],[Class]])</f>
        <v>1 1/4-10 UNS 2B</v>
      </c>
      <c r="Z309" s="4" t="str">
        <f>CONCATENATE(TEXT(Table7912[[#This Row],[Decimal]],".000"),"-",Table7912[[#This Row],[Pitch]]," ",Table7912[[#This Row],[Series]]," ",Table7912[[#This Row],[Class]])</f>
        <v>1.250-10 UNS 2B</v>
      </c>
      <c r="AC309" s="55">
        <v>1.25</v>
      </c>
      <c r="AE309" s="4">
        <v>1.1932</v>
      </c>
      <c r="AF309" s="4">
        <v>1.1850000000000001</v>
      </c>
      <c r="AG309" s="4"/>
      <c r="AH309" s="55">
        <v>1.1419999999999999</v>
      </c>
      <c r="AI309" s="4">
        <v>1.163</v>
      </c>
      <c r="AJ309" s="4"/>
      <c r="AK309" s="4"/>
      <c r="AL309" s="4"/>
      <c r="AM309" s="4"/>
      <c r="AN309" s="4"/>
      <c r="AO309" s="4"/>
      <c r="AS309" s="16"/>
      <c r="AT309" s="16"/>
      <c r="AX309" s="17"/>
      <c r="AY309" s="77"/>
    </row>
    <row r="310" spans="1:51" x14ac:dyDescent="0.25">
      <c r="A310" s="38" t="s">
        <v>710</v>
      </c>
      <c r="B310" s="4" t="str">
        <f>VLOOKUP(LEFT(Table711[[#This Row],[Column1]],FIND("–",Table711[[#This Row],[Column1]])-1),Table610[],2,0)</f>
        <v>1 1/4</v>
      </c>
      <c r="C310" s="13">
        <f>VLOOKUP(LEFT(Table711[[#This Row],[Column1]],FIND("–",Table711[[#This Row],[Column1]])-1),Table610[],4,0)</f>
        <v>1.25</v>
      </c>
      <c r="D310" s="4" t="str">
        <f t="shared" si="8"/>
        <v>12</v>
      </c>
      <c r="E310" s="4" t="s">
        <v>380</v>
      </c>
      <c r="F310" s="4" t="s">
        <v>376</v>
      </c>
      <c r="G310" s="4" t="str">
        <f>CONCATENATE(Table711[[#This Row],[Fraction]],"-",Table711[[#This Row],[Pitch]]," ",Table711[[#This Row],[Series]]," ",Table711[[#This Row],[Class]])</f>
        <v>1 1/4-12 UNF 1A</v>
      </c>
      <c r="H310" s="4" t="str">
        <f>CONCATENATE(TEXT(Table711[[#This Row],[Decimal]],".000"),"-",Table711[[#This Row],[Pitch]]," ",Table711[[#This Row],[Series]]," ",Table711[[#This Row],[Class]])</f>
        <v>1.250-12 UNF 1A</v>
      </c>
      <c r="I310" s="55">
        <v>1.8E-3</v>
      </c>
      <c r="J310" s="55">
        <v>1.2482</v>
      </c>
      <c r="K310" s="55">
        <v>1.2310000000000001</v>
      </c>
      <c r="L310" s="55" t="s">
        <v>551</v>
      </c>
      <c r="M310" s="55">
        <v>1.1940999999999999</v>
      </c>
      <c r="N310" s="55">
        <v>1.1849000000000001</v>
      </c>
      <c r="O310" s="55">
        <v>1.149</v>
      </c>
      <c r="R310" s="4"/>
      <c r="S310" s="38" t="s">
        <v>710</v>
      </c>
      <c r="T310" s="4" t="str">
        <f>VLOOKUP(LEFT(Table7912[[#This Row],[Column1]],FIND("–",Table7912[[#This Row],[Column1]])-1),Table610[],2,0)</f>
        <v>1 1/4</v>
      </c>
      <c r="U310" s="13">
        <f>VLOOKUP(LEFT(Table7912[[#This Row],[Column1]],FIND("–",Table7912[[#This Row],[Column1]])-1),Table610[],4,0)</f>
        <v>1.25</v>
      </c>
      <c r="V310" s="4" t="str">
        <f t="shared" si="9"/>
        <v>12</v>
      </c>
      <c r="W310" s="4" t="s">
        <v>380</v>
      </c>
      <c r="X310" s="4" t="s">
        <v>377</v>
      </c>
      <c r="Y310" s="4" t="str">
        <f>CONCATENATE(Table7912[[#This Row],[Fraction]],"-",Table7912[[#This Row],[Pitch]]," ",Table7912[[#This Row],[Series]]," ",Table7912[[#This Row],[Class]])</f>
        <v>1 1/4-12 UNF 1B</v>
      </c>
      <c r="Z310" s="4" t="str">
        <f>CONCATENATE(TEXT(Table7912[[#This Row],[Decimal]],".000"),"-",Table7912[[#This Row],[Pitch]]," ",Table7912[[#This Row],[Series]]," ",Table7912[[#This Row],[Class]])</f>
        <v>1.250-12 UNF 1B</v>
      </c>
      <c r="AC310" s="55">
        <v>1.25</v>
      </c>
      <c r="AE310" s="4">
        <v>1.2079</v>
      </c>
      <c r="AF310" s="4">
        <v>1.1959</v>
      </c>
      <c r="AG310" s="4"/>
      <c r="AH310" s="55">
        <v>1.1599999999999999</v>
      </c>
      <c r="AI310" s="4">
        <v>1.1779999999999999</v>
      </c>
      <c r="AJ310" s="4"/>
      <c r="AK310" s="4"/>
      <c r="AL310" s="4"/>
      <c r="AM310" s="4"/>
      <c r="AN310" s="4"/>
      <c r="AO310" s="4"/>
      <c r="AS310" s="16"/>
      <c r="AT310" s="16"/>
      <c r="AX310" s="17"/>
      <c r="AY310" s="77"/>
    </row>
    <row r="311" spans="1:51" x14ac:dyDescent="0.25">
      <c r="A311" s="38" t="s">
        <v>710</v>
      </c>
      <c r="B311" s="4" t="str">
        <f>VLOOKUP(LEFT(Table711[[#This Row],[Column1]],FIND("–",Table711[[#This Row],[Column1]])-1),Table610[],2,0)</f>
        <v>1 1/4</v>
      </c>
      <c r="C311" s="13">
        <f>VLOOKUP(LEFT(Table711[[#This Row],[Column1]],FIND("–",Table711[[#This Row],[Column1]])-1),Table610[],4,0)</f>
        <v>1.25</v>
      </c>
      <c r="D311" s="4" t="str">
        <f t="shared" si="8"/>
        <v>12</v>
      </c>
      <c r="E311" s="4" t="s">
        <v>380</v>
      </c>
      <c r="F311" s="4" t="s">
        <v>372</v>
      </c>
      <c r="G311" s="4" t="str">
        <f>CONCATENATE(Table711[[#This Row],[Fraction]],"-",Table711[[#This Row],[Pitch]]," ",Table711[[#This Row],[Series]]," ",Table711[[#This Row],[Class]])</f>
        <v>1 1/4-12 UNF 2A</v>
      </c>
      <c r="H311" s="4" t="str">
        <f>CONCATENATE(TEXT(Table711[[#This Row],[Decimal]],".000"),"-",Table711[[#This Row],[Pitch]]," ",Table711[[#This Row],[Series]]," ",Table711[[#This Row],[Class]])</f>
        <v>1.250-12 UNF 2A</v>
      </c>
      <c r="I311" s="55">
        <v>1.8E-3</v>
      </c>
      <c r="J311" s="55">
        <v>1.2482</v>
      </c>
      <c r="K311" s="55">
        <v>1.2367999999999999</v>
      </c>
      <c r="L311" s="55" t="s">
        <v>551</v>
      </c>
      <c r="M311" s="55">
        <v>1.1940999999999999</v>
      </c>
      <c r="N311" s="55">
        <v>1.1879</v>
      </c>
      <c r="O311" s="55">
        <v>1.149</v>
      </c>
      <c r="R311" s="4"/>
      <c r="S311" s="38" t="s">
        <v>710</v>
      </c>
      <c r="T311" s="4" t="str">
        <f>VLOOKUP(LEFT(Table7912[[#This Row],[Column1]],FIND("–",Table7912[[#This Row],[Column1]])-1),Table610[],2,0)</f>
        <v>1 1/4</v>
      </c>
      <c r="U311" s="13">
        <f>VLOOKUP(LEFT(Table7912[[#This Row],[Column1]],FIND("–",Table7912[[#This Row],[Column1]])-1),Table610[],4,0)</f>
        <v>1.25</v>
      </c>
      <c r="V311" s="4" t="str">
        <f t="shared" si="9"/>
        <v>12</v>
      </c>
      <c r="W311" s="4" t="s">
        <v>380</v>
      </c>
      <c r="X311" s="4" t="s">
        <v>373</v>
      </c>
      <c r="Y311" s="4" t="str">
        <f>CONCATENATE(Table7912[[#This Row],[Fraction]],"-",Table7912[[#This Row],[Pitch]]," ",Table7912[[#This Row],[Series]]," ",Table7912[[#This Row],[Class]])</f>
        <v>1 1/4-12 UNF 2B</v>
      </c>
      <c r="Z311" s="4" t="str">
        <f>CONCATENATE(TEXT(Table7912[[#This Row],[Decimal]],".000"),"-",Table7912[[#This Row],[Pitch]]," ",Table7912[[#This Row],[Series]]," ",Table7912[[#This Row],[Class]])</f>
        <v>1.250-12 UNF 2B</v>
      </c>
      <c r="AC311" s="55">
        <v>1.25</v>
      </c>
      <c r="AE311" s="4">
        <v>1.2039</v>
      </c>
      <c r="AF311" s="4">
        <v>1.1959</v>
      </c>
      <c r="AG311" s="4"/>
      <c r="AH311" s="55">
        <v>1.1599999999999999</v>
      </c>
      <c r="AI311" s="4">
        <v>1.1779999999999999</v>
      </c>
      <c r="AJ311" s="4"/>
      <c r="AK311" s="4"/>
      <c r="AL311" s="4"/>
      <c r="AM311" s="4"/>
      <c r="AN311" s="4"/>
      <c r="AO311" s="4"/>
      <c r="AS311" s="16"/>
      <c r="AT311" s="16"/>
      <c r="AX311" s="17"/>
      <c r="AY311" s="77"/>
    </row>
    <row r="312" spans="1:51" x14ac:dyDescent="0.25">
      <c r="A312" s="38" t="s">
        <v>711</v>
      </c>
      <c r="B312" s="4" t="str">
        <f>VLOOKUP(LEFT(Table711[[#This Row],[Column1]],FIND("–",Table711[[#This Row],[Column1]])-1),Table610[],2,0)</f>
        <v>1 1/4</v>
      </c>
      <c r="C312" s="13">
        <f>VLOOKUP(LEFT(Table711[[#This Row],[Column1]],FIND("–",Table711[[#This Row],[Column1]])-1),Table610[],4,0)</f>
        <v>1.25</v>
      </c>
      <c r="D312" s="4" t="str">
        <f t="shared" si="8"/>
        <v>14</v>
      </c>
      <c r="E312" s="4" t="s">
        <v>382</v>
      </c>
      <c r="F312" s="4" t="s">
        <v>374</v>
      </c>
      <c r="G312" s="4" t="str">
        <f>CONCATENATE(Table711[[#This Row],[Fraction]],"-",Table711[[#This Row],[Pitch]]," ",Table711[[#This Row],[Series]]," ",Table711[[#This Row],[Class]])</f>
        <v>1 1/4-14 UNS 3A</v>
      </c>
      <c r="H312" s="4" t="str">
        <f>CONCATENATE(TEXT(Table711[[#This Row],[Decimal]],".000"),"-",Table711[[#This Row],[Pitch]]," ",Table711[[#This Row],[Series]]," ",Table711[[#This Row],[Class]])</f>
        <v>1.250-14 UNS 3A</v>
      </c>
      <c r="I312" s="55">
        <v>0</v>
      </c>
      <c r="J312" s="55">
        <v>1.25</v>
      </c>
      <c r="K312" s="55">
        <v>1.2385999999999999</v>
      </c>
      <c r="L312" s="55" t="s">
        <v>551</v>
      </c>
      <c r="M312" s="55">
        <v>1.1959</v>
      </c>
      <c r="N312" s="55">
        <v>1.1913</v>
      </c>
      <c r="O312" s="55">
        <v>1.1508</v>
      </c>
      <c r="R312" s="4"/>
      <c r="S312" s="38" t="s">
        <v>711</v>
      </c>
      <c r="T312" s="4" t="str">
        <f>VLOOKUP(LEFT(Table7912[[#This Row],[Column1]],FIND("–",Table7912[[#This Row],[Column1]])-1),Table610[],2,0)</f>
        <v>1 1/4</v>
      </c>
      <c r="U312" s="13">
        <f>VLOOKUP(LEFT(Table7912[[#This Row],[Column1]],FIND("–",Table7912[[#This Row],[Column1]])-1),Table610[],4,0)</f>
        <v>1.25</v>
      </c>
      <c r="V312" s="4" t="str">
        <f t="shared" si="9"/>
        <v>14</v>
      </c>
      <c r="W312" s="4" t="s">
        <v>382</v>
      </c>
      <c r="X312" s="4" t="s">
        <v>375</v>
      </c>
      <c r="Y312" s="4" t="str">
        <f>CONCATENATE(Table7912[[#This Row],[Fraction]],"-",Table7912[[#This Row],[Pitch]]," ",Table7912[[#This Row],[Series]]," ",Table7912[[#This Row],[Class]])</f>
        <v>1 1/4-14 UNS 3B</v>
      </c>
      <c r="Z312" s="4" t="str">
        <f>CONCATENATE(TEXT(Table7912[[#This Row],[Decimal]],".000"),"-",Table7912[[#This Row],[Pitch]]," ",Table7912[[#This Row],[Series]]," ",Table7912[[#This Row],[Class]])</f>
        <v>1.250-14 UNS 3B</v>
      </c>
      <c r="AC312" s="55">
        <v>1.25</v>
      </c>
      <c r="AE312" s="4">
        <v>1.2019</v>
      </c>
      <c r="AF312" s="4">
        <v>1.1959</v>
      </c>
      <c r="AG312" s="4"/>
      <c r="AH312" s="55">
        <v>1.1599999999999999</v>
      </c>
      <c r="AI312" s="4">
        <v>1.1698</v>
      </c>
      <c r="AJ312" s="4"/>
      <c r="AK312" s="4"/>
      <c r="AL312" s="4"/>
      <c r="AM312" s="4"/>
      <c r="AN312" s="4"/>
      <c r="AO312" s="4"/>
      <c r="AS312" s="16"/>
      <c r="AT312" s="16"/>
      <c r="AX312" s="17"/>
      <c r="AY312" s="77"/>
    </row>
    <row r="313" spans="1:51" x14ac:dyDescent="0.25">
      <c r="A313" s="38" t="s">
        <v>711</v>
      </c>
      <c r="B313" s="4" t="str">
        <f>VLOOKUP(LEFT(Table711[[#This Row],[Column1]],FIND("–",Table711[[#This Row],[Column1]])-1),Table610[],2,0)</f>
        <v>1 1/4</v>
      </c>
      <c r="C313" s="13">
        <f>VLOOKUP(LEFT(Table711[[#This Row],[Column1]],FIND("–",Table711[[#This Row],[Column1]])-1),Table610[],4,0)</f>
        <v>1.25</v>
      </c>
      <c r="D313" s="4" t="str">
        <f t="shared" si="8"/>
        <v>14</v>
      </c>
      <c r="E313" s="4" t="s">
        <v>382</v>
      </c>
      <c r="F313" s="4" t="s">
        <v>372</v>
      </c>
      <c r="G313" s="4" t="str">
        <f>CONCATENATE(Table711[[#This Row],[Fraction]],"-",Table711[[#This Row],[Pitch]]," ",Table711[[#This Row],[Series]]," ",Table711[[#This Row],[Class]])</f>
        <v>1 1/4-14 UNS 2A</v>
      </c>
      <c r="H313" s="4" t="str">
        <f>CONCATENATE(TEXT(Table711[[#This Row],[Decimal]],".000"),"-",Table711[[#This Row],[Pitch]]," ",Table711[[#This Row],[Series]]," ",Table711[[#This Row],[Class]])</f>
        <v>1.250-14 UNS 2A</v>
      </c>
      <c r="I313" s="55">
        <v>1.6000000000000001E-3</v>
      </c>
      <c r="J313" s="55">
        <v>1.2484</v>
      </c>
      <c r="K313" s="55">
        <v>1.2381</v>
      </c>
      <c r="L313" s="55" t="s">
        <v>551</v>
      </c>
      <c r="M313" s="55">
        <v>1.202</v>
      </c>
      <c r="N313" s="55">
        <v>1.1966000000000001</v>
      </c>
      <c r="O313" s="55">
        <v>1.1634</v>
      </c>
      <c r="R313" s="4"/>
      <c r="S313" s="38" t="s">
        <v>711</v>
      </c>
      <c r="T313" s="4" t="str">
        <f>VLOOKUP(LEFT(Table7912[[#This Row],[Column1]],FIND("–",Table7912[[#This Row],[Column1]])-1),Table610[],2,0)</f>
        <v>1 1/4</v>
      </c>
      <c r="U313" s="13">
        <f>VLOOKUP(LEFT(Table7912[[#This Row],[Column1]],FIND("–",Table7912[[#This Row],[Column1]])-1),Table610[],4,0)</f>
        <v>1.25</v>
      </c>
      <c r="V313" s="4" t="str">
        <f t="shared" si="9"/>
        <v>14</v>
      </c>
      <c r="W313" s="4" t="s">
        <v>382</v>
      </c>
      <c r="X313" s="4" t="s">
        <v>373</v>
      </c>
      <c r="Y313" s="4" t="str">
        <f>CONCATENATE(Table7912[[#This Row],[Fraction]],"-",Table7912[[#This Row],[Pitch]]," ",Table7912[[#This Row],[Series]]," ",Table7912[[#This Row],[Class]])</f>
        <v>1 1/4-14 UNS 2B</v>
      </c>
      <c r="Z313" s="4" t="str">
        <f>CONCATENATE(TEXT(Table7912[[#This Row],[Decimal]],".000"),"-",Table7912[[#This Row],[Pitch]]," ",Table7912[[#This Row],[Series]]," ",Table7912[[#This Row],[Class]])</f>
        <v>1.250-14 UNS 2B</v>
      </c>
      <c r="AC313" s="55">
        <v>1.25</v>
      </c>
      <c r="AE313" s="4">
        <v>1.2105999999999999</v>
      </c>
      <c r="AF313" s="4">
        <v>1.2036</v>
      </c>
      <c r="AG313" s="4"/>
      <c r="AH313" s="55">
        <v>1.173</v>
      </c>
      <c r="AI313" s="4">
        <v>1.1879999999999999</v>
      </c>
      <c r="AJ313" s="4"/>
      <c r="AK313" s="4"/>
      <c r="AL313" s="4"/>
      <c r="AM313" s="4"/>
      <c r="AN313" s="4"/>
      <c r="AO313" s="4"/>
      <c r="AS313" s="16"/>
      <c r="AT313" s="16"/>
      <c r="AX313" s="17"/>
      <c r="AY313" s="77"/>
    </row>
    <row r="314" spans="1:51" x14ac:dyDescent="0.25">
      <c r="A314" s="38" t="s">
        <v>712</v>
      </c>
      <c r="B314" s="4" t="str">
        <f>VLOOKUP(LEFT(Table711[[#This Row],[Column1]],FIND("–",Table711[[#This Row],[Column1]])-1),Table610[],2,0)</f>
        <v>1 1/4</v>
      </c>
      <c r="C314" s="13">
        <f>VLOOKUP(LEFT(Table711[[#This Row],[Column1]],FIND("–",Table711[[#This Row],[Column1]])-1),Table610[],4,0)</f>
        <v>1.25</v>
      </c>
      <c r="D314" s="4" t="str">
        <f t="shared" si="8"/>
        <v>16</v>
      </c>
      <c r="E314" s="4" t="s">
        <v>384</v>
      </c>
      <c r="F314" s="4" t="s">
        <v>372</v>
      </c>
      <c r="G314" s="4" t="str">
        <f>CONCATENATE(Table711[[#This Row],[Fraction]],"-",Table711[[#This Row],[Pitch]]," ",Table711[[#This Row],[Series]]," ",Table711[[#This Row],[Class]])</f>
        <v>1 1/4-16 UN 2A</v>
      </c>
      <c r="H314" s="4" t="str">
        <f>CONCATENATE(TEXT(Table711[[#This Row],[Decimal]],".000"),"-",Table711[[#This Row],[Pitch]]," ",Table711[[#This Row],[Series]]," ",Table711[[#This Row],[Class]])</f>
        <v>1.250-16 UN 2A</v>
      </c>
      <c r="I314" s="55">
        <v>1.5E-3</v>
      </c>
      <c r="J314" s="55">
        <v>1.2484999999999999</v>
      </c>
      <c r="K314" s="55">
        <v>1.2391000000000001</v>
      </c>
      <c r="L314" s="55" t="s">
        <v>551</v>
      </c>
      <c r="M314" s="55">
        <v>1.2079</v>
      </c>
      <c r="N314" s="55">
        <v>1.2028000000000001</v>
      </c>
      <c r="O314" s="55">
        <v>1.1739999999999999</v>
      </c>
      <c r="R314" s="4"/>
      <c r="S314" s="38" t="s">
        <v>712</v>
      </c>
      <c r="T314" s="4" t="str">
        <f>VLOOKUP(LEFT(Table7912[[#This Row],[Column1]],FIND("–",Table7912[[#This Row],[Column1]])-1),Table610[],2,0)</f>
        <v>1 1/4</v>
      </c>
      <c r="U314" s="13">
        <f>VLOOKUP(LEFT(Table7912[[#This Row],[Column1]],FIND("–",Table7912[[#This Row],[Column1]])-1),Table610[],4,0)</f>
        <v>1.25</v>
      </c>
      <c r="V314" s="4" t="str">
        <f t="shared" si="9"/>
        <v>16</v>
      </c>
      <c r="W314" s="4" t="s">
        <v>384</v>
      </c>
      <c r="X314" s="4" t="s">
        <v>373</v>
      </c>
      <c r="Y314" s="4" t="str">
        <f>CONCATENATE(Table7912[[#This Row],[Fraction]],"-",Table7912[[#This Row],[Pitch]]," ",Table7912[[#This Row],[Series]]," ",Table7912[[#This Row],[Class]])</f>
        <v>1 1/4-16 UN 2B</v>
      </c>
      <c r="Z314" s="4" t="str">
        <f>CONCATENATE(TEXT(Table7912[[#This Row],[Decimal]],".000"),"-",Table7912[[#This Row],[Pitch]]," ",Table7912[[#This Row],[Series]]," ",Table7912[[#This Row],[Class]])</f>
        <v>1.250-16 UN 2B</v>
      </c>
      <c r="AC314" s="55">
        <v>1.25</v>
      </c>
      <c r="AE314" s="4">
        <v>1.216</v>
      </c>
      <c r="AF314" s="4">
        <v>1.2094</v>
      </c>
      <c r="AG314" s="4"/>
      <c r="AH314" s="55">
        <v>1.1819999999999999</v>
      </c>
      <c r="AI314" s="4">
        <v>1.196</v>
      </c>
      <c r="AJ314" s="4"/>
      <c r="AK314" s="4"/>
      <c r="AL314" s="4"/>
      <c r="AM314" s="4"/>
      <c r="AN314" s="4"/>
      <c r="AO314" s="4"/>
      <c r="AS314" s="16"/>
      <c r="AT314" s="16"/>
      <c r="AX314" s="17"/>
      <c r="AY314" s="77"/>
    </row>
    <row r="315" spans="1:51" x14ac:dyDescent="0.25">
      <c r="A315" s="38" t="s">
        <v>712</v>
      </c>
      <c r="B315" s="4" t="str">
        <f>VLOOKUP(LEFT(Table711[[#This Row],[Column1]],FIND("–",Table711[[#This Row],[Column1]])-1),Table610[],2,0)</f>
        <v>1 1/4</v>
      </c>
      <c r="C315" s="13">
        <f>VLOOKUP(LEFT(Table711[[#This Row],[Column1]],FIND("–",Table711[[#This Row],[Column1]])-1),Table610[],4,0)</f>
        <v>1.25</v>
      </c>
      <c r="D315" s="4" t="str">
        <f t="shared" si="8"/>
        <v>16</v>
      </c>
      <c r="E315" s="4" t="s">
        <v>384</v>
      </c>
      <c r="F315" s="4" t="s">
        <v>374</v>
      </c>
      <c r="G315" s="4" t="str">
        <f>CONCATENATE(Table711[[#This Row],[Fraction]],"-",Table711[[#This Row],[Pitch]]," ",Table711[[#This Row],[Series]]," ",Table711[[#This Row],[Class]])</f>
        <v>1 1/4-16 UN 3A</v>
      </c>
      <c r="H315" s="4" t="str">
        <f>CONCATENATE(TEXT(Table711[[#This Row],[Decimal]],".000"),"-",Table711[[#This Row],[Pitch]]," ",Table711[[#This Row],[Series]]," ",Table711[[#This Row],[Class]])</f>
        <v>1.250-16 UN 3A</v>
      </c>
      <c r="I315" s="55">
        <v>0</v>
      </c>
      <c r="J315" s="55">
        <v>1.25</v>
      </c>
      <c r="K315" s="55">
        <v>1.2405999999999999</v>
      </c>
      <c r="L315" s="55" t="s">
        <v>551</v>
      </c>
      <c r="M315" s="55">
        <v>1.2094</v>
      </c>
      <c r="N315" s="55">
        <v>1.2056</v>
      </c>
      <c r="O315" s="55">
        <v>1.1755</v>
      </c>
      <c r="R315" s="4"/>
      <c r="S315" s="38" t="s">
        <v>712</v>
      </c>
      <c r="T315" s="4" t="str">
        <f>VLOOKUP(LEFT(Table7912[[#This Row],[Column1]],FIND("–",Table7912[[#This Row],[Column1]])-1),Table610[],2,0)</f>
        <v>1 1/4</v>
      </c>
      <c r="U315" s="13">
        <f>VLOOKUP(LEFT(Table7912[[#This Row],[Column1]],FIND("–",Table7912[[#This Row],[Column1]])-1),Table610[],4,0)</f>
        <v>1.25</v>
      </c>
      <c r="V315" s="4" t="str">
        <f t="shared" si="9"/>
        <v>16</v>
      </c>
      <c r="W315" s="4" t="s">
        <v>384</v>
      </c>
      <c r="X315" s="4" t="s">
        <v>375</v>
      </c>
      <c r="Y315" s="4" t="str">
        <f>CONCATENATE(Table7912[[#This Row],[Fraction]],"-",Table7912[[#This Row],[Pitch]]," ",Table7912[[#This Row],[Series]]," ",Table7912[[#This Row],[Class]])</f>
        <v>1 1/4-16 UN 3B</v>
      </c>
      <c r="Z315" s="4" t="str">
        <f>CONCATENATE(TEXT(Table7912[[#This Row],[Decimal]],".000"),"-",Table7912[[#This Row],[Pitch]]," ",Table7912[[#This Row],[Series]]," ",Table7912[[#This Row],[Class]])</f>
        <v>1.250-16 UN 3B</v>
      </c>
      <c r="AC315" s="55">
        <v>1.25</v>
      </c>
      <c r="AE315" s="4">
        <v>1.2143999999999999</v>
      </c>
      <c r="AF315" s="4">
        <v>1.2094</v>
      </c>
      <c r="AG315" s="4"/>
      <c r="AH315" s="55">
        <v>1.1819999999999999</v>
      </c>
      <c r="AI315" s="4">
        <v>1.1908000000000001</v>
      </c>
      <c r="AJ315" s="4"/>
      <c r="AK315" s="4"/>
      <c r="AL315" s="4"/>
      <c r="AM315" s="4"/>
      <c r="AN315" s="4"/>
      <c r="AO315" s="4"/>
      <c r="AS315" s="16"/>
      <c r="AT315" s="16"/>
      <c r="AX315" s="17"/>
      <c r="AY315" s="77"/>
    </row>
    <row r="316" spans="1:51" x14ac:dyDescent="0.25">
      <c r="A316" s="38" t="s">
        <v>713</v>
      </c>
      <c r="B316" s="4" t="str">
        <f>VLOOKUP(LEFT(Table711[[#This Row],[Column1]],FIND("–",Table711[[#This Row],[Column1]])-1),Table610[],2,0)</f>
        <v>1 1/4</v>
      </c>
      <c r="C316" s="13">
        <f>VLOOKUP(LEFT(Table711[[#This Row],[Column1]],FIND("–",Table711[[#This Row],[Column1]])-1),Table610[],4,0)</f>
        <v>1.25</v>
      </c>
      <c r="D316" s="4" t="str">
        <f t="shared" si="8"/>
        <v>18</v>
      </c>
      <c r="E316" s="4" t="s">
        <v>383</v>
      </c>
      <c r="F316" s="4" t="s">
        <v>372</v>
      </c>
      <c r="G316" s="4" t="str">
        <f>CONCATENATE(Table711[[#This Row],[Fraction]],"-",Table711[[#This Row],[Pitch]]," ",Table711[[#This Row],[Series]]," ",Table711[[#This Row],[Class]])</f>
        <v>1 1/4-18 UNEF 2A</v>
      </c>
      <c r="H316" s="4" t="str">
        <f>CONCATENATE(TEXT(Table711[[#This Row],[Decimal]],".000"),"-",Table711[[#This Row],[Pitch]]," ",Table711[[#This Row],[Series]]," ",Table711[[#This Row],[Class]])</f>
        <v>1.250-18 UNEF 2A</v>
      </c>
      <c r="I316" s="55">
        <v>1.5E-3</v>
      </c>
      <c r="J316" s="55">
        <v>1.2484999999999999</v>
      </c>
      <c r="K316" s="55">
        <v>1.2398</v>
      </c>
      <c r="L316" s="55" t="s">
        <v>551</v>
      </c>
      <c r="M316" s="55">
        <v>1.2123999999999999</v>
      </c>
      <c r="N316" s="55">
        <v>1.2075</v>
      </c>
      <c r="O316" s="55">
        <v>1.1823999999999999</v>
      </c>
      <c r="R316" s="4"/>
      <c r="S316" s="38" t="s">
        <v>713</v>
      </c>
      <c r="T316" s="4" t="str">
        <f>VLOOKUP(LEFT(Table7912[[#This Row],[Column1]],FIND("–",Table7912[[#This Row],[Column1]])-1),Table610[],2,0)</f>
        <v>1 1/4</v>
      </c>
      <c r="U316" s="13">
        <f>VLOOKUP(LEFT(Table7912[[#This Row],[Column1]],FIND("–",Table7912[[#This Row],[Column1]])-1),Table610[],4,0)</f>
        <v>1.25</v>
      </c>
      <c r="V316" s="4" t="str">
        <f t="shared" si="9"/>
        <v>18</v>
      </c>
      <c r="W316" s="4" t="s">
        <v>383</v>
      </c>
      <c r="X316" s="4" t="s">
        <v>373</v>
      </c>
      <c r="Y316" s="4" t="str">
        <f>CONCATENATE(Table7912[[#This Row],[Fraction]],"-",Table7912[[#This Row],[Pitch]]," ",Table7912[[#This Row],[Series]]," ",Table7912[[#This Row],[Class]])</f>
        <v>1 1/4-18 UNEF 2B</v>
      </c>
      <c r="Z316" s="4" t="str">
        <f>CONCATENATE(TEXT(Table7912[[#This Row],[Decimal]],".000"),"-",Table7912[[#This Row],[Pitch]]," ",Table7912[[#This Row],[Series]]," ",Table7912[[#This Row],[Class]])</f>
        <v>1.250-18 UNEF 2B</v>
      </c>
      <c r="AC316" s="55">
        <v>1.25</v>
      </c>
      <c r="AE316" s="4">
        <v>1.2202</v>
      </c>
      <c r="AF316" s="4">
        <v>1.2139</v>
      </c>
      <c r="AG316" s="4"/>
      <c r="AH316" s="55">
        <v>1.19</v>
      </c>
      <c r="AI316" s="4">
        <v>1.2030000000000001</v>
      </c>
      <c r="AJ316" s="4"/>
      <c r="AK316" s="4"/>
      <c r="AL316" s="4"/>
      <c r="AM316" s="4"/>
      <c r="AN316" s="4"/>
      <c r="AO316" s="4"/>
      <c r="AS316" s="16"/>
      <c r="AT316" s="16"/>
      <c r="AX316" s="17"/>
      <c r="AY316" s="77"/>
    </row>
    <row r="317" spans="1:51" x14ac:dyDescent="0.25">
      <c r="A317" s="38" t="s">
        <v>713</v>
      </c>
      <c r="B317" s="4" t="str">
        <f>VLOOKUP(LEFT(Table711[[#This Row],[Column1]],FIND("–",Table711[[#This Row],[Column1]])-1),Table610[],2,0)</f>
        <v>1 1/4</v>
      </c>
      <c r="C317" s="13">
        <f>VLOOKUP(LEFT(Table711[[#This Row],[Column1]],FIND("–",Table711[[#This Row],[Column1]])-1),Table610[],4,0)</f>
        <v>1.25</v>
      </c>
      <c r="D317" s="4" t="str">
        <f t="shared" si="8"/>
        <v>18</v>
      </c>
      <c r="E317" s="4" t="s">
        <v>383</v>
      </c>
      <c r="F317" s="4" t="s">
        <v>374</v>
      </c>
      <c r="G317" s="4" t="str">
        <f>CONCATENATE(Table711[[#This Row],[Fraction]],"-",Table711[[#This Row],[Pitch]]," ",Table711[[#This Row],[Series]]," ",Table711[[#This Row],[Class]])</f>
        <v>1 1/4-18 UNEF 3A</v>
      </c>
      <c r="H317" s="4" t="str">
        <f>CONCATENATE(TEXT(Table711[[#This Row],[Decimal]],".000"),"-",Table711[[#This Row],[Pitch]]," ",Table711[[#This Row],[Series]]," ",Table711[[#This Row],[Class]])</f>
        <v>1.250-18 UNEF 3A</v>
      </c>
      <c r="I317" s="55">
        <v>0</v>
      </c>
      <c r="J317" s="55">
        <v>1.25</v>
      </c>
      <c r="K317" s="55">
        <v>1.2413000000000001</v>
      </c>
      <c r="L317" s="55" t="s">
        <v>551</v>
      </c>
      <c r="M317" s="55">
        <v>1.2139</v>
      </c>
      <c r="N317" s="55">
        <v>1.2102999999999999</v>
      </c>
      <c r="O317" s="55">
        <v>1.1839</v>
      </c>
      <c r="R317" s="4"/>
      <c r="S317" s="38" t="s">
        <v>713</v>
      </c>
      <c r="T317" s="4" t="str">
        <f>VLOOKUP(LEFT(Table7912[[#This Row],[Column1]],FIND("–",Table7912[[#This Row],[Column1]])-1),Table610[],2,0)</f>
        <v>1 1/4</v>
      </c>
      <c r="U317" s="13">
        <f>VLOOKUP(LEFT(Table7912[[#This Row],[Column1]],FIND("–",Table7912[[#This Row],[Column1]])-1),Table610[],4,0)</f>
        <v>1.25</v>
      </c>
      <c r="V317" s="4" t="str">
        <f t="shared" si="9"/>
        <v>18</v>
      </c>
      <c r="W317" s="4" t="s">
        <v>383</v>
      </c>
      <c r="X317" s="4" t="s">
        <v>375</v>
      </c>
      <c r="Y317" s="4" t="str">
        <f>CONCATENATE(Table7912[[#This Row],[Fraction]],"-",Table7912[[#This Row],[Pitch]]," ",Table7912[[#This Row],[Series]]," ",Table7912[[#This Row],[Class]])</f>
        <v>1 1/4-18 UNEF 3B</v>
      </c>
      <c r="Z317" s="4" t="str">
        <f>CONCATENATE(TEXT(Table7912[[#This Row],[Decimal]],".000"),"-",Table7912[[#This Row],[Pitch]]," ",Table7912[[#This Row],[Series]]," ",Table7912[[#This Row],[Class]])</f>
        <v>1.250-18 UNEF 3B</v>
      </c>
      <c r="AC317" s="55">
        <v>1.25</v>
      </c>
      <c r="AE317" s="4">
        <v>1.2185999999999999</v>
      </c>
      <c r="AF317" s="4">
        <v>1.2139</v>
      </c>
      <c r="AG317" s="4"/>
      <c r="AH317" s="55">
        <v>1.19</v>
      </c>
      <c r="AI317" s="4">
        <v>1.198</v>
      </c>
      <c r="AJ317" s="4"/>
      <c r="AK317" s="4"/>
      <c r="AL317" s="4"/>
      <c r="AM317" s="4"/>
      <c r="AN317" s="4"/>
      <c r="AO317" s="4"/>
      <c r="AS317" s="16"/>
      <c r="AT317" s="16"/>
      <c r="AX317" s="17"/>
      <c r="AY317" s="77"/>
    </row>
    <row r="318" spans="1:51" x14ac:dyDescent="0.25">
      <c r="A318" s="38" t="s">
        <v>714</v>
      </c>
      <c r="B318" s="4" t="str">
        <f>VLOOKUP(LEFT(Table711[[#This Row],[Column1]],FIND("–",Table711[[#This Row],[Column1]])-1),Table610[],2,0)</f>
        <v>1 1/4</v>
      </c>
      <c r="C318" s="13">
        <f>VLOOKUP(LEFT(Table711[[#This Row],[Column1]],FIND("–",Table711[[#This Row],[Column1]])-1),Table610[],4,0)</f>
        <v>1.25</v>
      </c>
      <c r="D318" s="4" t="str">
        <f t="shared" si="8"/>
        <v>20</v>
      </c>
      <c r="E318" s="4" t="s">
        <v>384</v>
      </c>
      <c r="F318" s="4" t="s">
        <v>372</v>
      </c>
      <c r="G318" s="4" t="str">
        <f>CONCATENATE(Table711[[#This Row],[Fraction]],"-",Table711[[#This Row],[Pitch]]," ",Table711[[#This Row],[Series]]," ",Table711[[#This Row],[Class]])</f>
        <v>1 1/4-20 UN 2A</v>
      </c>
      <c r="H318" s="4" t="str">
        <f>CONCATENATE(TEXT(Table711[[#This Row],[Decimal]],".000"),"-",Table711[[#This Row],[Pitch]]," ",Table711[[#This Row],[Series]]," ",Table711[[#This Row],[Class]])</f>
        <v>1.250-20 UN 2A</v>
      </c>
      <c r="I318" s="55">
        <v>1.4E-3</v>
      </c>
      <c r="J318" s="55">
        <v>1.2485999999999999</v>
      </c>
      <c r="K318" s="55">
        <v>1.2404999999999999</v>
      </c>
      <c r="L318" s="55" t="s">
        <v>551</v>
      </c>
      <c r="M318" s="55">
        <v>1.2161</v>
      </c>
      <c r="N318" s="55">
        <v>1.2114</v>
      </c>
      <c r="O318" s="55">
        <v>1.1891</v>
      </c>
      <c r="R318" s="4"/>
      <c r="S318" s="38" t="s">
        <v>714</v>
      </c>
      <c r="T318" s="4" t="str">
        <f>VLOOKUP(LEFT(Table7912[[#This Row],[Column1]],FIND("–",Table7912[[#This Row],[Column1]])-1),Table610[],2,0)</f>
        <v>1 1/4</v>
      </c>
      <c r="U318" s="13">
        <f>VLOOKUP(LEFT(Table7912[[#This Row],[Column1]],FIND("–",Table7912[[#This Row],[Column1]])-1),Table610[],4,0)</f>
        <v>1.25</v>
      </c>
      <c r="V318" s="4" t="str">
        <f t="shared" si="9"/>
        <v>20</v>
      </c>
      <c r="W318" s="4" t="s">
        <v>384</v>
      </c>
      <c r="X318" s="4" t="s">
        <v>373</v>
      </c>
      <c r="Y318" s="4" t="str">
        <f>CONCATENATE(Table7912[[#This Row],[Fraction]],"-",Table7912[[#This Row],[Pitch]]," ",Table7912[[#This Row],[Series]]," ",Table7912[[#This Row],[Class]])</f>
        <v>1 1/4-20 UN 2B</v>
      </c>
      <c r="Z318" s="4" t="str">
        <f>CONCATENATE(TEXT(Table7912[[#This Row],[Decimal]],".000"),"-",Table7912[[#This Row],[Pitch]]," ",Table7912[[#This Row],[Series]]," ",Table7912[[#This Row],[Class]])</f>
        <v>1.250-20 UN 2B</v>
      </c>
      <c r="AC318" s="55">
        <v>1.25</v>
      </c>
      <c r="AE318" s="4">
        <v>1.2236</v>
      </c>
      <c r="AF318" s="4">
        <v>1.2175</v>
      </c>
      <c r="AG318" s="4"/>
      <c r="AH318" s="55">
        <v>1.196</v>
      </c>
      <c r="AI318" s="4">
        <v>1.2070000000000001</v>
      </c>
      <c r="AJ318" s="4"/>
      <c r="AK318" s="4"/>
      <c r="AL318" s="4"/>
      <c r="AM318" s="4"/>
      <c r="AN318" s="4"/>
      <c r="AO318" s="4"/>
      <c r="AS318" s="16"/>
      <c r="AT318" s="16"/>
      <c r="AX318" s="17"/>
      <c r="AY318" s="77"/>
    </row>
    <row r="319" spans="1:51" x14ac:dyDescent="0.25">
      <c r="A319" s="38" t="s">
        <v>714</v>
      </c>
      <c r="B319" s="4" t="str">
        <f>VLOOKUP(LEFT(Table711[[#This Row],[Column1]],FIND("–",Table711[[#This Row],[Column1]])-1),Table610[],2,0)</f>
        <v>1 1/4</v>
      </c>
      <c r="C319" s="13">
        <f>VLOOKUP(LEFT(Table711[[#This Row],[Column1]],FIND("–",Table711[[#This Row],[Column1]])-1),Table610[],4,0)</f>
        <v>1.25</v>
      </c>
      <c r="D319" s="4" t="str">
        <f t="shared" si="8"/>
        <v>20</v>
      </c>
      <c r="E319" s="4" t="s">
        <v>384</v>
      </c>
      <c r="F319" s="4" t="s">
        <v>374</v>
      </c>
      <c r="G319" s="4" t="str">
        <f>CONCATENATE(Table711[[#This Row],[Fraction]],"-",Table711[[#This Row],[Pitch]]," ",Table711[[#This Row],[Series]]," ",Table711[[#This Row],[Class]])</f>
        <v>1 1/4-20 UN 3A</v>
      </c>
      <c r="H319" s="4" t="str">
        <f>CONCATENATE(TEXT(Table711[[#This Row],[Decimal]],".000"),"-",Table711[[#This Row],[Pitch]]," ",Table711[[#This Row],[Series]]," ",Table711[[#This Row],[Class]])</f>
        <v>1.250-20 UN 3A</v>
      </c>
      <c r="I319" s="55">
        <v>0</v>
      </c>
      <c r="J319" s="55">
        <v>1.25</v>
      </c>
      <c r="K319" s="55">
        <v>1.2419</v>
      </c>
      <c r="L319" s="55" t="s">
        <v>551</v>
      </c>
      <c r="M319" s="55">
        <v>1.2175</v>
      </c>
      <c r="N319" s="55">
        <v>1.214</v>
      </c>
      <c r="O319" s="55">
        <v>1.1904999999999999</v>
      </c>
      <c r="R319" s="4"/>
      <c r="S319" s="38" t="s">
        <v>714</v>
      </c>
      <c r="T319" s="4" t="str">
        <f>VLOOKUP(LEFT(Table7912[[#This Row],[Column1]],FIND("–",Table7912[[#This Row],[Column1]])-1),Table610[],2,0)</f>
        <v>1 1/4</v>
      </c>
      <c r="U319" s="13">
        <f>VLOOKUP(LEFT(Table7912[[#This Row],[Column1]],FIND("–",Table7912[[#This Row],[Column1]])-1),Table610[],4,0)</f>
        <v>1.25</v>
      </c>
      <c r="V319" s="4" t="str">
        <f t="shared" si="9"/>
        <v>20</v>
      </c>
      <c r="W319" s="4" t="s">
        <v>384</v>
      </c>
      <c r="X319" s="4" t="s">
        <v>375</v>
      </c>
      <c r="Y319" s="4" t="str">
        <f>CONCATENATE(Table7912[[#This Row],[Fraction]],"-",Table7912[[#This Row],[Pitch]]," ",Table7912[[#This Row],[Series]]," ",Table7912[[#This Row],[Class]])</f>
        <v>1 1/4-20 UN 3B</v>
      </c>
      <c r="Z319" s="4" t="str">
        <f>CONCATENATE(TEXT(Table7912[[#This Row],[Decimal]],".000"),"-",Table7912[[#This Row],[Pitch]]," ",Table7912[[#This Row],[Series]]," ",Table7912[[#This Row],[Class]])</f>
        <v>1.250-20 UN 3B</v>
      </c>
      <c r="AC319" s="55">
        <v>1.25</v>
      </c>
      <c r="AE319" s="4">
        <v>1.222</v>
      </c>
      <c r="AF319" s="4">
        <v>1.2175</v>
      </c>
      <c r="AG319" s="4"/>
      <c r="AH319" s="55">
        <v>1.196</v>
      </c>
      <c r="AI319" s="4">
        <v>1.2037</v>
      </c>
      <c r="AJ319" s="4"/>
      <c r="AK319" s="4"/>
      <c r="AL319" s="4"/>
      <c r="AM319" s="4"/>
      <c r="AN319" s="4"/>
      <c r="AO319" s="4"/>
      <c r="AS319" s="16"/>
      <c r="AT319" s="16"/>
      <c r="AX319" s="17"/>
      <c r="AY319" s="77"/>
    </row>
    <row r="320" spans="1:51" x14ac:dyDescent="0.25">
      <c r="A320" s="38" t="s">
        <v>715</v>
      </c>
      <c r="B320" s="4" t="str">
        <f>VLOOKUP(LEFT(Table711[[#This Row],[Column1]],FIND("–",Table711[[#This Row],[Column1]])-1),Table610[],2,0)</f>
        <v>1 1/4</v>
      </c>
      <c r="C320" s="13">
        <f>VLOOKUP(LEFT(Table711[[#This Row],[Column1]],FIND("–",Table711[[#This Row],[Column1]])-1),Table610[],4,0)</f>
        <v>1.25</v>
      </c>
      <c r="D320" s="4" t="str">
        <f t="shared" si="8"/>
        <v>24</v>
      </c>
      <c r="E320" s="4" t="s">
        <v>382</v>
      </c>
      <c r="F320" s="4" t="s">
        <v>372</v>
      </c>
      <c r="G320" s="4" t="str">
        <f>CONCATENATE(Table711[[#This Row],[Fraction]],"-",Table711[[#This Row],[Pitch]]," ",Table711[[#This Row],[Series]]," ",Table711[[#This Row],[Class]])</f>
        <v>1 1/4-24 UNS 2A</v>
      </c>
      <c r="H320" s="4" t="str">
        <f>CONCATENATE(TEXT(Table711[[#This Row],[Decimal]],".000"),"-",Table711[[#This Row],[Pitch]]," ",Table711[[#This Row],[Series]]," ",Table711[[#This Row],[Class]])</f>
        <v>1.250-24 UNS 2A</v>
      </c>
      <c r="I320" s="55">
        <v>1.2999999999999999E-3</v>
      </c>
      <c r="J320" s="55">
        <v>1.2486999999999999</v>
      </c>
      <c r="K320" s="55">
        <v>1.2415</v>
      </c>
      <c r="L320" s="55" t="s">
        <v>551</v>
      </c>
      <c r="M320" s="55">
        <v>1.2216</v>
      </c>
      <c r="N320" s="55">
        <v>1.2173</v>
      </c>
      <c r="O320" s="55">
        <v>1.1991000000000001</v>
      </c>
      <c r="R320" s="4"/>
      <c r="S320" s="38" t="s">
        <v>715</v>
      </c>
      <c r="T320" s="4" t="str">
        <f>VLOOKUP(LEFT(Table7912[[#This Row],[Column1]],FIND("–",Table7912[[#This Row],[Column1]])-1),Table610[],2,0)</f>
        <v>1 1/4</v>
      </c>
      <c r="U320" s="13">
        <f>VLOOKUP(LEFT(Table7912[[#This Row],[Column1]],FIND("–",Table7912[[#This Row],[Column1]])-1),Table610[],4,0)</f>
        <v>1.25</v>
      </c>
      <c r="V320" s="4" t="str">
        <f t="shared" si="9"/>
        <v>24</v>
      </c>
      <c r="W320" s="4" t="s">
        <v>382</v>
      </c>
      <c r="X320" s="4" t="s">
        <v>373</v>
      </c>
      <c r="Y320" s="4" t="str">
        <f>CONCATENATE(Table7912[[#This Row],[Fraction]],"-",Table7912[[#This Row],[Pitch]]," ",Table7912[[#This Row],[Series]]," ",Table7912[[#This Row],[Class]])</f>
        <v>1 1/4-24 UNS 2B</v>
      </c>
      <c r="Z320" s="4" t="str">
        <f>CONCATENATE(TEXT(Table7912[[#This Row],[Decimal]],".000"),"-",Table7912[[#This Row],[Pitch]]," ",Table7912[[#This Row],[Series]]," ",Table7912[[#This Row],[Class]])</f>
        <v>1.250-24 UNS 2B</v>
      </c>
      <c r="AC320" s="55">
        <v>1.25</v>
      </c>
      <c r="AE320" s="4">
        <v>1.2284999999999999</v>
      </c>
      <c r="AF320" s="4">
        <v>1.2229000000000001</v>
      </c>
      <c r="AG320" s="4"/>
      <c r="AH320" s="55">
        <v>1.2050000000000001</v>
      </c>
      <c r="AI320" s="4">
        <v>1.2150000000000001</v>
      </c>
      <c r="AJ320" s="4"/>
      <c r="AK320" s="4"/>
      <c r="AL320" s="4"/>
      <c r="AM320" s="4"/>
      <c r="AN320" s="4"/>
      <c r="AO320" s="4"/>
      <c r="AS320" s="16"/>
      <c r="AT320" s="16"/>
      <c r="AX320" s="17"/>
      <c r="AY320" s="77"/>
    </row>
    <row r="321" spans="1:51" x14ac:dyDescent="0.25">
      <c r="A321" s="38" t="s">
        <v>716</v>
      </c>
      <c r="B321" s="4" t="str">
        <f>VLOOKUP(LEFT(Table711[[#This Row],[Column1]],FIND("–",Table711[[#This Row],[Column1]])-1),Table610[],2,0)</f>
        <v>1 1/4</v>
      </c>
      <c r="C321" s="13">
        <f>VLOOKUP(LEFT(Table711[[#This Row],[Column1]],FIND("–",Table711[[#This Row],[Column1]])-1),Table610[],4,0)</f>
        <v>1.25</v>
      </c>
      <c r="D321" s="4" t="str">
        <f t="shared" si="8"/>
        <v>28</v>
      </c>
      <c r="E321" s="4" t="s">
        <v>384</v>
      </c>
      <c r="F321" s="4" t="s">
        <v>372</v>
      </c>
      <c r="G321" s="4" t="str">
        <f>CONCATENATE(Table711[[#This Row],[Fraction]],"-",Table711[[#This Row],[Pitch]]," ",Table711[[#This Row],[Series]]," ",Table711[[#This Row],[Class]])</f>
        <v>1 1/4-28 UN 2A</v>
      </c>
      <c r="H321" s="4" t="str">
        <f>CONCATENATE(TEXT(Table711[[#This Row],[Decimal]],".000"),"-",Table711[[#This Row],[Pitch]]," ",Table711[[#This Row],[Series]]," ",Table711[[#This Row],[Class]])</f>
        <v>1.250-28 UN 2A</v>
      </c>
      <c r="I321" s="55">
        <v>1.1999999999999999E-3</v>
      </c>
      <c r="J321" s="55">
        <v>1.2487999999999999</v>
      </c>
      <c r="K321" s="55">
        <v>1.2423</v>
      </c>
      <c r="L321" s="55" t="s">
        <v>551</v>
      </c>
      <c r="M321" s="55">
        <v>1.2256</v>
      </c>
      <c r="N321" s="55">
        <v>1.2215</v>
      </c>
      <c r="O321" s="55">
        <v>1.2061999999999999</v>
      </c>
      <c r="R321" s="4"/>
      <c r="S321" s="38" t="s">
        <v>716</v>
      </c>
      <c r="T321" s="4" t="str">
        <f>VLOOKUP(LEFT(Table7912[[#This Row],[Column1]],FIND("–",Table7912[[#This Row],[Column1]])-1),Table610[],2,0)</f>
        <v>1 1/4</v>
      </c>
      <c r="U321" s="13">
        <f>VLOOKUP(LEFT(Table7912[[#This Row],[Column1]],FIND("–",Table7912[[#This Row],[Column1]])-1),Table610[],4,0)</f>
        <v>1.25</v>
      </c>
      <c r="V321" s="4" t="str">
        <f t="shared" si="9"/>
        <v>28</v>
      </c>
      <c r="W321" s="4" t="s">
        <v>384</v>
      </c>
      <c r="X321" s="4" t="s">
        <v>373</v>
      </c>
      <c r="Y321" s="4" t="str">
        <f>CONCATENATE(Table7912[[#This Row],[Fraction]],"-",Table7912[[#This Row],[Pitch]]," ",Table7912[[#This Row],[Series]]," ",Table7912[[#This Row],[Class]])</f>
        <v>1 1/4-28 UN 2B</v>
      </c>
      <c r="Z321" s="4" t="str">
        <f>CONCATENATE(TEXT(Table7912[[#This Row],[Decimal]],".000"),"-",Table7912[[#This Row],[Pitch]]," ",Table7912[[#This Row],[Series]]," ",Table7912[[#This Row],[Class]])</f>
        <v>1.250-28 UN 2B</v>
      </c>
      <c r="AC321" s="55">
        <v>1.25</v>
      </c>
      <c r="AE321" s="4">
        <v>1.2321</v>
      </c>
      <c r="AF321" s="4">
        <v>1.2267999999999999</v>
      </c>
      <c r="AG321" s="4"/>
      <c r="AH321" s="55">
        <v>1.2110000000000001</v>
      </c>
      <c r="AI321" s="4">
        <v>1.22</v>
      </c>
      <c r="AJ321" s="4"/>
      <c r="AK321" s="4"/>
      <c r="AL321" s="4"/>
      <c r="AM321" s="4"/>
      <c r="AN321" s="4"/>
      <c r="AO321" s="4"/>
      <c r="AS321" s="16"/>
      <c r="AT321" s="16"/>
      <c r="AX321" s="17"/>
      <c r="AY321" s="77"/>
    </row>
    <row r="322" spans="1:51" x14ac:dyDescent="0.25">
      <c r="A322" s="38" t="s">
        <v>716</v>
      </c>
      <c r="B322" s="4" t="str">
        <f>VLOOKUP(LEFT(Table711[[#This Row],[Column1]],FIND("–",Table711[[#This Row],[Column1]])-1),Table610[],2,0)</f>
        <v>1 1/4</v>
      </c>
      <c r="C322" s="13">
        <f>VLOOKUP(LEFT(Table711[[#This Row],[Column1]],FIND("–",Table711[[#This Row],[Column1]])-1),Table610[],4,0)</f>
        <v>1.25</v>
      </c>
      <c r="D322" s="4" t="str">
        <f t="shared" si="8"/>
        <v>28</v>
      </c>
      <c r="E322" s="4" t="s">
        <v>384</v>
      </c>
      <c r="F322" s="4" t="s">
        <v>374</v>
      </c>
      <c r="G322" s="4" t="str">
        <f>CONCATENATE(Table711[[#This Row],[Fraction]],"-",Table711[[#This Row],[Pitch]]," ",Table711[[#This Row],[Series]]," ",Table711[[#This Row],[Class]])</f>
        <v>1 1/4-28 UN 3A</v>
      </c>
      <c r="H322" s="4" t="str">
        <f>CONCATENATE(TEXT(Table711[[#This Row],[Decimal]],".000"),"-",Table711[[#This Row],[Pitch]]," ",Table711[[#This Row],[Series]]," ",Table711[[#This Row],[Class]])</f>
        <v>1.250-28 UN 3A</v>
      </c>
      <c r="I322" s="55">
        <v>0</v>
      </c>
      <c r="J322" s="55">
        <v>1.25</v>
      </c>
      <c r="K322" s="55">
        <v>1.2435</v>
      </c>
      <c r="L322" s="55" t="s">
        <v>551</v>
      </c>
      <c r="M322" s="55">
        <v>1.2267999999999999</v>
      </c>
      <c r="N322" s="55">
        <v>1.2237</v>
      </c>
      <c r="O322" s="55">
        <v>1.2074</v>
      </c>
      <c r="R322" s="4"/>
      <c r="S322" s="38" t="s">
        <v>716</v>
      </c>
      <c r="T322" s="4" t="str">
        <f>VLOOKUP(LEFT(Table7912[[#This Row],[Column1]],FIND("–",Table7912[[#This Row],[Column1]])-1),Table610[],2,0)</f>
        <v>1 1/4</v>
      </c>
      <c r="U322" s="13">
        <f>VLOOKUP(LEFT(Table7912[[#This Row],[Column1]],FIND("–",Table7912[[#This Row],[Column1]])-1),Table610[],4,0)</f>
        <v>1.25</v>
      </c>
      <c r="V322" s="4" t="str">
        <f t="shared" si="9"/>
        <v>28</v>
      </c>
      <c r="W322" s="4" t="s">
        <v>384</v>
      </c>
      <c r="X322" s="4" t="s">
        <v>375</v>
      </c>
      <c r="Y322" s="4" t="str">
        <f>CONCATENATE(Table7912[[#This Row],[Fraction]],"-",Table7912[[#This Row],[Pitch]]," ",Table7912[[#This Row],[Series]]," ",Table7912[[#This Row],[Class]])</f>
        <v>1 1/4-28 UN 3B</v>
      </c>
      <c r="Z322" s="4" t="str">
        <f>CONCATENATE(TEXT(Table7912[[#This Row],[Decimal]],".000"),"-",Table7912[[#This Row],[Pitch]]," ",Table7912[[#This Row],[Series]]," ",Table7912[[#This Row],[Class]])</f>
        <v>1.250-28 UN 3B</v>
      </c>
      <c r="AC322" s="55">
        <v>1.25</v>
      </c>
      <c r="AE322" s="4">
        <v>1.2307999999999999</v>
      </c>
      <c r="AF322" s="4">
        <v>1.2267999999999999</v>
      </c>
      <c r="AG322" s="4"/>
      <c r="AH322" s="55">
        <v>1.2110000000000001</v>
      </c>
      <c r="AI322" s="4">
        <v>1.2176</v>
      </c>
      <c r="AJ322" s="4"/>
      <c r="AK322" s="4"/>
      <c r="AL322" s="4"/>
      <c r="AM322" s="4"/>
      <c r="AN322" s="4"/>
      <c r="AO322" s="4"/>
      <c r="AS322" s="16"/>
      <c r="AT322" s="16"/>
      <c r="AX322" s="17"/>
      <c r="AY322" s="77"/>
    </row>
    <row r="323" spans="1:51" x14ac:dyDescent="0.25">
      <c r="A323" s="38" t="s">
        <v>717</v>
      </c>
      <c r="B323" s="4" t="str">
        <f>VLOOKUP(LEFT(Table711[[#This Row],[Column1]],FIND("–",Table711[[#This Row],[Column1]])-1),Table610[],2,0)</f>
        <v>15/16</v>
      </c>
      <c r="C323" s="13">
        <f>VLOOKUP(LEFT(Table711[[#This Row],[Column1]],FIND("–",Table711[[#This Row],[Column1]])-1),Table610[],4,0)</f>
        <v>0.9375</v>
      </c>
      <c r="D323" s="4" t="str">
        <f t="shared" ref="D323:D386" si="10">RIGHT(A323,LEN(A323)-FIND("–",A323))</f>
        <v>8</v>
      </c>
      <c r="E323" s="4" t="s">
        <v>384</v>
      </c>
      <c r="F323" s="4" t="s">
        <v>372</v>
      </c>
      <c r="G323" s="4" t="str">
        <f>CONCATENATE(Table711[[#This Row],[Fraction]],"-",Table711[[#This Row],[Pitch]]," ",Table711[[#This Row],[Series]]," ",Table711[[#This Row],[Class]])</f>
        <v>15/16-8 UN 2A</v>
      </c>
      <c r="H323" s="4" t="str">
        <f>CONCATENATE(TEXT(Table711[[#This Row],[Decimal]],".000"),"-",Table711[[#This Row],[Pitch]]," ",Table711[[#This Row],[Series]]," ",Table711[[#This Row],[Class]])</f>
        <v>.938-8 UN 2A</v>
      </c>
      <c r="I323" s="55">
        <v>2.0999999999999999E-3</v>
      </c>
      <c r="J323" s="55">
        <v>1.3104</v>
      </c>
      <c r="K323" s="55">
        <v>1.2954000000000001</v>
      </c>
      <c r="L323" s="55" t="s">
        <v>551</v>
      </c>
      <c r="M323" s="55">
        <v>1.2292000000000001</v>
      </c>
      <c r="N323" s="55">
        <v>1.2221</v>
      </c>
      <c r="O323" s="55">
        <v>1.1616</v>
      </c>
      <c r="R323" s="4"/>
      <c r="S323" s="38" t="s">
        <v>717</v>
      </c>
      <c r="T323" s="4" t="str">
        <f>VLOOKUP(LEFT(Table7912[[#This Row],[Column1]],FIND("–",Table7912[[#This Row],[Column1]])-1),Table610[],2,0)</f>
        <v>15/16</v>
      </c>
      <c r="U323" s="13">
        <f>VLOOKUP(LEFT(Table7912[[#This Row],[Column1]],FIND("–",Table7912[[#This Row],[Column1]])-1),Table610[],4,0)</f>
        <v>0.9375</v>
      </c>
      <c r="V323" s="4" t="str">
        <f t="shared" ref="V323:V386" si="11">RIGHT(S323,LEN(S323)-FIND("–",S323))</f>
        <v>8</v>
      </c>
      <c r="W323" s="4" t="s">
        <v>384</v>
      </c>
      <c r="X323" s="4" t="s">
        <v>373</v>
      </c>
      <c r="Y323" s="4" t="str">
        <f>CONCATENATE(Table7912[[#This Row],[Fraction]],"-",Table7912[[#This Row],[Pitch]]," ",Table7912[[#This Row],[Series]]," ",Table7912[[#This Row],[Class]])</f>
        <v>15/16-8 UN 2B</v>
      </c>
      <c r="Z323" s="4" t="str">
        <f>CONCATENATE(TEXT(Table7912[[#This Row],[Decimal]],".000"),"-",Table7912[[#This Row],[Pitch]]," ",Table7912[[#This Row],[Series]]," ",Table7912[[#This Row],[Class]])</f>
        <v>.938-8 UN 2B</v>
      </c>
      <c r="AC323" s="55">
        <v>1.3125</v>
      </c>
      <c r="AE323" s="4">
        <v>1.2404999999999999</v>
      </c>
      <c r="AF323" s="4">
        <v>1.2313000000000001</v>
      </c>
      <c r="AG323" s="4"/>
      <c r="AH323" s="55">
        <v>1.177</v>
      </c>
      <c r="AI323" s="4">
        <v>1.202</v>
      </c>
      <c r="AJ323" s="4"/>
      <c r="AK323" s="4"/>
      <c r="AL323" s="4"/>
      <c r="AM323" s="4"/>
      <c r="AN323" s="4"/>
      <c r="AO323" s="4"/>
      <c r="AS323" s="16"/>
      <c r="AT323" s="16"/>
      <c r="AX323" s="17"/>
      <c r="AY323" s="77"/>
    </row>
    <row r="324" spans="1:51" x14ac:dyDescent="0.25">
      <c r="A324" s="38" t="s">
        <v>717</v>
      </c>
      <c r="B324" s="4" t="str">
        <f>VLOOKUP(LEFT(Table711[[#This Row],[Column1]],FIND("–",Table711[[#This Row],[Column1]])-1),Table610[],2,0)</f>
        <v>15/16</v>
      </c>
      <c r="C324" s="13">
        <f>VLOOKUP(LEFT(Table711[[#This Row],[Column1]],FIND("–",Table711[[#This Row],[Column1]])-1),Table610[],4,0)</f>
        <v>0.9375</v>
      </c>
      <c r="D324" s="4" t="str">
        <f t="shared" si="10"/>
        <v>8</v>
      </c>
      <c r="E324" s="4" t="s">
        <v>384</v>
      </c>
      <c r="F324" s="4" t="s">
        <v>374</v>
      </c>
      <c r="G324" s="4" t="str">
        <f>CONCATENATE(Table711[[#This Row],[Fraction]],"-",Table711[[#This Row],[Pitch]]," ",Table711[[#This Row],[Series]]," ",Table711[[#This Row],[Class]])</f>
        <v>15/16-8 UN 3A</v>
      </c>
      <c r="H324" s="4" t="str">
        <f>CONCATENATE(TEXT(Table711[[#This Row],[Decimal]],".000"),"-",Table711[[#This Row],[Pitch]]," ",Table711[[#This Row],[Series]]," ",Table711[[#This Row],[Class]])</f>
        <v>.938-8 UN 3A</v>
      </c>
      <c r="I324" s="55">
        <v>0</v>
      </c>
      <c r="J324" s="55">
        <v>1.3125</v>
      </c>
      <c r="K324" s="55">
        <v>1.2975000000000001</v>
      </c>
      <c r="L324" s="55" t="s">
        <v>551</v>
      </c>
      <c r="M324" s="55">
        <v>1.2313000000000001</v>
      </c>
      <c r="N324" s="55">
        <v>1.226</v>
      </c>
      <c r="O324" s="55">
        <v>1.1637</v>
      </c>
      <c r="R324" s="4"/>
      <c r="S324" s="38" t="s">
        <v>717</v>
      </c>
      <c r="T324" s="4" t="str">
        <f>VLOOKUP(LEFT(Table7912[[#This Row],[Column1]],FIND("–",Table7912[[#This Row],[Column1]])-1),Table610[],2,0)</f>
        <v>15/16</v>
      </c>
      <c r="U324" s="13">
        <f>VLOOKUP(LEFT(Table7912[[#This Row],[Column1]],FIND("–",Table7912[[#This Row],[Column1]])-1),Table610[],4,0)</f>
        <v>0.9375</v>
      </c>
      <c r="V324" s="4" t="str">
        <f t="shared" si="11"/>
        <v>8</v>
      </c>
      <c r="W324" s="4" t="s">
        <v>384</v>
      </c>
      <c r="X324" s="4" t="s">
        <v>375</v>
      </c>
      <c r="Y324" s="4" t="str">
        <f>CONCATENATE(Table7912[[#This Row],[Fraction]],"-",Table7912[[#This Row],[Pitch]]," ",Table7912[[#This Row],[Series]]," ",Table7912[[#This Row],[Class]])</f>
        <v>15/16-8 UN 3B</v>
      </c>
      <c r="Z324" s="4" t="str">
        <f>CONCATENATE(TEXT(Table7912[[#This Row],[Decimal]],".000"),"-",Table7912[[#This Row],[Pitch]]," ",Table7912[[#This Row],[Series]]," ",Table7912[[#This Row],[Class]])</f>
        <v>.938-8 UN 3B</v>
      </c>
      <c r="AC324" s="55">
        <v>1.3125</v>
      </c>
      <c r="AE324" s="4">
        <v>1.2382</v>
      </c>
      <c r="AF324" s="4">
        <v>1.2313000000000001</v>
      </c>
      <c r="AG324" s="4"/>
      <c r="AH324" s="55">
        <v>1.177</v>
      </c>
      <c r="AI324" s="4">
        <v>1.1921999999999999</v>
      </c>
      <c r="AJ324" s="4"/>
      <c r="AK324" s="4"/>
      <c r="AL324" s="4"/>
      <c r="AM324" s="4"/>
      <c r="AN324" s="4"/>
      <c r="AO324" s="4"/>
      <c r="AS324" s="16"/>
      <c r="AT324" s="16"/>
      <c r="AX324" s="17"/>
      <c r="AY324" s="77"/>
    </row>
    <row r="325" spans="1:51" x14ac:dyDescent="0.25">
      <c r="A325" s="38" t="s">
        <v>676</v>
      </c>
      <c r="B325" s="4" t="str">
        <f>VLOOKUP(LEFT(Table711[[#This Row],[Column1]],FIND("–",Table711[[#This Row],[Column1]])-1),Table610[],2,0)</f>
        <v>15/16</v>
      </c>
      <c r="C325" s="13">
        <f>VLOOKUP(LEFT(Table711[[#This Row],[Column1]],FIND("–",Table711[[#This Row],[Column1]])-1),Table610[],4,0)</f>
        <v>0.9375</v>
      </c>
      <c r="D325" s="4" t="str">
        <f t="shared" si="10"/>
        <v>12</v>
      </c>
      <c r="E325" s="4" t="s">
        <v>384</v>
      </c>
      <c r="F325" s="4" t="s">
        <v>372</v>
      </c>
      <c r="G325" s="4" t="str">
        <f>CONCATENATE(Table711[[#This Row],[Fraction]],"-",Table711[[#This Row],[Pitch]]," ",Table711[[#This Row],[Series]]," ",Table711[[#This Row],[Class]])</f>
        <v>15/16-12 UN 2A</v>
      </c>
      <c r="H325" s="4" t="str">
        <f>CONCATENATE(TEXT(Table711[[#This Row],[Decimal]],".000"),"-",Table711[[#This Row],[Pitch]]," ",Table711[[#This Row],[Series]]," ",Table711[[#This Row],[Class]])</f>
        <v>.938-12 UN 2A</v>
      </c>
      <c r="I325" s="55">
        <v>1.6999999999999999E-3</v>
      </c>
      <c r="J325" s="55">
        <v>1.3108</v>
      </c>
      <c r="K325" s="55">
        <v>1.2994000000000001</v>
      </c>
      <c r="L325" s="55" t="s">
        <v>551</v>
      </c>
      <c r="M325" s="55">
        <v>1.2566999999999999</v>
      </c>
      <c r="N325" s="55">
        <v>1.2508999999999999</v>
      </c>
      <c r="O325" s="55">
        <v>1.2116</v>
      </c>
      <c r="R325" s="4"/>
      <c r="S325" s="38" t="s">
        <v>676</v>
      </c>
      <c r="T325" s="4" t="str">
        <f>VLOOKUP(LEFT(Table7912[[#This Row],[Column1]],FIND("–",Table7912[[#This Row],[Column1]])-1),Table610[],2,0)</f>
        <v>15/16</v>
      </c>
      <c r="U325" s="13">
        <f>VLOOKUP(LEFT(Table7912[[#This Row],[Column1]],FIND("–",Table7912[[#This Row],[Column1]])-1),Table610[],4,0)</f>
        <v>0.9375</v>
      </c>
      <c r="V325" s="4" t="str">
        <f t="shared" si="11"/>
        <v>12</v>
      </c>
      <c r="W325" s="4" t="s">
        <v>384</v>
      </c>
      <c r="X325" s="4" t="s">
        <v>373</v>
      </c>
      <c r="Y325" s="4" t="str">
        <f>CONCATENATE(Table7912[[#This Row],[Fraction]],"-",Table7912[[#This Row],[Pitch]]," ",Table7912[[#This Row],[Series]]," ",Table7912[[#This Row],[Class]])</f>
        <v>15/16-12 UN 2B</v>
      </c>
      <c r="Z325" s="4" t="str">
        <f>CONCATENATE(TEXT(Table7912[[#This Row],[Decimal]],".000"),"-",Table7912[[#This Row],[Pitch]]," ",Table7912[[#This Row],[Series]]," ",Table7912[[#This Row],[Class]])</f>
        <v>.938-12 UN 2B</v>
      </c>
      <c r="AC325" s="55">
        <v>1.3125</v>
      </c>
      <c r="AE325" s="4">
        <v>1.2659</v>
      </c>
      <c r="AF325" s="4">
        <v>1.2584</v>
      </c>
      <c r="AG325" s="4"/>
      <c r="AH325" s="55">
        <v>1.222</v>
      </c>
      <c r="AI325" s="4">
        <v>1.24</v>
      </c>
      <c r="AJ325" s="4"/>
      <c r="AK325" s="4"/>
      <c r="AL325" s="4"/>
      <c r="AM325" s="4"/>
      <c r="AN325" s="4"/>
      <c r="AO325" s="4"/>
      <c r="AS325" s="16"/>
      <c r="AT325" s="16"/>
      <c r="AX325" s="17"/>
      <c r="AY325" s="77"/>
    </row>
    <row r="326" spans="1:51" x14ac:dyDescent="0.25">
      <c r="A326" s="38" t="s">
        <v>676</v>
      </c>
      <c r="B326" s="4" t="str">
        <f>VLOOKUP(LEFT(Table711[[#This Row],[Column1]],FIND("–",Table711[[#This Row],[Column1]])-1),Table610[],2,0)</f>
        <v>15/16</v>
      </c>
      <c r="C326" s="13">
        <f>VLOOKUP(LEFT(Table711[[#This Row],[Column1]],FIND("–",Table711[[#This Row],[Column1]])-1),Table610[],4,0)</f>
        <v>0.9375</v>
      </c>
      <c r="D326" s="4" t="str">
        <f t="shared" si="10"/>
        <v>12</v>
      </c>
      <c r="E326" s="4" t="s">
        <v>384</v>
      </c>
      <c r="F326" s="4" t="s">
        <v>374</v>
      </c>
      <c r="G326" s="4" t="str">
        <f>CONCATENATE(Table711[[#This Row],[Fraction]],"-",Table711[[#This Row],[Pitch]]," ",Table711[[#This Row],[Series]]," ",Table711[[#This Row],[Class]])</f>
        <v>15/16-12 UN 3A</v>
      </c>
      <c r="H326" s="4" t="str">
        <f>CONCATENATE(TEXT(Table711[[#This Row],[Decimal]],".000"),"-",Table711[[#This Row],[Pitch]]," ",Table711[[#This Row],[Series]]," ",Table711[[#This Row],[Class]])</f>
        <v>.938-12 UN 3A</v>
      </c>
      <c r="I326" s="55">
        <v>0</v>
      </c>
      <c r="J326" s="55">
        <v>1.3125</v>
      </c>
      <c r="K326" s="55">
        <v>1.3010999999999999</v>
      </c>
      <c r="L326" s="55" t="s">
        <v>551</v>
      </c>
      <c r="M326" s="55">
        <v>1.2584</v>
      </c>
      <c r="N326" s="55">
        <v>1.2541</v>
      </c>
      <c r="O326" s="55">
        <v>1.2133</v>
      </c>
      <c r="R326" s="4"/>
      <c r="S326" s="38" t="s">
        <v>676</v>
      </c>
      <c r="T326" s="4" t="str">
        <f>VLOOKUP(LEFT(Table7912[[#This Row],[Column1]],FIND("–",Table7912[[#This Row],[Column1]])-1),Table610[],2,0)</f>
        <v>15/16</v>
      </c>
      <c r="U326" s="13">
        <f>VLOOKUP(LEFT(Table7912[[#This Row],[Column1]],FIND("–",Table7912[[#This Row],[Column1]])-1),Table610[],4,0)</f>
        <v>0.9375</v>
      </c>
      <c r="V326" s="4" t="str">
        <f t="shared" si="11"/>
        <v>12</v>
      </c>
      <c r="W326" s="4" t="s">
        <v>384</v>
      </c>
      <c r="X326" s="4" t="s">
        <v>375</v>
      </c>
      <c r="Y326" s="4" t="str">
        <f>CONCATENATE(Table7912[[#This Row],[Fraction]],"-",Table7912[[#This Row],[Pitch]]," ",Table7912[[#This Row],[Series]]," ",Table7912[[#This Row],[Class]])</f>
        <v>15/16-12 UN 3B</v>
      </c>
      <c r="Z326" s="4" t="str">
        <f>CONCATENATE(TEXT(Table7912[[#This Row],[Decimal]],".000"),"-",Table7912[[#This Row],[Pitch]]," ",Table7912[[#This Row],[Series]]," ",Table7912[[#This Row],[Class]])</f>
        <v>.938-12 UN 3B</v>
      </c>
      <c r="AC326" s="55">
        <v>1.3125</v>
      </c>
      <c r="AE326" s="4">
        <v>1.264</v>
      </c>
      <c r="AF326" s="4">
        <v>1.2584</v>
      </c>
      <c r="AG326" s="4"/>
      <c r="AH326" s="55">
        <v>1.222</v>
      </c>
      <c r="AI326" s="4">
        <v>1.2323</v>
      </c>
      <c r="AJ326" s="4"/>
      <c r="AK326" s="4"/>
      <c r="AL326" s="4"/>
      <c r="AM326" s="4"/>
      <c r="AN326" s="4"/>
      <c r="AO326" s="4"/>
      <c r="AS326" s="16"/>
      <c r="AT326" s="16"/>
      <c r="AX326" s="17"/>
      <c r="AY326" s="77"/>
    </row>
    <row r="327" spans="1:51" x14ac:dyDescent="0.25">
      <c r="A327" s="38" t="s">
        <v>677</v>
      </c>
      <c r="B327" s="4" t="str">
        <f>VLOOKUP(LEFT(Table711[[#This Row],[Column1]],FIND("–",Table711[[#This Row],[Column1]])-1),Table610[],2,0)</f>
        <v>15/16</v>
      </c>
      <c r="C327" s="13">
        <f>VLOOKUP(LEFT(Table711[[#This Row],[Column1]],FIND("–",Table711[[#This Row],[Column1]])-1),Table610[],4,0)</f>
        <v>0.9375</v>
      </c>
      <c r="D327" s="4" t="str">
        <f t="shared" si="10"/>
        <v>16</v>
      </c>
      <c r="E327" s="4" t="s">
        <v>384</v>
      </c>
      <c r="F327" s="4" t="s">
        <v>372</v>
      </c>
      <c r="G327" s="4" t="str">
        <f>CONCATENATE(Table711[[#This Row],[Fraction]],"-",Table711[[#This Row],[Pitch]]," ",Table711[[#This Row],[Series]]," ",Table711[[#This Row],[Class]])</f>
        <v>15/16-16 UN 2A</v>
      </c>
      <c r="H327" s="4" t="str">
        <f>CONCATENATE(TEXT(Table711[[#This Row],[Decimal]],".000"),"-",Table711[[#This Row],[Pitch]]," ",Table711[[#This Row],[Series]]," ",Table711[[#This Row],[Class]])</f>
        <v>.938-16 UN 2A</v>
      </c>
      <c r="I327" s="55">
        <v>1.5E-3</v>
      </c>
      <c r="J327" s="55">
        <v>1.3109999999999999</v>
      </c>
      <c r="K327" s="55">
        <v>1.3016000000000001</v>
      </c>
      <c r="L327" s="55" t="s">
        <v>551</v>
      </c>
      <c r="M327" s="55">
        <v>1.2704</v>
      </c>
      <c r="N327" s="55">
        <v>1.2653000000000001</v>
      </c>
      <c r="O327" s="55">
        <v>1.2364999999999999</v>
      </c>
      <c r="R327" s="4"/>
      <c r="S327" s="38" t="s">
        <v>677</v>
      </c>
      <c r="T327" s="4" t="str">
        <f>VLOOKUP(LEFT(Table7912[[#This Row],[Column1]],FIND("–",Table7912[[#This Row],[Column1]])-1),Table610[],2,0)</f>
        <v>15/16</v>
      </c>
      <c r="U327" s="13">
        <f>VLOOKUP(LEFT(Table7912[[#This Row],[Column1]],FIND("–",Table7912[[#This Row],[Column1]])-1),Table610[],4,0)</f>
        <v>0.9375</v>
      </c>
      <c r="V327" s="4" t="str">
        <f t="shared" si="11"/>
        <v>16</v>
      </c>
      <c r="W327" s="4" t="s">
        <v>384</v>
      </c>
      <c r="X327" s="4" t="s">
        <v>373</v>
      </c>
      <c r="Y327" s="4" t="str">
        <f>CONCATENATE(Table7912[[#This Row],[Fraction]],"-",Table7912[[#This Row],[Pitch]]," ",Table7912[[#This Row],[Series]]," ",Table7912[[#This Row],[Class]])</f>
        <v>15/16-16 UN 2B</v>
      </c>
      <c r="Z327" s="4" t="str">
        <f>CONCATENATE(TEXT(Table7912[[#This Row],[Decimal]],".000"),"-",Table7912[[#This Row],[Pitch]]," ",Table7912[[#This Row],[Series]]," ",Table7912[[#This Row],[Class]])</f>
        <v>.938-16 UN 2B</v>
      </c>
      <c r="AC327" s="55">
        <v>1.3125</v>
      </c>
      <c r="AE327" s="4">
        <v>1.2785</v>
      </c>
      <c r="AF327" s="4">
        <v>1.2719</v>
      </c>
      <c r="AG327" s="4"/>
      <c r="AH327" s="55">
        <v>1.2450000000000001</v>
      </c>
      <c r="AI327" s="4">
        <v>1.2589999999999999</v>
      </c>
      <c r="AJ327" s="4"/>
      <c r="AK327" s="4"/>
      <c r="AL327" s="4"/>
      <c r="AM327" s="4"/>
      <c r="AN327" s="4"/>
      <c r="AO327" s="4"/>
      <c r="AS327" s="16"/>
      <c r="AT327" s="16"/>
      <c r="AX327" s="17"/>
      <c r="AY327" s="77"/>
    </row>
    <row r="328" spans="1:51" x14ac:dyDescent="0.25">
      <c r="A328" s="38" t="s">
        <v>677</v>
      </c>
      <c r="B328" s="4" t="str">
        <f>VLOOKUP(LEFT(Table711[[#This Row],[Column1]],FIND("–",Table711[[#This Row],[Column1]])-1),Table610[],2,0)</f>
        <v>15/16</v>
      </c>
      <c r="C328" s="13">
        <f>VLOOKUP(LEFT(Table711[[#This Row],[Column1]],FIND("–",Table711[[#This Row],[Column1]])-1),Table610[],4,0)</f>
        <v>0.9375</v>
      </c>
      <c r="D328" s="4" t="str">
        <f t="shared" si="10"/>
        <v>16</v>
      </c>
      <c r="E328" s="4" t="s">
        <v>384</v>
      </c>
      <c r="F328" s="4" t="s">
        <v>374</v>
      </c>
      <c r="G328" s="4" t="str">
        <f>CONCATENATE(Table711[[#This Row],[Fraction]],"-",Table711[[#This Row],[Pitch]]," ",Table711[[#This Row],[Series]]," ",Table711[[#This Row],[Class]])</f>
        <v>15/16-16 UN 3A</v>
      </c>
      <c r="H328" s="4" t="str">
        <f>CONCATENATE(TEXT(Table711[[#This Row],[Decimal]],".000"),"-",Table711[[#This Row],[Pitch]]," ",Table711[[#This Row],[Series]]," ",Table711[[#This Row],[Class]])</f>
        <v>.938-16 UN 3A</v>
      </c>
      <c r="I328" s="55">
        <v>0</v>
      </c>
      <c r="J328" s="55">
        <v>1.3125</v>
      </c>
      <c r="K328" s="55">
        <v>1.3030999999999999</v>
      </c>
      <c r="L328" s="55" t="s">
        <v>551</v>
      </c>
      <c r="M328" s="55">
        <v>1.2719</v>
      </c>
      <c r="N328" s="55">
        <v>1.2681</v>
      </c>
      <c r="O328" s="55">
        <v>1.238</v>
      </c>
      <c r="R328" s="4"/>
      <c r="S328" s="38" t="s">
        <v>677</v>
      </c>
      <c r="T328" s="4" t="str">
        <f>VLOOKUP(LEFT(Table7912[[#This Row],[Column1]],FIND("–",Table7912[[#This Row],[Column1]])-1),Table610[],2,0)</f>
        <v>15/16</v>
      </c>
      <c r="U328" s="13">
        <f>VLOOKUP(LEFT(Table7912[[#This Row],[Column1]],FIND("–",Table7912[[#This Row],[Column1]])-1),Table610[],4,0)</f>
        <v>0.9375</v>
      </c>
      <c r="V328" s="4" t="str">
        <f t="shared" si="11"/>
        <v>16</v>
      </c>
      <c r="W328" s="4" t="s">
        <v>384</v>
      </c>
      <c r="X328" s="4" t="s">
        <v>375</v>
      </c>
      <c r="Y328" s="4" t="str">
        <f>CONCATENATE(Table7912[[#This Row],[Fraction]],"-",Table7912[[#This Row],[Pitch]]," ",Table7912[[#This Row],[Series]]," ",Table7912[[#This Row],[Class]])</f>
        <v>15/16-16 UN 3B</v>
      </c>
      <c r="Z328" s="4" t="str">
        <f>CONCATENATE(TEXT(Table7912[[#This Row],[Decimal]],".000"),"-",Table7912[[#This Row],[Pitch]]," ",Table7912[[#This Row],[Series]]," ",Table7912[[#This Row],[Class]])</f>
        <v>.938-16 UN 3B</v>
      </c>
      <c r="AC328" s="55">
        <v>1.3125</v>
      </c>
      <c r="AE328" s="4">
        <v>1.2768999999999999</v>
      </c>
      <c r="AF328" s="4">
        <v>1.2719</v>
      </c>
      <c r="AG328" s="4"/>
      <c r="AH328" s="55">
        <v>1.2450000000000001</v>
      </c>
      <c r="AI328" s="4">
        <v>1.2533000000000001</v>
      </c>
      <c r="AJ328" s="4"/>
      <c r="AK328" s="4"/>
      <c r="AL328" s="4"/>
      <c r="AM328" s="4"/>
      <c r="AN328" s="4"/>
      <c r="AO328" s="4"/>
      <c r="AS328" s="16"/>
      <c r="AT328" s="16"/>
      <c r="AX328" s="17"/>
      <c r="AY328" s="77"/>
    </row>
    <row r="329" spans="1:51" x14ac:dyDescent="0.25">
      <c r="A329" s="38" t="s">
        <v>718</v>
      </c>
      <c r="B329" s="4" t="str">
        <f>VLOOKUP(LEFT(Table711[[#This Row],[Column1]],FIND("–",Table711[[#This Row],[Column1]])-1),Table610[],2,0)</f>
        <v>15/16</v>
      </c>
      <c r="C329" s="13">
        <f>VLOOKUP(LEFT(Table711[[#This Row],[Column1]],FIND("–",Table711[[#This Row],[Column1]])-1),Table610[],4,0)</f>
        <v>0.9375</v>
      </c>
      <c r="D329" s="4" t="str">
        <f t="shared" si="10"/>
        <v>18</v>
      </c>
      <c r="E329" s="4" t="s">
        <v>383</v>
      </c>
      <c r="F329" s="4" t="s">
        <v>372</v>
      </c>
      <c r="G329" s="4" t="str">
        <f>CONCATENATE(Table711[[#This Row],[Fraction]],"-",Table711[[#This Row],[Pitch]]," ",Table711[[#This Row],[Series]]," ",Table711[[#This Row],[Class]])</f>
        <v>15/16-18 UNEF 2A</v>
      </c>
      <c r="H329" s="4" t="str">
        <f>CONCATENATE(TEXT(Table711[[#This Row],[Decimal]],".000"),"-",Table711[[#This Row],[Pitch]]," ",Table711[[#This Row],[Series]]," ",Table711[[#This Row],[Class]])</f>
        <v>.938-18 UNEF 2A</v>
      </c>
      <c r="I329" s="55">
        <v>1.5E-3</v>
      </c>
      <c r="J329" s="55">
        <v>1.3109999999999999</v>
      </c>
      <c r="K329" s="55">
        <v>1.3023</v>
      </c>
      <c r="L329" s="55" t="s">
        <v>551</v>
      </c>
      <c r="M329" s="55">
        <v>1.2748999999999999</v>
      </c>
      <c r="N329" s="55">
        <v>1.27</v>
      </c>
      <c r="O329" s="55">
        <v>1.2448999999999999</v>
      </c>
      <c r="R329" s="4"/>
      <c r="S329" s="38" t="s">
        <v>718</v>
      </c>
      <c r="T329" s="4" t="str">
        <f>VLOOKUP(LEFT(Table7912[[#This Row],[Column1]],FIND("–",Table7912[[#This Row],[Column1]])-1),Table610[],2,0)</f>
        <v>15/16</v>
      </c>
      <c r="U329" s="13">
        <f>VLOOKUP(LEFT(Table7912[[#This Row],[Column1]],FIND("–",Table7912[[#This Row],[Column1]])-1),Table610[],4,0)</f>
        <v>0.9375</v>
      </c>
      <c r="V329" s="4" t="str">
        <f t="shared" si="11"/>
        <v>18</v>
      </c>
      <c r="W329" s="4" t="s">
        <v>383</v>
      </c>
      <c r="X329" s="4" t="s">
        <v>373</v>
      </c>
      <c r="Y329" s="4" t="str">
        <f>CONCATENATE(Table7912[[#This Row],[Fraction]],"-",Table7912[[#This Row],[Pitch]]," ",Table7912[[#This Row],[Series]]," ",Table7912[[#This Row],[Class]])</f>
        <v>15/16-18 UNEF 2B</v>
      </c>
      <c r="Z329" s="4" t="str">
        <f>CONCATENATE(TEXT(Table7912[[#This Row],[Decimal]],".000"),"-",Table7912[[#This Row],[Pitch]]," ",Table7912[[#This Row],[Series]]," ",Table7912[[#This Row],[Class]])</f>
        <v>.938-18 UNEF 2B</v>
      </c>
      <c r="AC329" s="55">
        <v>1.3125</v>
      </c>
      <c r="AE329" s="4">
        <v>1.2827</v>
      </c>
      <c r="AF329" s="4">
        <v>1.2764</v>
      </c>
      <c r="AG329" s="4"/>
      <c r="AH329" s="55">
        <v>1.252</v>
      </c>
      <c r="AI329" s="4">
        <v>1.2649999999999999</v>
      </c>
      <c r="AJ329" s="4"/>
      <c r="AK329" s="4"/>
      <c r="AL329" s="4"/>
      <c r="AM329" s="4"/>
      <c r="AN329" s="4"/>
      <c r="AO329" s="4"/>
      <c r="AS329" s="16"/>
      <c r="AT329" s="16"/>
      <c r="AX329" s="17"/>
      <c r="AY329" s="77"/>
    </row>
    <row r="330" spans="1:51" x14ac:dyDescent="0.25">
      <c r="A330" s="38" t="s">
        <v>718</v>
      </c>
      <c r="B330" s="4" t="str">
        <f>VLOOKUP(LEFT(Table711[[#This Row],[Column1]],FIND("–",Table711[[#This Row],[Column1]])-1),Table610[],2,0)</f>
        <v>15/16</v>
      </c>
      <c r="C330" s="13">
        <f>VLOOKUP(LEFT(Table711[[#This Row],[Column1]],FIND("–",Table711[[#This Row],[Column1]])-1),Table610[],4,0)</f>
        <v>0.9375</v>
      </c>
      <c r="D330" s="4" t="str">
        <f t="shared" si="10"/>
        <v>18</v>
      </c>
      <c r="E330" s="4" t="s">
        <v>383</v>
      </c>
      <c r="F330" s="4" t="s">
        <v>374</v>
      </c>
      <c r="G330" s="4" t="str">
        <f>CONCATENATE(Table711[[#This Row],[Fraction]],"-",Table711[[#This Row],[Pitch]]," ",Table711[[#This Row],[Series]]," ",Table711[[#This Row],[Class]])</f>
        <v>15/16-18 UNEF 3A</v>
      </c>
      <c r="H330" s="4" t="str">
        <f>CONCATENATE(TEXT(Table711[[#This Row],[Decimal]],".000"),"-",Table711[[#This Row],[Pitch]]," ",Table711[[#This Row],[Series]]," ",Table711[[#This Row],[Class]])</f>
        <v>.938-18 UNEF 3A</v>
      </c>
      <c r="I330" s="55">
        <v>0</v>
      </c>
      <c r="J330" s="55">
        <v>1.3125</v>
      </c>
      <c r="K330" s="55">
        <v>1.3038000000000001</v>
      </c>
      <c r="L330" s="55" t="s">
        <v>551</v>
      </c>
      <c r="M330" s="55">
        <v>1.2764</v>
      </c>
      <c r="N330" s="55">
        <v>1.2727999999999999</v>
      </c>
      <c r="O330" s="55">
        <v>1.2464</v>
      </c>
      <c r="R330" s="4"/>
      <c r="S330" s="38" t="s">
        <v>718</v>
      </c>
      <c r="T330" s="4" t="str">
        <f>VLOOKUP(LEFT(Table7912[[#This Row],[Column1]],FIND("–",Table7912[[#This Row],[Column1]])-1),Table610[],2,0)</f>
        <v>15/16</v>
      </c>
      <c r="U330" s="13">
        <f>VLOOKUP(LEFT(Table7912[[#This Row],[Column1]],FIND("–",Table7912[[#This Row],[Column1]])-1),Table610[],4,0)</f>
        <v>0.9375</v>
      </c>
      <c r="V330" s="4" t="str">
        <f t="shared" si="11"/>
        <v>18</v>
      </c>
      <c r="W330" s="4" t="s">
        <v>383</v>
      </c>
      <c r="X330" s="4" t="s">
        <v>375</v>
      </c>
      <c r="Y330" s="4" t="str">
        <f>CONCATENATE(Table7912[[#This Row],[Fraction]],"-",Table7912[[#This Row],[Pitch]]," ",Table7912[[#This Row],[Series]]," ",Table7912[[#This Row],[Class]])</f>
        <v>15/16-18 UNEF 3B</v>
      </c>
      <c r="Z330" s="4" t="str">
        <f>CONCATENATE(TEXT(Table7912[[#This Row],[Decimal]],".000"),"-",Table7912[[#This Row],[Pitch]]," ",Table7912[[#This Row],[Series]]," ",Table7912[[#This Row],[Class]])</f>
        <v>.938-18 UNEF 3B</v>
      </c>
      <c r="AC330" s="55">
        <v>1.3125</v>
      </c>
      <c r="AE330" s="4">
        <v>1.2810999999999999</v>
      </c>
      <c r="AF330" s="4">
        <v>1.2764</v>
      </c>
      <c r="AG330" s="4"/>
      <c r="AH330" s="55">
        <v>1.252</v>
      </c>
      <c r="AI330" s="4">
        <v>1.2605</v>
      </c>
      <c r="AJ330" s="4"/>
      <c r="AK330" s="4"/>
      <c r="AL330" s="4"/>
      <c r="AM330" s="4"/>
      <c r="AN330" s="4"/>
      <c r="AO330" s="4"/>
      <c r="AS330" s="16"/>
      <c r="AT330" s="16"/>
      <c r="AX330" s="17"/>
      <c r="AY330" s="77"/>
    </row>
    <row r="331" spans="1:51" x14ac:dyDescent="0.25">
      <c r="A331" s="38" t="s">
        <v>678</v>
      </c>
      <c r="B331" s="4" t="str">
        <f>VLOOKUP(LEFT(Table711[[#This Row],[Column1]],FIND("–",Table711[[#This Row],[Column1]])-1),Table610[],2,0)</f>
        <v>15/16</v>
      </c>
      <c r="C331" s="13">
        <f>VLOOKUP(LEFT(Table711[[#This Row],[Column1]],FIND("–",Table711[[#This Row],[Column1]])-1),Table610[],4,0)</f>
        <v>0.9375</v>
      </c>
      <c r="D331" s="4" t="str">
        <f t="shared" si="10"/>
        <v>20</v>
      </c>
      <c r="E331" s="4" t="s">
        <v>384</v>
      </c>
      <c r="F331" s="4" t="s">
        <v>372</v>
      </c>
      <c r="G331" s="4" t="str">
        <f>CONCATENATE(Table711[[#This Row],[Fraction]],"-",Table711[[#This Row],[Pitch]]," ",Table711[[#This Row],[Series]]," ",Table711[[#This Row],[Class]])</f>
        <v>15/16-20 UN 2A</v>
      </c>
      <c r="H331" s="4" t="str">
        <f>CONCATENATE(TEXT(Table711[[#This Row],[Decimal]],".000"),"-",Table711[[#This Row],[Pitch]]," ",Table711[[#This Row],[Series]]," ",Table711[[#This Row],[Class]])</f>
        <v>.938-20 UN 2A</v>
      </c>
      <c r="I331" s="55">
        <v>1.4E-3</v>
      </c>
      <c r="J331" s="55">
        <v>1.3110999999999999</v>
      </c>
      <c r="K331" s="55">
        <v>1.3029999999999999</v>
      </c>
      <c r="L331" s="55" t="s">
        <v>551</v>
      </c>
      <c r="M331" s="55">
        <v>1.2786</v>
      </c>
      <c r="N331" s="55">
        <v>1.2739</v>
      </c>
      <c r="O331" s="55">
        <v>1.2516</v>
      </c>
      <c r="R331" s="4"/>
      <c r="S331" s="38" t="s">
        <v>678</v>
      </c>
      <c r="T331" s="4" t="str">
        <f>VLOOKUP(LEFT(Table7912[[#This Row],[Column1]],FIND("–",Table7912[[#This Row],[Column1]])-1),Table610[],2,0)</f>
        <v>15/16</v>
      </c>
      <c r="U331" s="13">
        <f>VLOOKUP(LEFT(Table7912[[#This Row],[Column1]],FIND("–",Table7912[[#This Row],[Column1]])-1),Table610[],4,0)</f>
        <v>0.9375</v>
      </c>
      <c r="V331" s="4" t="str">
        <f t="shared" si="11"/>
        <v>20</v>
      </c>
      <c r="W331" s="4" t="s">
        <v>384</v>
      </c>
      <c r="X331" s="4" t="s">
        <v>373</v>
      </c>
      <c r="Y331" s="4" t="str">
        <f>CONCATENATE(Table7912[[#This Row],[Fraction]],"-",Table7912[[#This Row],[Pitch]]," ",Table7912[[#This Row],[Series]]," ",Table7912[[#This Row],[Class]])</f>
        <v>15/16-20 UN 2B</v>
      </c>
      <c r="Z331" s="4" t="str">
        <f>CONCATENATE(TEXT(Table7912[[#This Row],[Decimal]],".000"),"-",Table7912[[#This Row],[Pitch]]," ",Table7912[[#This Row],[Series]]," ",Table7912[[#This Row],[Class]])</f>
        <v>.938-20 UN 2B</v>
      </c>
      <c r="AC331" s="55">
        <v>1.3125</v>
      </c>
      <c r="AE331" s="4">
        <v>1.2861</v>
      </c>
      <c r="AF331" s="4">
        <v>1.28</v>
      </c>
      <c r="AG331" s="4"/>
      <c r="AH331" s="55">
        <v>1.258</v>
      </c>
      <c r="AI331" s="4">
        <v>1.27</v>
      </c>
      <c r="AJ331" s="4"/>
      <c r="AK331" s="4"/>
      <c r="AL331" s="4"/>
      <c r="AM331" s="4"/>
      <c r="AN331" s="4"/>
      <c r="AO331" s="4"/>
      <c r="AS331" s="16"/>
      <c r="AT331" s="16"/>
      <c r="AX331" s="17"/>
      <c r="AY331" s="77"/>
    </row>
    <row r="332" spans="1:51" x14ac:dyDescent="0.25">
      <c r="A332" s="38" t="s">
        <v>678</v>
      </c>
      <c r="B332" s="4" t="str">
        <f>VLOOKUP(LEFT(Table711[[#This Row],[Column1]],FIND("–",Table711[[#This Row],[Column1]])-1),Table610[],2,0)</f>
        <v>15/16</v>
      </c>
      <c r="C332" s="13">
        <f>VLOOKUP(LEFT(Table711[[#This Row],[Column1]],FIND("–",Table711[[#This Row],[Column1]])-1),Table610[],4,0)</f>
        <v>0.9375</v>
      </c>
      <c r="D332" s="4" t="str">
        <f t="shared" si="10"/>
        <v>20</v>
      </c>
      <c r="E332" s="4" t="s">
        <v>384</v>
      </c>
      <c r="F332" s="4" t="s">
        <v>374</v>
      </c>
      <c r="G332" s="4" t="str">
        <f>CONCATENATE(Table711[[#This Row],[Fraction]],"-",Table711[[#This Row],[Pitch]]," ",Table711[[#This Row],[Series]]," ",Table711[[#This Row],[Class]])</f>
        <v>15/16-20 UN 3A</v>
      </c>
      <c r="H332" s="4" t="str">
        <f>CONCATENATE(TEXT(Table711[[#This Row],[Decimal]],".000"),"-",Table711[[#This Row],[Pitch]]," ",Table711[[#This Row],[Series]]," ",Table711[[#This Row],[Class]])</f>
        <v>.938-20 UN 3A</v>
      </c>
      <c r="I332" s="55">
        <v>0</v>
      </c>
      <c r="J332" s="55">
        <v>1.3125</v>
      </c>
      <c r="K332" s="55">
        <v>1.3044</v>
      </c>
      <c r="L332" s="55" t="s">
        <v>551</v>
      </c>
      <c r="M332" s="55">
        <v>1.28</v>
      </c>
      <c r="N332" s="55">
        <v>1.2765</v>
      </c>
      <c r="O332" s="55">
        <v>1.2529999999999999</v>
      </c>
      <c r="R332" s="4"/>
      <c r="S332" s="38" t="s">
        <v>678</v>
      </c>
      <c r="T332" s="4" t="str">
        <f>VLOOKUP(LEFT(Table7912[[#This Row],[Column1]],FIND("–",Table7912[[#This Row],[Column1]])-1),Table610[],2,0)</f>
        <v>15/16</v>
      </c>
      <c r="U332" s="13">
        <f>VLOOKUP(LEFT(Table7912[[#This Row],[Column1]],FIND("–",Table7912[[#This Row],[Column1]])-1),Table610[],4,0)</f>
        <v>0.9375</v>
      </c>
      <c r="V332" s="4" t="str">
        <f t="shared" si="11"/>
        <v>20</v>
      </c>
      <c r="W332" s="4" t="s">
        <v>384</v>
      </c>
      <c r="X332" s="4" t="s">
        <v>375</v>
      </c>
      <c r="Y332" s="4" t="str">
        <f>CONCATENATE(Table7912[[#This Row],[Fraction]],"-",Table7912[[#This Row],[Pitch]]," ",Table7912[[#This Row],[Series]]," ",Table7912[[#This Row],[Class]])</f>
        <v>15/16-20 UN 3B</v>
      </c>
      <c r="Z332" s="4" t="str">
        <f>CONCATENATE(TEXT(Table7912[[#This Row],[Decimal]],".000"),"-",Table7912[[#This Row],[Pitch]]," ",Table7912[[#This Row],[Series]]," ",Table7912[[#This Row],[Class]])</f>
        <v>.938-20 UN 3B</v>
      </c>
      <c r="AC332" s="55">
        <v>1.3125</v>
      </c>
      <c r="AE332" s="4">
        <v>1.2845</v>
      </c>
      <c r="AF332" s="4">
        <v>1.28</v>
      </c>
      <c r="AG332" s="4"/>
      <c r="AH332" s="55">
        <v>1.258</v>
      </c>
      <c r="AI332" s="4">
        <v>1.2662</v>
      </c>
      <c r="AJ332" s="4"/>
      <c r="AK332" s="4"/>
      <c r="AL332" s="4"/>
      <c r="AM332" s="4"/>
      <c r="AN332" s="4"/>
      <c r="AO332" s="4"/>
      <c r="AS332" s="16"/>
      <c r="AT332" s="16"/>
      <c r="AX332" s="17"/>
      <c r="AY332" s="77"/>
    </row>
    <row r="333" spans="1:51" x14ac:dyDescent="0.25">
      <c r="A333" s="38" t="s">
        <v>679</v>
      </c>
      <c r="B333" s="4" t="str">
        <f>VLOOKUP(LEFT(Table711[[#This Row],[Column1]],FIND("–",Table711[[#This Row],[Column1]])-1),Table610[],2,0)</f>
        <v>15/16</v>
      </c>
      <c r="C333" s="13">
        <f>VLOOKUP(LEFT(Table711[[#This Row],[Column1]],FIND("–",Table711[[#This Row],[Column1]])-1),Table610[],4,0)</f>
        <v>0.9375</v>
      </c>
      <c r="D333" s="4" t="str">
        <f t="shared" si="10"/>
        <v>28</v>
      </c>
      <c r="E333" s="4" t="s">
        <v>384</v>
      </c>
      <c r="F333" s="4" t="s">
        <v>372</v>
      </c>
      <c r="G333" s="4" t="str">
        <f>CONCATENATE(Table711[[#This Row],[Fraction]],"-",Table711[[#This Row],[Pitch]]," ",Table711[[#This Row],[Series]]," ",Table711[[#This Row],[Class]])</f>
        <v>15/16-28 UN 2A</v>
      </c>
      <c r="H333" s="4" t="str">
        <f>CONCATENATE(TEXT(Table711[[#This Row],[Decimal]],".000"),"-",Table711[[#This Row],[Pitch]]," ",Table711[[#This Row],[Series]]," ",Table711[[#This Row],[Class]])</f>
        <v>.938-28 UN 2A</v>
      </c>
      <c r="I333" s="55">
        <v>1.1999999999999999E-3</v>
      </c>
      <c r="J333" s="55">
        <v>1.3112999999999999</v>
      </c>
      <c r="K333" s="55">
        <v>1.3048</v>
      </c>
      <c r="L333" s="55" t="s">
        <v>551</v>
      </c>
      <c r="M333" s="55">
        <v>1.2881</v>
      </c>
      <c r="N333" s="55">
        <v>1.284</v>
      </c>
      <c r="O333" s="55">
        <v>1.2686999999999999</v>
      </c>
      <c r="R333" s="4"/>
      <c r="S333" s="38" t="s">
        <v>679</v>
      </c>
      <c r="T333" s="4" t="str">
        <f>VLOOKUP(LEFT(Table7912[[#This Row],[Column1]],FIND("–",Table7912[[#This Row],[Column1]])-1),Table610[],2,0)</f>
        <v>15/16</v>
      </c>
      <c r="U333" s="13">
        <f>VLOOKUP(LEFT(Table7912[[#This Row],[Column1]],FIND("–",Table7912[[#This Row],[Column1]])-1),Table610[],4,0)</f>
        <v>0.9375</v>
      </c>
      <c r="V333" s="4" t="str">
        <f t="shared" si="11"/>
        <v>28</v>
      </c>
      <c r="W333" s="4" t="s">
        <v>384</v>
      </c>
      <c r="X333" s="4" t="s">
        <v>373</v>
      </c>
      <c r="Y333" s="4" t="str">
        <f>CONCATENATE(Table7912[[#This Row],[Fraction]],"-",Table7912[[#This Row],[Pitch]]," ",Table7912[[#This Row],[Series]]," ",Table7912[[#This Row],[Class]])</f>
        <v>15/16-28 UN 2B</v>
      </c>
      <c r="Z333" s="4" t="str">
        <f>CONCATENATE(TEXT(Table7912[[#This Row],[Decimal]],".000"),"-",Table7912[[#This Row],[Pitch]]," ",Table7912[[#This Row],[Series]]," ",Table7912[[#This Row],[Class]])</f>
        <v>.938-28 UN 2B</v>
      </c>
      <c r="AC333" s="55">
        <v>1.3125</v>
      </c>
      <c r="AE333" s="4">
        <v>1.2946</v>
      </c>
      <c r="AF333" s="4">
        <v>1.2892999999999999</v>
      </c>
      <c r="AG333" s="4"/>
      <c r="AH333" s="55">
        <v>1.274</v>
      </c>
      <c r="AI333" s="4">
        <v>1.282</v>
      </c>
      <c r="AJ333" s="4"/>
      <c r="AK333" s="4"/>
      <c r="AL333" s="4"/>
      <c r="AM333" s="4"/>
      <c r="AN333" s="4"/>
      <c r="AO333" s="4"/>
      <c r="AS333" s="16"/>
      <c r="AT333" s="16"/>
      <c r="AX333" s="17"/>
      <c r="AY333" s="77"/>
    </row>
    <row r="334" spans="1:51" x14ac:dyDescent="0.25">
      <c r="A334" s="38" t="s">
        <v>679</v>
      </c>
      <c r="B334" s="4" t="str">
        <f>VLOOKUP(LEFT(Table711[[#This Row],[Column1]],FIND("–",Table711[[#This Row],[Column1]])-1),Table610[],2,0)</f>
        <v>15/16</v>
      </c>
      <c r="C334" s="13">
        <f>VLOOKUP(LEFT(Table711[[#This Row],[Column1]],FIND("–",Table711[[#This Row],[Column1]])-1),Table610[],4,0)</f>
        <v>0.9375</v>
      </c>
      <c r="D334" s="4" t="str">
        <f t="shared" si="10"/>
        <v>28</v>
      </c>
      <c r="E334" s="4" t="s">
        <v>384</v>
      </c>
      <c r="F334" s="4" t="s">
        <v>374</v>
      </c>
      <c r="G334" s="4" t="str">
        <f>CONCATENATE(Table711[[#This Row],[Fraction]],"-",Table711[[#This Row],[Pitch]]," ",Table711[[#This Row],[Series]]," ",Table711[[#This Row],[Class]])</f>
        <v>15/16-28 UN 3A</v>
      </c>
      <c r="H334" s="4" t="str">
        <f>CONCATENATE(TEXT(Table711[[#This Row],[Decimal]],".000"),"-",Table711[[#This Row],[Pitch]]," ",Table711[[#This Row],[Series]]," ",Table711[[#This Row],[Class]])</f>
        <v>.938-28 UN 3A</v>
      </c>
      <c r="I334" s="55">
        <v>0</v>
      </c>
      <c r="J334" s="55">
        <v>1.3125</v>
      </c>
      <c r="K334" s="55">
        <v>1.306</v>
      </c>
      <c r="L334" s="55" t="s">
        <v>551</v>
      </c>
      <c r="M334" s="55">
        <v>1.2892999999999999</v>
      </c>
      <c r="N334" s="55">
        <v>1.2862</v>
      </c>
      <c r="O334" s="55">
        <v>1.2699</v>
      </c>
      <c r="R334" s="4"/>
      <c r="S334" s="38" t="s">
        <v>679</v>
      </c>
      <c r="T334" s="4" t="str">
        <f>VLOOKUP(LEFT(Table7912[[#This Row],[Column1]],FIND("–",Table7912[[#This Row],[Column1]])-1),Table610[],2,0)</f>
        <v>15/16</v>
      </c>
      <c r="U334" s="13">
        <f>VLOOKUP(LEFT(Table7912[[#This Row],[Column1]],FIND("–",Table7912[[#This Row],[Column1]])-1),Table610[],4,0)</f>
        <v>0.9375</v>
      </c>
      <c r="V334" s="4" t="str">
        <f t="shared" si="11"/>
        <v>28</v>
      </c>
      <c r="W334" s="4" t="s">
        <v>384</v>
      </c>
      <c r="X334" s="4" t="s">
        <v>375</v>
      </c>
      <c r="Y334" s="4" t="str">
        <f>CONCATENATE(Table7912[[#This Row],[Fraction]],"-",Table7912[[#This Row],[Pitch]]," ",Table7912[[#This Row],[Series]]," ",Table7912[[#This Row],[Class]])</f>
        <v>15/16-28 UN 3B</v>
      </c>
      <c r="Z334" s="4" t="str">
        <f>CONCATENATE(TEXT(Table7912[[#This Row],[Decimal]],".000"),"-",Table7912[[#This Row],[Pitch]]," ",Table7912[[#This Row],[Series]]," ",Table7912[[#This Row],[Class]])</f>
        <v>.938-28 UN 3B</v>
      </c>
      <c r="AC334" s="55">
        <v>1.3125</v>
      </c>
      <c r="AE334" s="4">
        <v>1.2932999999999999</v>
      </c>
      <c r="AF334" s="4">
        <v>1.2892999999999999</v>
      </c>
      <c r="AG334" s="4"/>
      <c r="AH334" s="55">
        <v>1.274</v>
      </c>
      <c r="AI334" s="4">
        <v>1.2801</v>
      </c>
      <c r="AJ334" s="4"/>
      <c r="AK334" s="4"/>
      <c r="AL334" s="4"/>
      <c r="AM334" s="4"/>
      <c r="AN334" s="4"/>
      <c r="AO334" s="4"/>
      <c r="AS334" s="16"/>
      <c r="AT334" s="16"/>
      <c r="AX334" s="17"/>
      <c r="AY334" s="77"/>
    </row>
    <row r="335" spans="1:51" x14ac:dyDescent="0.25">
      <c r="A335" s="38" t="s">
        <v>719</v>
      </c>
      <c r="B335" s="4" t="str">
        <f>VLOOKUP(LEFT(Table711[[#This Row],[Column1]],FIND("–",Table711[[#This Row],[Column1]])-1),Table610[],2,0)</f>
        <v>1 3/8</v>
      </c>
      <c r="C335" s="13">
        <f>VLOOKUP(LEFT(Table711[[#This Row],[Column1]],FIND("–",Table711[[#This Row],[Column1]])-1),Table610[],4,0)</f>
        <v>1.375</v>
      </c>
      <c r="D335" s="4" t="str">
        <f t="shared" si="10"/>
        <v>6</v>
      </c>
      <c r="E335" s="4" t="s">
        <v>381</v>
      </c>
      <c r="F335" s="4" t="s">
        <v>376</v>
      </c>
      <c r="G335" s="4" t="str">
        <f>CONCATENATE(Table711[[#This Row],[Fraction]],"-",Table711[[#This Row],[Pitch]]," ",Table711[[#This Row],[Series]]," ",Table711[[#This Row],[Class]])</f>
        <v>1 3/8-6 UNC 1A</v>
      </c>
      <c r="H335" s="4" t="str">
        <f>CONCATENATE(TEXT(Table711[[#This Row],[Decimal]],".000"),"-",Table711[[#This Row],[Pitch]]," ",Table711[[#This Row],[Series]]," ",Table711[[#This Row],[Class]])</f>
        <v>1.375-6 UNC 1A</v>
      </c>
      <c r="I335" s="55">
        <v>2.3999999999999998E-3</v>
      </c>
      <c r="J335" s="55">
        <v>1.3726</v>
      </c>
      <c r="K335" s="55">
        <v>1.3452999999999999</v>
      </c>
      <c r="L335" s="55" t="s">
        <v>551</v>
      </c>
      <c r="M335" s="55">
        <v>1.2643</v>
      </c>
      <c r="N335" s="55">
        <v>1.2523</v>
      </c>
      <c r="O335" s="55">
        <v>1.1741999999999999</v>
      </c>
      <c r="R335" s="4"/>
      <c r="S335" s="38" t="s">
        <v>719</v>
      </c>
      <c r="T335" s="4" t="str">
        <f>VLOOKUP(LEFT(Table7912[[#This Row],[Column1]],FIND("–",Table7912[[#This Row],[Column1]])-1),Table610[],2,0)</f>
        <v>1 3/8</v>
      </c>
      <c r="U335" s="13">
        <f>VLOOKUP(LEFT(Table7912[[#This Row],[Column1]],FIND("–",Table7912[[#This Row],[Column1]])-1),Table610[],4,0)</f>
        <v>1.375</v>
      </c>
      <c r="V335" s="4" t="str">
        <f t="shared" si="11"/>
        <v>6</v>
      </c>
      <c r="W335" s="4" t="s">
        <v>381</v>
      </c>
      <c r="X335" s="4" t="s">
        <v>377</v>
      </c>
      <c r="Y335" s="4" t="str">
        <f>CONCATENATE(Table7912[[#This Row],[Fraction]],"-",Table7912[[#This Row],[Pitch]]," ",Table7912[[#This Row],[Series]]," ",Table7912[[#This Row],[Class]])</f>
        <v>1 3/8-6 UNC 1B</v>
      </c>
      <c r="Z335" s="4" t="str">
        <f>CONCATENATE(TEXT(Table7912[[#This Row],[Decimal]],".000"),"-",Table7912[[#This Row],[Pitch]]," ",Table7912[[#This Row],[Series]]," ",Table7912[[#This Row],[Class]])</f>
        <v>1.375-6 UNC 1B</v>
      </c>
      <c r="AC335" s="55">
        <v>1.375</v>
      </c>
      <c r="AE335" s="4">
        <v>1.2822</v>
      </c>
      <c r="AF335" s="4">
        <v>1.2666999999999999</v>
      </c>
      <c r="AG335" s="4"/>
      <c r="AH335" s="55">
        <v>1.1950000000000001</v>
      </c>
      <c r="AI335" s="4">
        <v>1.2250000000000001</v>
      </c>
      <c r="AJ335" s="4"/>
      <c r="AK335" s="4"/>
      <c r="AL335" s="4"/>
      <c r="AM335" s="4"/>
      <c r="AN335" s="4"/>
      <c r="AO335" s="4"/>
      <c r="AS335" s="16"/>
      <c r="AT335" s="16"/>
      <c r="AX335" s="17"/>
      <c r="AY335" s="77"/>
    </row>
    <row r="336" spans="1:51" x14ac:dyDescent="0.25">
      <c r="A336" s="38" t="s">
        <v>719</v>
      </c>
      <c r="B336" s="4" t="str">
        <f>VLOOKUP(LEFT(Table711[[#This Row],[Column1]],FIND("–",Table711[[#This Row],[Column1]])-1),Table610[],2,0)</f>
        <v>1 3/8</v>
      </c>
      <c r="C336" s="13">
        <f>VLOOKUP(LEFT(Table711[[#This Row],[Column1]],FIND("–",Table711[[#This Row],[Column1]])-1),Table610[],4,0)</f>
        <v>1.375</v>
      </c>
      <c r="D336" s="4" t="str">
        <f t="shared" si="10"/>
        <v>6</v>
      </c>
      <c r="E336" s="4" t="s">
        <v>381</v>
      </c>
      <c r="F336" s="4" t="s">
        <v>372</v>
      </c>
      <c r="G336" s="4" t="str">
        <f>CONCATENATE(Table711[[#This Row],[Fraction]],"-",Table711[[#This Row],[Pitch]]," ",Table711[[#This Row],[Series]]," ",Table711[[#This Row],[Class]])</f>
        <v>1 3/8-6 UNC 2A</v>
      </c>
      <c r="H336" s="4" t="str">
        <f>CONCATENATE(TEXT(Table711[[#This Row],[Decimal]],".000"),"-",Table711[[#This Row],[Pitch]]," ",Table711[[#This Row],[Series]]," ",Table711[[#This Row],[Class]])</f>
        <v>1.375-6 UNC 2A</v>
      </c>
      <c r="I336" s="55">
        <v>2.3999999999999998E-3</v>
      </c>
      <c r="J336" s="55">
        <v>1.3726</v>
      </c>
      <c r="K336" s="55">
        <v>1.3544</v>
      </c>
      <c r="L336" s="55">
        <v>1.3452999999999999</v>
      </c>
      <c r="M336" s="55">
        <v>1.2643</v>
      </c>
      <c r="N336" s="55">
        <v>1.2563</v>
      </c>
      <c r="O336" s="55">
        <v>1.1741999999999999</v>
      </c>
      <c r="R336" s="4"/>
      <c r="S336" s="38" t="s">
        <v>719</v>
      </c>
      <c r="T336" s="4" t="str">
        <f>VLOOKUP(LEFT(Table7912[[#This Row],[Column1]],FIND("–",Table7912[[#This Row],[Column1]])-1),Table610[],2,0)</f>
        <v>1 3/8</v>
      </c>
      <c r="U336" s="13">
        <f>VLOOKUP(LEFT(Table7912[[#This Row],[Column1]],FIND("–",Table7912[[#This Row],[Column1]])-1),Table610[],4,0)</f>
        <v>1.375</v>
      </c>
      <c r="V336" s="4" t="str">
        <f t="shared" si="11"/>
        <v>6</v>
      </c>
      <c r="W336" s="4" t="s">
        <v>381</v>
      </c>
      <c r="X336" s="4" t="s">
        <v>373</v>
      </c>
      <c r="Y336" s="4" t="str">
        <f>CONCATENATE(Table7912[[#This Row],[Fraction]],"-",Table7912[[#This Row],[Pitch]]," ",Table7912[[#This Row],[Series]]," ",Table7912[[#This Row],[Class]])</f>
        <v>1 3/8-6 UNC 2B</v>
      </c>
      <c r="Z336" s="4" t="str">
        <f>CONCATENATE(TEXT(Table7912[[#This Row],[Decimal]],".000"),"-",Table7912[[#This Row],[Pitch]]," ",Table7912[[#This Row],[Series]]," ",Table7912[[#This Row],[Class]])</f>
        <v>1.375-6 UNC 2B</v>
      </c>
      <c r="AC336" s="55">
        <v>1.375</v>
      </c>
      <c r="AE336" s="4">
        <v>1.2770999999999999</v>
      </c>
      <c r="AF336" s="4">
        <v>1.2666999999999999</v>
      </c>
      <c r="AG336" s="4"/>
      <c r="AH336" s="55">
        <v>1.1950000000000001</v>
      </c>
      <c r="AI336" s="4">
        <v>1.2250000000000001</v>
      </c>
      <c r="AJ336" s="4"/>
      <c r="AK336" s="4"/>
      <c r="AL336" s="4"/>
      <c r="AM336" s="4"/>
      <c r="AN336" s="4"/>
      <c r="AO336" s="4"/>
      <c r="AS336" s="16"/>
      <c r="AT336" s="16"/>
      <c r="AX336" s="17"/>
      <c r="AY336" s="77"/>
    </row>
    <row r="337" spans="1:51" x14ac:dyDescent="0.25">
      <c r="A337" s="38" t="s">
        <v>720</v>
      </c>
      <c r="B337" s="4" t="str">
        <f>VLOOKUP(LEFT(Table711[[#This Row],[Column1]],FIND("–",Table711[[#This Row],[Column1]])-1),Table610[],2,0)</f>
        <v>1 3/8</v>
      </c>
      <c r="C337" s="13">
        <f>VLOOKUP(LEFT(Table711[[#This Row],[Column1]],FIND("–",Table711[[#This Row],[Column1]])-1),Table610[],4,0)</f>
        <v>1.375</v>
      </c>
      <c r="D337" s="4" t="str">
        <f t="shared" si="10"/>
        <v>8</v>
      </c>
      <c r="E337" s="4" t="s">
        <v>384</v>
      </c>
      <c r="F337" s="4" t="s">
        <v>374</v>
      </c>
      <c r="G337" s="4" t="str">
        <f>CONCATENATE(Table711[[#This Row],[Fraction]],"-",Table711[[#This Row],[Pitch]]," ",Table711[[#This Row],[Series]]," ",Table711[[#This Row],[Class]])</f>
        <v>1 3/8-8 UN 3A</v>
      </c>
      <c r="H337" s="4" t="str">
        <f>CONCATENATE(TEXT(Table711[[#This Row],[Decimal]],".000"),"-",Table711[[#This Row],[Pitch]]," ",Table711[[#This Row],[Series]]," ",Table711[[#This Row],[Class]])</f>
        <v>1.375-8 UN 3A</v>
      </c>
      <c r="I337" s="55">
        <v>0</v>
      </c>
      <c r="J337" s="55">
        <v>1.375</v>
      </c>
      <c r="K337" s="55">
        <v>1.3568</v>
      </c>
      <c r="L337" s="55" t="s">
        <v>551</v>
      </c>
      <c r="M337" s="55">
        <v>1.2666999999999999</v>
      </c>
      <c r="N337" s="55">
        <v>1.2606999999999999</v>
      </c>
      <c r="O337" s="55">
        <v>1.1766000000000001</v>
      </c>
      <c r="R337" s="4"/>
      <c r="S337" s="38" t="s">
        <v>720</v>
      </c>
      <c r="T337" s="4" t="str">
        <f>VLOOKUP(LEFT(Table7912[[#This Row],[Column1]],FIND("–",Table7912[[#This Row],[Column1]])-1),Table610[],2,0)</f>
        <v>1 3/8</v>
      </c>
      <c r="U337" s="13">
        <f>VLOOKUP(LEFT(Table7912[[#This Row],[Column1]],FIND("–",Table7912[[#This Row],[Column1]])-1),Table610[],4,0)</f>
        <v>1.375</v>
      </c>
      <c r="V337" s="4" t="str">
        <f t="shared" si="11"/>
        <v>8</v>
      </c>
      <c r="W337" s="4" t="s">
        <v>384</v>
      </c>
      <c r="X337" s="4" t="s">
        <v>375</v>
      </c>
      <c r="Y337" s="4" t="str">
        <f>CONCATENATE(Table7912[[#This Row],[Fraction]],"-",Table7912[[#This Row],[Pitch]]," ",Table7912[[#This Row],[Series]]," ",Table7912[[#This Row],[Class]])</f>
        <v>1 3/8-8 UN 3B</v>
      </c>
      <c r="Z337" s="4" t="str">
        <f>CONCATENATE(TEXT(Table7912[[#This Row],[Decimal]],".000"),"-",Table7912[[#This Row],[Pitch]]," ",Table7912[[#This Row],[Series]]," ",Table7912[[#This Row],[Class]])</f>
        <v>1.375-8 UN 3B</v>
      </c>
      <c r="AC337" s="55">
        <v>1.375</v>
      </c>
      <c r="AE337" s="4">
        <v>1.2745</v>
      </c>
      <c r="AF337" s="4">
        <v>1.2666999999999999</v>
      </c>
      <c r="AG337" s="4"/>
      <c r="AH337" s="55">
        <v>1.1950000000000001</v>
      </c>
      <c r="AI337" s="4">
        <v>1.2145999999999999</v>
      </c>
      <c r="AJ337" s="4"/>
      <c r="AK337" s="4"/>
      <c r="AL337" s="4"/>
      <c r="AM337" s="4"/>
      <c r="AN337" s="4"/>
      <c r="AO337" s="4"/>
      <c r="AS337" s="16"/>
      <c r="AT337" s="16"/>
      <c r="AX337" s="17"/>
      <c r="AY337" s="77"/>
    </row>
    <row r="338" spans="1:51" x14ac:dyDescent="0.25">
      <c r="A338" s="38" t="s">
        <v>720</v>
      </c>
      <c r="B338" s="4" t="str">
        <f>VLOOKUP(LEFT(Table711[[#This Row],[Column1]],FIND("–",Table711[[#This Row],[Column1]])-1),Table610[],2,0)</f>
        <v>1 3/8</v>
      </c>
      <c r="C338" s="13">
        <f>VLOOKUP(LEFT(Table711[[#This Row],[Column1]],FIND("–",Table711[[#This Row],[Column1]])-1),Table610[],4,0)</f>
        <v>1.375</v>
      </c>
      <c r="D338" s="4" t="str">
        <f t="shared" si="10"/>
        <v>8</v>
      </c>
      <c r="E338" s="4" t="s">
        <v>384</v>
      </c>
      <c r="F338" s="4" t="s">
        <v>372</v>
      </c>
      <c r="G338" s="4" t="str">
        <f>CONCATENATE(Table711[[#This Row],[Fraction]],"-",Table711[[#This Row],[Pitch]]," ",Table711[[#This Row],[Series]]," ",Table711[[#This Row],[Class]])</f>
        <v>1 3/8-8 UN 2A</v>
      </c>
      <c r="H338" s="4" t="str">
        <f>CONCATENATE(TEXT(Table711[[#This Row],[Decimal]],".000"),"-",Table711[[#This Row],[Pitch]]," ",Table711[[#This Row],[Series]]," ",Table711[[#This Row],[Class]])</f>
        <v>1.375-8 UN 2A</v>
      </c>
      <c r="I338" s="55">
        <v>2.2000000000000001E-3</v>
      </c>
      <c r="J338" s="55">
        <v>1.3728</v>
      </c>
      <c r="K338" s="55">
        <v>1.3577999999999999</v>
      </c>
      <c r="L338" s="55">
        <v>1.3503000000000001</v>
      </c>
      <c r="M338" s="55">
        <v>1.2916000000000001</v>
      </c>
      <c r="N338" s="55">
        <v>1.2844</v>
      </c>
      <c r="O338" s="55">
        <v>1.224</v>
      </c>
      <c r="R338" s="4"/>
      <c r="S338" s="38" t="s">
        <v>720</v>
      </c>
      <c r="T338" s="4" t="str">
        <f>VLOOKUP(LEFT(Table7912[[#This Row],[Column1]],FIND("–",Table7912[[#This Row],[Column1]])-1),Table610[],2,0)</f>
        <v>1 3/8</v>
      </c>
      <c r="U338" s="13">
        <f>VLOOKUP(LEFT(Table7912[[#This Row],[Column1]],FIND("–",Table7912[[#This Row],[Column1]])-1),Table610[],4,0)</f>
        <v>1.375</v>
      </c>
      <c r="V338" s="4" t="str">
        <f t="shared" si="11"/>
        <v>8</v>
      </c>
      <c r="W338" s="4" t="s">
        <v>384</v>
      </c>
      <c r="X338" s="4" t="s">
        <v>373</v>
      </c>
      <c r="Y338" s="4" t="str">
        <f>CONCATENATE(Table7912[[#This Row],[Fraction]],"-",Table7912[[#This Row],[Pitch]]," ",Table7912[[#This Row],[Series]]," ",Table7912[[#This Row],[Class]])</f>
        <v>1 3/8-8 UN 2B</v>
      </c>
      <c r="Z338" s="4" t="str">
        <f>CONCATENATE(TEXT(Table7912[[#This Row],[Decimal]],".000"),"-",Table7912[[#This Row],[Pitch]]," ",Table7912[[#This Row],[Series]]," ",Table7912[[#This Row],[Class]])</f>
        <v>1.375-8 UN 2B</v>
      </c>
      <c r="AC338" s="55">
        <v>1.375</v>
      </c>
      <c r="AE338" s="4">
        <v>1.3030999999999999</v>
      </c>
      <c r="AF338" s="4">
        <v>1.2938000000000001</v>
      </c>
      <c r="AG338" s="4"/>
      <c r="AH338" s="55">
        <v>1.24</v>
      </c>
      <c r="AI338" s="4">
        <v>1.2649999999999999</v>
      </c>
      <c r="AJ338" s="4"/>
      <c r="AK338" s="4"/>
      <c r="AL338" s="4"/>
      <c r="AM338" s="4"/>
      <c r="AN338" s="4"/>
      <c r="AO338" s="4"/>
      <c r="AS338" s="16"/>
      <c r="AT338" s="16"/>
      <c r="AX338" s="17"/>
      <c r="AY338" s="77"/>
    </row>
    <row r="339" spans="1:51" x14ac:dyDescent="0.25">
      <c r="A339" s="38" t="s">
        <v>720</v>
      </c>
      <c r="B339" s="4" t="str">
        <f>VLOOKUP(LEFT(Table711[[#This Row],[Column1]],FIND("–",Table711[[#This Row],[Column1]])-1),Table610[],2,0)</f>
        <v>1 3/8</v>
      </c>
      <c r="C339" s="13">
        <f>VLOOKUP(LEFT(Table711[[#This Row],[Column1]],FIND("–",Table711[[#This Row],[Column1]])-1),Table610[],4,0)</f>
        <v>1.375</v>
      </c>
      <c r="D339" s="4" t="str">
        <f t="shared" si="10"/>
        <v>8</v>
      </c>
      <c r="E339" s="4" t="s">
        <v>384</v>
      </c>
      <c r="F339" s="4" t="s">
        <v>374</v>
      </c>
      <c r="G339" s="4" t="str">
        <f>CONCATENATE(Table711[[#This Row],[Fraction]],"-",Table711[[#This Row],[Pitch]]," ",Table711[[#This Row],[Series]]," ",Table711[[#This Row],[Class]])</f>
        <v>1 3/8-8 UN 3A</v>
      </c>
      <c r="H339" s="4" t="str">
        <f>CONCATENATE(TEXT(Table711[[#This Row],[Decimal]],".000"),"-",Table711[[#This Row],[Pitch]]," ",Table711[[#This Row],[Series]]," ",Table711[[#This Row],[Class]])</f>
        <v>1.375-8 UN 3A</v>
      </c>
      <c r="I339" s="55">
        <v>0</v>
      </c>
      <c r="J339" s="55">
        <v>1.375</v>
      </c>
      <c r="K339" s="55">
        <v>1.36</v>
      </c>
      <c r="L339" s="55" t="s">
        <v>551</v>
      </c>
      <c r="M339" s="55">
        <v>1.2938000000000001</v>
      </c>
      <c r="N339" s="55">
        <v>1.2884</v>
      </c>
      <c r="O339" s="55">
        <v>1.2262</v>
      </c>
      <c r="R339" s="4"/>
      <c r="S339" s="38" t="s">
        <v>720</v>
      </c>
      <c r="T339" s="4" t="str">
        <f>VLOOKUP(LEFT(Table7912[[#This Row],[Column1]],FIND("–",Table7912[[#This Row],[Column1]])-1),Table610[],2,0)</f>
        <v>1 3/8</v>
      </c>
      <c r="U339" s="13">
        <f>VLOOKUP(LEFT(Table7912[[#This Row],[Column1]],FIND("–",Table7912[[#This Row],[Column1]])-1),Table610[],4,0)</f>
        <v>1.375</v>
      </c>
      <c r="V339" s="4" t="str">
        <f t="shared" si="11"/>
        <v>8</v>
      </c>
      <c r="W339" s="4" t="s">
        <v>384</v>
      </c>
      <c r="X339" s="4" t="s">
        <v>375</v>
      </c>
      <c r="Y339" s="4" t="str">
        <f>CONCATENATE(Table7912[[#This Row],[Fraction]],"-",Table7912[[#This Row],[Pitch]]," ",Table7912[[#This Row],[Series]]," ",Table7912[[#This Row],[Class]])</f>
        <v>1 3/8-8 UN 3B</v>
      </c>
      <c r="Z339" s="4" t="str">
        <f>CONCATENATE(TEXT(Table7912[[#This Row],[Decimal]],".000"),"-",Table7912[[#This Row],[Pitch]]," ",Table7912[[#This Row],[Series]]," ",Table7912[[#This Row],[Class]])</f>
        <v>1.375-8 UN 3B</v>
      </c>
      <c r="AC339" s="55">
        <v>1.375</v>
      </c>
      <c r="AE339" s="4">
        <v>1.3008</v>
      </c>
      <c r="AF339" s="4">
        <v>1.2938000000000001</v>
      </c>
      <c r="AG339" s="4"/>
      <c r="AH339" s="55">
        <v>1.24</v>
      </c>
      <c r="AI339" s="4">
        <v>1.2546999999999999</v>
      </c>
      <c r="AJ339" s="4"/>
      <c r="AK339" s="4"/>
      <c r="AL339" s="4"/>
      <c r="AM339" s="4"/>
      <c r="AN339" s="4"/>
      <c r="AO339" s="4"/>
      <c r="AS339" s="16"/>
      <c r="AT339" s="16"/>
      <c r="AX339" s="17"/>
      <c r="AY339" s="77"/>
    </row>
    <row r="340" spans="1:51" x14ac:dyDescent="0.25">
      <c r="A340" s="38" t="s">
        <v>721</v>
      </c>
      <c r="B340" s="4" t="str">
        <f>VLOOKUP(LEFT(Table711[[#This Row],[Column1]],FIND("–",Table711[[#This Row],[Column1]])-1),Table610[],2,0)</f>
        <v>1 3/8</v>
      </c>
      <c r="C340" s="13">
        <f>VLOOKUP(LEFT(Table711[[#This Row],[Column1]],FIND("–",Table711[[#This Row],[Column1]])-1),Table610[],4,0)</f>
        <v>1.375</v>
      </c>
      <c r="D340" s="4" t="str">
        <f t="shared" si="10"/>
        <v>10</v>
      </c>
      <c r="E340" s="4" t="s">
        <v>382</v>
      </c>
      <c r="F340" s="4" t="s">
        <v>372</v>
      </c>
      <c r="G340" s="4" t="str">
        <f>CONCATENATE(Table711[[#This Row],[Fraction]],"-",Table711[[#This Row],[Pitch]]," ",Table711[[#This Row],[Series]]," ",Table711[[#This Row],[Class]])</f>
        <v>1 3/8-10 UNS 2A</v>
      </c>
      <c r="H340" s="4" t="str">
        <f>CONCATENATE(TEXT(Table711[[#This Row],[Decimal]],".000"),"-",Table711[[#This Row],[Pitch]]," ",Table711[[#This Row],[Series]]," ",Table711[[#This Row],[Class]])</f>
        <v>1.375-10 UNS 2A</v>
      </c>
      <c r="I340" s="55">
        <v>1.9E-3</v>
      </c>
      <c r="J340" s="55">
        <v>1.3731</v>
      </c>
      <c r="K340" s="55">
        <v>1.3602000000000001</v>
      </c>
      <c r="L340" s="55" t="s">
        <v>551</v>
      </c>
      <c r="M340" s="55">
        <v>1.3081</v>
      </c>
      <c r="N340" s="55">
        <v>1.3018000000000001</v>
      </c>
      <c r="O340" s="55">
        <v>1.2541</v>
      </c>
      <c r="R340" s="4"/>
      <c r="S340" s="38" t="s">
        <v>721</v>
      </c>
      <c r="T340" s="4" t="str">
        <f>VLOOKUP(LEFT(Table7912[[#This Row],[Column1]],FIND("–",Table7912[[#This Row],[Column1]])-1),Table610[],2,0)</f>
        <v>1 3/8</v>
      </c>
      <c r="U340" s="13">
        <f>VLOOKUP(LEFT(Table7912[[#This Row],[Column1]],FIND("–",Table7912[[#This Row],[Column1]])-1),Table610[],4,0)</f>
        <v>1.375</v>
      </c>
      <c r="V340" s="4" t="str">
        <f t="shared" si="11"/>
        <v>10</v>
      </c>
      <c r="W340" s="4" t="s">
        <v>382</v>
      </c>
      <c r="X340" s="4" t="s">
        <v>373</v>
      </c>
      <c r="Y340" s="4" t="str">
        <f>CONCATENATE(Table7912[[#This Row],[Fraction]],"-",Table7912[[#This Row],[Pitch]]," ",Table7912[[#This Row],[Series]]," ",Table7912[[#This Row],[Class]])</f>
        <v>1 3/8-10 UNS 2B</v>
      </c>
      <c r="Z340" s="4" t="str">
        <f>CONCATENATE(TEXT(Table7912[[#This Row],[Decimal]],".000"),"-",Table7912[[#This Row],[Pitch]]," ",Table7912[[#This Row],[Series]]," ",Table7912[[#This Row],[Class]])</f>
        <v>1.375-10 UNS 2B</v>
      </c>
      <c r="AC340" s="55">
        <v>1.375</v>
      </c>
      <c r="AE340" s="4">
        <v>1.3182</v>
      </c>
      <c r="AF340" s="4">
        <v>1.31</v>
      </c>
      <c r="AG340" s="4"/>
      <c r="AH340" s="55">
        <v>1.2669999999999999</v>
      </c>
      <c r="AI340" s="4">
        <v>1.288</v>
      </c>
      <c r="AJ340" s="4"/>
      <c r="AK340" s="4"/>
      <c r="AL340" s="4"/>
      <c r="AM340" s="4"/>
      <c r="AN340" s="4"/>
      <c r="AO340" s="4"/>
      <c r="AS340" s="16"/>
      <c r="AT340" s="16"/>
      <c r="AX340" s="17"/>
      <c r="AY340" s="77"/>
    </row>
    <row r="341" spans="1:51" x14ac:dyDescent="0.25">
      <c r="A341" s="38" t="s">
        <v>722</v>
      </c>
      <c r="B341" s="4" t="str">
        <f>VLOOKUP(LEFT(Table711[[#This Row],[Column1]],FIND("–",Table711[[#This Row],[Column1]])-1),Table610[],2,0)</f>
        <v>1 3/8</v>
      </c>
      <c r="C341" s="13">
        <f>VLOOKUP(LEFT(Table711[[#This Row],[Column1]],FIND("–",Table711[[#This Row],[Column1]])-1),Table610[],4,0)</f>
        <v>1.375</v>
      </c>
      <c r="D341" s="4" t="str">
        <f t="shared" si="10"/>
        <v>12</v>
      </c>
      <c r="E341" s="4" t="s">
        <v>380</v>
      </c>
      <c r="F341" s="4" t="s">
        <v>376</v>
      </c>
      <c r="G341" s="4" t="str">
        <f>CONCATENATE(Table711[[#This Row],[Fraction]],"-",Table711[[#This Row],[Pitch]]," ",Table711[[#This Row],[Series]]," ",Table711[[#This Row],[Class]])</f>
        <v>1 3/8-12 UNF 1A</v>
      </c>
      <c r="H341" s="4" t="str">
        <f>CONCATENATE(TEXT(Table711[[#This Row],[Decimal]],".000"),"-",Table711[[#This Row],[Pitch]]," ",Table711[[#This Row],[Series]]," ",Table711[[#This Row],[Class]])</f>
        <v>1.375-12 UNF 1A</v>
      </c>
      <c r="I341" s="55">
        <v>1.9E-3</v>
      </c>
      <c r="J341" s="55">
        <v>1.3731</v>
      </c>
      <c r="K341" s="55">
        <v>1.3559000000000001</v>
      </c>
      <c r="L341" s="55" t="s">
        <v>551</v>
      </c>
      <c r="M341" s="55">
        <v>1.319</v>
      </c>
      <c r="N341" s="55">
        <v>1.3096000000000001</v>
      </c>
      <c r="O341" s="55">
        <v>1.2739</v>
      </c>
      <c r="R341" s="4"/>
      <c r="S341" s="38" t="s">
        <v>722</v>
      </c>
      <c r="T341" s="4" t="str">
        <f>VLOOKUP(LEFT(Table7912[[#This Row],[Column1]],FIND("–",Table7912[[#This Row],[Column1]])-1),Table610[],2,0)</f>
        <v>1 3/8</v>
      </c>
      <c r="U341" s="13">
        <f>VLOOKUP(LEFT(Table7912[[#This Row],[Column1]],FIND("–",Table7912[[#This Row],[Column1]])-1),Table610[],4,0)</f>
        <v>1.375</v>
      </c>
      <c r="V341" s="4" t="str">
        <f t="shared" si="11"/>
        <v>12</v>
      </c>
      <c r="W341" s="4" t="s">
        <v>380</v>
      </c>
      <c r="X341" s="4" t="s">
        <v>377</v>
      </c>
      <c r="Y341" s="4" t="str">
        <f>CONCATENATE(Table7912[[#This Row],[Fraction]],"-",Table7912[[#This Row],[Pitch]]," ",Table7912[[#This Row],[Series]]," ",Table7912[[#This Row],[Class]])</f>
        <v>1 3/8-12 UNF 1B</v>
      </c>
      <c r="Z341" s="4" t="str">
        <f>CONCATENATE(TEXT(Table7912[[#This Row],[Decimal]],".000"),"-",Table7912[[#This Row],[Pitch]]," ",Table7912[[#This Row],[Series]]," ",Table7912[[#This Row],[Class]])</f>
        <v>1.375-12 UNF 1B</v>
      </c>
      <c r="AC341" s="55">
        <v>1.375</v>
      </c>
      <c r="AE341" s="4">
        <v>1.3331999999999999</v>
      </c>
      <c r="AF341" s="4">
        <v>1.3209</v>
      </c>
      <c r="AG341" s="4"/>
      <c r="AH341" s="55">
        <v>1.2849999999999999</v>
      </c>
      <c r="AI341" s="4">
        <v>1.3029999999999999</v>
      </c>
      <c r="AJ341" s="4"/>
      <c r="AK341" s="4"/>
      <c r="AL341" s="4"/>
      <c r="AM341" s="4"/>
      <c r="AN341" s="4"/>
      <c r="AO341" s="4"/>
      <c r="AS341" s="16"/>
      <c r="AT341" s="16"/>
      <c r="AX341" s="17"/>
      <c r="AY341" s="77"/>
    </row>
    <row r="342" spans="1:51" x14ac:dyDescent="0.25">
      <c r="A342" s="38" t="s">
        <v>722</v>
      </c>
      <c r="B342" s="4" t="str">
        <f>VLOOKUP(LEFT(Table711[[#This Row],[Column1]],FIND("–",Table711[[#This Row],[Column1]])-1),Table610[],2,0)</f>
        <v>1 3/8</v>
      </c>
      <c r="C342" s="13">
        <f>VLOOKUP(LEFT(Table711[[#This Row],[Column1]],FIND("–",Table711[[#This Row],[Column1]])-1),Table610[],4,0)</f>
        <v>1.375</v>
      </c>
      <c r="D342" s="4" t="str">
        <f t="shared" si="10"/>
        <v>12</v>
      </c>
      <c r="E342" s="4" t="s">
        <v>380</v>
      </c>
      <c r="F342" s="4" t="s">
        <v>372</v>
      </c>
      <c r="G342" s="4" t="str">
        <f>CONCATENATE(Table711[[#This Row],[Fraction]],"-",Table711[[#This Row],[Pitch]]," ",Table711[[#This Row],[Series]]," ",Table711[[#This Row],[Class]])</f>
        <v>1 3/8-12 UNF 2A</v>
      </c>
      <c r="H342" s="4" t="str">
        <f>CONCATENATE(TEXT(Table711[[#This Row],[Decimal]],".000"),"-",Table711[[#This Row],[Pitch]]," ",Table711[[#This Row],[Series]]," ",Table711[[#This Row],[Class]])</f>
        <v>1.375-12 UNF 2A</v>
      </c>
      <c r="I342" s="55">
        <v>1.9E-3</v>
      </c>
      <c r="J342" s="55">
        <v>1.3731</v>
      </c>
      <c r="K342" s="55">
        <v>1.3616999999999999</v>
      </c>
      <c r="L342" s="55" t="s">
        <v>551</v>
      </c>
      <c r="M342" s="55">
        <v>1.319</v>
      </c>
      <c r="N342" s="55">
        <v>1.3127</v>
      </c>
      <c r="O342" s="55">
        <v>1.2739</v>
      </c>
      <c r="R342" s="4"/>
      <c r="S342" s="38" t="s">
        <v>722</v>
      </c>
      <c r="T342" s="4" t="str">
        <f>VLOOKUP(LEFT(Table7912[[#This Row],[Column1]],FIND("–",Table7912[[#This Row],[Column1]])-1),Table610[],2,0)</f>
        <v>1 3/8</v>
      </c>
      <c r="U342" s="13">
        <f>VLOOKUP(LEFT(Table7912[[#This Row],[Column1]],FIND("–",Table7912[[#This Row],[Column1]])-1),Table610[],4,0)</f>
        <v>1.375</v>
      </c>
      <c r="V342" s="4" t="str">
        <f t="shared" si="11"/>
        <v>12</v>
      </c>
      <c r="W342" s="4" t="s">
        <v>380</v>
      </c>
      <c r="X342" s="4" t="s">
        <v>373</v>
      </c>
      <c r="Y342" s="4" t="str">
        <f>CONCATENATE(Table7912[[#This Row],[Fraction]],"-",Table7912[[#This Row],[Pitch]]," ",Table7912[[#This Row],[Series]]," ",Table7912[[#This Row],[Class]])</f>
        <v>1 3/8-12 UNF 2B</v>
      </c>
      <c r="Z342" s="4" t="str">
        <f>CONCATENATE(TEXT(Table7912[[#This Row],[Decimal]],".000"),"-",Table7912[[#This Row],[Pitch]]," ",Table7912[[#This Row],[Series]]," ",Table7912[[#This Row],[Class]])</f>
        <v>1.375-12 UNF 2B</v>
      </c>
      <c r="AC342" s="55">
        <v>1.375</v>
      </c>
      <c r="AE342" s="4">
        <v>1.3290999999999999</v>
      </c>
      <c r="AF342" s="4">
        <v>1.3209</v>
      </c>
      <c r="AG342" s="4"/>
      <c r="AH342" s="55">
        <v>1.2849999999999999</v>
      </c>
      <c r="AI342" s="4">
        <v>1.3029999999999999</v>
      </c>
      <c r="AJ342" s="4"/>
      <c r="AK342" s="4"/>
      <c r="AL342" s="4"/>
      <c r="AM342" s="4"/>
      <c r="AN342" s="4"/>
      <c r="AO342" s="4"/>
      <c r="AS342" s="16"/>
      <c r="AT342" s="16"/>
      <c r="AX342" s="17"/>
      <c r="AY342" s="77"/>
    </row>
    <row r="343" spans="1:51" x14ac:dyDescent="0.25">
      <c r="A343" s="38" t="s">
        <v>723</v>
      </c>
      <c r="B343" s="4" t="str">
        <f>VLOOKUP(LEFT(Table711[[#This Row],[Column1]],FIND("–",Table711[[#This Row],[Column1]])-1),Table610[],2,0)</f>
        <v>1 3/8</v>
      </c>
      <c r="C343" s="13">
        <f>VLOOKUP(LEFT(Table711[[#This Row],[Column1]],FIND("–",Table711[[#This Row],[Column1]])-1),Table610[],4,0)</f>
        <v>1.375</v>
      </c>
      <c r="D343" s="4" t="str">
        <f t="shared" si="10"/>
        <v>14</v>
      </c>
      <c r="E343" s="4" t="s">
        <v>382</v>
      </c>
      <c r="F343" s="4" t="s">
        <v>374</v>
      </c>
      <c r="G343" s="4" t="str">
        <f>CONCATENATE(Table711[[#This Row],[Fraction]],"-",Table711[[#This Row],[Pitch]]," ",Table711[[#This Row],[Series]]," ",Table711[[#This Row],[Class]])</f>
        <v>1 3/8-14 UNS 3A</v>
      </c>
      <c r="H343" s="4" t="str">
        <f>CONCATENATE(TEXT(Table711[[#This Row],[Decimal]],".000"),"-",Table711[[#This Row],[Pitch]]," ",Table711[[#This Row],[Series]]," ",Table711[[#This Row],[Class]])</f>
        <v>1.375-14 UNS 3A</v>
      </c>
      <c r="I343" s="55">
        <v>0</v>
      </c>
      <c r="J343" s="55">
        <v>1.375</v>
      </c>
      <c r="K343" s="55">
        <v>1.3635999999999999</v>
      </c>
      <c r="L343" s="55" t="s">
        <v>551</v>
      </c>
      <c r="M343" s="55">
        <v>1.3209</v>
      </c>
      <c r="N343" s="55">
        <v>1.3162</v>
      </c>
      <c r="O343" s="55">
        <v>1.2758</v>
      </c>
      <c r="R343" s="4"/>
      <c r="S343" s="38" t="s">
        <v>723</v>
      </c>
      <c r="T343" s="4" t="str">
        <f>VLOOKUP(LEFT(Table7912[[#This Row],[Column1]],FIND("–",Table7912[[#This Row],[Column1]])-1),Table610[],2,0)</f>
        <v>1 3/8</v>
      </c>
      <c r="U343" s="13">
        <f>VLOOKUP(LEFT(Table7912[[#This Row],[Column1]],FIND("–",Table7912[[#This Row],[Column1]])-1),Table610[],4,0)</f>
        <v>1.375</v>
      </c>
      <c r="V343" s="4" t="str">
        <f t="shared" si="11"/>
        <v>14</v>
      </c>
      <c r="W343" s="4" t="s">
        <v>382</v>
      </c>
      <c r="X343" s="4" t="s">
        <v>375</v>
      </c>
      <c r="Y343" s="4" t="str">
        <f>CONCATENATE(Table7912[[#This Row],[Fraction]],"-",Table7912[[#This Row],[Pitch]]," ",Table7912[[#This Row],[Series]]," ",Table7912[[#This Row],[Class]])</f>
        <v>1 3/8-14 UNS 3B</v>
      </c>
      <c r="Z343" s="4" t="str">
        <f>CONCATENATE(TEXT(Table7912[[#This Row],[Decimal]],".000"),"-",Table7912[[#This Row],[Pitch]]," ",Table7912[[#This Row],[Series]]," ",Table7912[[#This Row],[Class]])</f>
        <v>1.375-14 UNS 3B</v>
      </c>
      <c r="AC343" s="55">
        <v>1.375</v>
      </c>
      <c r="AE343" s="4">
        <v>1.327</v>
      </c>
      <c r="AF343" s="4">
        <v>1.3209</v>
      </c>
      <c r="AG343" s="4"/>
      <c r="AH343" s="55">
        <v>1.2849999999999999</v>
      </c>
      <c r="AI343" s="4">
        <v>1.2948</v>
      </c>
      <c r="AJ343" s="4"/>
      <c r="AK343" s="4"/>
      <c r="AL343" s="4"/>
      <c r="AM343" s="4"/>
      <c r="AN343" s="4"/>
      <c r="AO343" s="4"/>
      <c r="AS343" s="16"/>
      <c r="AT343" s="16"/>
      <c r="AX343" s="17"/>
      <c r="AY343" s="77"/>
    </row>
    <row r="344" spans="1:51" x14ac:dyDescent="0.25">
      <c r="A344" s="38" t="s">
        <v>723</v>
      </c>
      <c r="B344" s="4" t="str">
        <f>VLOOKUP(LEFT(Table711[[#This Row],[Column1]],FIND("–",Table711[[#This Row],[Column1]])-1),Table610[],2,0)</f>
        <v>1 3/8</v>
      </c>
      <c r="C344" s="13">
        <f>VLOOKUP(LEFT(Table711[[#This Row],[Column1]],FIND("–",Table711[[#This Row],[Column1]])-1),Table610[],4,0)</f>
        <v>1.375</v>
      </c>
      <c r="D344" s="4" t="str">
        <f t="shared" si="10"/>
        <v>14</v>
      </c>
      <c r="E344" s="4" t="s">
        <v>382</v>
      </c>
      <c r="F344" s="4" t="s">
        <v>372</v>
      </c>
      <c r="G344" s="4" t="str">
        <f>CONCATENATE(Table711[[#This Row],[Fraction]],"-",Table711[[#This Row],[Pitch]]," ",Table711[[#This Row],[Series]]," ",Table711[[#This Row],[Class]])</f>
        <v>1 3/8-14 UNS 2A</v>
      </c>
      <c r="H344" s="4" t="str">
        <f>CONCATENATE(TEXT(Table711[[#This Row],[Decimal]],".000"),"-",Table711[[#This Row],[Pitch]]," ",Table711[[#This Row],[Series]]," ",Table711[[#This Row],[Class]])</f>
        <v>1.375-14 UNS 2A</v>
      </c>
      <c r="I344" s="55">
        <v>1.6000000000000001E-3</v>
      </c>
      <c r="J344" s="55">
        <v>1.3734</v>
      </c>
      <c r="K344" s="55">
        <v>1.3631</v>
      </c>
      <c r="L344" s="55" t="s">
        <v>551</v>
      </c>
      <c r="M344" s="55">
        <v>1.327</v>
      </c>
      <c r="N344" s="55">
        <v>1.3216000000000001</v>
      </c>
      <c r="O344" s="55">
        <v>1.2884</v>
      </c>
      <c r="R344" s="4"/>
      <c r="S344" s="38" t="s">
        <v>723</v>
      </c>
      <c r="T344" s="4" t="str">
        <f>VLOOKUP(LEFT(Table7912[[#This Row],[Column1]],FIND("–",Table7912[[#This Row],[Column1]])-1),Table610[],2,0)</f>
        <v>1 3/8</v>
      </c>
      <c r="U344" s="13">
        <f>VLOOKUP(LEFT(Table7912[[#This Row],[Column1]],FIND("–",Table7912[[#This Row],[Column1]])-1),Table610[],4,0)</f>
        <v>1.375</v>
      </c>
      <c r="V344" s="4" t="str">
        <f t="shared" si="11"/>
        <v>14</v>
      </c>
      <c r="W344" s="4" t="s">
        <v>382</v>
      </c>
      <c r="X344" s="4" t="s">
        <v>373</v>
      </c>
      <c r="Y344" s="4" t="str">
        <f>CONCATENATE(Table7912[[#This Row],[Fraction]],"-",Table7912[[#This Row],[Pitch]]," ",Table7912[[#This Row],[Series]]," ",Table7912[[#This Row],[Class]])</f>
        <v>1 3/8-14 UNS 2B</v>
      </c>
      <c r="Z344" s="4" t="str">
        <f>CONCATENATE(TEXT(Table7912[[#This Row],[Decimal]],".000"),"-",Table7912[[#This Row],[Pitch]]," ",Table7912[[#This Row],[Series]]," ",Table7912[[#This Row],[Class]])</f>
        <v>1.375-14 UNS 2B</v>
      </c>
      <c r="AC344" s="55">
        <v>1.375</v>
      </c>
      <c r="AE344" s="4">
        <v>1.3355999999999999</v>
      </c>
      <c r="AF344" s="4">
        <v>1.3286</v>
      </c>
      <c r="AG344" s="4"/>
      <c r="AH344" s="55">
        <v>1.298</v>
      </c>
      <c r="AI344" s="4">
        <v>1.3140000000000001</v>
      </c>
      <c r="AJ344" s="4"/>
      <c r="AK344" s="4"/>
      <c r="AL344" s="4"/>
      <c r="AM344" s="4"/>
      <c r="AN344" s="4"/>
      <c r="AO344" s="4"/>
      <c r="AS344" s="16"/>
      <c r="AT344" s="16"/>
      <c r="AX344" s="17"/>
      <c r="AY344" s="77"/>
    </row>
    <row r="345" spans="1:51" x14ac:dyDescent="0.25">
      <c r="A345" s="38" t="s">
        <v>724</v>
      </c>
      <c r="B345" s="4" t="str">
        <f>VLOOKUP(LEFT(Table711[[#This Row],[Column1]],FIND("–",Table711[[#This Row],[Column1]])-1),Table610[],2,0)</f>
        <v>1 3/8</v>
      </c>
      <c r="C345" s="13">
        <f>VLOOKUP(LEFT(Table711[[#This Row],[Column1]],FIND("–",Table711[[#This Row],[Column1]])-1),Table610[],4,0)</f>
        <v>1.375</v>
      </c>
      <c r="D345" s="4" t="str">
        <f t="shared" si="10"/>
        <v>16</v>
      </c>
      <c r="E345" s="4" t="s">
        <v>384</v>
      </c>
      <c r="F345" s="4" t="s">
        <v>372</v>
      </c>
      <c r="G345" s="4" t="str">
        <f>CONCATENATE(Table711[[#This Row],[Fraction]],"-",Table711[[#This Row],[Pitch]]," ",Table711[[#This Row],[Series]]," ",Table711[[#This Row],[Class]])</f>
        <v>1 3/8-16 UN 2A</v>
      </c>
      <c r="H345" s="4" t="str">
        <f>CONCATENATE(TEXT(Table711[[#This Row],[Decimal]],".000"),"-",Table711[[#This Row],[Pitch]]," ",Table711[[#This Row],[Series]]," ",Table711[[#This Row],[Class]])</f>
        <v>1.375-16 UN 2A</v>
      </c>
      <c r="I345" s="55">
        <v>1.5E-3</v>
      </c>
      <c r="J345" s="55">
        <v>1.3734999999999999</v>
      </c>
      <c r="K345" s="55">
        <v>1.3641000000000001</v>
      </c>
      <c r="L345" s="55" t="s">
        <v>551</v>
      </c>
      <c r="M345" s="55">
        <v>1.3329</v>
      </c>
      <c r="N345" s="55">
        <v>1.3278000000000001</v>
      </c>
      <c r="O345" s="55">
        <v>1.2989999999999999</v>
      </c>
      <c r="R345" s="4"/>
      <c r="S345" s="38" t="s">
        <v>724</v>
      </c>
      <c r="T345" s="4" t="str">
        <f>VLOOKUP(LEFT(Table7912[[#This Row],[Column1]],FIND("–",Table7912[[#This Row],[Column1]])-1),Table610[],2,0)</f>
        <v>1 3/8</v>
      </c>
      <c r="U345" s="13">
        <f>VLOOKUP(LEFT(Table7912[[#This Row],[Column1]],FIND("–",Table7912[[#This Row],[Column1]])-1),Table610[],4,0)</f>
        <v>1.375</v>
      </c>
      <c r="V345" s="4" t="str">
        <f t="shared" si="11"/>
        <v>16</v>
      </c>
      <c r="W345" s="4" t="s">
        <v>384</v>
      </c>
      <c r="X345" s="4" t="s">
        <v>373</v>
      </c>
      <c r="Y345" s="4" t="str">
        <f>CONCATENATE(Table7912[[#This Row],[Fraction]],"-",Table7912[[#This Row],[Pitch]]," ",Table7912[[#This Row],[Series]]," ",Table7912[[#This Row],[Class]])</f>
        <v>1 3/8-16 UN 2B</v>
      </c>
      <c r="Z345" s="4" t="str">
        <f>CONCATENATE(TEXT(Table7912[[#This Row],[Decimal]],".000"),"-",Table7912[[#This Row],[Pitch]]," ",Table7912[[#This Row],[Series]]," ",Table7912[[#This Row],[Class]])</f>
        <v>1.375-16 UN 2B</v>
      </c>
      <c r="AC345" s="55">
        <v>1.375</v>
      </c>
      <c r="AE345" s="4">
        <v>1.341</v>
      </c>
      <c r="AF345" s="4">
        <v>1.3344</v>
      </c>
      <c r="AG345" s="4"/>
      <c r="AH345" s="55">
        <v>1.3069999999999999</v>
      </c>
      <c r="AI345" s="4">
        <v>1.321</v>
      </c>
      <c r="AJ345" s="4"/>
      <c r="AK345" s="4"/>
      <c r="AL345" s="4"/>
      <c r="AM345" s="4"/>
      <c r="AN345" s="4"/>
      <c r="AO345" s="4"/>
      <c r="AS345" s="16"/>
      <c r="AT345" s="16"/>
      <c r="AX345" s="17"/>
      <c r="AY345" s="77"/>
    </row>
    <row r="346" spans="1:51" x14ac:dyDescent="0.25">
      <c r="A346" s="38" t="s">
        <v>724</v>
      </c>
      <c r="B346" s="4" t="str">
        <f>VLOOKUP(LEFT(Table711[[#This Row],[Column1]],FIND("–",Table711[[#This Row],[Column1]])-1),Table610[],2,0)</f>
        <v>1 3/8</v>
      </c>
      <c r="C346" s="13">
        <f>VLOOKUP(LEFT(Table711[[#This Row],[Column1]],FIND("–",Table711[[#This Row],[Column1]])-1),Table610[],4,0)</f>
        <v>1.375</v>
      </c>
      <c r="D346" s="4" t="str">
        <f t="shared" si="10"/>
        <v>16</v>
      </c>
      <c r="E346" s="4" t="s">
        <v>384</v>
      </c>
      <c r="F346" s="4" t="s">
        <v>374</v>
      </c>
      <c r="G346" s="4" t="str">
        <f>CONCATENATE(Table711[[#This Row],[Fraction]],"-",Table711[[#This Row],[Pitch]]," ",Table711[[#This Row],[Series]]," ",Table711[[#This Row],[Class]])</f>
        <v>1 3/8-16 UN 3A</v>
      </c>
      <c r="H346" s="4" t="str">
        <f>CONCATENATE(TEXT(Table711[[#This Row],[Decimal]],".000"),"-",Table711[[#This Row],[Pitch]]," ",Table711[[#This Row],[Series]]," ",Table711[[#This Row],[Class]])</f>
        <v>1.375-16 UN 3A</v>
      </c>
      <c r="I346" s="55">
        <v>0</v>
      </c>
      <c r="J346" s="55">
        <v>1.375</v>
      </c>
      <c r="K346" s="55">
        <v>1.3655999999999999</v>
      </c>
      <c r="L346" s="55" t="s">
        <v>551</v>
      </c>
      <c r="M346" s="55">
        <v>1.3344</v>
      </c>
      <c r="N346" s="55">
        <v>1.3306</v>
      </c>
      <c r="O346" s="55">
        <v>1.3005</v>
      </c>
      <c r="R346" s="4"/>
      <c r="S346" s="38" t="s">
        <v>724</v>
      </c>
      <c r="T346" s="4" t="str">
        <f>VLOOKUP(LEFT(Table7912[[#This Row],[Column1]],FIND("–",Table7912[[#This Row],[Column1]])-1),Table610[],2,0)</f>
        <v>1 3/8</v>
      </c>
      <c r="U346" s="13">
        <f>VLOOKUP(LEFT(Table7912[[#This Row],[Column1]],FIND("–",Table7912[[#This Row],[Column1]])-1),Table610[],4,0)</f>
        <v>1.375</v>
      </c>
      <c r="V346" s="4" t="str">
        <f t="shared" si="11"/>
        <v>16</v>
      </c>
      <c r="W346" s="4" t="s">
        <v>384</v>
      </c>
      <c r="X346" s="4" t="s">
        <v>375</v>
      </c>
      <c r="Y346" s="4" t="str">
        <f>CONCATENATE(Table7912[[#This Row],[Fraction]],"-",Table7912[[#This Row],[Pitch]]," ",Table7912[[#This Row],[Series]]," ",Table7912[[#This Row],[Class]])</f>
        <v>1 3/8-16 UN 3B</v>
      </c>
      <c r="Z346" s="4" t="str">
        <f>CONCATENATE(TEXT(Table7912[[#This Row],[Decimal]],".000"),"-",Table7912[[#This Row],[Pitch]]," ",Table7912[[#This Row],[Series]]," ",Table7912[[#This Row],[Class]])</f>
        <v>1.375-16 UN 3B</v>
      </c>
      <c r="AC346" s="55">
        <v>1.375</v>
      </c>
      <c r="AE346" s="4">
        <v>1.3393999999999999</v>
      </c>
      <c r="AF346" s="4">
        <v>1.3344</v>
      </c>
      <c r="AG346" s="4"/>
      <c r="AH346" s="55">
        <v>1.3069999999999999</v>
      </c>
      <c r="AI346" s="4">
        <v>1.3158000000000001</v>
      </c>
      <c r="AJ346" s="4"/>
      <c r="AK346" s="4"/>
      <c r="AL346" s="4"/>
      <c r="AM346" s="4"/>
      <c r="AN346" s="4"/>
      <c r="AO346" s="4"/>
      <c r="AS346" s="16"/>
      <c r="AT346" s="16"/>
      <c r="AX346" s="17"/>
      <c r="AY346" s="77"/>
    </row>
    <row r="347" spans="1:51" x14ac:dyDescent="0.25">
      <c r="A347" s="38" t="s">
        <v>725</v>
      </c>
      <c r="B347" s="4" t="str">
        <f>VLOOKUP(LEFT(Table711[[#This Row],[Column1]],FIND("–",Table711[[#This Row],[Column1]])-1),Table610[],2,0)</f>
        <v>1 3/8</v>
      </c>
      <c r="C347" s="13">
        <f>VLOOKUP(LEFT(Table711[[#This Row],[Column1]],FIND("–",Table711[[#This Row],[Column1]])-1),Table610[],4,0)</f>
        <v>1.375</v>
      </c>
      <c r="D347" s="4" t="str">
        <f t="shared" si="10"/>
        <v>18</v>
      </c>
      <c r="E347" s="4" t="s">
        <v>383</v>
      </c>
      <c r="F347" s="4" t="s">
        <v>372</v>
      </c>
      <c r="G347" s="4" t="str">
        <f>CONCATENATE(Table711[[#This Row],[Fraction]],"-",Table711[[#This Row],[Pitch]]," ",Table711[[#This Row],[Series]]," ",Table711[[#This Row],[Class]])</f>
        <v>1 3/8-18 UNEF 2A</v>
      </c>
      <c r="H347" s="4" t="str">
        <f>CONCATENATE(TEXT(Table711[[#This Row],[Decimal]],".000"),"-",Table711[[#This Row],[Pitch]]," ",Table711[[#This Row],[Series]]," ",Table711[[#This Row],[Class]])</f>
        <v>1.375-18 UNEF 2A</v>
      </c>
      <c r="I347" s="55">
        <v>1.5E-3</v>
      </c>
      <c r="J347" s="55">
        <v>1.3734999999999999</v>
      </c>
      <c r="K347" s="55">
        <v>1.3648</v>
      </c>
      <c r="L347" s="55" t="s">
        <v>551</v>
      </c>
      <c r="M347" s="55">
        <v>1.3373999999999999</v>
      </c>
      <c r="N347" s="55">
        <v>1.3325</v>
      </c>
      <c r="O347" s="55">
        <v>1.3073999999999999</v>
      </c>
      <c r="R347" s="4"/>
      <c r="S347" s="38" t="s">
        <v>725</v>
      </c>
      <c r="T347" s="4" t="str">
        <f>VLOOKUP(LEFT(Table7912[[#This Row],[Column1]],FIND("–",Table7912[[#This Row],[Column1]])-1),Table610[],2,0)</f>
        <v>1 3/8</v>
      </c>
      <c r="U347" s="13">
        <f>VLOOKUP(LEFT(Table7912[[#This Row],[Column1]],FIND("–",Table7912[[#This Row],[Column1]])-1),Table610[],4,0)</f>
        <v>1.375</v>
      </c>
      <c r="V347" s="4" t="str">
        <f t="shared" si="11"/>
        <v>18</v>
      </c>
      <c r="W347" s="4" t="s">
        <v>383</v>
      </c>
      <c r="X347" s="4" t="s">
        <v>373</v>
      </c>
      <c r="Y347" s="4" t="str">
        <f>CONCATENATE(Table7912[[#This Row],[Fraction]],"-",Table7912[[#This Row],[Pitch]]," ",Table7912[[#This Row],[Series]]," ",Table7912[[#This Row],[Class]])</f>
        <v>1 3/8-18 UNEF 2B</v>
      </c>
      <c r="Z347" s="4" t="str">
        <f>CONCATENATE(TEXT(Table7912[[#This Row],[Decimal]],".000"),"-",Table7912[[#This Row],[Pitch]]," ",Table7912[[#This Row],[Series]]," ",Table7912[[#This Row],[Class]])</f>
        <v>1.375-18 UNEF 2B</v>
      </c>
      <c r="AC347" s="55">
        <v>1.375</v>
      </c>
      <c r="AE347" s="4">
        <v>1.3452</v>
      </c>
      <c r="AF347" s="4">
        <v>1.3389</v>
      </c>
      <c r="AG347" s="4"/>
      <c r="AH347" s="55">
        <v>1.3149999999999999</v>
      </c>
      <c r="AI347" s="4">
        <v>1.3280000000000001</v>
      </c>
      <c r="AJ347" s="4"/>
      <c r="AK347" s="4"/>
      <c r="AL347" s="4"/>
      <c r="AM347" s="4"/>
      <c r="AN347" s="4"/>
      <c r="AO347" s="4"/>
      <c r="AS347" s="16"/>
      <c r="AT347" s="16"/>
      <c r="AX347" s="17"/>
      <c r="AY347" s="77"/>
    </row>
    <row r="348" spans="1:51" x14ac:dyDescent="0.25">
      <c r="A348" s="38" t="s">
        <v>725</v>
      </c>
      <c r="B348" s="4" t="str">
        <f>VLOOKUP(LEFT(Table711[[#This Row],[Column1]],FIND("–",Table711[[#This Row],[Column1]])-1),Table610[],2,0)</f>
        <v>1 3/8</v>
      </c>
      <c r="C348" s="13">
        <f>VLOOKUP(LEFT(Table711[[#This Row],[Column1]],FIND("–",Table711[[#This Row],[Column1]])-1),Table610[],4,0)</f>
        <v>1.375</v>
      </c>
      <c r="D348" s="4" t="str">
        <f t="shared" si="10"/>
        <v>18</v>
      </c>
      <c r="E348" s="4" t="s">
        <v>383</v>
      </c>
      <c r="F348" s="4" t="s">
        <v>374</v>
      </c>
      <c r="G348" s="4" t="str">
        <f>CONCATENATE(Table711[[#This Row],[Fraction]],"-",Table711[[#This Row],[Pitch]]," ",Table711[[#This Row],[Series]]," ",Table711[[#This Row],[Class]])</f>
        <v>1 3/8-18 UNEF 3A</v>
      </c>
      <c r="H348" s="4" t="str">
        <f>CONCATENATE(TEXT(Table711[[#This Row],[Decimal]],".000"),"-",Table711[[#This Row],[Pitch]]," ",Table711[[#This Row],[Series]]," ",Table711[[#This Row],[Class]])</f>
        <v>1.375-18 UNEF 3A</v>
      </c>
      <c r="I348" s="55">
        <v>0</v>
      </c>
      <c r="J348" s="55">
        <v>1.375</v>
      </c>
      <c r="K348" s="55">
        <v>1.3663000000000001</v>
      </c>
      <c r="L348" s="55" t="s">
        <v>551</v>
      </c>
      <c r="M348" s="55">
        <v>1.3389</v>
      </c>
      <c r="N348" s="55">
        <v>1.3352999999999999</v>
      </c>
      <c r="O348" s="55">
        <v>1.3089</v>
      </c>
      <c r="R348" s="4"/>
      <c r="S348" s="38" t="s">
        <v>725</v>
      </c>
      <c r="T348" s="4" t="str">
        <f>VLOOKUP(LEFT(Table7912[[#This Row],[Column1]],FIND("–",Table7912[[#This Row],[Column1]])-1),Table610[],2,0)</f>
        <v>1 3/8</v>
      </c>
      <c r="U348" s="13">
        <f>VLOOKUP(LEFT(Table7912[[#This Row],[Column1]],FIND("–",Table7912[[#This Row],[Column1]])-1),Table610[],4,0)</f>
        <v>1.375</v>
      </c>
      <c r="V348" s="4" t="str">
        <f t="shared" si="11"/>
        <v>18</v>
      </c>
      <c r="W348" s="4" t="s">
        <v>383</v>
      </c>
      <c r="X348" s="4" t="s">
        <v>375</v>
      </c>
      <c r="Y348" s="4" t="str">
        <f>CONCATENATE(Table7912[[#This Row],[Fraction]],"-",Table7912[[#This Row],[Pitch]]," ",Table7912[[#This Row],[Series]]," ",Table7912[[#This Row],[Class]])</f>
        <v>1 3/8-18 UNEF 3B</v>
      </c>
      <c r="Z348" s="4" t="str">
        <f>CONCATENATE(TEXT(Table7912[[#This Row],[Decimal]],".000"),"-",Table7912[[#This Row],[Pitch]]," ",Table7912[[#This Row],[Series]]," ",Table7912[[#This Row],[Class]])</f>
        <v>1.375-18 UNEF 3B</v>
      </c>
      <c r="AC348" s="55">
        <v>1.375</v>
      </c>
      <c r="AE348" s="4">
        <v>1.3435999999999999</v>
      </c>
      <c r="AF348" s="4">
        <v>1.3389</v>
      </c>
      <c r="AG348" s="4"/>
      <c r="AH348" s="55">
        <v>1.3149999999999999</v>
      </c>
      <c r="AI348" s="4">
        <v>1.323</v>
      </c>
      <c r="AJ348" s="4"/>
      <c r="AK348" s="4"/>
      <c r="AL348" s="4"/>
      <c r="AM348" s="4"/>
      <c r="AN348" s="4"/>
      <c r="AO348" s="4"/>
      <c r="AS348" s="16"/>
      <c r="AT348" s="16"/>
      <c r="AX348" s="17"/>
      <c r="AY348" s="77"/>
    </row>
    <row r="349" spans="1:51" x14ac:dyDescent="0.25">
      <c r="A349" s="38" t="s">
        <v>726</v>
      </c>
      <c r="B349" s="4" t="str">
        <f>VLOOKUP(LEFT(Table711[[#This Row],[Column1]],FIND("–",Table711[[#This Row],[Column1]])-1),Table610[],2,0)</f>
        <v>1 3/8</v>
      </c>
      <c r="C349" s="13">
        <f>VLOOKUP(LEFT(Table711[[#This Row],[Column1]],FIND("–",Table711[[#This Row],[Column1]])-1),Table610[],4,0)</f>
        <v>1.375</v>
      </c>
      <c r="D349" s="4" t="str">
        <f t="shared" si="10"/>
        <v>20</v>
      </c>
      <c r="E349" s="4" t="s">
        <v>384</v>
      </c>
      <c r="F349" s="4" t="s">
        <v>372</v>
      </c>
      <c r="G349" s="4" t="str">
        <f>CONCATENATE(Table711[[#This Row],[Fraction]],"-",Table711[[#This Row],[Pitch]]," ",Table711[[#This Row],[Series]]," ",Table711[[#This Row],[Class]])</f>
        <v>1 3/8-20 UN 2A</v>
      </c>
      <c r="H349" s="4" t="str">
        <f>CONCATENATE(TEXT(Table711[[#This Row],[Decimal]],".000"),"-",Table711[[#This Row],[Pitch]]," ",Table711[[#This Row],[Series]]," ",Table711[[#This Row],[Class]])</f>
        <v>1.375-20 UN 2A</v>
      </c>
      <c r="I349" s="55">
        <v>1.4E-3</v>
      </c>
      <c r="J349" s="55">
        <v>1.3735999999999999</v>
      </c>
      <c r="K349" s="55">
        <v>1.3654999999999999</v>
      </c>
      <c r="L349" s="55" t="s">
        <v>551</v>
      </c>
      <c r="M349" s="55">
        <v>1.3411</v>
      </c>
      <c r="N349" s="55">
        <v>1.3364</v>
      </c>
      <c r="O349" s="55">
        <v>1.3141</v>
      </c>
      <c r="R349" s="4"/>
      <c r="S349" s="38" t="s">
        <v>726</v>
      </c>
      <c r="T349" s="4" t="str">
        <f>VLOOKUP(LEFT(Table7912[[#This Row],[Column1]],FIND("–",Table7912[[#This Row],[Column1]])-1),Table610[],2,0)</f>
        <v>1 3/8</v>
      </c>
      <c r="U349" s="13">
        <f>VLOOKUP(LEFT(Table7912[[#This Row],[Column1]],FIND("–",Table7912[[#This Row],[Column1]])-1),Table610[],4,0)</f>
        <v>1.375</v>
      </c>
      <c r="V349" s="4" t="str">
        <f t="shared" si="11"/>
        <v>20</v>
      </c>
      <c r="W349" s="4" t="s">
        <v>384</v>
      </c>
      <c r="X349" s="4" t="s">
        <v>373</v>
      </c>
      <c r="Y349" s="4" t="str">
        <f>CONCATENATE(Table7912[[#This Row],[Fraction]],"-",Table7912[[#This Row],[Pitch]]," ",Table7912[[#This Row],[Series]]," ",Table7912[[#This Row],[Class]])</f>
        <v>1 3/8-20 UN 2B</v>
      </c>
      <c r="Z349" s="4" t="str">
        <f>CONCATENATE(TEXT(Table7912[[#This Row],[Decimal]],".000"),"-",Table7912[[#This Row],[Pitch]]," ",Table7912[[#This Row],[Series]]," ",Table7912[[#This Row],[Class]])</f>
        <v>1.375-20 UN 2B</v>
      </c>
      <c r="AC349" s="55">
        <v>1.375</v>
      </c>
      <c r="AE349" s="4">
        <v>1.3486</v>
      </c>
      <c r="AF349" s="4">
        <v>1.3425</v>
      </c>
      <c r="AG349" s="4"/>
      <c r="AH349" s="55">
        <v>1.321</v>
      </c>
      <c r="AI349" s="4">
        <v>1.3320000000000001</v>
      </c>
      <c r="AJ349" s="4"/>
      <c r="AK349" s="4"/>
      <c r="AL349" s="4"/>
      <c r="AM349" s="4"/>
      <c r="AN349" s="4"/>
      <c r="AO349" s="4"/>
      <c r="AS349" s="16"/>
      <c r="AT349" s="16"/>
      <c r="AX349" s="17"/>
      <c r="AY349" s="77"/>
    </row>
    <row r="350" spans="1:51" x14ac:dyDescent="0.25">
      <c r="A350" s="38" t="s">
        <v>726</v>
      </c>
      <c r="B350" s="4" t="str">
        <f>VLOOKUP(LEFT(Table711[[#This Row],[Column1]],FIND("–",Table711[[#This Row],[Column1]])-1),Table610[],2,0)</f>
        <v>1 3/8</v>
      </c>
      <c r="C350" s="13">
        <f>VLOOKUP(LEFT(Table711[[#This Row],[Column1]],FIND("–",Table711[[#This Row],[Column1]])-1),Table610[],4,0)</f>
        <v>1.375</v>
      </c>
      <c r="D350" s="4" t="str">
        <f t="shared" si="10"/>
        <v>20</v>
      </c>
      <c r="E350" s="4" t="s">
        <v>384</v>
      </c>
      <c r="F350" s="4" t="s">
        <v>374</v>
      </c>
      <c r="G350" s="4" t="str">
        <f>CONCATENATE(Table711[[#This Row],[Fraction]],"-",Table711[[#This Row],[Pitch]]," ",Table711[[#This Row],[Series]]," ",Table711[[#This Row],[Class]])</f>
        <v>1 3/8-20 UN 3A</v>
      </c>
      <c r="H350" s="4" t="str">
        <f>CONCATENATE(TEXT(Table711[[#This Row],[Decimal]],".000"),"-",Table711[[#This Row],[Pitch]]," ",Table711[[#This Row],[Series]]," ",Table711[[#This Row],[Class]])</f>
        <v>1.375-20 UN 3A</v>
      </c>
      <c r="I350" s="55">
        <v>0</v>
      </c>
      <c r="J350" s="55">
        <v>1.375</v>
      </c>
      <c r="K350" s="55">
        <v>1.3669</v>
      </c>
      <c r="L350" s="55" t="s">
        <v>551</v>
      </c>
      <c r="M350" s="55">
        <v>1.3425</v>
      </c>
      <c r="N350" s="55">
        <v>1.339</v>
      </c>
      <c r="O350" s="55">
        <v>1.3154999999999999</v>
      </c>
      <c r="R350" s="4"/>
      <c r="S350" s="38" t="s">
        <v>726</v>
      </c>
      <c r="T350" s="4" t="str">
        <f>VLOOKUP(LEFT(Table7912[[#This Row],[Column1]],FIND("–",Table7912[[#This Row],[Column1]])-1),Table610[],2,0)</f>
        <v>1 3/8</v>
      </c>
      <c r="U350" s="13">
        <f>VLOOKUP(LEFT(Table7912[[#This Row],[Column1]],FIND("–",Table7912[[#This Row],[Column1]])-1),Table610[],4,0)</f>
        <v>1.375</v>
      </c>
      <c r="V350" s="4" t="str">
        <f t="shared" si="11"/>
        <v>20</v>
      </c>
      <c r="W350" s="4" t="s">
        <v>384</v>
      </c>
      <c r="X350" s="4" t="s">
        <v>375</v>
      </c>
      <c r="Y350" s="4" t="str">
        <f>CONCATENATE(Table7912[[#This Row],[Fraction]],"-",Table7912[[#This Row],[Pitch]]," ",Table7912[[#This Row],[Series]]," ",Table7912[[#This Row],[Class]])</f>
        <v>1 3/8-20 UN 3B</v>
      </c>
      <c r="Z350" s="4" t="str">
        <f>CONCATENATE(TEXT(Table7912[[#This Row],[Decimal]],".000"),"-",Table7912[[#This Row],[Pitch]]," ",Table7912[[#This Row],[Series]]," ",Table7912[[#This Row],[Class]])</f>
        <v>1.375-20 UN 3B</v>
      </c>
      <c r="AC350" s="55">
        <v>1.375</v>
      </c>
      <c r="AE350" s="4">
        <v>1.347</v>
      </c>
      <c r="AF350" s="4">
        <v>1.3425</v>
      </c>
      <c r="AG350" s="4"/>
      <c r="AH350" s="55">
        <v>1.321</v>
      </c>
      <c r="AI350" s="4">
        <v>1.3287</v>
      </c>
      <c r="AJ350" s="4"/>
      <c r="AK350" s="4"/>
      <c r="AL350" s="4"/>
      <c r="AM350" s="4"/>
      <c r="AN350" s="4"/>
      <c r="AO350" s="4"/>
      <c r="AS350" s="16"/>
      <c r="AT350" s="16"/>
      <c r="AX350" s="17"/>
      <c r="AY350" s="77"/>
    </row>
    <row r="351" spans="1:51" x14ac:dyDescent="0.25">
      <c r="A351" s="38" t="s">
        <v>727</v>
      </c>
      <c r="B351" s="4" t="str">
        <f>VLOOKUP(LEFT(Table711[[#This Row],[Column1]],FIND("–",Table711[[#This Row],[Column1]])-1),Table610[],2,0)</f>
        <v>1 3/8</v>
      </c>
      <c r="C351" s="13">
        <f>VLOOKUP(LEFT(Table711[[#This Row],[Column1]],FIND("–",Table711[[#This Row],[Column1]])-1),Table610[],4,0)</f>
        <v>1.375</v>
      </c>
      <c r="D351" s="4" t="str">
        <f t="shared" si="10"/>
        <v>24</v>
      </c>
      <c r="E351" s="4" t="s">
        <v>382</v>
      </c>
      <c r="F351" s="4" t="s">
        <v>372</v>
      </c>
      <c r="G351" s="4" t="str">
        <f>CONCATENATE(Table711[[#This Row],[Fraction]],"-",Table711[[#This Row],[Pitch]]," ",Table711[[#This Row],[Series]]," ",Table711[[#This Row],[Class]])</f>
        <v>1 3/8-24 UNS 2A</v>
      </c>
      <c r="H351" s="4" t="str">
        <f>CONCATENATE(TEXT(Table711[[#This Row],[Decimal]],".000"),"-",Table711[[#This Row],[Pitch]]," ",Table711[[#This Row],[Series]]," ",Table711[[#This Row],[Class]])</f>
        <v>1.375-24 UNS 2A</v>
      </c>
      <c r="I351" s="55">
        <v>1.2999999999999999E-3</v>
      </c>
      <c r="J351" s="55">
        <v>1.3736999999999999</v>
      </c>
      <c r="K351" s="55">
        <v>1.3665</v>
      </c>
      <c r="L351" s="55" t="s">
        <v>551</v>
      </c>
      <c r="M351" s="55">
        <v>1.3466</v>
      </c>
      <c r="N351" s="55">
        <v>1.3423</v>
      </c>
      <c r="O351" s="55">
        <v>1.3241000000000001</v>
      </c>
      <c r="R351" s="4"/>
      <c r="S351" s="38" t="s">
        <v>727</v>
      </c>
      <c r="T351" s="4" t="str">
        <f>VLOOKUP(LEFT(Table7912[[#This Row],[Column1]],FIND("–",Table7912[[#This Row],[Column1]])-1),Table610[],2,0)</f>
        <v>1 3/8</v>
      </c>
      <c r="U351" s="13">
        <f>VLOOKUP(LEFT(Table7912[[#This Row],[Column1]],FIND("–",Table7912[[#This Row],[Column1]])-1),Table610[],4,0)</f>
        <v>1.375</v>
      </c>
      <c r="V351" s="4" t="str">
        <f t="shared" si="11"/>
        <v>24</v>
      </c>
      <c r="W351" s="4" t="s">
        <v>382</v>
      </c>
      <c r="X351" s="4" t="s">
        <v>373</v>
      </c>
      <c r="Y351" s="4" t="str">
        <f>CONCATENATE(Table7912[[#This Row],[Fraction]],"-",Table7912[[#This Row],[Pitch]]," ",Table7912[[#This Row],[Series]]," ",Table7912[[#This Row],[Class]])</f>
        <v>1 3/8-24 UNS 2B</v>
      </c>
      <c r="Z351" s="4" t="str">
        <f>CONCATENATE(TEXT(Table7912[[#This Row],[Decimal]],".000"),"-",Table7912[[#This Row],[Pitch]]," ",Table7912[[#This Row],[Series]]," ",Table7912[[#This Row],[Class]])</f>
        <v>1.375-24 UNS 2B</v>
      </c>
      <c r="AC351" s="55">
        <v>1.375</v>
      </c>
      <c r="AE351" s="4">
        <v>1.3534999999999999</v>
      </c>
      <c r="AF351" s="4">
        <v>1.3479000000000001</v>
      </c>
      <c r="AG351" s="4"/>
      <c r="AH351" s="55">
        <v>1.33</v>
      </c>
      <c r="AI351" s="4">
        <v>1.34</v>
      </c>
      <c r="AJ351" s="4"/>
      <c r="AK351" s="4"/>
      <c r="AL351" s="4"/>
      <c r="AM351" s="4"/>
      <c r="AN351" s="4"/>
      <c r="AO351" s="4"/>
      <c r="AS351" s="16"/>
      <c r="AT351" s="16"/>
      <c r="AX351" s="17"/>
      <c r="AY351" s="77"/>
    </row>
    <row r="352" spans="1:51" x14ac:dyDescent="0.25">
      <c r="A352" s="38" t="s">
        <v>728</v>
      </c>
      <c r="B352" s="4" t="str">
        <f>VLOOKUP(LEFT(Table711[[#This Row],[Column1]],FIND("–",Table711[[#This Row],[Column1]])-1),Table610[],2,0)</f>
        <v>1 3/8</v>
      </c>
      <c r="C352" s="13">
        <f>VLOOKUP(LEFT(Table711[[#This Row],[Column1]],FIND("–",Table711[[#This Row],[Column1]])-1),Table610[],4,0)</f>
        <v>1.375</v>
      </c>
      <c r="D352" s="4" t="str">
        <f t="shared" si="10"/>
        <v>28</v>
      </c>
      <c r="E352" s="4" t="s">
        <v>384</v>
      </c>
      <c r="F352" s="4" t="s">
        <v>372</v>
      </c>
      <c r="G352" s="4" t="str">
        <f>CONCATENATE(Table711[[#This Row],[Fraction]],"-",Table711[[#This Row],[Pitch]]," ",Table711[[#This Row],[Series]]," ",Table711[[#This Row],[Class]])</f>
        <v>1 3/8-28 UN 2A</v>
      </c>
      <c r="H352" s="4" t="str">
        <f>CONCATENATE(TEXT(Table711[[#This Row],[Decimal]],".000"),"-",Table711[[#This Row],[Pitch]]," ",Table711[[#This Row],[Series]]," ",Table711[[#This Row],[Class]])</f>
        <v>1.375-28 UN 2A</v>
      </c>
      <c r="I352" s="55">
        <v>1.1999999999999999E-3</v>
      </c>
      <c r="J352" s="55">
        <v>1.3737999999999999</v>
      </c>
      <c r="K352" s="55">
        <v>1.3673</v>
      </c>
      <c r="L352" s="55" t="s">
        <v>551</v>
      </c>
      <c r="M352" s="55">
        <v>1.3506</v>
      </c>
      <c r="N352" s="55">
        <v>1.3465</v>
      </c>
      <c r="O352" s="55">
        <v>1.3311999999999999</v>
      </c>
      <c r="R352" s="4"/>
      <c r="S352" s="38" t="s">
        <v>728</v>
      </c>
      <c r="T352" s="4" t="str">
        <f>VLOOKUP(LEFT(Table7912[[#This Row],[Column1]],FIND("–",Table7912[[#This Row],[Column1]])-1),Table610[],2,0)</f>
        <v>1 3/8</v>
      </c>
      <c r="U352" s="13">
        <f>VLOOKUP(LEFT(Table7912[[#This Row],[Column1]],FIND("–",Table7912[[#This Row],[Column1]])-1),Table610[],4,0)</f>
        <v>1.375</v>
      </c>
      <c r="V352" s="4" t="str">
        <f t="shared" si="11"/>
        <v>28</v>
      </c>
      <c r="W352" s="4" t="s">
        <v>384</v>
      </c>
      <c r="X352" s="4" t="s">
        <v>373</v>
      </c>
      <c r="Y352" s="4" t="str">
        <f>CONCATENATE(Table7912[[#This Row],[Fraction]],"-",Table7912[[#This Row],[Pitch]]," ",Table7912[[#This Row],[Series]]," ",Table7912[[#This Row],[Class]])</f>
        <v>1 3/8-28 UN 2B</v>
      </c>
      <c r="Z352" s="4" t="str">
        <f>CONCATENATE(TEXT(Table7912[[#This Row],[Decimal]],".000"),"-",Table7912[[#This Row],[Pitch]]," ",Table7912[[#This Row],[Series]]," ",Table7912[[#This Row],[Class]])</f>
        <v>1.375-28 UN 2B</v>
      </c>
      <c r="AC352" s="55">
        <v>1.375</v>
      </c>
      <c r="AE352" s="4">
        <v>1.3571</v>
      </c>
      <c r="AF352" s="4">
        <v>1.3517999999999999</v>
      </c>
      <c r="AG352" s="4"/>
      <c r="AH352" s="55">
        <v>1.3360000000000001</v>
      </c>
      <c r="AI352" s="4">
        <v>1.345</v>
      </c>
      <c r="AJ352" s="4"/>
      <c r="AK352" s="4"/>
      <c r="AL352" s="4"/>
      <c r="AM352" s="4"/>
      <c r="AN352" s="4"/>
      <c r="AO352" s="4"/>
      <c r="AS352" s="16"/>
      <c r="AT352" s="16"/>
      <c r="AX352" s="17"/>
      <c r="AY352" s="77"/>
    </row>
    <row r="353" spans="1:51" x14ac:dyDescent="0.25">
      <c r="A353" s="38" t="s">
        <v>728</v>
      </c>
      <c r="B353" s="4" t="str">
        <f>VLOOKUP(LEFT(Table711[[#This Row],[Column1]],FIND("–",Table711[[#This Row],[Column1]])-1),Table610[],2,0)</f>
        <v>1 3/8</v>
      </c>
      <c r="C353" s="13">
        <f>VLOOKUP(LEFT(Table711[[#This Row],[Column1]],FIND("–",Table711[[#This Row],[Column1]])-1),Table610[],4,0)</f>
        <v>1.375</v>
      </c>
      <c r="D353" s="4" t="str">
        <f t="shared" si="10"/>
        <v>28</v>
      </c>
      <c r="E353" s="4" t="s">
        <v>384</v>
      </c>
      <c r="F353" s="4" t="s">
        <v>374</v>
      </c>
      <c r="G353" s="4" t="str">
        <f>CONCATENATE(Table711[[#This Row],[Fraction]],"-",Table711[[#This Row],[Pitch]]," ",Table711[[#This Row],[Series]]," ",Table711[[#This Row],[Class]])</f>
        <v>1 3/8-28 UN 3A</v>
      </c>
      <c r="H353" s="4" t="str">
        <f>CONCATENATE(TEXT(Table711[[#This Row],[Decimal]],".000"),"-",Table711[[#This Row],[Pitch]]," ",Table711[[#This Row],[Series]]," ",Table711[[#This Row],[Class]])</f>
        <v>1.375-28 UN 3A</v>
      </c>
      <c r="I353" s="55">
        <v>0</v>
      </c>
      <c r="J353" s="55">
        <v>1.375</v>
      </c>
      <c r="K353" s="55">
        <v>1.3685</v>
      </c>
      <c r="L353" s="55" t="s">
        <v>551</v>
      </c>
      <c r="M353" s="55">
        <v>1.3517999999999999</v>
      </c>
      <c r="N353" s="55">
        <v>1.3487</v>
      </c>
      <c r="O353" s="55">
        <v>1.3324</v>
      </c>
      <c r="R353" s="4"/>
      <c r="S353" s="38" t="s">
        <v>728</v>
      </c>
      <c r="T353" s="4" t="str">
        <f>VLOOKUP(LEFT(Table7912[[#This Row],[Column1]],FIND("–",Table7912[[#This Row],[Column1]])-1),Table610[],2,0)</f>
        <v>1 3/8</v>
      </c>
      <c r="U353" s="13">
        <f>VLOOKUP(LEFT(Table7912[[#This Row],[Column1]],FIND("–",Table7912[[#This Row],[Column1]])-1),Table610[],4,0)</f>
        <v>1.375</v>
      </c>
      <c r="V353" s="4" t="str">
        <f t="shared" si="11"/>
        <v>28</v>
      </c>
      <c r="W353" s="4" t="s">
        <v>384</v>
      </c>
      <c r="X353" s="4" t="s">
        <v>375</v>
      </c>
      <c r="Y353" s="4" t="str">
        <f>CONCATENATE(Table7912[[#This Row],[Fraction]],"-",Table7912[[#This Row],[Pitch]]," ",Table7912[[#This Row],[Series]]," ",Table7912[[#This Row],[Class]])</f>
        <v>1 3/8-28 UN 3B</v>
      </c>
      <c r="Z353" s="4" t="str">
        <f>CONCATENATE(TEXT(Table7912[[#This Row],[Decimal]],".000"),"-",Table7912[[#This Row],[Pitch]]," ",Table7912[[#This Row],[Series]]," ",Table7912[[#This Row],[Class]])</f>
        <v>1.375-28 UN 3B</v>
      </c>
      <c r="AC353" s="55">
        <v>1.375</v>
      </c>
      <c r="AE353" s="4">
        <v>1.3557999999999999</v>
      </c>
      <c r="AF353" s="4">
        <v>1.3517999999999999</v>
      </c>
      <c r="AG353" s="4"/>
      <c r="AH353" s="55">
        <v>1.3360000000000001</v>
      </c>
      <c r="AI353" s="4">
        <v>1.3426</v>
      </c>
      <c r="AJ353" s="4"/>
      <c r="AK353" s="4"/>
      <c r="AL353" s="4"/>
      <c r="AM353" s="4"/>
      <c r="AN353" s="4"/>
      <c r="AO353" s="4"/>
      <c r="AS353" s="16"/>
      <c r="AT353" s="16"/>
      <c r="AX353" s="17"/>
      <c r="AY353" s="77"/>
    </row>
    <row r="354" spans="1:51" x14ac:dyDescent="0.25">
      <c r="A354" s="38" t="s">
        <v>729</v>
      </c>
      <c r="B354" s="4" t="str">
        <f>VLOOKUP(LEFT(Table711[[#This Row],[Column1]],FIND("–",Table711[[#This Row],[Column1]])-1),Table610[],2,0)</f>
        <v>1 7/16</v>
      </c>
      <c r="C354" s="13">
        <f>VLOOKUP(LEFT(Table711[[#This Row],[Column1]],FIND("–",Table711[[#This Row],[Column1]])-1),Table610[],4,0)</f>
        <v>1.875</v>
      </c>
      <c r="D354" s="4" t="str">
        <f t="shared" si="10"/>
        <v>6</v>
      </c>
      <c r="E354" s="4" t="s">
        <v>384</v>
      </c>
      <c r="F354" s="4" t="s">
        <v>372</v>
      </c>
      <c r="G354" s="4" t="str">
        <f>CONCATENATE(Table711[[#This Row],[Fraction]],"-",Table711[[#This Row],[Pitch]]," ",Table711[[#This Row],[Series]]," ",Table711[[#This Row],[Class]])</f>
        <v>1 7/16-6 UN 2A</v>
      </c>
      <c r="H354" s="4" t="str">
        <f>CONCATENATE(TEXT(Table711[[#This Row],[Decimal]],".000"),"-",Table711[[#This Row],[Pitch]]," ",Table711[[#This Row],[Series]]," ",Table711[[#This Row],[Class]])</f>
        <v>1.875-6 UN 2A</v>
      </c>
      <c r="I354" s="55">
        <v>2.3999999999999998E-3</v>
      </c>
      <c r="J354" s="55">
        <v>1.4351</v>
      </c>
      <c r="K354" s="55">
        <v>1.4169</v>
      </c>
      <c r="L354" s="55" t="s">
        <v>551</v>
      </c>
      <c r="M354" s="55">
        <v>1.3268</v>
      </c>
      <c r="N354" s="55">
        <v>1.3188</v>
      </c>
      <c r="O354" s="55">
        <v>1.2366999999999999</v>
      </c>
      <c r="R354" s="4"/>
      <c r="S354" s="38" t="s">
        <v>729</v>
      </c>
      <c r="T354" s="4" t="str">
        <f>VLOOKUP(LEFT(Table7912[[#This Row],[Column1]],FIND("–",Table7912[[#This Row],[Column1]])-1),Table610[],2,0)</f>
        <v>1 7/16</v>
      </c>
      <c r="U354" s="13">
        <f>VLOOKUP(LEFT(Table7912[[#This Row],[Column1]],FIND("–",Table7912[[#This Row],[Column1]])-1),Table610[],4,0)</f>
        <v>1.875</v>
      </c>
      <c r="V354" s="4" t="str">
        <f t="shared" si="11"/>
        <v>6</v>
      </c>
      <c r="W354" s="4" t="s">
        <v>384</v>
      </c>
      <c r="X354" s="4" t="s">
        <v>373</v>
      </c>
      <c r="Y354" s="4" t="str">
        <f>CONCATENATE(Table7912[[#This Row],[Fraction]],"-",Table7912[[#This Row],[Pitch]]," ",Table7912[[#This Row],[Series]]," ",Table7912[[#This Row],[Class]])</f>
        <v>1 7/16-6 UN 2B</v>
      </c>
      <c r="Z354" s="4" t="str">
        <f>CONCATENATE(TEXT(Table7912[[#This Row],[Decimal]],".000"),"-",Table7912[[#This Row],[Pitch]]," ",Table7912[[#This Row],[Series]]," ",Table7912[[#This Row],[Class]])</f>
        <v>1.875-6 UN 2B</v>
      </c>
      <c r="AC354" s="55">
        <v>1.4375</v>
      </c>
      <c r="AE354" s="4">
        <v>1.3395999999999999</v>
      </c>
      <c r="AF354" s="4">
        <v>1.3291999999999999</v>
      </c>
      <c r="AG354" s="4"/>
      <c r="AH354" s="55">
        <v>1.2569999999999999</v>
      </c>
      <c r="AI354" s="4">
        <v>1.288</v>
      </c>
      <c r="AJ354" s="4"/>
      <c r="AK354" s="4"/>
      <c r="AL354" s="4"/>
      <c r="AM354" s="4"/>
      <c r="AN354" s="4"/>
      <c r="AO354" s="4"/>
      <c r="AS354" s="16"/>
      <c r="AT354" s="16"/>
      <c r="AX354" s="17"/>
      <c r="AY354" s="77"/>
    </row>
    <row r="355" spans="1:51" x14ac:dyDescent="0.25">
      <c r="A355" s="38" t="s">
        <v>729</v>
      </c>
      <c r="B355" s="4" t="str">
        <f>VLOOKUP(LEFT(Table711[[#This Row],[Column1]],FIND("–",Table711[[#This Row],[Column1]])-1),Table610[],2,0)</f>
        <v>1 7/16</v>
      </c>
      <c r="C355" s="13">
        <f>VLOOKUP(LEFT(Table711[[#This Row],[Column1]],FIND("–",Table711[[#This Row],[Column1]])-1),Table610[],4,0)</f>
        <v>1.875</v>
      </c>
      <c r="D355" s="4" t="str">
        <f t="shared" si="10"/>
        <v>6</v>
      </c>
      <c r="E355" s="4" t="s">
        <v>384</v>
      </c>
      <c r="F355" s="4" t="s">
        <v>374</v>
      </c>
      <c r="G355" s="4" t="str">
        <f>CONCATENATE(Table711[[#This Row],[Fraction]],"-",Table711[[#This Row],[Pitch]]," ",Table711[[#This Row],[Series]]," ",Table711[[#This Row],[Class]])</f>
        <v>1 7/16-6 UN 3A</v>
      </c>
      <c r="H355" s="4" t="str">
        <f>CONCATENATE(TEXT(Table711[[#This Row],[Decimal]],".000"),"-",Table711[[#This Row],[Pitch]]," ",Table711[[#This Row],[Series]]," ",Table711[[#This Row],[Class]])</f>
        <v>1.875-6 UN 3A</v>
      </c>
      <c r="I355" s="55">
        <v>0</v>
      </c>
      <c r="J355" s="55">
        <v>1.4375</v>
      </c>
      <c r="K355" s="55">
        <v>1.4193</v>
      </c>
      <c r="L355" s="55" t="s">
        <v>551</v>
      </c>
      <c r="M355" s="55">
        <v>1.3291999999999999</v>
      </c>
      <c r="N355" s="55">
        <v>1.3231999999999999</v>
      </c>
      <c r="O355" s="55">
        <v>1.2391000000000001</v>
      </c>
      <c r="R355" s="4"/>
      <c r="S355" s="38" t="s">
        <v>729</v>
      </c>
      <c r="T355" s="4" t="str">
        <f>VLOOKUP(LEFT(Table7912[[#This Row],[Column1]],FIND("–",Table7912[[#This Row],[Column1]])-1),Table610[],2,0)</f>
        <v>1 7/16</v>
      </c>
      <c r="U355" s="13">
        <f>VLOOKUP(LEFT(Table7912[[#This Row],[Column1]],FIND("–",Table7912[[#This Row],[Column1]])-1),Table610[],4,0)</f>
        <v>1.875</v>
      </c>
      <c r="V355" s="4" t="str">
        <f t="shared" si="11"/>
        <v>6</v>
      </c>
      <c r="W355" s="4" t="s">
        <v>384</v>
      </c>
      <c r="X355" s="4" t="s">
        <v>375</v>
      </c>
      <c r="Y355" s="4" t="str">
        <f>CONCATENATE(Table7912[[#This Row],[Fraction]],"-",Table7912[[#This Row],[Pitch]]," ",Table7912[[#This Row],[Series]]," ",Table7912[[#This Row],[Class]])</f>
        <v>1 7/16-6 UN 3B</v>
      </c>
      <c r="Z355" s="4" t="str">
        <f>CONCATENATE(TEXT(Table7912[[#This Row],[Decimal]],".000"),"-",Table7912[[#This Row],[Pitch]]," ",Table7912[[#This Row],[Series]]," ",Table7912[[#This Row],[Class]])</f>
        <v>1.875-6 UN 3B</v>
      </c>
      <c r="AC355" s="55">
        <v>1.4375</v>
      </c>
      <c r="AE355" s="4">
        <v>1.337</v>
      </c>
      <c r="AF355" s="4">
        <v>1.3291999999999999</v>
      </c>
      <c r="AG355" s="4"/>
      <c r="AH355" s="55">
        <v>1.2569999999999999</v>
      </c>
      <c r="AI355" s="4">
        <v>1.2770999999999999</v>
      </c>
      <c r="AJ355" s="4"/>
      <c r="AK355" s="4"/>
      <c r="AL355" s="4"/>
      <c r="AM355" s="4"/>
      <c r="AN355" s="4"/>
      <c r="AO355" s="4"/>
      <c r="AS355" s="16"/>
      <c r="AT355" s="16"/>
      <c r="AX355" s="17"/>
      <c r="AY355" s="77"/>
    </row>
    <row r="356" spans="1:51" x14ac:dyDescent="0.25">
      <c r="A356" s="38" t="s">
        <v>730</v>
      </c>
      <c r="B356" s="4" t="str">
        <f>VLOOKUP(LEFT(Table711[[#This Row],[Column1]],FIND("–",Table711[[#This Row],[Column1]])-1),Table610[],2,0)</f>
        <v>1 7/16</v>
      </c>
      <c r="C356" s="13">
        <f>VLOOKUP(LEFT(Table711[[#This Row],[Column1]],FIND("–",Table711[[#This Row],[Column1]])-1),Table610[],4,0)</f>
        <v>1.875</v>
      </c>
      <c r="D356" s="4" t="str">
        <f t="shared" si="10"/>
        <v>8</v>
      </c>
      <c r="E356" s="4" t="s">
        <v>384</v>
      </c>
      <c r="F356" s="4" t="s">
        <v>372</v>
      </c>
      <c r="G356" s="4" t="str">
        <f>CONCATENATE(Table711[[#This Row],[Fraction]],"-",Table711[[#This Row],[Pitch]]," ",Table711[[#This Row],[Series]]," ",Table711[[#This Row],[Class]])</f>
        <v>1 7/16-8 UN 2A</v>
      </c>
      <c r="H356" s="4" t="str">
        <f>CONCATENATE(TEXT(Table711[[#This Row],[Decimal]],".000"),"-",Table711[[#This Row],[Pitch]]," ",Table711[[#This Row],[Series]]," ",Table711[[#This Row],[Class]])</f>
        <v>1.875-8 UN 2A</v>
      </c>
      <c r="I356" s="55">
        <v>2.2000000000000001E-3</v>
      </c>
      <c r="J356" s="55">
        <v>1.4353</v>
      </c>
      <c r="K356" s="55">
        <v>1.4202999999999999</v>
      </c>
      <c r="L356" s="55" t="s">
        <v>551</v>
      </c>
      <c r="M356" s="55">
        <v>1.3541000000000001</v>
      </c>
      <c r="N356" s="55">
        <v>1.3469</v>
      </c>
      <c r="O356" s="55">
        <v>1.2865</v>
      </c>
      <c r="R356" s="4"/>
      <c r="S356" s="38" t="s">
        <v>730</v>
      </c>
      <c r="T356" s="4" t="str">
        <f>VLOOKUP(LEFT(Table7912[[#This Row],[Column1]],FIND("–",Table7912[[#This Row],[Column1]])-1),Table610[],2,0)</f>
        <v>1 7/16</v>
      </c>
      <c r="U356" s="13">
        <f>VLOOKUP(LEFT(Table7912[[#This Row],[Column1]],FIND("–",Table7912[[#This Row],[Column1]])-1),Table610[],4,0)</f>
        <v>1.875</v>
      </c>
      <c r="V356" s="4" t="str">
        <f t="shared" si="11"/>
        <v>8</v>
      </c>
      <c r="W356" s="4" t="s">
        <v>384</v>
      </c>
      <c r="X356" s="4" t="s">
        <v>373</v>
      </c>
      <c r="Y356" s="4" t="str">
        <f>CONCATENATE(Table7912[[#This Row],[Fraction]],"-",Table7912[[#This Row],[Pitch]]," ",Table7912[[#This Row],[Series]]," ",Table7912[[#This Row],[Class]])</f>
        <v>1 7/16-8 UN 2B</v>
      </c>
      <c r="Z356" s="4" t="str">
        <f>CONCATENATE(TEXT(Table7912[[#This Row],[Decimal]],".000"),"-",Table7912[[#This Row],[Pitch]]," ",Table7912[[#This Row],[Series]]," ",Table7912[[#This Row],[Class]])</f>
        <v>1.875-8 UN 2B</v>
      </c>
      <c r="AC356" s="55">
        <v>1.4375</v>
      </c>
      <c r="AE356" s="4">
        <v>1.3656999999999999</v>
      </c>
      <c r="AF356" s="4">
        <v>1.3563000000000001</v>
      </c>
      <c r="AG356" s="4"/>
      <c r="AH356" s="55">
        <v>1.302</v>
      </c>
      <c r="AI356" s="4">
        <v>1.327</v>
      </c>
      <c r="AJ356" s="4"/>
      <c r="AK356" s="4"/>
      <c r="AL356" s="4"/>
      <c r="AM356" s="4"/>
      <c r="AN356" s="4"/>
      <c r="AO356" s="4"/>
      <c r="AS356" s="16"/>
      <c r="AT356" s="16"/>
      <c r="AX356" s="17"/>
      <c r="AY356" s="77"/>
    </row>
    <row r="357" spans="1:51" x14ac:dyDescent="0.25">
      <c r="A357" s="38" t="s">
        <v>730</v>
      </c>
      <c r="B357" s="4" t="str">
        <f>VLOOKUP(LEFT(Table711[[#This Row],[Column1]],FIND("–",Table711[[#This Row],[Column1]])-1),Table610[],2,0)</f>
        <v>1 7/16</v>
      </c>
      <c r="C357" s="13">
        <f>VLOOKUP(LEFT(Table711[[#This Row],[Column1]],FIND("–",Table711[[#This Row],[Column1]])-1),Table610[],4,0)</f>
        <v>1.875</v>
      </c>
      <c r="D357" s="4" t="str">
        <f t="shared" si="10"/>
        <v>8</v>
      </c>
      <c r="E357" s="4" t="s">
        <v>384</v>
      </c>
      <c r="F357" s="4" t="s">
        <v>374</v>
      </c>
      <c r="G357" s="4" t="str">
        <f>CONCATENATE(Table711[[#This Row],[Fraction]],"-",Table711[[#This Row],[Pitch]]," ",Table711[[#This Row],[Series]]," ",Table711[[#This Row],[Class]])</f>
        <v>1 7/16-8 UN 3A</v>
      </c>
      <c r="H357" s="4" t="str">
        <f>CONCATENATE(TEXT(Table711[[#This Row],[Decimal]],".000"),"-",Table711[[#This Row],[Pitch]]," ",Table711[[#This Row],[Series]]," ",Table711[[#This Row],[Class]])</f>
        <v>1.875-8 UN 3A</v>
      </c>
      <c r="I357" s="55">
        <v>0</v>
      </c>
      <c r="J357" s="55">
        <v>1.4375</v>
      </c>
      <c r="K357" s="55">
        <v>1.4225000000000001</v>
      </c>
      <c r="L357" s="55" t="s">
        <v>551</v>
      </c>
      <c r="M357" s="55">
        <v>1.3563000000000001</v>
      </c>
      <c r="N357" s="55">
        <v>1.3509</v>
      </c>
      <c r="O357" s="55">
        <v>1.2887</v>
      </c>
      <c r="R357" s="4"/>
      <c r="S357" s="38" t="s">
        <v>730</v>
      </c>
      <c r="T357" s="4" t="str">
        <f>VLOOKUP(LEFT(Table7912[[#This Row],[Column1]],FIND("–",Table7912[[#This Row],[Column1]])-1),Table610[],2,0)</f>
        <v>1 7/16</v>
      </c>
      <c r="U357" s="13">
        <f>VLOOKUP(LEFT(Table7912[[#This Row],[Column1]],FIND("–",Table7912[[#This Row],[Column1]])-1),Table610[],4,0)</f>
        <v>1.875</v>
      </c>
      <c r="V357" s="4" t="str">
        <f t="shared" si="11"/>
        <v>8</v>
      </c>
      <c r="W357" s="4" t="s">
        <v>384</v>
      </c>
      <c r="X357" s="4" t="s">
        <v>375</v>
      </c>
      <c r="Y357" s="4" t="str">
        <f>CONCATENATE(Table7912[[#This Row],[Fraction]],"-",Table7912[[#This Row],[Pitch]]," ",Table7912[[#This Row],[Series]]," ",Table7912[[#This Row],[Class]])</f>
        <v>1 7/16-8 UN 3B</v>
      </c>
      <c r="Z357" s="4" t="str">
        <f>CONCATENATE(TEXT(Table7912[[#This Row],[Decimal]],".000"),"-",Table7912[[#This Row],[Pitch]]," ",Table7912[[#This Row],[Series]]," ",Table7912[[#This Row],[Class]])</f>
        <v>1.875-8 UN 3B</v>
      </c>
      <c r="AC357" s="55">
        <v>1.4375</v>
      </c>
      <c r="AE357" s="4">
        <v>1.3633999999999999</v>
      </c>
      <c r="AF357" s="4">
        <v>1.3563000000000001</v>
      </c>
      <c r="AG357" s="4"/>
      <c r="AH357" s="55">
        <v>1.302</v>
      </c>
      <c r="AI357" s="4">
        <v>1.3171999999999999</v>
      </c>
      <c r="AJ357" s="4"/>
      <c r="AK357" s="4"/>
      <c r="AL357" s="4"/>
      <c r="AM357" s="4"/>
      <c r="AN357" s="4"/>
      <c r="AO357" s="4"/>
      <c r="AS357" s="16"/>
      <c r="AT357" s="16"/>
      <c r="AX357" s="17"/>
      <c r="AY357" s="77"/>
    </row>
    <row r="358" spans="1:51" x14ac:dyDescent="0.25">
      <c r="A358" s="38" t="s">
        <v>731</v>
      </c>
      <c r="B358" s="4" t="str">
        <f>VLOOKUP(LEFT(Table711[[#This Row],[Column1]],FIND("–",Table711[[#This Row],[Column1]])-1),Table610[],2,0)</f>
        <v>1 7/16</v>
      </c>
      <c r="C358" s="13">
        <f>VLOOKUP(LEFT(Table711[[#This Row],[Column1]],FIND("–",Table711[[#This Row],[Column1]])-1),Table610[],4,0)</f>
        <v>1.875</v>
      </c>
      <c r="D358" s="4" t="str">
        <f t="shared" si="10"/>
        <v>12</v>
      </c>
      <c r="E358" s="4" t="s">
        <v>384</v>
      </c>
      <c r="F358" s="4" t="s">
        <v>372</v>
      </c>
      <c r="G358" s="4" t="str">
        <f>CONCATENATE(Table711[[#This Row],[Fraction]],"-",Table711[[#This Row],[Pitch]]," ",Table711[[#This Row],[Series]]," ",Table711[[#This Row],[Class]])</f>
        <v>1 7/16-12 UN 2A</v>
      </c>
      <c r="H358" s="4" t="str">
        <f>CONCATENATE(TEXT(Table711[[#This Row],[Decimal]],".000"),"-",Table711[[#This Row],[Pitch]]," ",Table711[[#This Row],[Series]]," ",Table711[[#This Row],[Class]])</f>
        <v>1.875-12 UN 2A</v>
      </c>
      <c r="I358" s="55">
        <v>1.8E-3</v>
      </c>
      <c r="J358" s="55">
        <v>1.4357</v>
      </c>
      <c r="K358" s="55">
        <v>1.4242999999999999</v>
      </c>
      <c r="L358" s="55" t="s">
        <v>551</v>
      </c>
      <c r="M358" s="55">
        <v>1.3815999999999999</v>
      </c>
      <c r="N358" s="55">
        <v>1.3756999999999999</v>
      </c>
      <c r="O358" s="55">
        <v>1.3365</v>
      </c>
      <c r="R358" s="4"/>
      <c r="S358" s="38" t="s">
        <v>731</v>
      </c>
      <c r="T358" s="4" t="str">
        <f>VLOOKUP(LEFT(Table7912[[#This Row],[Column1]],FIND("–",Table7912[[#This Row],[Column1]])-1),Table610[],2,0)</f>
        <v>1 7/16</v>
      </c>
      <c r="U358" s="13">
        <f>VLOOKUP(LEFT(Table7912[[#This Row],[Column1]],FIND("–",Table7912[[#This Row],[Column1]])-1),Table610[],4,0)</f>
        <v>1.875</v>
      </c>
      <c r="V358" s="4" t="str">
        <f t="shared" si="11"/>
        <v>12</v>
      </c>
      <c r="W358" s="4" t="s">
        <v>384</v>
      </c>
      <c r="X358" s="4" t="s">
        <v>373</v>
      </c>
      <c r="Y358" s="4" t="str">
        <f>CONCATENATE(Table7912[[#This Row],[Fraction]],"-",Table7912[[#This Row],[Pitch]]," ",Table7912[[#This Row],[Series]]," ",Table7912[[#This Row],[Class]])</f>
        <v>1 7/16-12 UN 2B</v>
      </c>
      <c r="Z358" s="4" t="str">
        <f>CONCATENATE(TEXT(Table7912[[#This Row],[Decimal]],".000"),"-",Table7912[[#This Row],[Pitch]]," ",Table7912[[#This Row],[Series]]," ",Table7912[[#This Row],[Class]])</f>
        <v>1.875-12 UN 2B</v>
      </c>
      <c r="AC358" s="55">
        <v>1.4375</v>
      </c>
      <c r="AE358" s="4">
        <v>1.391</v>
      </c>
      <c r="AF358" s="4">
        <v>1.3834</v>
      </c>
      <c r="AG358" s="4"/>
      <c r="AH358" s="55">
        <v>1.347</v>
      </c>
      <c r="AI358" s="4">
        <v>1.365</v>
      </c>
      <c r="AJ358" s="4"/>
      <c r="AK358" s="4"/>
      <c r="AL358" s="4"/>
      <c r="AM358" s="4"/>
      <c r="AN358" s="4"/>
      <c r="AO358" s="4"/>
      <c r="AS358" s="16"/>
      <c r="AT358" s="16"/>
      <c r="AX358" s="17"/>
      <c r="AY358" s="77"/>
    </row>
    <row r="359" spans="1:51" x14ac:dyDescent="0.25">
      <c r="A359" s="38" t="s">
        <v>731</v>
      </c>
      <c r="B359" s="4" t="str">
        <f>VLOOKUP(LEFT(Table711[[#This Row],[Column1]],FIND("–",Table711[[#This Row],[Column1]])-1),Table610[],2,0)</f>
        <v>1 7/16</v>
      </c>
      <c r="C359" s="13">
        <f>VLOOKUP(LEFT(Table711[[#This Row],[Column1]],FIND("–",Table711[[#This Row],[Column1]])-1),Table610[],4,0)</f>
        <v>1.875</v>
      </c>
      <c r="D359" s="4" t="str">
        <f t="shared" si="10"/>
        <v>12</v>
      </c>
      <c r="E359" s="4" t="s">
        <v>384</v>
      </c>
      <c r="F359" s="4" t="s">
        <v>374</v>
      </c>
      <c r="G359" s="4" t="str">
        <f>CONCATENATE(Table711[[#This Row],[Fraction]],"-",Table711[[#This Row],[Pitch]]," ",Table711[[#This Row],[Series]]," ",Table711[[#This Row],[Class]])</f>
        <v>1 7/16-12 UN 3A</v>
      </c>
      <c r="H359" s="4" t="str">
        <f>CONCATENATE(TEXT(Table711[[#This Row],[Decimal]],".000"),"-",Table711[[#This Row],[Pitch]]," ",Table711[[#This Row],[Series]]," ",Table711[[#This Row],[Class]])</f>
        <v>1.875-12 UN 3A</v>
      </c>
      <c r="I359" s="55">
        <v>0</v>
      </c>
      <c r="J359" s="55">
        <v>1.4375</v>
      </c>
      <c r="K359" s="55">
        <v>1.4260999999999999</v>
      </c>
      <c r="L359" s="55" t="s">
        <v>551</v>
      </c>
      <c r="M359" s="55">
        <v>1.3834</v>
      </c>
      <c r="N359" s="55">
        <v>1.379</v>
      </c>
      <c r="O359" s="55">
        <v>1.3383</v>
      </c>
      <c r="R359" s="4"/>
      <c r="S359" s="38" t="s">
        <v>731</v>
      </c>
      <c r="T359" s="4" t="str">
        <f>VLOOKUP(LEFT(Table7912[[#This Row],[Column1]],FIND("–",Table7912[[#This Row],[Column1]])-1),Table610[],2,0)</f>
        <v>1 7/16</v>
      </c>
      <c r="U359" s="13">
        <f>VLOOKUP(LEFT(Table7912[[#This Row],[Column1]],FIND("–",Table7912[[#This Row],[Column1]])-1),Table610[],4,0)</f>
        <v>1.875</v>
      </c>
      <c r="V359" s="4" t="str">
        <f t="shared" si="11"/>
        <v>12</v>
      </c>
      <c r="W359" s="4" t="s">
        <v>384</v>
      </c>
      <c r="X359" s="4" t="s">
        <v>375</v>
      </c>
      <c r="Y359" s="4" t="str">
        <f>CONCATENATE(Table7912[[#This Row],[Fraction]],"-",Table7912[[#This Row],[Pitch]]," ",Table7912[[#This Row],[Series]]," ",Table7912[[#This Row],[Class]])</f>
        <v>1 7/16-12 UN 3B</v>
      </c>
      <c r="Z359" s="4" t="str">
        <f>CONCATENATE(TEXT(Table7912[[#This Row],[Decimal]],".000"),"-",Table7912[[#This Row],[Pitch]]," ",Table7912[[#This Row],[Series]]," ",Table7912[[#This Row],[Class]])</f>
        <v>1.875-12 UN 3B</v>
      </c>
      <c r="AC359" s="55">
        <v>1.4375</v>
      </c>
      <c r="AE359" s="4">
        <v>1.3891</v>
      </c>
      <c r="AF359" s="4">
        <v>1.3834</v>
      </c>
      <c r="AG359" s="4"/>
      <c r="AH359" s="55">
        <v>1.347</v>
      </c>
      <c r="AI359" s="4">
        <v>1.3573</v>
      </c>
      <c r="AJ359" s="4"/>
      <c r="AK359" s="4"/>
      <c r="AL359" s="4"/>
      <c r="AM359" s="4"/>
      <c r="AN359" s="4"/>
      <c r="AO359" s="4"/>
      <c r="AS359" s="16"/>
      <c r="AT359" s="16"/>
      <c r="AX359" s="17"/>
      <c r="AY359" s="77"/>
    </row>
    <row r="360" spans="1:51" x14ac:dyDescent="0.25">
      <c r="A360" s="38" t="s">
        <v>732</v>
      </c>
      <c r="B360" s="4" t="str">
        <f>VLOOKUP(LEFT(Table711[[#This Row],[Column1]],FIND("–",Table711[[#This Row],[Column1]])-1),Table610[],2,0)</f>
        <v>1 7/16</v>
      </c>
      <c r="C360" s="13">
        <f>VLOOKUP(LEFT(Table711[[#This Row],[Column1]],FIND("–",Table711[[#This Row],[Column1]])-1),Table610[],4,0)</f>
        <v>1.875</v>
      </c>
      <c r="D360" s="4" t="str">
        <f t="shared" si="10"/>
        <v>16</v>
      </c>
      <c r="E360" s="4" t="s">
        <v>384</v>
      </c>
      <c r="F360" s="4" t="s">
        <v>372</v>
      </c>
      <c r="G360" s="4" t="str">
        <f>CONCATENATE(Table711[[#This Row],[Fraction]],"-",Table711[[#This Row],[Pitch]]," ",Table711[[#This Row],[Series]]," ",Table711[[#This Row],[Class]])</f>
        <v>1 7/16-16 UN 2A</v>
      </c>
      <c r="H360" s="4" t="str">
        <f>CONCATENATE(TEXT(Table711[[#This Row],[Decimal]],".000"),"-",Table711[[#This Row],[Pitch]]," ",Table711[[#This Row],[Series]]," ",Table711[[#This Row],[Class]])</f>
        <v>1.875-16 UN 2A</v>
      </c>
      <c r="I360" s="55">
        <v>1.6000000000000001E-3</v>
      </c>
      <c r="J360" s="55">
        <v>1.4359</v>
      </c>
      <c r="K360" s="55">
        <v>1.4265000000000001</v>
      </c>
      <c r="L360" s="55" t="s">
        <v>551</v>
      </c>
      <c r="M360" s="55">
        <v>1.3953</v>
      </c>
      <c r="N360" s="55">
        <v>1.3900999999999999</v>
      </c>
      <c r="O360" s="55">
        <v>1.3613999999999999</v>
      </c>
      <c r="R360" s="4"/>
      <c r="S360" s="38" t="s">
        <v>732</v>
      </c>
      <c r="T360" s="4" t="str">
        <f>VLOOKUP(LEFT(Table7912[[#This Row],[Column1]],FIND("–",Table7912[[#This Row],[Column1]])-1),Table610[],2,0)</f>
        <v>1 7/16</v>
      </c>
      <c r="U360" s="13">
        <f>VLOOKUP(LEFT(Table7912[[#This Row],[Column1]],FIND("–",Table7912[[#This Row],[Column1]])-1),Table610[],4,0)</f>
        <v>1.875</v>
      </c>
      <c r="V360" s="4" t="str">
        <f t="shared" si="11"/>
        <v>16</v>
      </c>
      <c r="W360" s="4" t="s">
        <v>384</v>
      </c>
      <c r="X360" s="4" t="s">
        <v>373</v>
      </c>
      <c r="Y360" s="4" t="str">
        <f>CONCATENATE(Table7912[[#This Row],[Fraction]],"-",Table7912[[#This Row],[Pitch]]," ",Table7912[[#This Row],[Series]]," ",Table7912[[#This Row],[Class]])</f>
        <v>1 7/16-16 UN 2B</v>
      </c>
      <c r="Z360" s="4" t="str">
        <f>CONCATENATE(TEXT(Table7912[[#This Row],[Decimal]],".000"),"-",Table7912[[#This Row],[Pitch]]," ",Table7912[[#This Row],[Series]]," ",Table7912[[#This Row],[Class]])</f>
        <v>1.875-16 UN 2B</v>
      </c>
      <c r="AC360" s="55">
        <v>1.4375</v>
      </c>
      <c r="AE360" s="4">
        <v>1.4036999999999999</v>
      </c>
      <c r="AF360" s="4">
        <v>1.3969</v>
      </c>
      <c r="AG360" s="4"/>
      <c r="AH360" s="55">
        <v>1.37</v>
      </c>
      <c r="AI360" s="4">
        <v>1.3839999999999999</v>
      </c>
      <c r="AJ360" s="4"/>
      <c r="AK360" s="4"/>
      <c r="AL360" s="4"/>
      <c r="AM360" s="4"/>
      <c r="AN360" s="4"/>
      <c r="AO360" s="4"/>
      <c r="AS360" s="16"/>
      <c r="AT360" s="16"/>
      <c r="AX360" s="17"/>
      <c r="AY360" s="77"/>
    </row>
    <row r="361" spans="1:51" x14ac:dyDescent="0.25">
      <c r="A361" s="38" t="s">
        <v>732</v>
      </c>
      <c r="B361" s="4" t="str">
        <f>VLOOKUP(LEFT(Table711[[#This Row],[Column1]],FIND("–",Table711[[#This Row],[Column1]])-1),Table610[],2,0)</f>
        <v>1 7/16</v>
      </c>
      <c r="C361" s="13">
        <f>VLOOKUP(LEFT(Table711[[#This Row],[Column1]],FIND("–",Table711[[#This Row],[Column1]])-1),Table610[],4,0)</f>
        <v>1.875</v>
      </c>
      <c r="D361" s="4" t="str">
        <f t="shared" si="10"/>
        <v>16</v>
      </c>
      <c r="E361" s="4" t="s">
        <v>384</v>
      </c>
      <c r="F361" s="4" t="s">
        <v>374</v>
      </c>
      <c r="G361" s="4" t="str">
        <f>CONCATENATE(Table711[[#This Row],[Fraction]],"-",Table711[[#This Row],[Pitch]]," ",Table711[[#This Row],[Series]]," ",Table711[[#This Row],[Class]])</f>
        <v>1 7/16-16 UN 3A</v>
      </c>
      <c r="H361" s="4" t="str">
        <f>CONCATENATE(TEXT(Table711[[#This Row],[Decimal]],".000"),"-",Table711[[#This Row],[Pitch]]," ",Table711[[#This Row],[Series]]," ",Table711[[#This Row],[Class]])</f>
        <v>1.875-16 UN 3A</v>
      </c>
      <c r="I361" s="55">
        <v>0</v>
      </c>
      <c r="J361" s="55">
        <v>1.4375</v>
      </c>
      <c r="K361" s="55">
        <v>1.4280999999999999</v>
      </c>
      <c r="L361" s="55" t="s">
        <v>551</v>
      </c>
      <c r="M361" s="55">
        <v>1.3969</v>
      </c>
      <c r="N361" s="55">
        <v>1.393</v>
      </c>
      <c r="O361" s="55">
        <v>1.363</v>
      </c>
      <c r="R361" s="4"/>
      <c r="S361" s="38" t="s">
        <v>732</v>
      </c>
      <c r="T361" s="4" t="str">
        <f>VLOOKUP(LEFT(Table7912[[#This Row],[Column1]],FIND("–",Table7912[[#This Row],[Column1]])-1),Table610[],2,0)</f>
        <v>1 7/16</v>
      </c>
      <c r="U361" s="13">
        <f>VLOOKUP(LEFT(Table7912[[#This Row],[Column1]],FIND("–",Table7912[[#This Row],[Column1]])-1),Table610[],4,0)</f>
        <v>1.875</v>
      </c>
      <c r="V361" s="4" t="str">
        <f t="shared" si="11"/>
        <v>16</v>
      </c>
      <c r="W361" s="4" t="s">
        <v>384</v>
      </c>
      <c r="X361" s="4" t="s">
        <v>375</v>
      </c>
      <c r="Y361" s="4" t="str">
        <f>CONCATENATE(Table7912[[#This Row],[Fraction]],"-",Table7912[[#This Row],[Pitch]]," ",Table7912[[#This Row],[Series]]," ",Table7912[[#This Row],[Class]])</f>
        <v>1 7/16-16 UN 3B</v>
      </c>
      <c r="Z361" s="4" t="str">
        <f>CONCATENATE(TEXT(Table7912[[#This Row],[Decimal]],".000"),"-",Table7912[[#This Row],[Pitch]]," ",Table7912[[#This Row],[Series]]," ",Table7912[[#This Row],[Class]])</f>
        <v>1.875-16 UN 3B</v>
      </c>
      <c r="AC361" s="55">
        <v>1.4375</v>
      </c>
      <c r="AE361" s="4">
        <v>1.4019999999999999</v>
      </c>
      <c r="AF361" s="4">
        <v>1.3969</v>
      </c>
      <c r="AG361" s="4"/>
      <c r="AH361" s="55">
        <v>1.37</v>
      </c>
      <c r="AI361" s="4">
        <v>1.3783000000000001</v>
      </c>
      <c r="AJ361" s="4"/>
      <c r="AK361" s="4"/>
      <c r="AL361" s="4"/>
      <c r="AM361" s="4"/>
      <c r="AN361" s="4"/>
      <c r="AO361" s="4"/>
      <c r="AS361" s="16"/>
      <c r="AT361" s="16"/>
      <c r="AX361" s="17"/>
      <c r="AY361" s="77"/>
    </row>
    <row r="362" spans="1:51" x14ac:dyDescent="0.25">
      <c r="A362" s="38" t="s">
        <v>733</v>
      </c>
      <c r="B362" s="4" t="str">
        <f>VLOOKUP(LEFT(Table711[[#This Row],[Column1]],FIND("–",Table711[[#This Row],[Column1]])-1),Table610[],2,0)</f>
        <v>1 7/16</v>
      </c>
      <c r="C362" s="13">
        <f>VLOOKUP(LEFT(Table711[[#This Row],[Column1]],FIND("–",Table711[[#This Row],[Column1]])-1),Table610[],4,0)</f>
        <v>1.875</v>
      </c>
      <c r="D362" s="4" t="str">
        <f t="shared" si="10"/>
        <v>18</v>
      </c>
      <c r="E362" s="4" t="s">
        <v>383</v>
      </c>
      <c r="F362" s="4" t="s">
        <v>372</v>
      </c>
      <c r="G362" s="4" t="str">
        <f>CONCATENATE(Table711[[#This Row],[Fraction]],"-",Table711[[#This Row],[Pitch]]," ",Table711[[#This Row],[Series]]," ",Table711[[#This Row],[Class]])</f>
        <v>1 7/16-18 UNEF 2A</v>
      </c>
      <c r="H362" s="4" t="str">
        <f>CONCATENATE(TEXT(Table711[[#This Row],[Decimal]],".000"),"-",Table711[[#This Row],[Pitch]]," ",Table711[[#This Row],[Series]]," ",Table711[[#This Row],[Class]])</f>
        <v>1.875-18 UNEF 2A</v>
      </c>
      <c r="I362" s="55">
        <v>1.5E-3</v>
      </c>
      <c r="J362" s="55">
        <v>1.4359999999999999</v>
      </c>
      <c r="K362" s="55">
        <v>1.4273</v>
      </c>
      <c r="L362" s="55" t="s">
        <v>551</v>
      </c>
      <c r="M362" s="55">
        <v>1.3998999999999999</v>
      </c>
      <c r="N362" s="55">
        <v>1.3949</v>
      </c>
      <c r="O362" s="55">
        <v>1.3698999999999999</v>
      </c>
      <c r="R362" s="4"/>
      <c r="S362" s="38" t="s">
        <v>733</v>
      </c>
      <c r="T362" s="4" t="str">
        <f>VLOOKUP(LEFT(Table7912[[#This Row],[Column1]],FIND("–",Table7912[[#This Row],[Column1]])-1),Table610[],2,0)</f>
        <v>1 7/16</v>
      </c>
      <c r="U362" s="13">
        <f>VLOOKUP(LEFT(Table7912[[#This Row],[Column1]],FIND("–",Table7912[[#This Row],[Column1]])-1),Table610[],4,0)</f>
        <v>1.875</v>
      </c>
      <c r="V362" s="4" t="str">
        <f t="shared" si="11"/>
        <v>18</v>
      </c>
      <c r="W362" s="4" t="s">
        <v>383</v>
      </c>
      <c r="X362" s="4" t="s">
        <v>373</v>
      </c>
      <c r="Y362" s="4" t="str">
        <f>CONCATENATE(Table7912[[#This Row],[Fraction]],"-",Table7912[[#This Row],[Pitch]]," ",Table7912[[#This Row],[Series]]," ",Table7912[[#This Row],[Class]])</f>
        <v>1 7/16-18 UNEF 2B</v>
      </c>
      <c r="Z362" s="4" t="str">
        <f>CONCATENATE(TEXT(Table7912[[#This Row],[Decimal]],".000"),"-",Table7912[[#This Row],[Pitch]]," ",Table7912[[#This Row],[Series]]," ",Table7912[[#This Row],[Class]])</f>
        <v>1.875-18 UNEF 2B</v>
      </c>
      <c r="AC362" s="55">
        <v>1.4375</v>
      </c>
      <c r="AE362" s="4">
        <v>1.4078999999999999</v>
      </c>
      <c r="AF362" s="4">
        <v>1.4014</v>
      </c>
      <c r="AG362" s="4"/>
      <c r="AH362" s="55">
        <v>1.377</v>
      </c>
      <c r="AI362" s="4">
        <v>1.39</v>
      </c>
      <c r="AJ362" s="4"/>
      <c r="AK362" s="4"/>
      <c r="AL362" s="4"/>
      <c r="AM362" s="4"/>
      <c r="AN362" s="4"/>
      <c r="AO362" s="4"/>
      <c r="AS362" s="16"/>
      <c r="AT362" s="16"/>
      <c r="AX362" s="17"/>
      <c r="AY362" s="77"/>
    </row>
    <row r="363" spans="1:51" x14ac:dyDescent="0.25">
      <c r="A363" s="38" t="s">
        <v>733</v>
      </c>
      <c r="B363" s="4" t="str">
        <f>VLOOKUP(LEFT(Table711[[#This Row],[Column1]],FIND("–",Table711[[#This Row],[Column1]])-1),Table610[],2,0)</f>
        <v>1 7/16</v>
      </c>
      <c r="C363" s="13">
        <f>VLOOKUP(LEFT(Table711[[#This Row],[Column1]],FIND("–",Table711[[#This Row],[Column1]])-1),Table610[],4,0)</f>
        <v>1.875</v>
      </c>
      <c r="D363" s="4" t="str">
        <f t="shared" si="10"/>
        <v>18</v>
      </c>
      <c r="E363" s="4" t="s">
        <v>383</v>
      </c>
      <c r="F363" s="4" t="s">
        <v>374</v>
      </c>
      <c r="G363" s="4" t="str">
        <f>CONCATENATE(Table711[[#This Row],[Fraction]],"-",Table711[[#This Row],[Pitch]]," ",Table711[[#This Row],[Series]]," ",Table711[[#This Row],[Class]])</f>
        <v>1 7/16-18 UNEF 3A</v>
      </c>
      <c r="H363" s="4" t="str">
        <f>CONCATENATE(TEXT(Table711[[#This Row],[Decimal]],".000"),"-",Table711[[#This Row],[Pitch]]," ",Table711[[#This Row],[Series]]," ",Table711[[#This Row],[Class]])</f>
        <v>1.875-18 UNEF 3A</v>
      </c>
      <c r="I363" s="55">
        <v>0</v>
      </c>
      <c r="J363" s="55">
        <v>1.4375</v>
      </c>
      <c r="K363" s="55">
        <v>1.4288000000000001</v>
      </c>
      <c r="L363" s="55" t="s">
        <v>551</v>
      </c>
      <c r="M363" s="55">
        <v>1.4014</v>
      </c>
      <c r="N363" s="55">
        <v>1.3976999999999999</v>
      </c>
      <c r="O363" s="55">
        <v>1.3714</v>
      </c>
      <c r="R363" s="4"/>
      <c r="S363" s="38" t="s">
        <v>733</v>
      </c>
      <c r="T363" s="4" t="str">
        <f>VLOOKUP(LEFT(Table7912[[#This Row],[Column1]],FIND("–",Table7912[[#This Row],[Column1]])-1),Table610[],2,0)</f>
        <v>1 7/16</v>
      </c>
      <c r="U363" s="13">
        <f>VLOOKUP(LEFT(Table7912[[#This Row],[Column1]],FIND("–",Table7912[[#This Row],[Column1]])-1),Table610[],4,0)</f>
        <v>1.875</v>
      </c>
      <c r="V363" s="4" t="str">
        <f t="shared" si="11"/>
        <v>18</v>
      </c>
      <c r="W363" s="4" t="s">
        <v>383</v>
      </c>
      <c r="X363" s="4" t="s">
        <v>375</v>
      </c>
      <c r="Y363" s="4" t="str">
        <f>CONCATENATE(Table7912[[#This Row],[Fraction]],"-",Table7912[[#This Row],[Pitch]]," ",Table7912[[#This Row],[Series]]," ",Table7912[[#This Row],[Class]])</f>
        <v>1 7/16-18 UNEF 3B</v>
      </c>
      <c r="Z363" s="4" t="str">
        <f>CONCATENATE(TEXT(Table7912[[#This Row],[Decimal]],".000"),"-",Table7912[[#This Row],[Pitch]]," ",Table7912[[#This Row],[Series]]," ",Table7912[[#This Row],[Class]])</f>
        <v>1.875-18 UNEF 3B</v>
      </c>
      <c r="AC363" s="55">
        <v>1.4375</v>
      </c>
      <c r="AE363" s="4">
        <v>1.4061999999999999</v>
      </c>
      <c r="AF363" s="4">
        <v>1.4014</v>
      </c>
      <c r="AG363" s="4"/>
      <c r="AH363" s="55">
        <v>1.377</v>
      </c>
      <c r="AI363" s="4">
        <v>1.3855</v>
      </c>
      <c r="AJ363" s="4"/>
      <c r="AK363" s="4"/>
      <c r="AL363" s="4"/>
      <c r="AM363" s="4"/>
      <c r="AN363" s="4"/>
      <c r="AO363" s="4"/>
      <c r="AS363" s="16"/>
      <c r="AT363" s="16"/>
      <c r="AX363" s="17"/>
      <c r="AY363" s="77"/>
    </row>
    <row r="364" spans="1:51" x14ac:dyDescent="0.25">
      <c r="A364" s="38" t="s">
        <v>734</v>
      </c>
      <c r="B364" s="4" t="str">
        <f>VLOOKUP(LEFT(Table711[[#This Row],[Column1]],FIND("–",Table711[[#This Row],[Column1]])-1),Table610[],2,0)</f>
        <v>1 7/16</v>
      </c>
      <c r="C364" s="13">
        <f>VLOOKUP(LEFT(Table711[[#This Row],[Column1]],FIND("–",Table711[[#This Row],[Column1]])-1),Table610[],4,0)</f>
        <v>1.875</v>
      </c>
      <c r="D364" s="4" t="str">
        <f t="shared" si="10"/>
        <v>20</v>
      </c>
      <c r="E364" s="4" t="s">
        <v>384</v>
      </c>
      <c r="F364" s="4" t="s">
        <v>372</v>
      </c>
      <c r="G364" s="4" t="str">
        <f>CONCATENATE(Table711[[#This Row],[Fraction]],"-",Table711[[#This Row],[Pitch]]," ",Table711[[#This Row],[Series]]," ",Table711[[#This Row],[Class]])</f>
        <v>1 7/16-20 UN 2A</v>
      </c>
      <c r="H364" s="4" t="str">
        <f>CONCATENATE(TEXT(Table711[[#This Row],[Decimal]],".000"),"-",Table711[[#This Row],[Pitch]]," ",Table711[[#This Row],[Series]]," ",Table711[[#This Row],[Class]])</f>
        <v>1.875-20 UN 2A</v>
      </c>
      <c r="I364" s="55">
        <v>1.4E-3</v>
      </c>
      <c r="J364" s="55">
        <v>1.4360999999999999</v>
      </c>
      <c r="K364" s="55">
        <v>1.4279999999999999</v>
      </c>
      <c r="L364" s="55" t="s">
        <v>551</v>
      </c>
      <c r="M364" s="55">
        <v>1.4036</v>
      </c>
      <c r="N364" s="55">
        <v>1.3988</v>
      </c>
      <c r="O364" s="55">
        <v>1.3766</v>
      </c>
      <c r="R364" s="4"/>
      <c r="S364" s="38" t="s">
        <v>734</v>
      </c>
      <c r="T364" s="4" t="str">
        <f>VLOOKUP(LEFT(Table7912[[#This Row],[Column1]],FIND("–",Table7912[[#This Row],[Column1]])-1),Table610[],2,0)</f>
        <v>1 7/16</v>
      </c>
      <c r="U364" s="13">
        <f>VLOOKUP(LEFT(Table7912[[#This Row],[Column1]],FIND("–",Table7912[[#This Row],[Column1]])-1),Table610[],4,0)</f>
        <v>1.875</v>
      </c>
      <c r="V364" s="4" t="str">
        <f t="shared" si="11"/>
        <v>20</v>
      </c>
      <c r="W364" s="4" t="s">
        <v>384</v>
      </c>
      <c r="X364" s="4" t="s">
        <v>373</v>
      </c>
      <c r="Y364" s="4" t="str">
        <f>CONCATENATE(Table7912[[#This Row],[Fraction]],"-",Table7912[[#This Row],[Pitch]]," ",Table7912[[#This Row],[Series]]," ",Table7912[[#This Row],[Class]])</f>
        <v>1 7/16-20 UN 2B</v>
      </c>
      <c r="Z364" s="4" t="str">
        <f>CONCATENATE(TEXT(Table7912[[#This Row],[Decimal]],".000"),"-",Table7912[[#This Row],[Pitch]]," ",Table7912[[#This Row],[Series]]," ",Table7912[[#This Row],[Class]])</f>
        <v>1.875-20 UN 2B</v>
      </c>
      <c r="AC364" s="55">
        <v>1.4375</v>
      </c>
      <c r="AE364" s="4">
        <v>1.4112</v>
      </c>
      <c r="AF364" s="4">
        <v>1.405</v>
      </c>
      <c r="AG364" s="4"/>
      <c r="AH364" s="55">
        <v>1.383</v>
      </c>
      <c r="AI364" s="4">
        <v>1.395</v>
      </c>
      <c r="AJ364" s="4"/>
      <c r="AK364" s="4"/>
      <c r="AL364" s="4"/>
      <c r="AM364" s="4"/>
      <c r="AN364" s="4"/>
      <c r="AO364" s="4"/>
      <c r="AS364" s="16"/>
      <c r="AT364" s="16"/>
      <c r="AX364" s="17"/>
      <c r="AY364" s="77"/>
    </row>
    <row r="365" spans="1:51" x14ac:dyDescent="0.25">
      <c r="A365" s="38" t="s">
        <v>734</v>
      </c>
      <c r="B365" s="4" t="str">
        <f>VLOOKUP(LEFT(Table711[[#This Row],[Column1]],FIND("–",Table711[[#This Row],[Column1]])-1),Table610[],2,0)</f>
        <v>1 7/16</v>
      </c>
      <c r="C365" s="13">
        <f>VLOOKUP(LEFT(Table711[[#This Row],[Column1]],FIND("–",Table711[[#This Row],[Column1]])-1),Table610[],4,0)</f>
        <v>1.875</v>
      </c>
      <c r="D365" s="4" t="str">
        <f t="shared" si="10"/>
        <v>20</v>
      </c>
      <c r="E365" s="4" t="s">
        <v>384</v>
      </c>
      <c r="F365" s="4" t="s">
        <v>374</v>
      </c>
      <c r="G365" s="4" t="str">
        <f>CONCATENATE(Table711[[#This Row],[Fraction]],"-",Table711[[#This Row],[Pitch]]," ",Table711[[#This Row],[Series]]," ",Table711[[#This Row],[Class]])</f>
        <v>1 7/16-20 UN 3A</v>
      </c>
      <c r="H365" s="4" t="str">
        <f>CONCATENATE(TEXT(Table711[[#This Row],[Decimal]],".000"),"-",Table711[[#This Row],[Pitch]]," ",Table711[[#This Row],[Series]]," ",Table711[[#This Row],[Class]])</f>
        <v>1.875-20 UN 3A</v>
      </c>
      <c r="I365" s="55">
        <v>0</v>
      </c>
      <c r="J365" s="55">
        <v>1.4375</v>
      </c>
      <c r="K365" s="55">
        <v>1.4294</v>
      </c>
      <c r="L365" s="55" t="s">
        <v>551</v>
      </c>
      <c r="M365" s="55">
        <v>1.405</v>
      </c>
      <c r="N365" s="55">
        <v>1.4014</v>
      </c>
      <c r="O365" s="55">
        <v>1.3779999999999999</v>
      </c>
      <c r="R365" s="4"/>
      <c r="S365" s="38" t="s">
        <v>734</v>
      </c>
      <c r="T365" s="4" t="str">
        <f>VLOOKUP(LEFT(Table7912[[#This Row],[Column1]],FIND("–",Table7912[[#This Row],[Column1]])-1),Table610[],2,0)</f>
        <v>1 7/16</v>
      </c>
      <c r="U365" s="13">
        <f>VLOOKUP(LEFT(Table7912[[#This Row],[Column1]],FIND("–",Table7912[[#This Row],[Column1]])-1),Table610[],4,0)</f>
        <v>1.875</v>
      </c>
      <c r="V365" s="4" t="str">
        <f t="shared" si="11"/>
        <v>20</v>
      </c>
      <c r="W365" s="4" t="s">
        <v>384</v>
      </c>
      <c r="X365" s="4" t="s">
        <v>375</v>
      </c>
      <c r="Y365" s="4" t="str">
        <f>CONCATENATE(Table7912[[#This Row],[Fraction]],"-",Table7912[[#This Row],[Pitch]]," ",Table7912[[#This Row],[Series]]," ",Table7912[[#This Row],[Class]])</f>
        <v>1 7/16-20 UN 3B</v>
      </c>
      <c r="Z365" s="4" t="str">
        <f>CONCATENATE(TEXT(Table7912[[#This Row],[Decimal]],".000"),"-",Table7912[[#This Row],[Pitch]]," ",Table7912[[#This Row],[Series]]," ",Table7912[[#This Row],[Class]])</f>
        <v>1.875-20 UN 3B</v>
      </c>
      <c r="AC365" s="55">
        <v>1.4375</v>
      </c>
      <c r="AE365" s="4">
        <v>1.4096</v>
      </c>
      <c r="AF365" s="4">
        <v>1.405</v>
      </c>
      <c r="AG365" s="4"/>
      <c r="AH365" s="55">
        <v>1.383</v>
      </c>
      <c r="AI365" s="4">
        <v>1.3912</v>
      </c>
      <c r="AJ365" s="4"/>
      <c r="AK365" s="4"/>
      <c r="AL365" s="4"/>
      <c r="AM365" s="4"/>
      <c r="AN365" s="4"/>
      <c r="AO365" s="4"/>
      <c r="AS365" s="16"/>
      <c r="AT365" s="16"/>
      <c r="AX365" s="17"/>
      <c r="AY365" s="77"/>
    </row>
    <row r="366" spans="1:51" x14ac:dyDescent="0.25">
      <c r="A366" s="38" t="s">
        <v>735</v>
      </c>
      <c r="B366" s="4" t="str">
        <f>VLOOKUP(LEFT(Table711[[#This Row],[Column1]],FIND("–",Table711[[#This Row],[Column1]])-1),Table610[],2,0)</f>
        <v>1 7/16</v>
      </c>
      <c r="C366" s="13">
        <f>VLOOKUP(LEFT(Table711[[#This Row],[Column1]],FIND("–",Table711[[#This Row],[Column1]])-1),Table610[],4,0)</f>
        <v>1.875</v>
      </c>
      <c r="D366" s="4" t="str">
        <f t="shared" si="10"/>
        <v>28</v>
      </c>
      <c r="E366" s="4" t="s">
        <v>384</v>
      </c>
      <c r="F366" s="4" t="s">
        <v>372</v>
      </c>
      <c r="G366" s="4" t="str">
        <f>CONCATENATE(Table711[[#This Row],[Fraction]],"-",Table711[[#This Row],[Pitch]]," ",Table711[[#This Row],[Series]]," ",Table711[[#This Row],[Class]])</f>
        <v>1 7/16-28 UN 2A</v>
      </c>
      <c r="H366" s="4" t="str">
        <f>CONCATENATE(TEXT(Table711[[#This Row],[Decimal]],".000"),"-",Table711[[#This Row],[Pitch]]," ",Table711[[#This Row],[Series]]," ",Table711[[#This Row],[Class]])</f>
        <v>1.875-28 UN 2A</v>
      </c>
      <c r="I366" s="55">
        <v>1.2999999999999999E-3</v>
      </c>
      <c r="J366" s="55">
        <v>1.4361999999999999</v>
      </c>
      <c r="K366" s="55">
        <v>1.4297</v>
      </c>
      <c r="L366" s="55" t="s">
        <v>551</v>
      </c>
      <c r="M366" s="55">
        <v>1.413</v>
      </c>
      <c r="N366" s="55">
        <v>1.4088000000000001</v>
      </c>
      <c r="O366" s="55">
        <v>1.3935999999999999</v>
      </c>
      <c r="R366" s="4"/>
      <c r="S366" s="38" t="s">
        <v>735</v>
      </c>
      <c r="T366" s="4" t="str">
        <f>VLOOKUP(LEFT(Table7912[[#This Row],[Column1]],FIND("–",Table7912[[#This Row],[Column1]])-1),Table610[],2,0)</f>
        <v>1 7/16</v>
      </c>
      <c r="U366" s="13">
        <f>VLOOKUP(LEFT(Table7912[[#This Row],[Column1]],FIND("–",Table7912[[#This Row],[Column1]])-1),Table610[],4,0)</f>
        <v>1.875</v>
      </c>
      <c r="V366" s="4" t="str">
        <f t="shared" si="11"/>
        <v>28</v>
      </c>
      <c r="W366" s="4" t="s">
        <v>384</v>
      </c>
      <c r="X366" s="4" t="s">
        <v>373</v>
      </c>
      <c r="Y366" s="4" t="str">
        <f>CONCATENATE(Table7912[[#This Row],[Fraction]],"-",Table7912[[#This Row],[Pitch]]," ",Table7912[[#This Row],[Series]]," ",Table7912[[#This Row],[Class]])</f>
        <v>1 7/16-28 UN 2B</v>
      </c>
      <c r="Z366" s="4" t="str">
        <f>CONCATENATE(TEXT(Table7912[[#This Row],[Decimal]],".000"),"-",Table7912[[#This Row],[Pitch]]," ",Table7912[[#This Row],[Series]]," ",Table7912[[#This Row],[Class]])</f>
        <v>1.875-28 UN 2B</v>
      </c>
      <c r="AC366" s="55">
        <v>1.4375</v>
      </c>
      <c r="AE366" s="4">
        <v>1.4198</v>
      </c>
      <c r="AF366" s="4">
        <v>1.4142999999999999</v>
      </c>
      <c r="AG366" s="4"/>
      <c r="AH366" s="55">
        <v>1.399</v>
      </c>
      <c r="AI366" s="4">
        <v>1.407</v>
      </c>
      <c r="AJ366" s="4"/>
      <c r="AK366" s="4"/>
      <c r="AL366" s="4"/>
      <c r="AM366" s="4"/>
      <c r="AN366" s="4"/>
      <c r="AO366" s="4"/>
      <c r="AS366" s="16"/>
      <c r="AT366" s="16"/>
      <c r="AX366" s="17"/>
      <c r="AY366" s="77"/>
    </row>
    <row r="367" spans="1:51" x14ac:dyDescent="0.25">
      <c r="A367" s="38" t="s">
        <v>735</v>
      </c>
      <c r="B367" s="4" t="str">
        <f>VLOOKUP(LEFT(Table711[[#This Row],[Column1]],FIND("–",Table711[[#This Row],[Column1]])-1),Table610[],2,0)</f>
        <v>1 7/16</v>
      </c>
      <c r="C367" s="13">
        <f>VLOOKUP(LEFT(Table711[[#This Row],[Column1]],FIND("–",Table711[[#This Row],[Column1]])-1),Table610[],4,0)</f>
        <v>1.875</v>
      </c>
      <c r="D367" s="4" t="str">
        <f t="shared" si="10"/>
        <v>28</v>
      </c>
      <c r="E367" s="4" t="s">
        <v>384</v>
      </c>
      <c r="F367" s="4" t="s">
        <v>374</v>
      </c>
      <c r="G367" s="4" t="str">
        <f>CONCATENATE(Table711[[#This Row],[Fraction]],"-",Table711[[#This Row],[Pitch]]," ",Table711[[#This Row],[Series]]," ",Table711[[#This Row],[Class]])</f>
        <v>1 7/16-28 UN 3A</v>
      </c>
      <c r="H367" s="4" t="str">
        <f>CONCATENATE(TEXT(Table711[[#This Row],[Decimal]],".000"),"-",Table711[[#This Row],[Pitch]]," ",Table711[[#This Row],[Series]]," ",Table711[[#This Row],[Class]])</f>
        <v>1.875-28 UN 3A</v>
      </c>
      <c r="I367" s="55">
        <v>0</v>
      </c>
      <c r="J367" s="55">
        <v>1.4375</v>
      </c>
      <c r="K367" s="55">
        <v>1.431</v>
      </c>
      <c r="L367" s="55" t="s">
        <v>551</v>
      </c>
      <c r="M367" s="55">
        <v>1.4142999999999999</v>
      </c>
      <c r="N367" s="55">
        <v>1.4112</v>
      </c>
      <c r="O367" s="55">
        <v>1.3949</v>
      </c>
      <c r="R367" s="4"/>
      <c r="S367" s="38" t="s">
        <v>735</v>
      </c>
      <c r="T367" s="4" t="str">
        <f>VLOOKUP(LEFT(Table7912[[#This Row],[Column1]],FIND("–",Table7912[[#This Row],[Column1]])-1),Table610[],2,0)</f>
        <v>1 7/16</v>
      </c>
      <c r="U367" s="13">
        <f>VLOOKUP(LEFT(Table7912[[#This Row],[Column1]],FIND("–",Table7912[[#This Row],[Column1]])-1),Table610[],4,0)</f>
        <v>1.875</v>
      </c>
      <c r="V367" s="4" t="str">
        <f t="shared" si="11"/>
        <v>28</v>
      </c>
      <c r="W367" s="4" t="s">
        <v>384</v>
      </c>
      <c r="X367" s="4" t="s">
        <v>375</v>
      </c>
      <c r="Y367" s="4" t="str">
        <f>CONCATENATE(Table7912[[#This Row],[Fraction]],"-",Table7912[[#This Row],[Pitch]]," ",Table7912[[#This Row],[Series]]," ",Table7912[[#This Row],[Class]])</f>
        <v>1 7/16-28 UN 3B</v>
      </c>
      <c r="Z367" s="4" t="str">
        <f>CONCATENATE(TEXT(Table7912[[#This Row],[Decimal]],".000"),"-",Table7912[[#This Row],[Pitch]]," ",Table7912[[#This Row],[Series]]," ",Table7912[[#This Row],[Class]])</f>
        <v>1.875-28 UN 3B</v>
      </c>
      <c r="AC367" s="55">
        <v>1.4375</v>
      </c>
      <c r="AE367" s="4">
        <v>1.4184000000000001</v>
      </c>
      <c r="AF367" s="4">
        <v>1.4142999999999999</v>
      </c>
      <c r="AG367" s="4"/>
      <c r="AH367" s="55">
        <v>1.399</v>
      </c>
      <c r="AI367" s="4">
        <v>1.4051</v>
      </c>
      <c r="AJ367" s="4"/>
      <c r="AK367" s="4"/>
      <c r="AL367" s="4"/>
      <c r="AM367" s="4"/>
      <c r="AN367" s="4"/>
      <c r="AO367" s="4"/>
      <c r="AS367" s="16"/>
      <c r="AT367" s="16"/>
      <c r="AX367" s="17"/>
      <c r="AY367" s="77"/>
    </row>
    <row r="368" spans="1:51" x14ac:dyDescent="0.25">
      <c r="A368" s="87" t="s">
        <v>736</v>
      </c>
      <c r="B368" s="22" t="str">
        <f>VLOOKUP(LEFT(Table711[[#This Row],[Column1]],FIND("–",Table711[[#This Row],[Column1]])-1),Table610[],2,0)</f>
        <v>1 1/2</v>
      </c>
      <c r="C368" s="25">
        <f>VLOOKUP(LEFT(Table711[[#This Row],[Column1]],FIND("–",Table711[[#This Row],[Column1]])-1),Table610[],4,0)</f>
        <v>1.5</v>
      </c>
      <c r="D368" s="22" t="str">
        <f t="shared" si="10"/>
        <v>6</v>
      </c>
      <c r="E368" s="22" t="s">
        <v>381</v>
      </c>
      <c r="F368" s="22" t="s">
        <v>376</v>
      </c>
      <c r="G368" s="22" t="str">
        <f>CONCATENATE(Table711[[#This Row],[Fraction]],"-",Table711[[#This Row],[Pitch]]," ",Table711[[#This Row],[Series]]," ",Table711[[#This Row],[Class]])</f>
        <v>1 1/2-6 UNC 1A</v>
      </c>
      <c r="H368" s="22" t="str">
        <f>CONCATENATE(TEXT(Table711[[#This Row],[Decimal]],".000"),"-",Table711[[#This Row],[Pitch]]," ",Table711[[#This Row],[Series]]," ",Table711[[#This Row],[Class]])</f>
        <v>1.500-6 UNC 1A</v>
      </c>
      <c r="I368" s="90">
        <v>2.3999999999999998E-3</v>
      </c>
      <c r="J368" s="90">
        <v>1.4976</v>
      </c>
      <c r="K368" s="90">
        <v>1.4702999999999999</v>
      </c>
      <c r="L368" s="90" t="s">
        <v>551</v>
      </c>
      <c r="M368" s="90">
        <v>1.3893</v>
      </c>
      <c r="N368" s="90">
        <v>1.3772</v>
      </c>
      <c r="O368" s="90">
        <v>1.2991999999999999</v>
      </c>
      <c r="P368" s="22"/>
      <c r="Q368" s="22"/>
      <c r="R368" s="4"/>
      <c r="S368" s="87" t="s">
        <v>736</v>
      </c>
      <c r="T368" s="22" t="str">
        <f>VLOOKUP(LEFT(Table7912[[#This Row],[Column1]],FIND("–",Table7912[[#This Row],[Column1]])-1),Table610[],2,0)</f>
        <v>1 1/2</v>
      </c>
      <c r="U368" s="25">
        <f>VLOOKUP(LEFT(Table7912[[#This Row],[Column1]],FIND("–",Table7912[[#This Row],[Column1]])-1),Table610[],4,0)</f>
        <v>1.5</v>
      </c>
      <c r="V368" s="22" t="str">
        <f t="shared" si="11"/>
        <v>6</v>
      </c>
      <c r="W368" s="22" t="s">
        <v>381</v>
      </c>
      <c r="X368" s="22" t="s">
        <v>377</v>
      </c>
      <c r="Y368" s="22" t="str">
        <f>CONCATENATE(Table7912[[#This Row],[Fraction]],"-",Table7912[[#This Row],[Pitch]]," ",Table7912[[#This Row],[Series]]," ",Table7912[[#This Row],[Class]])</f>
        <v>1 1/2-6 UNC 1B</v>
      </c>
      <c r="Z368" s="22" t="str">
        <f>CONCATENATE(TEXT(Table7912[[#This Row],[Decimal]],".000"),"-",Table7912[[#This Row],[Pitch]]," ",Table7912[[#This Row],[Series]]," ",Table7912[[#This Row],[Class]])</f>
        <v>1.500-6 UNC 1B</v>
      </c>
      <c r="AA368" s="22"/>
      <c r="AB368" s="22"/>
      <c r="AC368" s="90">
        <v>1.5</v>
      </c>
      <c r="AD368" s="22"/>
      <c r="AE368" s="22">
        <v>1.4075</v>
      </c>
      <c r="AF368" s="22">
        <v>1.3916999999999999</v>
      </c>
      <c r="AG368" s="22"/>
      <c r="AH368" s="90">
        <v>1.32</v>
      </c>
      <c r="AI368" s="22">
        <v>1.35</v>
      </c>
      <c r="AJ368" s="4"/>
      <c r="AK368" s="4"/>
      <c r="AL368" s="4"/>
      <c r="AM368" s="4"/>
      <c r="AN368" s="4"/>
      <c r="AO368" s="4"/>
      <c r="AS368" s="16"/>
      <c r="AT368" s="16"/>
      <c r="AX368" s="17"/>
      <c r="AY368" s="77"/>
    </row>
    <row r="369" spans="1:51" x14ac:dyDescent="0.25">
      <c r="A369" s="87" t="s">
        <v>736</v>
      </c>
      <c r="B369" s="22" t="str">
        <f>VLOOKUP(LEFT(Table711[[#This Row],[Column1]],FIND("–",Table711[[#This Row],[Column1]])-1),Table610[],2,0)</f>
        <v>1 1/2</v>
      </c>
      <c r="C369" s="25">
        <f>VLOOKUP(LEFT(Table711[[#This Row],[Column1]],FIND("–",Table711[[#This Row],[Column1]])-1),Table610[],4,0)</f>
        <v>1.5</v>
      </c>
      <c r="D369" s="22" t="str">
        <f t="shared" si="10"/>
        <v>6</v>
      </c>
      <c r="E369" s="22" t="s">
        <v>381</v>
      </c>
      <c r="F369" s="22" t="s">
        <v>372</v>
      </c>
      <c r="G369" s="22" t="str">
        <f>CONCATENATE(Table711[[#This Row],[Fraction]],"-",Table711[[#This Row],[Pitch]]," ",Table711[[#This Row],[Series]]," ",Table711[[#This Row],[Class]])</f>
        <v>1 1/2-6 UNC 2A</v>
      </c>
      <c r="H369" s="22" t="str">
        <f>CONCATENATE(TEXT(Table711[[#This Row],[Decimal]],".000"),"-",Table711[[#This Row],[Pitch]]," ",Table711[[#This Row],[Series]]," ",Table711[[#This Row],[Class]])</f>
        <v>1.500-6 UNC 2A</v>
      </c>
      <c r="I369" s="90">
        <v>2.3999999999999998E-3</v>
      </c>
      <c r="J369" s="90">
        <v>1.4976</v>
      </c>
      <c r="K369" s="90">
        <v>1.4794</v>
      </c>
      <c r="L369" s="90">
        <v>1.4702999999999999</v>
      </c>
      <c r="M369" s="90">
        <v>1.3893</v>
      </c>
      <c r="N369" s="90">
        <v>1.3812</v>
      </c>
      <c r="O369" s="90">
        <v>1.2991999999999999</v>
      </c>
      <c r="P369" s="22"/>
      <c r="Q369" s="22"/>
      <c r="R369" s="4"/>
      <c r="S369" s="87" t="s">
        <v>736</v>
      </c>
      <c r="T369" s="22" t="str">
        <f>VLOOKUP(LEFT(Table7912[[#This Row],[Column1]],FIND("–",Table7912[[#This Row],[Column1]])-1),Table610[],2,0)</f>
        <v>1 1/2</v>
      </c>
      <c r="U369" s="25">
        <f>VLOOKUP(LEFT(Table7912[[#This Row],[Column1]],FIND("–",Table7912[[#This Row],[Column1]])-1),Table610[],4,0)</f>
        <v>1.5</v>
      </c>
      <c r="V369" s="22" t="str">
        <f t="shared" si="11"/>
        <v>6</v>
      </c>
      <c r="W369" s="22" t="s">
        <v>381</v>
      </c>
      <c r="X369" s="22" t="s">
        <v>373</v>
      </c>
      <c r="Y369" s="22" t="str">
        <f>CONCATENATE(Table7912[[#This Row],[Fraction]],"-",Table7912[[#This Row],[Pitch]]," ",Table7912[[#This Row],[Series]]," ",Table7912[[#This Row],[Class]])</f>
        <v>1 1/2-6 UNC 2B</v>
      </c>
      <c r="Z369" s="22" t="str">
        <f>CONCATENATE(TEXT(Table7912[[#This Row],[Decimal]],".000"),"-",Table7912[[#This Row],[Pitch]]," ",Table7912[[#This Row],[Series]]," ",Table7912[[#This Row],[Class]])</f>
        <v>1.500-6 UNC 2B</v>
      </c>
      <c r="AA369" s="22"/>
      <c r="AB369" s="22"/>
      <c r="AC369" s="90">
        <v>1.5</v>
      </c>
      <c r="AD369" s="22"/>
      <c r="AE369" s="22">
        <v>1.4021999999999999</v>
      </c>
      <c r="AF369" s="22">
        <v>1.3916999999999999</v>
      </c>
      <c r="AG369" s="22"/>
      <c r="AH369" s="90">
        <v>1.32</v>
      </c>
      <c r="AI369" s="22">
        <v>1.35</v>
      </c>
      <c r="AJ369" s="4"/>
      <c r="AK369" s="4"/>
      <c r="AL369" s="4"/>
      <c r="AM369" s="4"/>
      <c r="AN369" s="4"/>
      <c r="AO369" s="4"/>
      <c r="AS369" s="16"/>
      <c r="AT369" s="16"/>
      <c r="AX369" s="17"/>
      <c r="AY369" s="77"/>
    </row>
    <row r="370" spans="1:51" x14ac:dyDescent="0.25">
      <c r="A370" s="87" t="s">
        <v>736</v>
      </c>
      <c r="B370" s="22" t="str">
        <f>VLOOKUP(LEFT(Table711[[#This Row],[Column1]],FIND("–",Table711[[#This Row],[Column1]])-1),Table610[],2,0)</f>
        <v>1 1/2</v>
      </c>
      <c r="C370" s="25">
        <f>VLOOKUP(LEFT(Table711[[#This Row],[Column1]],FIND("–",Table711[[#This Row],[Column1]])-1),Table610[],4,0)</f>
        <v>1.5</v>
      </c>
      <c r="D370" s="22" t="str">
        <f t="shared" si="10"/>
        <v>6</v>
      </c>
      <c r="E370" s="22" t="s">
        <v>381</v>
      </c>
      <c r="F370" s="22" t="s">
        <v>374</v>
      </c>
      <c r="G370" s="22" t="str">
        <f>CONCATENATE(Table711[[#This Row],[Fraction]],"-",Table711[[#This Row],[Pitch]]," ",Table711[[#This Row],[Series]]," ",Table711[[#This Row],[Class]])</f>
        <v>1 1/2-6 UNC 3A</v>
      </c>
      <c r="H370" s="22" t="str">
        <f>CONCATENATE(TEXT(Table711[[#This Row],[Decimal]],".000"),"-",Table711[[#This Row],[Pitch]]," ",Table711[[#This Row],[Series]]," ",Table711[[#This Row],[Class]])</f>
        <v>1.500-6 UNC 3A</v>
      </c>
      <c r="I370" s="90">
        <v>0</v>
      </c>
      <c r="J370" s="90">
        <v>1.5</v>
      </c>
      <c r="K370" s="90">
        <v>1.4818</v>
      </c>
      <c r="L370" s="90" t="s">
        <v>551</v>
      </c>
      <c r="M370" s="90">
        <v>1.3916999999999999</v>
      </c>
      <c r="N370" s="90">
        <v>1.3855999999999999</v>
      </c>
      <c r="O370" s="90">
        <v>1.3016000000000001</v>
      </c>
      <c r="P370" s="22"/>
      <c r="Q370" s="22"/>
      <c r="R370" s="4"/>
      <c r="S370" s="87" t="s">
        <v>736</v>
      </c>
      <c r="T370" s="22" t="str">
        <f>VLOOKUP(LEFT(Table7912[[#This Row],[Column1]],FIND("–",Table7912[[#This Row],[Column1]])-1),Table610[],2,0)</f>
        <v>1 1/2</v>
      </c>
      <c r="U370" s="25">
        <f>VLOOKUP(LEFT(Table7912[[#This Row],[Column1]],FIND("–",Table7912[[#This Row],[Column1]])-1),Table610[],4,0)</f>
        <v>1.5</v>
      </c>
      <c r="V370" s="22" t="str">
        <f t="shared" si="11"/>
        <v>6</v>
      </c>
      <c r="W370" s="22" t="s">
        <v>381</v>
      </c>
      <c r="X370" s="22" t="s">
        <v>375</v>
      </c>
      <c r="Y370" s="22" t="str">
        <f>CONCATENATE(Table7912[[#This Row],[Fraction]],"-",Table7912[[#This Row],[Pitch]]," ",Table7912[[#This Row],[Series]]," ",Table7912[[#This Row],[Class]])</f>
        <v>1 1/2-6 UNC 3B</v>
      </c>
      <c r="Z370" s="22" t="str">
        <f>CONCATENATE(TEXT(Table7912[[#This Row],[Decimal]],".000"),"-",Table7912[[#This Row],[Pitch]]," ",Table7912[[#This Row],[Series]]," ",Table7912[[#This Row],[Class]])</f>
        <v>1.500-6 UNC 3B</v>
      </c>
      <c r="AA370" s="22"/>
      <c r="AB370" s="22"/>
      <c r="AC370" s="90">
        <v>1.5</v>
      </c>
      <c r="AD370" s="22"/>
      <c r="AE370" s="22">
        <v>1.3996</v>
      </c>
      <c r="AF370" s="22">
        <v>1.3916999999999999</v>
      </c>
      <c r="AG370" s="22"/>
      <c r="AH370" s="90">
        <v>1.32</v>
      </c>
      <c r="AI370" s="22">
        <v>1.3395999999999999</v>
      </c>
      <c r="AJ370" s="4"/>
      <c r="AK370" s="4"/>
      <c r="AL370" s="4"/>
      <c r="AM370" s="4"/>
      <c r="AN370" s="4"/>
      <c r="AO370" s="4"/>
      <c r="AS370" s="16"/>
      <c r="AT370" s="16"/>
      <c r="AX370" s="17"/>
      <c r="AY370" s="77"/>
    </row>
    <row r="371" spans="1:51" x14ac:dyDescent="0.25">
      <c r="A371" s="87" t="s">
        <v>737</v>
      </c>
      <c r="B371" s="22" t="str">
        <f>VLOOKUP(LEFT(Table711[[#This Row],[Column1]],FIND("–",Table711[[#This Row],[Column1]])-1),Table610[],2,0)</f>
        <v>1 1/2</v>
      </c>
      <c r="C371" s="25">
        <f>VLOOKUP(LEFT(Table711[[#This Row],[Column1]],FIND("–",Table711[[#This Row],[Column1]])-1),Table610[],4,0)</f>
        <v>1.5</v>
      </c>
      <c r="D371" s="22" t="str">
        <f t="shared" si="10"/>
        <v>8</v>
      </c>
      <c r="E371" s="22" t="s">
        <v>384</v>
      </c>
      <c r="F371" s="22" t="s">
        <v>372</v>
      </c>
      <c r="G371" s="22" t="str">
        <f>CONCATENATE(Table711[[#This Row],[Fraction]],"-",Table711[[#This Row],[Pitch]]," ",Table711[[#This Row],[Series]]," ",Table711[[#This Row],[Class]])</f>
        <v>1 1/2-8 UN 2A</v>
      </c>
      <c r="H371" s="22" t="str">
        <f>CONCATENATE(TEXT(Table711[[#This Row],[Decimal]],".000"),"-",Table711[[#This Row],[Pitch]]," ",Table711[[#This Row],[Series]]," ",Table711[[#This Row],[Class]])</f>
        <v>1.500-8 UN 2A</v>
      </c>
      <c r="I371" s="90">
        <v>2.2000000000000001E-3</v>
      </c>
      <c r="J371" s="90">
        <v>1.4978</v>
      </c>
      <c r="K371" s="90">
        <v>1.4827999999999999</v>
      </c>
      <c r="L371" s="90">
        <v>1.4753000000000001</v>
      </c>
      <c r="M371" s="90">
        <v>1.4166000000000001</v>
      </c>
      <c r="N371" s="90">
        <v>1.4093</v>
      </c>
      <c r="O371" s="90">
        <v>1.349</v>
      </c>
      <c r="P371" s="22"/>
      <c r="Q371" s="22"/>
      <c r="R371" s="4"/>
      <c r="S371" s="87" t="s">
        <v>737</v>
      </c>
      <c r="T371" s="22" t="str">
        <f>VLOOKUP(LEFT(Table7912[[#This Row],[Column1]],FIND("–",Table7912[[#This Row],[Column1]])-1),Table610[],2,0)</f>
        <v>1 1/2</v>
      </c>
      <c r="U371" s="25">
        <f>VLOOKUP(LEFT(Table7912[[#This Row],[Column1]],FIND("–",Table7912[[#This Row],[Column1]])-1),Table610[],4,0)</f>
        <v>1.5</v>
      </c>
      <c r="V371" s="22" t="str">
        <f t="shared" si="11"/>
        <v>8</v>
      </c>
      <c r="W371" s="22" t="s">
        <v>384</v>
      </c>
      <c r="X371" s="22" t="s">
        <v>373</v>
      </c>
      <c r="Y371" s="22" t="str">
        <f>CONCATENATE(Table7912[[#This Row],[Fraction]],"-",Table7912[[#This Row],[Pitch]]," ",Table7912[[#This Row],[Series]]," ",Table7912[[#This Row],[Class]])</f>
        <v>1 1/2-8 UN 2B</v>
      </c>
      <c r="Z371" s="22" t="str">
        <f>CONCATENATE(TEXT(Table7912[[#This Row],[Decimal]],".000"),"-",Table7912[[#This Row],[Pitch]]," ",Table7912[[#This Row],[Series]]," ",Table7912[[#This Row],[Class]])</f>
        <v>1.500-8 UN 2B</v>
      </c>
      <c r="AA371" s="22"/>
      <c r="AB371" s="22"/>
      <c r="AC371" s="90">
        <v>1.5</v>
      </c>
      <c r="AD371" s="22"/>
      <c r="AE371" s="22">
        <v>1.4282999999999999</v>
      </c>
      <c r="AF371" s="22">
        <v>1.4188000000000001</v>
      </c>
      <c r="AG371" s="22"/>
      <c r="AH371" s="90">
        <v>1.365</v>
      </c>
      <c r="AI371" s="22">
        <v>1.39</v>
      </c>
      <c r="AJ371" s="4"/>
      <c r="AK371" s="4"/>
      <c r="AL371" s="4"/>
      <c r="AM371" s="4"/>
      <c r="AN371" s="4"/>
      <c r="AO371" s="4"/>
      <c r="AS371" s="16"/>
      <c r="AT371" s="16"/>
      <c r="AX371" s="17"/>
      <c r="AY371" s="77"/>
    </row>
    <row r="372" spans="1:51" x14ac:dyDescent="0.25">
      <c r="A372" s="87" t="s">
        <v>737</v>
      </c>
      <c r="B372" s="22" t="str">
        <f>VLOOKUP(LEFT(Table711[[#This Row],[Column1]],FIND("–",Table711[[#This Row],[Column1]])-1),Table610[],2,0)</f>
        <v>1 1/2</v>
      </c>
      <c r="C372" s="25">
        <f>VLOOKUP(LEFT(Table711[[#This Row],[Column1]],FIND("–",Table711[[#This Row],[Column1]])-1),Table610[],4,0)</f>
        <v>1.5</v>
      </c>
      <c r="D372" s="22" t="str">
        <f t="shared" si="10"/>
        <v>8</v>
      </c>
      <c r="E372" s="22" t="s">
        <v>384</v>
      </c>
      <c r="F372" s="22" t="s">
        <v>374</v>
      </c>
      <c r="G372" s="22" t="str">
        <f>CONCATENATE(Table711[[#This Row],[Fraction]],"-",Table711[[#This Row],[Pitch]]," ",Table711[[#This Row],[Series]]," ",Table711[[#This Row],[Class]])</f>
        <v>1 1/2-8 UN 3A</v>
      </c>
      <c r="H372" s="22" t="str">
        <f>CONCATENATE(TEXT(Table711[[#This Row],[Decimal]],".000"),"-",Table711[[#This Row],[Pitch]]," ",Table711[[#This Row],[Series]]," ",Table711[[#This Row],[Class]])</f>
        <v>1.500-8 UN 3A</v>
      </c>
      <c r="I372" s="90">
        <v>0</v>
      </c>
      <c r="J372" s="90">
        <v>1.5</v>
      </c>
      <c r="K372" s="90">
        <v>1.4850000000000001</v>
      </c>
      <c r="L372" s="90" t="s">
        <v>551</v>
      </c>
      <c r="M372" s="90">
        <v>1.4188000000000001</v>
      </c>
      <c r="N372" s="90">
        <v>1.4133</v>
      </c>
      <c r="O372" s="90">
        <v>1.3512</v>
      </c>
      <c r="P372" s="22"/>
      <c r="Q372" s="22"/>
      <c r="R372" s="4"/>
      <c r="S372" s="87" t="s">
        <v>737</v>
      </c>
      <c r="T372" s="22" t="str">
        <f>VLOOKUP(LEFT(Table7912[[#This Row],[Column1]],FIND("–",Table7912[[#This Row],[Column1]])-1),Table610[],2,0)</f>
        <v>1 1/2</v>
      </c>
      <c r="U372" s="25">
        <f>VLOOKUP(LEFT(Table7912[[#This Row],[Column1]],FIND("–",Table7912[[#This Row],[Column1]])-1),Table610[],4,0)</f>
        <v>1.5</v>
      </c>
      <c r="V372" s="22" t="str">
        <f t="shared" si="11"/>
        <v>8</v>
      </c>
      <c r="W372" s="22" t="s">
        <v>384</v>
      </c>
      <c r="X372" s="22" t="s">
        <v>375</v>
      </c>
      <c r="Y372" s="22" t="str">
        <f>CONCATENATE(Table7912[[#This Row],[Fraction]],"-",Table7912[[#This Row],[Pitch]]," ",Table7912[[#This Row],[Series]]," ",Table7912[[#This Row],[Class]])</f>
        <v>1 1/2-8 UN 3B</v>
      </c>
      <c r="Z372" s="22" t="str">
        <f>CONCATENATE(TEXT(Table7912[[#This Row],[Decimal]],".000"),"-",Table7912[[#This Row],[Pitch]]," ",Table7912[[#This Row],[Series]]," ",Table7912[[#This Row],[Class]])</f>
        <v>1.500-8 UN 3B</v>
      </c>
      <c r="AA372" s="22"/>
      <c r="AB372" s="22"/>
      <c r="AC372" s="90">
        <v>1.5</v>
      </c>
      <c r="AD372" s="22"/>
      <c r="AE372" s="22">
        <v>1.4258999999999999</v>
      </c>
      <c r="AF372" s="22">
        <v>1.4188000000000001</v>
      </c>
      <c r="AG372" s="22"/>
      <c r="AH372" s="90">
        <v>1.365</v>
      </c>
      <c r="AI372" s="22">
        <v>1.3796999999999999</v>
      </c>
      <c r="AJ372" s="4"/>
      <c r="AK372" s="4"/>
      <c r="AL372" s="4"/>
      <c r="AM372" s="4"/>
      <c r="AN372" s="4"/>
      <c r="AO372" s="4"/>
      <c r="AS372" s="16"/>
      <c r="AT372" s="16"/>
      <c r="AX372" s="17"/>
      <c r="AY372" s="77"/>
    </row>
    <row r="373" spans="1:51" x14ac:dyDescent="0.25">
      <c r="A373" s="38" t="s">
        <v>738</v>
      </c>
      <c r="B373" s="4" t="str">
        <f>VLOOKUP(LEFT(Table711[[#This Row],[Column1]],FIND("–",Table711[[#This Row],[Column1]])-1),Table610[],2,0)</f>
        <v>1 1/2</v>
      </c>
      <c r="C373" s="13">
        <f>VLOOKUP(LEFT(Table711[[#This Row],[Column1]],FIND("–",Table711[[#This Row],[Column1]])-1),Table610[],4,0)</f>
        <v>1.5</v>
      </c>
      <c r="D373" s="4" t="str">
        <f t="shared" si="10"/>
        <v>10</v>
      </c>
      <c r="E373" s="4" t="s">
        <v>382</v>
      </c>
      <c r="F373" s="4" t="s">
        <v>372</v>
      </c>
      <c r="G373" s="4" t="str">
        <f>CONCATENATE(Table711[[#This Row],[Fraction]],"-",Table711[[#This Row],[Pitch]]," ",Table711[[#This Row],[Series]]," ",Table711[[#This Row],[Class]])</f>
        <v>1 1/2-10 UNS 2A</v>
      </c>
      <c r="H373" s="4" t="str">
        <f>CONCATENATE(TEXT(Table711[[#This Row],[Decimal]],".000"),"-",Table711[[#This Row],[Pitch]]," ",Table711[[#This Row],[Series]]," ",Table711[[#This Row],[Class]])</f>
        <v>1.500-10 UNS 2A</v>
      </c>
      <c r="I373" s="55">
        <v>1.9E-3</v>
      </c>
      <c r="J373" s="55">
        <v>1.4981</v>
      </c>
      <c r="K373" s="55">
        <v>1.4852000000000001</v>
      </c>
      <c r="L373" s="55" t="s">
        <v>551</v>
      </c>
      <c r="M373" s="55">
        <v>1.4331</v>
      </c>
      <c r="N373" s="55">
        <v>1.4267000000000001</v>
      </c>
      <c r="O373" s="55">
        <v>1.3791</v>
      </c>
      <c r="R373" s="4"/>
      <c r="S373" s="38" t="s">
        <v>738</v>
      </c>
      <c r="T373" s="4" t="str">
        <f>VLOOKUP(LEFT(Table7912[[#This Row],[Column1]],FIND("–",Table7912[[#This Row],[Column1]])-1),Table610[],2,0)</f>
        <v>1 1/2</v>
      </c>
      <c r="U373" s="13">
        <f>VLOOKUP(LEFT(Table7912[[#This Row],[Column1]],FIND("–",Table7912[[#This Row],[Column1]])-1),Table610[],4,0)</f>
        <v>1.5</v>
      </c>
      <c r="V373" s="4" t="str">
        <f t="shared" si="11"/>
        <v>10</v>
      </c>
      <c r="W373" s="4" t="s">
        <v>382</v>
      </c>
      <c r="X373" s="4" t="s">
        <v>373</v>
      </c>
      <c r="Y373" s="4" t="str">
        <f>CONCATENATE(Table7912[[#This Row],[Fraction]],"-",Table7912[[#This Row],[Pitch]]," ",Table7912[[#This Row],[Series]]," ",Table7912[[#This Row],[Class]])</f>
        <v>1 1/2-10 UNS 2B</v>
      </c>
      <c r="Z373" s="4" t="str">
        <f>CONCATENATE(TEXT(Table7912[[#This Row],[Decimal]],".000"),"-",Table7912[[#This Row],[Pitch]]," ",Table7912[[#This Row],[Series]]," ",Table7912[[#This Row],[Class]])</f>
        <v>1.500-10 UNS 2B</v>
      </c>
      <c r="AC373" s="55">
        <v>1.5</v>
      </c>
      <c r="AE373" s="4">
        <v>1.4433</v>
      </c>
      <c r="AF373" s="4">
        <v>1.4350000000000001</v>
      </c>
      <c r="AG373" s="4"/>
      <c r="AH373" s="55">
        <v>1.3919999999999999</v>
      </c>
      <c r="AI373" s="4">
        <v>1.413</v>
      </c>
      <c r="AJ373" s="4"/>
      <c r="AK373" s="4"/>
      <c r="AL373" s="4"/>
      <c r="AM373" s="4"/>
      <c r="AN373" s="4"/>
      <c r="AO373" s="4"/>
      <c r="AS373" s="16"/>
      <c r="AT373" s="16"/>
      <c r="AX373" s="17"/>
      <c r="AY373" s="77"/>
    </row>
    <row r="374" spans="1:51" x14ac:dyDescent="0.25">
      <c r="A374" s="38" t="s">
        <v>739</v>
      </c>
      <c r="B374" s="4" t="str">
        <f>VLOOKUP(LEFT(Table711[[#This Row],[Column1]],FIND("–",Table711[[#This Row],[Column1]])-1),Table610[],2,0)</f>
        <v>1 1/2</v>
      </c>
      <c r="C374" s="13">
        <f>VLOOKUP(LEFT(Table711[[#This Row],[Column1]],FIND("–",Table711[[#This Row],[Column1]])-1),Table610[],4,0)</f>
        <v>1.5</v>
      </c>
      <c r="D374" s="4" t="str">
        <f t="shared" si="10"/>
        <v>12</v>
      </c>
      <c r="E374" s="4" t="s">
        <v>380</v>
      </c>
      <c r="F374" s="4" t="s">
        <v>376</v>
      </c>
      <c r="G374" s="4" t="str">
        <f>CONCATENATE(Table711[[#This Row],[Fraction]],"-",Table711[[#This Row],[Pitch]]," ",Table711[[#This Row],[Series]]," ",Table711[[#This Row],[Class]])</f>
        <v>1 1/2-12 UNF 1A</v>
      </c>
      <c r="H374" s="4" t="str">
        <f>CONCATENATE(TEXT(Table711[[#This Row],[Decimal]],".000"),"-",Table711[[#This Row],[Pitch]]," ",Table711[[#This Row],[Series]]," ",Table711[[#This Row],[Class]])</f>
        <v>1.500-12 UNF 1A</v>
      </c>
      <c r="I374" s="55">
        <v>1.9E-3</v>
      </c>
      <c r="J374" s="55">
        <v>1.4981</v>
      </c>
      <c r="K374" s="55">
        <v>1.4809000000000001</v>
      </c>
      <c r="L374" s="55" t="s">
        <v>551</v>
      </c>
      <c r="M374" s="55">
        <v>1.444</v>
      </c>
      <c r="N374" s="55">
        <v>1.4343999999999999</v>
      </c>
      <c r="O374" s="55">
        <v>1.3989</v>
      </c>
      <c r="R374" s="4"/>
      <c r="S374" s="38" t="s">
        <v>739</v>
      </c>
      <c r="T374" s="4" t="str">
        <f>VLOOKUP(LEFT(Table7912[[#This Row],[Column1]],FIND("–",Table7912[[#This Row],[Column1]])-1),Table610[],2,0)</f>
        <v>1 1/2</v>
      </c>
      <c r="U374" s="13">
        <f>VLOOKUP(LEFT(Table7912[[#This Row],[Column1]],FIND("–",Table7912[[#This Row],[Column1]])-1),Table610[],4,0)</f>
        <v>1.5</v>
      </c>
      <c r="V374" s="4" t="str">
        <f t="shared" si="11"/>
        <v>12</v>
      </c>
      <c r="W374" s="4" t="s">
        <v>380</v>
      </c>
      <c r="X374" s="4" t="s">
        <v>377</v>
      </c>
      <c r="Y374" s="4" t="str">
        <f>CONCATENATE(Table7912[[#This Row],[Fraction]],"-",Table7912[[#This Row],[Pitch]]," ",Table7912[[#This Row],[Series]]," ",Table7912[[#This Row],[Class]])</f>
        <v>1 1/2-12 UNF 1B</v>
      </c>
      <c r="Z374" s="4" t="str">
        <f>CONCATENATE(TEXT(Table7912[[#This Row],[Decimal]],".000"),"-",Table7912[[#This Row],[Pitch]]," ",Table7912[[#This Row],[Series]]," ",Table7912[[#This Row],[Class]])</f>
        <v>1.500-12 UNF 1B</v>
      </c>
      <c r="AC374" s="55">
        <v>1.5</v>
      </c>
      <c r="AE374" s="4">
        <v>1.4583999999999999</v>
      </c>
      <c r="AF374" s="4">
        <v>1.4459</v>
      </c>
      <c r="AG374" s="4"/>
      <c r="AH374" s="55">
        <v>1.41</v>
      </c>
      <c r="AI374" s="4">
        <v>1.4279999999999999</v>
      </c>
      <c r="AJ374" s="4"/>
      <c r="AK374" s="4"/>
      <c r="AL374" s="4"/>
      <c r="AM374" s="4"/>
      <c r="AN374" s="4"/>
      <c r="AO374" s="4"/>
      <c r="AS374" s="16"/>
      <c r="AT374" s="16"/>
      <c r="AX374" s="17"/>
      <c r="AY374" s="77"/>
    </row>
    <row r="375" spans="1:51" x14ac:dyDescent="0.25">
      <c r="A375" s="38" t="s">
        <v>739</v>
      </c>
      <c r="B375" s="4" t="str">
        <f>VLOOKUP(LEFT(Table711[[#This Row],[Column1]],FIND("–",Table711[[#This Row],[Column1]])-1),Table610[],2,0)</f>
        <v>1 1/2</v>
      </c>
      <c r="C375" s="13">
        <f>VLOOKUP(LEFT(Table711[[#This Row],[Column1]],FIND("–",Table711[[#This Row],[Column1]])-1),Table610[],4,0)</f>
        <v>1.5</v>
      </c>
      <c r="D375" s="4" t="str">
        <f t="shared" si="10"/>
        <v>12</v>
      </c>
      <c r="E375" s="4" t="s">
        <v>380</v>
      </c>
      <c r="F375" s="4" t="s">
        <v>372</v>
      </c>
      <c r="G375" s="4" t="str">
        <f>CONCATENATE(Table711[[#This Row],[Fraction]],"-",Table711[[#This Row],[Pitch]]," ",Table711[[#This Row],[Series]]," ",Table711[[#This Row],[Class]])</f>
        <v>1 1/2-12 UNF 2A</v>
      </c>
      <c r="H375" s="4" t="str">
        <f>CONCATENATE(TEXT(Table711[[#This Row],[Decimal]],".000"),"-",Table711[[#This Row],[Pitch]]," ",Table711[[#This Row],[Series]]," ",Table711[[#This Row],[Class]])</f>
        <v>1.500-12 UNF 2A</v>
      </c>
      <c r="I375" s="55">
        <v>1.9E-3</v>
      </c>
      <c r="J375" s="55">
        <v>1.4981</v>
      </c>
      <c r="K375" s="55">
        <v>1.4866999999999999</v>
      </c>
      <c r="L375" s="55" t="s">
        <v>551</v>
      </c>
      <c r="M375" s="55">
        <v>1.444</v>
      </c>
      <c r="N375" s="55">
        <v>1.4376</v>
      </c>
      <c r="O375" s="55">
        <v>1.3989</v>
      </c>
      <c r="R375" s="4"/>
      <c r="S375" s="38" t="s">
        <v>739</v>
      </c>
      <c r="T375" s="4" t="str">
        <f>VLOOKUP(LEFT(Table7912[[#This Row],[Column1]],FIND("–",Table7912[[#This Row],[Column1]])-1),Table610[],2,0)</f>
        <v>1 1/2</v>
      </c>
      <c r="U375" s="13">
        <f>VLOOKUP(LEFT(Table7912[[#This Row],[Column1]],FIND("–",Table7912[[#This Row],[Column1]])-1),Table610[],4,0)</f>
        <v>1.5</v>
      </c>
      <c r="V375" s="4" t="str">
        <f t="shared" si="11"/>
        <v>12</v>
      </c>
      <c r="W375" s="4" t="s">
        <v>380</v>
      </c>
      <c r="X375" s="4" t="s">
        <v>373</v>
      </c>
      <c r="Y375" s="4" t="str">
        <f>CONCATENATE(Table7912[[#This Row],[Fraction]],"-",Table7912[[#This Row],[Pitch]]," ",Table7912[[#This Row],[Series]]," ",Table7912[[#This Row],[Class]])</f>
        <v>1 1/2-12 UNF 2B</v>
      </c>
      <c r="Z375" s="4" t="str">
        <f>CONCATENATE(TEXT(Table7912[[#This Row],[Decimal]],".000"),"-",Table7912[[#This Row],[Pitch]]," ",Table7912[[#This Row],[Series]]," ",Table7912[[#This Row],[Class]])</f>
        <v>1.500-12 UNF 2B</v>
      </c>
      <c r="AC375" s="55">
        <v>1.5</v>
      </c>
      <c r="AE375" s="4">
        <v>1.4541999999999999</v>
      </c>
      <c r="AF375" s="4">
        <v>1.4459</v>
      </c>
      <c r="AG375" s="4"/>
      <c r="AH375" s="55">
        <v>1.41</v>
      </c>
      <c r="AI375" s="4">
        <v>1.4279999999999999</v>
      </c>
      <c r="AJ375" s="4"/>
      <c r="AK375" s="4"/>
      <c r="AL375" s="4"/>
      <c r="AM375" s="4"/>
      <c r="AN375" s="4"/>
      <c r="AO375" s="4"/>
      <c r="AS375" s="16"/>
      <c r="AT375" s="16"/>
      <c r="AX375" s="17"/>
      <c r="AY375" s="77"/>
    </row>
    <row r="376" spans="1:51" x14ac:dyDescent="0.25">
      <c r="A376" s="38" t="s">
        <v>740</v>
      </c>
      <c r="B376" s="4" t="str">
        <f>VLOOKUP(LEFT(Table711[[#This Row],[Column1]],FIND("–",Table711[[#This Row],[Column1]])-1),Table610[],2,0)</f>
        <v>1 1/2</v>
      </c>
      <c r="C376" s="13">
        <f>VLOOKUP(LEFT(Table711[[#This Row],[Column1]],FIND("–",Table711[[#This Row],[Column1]])-1),Table610[],4,0)</f>
        <v>1.5</v>
      </c>
      <c r="D376" s="4" t="str">
        <f t="shared" si="10"/>
        <v>14</v>
      </c>
      <c r="E376" s="4" t="s">
        <v>382</v>
      </c>
      <c r="F376" s="4" t="s">
        <v>374</v>
      </c>
      <c r="G376" s="4" t="str">
        <f>CONCATENATE(Table711[[#This Row],[Fraction]],"-",Table711[[#This Row],[Pitch]]," ",Table711[[#This Row],[Series]]," ",Table711[[#This Row],[Class]])</f>
        <v>1 1/2-14 UNS 3A</v>
      </c>
      <c r="H376" s="4" t="str">
        <f>CONCATENATE(TEXT(Table711[[#This Row],[Decimal]],".000"),"-",Table711[[#This Row],[Pitch]]," ",Table711[[#This Row],[Series]]," ",Table711[[#This Row],[Class]])</f>
        <v>1.500-14 UNS 3A</v>
      </c>
      <c r="I376" s="55">
        <v>0</v>
      </c>
      <c r="J376" s="55">
        <v>1.5</v>
      </c>
      <c r="K376" s="55">
        <v>1.4885999999999999</v>
      </c>
      <c r="L376" s="55" t="s">
        <v>551</v>
      </c>
      <c r="M376" s="55">
        <v>1.4459</v>
      </c>
      <c r="N376" s="55">
        <v>1.4411</v>
      </c>
      <c r="O376" s="55">
        <v>1.4008</v>
      </c>
      <c r="R376" s="4"/>
      <c r="S376" s="38" t="s">
        <v>740</v>
      </c>
      <c r="T376" s="4" t="str">
        <f>VLOOKUP(LEFT(Table7912[[#This Row],[Column1]],FIND("–",Table7912[[#This Row],[Column1]])-1),Table610[],2,0)</f>
        <v>1 1/2</v>
      </c>
      <c r="U376" s="13">
        <f>VLOOKUP(LEFT(Table7912[[#This Row],[Column1]],FIND("–",Table7912[[#This Row],[Column1]])-1),Table610[],4,0)</f>
        <v>1.5</v>
      </c>
      <c r="V376" s="4" t="str">
        <f t="shared" si="11"/>
        <v>14</v>
      </c>
      <c r="W376" s="4" t="s">
        <v>382</v>
      </c>
      <c r="X376" s="4" t="s">
        <v>375</v>
      </c>
      <c r="Y376" s="4" t="str">
        <f>CONCATENATE(Table7912[[#This Row],[Fraction]],"-",Table7912[[#This Row],[Pitch]]," ",Table7912[[#This Row],[Series]]," ",Table7912[[#This Row],[Class]])</f>
        <v>1 1/2-14 UNS 3B</v>
      </c>
      <c r="Z376" s="4" t="str">
        <f>CONCATENATE(TEXT(Table7912[[#This Row],[Decimal]],".000"),"-",Table7912[[#This Row],[Pitch]]," ",Table7912[[#This Row],[Series]]," ",Table7912[[#This Row],[Class]])</f>
        <v>1.500-14 UNS 3B</v>
      </c>
      <c r="AC376" s="55">
        <v>1.5</v>
      </c>
      <c r="AE376" s="4">
        <v>1.4521999999999999</v>
      </c>
      <c r="AF376" s="4">
        <v>1.4459</v>
      </c>
      <c r="AG376" s="4"/>
      <c r="AH376" s="55">
        <v>1.41</v>
      </c>
      <c r="AI376" s="4">
        <v>1.4198</v>
      </c>
      <c r="AJ376" s="4"/>
      <c r="AK376" s="4"/>
      <c r="AL376" s="4"/>
      <c r="AM376" s="4"/>
      <c r="AN376" s="4"/>
      <c r="AO376" s="4"/>
      <c r="AS376" s="16"/>
      <c r="AT376" s="16"/>
      <c r="AX376" s="17"/>
      <c r="AY376" s="77"/>
    </row>
    <row r="377" spans="1:51" x14ac:dyDescent="0.25">
      <c r="A377" s="38" t="s">
        <v>740</v>
      </c>
      <c r="B377" s="4" t="str">
        <f>VLOOKUP(LEFT(Table711[[#This Row],[Column1]],FIND("–",Table711[[#This Row],[Column1]])-1),Table610[],2,0)</f>
        <v>1 1/2</v>
      </c>
      <c r="C377" s="13">
        <f>VLOOKUP(LEFT(Table711[[#This Row],[Column1]],FIND("–",Table711[[#This Row],[Column1]])-1),Table610[],4,0)</f>
        <v>1.5</v>
      </c>
      <c r="D377" s="4" t="str">
        <f t="shared" si="10"/>
        <v>14</v>
      </c>
      <c r="E377" s="4" t="s">
        <v>382</v>
      </c>
      <c r="F377" s="4" t="s">
        <v>372</v>
      </c>
      <c r="G377" s="4" t="str">
        <f>CONCATENATE(Table711[[#This Row],[Fraction]],"-",Table711[[#This Row],[Pitch]]," ",Table711[[#This Row],[Series]]," ",Table711[[#This Row],[Class]])</f>
        <v>1 1/2-14 UNS 2A</v>
      </c>
      <c r="H377" s="4" t="str">
        <f>CONCATENATE(TEXT(Table711[[#This Row],[Decimal]],".000"),"-",Table711[[#This Row],[Pitch]]," ",Table711[[#This Row],[Series]]," ",Table711[[#This Row],[Class]])</f>
        <v>1.500-14 UNS 2A</v>
      </c>
      <c r="I377" s="55">
        <v>1.6999999999999999E-3</v>
      </c>
      <c r="J377" s="55">
        <v>1.4983</v>
      </c>
      <c r="K377" s="55">
        <v>1.488</v>
      </c>
      <c r="L377" s="55" t="s">
        <v>551</v>
      </c>
      <c r="M377" s="55">
        <v>1.4519</v>
      </c>
      <c r="N377" s="55">
        <v>1.4463999999999999</v>
      </c>
      <c r="O377" s="55">
        <v>1.4133</v>
      </c>
      <c r="R377" s="4"/>
      <c r="S377" s="38" t="s">
        <v>740</v>
      </c>
      <c r="T377" s="4" t="str">
        <f>VLOOKUP(LEFT(Table7912[[#This Row],[Column1]],FIND("–",Table7912[[#This Row],[Column1]])-1),Table610[],2,0)</f>
        <v>1 1/2</v>
      </c>
      <c r="U377" s="13">
        <f>VLOOKUP(LEFT(Table7912[[#This Row],[Column1]],FIND("–",Table7912[[#This Row],[Column1]])-1),Table610[],4,0)</f>
        <v>1.5</v>
      </c>
      <c r="V377" s="4" t="str">
        <f t="shared" si="11"/>
        <v>14</v>
      </c>
      <c r="W377" s="4" t="s">
        <v>382</v>
      </c>
      <c r="X377" s="4" t="s">
        <v>373</v>
      </c>
      <c r="Y377" s="4" t="str">
        <f>CONCATENATE(Table7912[[#This Row],[Fraction]],"-",Table7912[[#This Row],[Pitch]]," ",Table7912[[#This Row],[Series]]," ",Table7912[[#This Row],[Class]])</f>
        <v>1 1/2-14 UNS 2B</v>
      </c>
      <c r="Z377" s="4" t="str">
        <f>CONCATENATE(TEXT(Table7912[[#This Row],[Decimal]],".000"),"-",Table7912[[#This Row],[Pitch]]," ",Table7912[[#This Row],[Series]]," ",Table7912[[#This Row],[Class]])</f>
        <v>1.500-14 UNS 2B</v>
      </c>
      <c r="AC377" s="55">
        <v>1.5</v>
      </c>
      <c r="AE377" s="4">
        <v>1.4608000000000001</v>
      </c>
      <c r="AF377" s="4">
        <v>1.4536</v>
      </c>
      <c r="AG377" s="4"/>
      <c r="AH377" s="55">
        <v>1.423</v>
      </c>
      <c r="AI377" s="4">
        <v>1.4379999999999999</v>
      </c>
      <c r="AJ377" s="4"/>
      <c r="AK377" s="4"/>
      <c r="AL377" s="4"/>
      <c r="AM377" s="4"/>
      <c r="AN377" s="4"/>
      <c r="AO377" s="4"/>
      <c r="AS377" s="16"/>
      <c r="AT377" s="16"/>
      <c r="AX377" s="17"/>
      <c r="AY377" s="77"/>
    </row>
    <row r="378" spans="1:51" x14ac:dyDescent="0.25">
      <c r="A378" s="38" t="s">
        <v>741</v>
      </c>
      <c r="B378" s="4" t="str">
        <f>VLOOKUP(LEFT(Table711[[#This Row],[Column1]],FIND("–",Table711[[#This Row],[Column1]])-1),Table610[],2,0)</f>
        <v>1 1/2</v>
      </c>
      <c r="C378" s="13">
        <f>VLOOKUP(LEFT(Table711[[#This Row],[Column1]],FIND("–",Table711[[#This Row],[Column1]])-1),Table610[],4,0)</f>
        <v>1.5</v>
      </c>
      <c r="D378" s="4" t="str">
        <f t="shared" si="10"/>
        <v>16</v>
      </c>
      <c r="E378" s="4" t="s">
        <v>384</v>
      </c>
      <c r="F378" s="4" t="s">
        <v>372</v>
      </c>
      <c r="G378" s="4" t="str">
        <f>CONCATENATE(Table711[[#This Row],[Fraction]],"-",Table711[[#This Row],[Pitch]]," ",Table711[[#This Row],[Series]]," ",Table711[[#This Row],[Class]])</f>
        <v>1 1/2-16 UN 2A</v>
      </c>
      <c r="H378" s="4" t="str">
        <f>CONCATENATE(TEXT(Table711[[#This Row],[Decimal]],".000"),"-",Table711[[#This Row],[Pitch]]," ",Table711[[#This Row],[Series]]," ",Table711[[#This Row],[Class]])</f>
        <v>1.500-16 UN 2A</v>
      </c>
      <c r="I378" s="55">
        <v>1.6000000000000001E-3</v>
      </c>
      <c r="J378" s="55">
        <v>1.4984</v>
      </c>
      <c r="K378" s="55">
        <v>1.4890000000000001</v>
      </c>
      <c r="L378" s="55" t="s">
        <v>551</v>
      </c>
      <c r="M378" s="55">
        <v>1.4578</v>
      </c>
      <c r="N378" s="55">
        <v>1.4525999999999999</v>
      </c>
      <c r="O378" s="55">
        <v>1.4238999999999999</v>
      </c>
      <c r="R378" s="4"/>
      <c r="S378" s="38" t="s">
        <v>741</v>
      </c>
      <c r="T378" s="4" t="str">
        <f>VLOOKUP(LEFT(Table7912[[#This Row],[Column1]],FIND("–",Table7912[[#This Row],[Column1]])-1),Table610[],2,0)</f>
        <v>1 1/2</v>
      </c>
      <c r="U378" s="13">
        <f>VLOOKUP(LEFT(Table7912[[#This Row],[Column1]],FIND("–",Table7912[[#This Row],[Column1]])-1),Table610[],4,0)</f>
        <v>1.5</v>
      </c>
      <c r="V378" s="4" t="str">
        <f t="shared" si="11"/>
        <v>16</v>
      </c>
      <c r="W378" s="4" t="s">
        <v>384</v>
      </c>
      <c r="X378" s="4" t="s">
        <v>373</v>
      </c>
      <c r="Y378" s="4" t="str">
        <f>CONCATENATE(Table7912[[#This Row],[Fraction]],"-",Table7912[[#This Row],[Pitch]]," ",Table7912[[#This Row],[Series]]," ",Table7912[[#This Row],[Class]])</f>
        <v>1 1/2-16 UN 2B</v>
      </c>
      <c r="Z378" s="4" t="str">
        <f>CONCATENATE(TEXT(Table7912[[#This Row],[Decimal]],".000"),"-",Table7912[[#This Row],[Pitch]]," ",Table7912[[#This Row],[Series]]," ",Table7912[[#This Row],[Class]])</f>
        <v>1.500-16 UN 2B</v>
      </c>
      <c r="AC378" s="55">
        <v>1.5</v>
      </c>
      <c r="AE378" s="4">
        <v>1.4661999999999999</v>
      </c>
      <c r="AF378" s="4">
        <v>1.4594</v>
      </c>
      <c r="AG378" s="4"/>
      <c r="AH378" s="55">
        <v>1.4319999999999999</v>
      </c>
      <c r="AI378" s="4">
        <v>1.446</v>
      </c>
      <c r="AJ378" s="4"/>
      <c r="AK378" s="4"/>
      <c r="AL378" s="4"/>
      <c r="AM378" s="4"/>
      <c r="AN378" s="4"/>
      <c r="AO378" s="4"/>
      <c r="AS378" s="16"/>
      <c r="AT378" s="16"/>
      <c r="AX378" s="17"/>
      <c r="AY378" s="77"/>
    </row>
    <row r="379" spans="1:51" x14ac:dyDescent="0.25">
      <c r="A379" s="38" t="s">
        <v>741</v>
      </c>
      <c r="B379" s="4" t="str">
        <f>VLOOKUP(LEFT(Table711[[#This Row],[Column1]],FIND("–",Table711[[#This Row],[Column1]])-1),Table610[],2,0)</f>
        <v>1 1/2</v>
      </c>
      <c r="C379" s="13">
        <f>VLOOKUP(LEFT(Table711[[#This Row],[Column1]],FIND("–",Table711[[#This Row],[Column1]])-1),Table610[],4,0)</f>
        <v>1.5</v>
      </c>
      <c r="D379" s="4" t="str">
        <f t="shared" si="10"/>
        <v>16</v>
      </c>
      <c r="E379" s="4" t="s">
        <v>384</v>
      </c>
      <c r="F379" s="4" t="s">
        <v>374</v>
      </c>
      <c r="G379" s="4" t="str">
        <f>CONCATENATE(Table711[[#This Row],[Fraction]],"-",Table711[[#This Row],[Pitch]]," ",Table711[[#This Row],[Series]]," ",Table711[[#This Row],[Class]])</f>
        <v>1 1/2-16 UN 3A</v>
      </c>
      <c r="H379" s="4" t="str">
        <f>CONCATENATE(TEXT(Table711[[#This Row],[Decimal]],".000"),"-",Table711[[#This Row],[Pitch]]," ",Table711[[#This Row],[Series]]," ",Table711[[#This Row],[Class]])</f>
        <v>1.500-16 UN 3A</v>
      </c>
      <c r="I379" s="55">
        <v>0</v>
      </c>
      <c r="J379" s="55">
        <v>1.5</v>
      </c>
      <c r="K379" s="55">
        <v>1.4905999999999999</v>
      </c>
      <c r="L379" s="55" t="s">
        <v>551</v>
      </c>
      <c r="M379" s="55">
        <v>1.4594</v>
      </c>
      <c r="N379" s="55">
        <v>1.4555</v>
      </c>
      <c r="O379" s="55">
        <v>1.4255</v>
      </c>
      <c r="R379" s="4"/>
      <c r="S379" s="38" t="s">
        <v>741</v>
      </c>
      <c r="T379" s="4" t="str">
        <f>VLOOKUP(LEFT(Table7912[[#This Row],[Column1]],FIND("–",Table7912[[#This Row],[Column1]])-1),Table610[],2,0)</f>
        <v>1 1/2</v>
      </c>
      <c r="U379" s="13">
        <f>VLOOKUP(LEFT(Table7912[[#This Row],[Column1]],FIND("–",Table7912[[#This Row],[Column1]])-1),Table610[],4,0)</f>
        <v>1.5</v>
      </c>
      <c r="V379" s="4" t="str">
        <f t="shared" si="11"/>
        <v>16</v>
      </c>
      <c r="W379" s="4" t="s">
        <v>384</v>
      </c>
      <c r="X379" s="4" t="s">
        <v>375</v>
      </c>
      <c r="Y379" s="4" t="str">
        <f>CONCATENATE(Table7912[[#This Row],[Fraction]],"-",Table7912[[#This Row],[Pitch]]," ",Table7912[[#This Row],[Series]]," ",Table7912[[#This Row],[Class]])</f>
        <v>1 1/2-16 UN 3B</v>
      </c>
      <c r="Z379" s="4" t="str">
        <f>CONCATENATE(TEXT(Table7912[[#This Row],[Decimal]],".000"),"-",Table7912[[#This Row],[Pitch]]," ",Table7912[[#This Row],[Series]]," ",Table7912[[#This Row],[Class]])</f>
        <v>1.500-16 UN 3B</v>
      </c>
      <c r="AC379" s="55">
        <v>1.5</v>
      </c>
      <c r="AE379" s="4">
        <v>1.4644999999999999</v>
      </c>
      <c r="AF379" s="4">
        <v>1.4594</v>
      </c>
      <c r="AG379" s="4"/>
      <c r="AH379" s="55">
        <v>1.4319999999999999</v>
      </c>
      <c r="AI379" s="4">
        <v>1.4408000000000001</v>
      </c>
      <c r="AJ379" s="4"/>
      <c r="AK379" s="4"/>
      <c r="AL379" s="4"/>
      <c r="AM379" s="4"/>
      <c r="AN379" s="4"/>
      <c r="AO379" s="4"/>
      <c r="AS379" s="16"/>
      <c r="AT379" s="16"/>
      <c r="AX379" s="17"/>
      <c r="AY379" s="77"/>
    </row>
    <row r="380" spans="1:51" x14ac:dyDescent="0.25">
      <c r="A380" s="38" t="s">
        <v>742</v>
      </c>
      <c r="B380" s="4" t="str">
        <f>VLOOKUP(LEFT(Table711[[#This Row],[Column1]],FIND("–",Table711[[#This Row],[Column1]])-1),Table610[],2,0)</f>
        <v>1 1/2</v>
      </c>
      <c r="C380" s="13">
        <f>VLOOKUP(LEFT(Table711[[#This Row],[Column1]],FIND("–",Table711[[#This Row],[Column1]])-1),Table610[],4,0)</f>
        <v>1.5</v>
      </c>
      <c r="D380" s="4" t="str">
        <f t="shared" si="10"/>
        <v>18</v>
      </c>
      <c r="E380" s="4" t="s">
        <v>383</v>
      </c>
      <c r="F380" s="4" t="s">
        <v>372</v>
      </c>
      <c r="G380" s="4" t="str">
        <f>CONCATENATE(Table711[[#This Row],[Fraction]],"-",Table711[[#This Row],[Pitch]]," ",Table711[[#This Row],[Series]]," ",Table711[[#This Row],[Class]])</f>
        <v>1 1/2-18 UNEF 2A</v>
      </c>
      <c r="H380" s="4" t="str">
        <f>CONCATENATE(TEXT(Table711[[#This Row],[Decimal]],".000"),"-",Table711[[#This Row],[Pitch]]," ",Table711[[#This Row],[Series]]," ",Table711[[#This Row],[Class]])</f>
        <v>1.500-18 UNEF 2A</v>
      </c>
      <c r="I380" s="55">
        <v>1.5E-3</v>
      </c>
      <c r="J380" s="55">
        <v>1.4984999999999999</v>
      </c>
      <c r="K380" s="55">
        <v>1.4898</v>
      </c>
      <c r="L380" s="55" t="s">
        <v>551</v>
      </c>
      <c r="M380" s="55">
        <v>1.4623999999999999</v>
      </c>
      <c r="N380" s="55">
        <v>1.4574</v>
      </c>
      <c r="O380" s="55">
        <v>1.4323999999999999</v>
      </c>
      <c r="R380" s="4"/>
      <c r="S380" s="38" t="s">
        <v>742</v>
      </c>
      <c r="T380" s="4" t="str">
        <f>VLOOKUP(LEFT(Table7912[[#This Row],[Column1]],FIND("–",Table7912[[#This Row],[Column1]])-1),Table610[],2,0)</f>
        <v>1 1/2</v>
      </c>
      <c r="U380" s="13">
        <f>VLOOKUP(LEFT(Table7912[[#This Row],[Column1]],FIND("–",Table7912[[#This Row],[Column1]])-1),Table610[],4,0)</f>
        <v>1.5</v>
      </c>
      <c r="V380" s="4" t="str">
        <f t="shared" si="11"/>
        <v>18</v>
      </c>
      <c r="W380" s="4" t="s">
        <v>383</v>
      </c>
      <c r="X380" s="4" t="s">
        <v>373</v>
      </c>
      <c r="Y380" s="4" t="str">
        <f>CONCATENATE(Table7912[[#This Row],[Fraction]],"-",Table7912[[#This Row],[Pitch]]," ",Table7912[[#This Row],[Series]]," ",Table7912[[#This Row],[Class]])</f>
        <v>1 1/2-18 UNEF 2B</v>
      </c>
      <c r="Z380" s="4" t="str">
        <f>CONCATENATE(TEXT(Table7912[[#This Row],[Decimal]],".000"),"-",Table7912[[#This Row],[Pitch]]," ",Table7912[[#This Row],[Series]]," ",Table7912[[#This Row],[Class]])</f>
        <v>1.500-18 UNEF 2B</v>
      </c>
      <c r="AC380" s="55">
        <v>1.5</v>
      </c>
      <c r="AE380" s="4">
        <v>1.4703999999999999</v>
      </c>
      <c r="AF380" s="4">
        <v>1.4639</v>
      </c>
      <c r="AG380" s="4"/>
      <c r="AH380" s="55">
        <v>1.44</v>
      </c>
      <c r="AI380" s="4">
        <v>1.452</v>
      </c>
      <c r="AJ380" s="4"/>
      <c r="AK380" s="4"/>
      <c r="AL380" s="4"/>
      <c r="AM380" s="4"/>
      <c r="AN380" s="4"/>
      <c r="AO380" s="4"/>
      <c r="AS380" s="16"/>
      <c r="AT380" s="16"/>
      <c r="AX380" s="17"/>
      <c r="AY380" s="77"/>
    </row>
    <row r="381" spans="1:51" x14ac:dyDescent="0.25">
      <c r="A381" s="38" t="s">
        <v>742</v>
      </c>
      <c r="B381" s="4" t="str">
        <f>VLOOKUP(LEFT(Table711[[#This Row],[Column1]],FIND("–",Table711[[#This Row],[Column1]])-1),Table610[],2,0)</f>
        <v>1 1/2</v>
      </c>
      <c r="C381" s="13">
        <f>VLOOKUP(LEFT(Table711[[#This Row],[Column1]],FIND("–",Table711[[#This Row],[Column1]])-1),Table610[],4,0)</f>
        <v>1.5</v>
      </c>
      <c r="D381" s="4" t="str">
        <f t="shared" si="10"/>
        <v>18</v>
      </c>
      <c r="E381" s="4" t="s">
        <v>383</v>
      </c>
      <c r="F381" s="4" t="s">
        <v>374</v>
      </c>
      <c r="G381" s="4" t="str">
        <f>CONCATENATE(Table711[[#This Row],[Fraction]],"-",Table711[[#This Row],[Pitch]]," ",Table711[[#This Row],[Series]]," ",Table711[[#This Row],[Class]])</f>
        <v>1 1/2-18 UNEF 3A</v>
      </c>
      <c r="H381" s="4" t="str">
        <f>CONCATENATE(TEXT(Table711[[#This Row],[Decimal]],".000"),"-",Table711[[#This Row],[Pitch]]," ",Table711[[#This Row],[Series]]," ",Table711[[#This Row],[Class]])</f>
        <v>1.500-18 UNEF 3A</v>
      </c>
      <c r="I381" s="55">
        <v>0</v>
      </c>
      <c r="J381" s="55">
        <v>1.5</v>
      </c>
      <c r="K381" s="55">
        <v>1.4913000000000001</v>
      </c>
      <c r="L381" s="55" t="s">
        <v>551</v>
      </c>
      <c r="M381" s="55">
        <v>1.4639</v>
      </c>
      <c r="N381" s="55">
        <v>1.4601999999999999</v>
      </c>
      <c r="O381" s="55">
        <v>1.4339</v>
      </c>
      <c r="R381" s="4"/>
      <c r="S381" s="38" t="s">
        <v>742</v>
      </c>
      <c r="T381" s="4" t="str">
        <f>VLOOKUP(LEFT(Table7912[[#This Row],[Column1]],FIND("–",Table7912[[#This Row],[Column1]])-1),Table610[],2,0)</f>
        <v>1 1/2</v>
      </c>
      <c r="U381" s="13">
        <f>VLOOKUP(LEFT(Table7912[[#This Row],[Column1]],FIND("–",Table7912[[#This Row],[Column1]])-1),Table610[],4,0)</f>
        <v>1.5</v>
      </c>
      <c r="V381" s="4" t="str">
        <f t="shared" si="11"/>
        <v>18</v>
      </c>
      <c r="W381" s="4" t="s">
        <v>383</v>
      </c>
      <c r="X381" s="4" t="s">
        <v>375</v>
      </c>
      <c r="Y381" s="4" t="str">
        <f>CONCATENATE(Table7912[[#This Row],[Fraction]],"-",Table7912[[#This Row],[Pitch]]," ",Table7912[[#This Row],[Series]]," ",Table7912[[#This Row],[Class]])</f>
        <v>1 1/2-18 UNEF 3B</v>
      </c>
      <c r="Z381" s="4" t="str">
        <f>CONCATENATE(TEXT(Table7912[[#This Row],[Decimal]],".000"),"-",Table7912[[#This Row],[Pitch]]," ",Table7912[[#This Row],[Series]]," ",Table7912[[#This Row],[Class]])</f>
        <v>1.500-18 UNEF 3B</v>
      </c>
      <c r="AC381" s="55">
        <v>1.5</v>
      </c>
      <c r="AE381" s="4">
        <v>1.4686999999999999</v>
      </c>
      <c r="AF381" s="4">
        <v>1.4639</v>
      </c>
      <c r="AG381" s="4"/>
      <c r="AH381" s="55">
        <v>1.44</v>
      </c>
      <c r="AI381" s="4">
        <v>1.448</v>
      </c>
      <c r="AJ381" s="4"/>
      <c r="AK381" s="4"/>
      <c r="AL381" s="4"/>
      <c r="AM381" s="4"/>
      <c r="AN381" s="4"/>
      <c r="AO381" s="4"/>
      <c r="AS381" s="16"/>
      <c r="AT381" s="16"/>
      <c r="AX381" s="17"/>
      <c r="AY381" s="77"/>
    </row>
    <row r="382" spans="1:51" x14ac:dyDescent="0.25">
      <c r="A382" s="38" t="s">
        <v>743</v>
      </c>
      <c r="B382" s="4" t="str">
        <f>VLOOKUP(LEFT(Table711[[#This Row],[Column1]],FIND("–",Table711[[#This Row],[Column1]])-1),Table610[],2,0)</f>
        <v>1 1/2</v>
      </c>
      <c r="C382" s="13">
        <f>VLOOKUP(LEFT(Table711[[#This Row],[Column1]],FIND("–",Table711[[#This Row],[Column1]])-1),Table610[],4,0)</f>
        <v>1.5</v>
      </c>
      <c r="D382" s="4" t="str">
        <f t="shared" si="10"/>
        <v>20</v>
      </c>
      <c r="E382" s="4" t="s">
        <v>384</v>
      </c>
      <c r="F382" s="4" t="s">
        <v>372</v>
      </c>
      <c r="G382" s="4" t="str">
        <f>CONCATENATE(Table711[[#This Row],[Fraction]],"-",Table711[[#This Row],[Pitch]]," ",Table711[[#This Row],[Series]]," ",Table711[[#This Row],[Class]])</f>
        <v>1 1/2-20 UN 2A</v>
      </c>
      <c r="H382" s="4" t="str">
        <f>CONCATENATE(TEXT(Table711[[#This Row],[Decimal]],".000"),"-",Table711[[#This Row],[Pitch]]," ",Table711[[#This Row],[Series]]," ",Table711[[#This Row],[Class]])</f>
        <v>1.500-20 UN 2A</v>
      </c>
      <c r="I382" s="55">
        <v>1.4E-3</v>
      </c>
      <c r="J382" s="55">
        <v>1.4985999999999999</v>
      </c>
      <c r="K382" s="55">
        <v>1.4904999999999999</v>
      </c>
      <c r="L382" s="55" t="s">
        <v>551</v>
      </c>
      <c r="M382" s="55">
        <v>1.4661</v>
      </c>
      <c r="N382" s="55">
        <v>1.4613</v>
      </c>
      <c r="O382" s="55">
        <v>1.4391</v>
      </c>
      <c r="R382" s="4"/>
      <c r="S382" s="38" t="s">
        <v>743</v>
      </c>
      <c r="T382" s="4" t="str">
        <f>VLOOKUP(LEFT(Table7912[[#This Row],[Column1]],FIND("–",Table7912[[#This Row],[Column1]])-1),Table610[],2,0)</f>
        <v>1 1/2</v>
      </c>
      <c r="U382" s="13">
        <f>VLOOKUP(LEFT(Table7912[[#This Row],[Column1]],FIND("–",Table7912[[#This Row],[Column1]])-1),Table610[],4,0)</f>
        <v>1.5</v>
      </c>
      <c r="V382" s="4" t="str">
        <f t="shared" si="11"/>
        <v>20</v>
      </c>
      <c r="W382" s="4" t="s">
        <v>384</v>
      </c>
      <c r="X382" s="4" t="s">
        <v>373</v>
      </c>
      <c r="Y382" s="4" t="str">
        <f>CONCATENATE(Table7912[[#This Row],[Fraction]],"-",Table7912[[#This Row],[Pitch]]," ",Table7912[[#This Row],[Series]]," ",Table7912[[#This Row],[Class]])</f>
        <v>1 1/2-20 UN 2B</v>
      </c>
      <c r="Z382" s="4" t="str">
        <f>CONCATENATE(TEXT(Table7912[[#This Row],[Decimal]],".000"),"-",Table7912[[#This Row],[Pitch]]," ",Table7912[[#This Row],[Series]]," ",Table7912[[#This Row],[Class]])</f>
        <v>1.500-20 UN 2B</v>
      </c>
      <c r="AC382" s="55">
        <v>1.5</v>
      </c>
      <c r="AE382" s="4">
        <v>1.4737</v>
      </c>
      <c r="AF382" s="4">
        <v>1.4675</v>
      </c>
      <c r="AG382" s="4"/>
      <c r="AH382" s="55">
        <v>1.446</v>
      </c>
      <c r="AI382" s="4">
        <v>1.4570000000000001</v>
      </c>
      <c r="AJ382" s="4"/>
      <c r="AK382" s="4"/>
      <c r="AL382" s="4"/>
      <c r="AM382" s="4"/>
      <c r="AN382" s="4"/>
      <c r="AO382" s="4"/>
      <c r="AS382" s="16"/>
      <c r="AT382" s="16"/>
      <c r="AX382" s="17"/>
      <c r="AY382" s="77"/>
    </row>
    <row r="383" spans="1:51" x14ac:dyDescent="0.25">
      <c r="A383" s="38" t="s">
        <v>743</v>
      </c>
      <c r="B383" s="4" t="str">
        <f>VLOOKUP(LEFT(Table711[[#This Row],[Column1]],FIND("–",Table711[[#This Row],[Column1]])-1),Table610[],2,0)</f>
        <v>1 1/2</v>
      </c>
      <c r="C383" s="13">
        <f>VLOOKUP(LEFT(Table711[[#This Row],[Column1]],FIND("–",Table711[[#This Row],[Column1]])-1),Table610[],4,0)</f>
        <v>1.5</v>
      </c>
      <c r="D383" s="4" t="str">
        <f t="shared" si="10"/>
        <v>20</v>
      </c>
      <c r="E383" s="4" t="s">
        <v>384</v>
      </c>
      <c r="F383" s="4" t="s">
        <v>374</v>
      </c>
      <c r="G383" s="4" t="str">
        <f>CONCATENATE(Table711[[#This Row],[Fraction]],"-",Table711[[#This Row],[Pitch]]," ",Table711[[#This Row],[Series]]," ",Table711[[#This Row],[Class]])</f>
        <v>1 1/2-20 UN 3A</v>
      </c>
      <c r="H383" s="4" t="str">
        <f>CONCATENATE(TEXT(Table711[[#This Row],[Decimal]],".000"),"-",Table711[[#This Row],[Pitch]]," ",Table711[[#This Row],[Series]]," ",Table711[[#This Row],[Class]])</f>
        <v>1.500-20 UN 3A</v>
      </c>
      <c r="I383" s="55">
        <v>0</v>
      </c>
      <c r="J383" s="55">
        <v>1.5</v>
      </c>
      <c r="K383" s="55">
        <v>1.4919</v>
      </c>
      <c r="L383" s="55" t="s">
        <v>551</v>
      </c>
      <c r="M383" s="55">
        <v>1.4675</v>
      </c>
      <c r="N383" s="55">
        <v>1.4639</v>
      </c>
      <c r="O383" s="55">
        <v>1.4404999999999999</v>
      </c>
      <c r="R383" s="4"/>
      <c r="S383" s="38" t="s">
        <v>743</v>
      </c>
      <c r="T383" s="4" t="str">
        <f>VLOOKUP(LEFT(Table7912[[#This Row],[Column1]],FIND("–",Table7912[[#This Row],[Column1]])-1),Table610[],2,0)</f>
        <v>1 1/2</v>
      </c>
      <c r="U383" s="13">
        <f>VLOOKUP(LEFT(Table7912[[#This Row],[Column1]],FIND("–",Table7912[[#This Row],[Column1]])-1),Table610[],4,0)</f>
        <v>1.5</v>
      </c>
      <c r="V383" s="4" t="str">
        <f t="shared" si="11"/>
        <v>20</v>
      </c>
      <c r="W383" s="4" t="s">
        <v>384</v>
      </c>
      <c r="X383" s="4" t="s">
        <v>375</v>
      </c>
      <c r="Y383" s="4" t="str">
        <f>CONCATENATE(Table7912[[#This Row],[Fraction]],"-",Table7912[[#This Row],[Pitch]]," ",Table7912[[#This Row],[Series]]," ",Table7912[[#This Row],[Class]])</f>
        <v>1 1/2-20 UN 3B</v>
      </c>
      <c r="Z383" s="4" t="str">
        <f>CONCATENATE(TEXT(Table7912[[#This Row],[Decimal]],".000"),"-",Table7912[[#This Row],[Pitch]]," ",Table7912[[#This Row],[Series]]," ",Table7912[[#This Row],[Class]])</f>
        <v>1.500-20 UN 3B</v>
      </c>
      <c r="AC383" s="55">
        <v>1.5</v>
      </c>
      <c r="AE383" s="4">
        <v>1.4721</v>
      </c>
      <c r="AF383" s="4">
        <v>1.4675</v>
      </c>
      <c r="AG383" s="4"/>
      <c r="AH383" s="55">
        <v>1.446</v>
      </c>
      <c r="AI383" s="4">
        <v>1.4537</v>
      </c>
      <c r="AJ383" s="4"/>
      <c r="AK383" s="4"/>
      <c r="AL383" s="4"/>
      <c r="AM383" s="4"/>
      <c r="AN383" s="4"/>
      <c r="AO383" s="4"/>
      <c r="AS383" s="16"/>
      <c r="AT383" s="16"/>
      <c r="AX383" s="17"/>
      <c r="AY383" s="77"/>
    </row>
    <row r="384" spans="1:51" x14ac:dyDescent="0.25">
      <c r="A384" s="38" t="s">
        <v>744</v>
      </c>
      <c r="B384" s="4" t="str">
        <f>VLOOKUP(LEFT(Table711[[#This Row],[Column1]],FIND("–",Table711[[#This Row],[Column1]])-1),Table610[],2,0)</f>
        <v>1 1/2</v>
      </c>
      <c r="C384" s="13">
        <f>VLOOKUP(LEFT(Table711[[#This Row],[Column1]],FIND("–",Table711[[#This Row],[Column1]])-1),Table610[],4,0)</f>
        <v>1.5</v>
      </c>
      <c r="D384" s="4" t="str">
        <f t="shared" si="10"/>
        <v>24</v>
      </c>
      <c r="E384" s="4" t="s">
        <v>382</v>
      </c>
      <c r="F384" s="4" t="s">
        <v>372</v>
      </c>
      <c r="G384" s="4" t="str">
        <f>CONCATENATE(Table711[[#This Row],[Fraction]],"-",Table711[[#This Row],[Pitch]]," ",Table711[[#This Row],[Series]]," ",Table711[[#This Row],[Class]])</f>
        <v>1 1/2-24 UNS 2A</v>
      </c>
      <c r="H384" s="4" t="str">
        <f>CONCATENATE(TEXT(Table711[[#This Row],[Decimal]],".000"),"-",Table711[[#This Row],[Pitch]]," ",Table711[[#This Row],[Series]]," ",Table711[[#This Row],[Class]])</f>
        <v>1.500-24 UNS 2A</v>
      </c>
      <c r="I384" s="55">
        <v>1.2999999999999999E-3</v>
      </c>
      <c r="J384" s="55">
        <v>1.4986999999999999</v>
      </c>
      <c r="K384" s="55">
        <v>1.4915</v>
      </c>
      <c r="L384" s="55" t="s">
        <v>551</v>
      </c>
      <c r="M384" s="55">
        <v>1.4716</v>
      </c>
      <c r="N384" s="55">
        <v>1.4672000000000001</v>
      </c>
      <c r="O384" s="55">
        <v>1.4491000000000001</v>
      </c>
      <c r="R384" s="4"/>
      <c r="S384" s="38" t="s">
        <v>744</v>
      </c>
      <c r="T384" s="4" t="str">
        <f>VLOOKUP(LEFT(Table7912[[#This Row],[Column1]],FIND("–",Table7912[[#This Row],[Column1]])-1),Table610[],2,0)</f>
        <v>1 1/2</v>
      </c>
      <c r="U384" s="13">
        <f>VLOOKUP(LEFT(Table7912[[#This Row],[Column1]],FIND("–",Table7912[[#This Row],[Column1]])-1),Table610[],4,0)</f>
        <v>1.5</v>
      </c>
      <c r="V384" s="4" t="str">
        <f t="shared" si="11"/>
        <v>24</v>
      </c>
      <c r="W384" s="4" t="s">
        <v>382</v>
      </c>
      <c r="X384" s="4" t="s">
        <v>373</v>
      </c>
      <c r="Y384" s="4" t="str">
        <f>CONCATENATE(Table7912[[#This Row],[Fraction]],"-",Table7912[[#This Row],[Pitch]]," ",Table7912[[#This Row],[Series]]," ",Table7912[[#This Row],[Class]])</f>
        <v>1 1/2-24 UNS 2B</v>
      </c>
      <c r="Z384" s="4" t="str">
        <f>CONCATENATE(TEXT(Table7912[[#This Row],[Decimal]],".000"),"-",Table7912[[#This Row],[Pitch]]," ",Table7912[[#This Row],[Series]]," ",Table7912[[#This Row],[Class]])</f>
        <v>1.500-24 UNS 2B</v>
      </c>
      <c r="AC384" s="55">
        <v>1.5</v>
      </c>
      <c r="AE384" s="4">
        <v>1.4786999999999999</v>
      </c>
      <c r="AF384" s="4">
        <v>1.4729000000000001</v>
      </c>
      <c r="AG384" s="4"/>
      <c r="AH384" s="55">
        <v>1.4550000000000001</v>
      </c>
      <c r="AI384" s="4">
        <v>1.4650000000000001</v>
      </c>
      <c r="AJ384" s="4"/>
      <c r="AK384" s="4"/>
      <c r="AL384" s="4"/>
      <c r="AM384" s="4"/>
      <c r="AN384" s="4"/>
      <c r="AO384" s="4"/>
      <c r="AS384" s="16"/>
      <c r="AT384" s="16"/>
      <c r="AX384" s="17"/>
      <c r="AY384" s="77"/>
    </row>
    <row r="385" spans="1:51" x14ac:dyDescent="0.25">
      <c r="A385" s="38" t="s">
        <v>745</v>
      </c>
      <c r="B385" s="4" t="str">
        <f>VLOOKUP(LEFT(Table711[[#This Row],[Column1]],FIND("–",Table711[[#This Row],[Column1]])-1),Table610[],2,0)</f>
        <v>1 1/2</v>
      </c>
      <c r="C385" s="13">
        <f>VLOOKUP(LEFT(Table711[[#This Row],[Column1]],FIND("–",Table711[[#This Row],[Column1]])-1),Table610[],4,0)</f>
        <v>1.5</v>
      </c>
      <c r="D385" s="4" t="str">
        <f t="shared" si="10"/>
        <v>28</v>
      </c>
      <c r="E385" s="4" t="s">
        <v>384</v>
      </c>
      <c r="F385" s="4" t="s">
        <v>372</v>
      </c>
      <c r="G385" s="4" t="str">
        <f>CONCATENATE(Table711[[#This Row],[Fraction]],"-",Table711[[#This Row],[Pitch]]," ",Table711[[#This Row],[Series]]," ",Table711[[#This Row],[Class]])</f>
        <v>1 1/2-28 UN 2A</v>
      </c>
      <c r="H385" s="4" t="str">
        <f>CONCATENATE(TEXT(Table711[[#This Row],[Decimal]],".000"),"-",Table711[[#This Row],[Pitch]]," ",Table711[[#This Row],[Series]]," ",Table711[[#This Row],[Class]])</f>
        <v>1.500-28 UN 2A</v>
      </c>
      <c r="I385" s="55">
        <v>1.2999999999999999E-3</v>
      </c>
      <c r="J385" s="55">
        <v>1.4986999999999999</v>
      </c>
      <c r="K385" s="55">
        <v>1.4922</v>
      </c>
      <c r="L385" s="55" t="s">
        <v>551</v>
      </c>
      <c r="M385" s="55">
        <v>1.4755</v>
      </c>
      <c r="N385" s="55">
        <v>1.4713000000000001</v>
      </c>
      <c r="O385" s="55">
        <v>1.4560999999999999</v>
      </c>
      <c r="R385" s="4"/>
      <c r="S385" s="38" t="s">
        <v>745</v>
      </c>
      <c r="T385" s="4" t="str">
        <f>VLOOKUP(LEFT(Table7912[[#This Row],[Column1]],FIND("–",Table7912[[#This Row],[Column1]])-1),Table610[],2,0)</f>
        <v>1 1/2</v>
      </c>
      <c r="U385" s="13">
        <f>VLOOKUP(LEFT(Table7912[[#This Row],[Column1]],FIND("–",Table7912[[#This Row],[Column1]])-1),Table610[],4,0)</f>
        <v>1.5</v>
      </c>
      <c r="V385" s="4" t="str">
        <f t="shared" si="11"/>
        <v>28</v>
      </c>
      <c r="W385" s="4" t="s">
        <v>384</v>
      </c>
      <c r="X385" s="4" t="s">
        <v>373</v>
      </c>
      <c r="Y385" s="4" t="str">
        <f>CONCATENATE(Table7912[[#This Row],[Fraction]],"-",Table7912[[#This Row],[Pitch]]," ",Table7912[[#This Row],[Series]]," ",Table7912[[#This Row],[Class]])</f>
        <v>1 1/2-28 UN 2B</v>
      </c>
      <c r="Z385" s="4" t="str">
        <f>CONCATENATE(TEXT(Table7912[[#This Row],[Decimal]],".000"),"-",Table7912[[#This Row],[Pitch]]," ",Table7912[[#This Row],[Series]]," ",Table7912[[#This Row],[Class]])</f>
        <v>1.500-28 UN 2B</v>
      </c>
      <c r="AC385" s="55">
        <v>1.5</v>
      </c>
      <c r="AE385" s="4">
        <v>1.4823</v>
      </c>
      <c r="AF385" s="4">
        <v>1.4767999999999999</v>
      </c>
      <c r="AG385" s="4"/>
      <c r="AH385" s="55">
        <v>1.4610000000000001</v>
      </c>
      <c r="AI385" s="4">
        <v>1.47</v>
      </c>
      <c r="AJ385" s="4"/>
      <c r="AK385" s="4"/>
      <c r="AL385" s="4"/>
      <c r="AM385" s="4"/>
      <c r="AN385" s="4"/>
      <c r="AO385" s="4"/>
      <c r="AS385" s="16"/>
      <c r="AT385" s="16"/>
      <c r="AX385" s="17"/>
      <c r="AY385" s="77"/>
    </row>
    <row r="386" spans="1:51" x14ac:dyDescent="0.25">
      <c r="A386" s="38" t="s">
        <v>745</v>
      </c>
      <c r="B386" s="4" t="str">
        <f>VLOOKUP(LEFT(Table711[[#This Row],[Column1]],FIND("–",Table711[[#This Row],[Column1]])-1),Table610[],2,0)</f>
        <v>1 1/2</v>
      </c>
      <c r="C386" s="13">
        <f>VLOOKUP(LEFT(Table711[[#This Row],[Column1]],FIND("–",Table711[[#This Row],[Column1]])-1),Table610[],4,0)</f>
        <v>1.5</v>
      </c>
      <c r="D386" s="4" t="str">
        <f t="shared" si="10"/>
        <v>28</v>
      </c>
      <c r="E386" s="4" t="s">
        <v>384</v>
      </c>
      <c r="F386" s="4" t="s">
        <v>374</v>
      </c>
      <c r="G386" s="4" t="str">
        <f>CONCATENATE(Table711[[#This Row],[Fraction]],"-",Table711[[#This Row],[Pitch]]," ",Table711[[#This Row],[Series]]," ",Table711[[#This Row],[Class]])</f>
        <v>1 1/2-28 UN 3A</v>
      </c>
      <c r="H386" s="4" t="str">
        <f>CONCATENATE(TEXT(Table711[[#This Row],[Decimal]],".000"),"-",Table711[[#This Row],[Pitch]]," ",Table711[[#This Row],[Series]]," ",Table711[[#This Row],[Class]])</f>
        <v>1.500-28 UN 3A</v>
      </c>
      <c r="I386" s="55">
        <v>0</v>
      </c>
      <c r="J386" s="55">
        <v>1.5</v>
      </c>
      <c r="K386" s="55">
        <v>1.4935</v>
      </c>
      <c r="L386" s="55" t="s">
        <v>551</v>
      </c>
      <c r="M386" s="55">
        <v>1.4767999999999999</v>
      </c>
      <c r="N386" s="55">
        <v>1.4737</v>
      </c>
      <c r="O386" s="55">
        <v>1.4574</v>
      </c>
      <c r="R386" s="4"/>
      <c r="S386" s="38" t="s">
        <v>745</v>
      </c>
      <c r="T386" s="4" t="str">
        <f>VLOOKUP(LEFT(Table7912[[#This Row],[Column1]],FIND("–",Table7912[[#This Row],[Column1]])-1),Table610[],2,0)</f>
        <v>1 1/2</v>
      </c>
      <c r="U386" s="13">
        <f>VLOOKUP(LEFT(Table7912[[#This Row],[Column1]],FIND("–",Table7912[[#This Row],[Column1]])-1),Table610[],4,0)</f>
        <v>1.5</v>
      </c>
      <c r="V386" s="4" t="str">
        <f t="shared" si="11"/>
        <v>28</v>
      </c>
      <c r="W386" s="4" t="s">
        <v>384</v>
      </c>
      <c r="X386" s="4" t="s">
        <v>375</v>
      </c>
      <c r="Y386" s="4" t="str">
        <f>CONCATENATE(Table7912[[#This Row],[Fraction]],"-",Table7912[[#This Row],[Pitch]]," ",Table7912[[#This Row],[Series]]," ",Table7912[[#This Row],[Class]])</f>
        <v>1 1/2-28 UN 3B</v>
      </c>
      <c r="Z386" s="4" t="str">
        <f>CONCATENATE(TEXT(Table7912[[#This Row],[Decimal]],".000"),"-",Table7912[[#This Row],[Pitch]]," ",Table7912[[#This Row],[Series]]," ",Table7912[[#This Row],[Class]])</f>
        <v>1.500-28 UN 3B</v>
      </c>
      <c r="AC386" s="55">
        <v>1.5</v>
      </c>
      <c r="AE386" s="4">
        <v>1.4809000000000001</v>
      </c>
      <c r="AF386" s="4">
        <v>1.4767999999999999</v>
      </c>
      <c r="AG386" s="4"/>
      <c r="AH386" s="55">
        <v>1.4610000000000001</v>
      </c>
      <c r="AI386" s="4">
        <v>1.4676</v>
      </c>
      <c r="AJ386" s="4"/>
      <c r="AK386" s="4"/>
      <c r="AL386" s="4"/>
      <c r="AM386" s="4"/>
      <c r="AN386" s="4"/>
      <c r="AO386" s="4"/>
      <c r="AS386" s="16"/>
      <c r="AT386" s="16"/>
      <c r="AX386" s="17"/>
      <c r="AY386" s="77"/>
    </row>
    <row r="387" spans="1:51" x14ac:dyDescent="0.25">
      <c r="A387" s="38" t="s">
        <v>746</v>
      </c>
      <c r="B387" s="4" t="str">
        <f>VLOOKUP(LEFT(Table711[[#This Row],[Column1]],FIND("–",Table711[[#This Row],[Column1]])-1),Table610[],2,0)</f>
        <v>1 9/16</v>
      </c>
      <c r="C387" s="13">
        <f>VLOOKUP(LEFT(Table711[[#This Row],[Column1]],FIND("–",Table711[[#This Row],[Column1]])-1),Table610[],4,0)</f>
        <v>1.5625</v>
      </c>
      <c r="D387" s="4" t="str">
        <f t="shared" ref="D387:D450" si="12">RIGHT(A387,LEN(A387)-FIND("–",A387))</f>
        <v>6</v>
      </c>
      <c r="E387" s="4" t="s">
        <v>384</v>
      </c>
      <c r="F387" s="4" t="s">
        <v>372</v>
      </c>
      <c r="G387" s="4" t="str">
        <f>CONCATENATE(Table711[[#This Row],[Fraction]],"-",Table711[[#This Row],[Pitch]]," ",Table711[[#This Row],[Series]]," ",Table711[[#This Row],[Class]])</f>
        <v>1 9/16-6 UN 2A</v>
      </c>
      <c r="H387" s="4" t="str">
        <f>CONCATENATE(TEXT(Table711[[#This Row],[Decimal]],".000"),"-",Table711[[#This Row],[Pitch]]," ",Table711[[#This Row],[Series]]," ",Table711[[#This Row],[Class]])</f>
        <v>1.563-6 UN 2A</v>
      </c>
      <c r="I387" s="55">
        <v>2.3999999999999998E-3</v>
      </c>
      <c r="J387" s="55">
        <v>1.5601</v>
      </c>
      <c r="K387" s="55">
        <v>1.5419</v>
      </c>
      <c r="L387" s="55" t="s">
        <v>551</v>
      </c>
      <c r="M387" s="55">
        <v>1.4518</v>
      </c>
      <c r="N387" s="55">
        <v>1.4436</v>
      </c>
      <c r="O387" s="55">
        <v>1.3616999999999999</v>
      </c>
      <c r="R387" s="4"/>
      <c r="S387" s="38" t="s">
        <v>746</v>
      </c>
      <c r="T387" s="4" t="str">
        <f>VLOOKUP(LEFT(Table7912[[#This Row],[Column1]],FIND("–",Table7912[[#This Row],[Column1]])-1),Table610[],2,0)</f>
        <v>1 9/16</v>
      </c>
      <c r="U387" s="13">
        <f>VLOOKUP(LEFT(Table7912[[#This Row],[Column1]],FIND("–",Table7912[[#This Row],[Column1]])-1),Table610[],4,0)</f>
        <v>1.5625</v>
      </c>
      <c r="V387" s="4" t="str">
        <f t="shared" ref="V387:V450" si="13">RIGHT(S387,LEN(S387)-FIND("–",S387))</f>
        <v>6</v>
      </c>
      <c r="W387" s="4" t="s">
        <v>384</v>
      </c>
      <c r="X387" s="4" t="s">
        <v>373</v>
      </c>
      <c r="Y387" s="4" t="str">
        <f>CONCATENATE(Table7912[[#This Row],[Fraction]],"-",Table7912[[#This Row],[Pitch]]," ",Table7912[[#This Row],[Series]]," ",Table7912[[#This Row],[Class]])</f>
        <v>1 9/16-6 UN 2B</v>
      </c>
      <c r="Z387" s="4" t="str">
        <f>CONCATENATE(TEXT(Table7912[[#This Row],[Decimal]],".000"),"-",Table7912[[#This Row],[Pitch]]," ",Table7912[[#This Row],[Series]]," ",Table7912[[#This Row],[Class]])</f>
        <v>1.563-6 UN 2B</v>
      </c>
      <c r="AC387" s="55">
        <v>1.5625</v>
      </c>
      <c r="AE387" s="4">
        <v>1.4648000000000001</v>
      </c>
      <c r="AF387" s="4">
        <v>1.4541999999999999</v>
      </c>
      <c r="AG387" s="4"/>
      <c r="AH387" s="55">
        <v>1.3819999999999999</v>
      </c>
      <c r="AI387" s="4">
        <v>1.413</v>
      </c>
      <c r="AJ387" s="4"/>
      <c r="AK387" s="4"/>
      <c r="AL387" s="4"/>
      <c r="AM387" s="4"/>
      <c r="AN387" s="4"/>
      <c r="AO387" s="4"/>
      <c r="AS387" s="16"/>
      <c r="AT387" s="16"/>
      <c r="AX387" s="17"/>
      <c r="AY387" s="77"/>
    </row>
    <row r="388" spans="1:51" x14ac:dyDescent="0.25">
      <c r="A388" s="38" t="s">
        <v>746</v>
      </c>
      <c r="B388" s="4" t="str">
        <f>VLOOKUP(LEFT(Table711[[#This Row],[Column1]],FIND("–",Table711[[#This Row],[Column1]])-1),Table610[],2,0)</f>
        <v>1 9/16</v>
      </c>
      <c r="C388" s="13">
        <f>VLOOKUP(LEFT(Table711[[#This Row],[Column1]],FIND("–",Table711[[#This Row],[Column1]])-1),Table610[],4,0)</f>
        <v>1.5625</v>
      </c>
      <c r="D388" s="4" t="str">
        <f t="shared" si="12"/>
        <v>6</v>
      </c>
      <c r="E388" s="4" t="s">
        <v>384</v>
      </c>
      <c r="F388" s="4" t="s">
        <v>374</v>
      </c>
      <c r="G388" s="4" t="str">
        <f>CONCATENATE(Table711[[#This Row],[Fraction]],"-",Table711[[#This Row],[Pitch]]," ",Table711[[#This Row],[Series]]," ",Table711[[#This Row],[Class]])</f>
        <v>1 9/16-6 UN 3A</v>
      </c>
      <c r="H388" s="4" t="str">
        <f>CONCATENATE(TEXT(Table711[[#This Row],[Decimal]],".000"),"-",Table711[[#This Row],[Pitch]]," ",Table711[[#This Row],[Series]]," ",Table711[[#This Row],[Class]])</f>
        <v>1.563-6 UN 3A</v>
      </c>
      <c r="I388" s="55">
        <v>0</v>
      </c>
      <c r="J388" s="55">
        <v>1.5625</v>
      </c>
      <c r="K388" s="55">
        <v>1.5443</v>
      </c>
      <c r="L388" s="55" t="s">
        <v>551</v>
      </c>
      <c r="M388" s="55">
        <v>1.4541999999999999</v>
      </c>
      <c r="N388" s="55">
        <v>1.4480999999999999</v>
      </c>
      <c r="O388" s="55">
        <v>1.3641000000000001</v>
      </c>
      <c r="R388" s="4"/>
      <c r="S388" s="38" t="s">
        <v>746</v>
      </c>
      <c r="T388" s="4" t="str">
        <f>VLOOKUP(LEFT(Table7912[[#This Row],[Column1]],FIND("–",Table7912[[#This Row],[Column1]])-1),Table610[],2,0)</f>
        <v>1 9/16</v>
      </c>
      <c r="U388" s="13">
        <f>VLOOKUP(LEFT(Table7912[[#This Row],[Column1]],FIND("–",Table7912[[#This Row],[Column1]])-1),Table610[],4,0)</f>
        <v>1.5625</v>
      </c>
      <c r="V388" s="4" t="str">
        <f t="shared" si="13"/>
        <v>6</v>
      </c>
      <c r="W388" s="4" t="s">
        <v>384</v>
      </c>
      <c r="X388" s="4" t="s">
        <v>375</v>
      </c>
      <c r="Y388" s="4" t="str">
        <f>CONCATENATE(Table7912[[#This Row],[Fraction]],"-",Table7912[[#This Row],[Pitch]]," ",Table7912[[#This Row],[Series]]," ",Table7912[[#This Row],[Class]])</f>
        <v>1 9/16-6 UN 3B</v>
      </c>
      <c r="Z388" s="4" t="str">
        <f>CONCATENATE(TEXT(Table7912[[#This Row],[Decimal]],".000"),"-",Table7912[[#This Row],[Pitch]]," ",Table7912[[#This Row],[Series]]," ",Table7912[[#This Row],[Class]])</f>
        <v>1.563-6 UN 3B</v>
      </c>
      <c r="AC388" s="55">
        <v>1.5625</v>
      </c>
      <c r="AE388" s="4">
        <v>1.4621999999999999</v>
      </c>
      <c r="AF388" s="4">
        <v>1.4541999999999999</v>
      </c>
      <c r="AG388" s="4"/>
      <c r="AH388" s="55">
        <v>1.3819999999999999</v>
      </c>
      <c r="AI388" s="4">
        <v>1.4020999999999999</v>
      </c>
      <c r="AJ388" s="4"/>
      <c r="AK388" s="4"/>
      <c r="AL388" s="4"/>
      <c r="AM388" s="4"/>
      <c r="AN388" s="4"/>
      <c r="AO388" s="4"/>
      <c r="AS388" s="16"/>
      <c r="AT388" s="16"/>
      <c r="AX388" s="17"/>
      <c r="AY388" s="77"/>
    </row>
    <row r="389" spans="1:51" x14ac:dyDescent="0.25">
      <c r="A389" s="38" t="s">
        <v>747</v>
      </c>
      <c r="B389" s="4" t="str">
        <f>VLOOKUP(LEFT(Table711[[#This Row],[Column1]],FIND("–",Table711[[#This Row],[Column1]])-1),Table610[],2,0)</f>
        <v>1 9/16</v>
      </c>
      <c r="C389" s="13">
        <f>VLOOKUP(LEFT(Table711[[#This Row],[Column1]],FIND("–",Table711[[#This Row],[Column1]])-1),Table610[],4,0)</f>
        <v>1.5625</v>
      </c>
      <c r="D389" s="4" t="str">
        <f t="shared" si="12"/>
        <v>8</v>
      </c>
      <c r="E389" s="4" t="s">
        <v>384</v>
      </c>
      <c r="F389" s="4" t="s">
        <v>372</v>
      </c>
      <c r="G389" s="4" t="str">
        <f>CONCATENATE(Table711[[#This Row],[Fraction]],"-",Table711[[#This Row],[Pitch]]," ",Table711[[#This Row],[Series]]," ",Table711[[#This Row],[Class]])</f>
        <v>1 9/16-8 UN 2A</v>
      </c>
      <c r="H389" s="4" t="str">
        <f>CONCATENATE(TEXT(Table711[[#This Row],[Decimal]],".000"),"-",Table711[[#This Row],[Pitch]]," ",Table711[[#This Row],[Series]]," ",Table711[[#This Row],[Class]])</f>
        <v>1.563-8 UN 2A</v>
      </c>
      <c r="I389" s="55">
        <v>2.2000000000000001E-3</v>
      </c>
      <c r="J389" s="55">
        <v>1.5603</v>
      </c>
      <c r="K389" s="55">
        <v>1.5452999999999999</v>
      </c>
      <c r="L389" s="55" t="s">
        <v>551</v>
      </c>
      <c r="M389" s="55">
        <v>1.4791000000000001</v>
      </c>
      <c r="N389" s="55">
        <v>1.4717</v>
      </c>
      <c r="O389" s="55">
        <v>1.4115</v>
      </c>
      <c r="R389" s="4"/>
      <c r="S389" s="38" t="s">
        <v>747</v>
      </c>
      <c r="T389" s="4" t="str">
        <f>VLOOKUP(LEFT(Table7912[[#This Row],[Column1]],FIND("–",Table7912[[#This Row],[Column1]])-1),Table610[],2,0)</f>
        <v>1 9/16</v>
      </c>
      <c r="U389" s="13">
        <f>VLOOKUP(LEFT(Table7912[[#This Row],[Column1]],FIND("–",Table7912[[#This Row],[Column1]])-1),Table610[],4,0)</f>
        <v>1.5625</v>
      </c>
      <c r="V389" s="4" t="str">
        <f t="shared" si="13"/>
        <v>8</v>
      </c>
      <c r="W389" s="4" t="s">
        <v>384</v>
      </c>
      <c r="X389" s="4" t="s">
        <v>373</v>
      </c>
      <c r="Y389" s="4" t="str">
        <f>CONCATENATE(Table7912[[#This Row],[Fraction]],"-",Table7912[[#This Row],[Pitch]]," ",Table7912[[#This Row],[Series]]," ",Table7912[[#This Row],[Class]])</f>
        <v>1 9/16-8 UN 2B</v>
      </c>
      <c r="Z389" s="4" t="str">
        <f>CONCATENATE(TEXT(Table7912[[#This Row],[Decimal]],".000"),"-",Table7912[[#This Row],[Pitch]]," ",Table7912[[#This Row],[Series]]," ",Table7912[[#This Row],[Class]])</f>
        <v>1.563-8 UN 2B</v>
      </c>
      <c r="AC389" s="55">
        <v>1.5625</v>
      </c>
      <c r="AE389" s="4">
        <v>1.4908999999999999</v>
      </c>
      <c r="AF389" s="4">
        <v>1.4813000000000001</v>
      </c>
      <c r="AG389" s="4"/>
      <c r="AH389" s="55">
        <v>1.427</v>
      </c>
      <c r="AI389" s="4">
        <v>1.452</v>
      </c>
      <c r="AJ389" s="4"/>
      <c r="AK389" s="4"/>
      <c r="AL389" s="4"/>
      <c r="AM389" s="4"/>
      <c r="AN389" s="4"/>
      <c r="AO389" s="4"/>
      <c r="AS389" s="16"/>
      <c r="AT389" s="16"/>
      <c r="AX389" s="17"/>
      <c r="AY389" s="77"/>
    </row>
    <row r="390" spans="1:51" x14ac:dyDescent="0.25">
      <c r="A390" s="38" t="s">
        <v>747</v>
      </c>
      <c r="B390" s="4" t="str">
        <f>VLOOKUP(LEFT(Table711[[#This Row],[Column1]],FIND("–",Table711[[#This Row],[Column1]])-1),Table610[],2,0)</f>
        <v>1 9/16</v>
      </c>
      <c r="C390" s="13">
        <f>VLOOKUP(LEFT(Table711[[#This Row],[Column1]],FIND("–",Table711[[#This Row],[Column1]])-1),Table610[],4,0)</f>
        <v>1.5625</v>
      </c>
      <c r="D390" s="4" t="str">
        <f t="shared" si="12"/>
        <v>8</v>
      </c>
      <c r="E390" s="4" t="s">
        <v>384</v>
      </c>
      <c r="F390" s="4" t="s">
        <v>374</v>
      </c>
      <c r="G390" s="4" t="str">
        <f>CONCATENATE(Table711[[#This Row],[Fraction]],"-",Table711[[#This Row],[Pitch]]," ",Table711[[#This Row],[Series]]," ",Table711[[#This Row],[Class]])</f>
        <v>1 9/16-8 UN 3A</v>
      </c>
      <c r="H390" s="4" t="str">
        <f>CONCATENATE(TEXT(Table711[[#This Row],[Decimal]],".000"),"-",Table711[[#This Row],[Pitch]]," ",Table711[[#This Row],[Series]]," ",Table711[[#This Row],[Class]])</f>
        <v>1.563-8 UN 3A</v>
      </c>
      <c r="I390" s="55">
        <v>0</v>
      </c>
      <c r="J390" s="55">
        <v>1.5625</v>
      </c>
      <c r="K390" s="55">
        <v>1.5475000000000001</v>
      </c>
      <c r="L390" s="55" t="s">
        <v>551</v>
      </c>
      <c r="M390" s="55">
        <v>1.4813000000000001</v>
      </c>
      <c r="N390" s="55">
        <v>1.4758</v>
      </c>
      <c r="O390" s="55">
        <v>1.4137</v>
      </c>
      <c r="R390" s="4"/>
      <c r="S390" s="38" t="s">
        <v>747</v>
      </c>
      <c r="T390" s="4" t="str">
        <f>VLOOKUP(LEFT(Table7912[[#This Row],[Column1]],FIND("–",Table7912[[#This Row],[Column1]])-1),Table610[],2,0)</f>
        <v>1 9/16</v>
      </c>
      <c r="U390" s="13">
        <f>VLOOKUP(LEFT(Table7912[[#This Row],[Column1]],FIND("–",Table7912[[#This Row],[Column1]])-1),Table610[],4,0)</f>
        <v>1.5625</v>
      </c>
      <c r="V390" s="4" t="str">
        <f t="shared" si="13"/>
        <v>8</v>
      </c>
      <c r="W390" s="4" t="s">
        <v>384</v>
      </c>
      <c r="X390" s="4" t="s">
        <v>375</v>
      </c>
      <c r="Y390" s="4" t="str">
        <f>CONCATENATE(Table7912[[#This Row],[Fraction]],"-",Table7912[[#This Row],[Pitch]]," ",Table7912[[#This Row],[Series]]," ",Table7912[[#This Row],[Class]])</f>
        <v>1 9/16-8 UN 3B</v>
      </c>
      <c r="Z390" s="4" t="str">
        <f>CONCATENATE(TEXT(Table7912[[#This Row],[Decimal]],".000"),"-",Table7912[[#This Row],[Pitch]]," ",Table7912[[#This Row],[Series]]," ",Table7912[[#This Row],[Class]])</f>
        <v>1.563-8 UN 3B</v>
      </c>
      <c r="AC390" s="55">
        <v>1.5625</v>
      </c>
      <c r="AE390" s="4">
        <v>1.4884999999999999</v>
      </c>
      <c r="AF390" s="4">
        <v>1.4813000000000001</v>
      </c>
      <c r="AG390" s="4"/>
      <c r="AH390" s="55">
        <v>1.427</v>
      </c>
      <c r="AI390" s="4">
        <v>1.4421999999999999</v>
      </c>
      <c r="AJ390" s="4"/>
      <c r="AK390" s="4"/>
      <c r="AL390" s="4"/>
      <c r="AM390" s="4"/>
      <c r="AN390" s="4"/>
      <c r="AO390" s="4"/>
      <c r="AS390" s="16"/>
      <c r="AT390" s="16"/>
      <c r="AX390" s="17"/>
      <c r="AY390" s="77"/>
    </row>
    <row r="391" spans="1:51" x14ac:dyDescent="0.25">
      <c r="A391" s="38" t="s">
        <v>748</v>
      </c>
      <c r="B391" s="4" t="str">
        <f>VLOOKUP(LEFT(Table711[[#This Row],[Column1]],FIND("–",Table711[[#This Row],[Column1]])-1),Table610[],2,0)</f>
        <v>1 9/16</v>
      </c>
      <c r="C391" s="13">
        <f>VLOOKUP(LEFT(Table711[[#This Row],[Column1]],FIND("–",Table711[[#This Row],[Column1]])-1),Table610[],4,0)</f>
        <v>1.5625</v>
      </c>
      <c r="D391" s="4" t="str">
        <f t="shared" si="12"/>
        <v>12</v>
      </c>
      <c r="E391" s="4" t="s">
        <v>384</v>
      </c>
      <c r="F391" s="4" t="s">
        <v>372</v>
      </c>
      <c r="G391" s="4" t="str">
        <f>CONCATENATE(Table711[[#This Row],[Fraction]],"-",Table711[[#This Row],[Pitch]]," ",Table711[[#This Row],[Series]]," ",Table711[[#This Row],[Class]])</f>
        <v>1 9/16-12 UN 2A</v>
      </c>
      <c r="H391" s="4" t="str">
        <f>CONCATENATE(TEXT(Table711[[#This Row],[Decimal]],".000"),"-",Table711[[#This Row],[Pitch]]," ",Table711[[#This Row],[Series]]," ",Table711[[#This Row],[Class]])</f>
        <v>1.563-12 UN 2A</v>
      </c>
      <c r="I391" s="55">
        <v>1.8E-3</v>
      </c>
      <c r="J391" s="55">
        <v>1.5607</v>
      </c>
      <c r="K391" s="55">
        <v>1.5492999999999999</v>
      </c>
      <c r="L391" s="55" t="s">
        <v>551</v>
      </c>
      <c r="M391" s="55">
        <v>1.5065999999999999</v>
      </c>
      <c r="N391" s="55">
        <v>1.5006999999999999</v>
      </c>
      <c r="O391" s="55">
        <v>1.4615</v>
      </c>
      <c r="R391" s="4"/>
      <c r="S391" s="38" t="s">
        <v>748</v>
      </c>
      <c r="T391" s="4" t="str">
        <f>VLOOKUP(LEFT(Table7912[[#This Row],[Column1]],FIND("–",Table7912[[#This Row],[Column1]])-1),Table610[],2,0)</f>
        <v>1 9/16</v>
      </c>
      <c r="U391" s="13">
        <f>VLOOKUP(LEFT(Table7912[[#This Row],[Column1]],FIND("–",Table7912[[#This Row],[Column1]])-1),Table610[],4,0)</f>
        <v>1.5625</v>
      </c>
      <c r="V391" s="4" t="str">
        <f t="shared" si="13"/>
        <v>12</v>
      </c>
      <c r="W391" s="4" t="s">
        <v>384</v>
      </c>
      <c r="X391" s="4" t="s">
        <v>373</v>
      </c>
      <c r="Y391" s="4" t="str">
        <f>CONCATENATE(Table7912[[#This Row],[Fraction]],"-",Table7912[[#This Row],[Pitch]]," ",Table7912[[#This Row],[Series]]," ",Table7912[[#This Row],[Class]])</f>
        <v>1 9/16-12 UN 2B</v>
      </c>
      <c r="Z391" s="4" t="str">
        <f>CONCATENATE(TEXT(Table7912[[#This Row],[Decimal]],".000"),"-",Table7912[[#This Row],[Pitch]]," ",Table7912[[#This Row],[Series]]," ",Table7912[[#This Row],[Class]])</f>
        <v>1.563-12 UN 2B</v>
      </c>
      <c r="AC391" s="55">
        <v>1.5625</v>
      </c>
      <c r="AE391" s="4">
        <v>1.516</v>
      </c>
      <c r="AF391" s="4">
        <v>1.5084</v>
      </c>
      <c r="AG391" s="4"/>
      <c r="AH391" s="55">
        <v>1.472</v>
      </c>
      <c r="AI391" s="4">
        <v>1.49</v>
      </c>
      <c r="AJ391" s="4"/>
      <c r="AK391" s="4"/>
      <c r="AL391" s="4"/>
      <c r="AM391" s="4"/>
      <c r="AN391" s="4"/>
      <c r="AO391" s="4"/>
      <c r="AS391" s="16"/>
      <c r="AT391" s="16"/>
      <c r="AX391" s="17"/>
      <c r="AY391" s="77"/>
    </row>
    <row r="392" spans="1:51" x14ac:dyDescent="0.25">
      <c r="A392" s="38" t="s">
        <v>748</v>
      </c>
      <c r="B392" s="4" t="str">
        <f>VLOOKUP(LEFT(Table711[[#This Row],[Column1]],FIND("–",Table711[[#This Row],[Column1]])-1),Table610[],2,0)</f>
        <v>1 9/16</v>
      </c>
      <c r="C392" s="13">
        <f>VLOOKUP(LEFT(Table711[[#This Row],[Column1]],FIND("–",Table711[[#This Row],[Column1]])-1),Table610[],4,0)</f>
        <v>1.5625</v>
      </c>
      <c r="D392" s="4" t="str">
        <f t="shared" si="12"/>
        <v>12</v>
      </c>
      <c r="E392" s="4" t="s">
        <v>384</v>
      </c>
      <c r="F392" s="4" t="s">
        <v>374</v>
      </c>
      <c r="G392" s="4" t="str">
        <f>CONCATENATE(Table711[[#This Row],[Fraction]],"-",Table711[[#This Row],[Pitch]]," ",Table711[[#This Row],[Series]]," ",Table711[[#This Row],[Class]])</f>
        <v>1 9/16-12 UN 3A</v>
      </c>
      <c r="H392" s="4" t="str">
        <f>CONCATENATE(TEXT(Table711[[#This Row],[Decimal]],".000"),"-",Table711[[#This Row],[Pitch]]," ",Table711[[#This Row],[Series]]," ",Table711[[#This Row],[Class]])</f>
        <v>1.563-12 UN 3A</v>
      </c>
      <c r="I392" s="55">
        <v>0</v>
      </c>
      <c r="J392" s="55">
        <v>1.5625</v>
      </c>
      <c r="K392" s="55">
        <v>1.5510999999999999</v>
      </c>
      <c r="L392" s="55" t="s">
        <v>551</v>
      </c>
      <c r="M392" s="55">
        <v>1.5084</v>
      </c>
      <c r="N392" s="55">
        <v>1.504</v>
      </c>
      <c r="O392" s="55">
        <v>1.4633</v>
      </c>
      <c r="R392" s="4"/>
      <c r="S392" s="38" t="s">
        <v>748</v>
      </c>
      <c r="T392" s="4" t="str">
        <f>VLOOKUP(LEFT(Table7912[[#This Row],[Column1]],FIND("–",Table7912[[#This Row],[Column1]])-1),Table610[],2,0)</f>
        <v>1 9/16</v>
      </c>
      <c r="U392" s="13">
        <f>VLOOKUP(LEFT(Table7912[[#This Row],[Column1]],FIND("–",Table7912[[#This Row],[Column1]])-1),Table610[],4,0)</f>
        <v>1.5625</v>
      </c>
      <c r="V392" s="4" t="str">
        <f t="shared" si="13"/>
        <v>12</v>
      </c>
      <c r="W392" s="4" t="s">
        <v>384</v>
      </c>
      <c r="X392" s="4" t="s">
        <v>375</v>
      </c>
      <c r="Y392" s="4" t="str">
        <f>CONCATENATE(Table7912[[#This Row],[Fraction]],"-",Table7912[[#This Row],[Pitch]]," ",Table7912[[#This Row],[Series]]," ",Table7912[[#This Row],[Class]])</f>
        <v>1 9/16-12 UN 3B</v>
      </c>
      <c r="Z392" s="4" t="str">
        <f>CONCATENATE(TEXT(Table7912[[#This Row],[Decimal]],".000"),"-",Table7912[[#This Row],[Pitch]]," ",Table7912[[#This Row],[Series]]," ",Table7912[[#This Row],[Class]])</f>
        <v>1.563-12 UN 3B</v>
      </c>
      <c r="AC392" s="55">
        <v>1.5625</v>
      </c>
      <c r="AE392" s="4">
        <v>1.5141</v>
      </c>
      <c r="AF392" s="4">
        <v>1.5084</v>
      </c>
      <c r="AG392" s="4"/>
      <c r="AH392" s="55">
        <v>1.472</v>
      </c>
      <c r="AI392" s="4">
        <v>1.4823</v>
      </c>
      <c r="AJ392" s="4"/>
      <c r="AK392" s="4"/>
      <c r="AL392" s="4"/>
      <c r="AM392" s="4"/>
      <c r="AN392" s="4"/>
      <c r="AO392" s="4"/>
      <c r="AS392" s="16"/>
      <c r="AT392" s="16"/>
      <c r="AX392" s="17"/>
      <c r="AY392" s="77"/>
    </row>
    <row r="393" spans="1:51" x14ac:dyDescent="0.25">
      <c r="A393" s="38" t="s">
        <v>749</v>
      </c>
      <c r="B393" s="4" t="str">
        <f>VLOOKUP(LEFT(Table711[[#This Row],[Column1]],FIND("–",Table711[[#This Row],[Column1]])-1),Table610[],2,0)</f>
        <v>1 9/16</v>
      </c>
      <c r="C393" s="13">
        <f>VLOOKUP(LEFT(Table711[[#This Row],[Column1]],FIND("–",Table711[[#This Row],[Column1]])-1),Table610[],4,0)</f>
        <v>1.5625</v>
      </c>
      <c r="D393" s="4" t="str">
        <f t="shared" si="12"/>
        <v>16</v>
      </c>
      <c r="E393" s="4" t="s">
        <v>384</v>
      </c>
      <c r="F393" s="4" t="s">
        <v>372</v>
      </c>
      <c r="G393" s="4" t="str">
        <f>CONCATENATE(Table711[[#This Row],[Fraction]],"-",Table711[[#This Row],[Pitch]]," ",Table711[[#This Row],[Series]]," ",Table711[[#This Row],[Class]])</f>
        <v>1 9/16-16 UN 2A</v>
      </c>
      <c r="H393" s="4" t="str">
        <f>CONCATENATE(TEXT(Table711[[#This Row],[Decimal]],".000"),"-",Table711[[#This Row],[Pitch]]," ",Table711[[#This Row],[Series]]," ",Table711[[#This Row],[Class]])</f>
        <v>1.563-16 UN 2A</v>
      </c>
      <c r="I393" s="55">
        <v>1.6000000000000001E-3</v>
      </c>
      <c r="J393" s="55">
        <v>1.5609</v>
      </c>
      <c r="K393" s="55">
        <v>1.5515000000000001</v>
      </c>
      <c r="L393" s="55" t="s">
        <v>551</v>
      </c>
      <c r="M393" s="55">
        <v>1.5203</v>
      </c>
      <c r="N393" s="55">
        <v>1.5150999999999999</v>
      </c>
      <c r="O393" s="55">
        <v>1.4863999999999999</v>
      </c>
      <c r="R393" s="4"/>
      <c r="S393" s="38" t="s">
        <v>749</v>
      </c>
      <c r="T393" s="4" t="str">
        <f>VLOOKUP(LEFT(Table7912[[#This Row],[Column1]],FIND("–",Table7912[[#This Row],[Column1]])-1),Table610[],2,0)</f>
        <v>1 9/16</v>
      </c>
      <c r="U393" s="13">
        <f>VLOOKUP(LEFT(Table7912[[#This Row],[Column1]],FIND("–",Table7912[[#This Row],[Column1]])-1),Table610[],4,0)</f>
        <v>1.5625</v>
      </c>
      <c r="V393" s="4" t="str">
        <f t="shared" si="13"/>
        <v>16</v>
      </c>
      <c r="W393" s="4" t="s">
        <v>384</v>
      </c>
      <c r="X393" s="4" t="s">
        <v>373</v>
      </c>
      <c r="Y393" s="4" t="str">
        <f>CONCATENATE(Table7912[[#This Row],[Fraction]],"-",Table7912[[#This Row],[Pitch]]," ",Table7912[[#This Row],[Series]]," ",Table7912[[#This Row],[Class]])</f>
        <v>1 9/16-16 UN 2B</v>
      </c>
      <c r="Z393" s="4" t="str">
        <f>CONCATENATE(TEXT(Table7912[[#This Row],[Decimal]],".000"),"-",Table7912[[#This Row],[Pitch]]," ",Table7912[[#This Row],[Series]]," ",Table7912[[#This Row],[Class]])</f>
        <v>1.563-16 UN 2B</v>
      </c>
      <c r="AC393" s="55">
        <v>1.5625</v>
      </c>
      <c r="AE393" s="4">
        <v>1.5286999999999999</v>
      </c>
      <c r="AF393" s="4">
        <v>1.5219</v>
      </c>
      <c r="AG393" s="4"/>
      <c r="AH393" s="55">
        <v>1.4950000000000001</v>
      </c>
      <c r="AI393" s="4">
        <v>1.5089999999999999</v>
      </c>
      <c r="AJ393" s="4"/>
      <c r="AK393" s="4"/>
      <c r="AL393" s="4"/>
      <c r="AM393" s="4"/>
      <c r="AN393" s="4"/>
      <c r="AO393" s="4"/>
      <c r="AS393" s="16"/>
      <c r="AT393" s="16"/>
      <c r="AX393" s="17"/>
      <c r="AY393" s="77"/>
    </row>
    <row r="394" spans="1:51" x14ac:dyDescent="0.25">
      <c r="A394" s="38" t="s">
        <v>749</v>
      </c>
      <c r="B394" s="4" t="str">
        <f>VLOOKUP(LEFT(Table711[[#This Row],[Column1]],FIND("–",Table711[[#This Row],[Column1]])-1),Table610[],2,0)</f>
        <v>1 9/16</v>
      </c>
      <c r="C394" s="13">
        <f>VLOOKUP(LEFT(Table711[[#This Row],[Column1]],FIND("–",Table711[[#This Row],[Column1]])-1),Table610[],4,0)</f>
        <v>1.5625</v>
      </c>
      <c r="D394" s="4" t="str">
        <f t="shared" si="12"/>
        <v>16</v>
      </c>
      <c r="E394" s="4" t="s">
        <v>384</v>
      </c>
      <c r="F394" s="4" t="s">
        <v>374</v>
      </c>
      <c r="G394" s="4" t="str">
        <f>CONCATENATE(Table711[[#This Row],[Fraction]],"-",Table711[[#This Row],[Pitch]]," ",Table711[[#This Row],[Series]]," ",Table711[[#This Row],[Class]])</f>
        <v>1 9/16-16 UN 3A</v>
      </c>
      <c r="H394" s="4" t="str">
        <f>CONCATENATE(TEXT(Table711[[#This Row],[Decimal]],".000"),"-",Table711[[#This Row],[Pitch]]," ",Table711[[#This Row],[Series]]," ",Table711[[#This Row],[Class]])</f>
        <v>1.563-16 UN 3A</v>
      </c>
      <c r="I394" s="55">
        <v>0</v>
      </c>
      <c r="J394" s="55">
        <v>1.5625</v>
      </c>
      <c r="K394" s="55">
        <v>1.5530999999999999</v>
      </c>
      <c r="L394" s="55" t="s">
        <v>551</v>
      </c>
      <c r="M394" s="55">
        <v>1.5219</v>
      </c>
      <c r="N394" s="55">
        <v>1.518</v>
      </c>
      <c r="O394" s="55">
        <v>1.488</v>
      </c>
      <c r="R394" s="4"/>
      <c r="S394" s="38" t="s">
        <v>749</v>
      </c>
      <c r="T394" s="4" t="str">
        <f>VLOOKUP(LEFT(Table7912[[#This Row],[Column1]],FIND("–",Table7912[[#This Row],[Column1]])-1),Table610[],2,0)</f>
        <v>1 9/16</v>
      </c>
      <c r="U394" s="13">
        <f>VLOOKUP(LEFT(Table7912[[#This Row],[Column1]],FIND("–",Table7912[[#This Row],[Column1]])-1),Table610[],4,0)</f>
        <v>1.5625</v>
      </c>
      <c r="V394" s="4" t="str">
        <f t="shared" si="13"/>
        <v>16</v>
      </c>
      <c r="W394" s="4" t="s">
        <v>384</v>
      </c>
      <c r="X394" s="4" t="s">
        <v>375</v>
      </c>
      <c r="Y394" s="4" t="str">
        <f>CONCATENATE(Table7912[[#This Row],[Fraction]],"-",Table7912[[#This Row],[Pitch]]," ",Table7912[[#This Row],[Series]]," ",Table7912[[#This Row],[Class]])</f>
        <v>1 9/16-16 UN 3B</v>
      </c>
      <c r="Z394" s="4" t="str">
        <f>CONCATENATE(TEXT(Table7912[[#This Row],[Decimal]],".000"),"-",Table7912[[#This Row],[Pitch]]," ",Table7912[[#This Row],[Series]]," ",Table7912[[#This Row],[Class]])</f>
        <v>1.563-16 UN 3B</v>
      </c>
      <c r="AC394" s="55">
        <v>1.5625</v>
      </c>
      <c r="AE394" s="4">
        <v>1.5269999999999999</v>
      </c>
      <c r="AF394" s="4">
        <v>1.5219</v>
      </c>
      <c r="AG394" s="4"/>
      <c r="AH394" s="55">
        <v>1.4950000000000001</v>
      </c>
      <c r="AI394" s="4">
        <v>1.5033000000000001</v>
      </c>
      <c r="AJ394" s="4"/>
      <c r="AK394" s="4"/>
      <c r="AL394" s="4"/>
      <c r="AM394" s="4"/>
      <c r="AN394" s="4"/>
      <c r="AO394" s="4"/>
      <c r="AS394" s="16"/>
      <c r="AT394" s="16"/>
      <c r="AX394" s="17"/>
      <c r="AY394" s="77"/>
    </row>
    <row r="395" spans="1:51" x14ac:dyDescent="0.25">
      <c r="A395" s="38" t="s">
        <v>750</v>
      </c>
      <c r="B395" s="4" t="str">
        <f>VLOOKUP(LEFT(Table711[[#This Row],[Column1]],FIND("–",Table711[[#This Row],[Column1]])-1),Table610[],2,0)</f>
        <v>1 9/16</v>
      </c>
      <c r="C395" s="13">
        <f>VLOOKUP(LEFT(Table711[[#This Row],[Column1]],FIND("–",Table711[[#This Row],[Column1]])-1),Table610[],4,0)</f>
        <v>1.5625</v>
      </c>
      <c r="D395" s="4" t="str">
        <f t="shared" si="12"/>
        <v>18</v>
      </c>
      <c r="E395" s="4" t="s">
        <v>383</v>
      </c>
      <c r="F395" s="4" t="s">
        <v>372</v>
      </c>
      <c r="G395" s="4" t="str">
        <f>CONCATENATE(Table711[[#This Row],[Fraction]],"-",Table711[[#This Row],[Pitch]]," ",Table711[[#This Row],[Series]]," ",Table711[[#This Row],[Class]])</f>
        <v>1 9/16-18 UNEF 2A</v>
      </c>
      <c r="H395" s="4" t="str">
        <f>CONCATENATE(TEXT(Table711[[#This Row],[Decimal]],".000"),"-",Table711[[#This Row],[Pitch]]," ",Table711[[#This Row],[Series]]," ",Table711[[#This Row],[Class]])</f>
        <v>1.563-18 UNEF 2A</v>
      </c>
      <c r="I395" s="55">
        <v>1.5E-3</v>
      </c>
      <c r="J395" s="55">
        <v>1.5609999999999999</v>
      </c>
      <c r="K395" s="55">
        <v>1.5523</v>
      </c>
      <c r="L395" s="55" t="s">
        <v>551</v>
      </c>
      <c r="M395" s="55">
        <v>1.5248999999999999</v>
      </c>
      <c r="N395" s="55">
        <v>1.5199</v>
      </c>
      <c r="O395" s="55">
        <v>1.4948999999999999</v>
      </c>
      <c r="R395" s="4"/>
      <c r="S395" s="38" t="s">
        <v>750</v>
      </c>
      <c r="T395" s="4" t="str">
        <f>VLOOKUP(LEFT(Table7912[[#This Row],[Column1]],FIND("–",Table7912[[#This Row],[Column1]])-1),Table610[],2,0)</f>
        <v>1 9/16</v>
      </c>
      <c r="U395" s="13">
        <f>VLOOKUP(LEFT(Table7912[[#This Row],[Column1]],FIND("–",Table7912[[#This Row],[Column1]])-1),Table610[],4,0)</f>
        <v>1.5625</v>
      </c>
      <c r="V395" s="4" t="str">
        <f t="shared" si="13"/>
        <v>18</v>
      </c>
      <c r="W395" s="4" t="s">
        <v>383</v>
      </c>
      <c r="X395" s="4" t="s">
        <v>373</v>
      </c>
      <c r="Y395" s="4" t="str">
        <f>CONCATENATE(Table7912[[#This Row],[Fraction]],"-",Table7912[[#This Row],[Pitch]]," ",Table7912[[#This Row],[Series]]," ",Table7912[[#This Row],[Class]])</f>
        <v>1 9/16-18 UNEF 2B</v>
      </c>
      <c r="Z395" s="4" t="str">
        <f>CONCATENATE(TEXT(Table7912[[#This Row],[Decimal]],".000"),"-",Table7912[[#This Row],[Pitch]]," ",Table7912[[#This Row],[Series]]," ",Table7912[[#This Row],[Class]])</f>
        <v>1.563-18 UNEF 2B</v>
      </c>
      <c r="AC395" s="55">
        <v>1.5625</v>
      </c>
      <c r="AE395" s="4">
        <v>1.5328999999999999</v>
      </c>
      <c r="AF395" s="4">
        <v>1.5264</v>
      </c>
      <c r="AG395" s="4"/>
      <c r="AH395" s="55">
        <v>1.502</v>
      </c>
      <c r="AI395" s="4">
        <v>1.5149999999999999</v>
      </c>
      <c r="AJ395" s="4"/>
      <c r="AK395" s="4"/>
      <c r="AL395" s="4"/>
      <c r="AM395" s="4"/>
      <c r="AN395" s="4"/>
      <c r="AO395" s="4"/>
      <c r="AS395" s="16"/>
      <c r="AT395" s="16"/>
      <c r="AX395" s="17"/>
      <c r="AY395" s="77"/>
    </row>
    <row r="396" spans="1:51" x14ac:dyDescent="0.25">
      <c r="A396" s="38" t="s">
        <v>750</v>
      </c>
      <c r="B396" s="4" t="str">
        <f>VLOOKUP(LEFT(Table711[[#This Row],[Column1]],FIND("–",Table711[[#This Row],[Column1]])-1),Table610[],2,0)</f>
        <v>1 9/16</v>
      </c>
      <c r="C396" s="13">
        <f>VLOOKUP(LEFT(Table711[[#This Row],[Column1]],FIND("–",Table711[[#This Row],[Column1]])-1),Table610[],4,0)</f>
        <v>1.5625</v>
      </c>
      <c r="D396" s="4" t="str">
        <f t="shared" si="12"/>
        <v>18</v>
      </c>
      <c r="E396" s="4" t="s">
        <v>383</v>
      </c>
      <c r="F396" s="4" t="s">
        <v>374</v>
      </c>
      <c r="G396" s="4" t="str">
        <f>CONCATENATE(Table711[[#This Row],[Fraction]],"-",Table711[[#This Row],[Pitch]]," ",Table711[[#This Row],[Series]]," ",Table711[[#This Row],[Class]])</f>
        <v>1 9/16-18 UNEF 3A</v>
      </c>
      <c r="H396" s="4" t="str">
        <f>CONCATENATE(TEXT(Table711[[#This Row],[Decimal]],".000"),"-",Table711[[#This Row],[Pitch]]," ",Table711[[#This Row],[Series]]," ",Table711[[#This Row],[Class]])</f>
        <v>1.563-18 UNEF 3A</v>
      </c>
      <c r="I396" s="55">
        <v>0</v>
      </c>
      <c r="J396" s="55">
        <v>1.5625</v>
      </c>
      <c r="K396" s="55">
        <v>1.5538000000000001</v>
      </c>
      <c r="L396" s="55" t="s">
        <v>551</v>
      </c>
      <c r="M396" s="55">
        <v>1.5264</v>
      </c>
      <c r="N396" s="55">
        <v>1.5226999999999999</v>
      </c>
      <c r="O396" s="55">
        <v>1.4964</v>
      </c>
      <c r="R396" s="4"/>
      <c r="S396" s="38" t="s">
        <v>750</v>
      </c>
      <c r="T396" s="4" t="str">
        <f>VLOOKUP(LEFT(Table7912[[#This Row],[Column1]],FIND("–",Table7912[[#This Row],[Column1]])-1),Table610[],2,0)</f>
        <v>1 9/16</v>
      </c>
      <c r="U396" s="13">
        <f>VLOOKUP(LEFT(Table7912[[#This Row],[Column1]],FIND("–",Table7912[[#This Row],[Column1]])-1),Table610[],4,0)</f>
        <v>1.5625</v>
      </c>
      <c r="V396" s="4" t="str">
        <f t="shared" si="13"/>
        <v>18</v>
      </c>
      <c r="W396" s="4" t="s">
        <v>383</v>
      </c>
      <c r="X396" s="4" t="s">
        <v>375</v>
      </c>
      <c r="Y396" s="4" t="str">
        <f>CONCATENATE(Table7912[[#This Row],[Fraction]],"-",Table7912[[#This Row],[Pitch]]," ",Table7912[[#This Row],[Series]]," ",Table7912[[#This Row],[Class]])</f>
        <v>1 9/16-18 UNEF 3B</v>
      </c>
      <c r="Z396" s="4" t="str">
        <f>CONCATENATE(TEXT(Table7912[[#This Row],[Decimal]],".000"),"-",Table7912[[#This Row],[Pitch]]," ",Table7912[[#This Row],[Series]]," ",Table7912[[#This Row],[Class]])</f>
        <v>1.563-18 UNEF 3B</v>
      </c>
      <c r="AC396" s="55">
        <v>1.5625</v>
      </c>
      <c r="AE396" s="4">
        <v>1.5311999999999999</v>
      </c>
      <c r="AF396" s="4">
        <v>1.5264</v>
      </c>
      <c r="AG396" s="4"/>
      <c r="AH396" s="55">
        <v>1.502</v>
      </c>
      <c r="AI396" s="4">
        <v>1.5105</v>
      </c>
      <c r="AJ396" s="4"/>
      <c r="AK396" s="4"/>
      <c r="AL396" s="4"/>
      <c r="AM396" s="4"/>
      <c r="AN396" s="4"/>
      <c r="AO396" s="4"/>
      <c r="AS396" s="16"/>
      <c r="AT396" s="16"/>
      <c r="AX396" s="17"/>
      <c r="AY396" s="77"/>
    </row>
    <row r="397" spans="1:51" x14ac:dyDescent="0.25">
      <c r="A397" s="38" t="s">
        <v>751</v>
      </c>
      <c r="B397" s="4" t="str">
        <f>VLOOKUP(LEFT(Table711[[#This Row],[Column1]],FIND("–",Table711[[#This Row],[Column1]])-1),Table610[],2,0)</f>
        <v>1 9/16</v>
      </c>
      <c r="C397" s="13">
        <f>VLOOKUP(LEFT(Table711[[#This Row],[Column1]],FIND("–",Table711[[#This Row],[Column1]])-1),Table610[],4,0)</f>
        <v>1.5625</v>
      </c>
      <c r="D397" s="4" t="str">
        <f t="shared" si="12"/>
        <v>20</v>
      </c>
      <c r="E397" s="4" t="s">
        <v>384</v>
      </c>
      <c r="F397" s="4" t="s">
        <v>372</v>
      </c>
      <c r="G397" s="4" t="str">
        <f>CONCATENATE(Table711[[#This Row],[Fraction]],"-",Table711[[#This Row],[Pitch]]," ",Table711[[#This Row],[Series]]," ",Table711[[#This Row],[Class]])</f>
        <v>1 9/16-20 UN 2A</v>
      </c>
      <c r="H397" s="4" t="str">
        <f>CONCATENATE(TEXT(Table711[[#This Row],[Decimal]],".000"),"-",Table711[[#This Row],[Pitch]]," ",Table711[[#This Row],[Series]]," ",Table711[[#This Row],[Class]])</f>
        <v>1.563-20 UN 2A</v>
      </c>
      <c r="I397" s="55">
        <v>1.4E-3</v>
      </c>
      <c r="J397" s="55">
        <v>1.5610999999999999</v>
      </c>
      <c r="K397" s="55">
        <v>1.5529999999999999</v>
      </c>
      <c r="L397" s="55" t="s">
        <v>551</v>
      </c>
      <c r="M397" s="55">
        <v>1.5286</v>
      </c>
      <c r="N397" s="55">
        <v>1.5238</v>
      </c>
      <c r="O397" s="55">
        <v>1.5016</v>
      </c>
      <c r="R397" s="4"/>
      <c r="S397" s="38" t="s">
        <v>751</v>
      </c>
      <c r="T397" s="4" t="str">
        <f>VLOOKUP(LEFT(Table7912[[#This Row],[Column1]],FIND("–",Table7912[[#This Row],[Column1]])-1),Table610[],2,0)</f>
        <v>1 9/16</v>
      </c>
      <c r="U397" s="13">
        <f>VLOOKUP(LEFT(Table7912[[#This Row],[Column1]],FIND("–",Table7912[[#This Row],[Column1]])-1),Table610[],4,0)</f>
        <v>1.5625</v>
      </c>
      <c r="V397" s="4" t="str">
        <f t="shared" si="13"/>
        <v>20</v>
      </c>
      <c r="W397" s="4" t="s">
        <v>384</v>
      </c>
      <c r="X397" s="4" t="s">
        <v>373</v>
      </c>
      <c r="Y397" s="4" t="str">
        <f>CONCATENATE(Table7912[[#This Row],[Fraction]],"-",Table7912[[#This Row],[Pitch]]," ",Table7912[[#This Row],[Series]]," ",Table7912[[#This Row],[Class]])</f>
        <v>1 9/16-20 UN 2B</v>
      </c>
      <c r="Z397" s="4" t="str">
        <f>CONCATENATE(TEXT(Table7912[[#This Row],[Decimal]],".000"),"-",Table7912[[#This Row],[Pitch]]," ",Table7912[[#This Row],[Series]]," ",Table7912[[#This Row],[Class]])</f>
        <v>1.563-20 UN 2B</v>
      </c>
      <c r="AC397" s="55">
        <v>1.5625</v>
      </c>
      <c r="AE397" s="4">
        <v>1.5362</v>
      </c>
      <c r="AF397" s="4">
        <v>1.53</v>
      </c>
      <c r="AG397" s="4"/>
      <c r="AH397" s="55">
        <v>1.508</v>
      </c>
      <c r="AI397" s="4">
        <v>1.52</v>
      </c>
      <c r="AJ397" s="4"/>
      <c r="AK397" s="4"/>
      <c r="AL397" s="4"/>
      <c r="AM397" s="4"/>
      <c r="AN397" s="4"/>
      <c r="AO397" s="4"/>
      <c r="AS397" s="16"/>
      <c r="AT397" s="16"/>
      <c r="AX397" s="17"/>
      <c r="AY397" s="77"/>
    </row>
    <row r="398" spans="1:51" x14ac:dyDescent="0.25">
      <c r="A398" s="38" t="s">
        <v>751</v>
      </c>
      <c r="B398" s="4" t="str">
        <f>VLOOKUP(LEFT(Table711[[#This Row],[Column1]],FIND("–",Table711[[#This Row],[Column1]])-1),Table610[],2,0)</f>
        <v>1 9/16</v>
      </c>
      <c r="C398" s="13">
        <f>VLOOKUP(LEFT(Table711[[#This Row],[Column1]],FIND("–",Table711[[#This Row],[Column1]])-1),Table610[],4,0)</f>
        <v>1.5625</v>
      </c>
      <c r="D398" s="4" t="str">
        <f t="shared" si="12"/>
        <v>20</v>
      </c>
      <c r="E398" s="4" t="s">
        <v>384</v>
      </c>
      <c r="F398" s="4" t="s">
        <v>374</v>
      </c>
      <c r="G398" s="4" t="str">
        <f>CONCATENATE(Table711[[#This Row],[Fraction]],"-",Table711[[#This Row],[Pitch]]," ",Table711[[#This Row],[Series]]," ",Table711[[#This Row],[Class]])</f>
        <v>1 9/16-20 UN 3A</v>
      </c>
      <c r="H398" s="4" t="str">
        <f>CONCATENATE(TEXT(Table711[[#This Row],[Decimal]],".000"),"-",Table711[[#This Row],[Pitch]]," ",Table711[[#This Row],[Series]]," ",Table711[[#This Row],[Class]])</f>
        <v>1.563-20 UN 3A</v>
      </c>
      <c r="I398" s="55">
        <v>0</v>
      </c>
      <c r="J398" s="55">
        <v>1.5625</v>
      </c>
      <c r="K398" s="55">
        <v>1.5544</v>
      </c>
      <c r="L398" s="55" t="s">
        <v>551</v>
      </c>
      <c r="M398" s="55">
        <v>1.53</v>
      </c>
      <c r="N398" s="55">
        <v>1.5264</v>
      </c>
      <c r="O398" s="55">
        <v>1.5029999999999999</v>
      </c>
      <c r="R398" s="4"/>
      <c r="S398" s="38" t="s">
        <v>751</v>
      </c>
      <c r="T398" s="4" t="str">
        <f>VLOOKUP(LEFT(Table7912[[#This Row],[Column1]],FIND("–",Table7912[[#This Row],[Column1]])-1),Table610[],2,0)</f>
        <v>1 9/16</v>
      </c>
      <c r="U398" s="13">
        <f>VLOOKUP(LEFT(Table7912[[#This Row],[Column1]],FIND("–",Table7912[[#This Row],[Column1]])-1),Table610[],4,0)</f>
        <v>1.5625</v>
      </c>
      <c r="V398" s="4" t="str">
        <f t="shared" si="13"/>
        <v>20</v>
      </c>
      <c r="W398" s="4" t="s">
        <v>384</v>
      </c>
      <c r="X398" s="4" t="s">
        <v>375</v>
      </c>
      <c r="Y398" s="4" t="str">
        <f>CONCATENATE(Table7912[[#This Row],[Fraction]],"-",Table7912[[#This Row],[Pitch]]," ",Table7912[[#This Row],[Series]]," ",Table7912[[#This Row],[Class]])</f>
        <v>1 9/16-20 UN 3B</v>
      </c>
      <c r="Z398" s="4" t="str">
        <f>CONCATENATE(TEXT(Table7912[[#This Row],[Decimal]],".000"),"-",Table7912[[#This Row],[Pitch]]," ",Table7912[[#This Row],[Series]]," ",Table7912[[#This Row],[Class]])</f>
        <v>1.563-20 UN 3B</v>
      </c>
      <c r="AC398" s="55">
        <v>1.5625</v>
      </c>
      <c r="AE398" s="4">
        <v>1.5346</v>
      </c>
      <c r="AF398" s="4">
        <v>1.53</v>
      </c>
      <c r="AG398" s="4"/>
      <c r="AH398" s="55">
        <v>1.508</v>
      </c>
      <c r="AI398" s="4">
        <v>1.5162</v>
      </c>
      <c r="AJ398" s="4"/>
      <c r="AK398" s="4"/>
      <c r="AL398" s="4"/>
      <c r="AM398" s="4"/>
      <c r="AN398" s="4"/>
      <c r="AO398" s="4"/>
      <c r="AS398" s="16"/>
      <c r="AT398" s="16"/>
      <c r="AX398" s="17"/>
      <c r="AY398" s="77"/>
    </row>
    <row r="399" spans="1:51" x14ac:dyDescent="0.25">
      <c r="A399" s="38" t="s">
        <v>752</v>
      </c>
      <c r="B399" s="4" t="str">
        <f>VLOOKUP(LEFT(Table711[[#This Row],[Column1]],FIND("–",Table711[[#This Row],[Column1]])-1),Table610[],2,0)</f>
        <v>1 5/8</v>
      </c>
      <c r="C399" s="13">
        <f>VLOOKUP(LEFT(Table711[[#This Row],[Column1]],FIND("–",Table711[[#This Row],[Column1]])-1),Table610[],4,0)</f>
        <v>1.625</v>
      </c>
      <c r="D399" s="4" t="str">
        <f t="shared" si="12"/>
        <v>6</v>
      </c>
      <c r="E399" s="4" t="s">
        <v>384</v>
      </c>
      <c r="F399" s="4" t="s">
        <v>372</v>
      </c>
      <c r="G399" s="4" t="str">
        <f>CONCATENATE(Table711[[#This Row],[Fraction]],"-",Table711[[#This Row],[Pitch]]," ",Table711[[#This Row],[Series]]," ",Table711[[#This Row],[Class]])</f>
        <v>1 5/8-6 UN 2A</v>
      </c>
      <c r="H399" s="4" t="str">
        <f>CONCATENATE(TEXT(Table711[[#This Row],[Decimal]],".000"),"-",Table711[[#This Row],[Pitch]]," ",Table711[[#This Row],[Series]]," ",Table711[[#This Row],[Class]])</f>
        <v>1.625-6 UN 2A</v>
      </c>
      <c r="I399" s="55">
        <v>2.5000000000000001E-3</v>
      </c>
      <c r="J399" s="55">
        <v>1.6225000000000001</v>
      </c>
      <c r="K399" s="55">
        <v>1.6043000000000001</v>
      </c>
      <c r="L399" s="55" t="s">
        <v>551</v>
      </c>
      <c r="M399" s="55">
        <v>1.5142</v>
      </c>
      <c r="N399" s="55">
        <v>1.506</v>
      </c>
      <c r="O399" s="55">
        <v>1.4246000000000001</v>
      </c>
      <c r="R399" s="4"/>
      <c r="S399" s="38" t="s">
        <v>752</v>
      </c>
      <c r="T399" s="4" t="str">
        <f>VLOOKUP(LEFT(Table7912[[#This Row],[Column1]],FIND("–",Table7912[[#This Row],[Column1]])-1),Table610[],2,0)</f>
        <v>1 5/8</v>
      </c>
      <c r="U399" s="13">
        <f>VLOOKUP(LEFT(Table7912[[#This Row],[Column1]],FIND("–",Table7912[[#This Row],[Column1]])-1),Table610[],4,0)</f>
        <v>1.625</v>
      </c>
      <c r="V399" s="4" t="str">
        <f t="shared" si="13"/>
        <v>6</v>
      </c>
      <c r="W399" s="4" t="s">
        <v>384</v>
      </c>
      <c r="X399" s="4" t="s">
        <v>373</v>
      </c>
      <c r="Y399" s="4" t="str">
        <f>CONCATENATE(Table7912[[#This Row],[Fraction]],"-",Table7912[[#This Row],[Pitch]]," ",Table7912[[#This Row],[Series]]," ",Table7912[[#This Row],[Class]])</f>
        <v>1 5/8-6 UN 2B</v>
      </c>
      <c r="Z399" s="4" t="str">
        <f>CONCATENATE(TEXT(Table7912[[#This Row],[Decimal]],".000"),"-",Table7912[[#This Row],[Pitch]]," ",Table7912[[#This Row],[Series]]," ",Table7912[[#This Row],[Class]])</f>
        <v>1.625-6 UN 2B</v>
      </c>
      <c r="AC399" s="55">
        <v>1.625</v>
      </c>
      <c r="AE399" s="4">
        <v>1.5274000000000001</v>
      </c>
      <c r="AF399" s="4">
        <v>1.5166999999999999</v>
      </c>
      <c r="AG399" s="4"/>
      <c r="AH399" s="55">
        <v>1.4450000000000001</v>
      </c>
      <c r="AI399" s="4">
        <v>1.4750000000000001</v>
      </c>
      <c r="AJ399" s="4"/>
      <c r="AK399" s="4"/>
      <c r="AL399" s="4"/>
      <c r="AM399" s="4"/>
      <c r="AN399" s="4"/>
      <c r="AO399" s="4"/>
      <c r="AS399" s="16"/>
      <c r="AT399" s="16"/>
      <c r="AX399" s="17"/>
      <c r="AY399" s="77"/>
    </row>
    <row r="400" spans="1:51" x14ac:dyDescent="0.25">
      <c r="A400" s="38" t="s">
        <v>752</v>
      </c>
      <c r="B400" s="4" t="str">
        <f>VLOOKUP(LEFT(Table711[[#This Row],[Column1]],FIND("–",Table711[[#This Row],[Column1]])-1),Table610[],2,0)</f>
        <v>1 5/8</v>
      </c>
      <c r="C400" s="13">
        <f>VLOOKUP(LEFT(Table711[[#This Row],[Column1]],FIND("–",Table711[[#This Row],[Column1]])-1),Table610[],4,0)</f>
        <v>1.625</v>
      </c>
      <c r="D400" s="4" t="str">
        <f t="shared" si="12"/>
        <v>6</v>
      </c>
      <c r="E400" s="4" t="s">
        <v>384</v>
      </c>
      <c r="F400" s="4" t="s">
        <v>374</v>
      </c>
      <c r="G400" s="4" t="str">
        <f>CONCATENATE(Table711[[#This Row],[Fraction]],"-",Table711[[#This Row],[Pitch]]," ",Table711[[#This Row],[Series]]," ",Table711[[#This Row],[Class]])</f>
        <v>1 5/8-6 UN 3A</v>
      </c>
      <c r="H400" s="4" t="str">
        <f>CONCATENATE(TEXT(Table711[[#This Row],[Decimal]],".000"),"-",Table711[[#This Row],[Pitch]]," ",Table711[[#This Row],[Series]]," ",Table711[[#This Row],[Class]])</f>
        <v>1.625-6 UN 3A</v>
      </c>
      <c r="I400" s="55">
        <v>0</v>
      </c>
      <c r="J400" s="55">
        <v>1.625</v>
      </c>
      <c r="K400" s="55">
        <v>1.6068</v>
      </c>
      <c r="L400" s="55" t="s">
        <v>551</v>
      </c>
      <c r="M400" s="55">
        <v>1.5166999999999999</v>
      </c>
      <c r="N400" s="55">
        <v>1.5105</v>
      </c>
      <c r="O400" s="55">
        <v>1.4271</v>
      </c>
      <c r="R400" s="4"/>
      <c r="S400" s="38" t="s">
        <v>752</v>
      </c>
      <c r="T400" s="4" t="str">
        <f>VLOOKUP(LEFT(Table7912[[#This Row],[Column1]],FIND("–",Table7912[[#This Row],[Column1]])-1),Table610[],2,0)</f>
        <v>1 5/8</v>
      </c>
      <c r="U400" s="13">
        <f>VLOOKUP(LEFT(Table7912[[#This Row],[Column1]],FIND("–",Table7912[[#This Row],[Column1]])-1),Table610[],4,0)</f>
        <v>1.625</v>
      </c>
      <c r="V400" s="4" t="str">
        <f t="shared" si="13"/>
        <v>6</v>
      </c>
      <c r="W400" s="4" t="s">
        <v>384</v>
      </c>
      <c r="X400" s="4" t="s">
        <v>375</v>
      </c>
      <c r="Y400" s="4" t="str">
        <f>CONCATENATE(Table7912[[#This Row],[Fraction]],"-",Table7912[[#This Row],[Pitch]]," ",Table7912[[#This Row],[Series]]," ",Table7912[[#This Row],[Class]])</f>
        <v>1 5/8-6 UN 3B</v>
      </c>
      <c r="Z400" s="4" t="str">
        <f>CONCATENATE(TEXT(Table7912[[#This Row],[Decimal]],".000"),"-",Table7912[[#This Row],[Pitch]]," ",Table7912[[#This Row],[Series]]," ",Table7912[[#This Row],[Class]])</f>
        <v>1.625-6 UN 3B</v>
      </c>
      <c r="AC400" s="55">
        <v>1.625</v>
      </c>
      <c r="AE400" s="4">
        <v>1.5246999999999999</v>
      </c>
      <c r="AF400" s="4">
        <v>1.5166999999999999</v>
      </c>
      <c r="AG400" s="4"/>
      <c r="AH400" s="55">
        <v>1.4450000000000001</v>
      </c>
      <c r="AI400" s="4">
        <v>1.4645999999999999</v>
      </c>
      <c r="AJ400" s="4"/>
      <c r="AK400" s="4"/>
      <c r="AL400" s="4"/>
      <c r="AM400" s="4"/>
      <c r="AN400" s="4"/>
      <c r="AO400" s="4"/>
      <c r="AS400" s="16"/>
      <c r="AT400" s="16"/>
      <c r="AX400" s="17"/>
      <c r="AY400" s="77"/>
    </row>
    <row r="401" spans="1:51" x14ac:dyDescent="0.25">
      <c r="A401" s="38" t="s">
        <v>753</v>
      </c>
      <c r="B401" s="4" t="str">
        <f>VLOOKUP(LEFT(Table711[[#This Row],[Column1]],FIND("–",Table711[[#This Row],[Column1]])-1),Table610[],2,0)</f>
        <v>1 5/8</v>
      </c>
      <c r="C401" s="13">
        <f>VLOOKUP(LEFT(Table711[[#This Row],[Column1]],FIND("–",Table711[[#This Row],[Column1]])-1),Table610[],4,0)</f>
        <v>1.625</v>
      </c>
      <c r="D401" s="4" t="str">
        <f t="shared" si="12"/>
        <v>8</v>
      </c>
      <c r="E401" s="4" t="s">
        <v>384</v>
      </c>
      <c r="F401" s="4" t="s">
        <v>372</v>
      </c>
      <c r="G401" s="4" t="str">
        <f>CONCATENATE(Table711[[#This Row],[Fraction]],"-",Table711[[#This Row],[Pitch]]," ",Table711[[#This Row],[Series]]," ",Table711[[#This Row],[Class]])</f>
        <v>1 5/8-8 UN 2A</v>
      </c>
      <c r="H401" s="4" t="str">
        <f>CONCATENATE(TEXT(Table711[[#This Row],[Decimal]],".000"),"-",Table711[[#This Row],[Pitch]]," ",Table711[[#This Row],[Series]]," ",Table711[[#This Row],[Class]])</f>
        <v>1.625-8 UN 2A</v>
      </c>
      <c r="I401" s="55">
        <v>2.2000000000000001E-3</v>
      </c>
      <c r="J401" s="55">
        <v>1.6228</v>
      </c>
      <c r="K401" s="55">
        <v>1.6077999999999999</v>
      </c>
      <c r="L401" s="55">
        <v>1.6003000000000001</v>
      </c>
      <c r="M401" s="55">
        <v>1.5416000000000001</v>
      </c>
      <c r="N401" s="55">
        <v>1.5342</v>
      </c>
      <c r="O401" s="55">
        <v>1.4783999999999999</v>
      </c>
      <c r="R401" s="4"/>
      <c r="S401" s="38" t="s">
        <v>753</v>
      </c>
      <c r="T401" s="4" t="str">
        <f>VLOOKUP(LEFT(Table7912[[#This Row],[Column1]],FIND("–",Table7912[[#This Row],[Column1]])-1),Table610[],2,0)</f>
        <v>1 5/8</v>
      </c>
      <c r="U401" s="13">
        <f>VLOOKUP(LEFT(Table7912[[#This Row],[Column1]],FIND("–",Table7912[[#This Row],[Column1]])-1),Table610[],4,0)</f>
        <v>1.625</v>
      </c>
      <c r="V401" s="4" t="str">
        <f t="shared" si="13"/>
        <v>8</v>
      </c>
      <c r="W401" s="4" t="s">
        <v>384</v>
      </c>
      <c r="X401" s="4" t="s">
        <v>373</v>
      </c>
      <c r="Y401" s="4" t="str">
        <f>CONCATENATE(Table7912[[#This Row],[Fraction]],"-",Table7912[[#This Row],[Pitch]]," ",Table7912[[#This Row],[Series]]," ",Table7912[[#This Row],[Class]])</f>
        <v>1 5/8-8 UN 2B</v>
      </c>
      <c r="Z401" s="4" t="str">
        <f>CONCATENATE(TEXT(Table7912[[#This Row],[Decimal]],".000"),"-",Table7912[[#This Row],[Pitch]]," ",Table7912[[#This Row],[Series]]," ",Table7912[[#This Row],[Class]])</f>
        <v>1.625-8 UN 2B</v>
      </c>
      <c r="AC401" s="55">
        <v>1.625</v>
      </c>
      <c r="AE401" s="4">
        <v>1.5535000000000001</v>
      </c>
      <c r="AF401" s="4">
        <v>1.5438000000000001</v>
      </c>
      <c r="AG401" s="4"/>
      <c r="AH401" s="55">
        <v>1.49</v>
      </c>
      <c r="AI401" s="4">
        <v>1.5149999999999999</v>
      </c>
      <c r="AJ401" s="4"/>
      <c r="AK401" s="4"/>
      <c r="AL401" s="4"/>
      <c r="AM401" s="4"/>
      <c r="AN401" s="4"/>
      <c r="AO401" s="4"/>
      <c r="AS401" s="16"/>
      <c r="AT401" s="16"/>
      <c r="AX401" s="17"/>
      <c r="AY401" s="77"/>
    </row>
    <row r="402" spans="1:51" x14ac:dyDescent="0.25">
      <c r="A402" s="38" t="s">
        <v>753</v>
      </c>
      <c r="B402" s="4" t="str">
        <f>VLOOKUP(LEFT(Table711[[#This Row],[Column1]],FIND("–",Table711[[#This Row],[Column1]])-1),Table610[],2,0)</f>
        <v>1 5/8</v>
      </c>
      <c r="C402" s="13">
        <f>VLOOKUP(LEFT(Table711[[#This Row],[Column1]],FIND("–",Table711[[#This Row],[Column1]])-1),Table610[],4,0)</f>
        <v>1.625</v>
      </c>
      <c r="D402" s="4" t="str">
        <f t="shared" si="12"/>
        <v>8</v>
      </c>
      <c r="E402" s="4" t="s">
        <v>384</v>
      </c>
      <c r="F402" s="4" t="s">
        <v>374</v>
      </c>
      <c r="G402" s="4" t="str">
        <f>CONCATENATE(Table711[[#This Row],[Fraction]],"-",Table711[[#This Row],[Pitch]]," ",Table711[[#This Row],[Series]]," ",Table711[[#This Row],[Class]])</f>
        <v>1 5/8-8 UN 3A</v>
      </c>
      <c r="H402" s="4" t="str">
        <f>CONCATENATE(TEXT(Table711[[#This Row],[Decimal]],".000"),"-",Table711[[#This Row],[Pitch]]," ",Table711[[#This Row],[Series]]," ",Table711[[#This Row],[Class]])</f>
        <v>1.625-8 UN 3A</v>
      </c>
      <c r="I402" s="55">
        <v>0</v>
      </c>
      <c r="J402" s="55">
        <v>1.625</v>
      </c>
      <c r="K402" s="55">
        <v>1.61</v>
      </c>
      <c r="L402" s="55" t="s">
        <v>551</v>
      </c>
      <c r="M402" s="55">
        <v>1.5438000000000001</v>
      </c>
      <c r="N402" s="55">
        <v>1.5382</v>
      </c>
      <c r="O402" s="55">
        <v>1.4805999999999999</v>
      </c>
      <c r="R402" s="4"/>
      <c r="S402" s="38" t="s">
        <v>753</v>
      </c>
      <c r="T402" s="4" t="str">
        <f>VLOOKUP(LEFT(Table7912[[#This Row],[Column1]],FIND("–",Table7912[[#This Row],[Column1]])-1),Table610[],2,0)</f>
        <v>1 5/8</v>
      </c>
      <c r="U402" s="13">
        <f>VLOOKUP(LEFT(Table7912[[#This Row],[Column1]],FIND("–",Table7912[[#This Row],[Column1]])-1),Table610[],4,0)</f>
        <v>1.625</v>
      </c>
      <c r="V402" s="4" t="str">
        <f t="shared" si="13"/>
        <v>8</v>
      </c>
      <c r="W402" s="4" t="s">
        <v>384</v>
      </c>
      <c r="X402" s="4" t="s">
        <v>375</v>
      </c>
      <c r="Y402" s="4" t="str">
        <f>CONCATENATE(Table7912[[#This Row],[Fraction]],"-",Table7912[[#This Row],[Pitch]]," ",Table7912[[#This Row],[Series]]," ",Table7912[[#This Row],[Class]])</f>
        <v>1 5/8-8 UN 3B</v>
      </c>
      <c r="Z402" s="4" t="str">
        <f>CONCATENATE(TEXT(Table7912[[#This Row],[Decimal]],".000"),"-",Table7912[[#This Row],[Pitch]]," ",Table7912[[#This Row],[Series]]," ",Table7912[[#This Row],[Class]])</f>
        <v>1.625-8 UN 3B</v>
      </c>
      <c r="AC402" s="55">
        <v>1.625</v>
      </c>
      <c r="AE402" s="4">
        <v>1.5509999999999999</v>
      </c>
      <c r="AF402" s="4">
        <v>1.5438000000000001</v>
      </c>
      <c r="AG402" s="4"/>
      <c r="AH402" s="55">
        <v>1.49</v>
      </c>
      <c r="AI402" s="4">
        <v>1.5046999999999999</v>
      </c>
      <c r="AJ402" s="4"/>
      <c r="AK402" s="4"/>
      <c r="AL402" s="4"/>
      <c r="AM402" s="4"/>
      <c r="AN402" s="4"/>
      <c r="AO402" s="4"/>
      <c r="AS402" s="16"/>
      <c r="AT402" s="16"/>
      <c r="AX402" s="17"/>
      <c r="AY402" s="77"/>
    </row>
    <row r="403" spans="1:51" x14ac:dyDescent="0.25">
      <c r="A403" s="38" t="s">
        <v>754</v>
      </c>
      <c r="B403" s="4" t="str">
        <f>VLOOKUP(LEFT(Table711[[#This Row],[Column1]],FIND("–",Table711[[#This Row],[Column1]])-1),Table610[],2,0)</f>
        <v>1 5/8</v>
      </c>
      <c r="C403" s="13">
        <f>VLOOKUP(LEFT(Table711[[#This Row],[Column1]],FIND("–",Table711[[#This Row],[Column1]])-1),Table610[],4,0)</f>
        <v>1.625</v>
      </c>
      <c r="D403" s="4" t="str">
        <f t="shared" si="12"/>
        <v>10</v>
      </c>
      <c r="E403" s="4" t="s">
        <v>382</v>
      </c>
      <c r="F403" s="4" t="s">
        <v>372</v>
      </c>
      <c r="G403" s="4" t="str">
        <f>CONCATENATE(Table711[[#This Row],[Fraction]],"-",Table711[[#This Row],[Pitch]]," ",Table711[[#This Row],[Series]]," ",Table711[[#This Row],[Class]])</f>
        <v>1 5/8-10 UNS 2A</v>
      </c>
      <c r="H403" s="4" t="str">
        <f>CONCATENATE(TEXT(Table711[[#This Row],[Decimal]],".000"),"-",Table711[[#This Row],[Pitch]]," ",Table711[[#This Row],[Series]]," ",Table711[[#This Row],[Class]])</f>
        <v>1.625-10 UNS 2A</v>
      </c>
      <c r="I403" s="55">
        <v>1.9E-3</v>
      </c>
      <c r="J403" s="55">
        <v>1.6231</v>
      </c>
      <c r="K403" s="55">
        <v>1.6102000000000001</v>
      </c>
      <c r="L403" s="55" t="s">
        <v>551</v>
      </c>
      <c r="M403" s="55">
        <v>1.5581</v>
      </c>
      <c r="N403" s="55">
        <v>1.5517000000000001</v>
      </c>
      <c r="O403" s="55">
        <v>1.5041</v>
      </c>
      <c r="R403" s="4"/>
      <c r="S403" s="38" t="s">
        <v>754</v>
      </c>
      <c r="T403" s="4" t="str">
        <f>VLOOKUP(LEFT(Table7912[[#This Row],[Column1]],FIND("–",Table7912[[#This Row],[Column1]])-1),Table610[],2,0)</f>
        <v>1 5/8</v>
      </c>
      <c r="U403" s="13">
        <f>VLOOKUP(LEFT(Table7912[[#This Row],[Column1]],FIND("–",Table7912[[#This Row],[Column1]])-1),Table610[],4,0)</f>
        <v>1.625</v>
      </c>
      <c r="V403" s="4" t="str">
        <f t="shared" si="13"/>
        <v>10</v>
      </c>
      <c r="W403" s="4" t="s">
        <v>382</v>
      </c>
      <c r="X403" s="4" t="s">
        <v>373</v>
      </c>
      <c r="Y403" s="4" t="str">
        <f>CONCATENATE(Table7912[[#This Row],[Fraction]],"-",Table7912[[#This Row],[Pitch]]," ",Table7912[[#This Row],[Series]]," ",Table7912[[#This Row],[Class]])</f>
        <v>1 5/8-10 UNS 2B</v>
      </c>
      <c r="Z403" s="4" t="str">
        <f>CONCATENATE(TEXT(Table7912[[#This Row],[Decimal]],".000"),"-",Table7912[[#This Row],[Pitch]]," ",Table7912[[#This Row],[Series]]," ",Table7912[[#This Row],[Class]])</f>
        <v>1.625-10 UNS 2B</v>
      </c>
      <c r="AC403" s="55">
        <v>1.625</v>
      </c>
      <c r="AE403" s="4">
        <v>1.5683</v>
      </c>
      <c r="AF403" s="4">
        <v>1.56</v>
      </c>
      <c r="AG403" s="4"/>
      <c r="AH403" s="55">
        <v>1.5169999999999999</v>
      </c>
      <c r="AI403" s="4">
        <v>1.538</v>
      </c>
      <c r="AJ403" s="4"/>
      <c r="AK403" s="4"/>
      <c r="AL403" s="4"/>
      <c r="AM403" s="4"/>
      <c r="AN403" s="4"/>
      <c r="AO403" s="4"/>
      <c r="AS403" s="16"/>
      <c r="AT403" s="16"/>
      <c r="AX403" s="17"/>
      <c r="AY403" s="77"/>
    </row>
    <row r="404" spans="1:51" x14ac:dyDescent="0.25">
      <c r="A404" s="38" t="s">
        <v>755</v>
      </c>
      <c r="B404" s="4" t="str">
        <f>VLOOKUP(LEFT(Table711[[#This Row],[Column1]],FIND("–",Table711[[#This Row],[Column1]])-1),Table610[],2,0)</f>
        <v>1 5/8</v>
      </c>
      <c r="C404" s="13">
        <f>VLOOKUP(LEFT(Table711[[#This Row],[Column1]],FIND("–",Table711[[#This Row],[Column1]])-1),Table610[],4,0)</f>
        <v>1.625</v>
      </c>
      <c r="D404" s="4" t="str">
        <f t="shared" si="12"/>
        <v>12</v>
      </c>
      <c r="E404" s="4" t="s">
        <v>384</v>
      </c>
      <c r="F404" s="4" t="s">
        <v>372</v>
      </c>
      <c r="G404" s="4" t="str">
        <f>CONCATENATE(Table711[[#This Row],[Fraction]],"-",Table711[[#This Row],[Pitch]]," ",Table711[[#This Row],[Series]]," ",Table711[[#This Row],[Class]])</f>
        <v>1 5/8-12 UN 2A</v>
      </c>
      <c r="H404" s="4" t="str">
        <f>CONCATENATE(TEXT(Table711[[#This Row],[Decimal]],".000"),"-",Table711[[#This Row],[Pitch]]," ",Table711[[#This Row],[Series]]," ",Table711[[#This Row],[Class]])</f>
        <v>1.625-12 UN 2A</v>
      </c>
      <c r="I404" s="55">
        <v>1.8E-3</v>
      </c>
      <c r="J404" s="55">
        <v>1.6232</v>
      </c>
      <c r="K404" s="55">
        <v>1.6117999999999999</v>
      </c>
      <c r="L404" s="55" t="s">
        <v>551</v>
      </c>
      <c r="M404" s="55">
        <v>1.5690999999999999</v>
      </c>
      <c r="N404" s="55">
        <v>1.5631999999999999</v>
      </c>
      <c r="O404" s="55">
        <v>1.524</v>
      </c>
      <c r="R404" s="4"/>
      <c r="S404" s="38" t="s">
        <v>755</v>
      </c>
      <c r="T404" s="4" t="str">
        <f>VLOOKUP(LEFT(Table7912[[#This Row],[Column1]],FIND("–",Table7912[[#This Row],[Column1]])-1),Table610[],2,0)</f>
        <v>1 5/8</v>
      </c>
      <c r="U404" s="13">
        <f>VLOOKUP(LEFT(Table7912[[#This Row],[Column1]],FIND("–",Table7912[[#This Row],[Column1]])-1),Table610[],4,0)</f>
        <v>1.625</v>
      </c>
      <c r="V404" s="4" t="str">
        <f t="shared" si="13"/>
        <v>12</v>
      </c>
      <c r="W404" s="4" t="s">
        <v>384</v>
      </c>
      <c r="X404" s="4" t="s">
        <v>373</v>
      </c>
      <c r="Y404" s="4" t="str">
        <f>CONCATENATE(Table7912[[#This Row],[Fraction]],"-",Table7912[[#This Row],[Pitch]]," ",Table7912[[#This Row],[Series]]," ",Table7912[[#This Row],[Class]])</f>
        <v>1 5/8-12 UN 2B</v>
      </c>
      <c r="Z404" s="4" t="str">
        <f>CONCATENATE(TEXT(Table7912[[#This Row],[Decimal]],".000"),"-",Table7912[[#This Row],[Pitch]]," ",Table7912[[#This Row],[Series]]," ",Table7912[[#This Row],[Class]])</f>
        <v>1.625-12 UN 2B</v>
      </c>
      <c r="AC404" s="55">
        <v>1.625</v>
      </c>
      <c r="AE404" s="4">
        <v>1.5785</v>
      </c>
      <c r="AF404" s="4">
        <v>1.5709</v>
      </c>
      <c r="AG404" s="4"/>
      <c r="AH404" s="55">
        <v>1.5349999999999999</v>
      </c>
      <c r="AI404" s="4">
        <v>1.5529999999999999</v>
      </c>
      <c r="AJ404" s="4"/>
      <c r="AK404" s="4"/>
      <c r="AL404" s="4"/>
      <c r="AM404" s="4"/>
      <c r="AN404" s="4"/>
      <c r="AO404" s="4"/>
      <c r="AS404" s="16"/>
      <c r="AT404" s="16"/>
      <c r="AX404" s="17"/>
      <c r="AY404" s="77"/>
    </row>
    <row r="405" spans="1:51" x14ac:dyDescent="0.25">
      <c r="A405" s="38" t="s">
        <v>755</v>
      </c>
      <c r="B405" s="4" t="str">
        <f>VLOOKUP(LEFT(Table711[[#This Row],[Column1]],FIND("–",Table711[[#This Row],[Column1]])-1),Table610[],2,0)</f>
        <v>1 5/8</v>
      </c>
      <c r="C405" s="13">
        <f>VLOOKUP(LEFT(Table711[[#This Row],[Column1]],FIND("–",Table711[[#This Row],[Column1]])-1),Table610[],4,0)</f>
        <v>1.625</v>
      </c>
      <c r="D405" s="4" t="str">
        <f t="shared" si="12"/>
        <v>12</v>
      </c>
      <c r="E405" s="4" t="s">
        <v>384</v>
      </c>
      <c r="F405" s="4" t="s">
        <v>374</v>
      </c>
      <c r="G405" s="4" t="str">
        <f>CONCATENATE(Table711[[#This Row],[Fraction]],"-",Table711[[#This Row],[Pitch]]," ",Table711[[#This Row],[Series]]," ",Table711[[#This Row],[Class]])</f>
        <v>1 5/8-12 UN 3A</v>
      </c>
      <c r="H405" s="4" t="str">
        <f>CONCATENATE(TEXT(Table711[[#This Row],[Decimal]],".000"),"-",Table711[[#This Row],[Pitch]]," ",Table711[[#This Row],[Series]]," ",Table711[[#This Row],[Class]])</f>
        <v>1.625-12 UN 3A</v>
      </c>
      <c r="I405" s="55">
        <v>0</v>
      </c>
      <c r="J405" s="55">
        <v>1.625</v>
      </c>
      <c r="K405" s="55">
        <v>1.6135999999999999</v>
      </c>
      <c r="L405" s="55" t="s">
        <v>551</v>
      </c>
      <c r="M405" s="55">
        <v>1.5709</v>
      </c>
      <c r="N405" s="55">
        <v>1.5665</v>
      </c>
      <c r="O405" s="55">
        <v>1.5258</v>
      </c>
      <c r="R405" s="4"/>
      <c r="S405" s="38" t="s">
        <v>755</v>
      </c>
      <c r="T405" s="4" t="str">
        <f>VLOOKUP(LEFT(Table7912[[#This Row],[Column1]],FIND("–",Table7912[[#This Row],[Column1]])-1),Table610[],2,0)</f>
        <v>1 5/8</v>
      </c>
      <c r="U405" s="13">
        <f>VLOOKUP(LEFT(Table7912[[#This Row],[Column1]],FIND("–",Table7912[[#This Row],[Column1]])-1),Table610[],4,0)</f>
        <v>1.625</v>
      </c>
      <c r="V405" s="4" t="str">
        <f t="shared" si="13"/>
        <v>12</v>
      </c>
      <c r="W405" s="4" t="s">
        <v>384</v>
      </c>
      <c r="X405" s="4" t="s">
        <v>375</v>
      </c>
      <c r="Y405" s="4" t="str">
        <f>CONCATENATE(Table7912[[#This Row],[Fraction]],"-",Table7912[[#This Row],[Pitch]]," ",Table7912[[#This Row],[Series]]," ",Table7912[[#This Row],[Class]])</f>
        <v>1 5/8-12 UN 3B</v>
      </c>
      <c r="Z405" s="4" t="str">
        <f>CONCATENATE(TEXT(Table7912[[#This Row],[Decimal]],".000"),"-",Table7912[[#This Row],[Pitch]]," ",Table7912[[#This Row],[Series]]," ",Table7912[[#This Row],[Class]])</f>
        <v>1.625-12 UN 3B</v>
      </c>
      <c r="AC405" s="55">
        <v>1.625</v>
      </c>
      <c r="AE405" s="4">
        <v>1.5766</v>
      </c>
      <c r="AF405" s="4">
        <v>1.5709</v>
      </c>
      <c r="AG405" s="4"/>
      <c r="AH405" s="55">
        <v>1.5349999999999999</v>
      </c>
      <c r="AI405" s="4">
        <v>1.5448</v>
      </c>
      <c r="AJ405" s="4"/>
      <c r="AK405" s="4"/>
      <c r="AL405" s="4"/>
      <c r="AM405" s="4"/>
      <c r="AN405" s="4"/>
      <c r="AO405" s="4"/>
      <c r="AS405" s="16"/>
      <c r="AT405" s="16"/>
      <c r="AX405" s="17"/>
      <c r="AY405" s="77"/>
    </row>
    <row r="406" spans="1:51" x14ac:dyDescent="0.25">
      <c r="A406" s="38" t="s">
        <v>756</v>
      </c>
      <c r="B406" s="4" t="str">
        <f>VLOOKUP(LEFT(Table711[[#This Row],[Column1]],FIND("–",Table711[[#This Row],[Column1]])-1),Table610[],2,0)</f>
        <v>1 5/8</v>
      </c>
      <c r="C406" s="13">
        <f>VLOOKUP(LEFT(Table711[[#This Row],[Column1]],FIND("–",Table711[[#This Row],[Column1]])-1),Table610[],4,0)</f>
        <v>1.625</v>
      </c>
      <c r="D406" s="4" t="str">
        <f t="shared" si="12"/>
        <v>14</v>
      </c>
      <c r="E406" s="4" t="s">
        <v>382</v>
      </c>
      <c r="F406" s="4" t="s">
        <v>372</v>
      </c>
      <c r="G406" s="4" t="str">
        <f>CONCATENATE(Table711[[#This Row],[Fraction]],"-",Table711[[#This Row],[Pitch]]," ",Table711[[#This Row],[Series]]," ",Table711[[#This Row],[Class]])</f>
        <v>1 5/8-14 UNS 2A</v>
      </c>
      <c r="H406" s="4" t="str">
        <f>CONCATENATE(TEXT(Table711[[#This Row],[Decimal]],".000"),"-",Table711[[#This Row],[Pitch]]," ",Table711[[#This Row],[Series]]," ",Table711[[#This Row],[Class]])</f>
        <v>1.625-14 UNS 2A</v>
      </c>
      <c r="I406" s="55">
        <v>1.6999999999999999E-3</v>
      </c>
      <c r="J406" s="55">
        <v>1.6233</v>
      </c>
      <c r="K406" s="55">
        <v>1.613</v>
      </c>
      <c r="L406" s="55" t="s">
        <v>551</v>
      </c>
      <c r="M406" s="55">
        <v>1.5769</v>
      </c>
      <c r="N406" s="55">
        <v>1.5713999999999999</v>
      </c>
      <c r="O406" s="55">
        <v>1.5383</v>
      </c>
      <c r="R406" s="4"/>
      <c r="S406" s="38" t="s">
        <v>756</v>
      </c>
      <c r="T406" s="4" t="str">
        <f>VLOOKUP(LEFT(Table7912[[#This Row],[Column1]],FIND("–",Table7912[[#This Row],[Column1]])-1),Table610[],2,0)</f>
        <v>1 5/8</v>
      </c>
      <c r="U406" s="13">
        <f>VLOOKUP(LEFT(Table7912[[#This Row],[Column1]],FIND("–",Table7912[[#This Row],[Column1]])-1),Table610[],4,0)</f>
        <v>1.625</v>
      </c>
      <c r="V406" s="4" t="str">
        <f t="shared" si="13"/>
        <v>14</v>
      </c>
      <c r="W406" s="4" t="s">
        <v>382</v>
      </c>
      <c r="X406" s="4" t="s">
        <v>373</v>
      </c>
      <c r="Y406" s="4" t="str">
        <f>CONCATENATE(Table7912[[#This Row],[Fraction]],"-",Table7912[[#This Row],[Pitch]]," ",Table7912[[#This Row],[Series]]," ",Table7912[[#This Row],[Class]])</f>
        <v>1 5/8-14 UNS 2B</v>
      </c>
      <c r="Z406" s="4" t="str">
        <f>CONCATENATE(TEXT(Table7912[[#This Row],[Decimal]],".000"),"-",Table7912[[#This Row],[Pitch]]," ",Table7912[[#This Row],[Series]]," ",Table7912[[#This Row],[Class]])</f>
        <v>1.625-14 UNS 2B</v>
      </c>
      <c r="AC406" s="55">
        <v>1.625</v>
      </c>
      <c r="AE406" s="4">
        <v>1.5858000000000001</v>
      </c>
      <c r="AF406" s="4">
        <v>1.5786</v>
      </c>
      <c r="AG406" s="4"/>
      <c r="AH406" s="55">
        <v>1.548</v>
      </c>
      <c r="AI406" s="4">
        <v>1.5640000000000001</v>
      </c>
      <c r="AJ406" s="4"/>
      <c r="AK406" s="4"/>
      <c r="AL406" s="4"/>
      <c r="AM406" s="4"/>
      <c r="AN406" s="4"/>
      <c r="AO406" s="4"/>
      <c r="AS406" s="16"/>
      <c r="AT406" s="16"/>
      <c r="AX406" s="17"/>
      <c r="AY406" s="77"/>
    </row>
    <row r="407" spans="1:51" x14ac:dyDescent="0.25">
      <c r="A407" s="38" t="s">
        <v>757</v>
      </c>
      <c r="B407" s="4" t="str">
        <f>VLOOKUP(LEFT(Table711[[#This Row],[Column1]],FIND("–",Table711[[#This Row],[Column1]])-1),Table610[],2,0)</f>
        <v>1 5/8</v>
      </c>
      <c r="C407" s="13">
        <f>VLOOKUP(LEFT(Table711[[#This Row],[Column1]],FIND("–",Table711[[#This Row],[Column1]])-1),Table610[],4,0)</f>
        <v>1.625</v>
      </c>
      <c r="D407" s="4" t="str">
        <f t="shared" si="12"/>
        <v>16</v>
      </c>
      <c r="E407" s="4" t="s">
        <v>384</v>
      </c>
      <c r="F407" s="4" t="s">
        <v>372</v>
      </c>
      <c r="G407" s="4" t="str">
        <f>CONCATENATE(Table711[[#This Row],[Fraction]],"-",Table711[[#This Row],[Pitch]]," ",Table711[[#This Row],[Series]]," ",Table711[[#This Row],[Class]])</f>
        <v>1 5/8-16 UN 2A</v>
      </c>
      <c r="H407" s="4" t="str">
        <f>CONCATENATE(TEXT(Table711[[#This Row],[Decimal]],".000"),"-",Table711[[#This Row],[Pitch]]," ",Table711[[#This Row],[Series]]," ",Table711[[#This Row],[Class]])</f>
        <v>1.625-16 UN 2A</v>
      </c>
      <c r="I407" s="55">
        <v>1.6000000000000001E-3</v>
      </c>
      <c r="J407" s="55">
        <v>1.6234</v>
      </c>
      <c r="K407" s="55">
        <v>1.6140000000000001</v>
      </c>
      <c r="L407" s="55" t="s">
        <v>551</v>
      </c>
      <c r="M407" s="55">
        <v>1.5828</v>
      </c>
      <c r="N407" s="55">
        <v>1.5775999999999999</v>
      </c>
      <c r="O407" s="55">
        <v>1.5488999999999999</v>
      </c>
      <c r="R407" s="4"/>
      <c r="S407" s="38" t="s">
        <v>757</v>
      </c>
      <c r="T407" s="4" t="str">
        <f>VLOOKUP(LEFT(Table7912[[#This Row],[Column1]],FIND("–",Table7912[[#This Row],[Column1]])-1),Table610[],2,0)</f>
        <v>1 5/8</v>
      </c>
      <c r="U407" s="13">
        <f>VLOOKUP(LEFT(Table7912[[#This Row],[Column1]],FIND("–",Table7912[[#This Row],[Column1]])-1),Table610[],4,0)</f>
        <v>1.625</v>
      </c>
      <c r="V407" s="4" t="str">
        <f t="shared" si="13"/>
        <v>16</v>
      </c>
      <c r="W407" s="4" t="s">
        <v>384</v>
      </c>
      <c r="X407" s="4" t="s">
        <v>373</v>
      </c>
      <c r="Y407" s="4" t="str">
        <f>CONCATENATE(Table7912[[#This Row],[Fraction]],"-",Table7912[[#This Row],[Pitch]]," ",Table7912[[#This Row],[Series]]," ",Table7912[[#This Row],[Class]])</f>
        <v>1 5/8-16 UN 2B</v>
      </c>
      <c r="Z407" s="4" t="str">
        <f>CONCATENATE(TEXT(Table7912[[#This Row],[Decimal]],".000"),"-",Table7912[[#This Row],[Pitch]]," ",Table7912[[#This Row],[Series]]," ",Table7912[[#This Row],[Class]])</f>
        <v>1.625-16 UN 2B</v>
      </c>
      <c r="AC407" s="55">
        <v>1.625</v>
      </c>
      <c r="AE407" s="4">
        <v>1.5911999999999999</v>
      </c>
      <c r="AF407" s="4">
        <v>1.5844</v>
      </c>
      <c r="AG407" s="4"/>
      <c r="AH407" s="55">
        <v>1.5569999999999999</v>
      </c>
      <c r="AI407" s="4">
        <v>1.571</v>
      </c>
      <c r="AJ407" s="4"/>
      <c r="AK407" s="4"/>
      <c r="AL407" s="4"/>
      <c r="AM407" s="4"/>
      <c r="AN407" s="4"/>
      <c r="AO407" s="4"/>
      <c r="AS407" s="16"/>
      <c r="AT407" s="16"/>
      <c r="AX407" s="17"/>
      <c r="AY407" s="77"/>
    </row>
    <row r="408" spans="1:51" x14ac:dyDescent="0.25">
      <c r="A408" s="38" t="s">
        <v>757</v>
      </c>
      <c r="B408" s="4" t="str">
        <f>VLOOKUP(LEFT(Table711[[#This Row],[Column1]],FIND("–",Table711[[#This Row],[Column1]])-1),Table610[],2,0)</f>
        <v>1 5/8</v>
      </c>
      <c r="C408" s="13">
        <f>VLOOKUP(LEFT(Table711[[#This Row],[Column1]],FIND("–",Table711[[#This Row],[Column1]])-1),Table610[],4,0)</f>
        <v>1.625</v>
      </c>
      <c r="D408" s="4" t="str">
        <f t="shared" si="12"/>
        <v>16</v>
      </c>
      <c r="E408" s="4" t="s">
        <v>384</v>
      </c>
      <c r="F408" s="4" t="s">
        <v>374</v>
      </c>
      <c r="G408" s="4" t="str">
        <f>CONCATENATE(Table711[[#This Row],[Fraction]],"-",Table711[[#This Row],[Pitch]]," ",Table711[[#This Row],[Series]]," ",Table711[[#This Row],[Class]])</f>
        <v>1 5/8-16 UN 3A</v>
      </c>
      <c r="H408" s="4" t="str">
        <f>CONCATENATE(TEXT(Table711[[#This Row],[Decimal]],".000"),"-",Table711[[#This Row],[Pitch]]," ",Table711[[#This Row],[Series]]," ",Table711[[#This Row],[Class]])</f>
        <v>1.625-16 UN 3A</v>
      </c>
      <c r="I408" s="55">
        <v>0</v>
      </c>
      <c r="J408" s="55">
        <v>1.625</v>
      </c>
      <c r="K408" s="55">
        <v>1.6155999999999999</v>
      </c>
      <c r="L408" s="55" t="s">
        <v>551</v>
      </c>
      <c r="M408" s="55">
        <v>1.5844</v>
      </c>
      <c r="N408" s="55">
        <v>1.5805</v>
      </c>
      <c r="O408" s="55">
        <v>1.5505</v>
      </c>
      <c r="R408" s="4"/>
      <c r="S408" s="38" t="s">
        <v>757</v>
      </c>
      <c r="T408" s="4" t="str">
        <f>VLOOKUP(LEFT(Table7912[[#This Row],[Column1]],FIND("–",Table7912[[#This Row],[Column1]])-1),Table610[],2,0)</f>
        <v>1 5/8</v>
      </c>
      <c r="U408" s="13">
        <f>VLOOKUP(LEFT(Table7912[[#This Row],[Column1]],FIND("–",Table7912[[#This Row],[Column1]])-1),Table610[],4,0)</f>
        <v>1.625</v>
      </c>
      <c r="V408" s="4" t="str">
        <f t="shared" si="13"/>
        <v>16</v>
      </c>
      <c r="W408" s="4" t="s">
        <v>384</v>
      </c>
      <c r="X408" s="4" t="s">
        <v>375</v>
      </c>
      <c r="Y408" s="4" t="str">
        <f>CONCATENATE(Table7912[[#This Row],[Fraction]],"-",Table7912[[#This Row],[Pitch]]," ",Table7912[[#This Row],[Series]]," ",Table7912[[#This Row],[Class]])</f>
        <v>1 5/8-16 UN 3B</v>
      </c>
      <c r="Z408" s="4" t="str">
        <f>CONCATENATE(TEXT(Table7912[[#This Row],[Decimal]],".000"),"-",Table7912[[#This Row],[Pitch]]," ",Table7912[[#This Row],[Series]]," ",Table7912[[#This Row],[Class]])</f>
        <v>1.625-16 UN 3B</v>
      </c>
      <c r="AC408" s="55">
        <v>1.625</v>
      </c>
      <c r="AE408" s="4">
        <v>1.5894999999999999</v>
      </c>
      <c r="AF408" s="4">
        <v>1.5844</v>
      </c>
      <c r="AG408" s="4"/>
      <c r="AH408" s="55">
        <v>1.5569999999999999</v>
      </c>
      <c r="AI408" s="4">
        <v>1.5658000000000001</v>
      </c>
      <c r="AJ408" s="4"/>
      <c r="AK408" s="4"/>
      <c r="AL408" s="4"/>
      <c r="AM408" s="4"/>
      <c r="AN408" s="4"/>
      <c r="AO408" s="4"/>
      <c r="AS408" s="16"/>
      <c r="AT408" s="16"/>
      <c r="AX408" s="17"/>
      <c r="AY408" s="77"/>
    </row>
    <row r="409" spans="1:51" x14ac:dyDescent="0.25">
      <c r="A409" s="38" t="s">
        <v>758</v>
      </c>
      <c r="B409" s="4" t="str">
        <f>VLOOKUP(LEFT(Table711[[#This Row],[Column1]],FIND("–",Table711[[#This Row],[Column1]])-1),Table610[],2,0)</f>
        <v>1 5/8</v>
      </c>
      <c r="C409" s="13">
        <f>VLOOKUP(LEFT(Table711[[#This Row],[Column1]],FIND("–",Table711[[#This Row],[Column1]])-1),Table610[],4,0)</f>
        <v>1.625</v>
      </c>
      <c r="D409" s="4" t="str">
        <f t="shared" si="12"/>
        <v>18</v>
      </c>
      <c r="E409" s="4" t="s">
        <v>383</v>
      </c>
      <c r="F409" s="4" t="s">
        <v>372</v>
      </c>
      <c r="G409" s="4" t="str">
        <f>CONCATENATE(Table711[[#This Row],[Fraction]],"-",Table711[[#This Row],[Pitch]]," ",Table711[[#This Row],[Series]]," ",Table711[[#This Row],[Class]])</f>
        <v>1 5/8-18 UNEF 2A</v>
      </c>
      <c r="H409" s="4" t="str">
        <f>CONCATENATE(TEXT(Table711[[#This Row],[Decimal]],".000"),"-",Table711[[#This Row],[Pitch]]," ",Table711[[#This Row],[Series]]," ",Table711[[#This Row],[Class]])</f>
        <v>1.625-18 UNEF 2A</v>
      </c>
      <c r="I409" s="55">
        <v>1.5E-3</v>
      </c>
      <c r="J409" s="55">
        <v>1.6234999999999999</v>
      </c>
      <c r="K409" s="55">
        <v>1.6148</v>
      </c>
      <c r="L409" s="55" t="s">
        <v>551</v>
      </c>
      <c r="M409" s="55">
        <v>1.5873999999999999</v>
      </c>
      <c r="N409" s="55">
        <v>1.5824</v>
      </c>
      <c r="O409" s="55">
        <v>1.5573999999999999</v>
      </c>
      <c r="R409" s="4"/>
      <c r="S409" s="38" t="s">
        <v>758</v>
      </c>
      <c r="T409" s="4" t="str">
        <f>VLOOKUP(LEFT(Table7912[[#This Row],[Column1]],FIND("–",Table7912[[#This Row],[Column1]])-1),Table610[],2,0)</f>
        <v>1 5/8</v>
      </c>
      <c r="U409" s="13">
        <f>VLOOKUP(LEFT(Table7912[[#This Row],[Column1]],FIND("–",Table7912[[#This Row],[Column1]])-1),Table610[],4,0)</f>
        <v>1.625</v>
      </c>
      <c r="V409" s="4" t="str">
        <f t="shared" si="13"/>
        <v>18</v>
      </c>
      <c r="W409" s="4" t="s">
        <v>383</v>
      </c>
      <c r="X409" s="4" t="s">
        <v>373</v>
      </c>
      <c r="Y409" s="4" t="str">
        <f>CONCATENATE(Table7912[[#This Row],[Fraction]],"-",Table7912[[#This Row],[Pitch]]," ",Table7912[[#This Row],[Series]]," ",Table7912[[#This Row],[Class]])</f>
        <v>1 5/8-18 UNEF 2B</v>
      </c>
      <c r="Z409" s="4" t="str">
        <f>CONCATENATE(TEXT(Table7912[[#This Row],[Decimal]],".000"),"-",Table7912[[#This Row],[Pitch]]," ",Table7912[[#This Row],[Series]]," ",Table7912[[#This Row],[Class]])</f>
        <v>1.625-18 UNEF 2B</v>
      </c>
      <c r="AC409" s="55">
        <v>1.625</v>
      </c>
      <c r="AE409" s="4">
        <v>1.5953999999999999</v>
      </c>
      <c r="AF409" s="4">
        <v>1.5889</v>
      </c>
      <c r="AG409" s="4"/>
      <c r="AH409" s="55">
        <v>1.5649999999999999</v>
      </c>
      <c r="AI409" s="4">
        <v>1.5780000000000001</v>
      </c>
      <c r="AJ409" s="4"/>
      <c r="AK409" s="4"/>
      <c r="AL409" s="4"/>
      <c r="AM409" s="4"/>
      <c r="AN409" s="4"/>
      <c r="AO409" s="4"/>
      <c r="AS409" s="16"/>
      <c r="AT409" s="16"/>
      <c r="AX409" s="17"/>
      <c r="AY409" s="77"/>
    </row>
    <row r="410" spans="1:51" x14ac:dyDescent="0.25">
      <c r="A410" s="38" t="s">
        <v>758</v>
      </c>
      <c r="B410" s="4" t="str">
        <f>VLOOKUP(LEFT(Table711[[#This Row],[Column1]],FIND("–",Table711[[#This Row],[Column1]])-1),Table610[],2,0)</f>
        <v>1 5/8</v>
      </c>
      <c r="C410" s="13">
        <f>VLOOKUP(LEFT(Table711[[#This Row],[Column1]],FIND("–",Table711[[#This Row],[Column1]])-1),Table610[],4,0)</f>
        <v>1.625</v>
      </c>
      <c r="D410" s="4" t="str">
        <f t="shared" si="12"/>
        <v>18</v>
      </c>
      <c r="E410" s="4" t="s">
        <v>383</v>
      </c>
      <c r="F410" s="4" t="s">
        <v>374</v>
      </c>
      <c r="G410" s="4" t="str">
        <f>CONCATENATE(Table711[[#This Row],[Fraction]],"-",Table711[[#This Row],[Pitch]]," ",Table711[[#This Row],[Series]]," ",Table711[[#This Row],[Class]])</f>
        <v>1 5/8-18 UNEF 3A</v>
      </c>
      <c r="H410" s="4" t="str">
        <f>CONCATENATE(TEXT(Table711[[#This Row],[Decimal]],".000"),"-",Table711[[#This Row],[Pitch]]," ",Table711[[#This Row],[Series]]," ",Table711[[#This Row],[Class]])</f>
        <v>1.625-18 UNEF 3A</v>
      </c>
      <c r="I410" s="55">
        <v>0</v>
      </c>
      <c r="J410" s="55">
        <v>1.625</v>
      </c>
      <c r="K410" s="55">
        <v>1.6163000000000001</v>
      </c>
      <c r="L410" s="55" t="s">
        <v>551</v>
      </c>
      <c r="M410" s="55">
        <v>1.5889</v>
      </c>
      <c r="N410" s="55">
        <v>1.5851999999999999</v>
      </c>
      <c r="O410" s="55">
        <v>1.5589</v>
      </c>
      <c r="R410" s="4"/>
      <c r="S410" s="38" t="s">
        <v>758</v>
      </c>
      <c r="T410" s="4" t="str">
        <f>VLOOKUP(LEFT(Table7912[[#This Row],[Column1]],FIND("–",Table7912[[#This Row],[Column1]])-1),Table610[],2,0)</f>
        <v>1 5/8</v>
      </c>
      <c r="U410" s="13">
        <f>VLOOKUP(LEFT(Table7912[[#This Row],[Column1]],FIND("–",Table7912[[#This Row],[Column1]])-1),Table610[],4,0)</f>
        <v>1.625</v>
      </c>
      <c r="V410" s="4" t="str">
        <f t="shared" si="13"/>
        <v>18</v>
      </c>
      <c r="W410" s="4" t="s">
        <v>383</v>
      </c>
      <c r="X410" s="4" t="s">
        <v>375</v>
      </c>
      <c r="Y410" s="4" t="str">
        <f>CONCATENATE(Table7912[[#This Row],[Fraction]],"-",Table7912[[#This Row],[Pitch]]," ",Table7912[[#This Row],[Series]]," ",Table7912[[#This Row],[Class]])</f>
        <v>1 5/8-18 UNEF 3B</v>
      </c>
      <c r="Z410" s="4" t="str">
        <f>CONCATENATE(TEXT(Table7912[[#This Row],[Decimal]],".000"),"-",Table7912[[#This Row],[Pitch]]," ",Table7912[[#This Row],[Series]]," ",Table7912[[#This Row],[Class]])</f>
        <v>1.625-18 UNEF 3B</v>
      </c>
      <c r="AC410" s="55">
        <v>1.625</v>
      </c>
      <c r="AE410" s="4">
        <v>1.5936999999999999</v>
      </c>
      <c r="AF410" s="4">
        <v>1.5889</v>
      </c>
      <c r="AG410" s="4"/>
      <c r="AH410" s="55">
        <v>1.5649999999999999</v>
      </c>
      <c r="AI410" s="4">
        <v>1.573</v>
      </c>
      <c r="AJ410" s="4"/>
      <c r="AK410" s="4"/>
      <c r="AL410" s="4"/>
      <c r="AM410" s="4"/>
      <c r="AN410" s="4"/>
      <c r="AO410" s="4"/>
      <c r="AS410" s="16"/>
      <c r="AT410" s="16"/>
      <c r="AX410" s="17"/>
      <c r="AY410" s="77"/>
    </row>
    <row r="411" spans="1:51" x14ac:dyDescent="0.25">
      <c r="A411" s="38" t="s">
        <v>759</v>
      </c>
      <c r="B411" s="4" t="str">
        <f>VLOOKUP(LEFT(Table711[[#This Row],[Column1]],FIND("–",Table711[[#This Row],[Column1]])-1),Table610[],2,0)</f>
        <v>1 5/8</v>
      </c>
      <c r="C411" s="13">
        <f>VLOOKUP(LEFT(Table711[[#This Row],[Column1]],FIND("–",Table711[[#This Row],[Column1]])-1),Table610[],4,0)</f>
        <v>1.625</v>
      </c>
      <c r="D411" s="4" t="str">
        <f t="shared" si="12"/>
        <v>20</v>
      </c>
      <c r="E411" s="4" t="s">
        <v>384</v>
      </c>
      <c r="F411" s="4" t="s">
        <v>372</v>
      </c>
      <c r="G411" s="4" t="str">
        <f>CONCATENATE(Table711[[#This Row],[Fraction]],"-",Table711[[#This Row],[Pitch]]," ",Table711[[#This Row],[Series]]," ",Table711[[#This Row],[Class]])</f>
        <v>1 5/8-20 UN 2A</v>
      </c>
      <c r="H411" s="4" t="str">
        <f>CONCATENATE(TEXT(Table711[[#This Row],[Decimal]],".000"),"-",Table711[[#This Row],[Pitch]]," ",Table711[[#This Row],[Series]]," ",Table711[[#This Row],[Class]])</f>
        <v>1.625-20 UN 2A</v>
      </c>
      <c r="I411" s="55">
        <v>1.4E-3</v>
      </c>
      <c r="J411" s="55">
        <v>1.6235999999999999</v>
      </c>
      <c r="K411" s="55">
        <v>1.6154999999999999</v>
      </c>
      <c r="L411" s="55" t="s">
        <v>551</v>
      </c>
      <c r="M411" s="55">
        <v>1.5911</v>
      </c>
      <c r="N411" s="55">
        <v>1.5863</v>
      </c>
      <c r="O411" s="55">
        <v>1.5641</v>
      </c>
      <c r="R411" s="4"/>
      <c r="S411" s="38" t="s">
        <v>759</v>
      </c>
      <c r="T411" s="4" t="str">
        <f>VLOOKUP(LEFT(Table7912[[#This Row],[Column1]],FIND("–",Table7912[[#This Row],[Column1]])-1),Table610[],2,0)</f>
        <v>1 5/8</v>
      </c>
      <c r="U411" s="13">
        <f>VLOOKUP(LEFT(Table7912[[#This Row],[Column1]],FIND("–",Table7912[[#This Row],[Column1]])-1),Table610[],4,0)</f>
        <v>1.625</v>
      </c>
      <c r="V411" s="4" t="str">
        <f t="shared" si="13"/>
        <v>20</v>
      </c>
      <c r="W411" s="4" t="s">
        <v>384</v>
      </c>
      <c r="X411" s="4" t="s">
        <v>373</v>
      </c>
      <c r="Y411" s="4" t="str">
        <f>CONCATENATE(Table7912[[#This Row],[Fraction]],"-",Table7912[[#This Row],[Pitch]]," ",Table7912[[#This Row],[Series]]," ",Table7912[[#This Row],[Class]])</f>
        <v>1 5/8-20 UN 2B</v>
      </c>
      <c r="Z411" s="4" t="str">
        <f>CONCATENATE(TEXT(Table7912[[#This Row],[Decimal]],".000"),"-",Table7912[[#This Row],[Pitch]]," ",Table7912[[#This Row],[Series]]," ",Table7912[[#This Row],[Class]])</f>
        <v>1.625-20 UN 2B</v>
      </c>
      <c r="AC411" s="55">
        <v>1.625</v>
      </c>
      <c r="AE411" s="4">
        <v>1.5987</v>
      </c>
      <c r="AF411" s="4">
        <v>1.5925</v>
      </c>
      <c r="AG411" s="4"/>
      <c r="AH411" s="55">
        <v>1.571</v>
      </c>
      <c r="AI411" s="4">
        <v>1.5820000000000001</v>
      </c>
      <c r="AJ411" s="4"/>
      <c r="AK411" s="4"/>
      <c r="AL411" s="4"/>
      <c r="AM411" s="4"/>
      <c r="AN411" s="4"/>
      <c r="AO411" s="4"/>
      <c r="AS411" s="16"/>
      <c r="AT411" s="16"/>
      <c r="AX411" s="17"/>
      <c r="AY411" s="77"/>
    </row>
    <row r="412" spans="1:51" x14ac:dyDescent="0.25">
      <c r="A412" s="38" t="s">
        <v>759</v>
      </c>
      <c r="B412" s="4" t="str">
        <f>VLOOKUP(LEFT(Table711[[#This Row],[Column1]],FIND("–",Table711[[#This Row],[Column1]])-1),Table610[],2,0)</f>
        <v>1 5/8</v>
      </c>
      <c r="C412" s="13">
        <f>VLOOKUP(LEFT(Table711[[#This Row],[Column1]],FIND("–",Table711[[#This Row],[Column1]])-1),Table610[],4,0)</f>
        <v>1.625</v>
      </c>
      <c r="D412" s="4" t="str">
        <f t="shared" si="12"/>
        <v>20</v>
      </c>
      <c r="E412" s="4" t="s">
        <v>384</v>
      </c>
      <c r="F412" s="4" t="s">
        <v>374</v>
      </c>
      <c r="G412" s="4" t="str">
        <f>CONCATENATE(Table711[[#This Row],[Fraction]],"-",Table711[[#This Row],[Pitch]]," ",Table711[[#This Row],[Series]]," ",Table711[[#This Row],[Class]])</f>
        <v>1 5/8-20 UN 3A</v>
      </c>
      <c r="H412" s="4" t="str">
        <f>CONCATENATE(TEXT(Table711[[#This Row],[Decimal]],".000"),"-",Table711[[#This Row],[Pitch]]," ",Table711[[#This Row],[Series]]," ",Table711[[#This Row],[Class]])</f>
        <v>1.625-20 UN 3A</v>
      </c>
      <c r="I412" s="55">
        <v>0</v>
      </c>
      <c r="J412" s="55">
        <v>1.625</v>
      </c>
      <c r="K412" s="55">
        <v>1.6169</v>
      </c>
      <c r="L412" s="55" t="s">
        <v>551</v>
      </c>
      <c r="M412" s="55">
        <v>1.5925</v>
      </c>
      <c r="N412" s="55">
        <v>1.5889</v>
      </c>
      <c r="O412" s="55">
        <v>1.5654999999999999</v>
      </c>
      <c r="R412" s="4"/>
      <c r="S412" s="38" t="s">
        <v>759</v>
      </c>
      <c r="T412" s="4" t="str">
        <f>VLOOKUP(LEFT(Table7912[[#This Row],[Column1]],FIND("–",Table7912[[#This Row],[Column1]])-1),Table610[],2,0)</f>
        <v>1 5/8</v>
      </c>
      <c r="U412" s="13">
        <f>VLOOKUP(LEFT(Table7912[[#This Row],[Column1]],FIND("–",Table7912[[#This Row],[Column1]])-1),Table610[],4,0)</f>
        <v>1.625</v>
      </c>
      <c r="V412" s="4" t="str">
        <f t="shared" si="13"/>
        <v>20</v>
      </c>
      <c r="W412" s="4" t="s">
        <v>384</v>
      </c>
      <c r="X412" s="4" t="s">
        <v>375</v>
      </c>
      <c r="Y412" s="4" t="str">
        <f>CONCATENATE(Table7912[[#This Row],[Fraction]],"-",Table7912[[#This Row],[Pitch]]," ",Table7912[[#This Row],[Series]]," ",Table7912[[#This Row],[Class]])</f>
        <v>1 5/8-20 UN 3B</v>
      </c>
      <c r="Z412" s="4" t="str">
        <f>CONCATENATE(TEXT(Table7912[[#This Row],[Decimal]],".000"),"-",Table7912[[#This Row],[Pitch]]," ",Table7912[[#This Row],[Series]]," ",Table7912[[#This Row],[Class]])</f>
        <v>1.625-20 UN 3B</v>
      </c>
      <c r="AC412" s="55">
        <v>1.625</v>
      </c>
      <c r="AE412" s="4">
        <v>1.5971</v>
      </c>
      <c r="AF412" s="4">
        <v>1.5925</v>
      </c>
      <c r="AG412" s="4"/>
      <c r="AH412" s="55">
        <v>1.571</v>
      </c>
      <c r="AI412" s="4">
        <v>1.5787</v>
      </c>
      <c r="AJ412" s="4"/>
      <c r="AK412" s="4"/>
      <c r="AL412" s="4"/>
      <c r="AM412" s="4"/>
      <c r="AN412" s="4"/>
      <c r="AO412" s="4"/>
      <c r="AS412" s="16"/>
      <c r="AT412" s="16"/>
      <c r="AX412" s="17"/>
      <c r="AY412" s="77"/>
    </row>
    <row r="413" spans="1:51" x14ac:dyDescent="0.25">
      <c r="A413" s="38" t="s">
        <v>760</v>
      </c>
      <c r="B413" s="4" t="str">
        <f>VLOOKUP(LEFT(Table711[[#This Row],[Column1]],FIND("–",Table711[[#This Row],[Column1]])-1),Table610[],2,0)</f>
        <v>1 5/8</v>
      </c>
      <c r="C413" s="13">
        <f>VLOOKUP(LEFT(Table711[[#This Row],[Column1]],FIND("–",Table711[[#This Row],[Column1]])-1),Table610[],4,0)</f>
        <v>1.625</v>
      </c>
      <c r="D413" s="4" t="str">
        <f t="shared" si="12"/>
        <v>24</v>
      </c>
      <c r="E413" s="4" t="s">
        <v>382</v>
      </c>
      <c r="F413" s="4" t="s">
        <v>372</v>
      </c>
      <c r="G413" s="4" t="str">
        <f>CONCATENATE(Table711[[#This Row],[Fraction]],"-",Table711[[#This Row],[Pitch]]," ",Table711[[#This Row],[Series]]," ",Table711[[#This Row],[Class]])</f>
        <v>1 5/8-24 UNS 2A</v>
      </c>
      <c r="H413" s="4" t="str">
        <f>CONCATENATE(TEXT(Table711[[#This Row],[Decimal]],".000"),"-",Table711[[#This Row],[Pitch]]," ",Table711[[#This Row],[Series]]," ",Table711[[#This Row],[Class]])</f>
        <v>1.625-24 UNS 2A</v>
      </c>
      <c r="I413" s="55">
        <v>1.2999999999999999E-3</v>
      </c>
      <c r="J413" s="55">
        <v>1.6236999999999999</v>
      </c>
      <c r="K413" s="55">
        <v>1.6165</v>
      </c>
      <c r="L413" s="55" t="s">
        <v>551</v>
      </c>
      <c r="M413" s="55">
        <v>1.5966</v>
      </c>
      <c r="N413" s="55">
        <v>1.5922000000000001</v>
      </c>
      <c r="O413" s="55">
        <v>1.5741000000000001</v>
      </c>
      <c r="R413" s="4"/>
      <c r="S413" s="38" t="s">
        <v>760</v>
      </c>
      <c r="T413" s="4" t="str">
        <f>VLOOKUP(LEFT(Table7912[[#This Row],[Column1]],FIND("–",Table7912[[#This Row],[Column1]])-1),Table610[],2,0)</f>
        <v>1 5/8</v>
      </c>
      <c r="U413" s="13">
        <f>VLOOKUP(LEFT(Table7912[[#This Row],[Column1]],FIND("–",Table7912[[#This Row],[Column1]])-1),Table610[],4,0)</f>
        <v>1.625</v>
      </c>
      <c r="V413" s="4" t="str">
        <f t="shared" si="13"/>
        <v>24</v>
      </c>
      <c r="W413" s="4" t="s">
        <v>382</v>
      </c>
      <c r="X413" s="4" t="s">
        <v>373</v>
      </c>
      <c r="Y413" s="4" t="str">
        <f>CONCATENATE(Table7912[[#This Row],[Fraction]],"-",Table7912[[#This Row],[Pitch]]," ",Table7912[[#This Row],[Series]]," ",Table7912[[#This Row],[Class]])</f>
        <v>1 5/8-24 UNS 2B</v>
      </c>
      <c r="Z413" s="4" t="str">
        <f>CONCATENATE(TEXT(Table7912[[#This Row],[Decimal]],".000"),"-",Table7912[[#This Row],[Pitch]]," ",Table7912[[#This Row],[Series]]," ",Table7912[[#This Row],[Class]])</f>
        <v>1.625-24 UNS 2B</v>
      </c>
      <c r="AC413" s="55">
        <v>1.625</v>
      </c>
      <c r="AE413" s="4">
        <v>1.6036999999999999</v>
      </c>
      <c r="AF413" s="4">
        <v>1.5979000000000001</v>
      </c>
      <c r="AG413" s="4"/>
      <c r="AH413" s="55">
        <v>1.58</v>
      </c>
      <c r="AI413" s="4">
        <v>1.59</v>
      </c>
      <c r="AJ413" s="4"/>
      <c r="AK413" s="4"/>
      <c r="AL413" s="4"/>
      <c r="AM413" s="4"/>
      <c r="AN413" s="4"/>
      <c r="AO413" s="4"/>
      <c r="AS413" s="16"/>
      <c r="AT413" s="16"/>
      <c r="AX413" s="17"/>
      <c r="AY413" s="77"/>
    </row>
    <row r="414" spans="1:51" x14ac:dyDescent="0.25">
      <c r="A414" s="38" t="s">
        <v>761</v>
      </c>
      <c r="B414" s="4" t="str">
        <f>VLOOKUP(LEFT(Table711[[#This Row],[Column1]],FIND("–",Table711[[#This Row],[Column1]])-1),Table610[],2,0)</f>
        <v>1 11/16</v>
      </c>
      <c r="C414" s="13">
        <f>VLOOKUP(LEFT(Table711[[#This Row],[Column1]],FIND("–",Table711[[#This Row],[Column1]])-1),Table610[],4,0)</f>
        <v>1.6875</v>
      </c>
      <c r="D414" s="4" t="str">
        <f t="shared" si="12"/>
        <v>6</v>
      </c>
      <c r="E414" s="4" t="s">
        <v>384</v>
      </c>
      <c r="F414" s="4" t="s">
        <v>372</v>
      </c>
      <c r="G414" s="4" t="str">
        <f>CONCATENATE(Table711[[#This Row],[Fraction]],"-",Table711[[#This Row],[Pitch]]," ",Table711[[#This Row],[Series]]," ",Table711[[#This Row],[Class]])</f>
        <v>1 11/16-6 UN 2A</v>
      </c>
      <c r="H414" s="4" t="str">
        <f>CONCATENATE(TEXT(Table711[[#This Row],[Decimal]],".000"),"-",Table711[[#This Row],[Pitch]]," ",Table711[[#This Row],[Series]]," ",Table711[[#This Row],[Class]])</f>
        <v>1.688-6 UN 2A</v>
      </c>
      <c r="I414" s="55">
        <v>2.5000000000000001E-3</v>
      </c>
      <c r="J414" s="55">
        <v>1.6850000000000001</v>
      </c>
      <c r="K414" s="55">
        <v>1.6668000000000001</v>
      </c>
      <c r="L414" s="55" t="s">
        <v>551</v>
      </c>
      <c r="M414" s="55">
        <v>1.5767</v>
      </c>
      <c r="N414" s="55">
        <v>1.5684</v>
      </c>
      <c r="O414" s="55">
        <v>1.4865999999999999</v>
      </c>
      <c r="R414" s="4"/>
      <c r="S414" s="38" t="s">
        <v>761</v>
      </c>
      <c r="T414" s="4" t="str">
        <f>VLOOKUP(LEFT(Table7912[[#This Row],[Column1]],FIND("–",Table7912[[#This Row],[Column1]])-1),Table610[],2,0)</f>
        <v>1 11/16</v>
      </c>
      <c r="U414" s="13">
        <f>VLOOKUP(LEFT(Table7912[[#This Row],[Column1]],FIND("–",Table7912[[#This Row],[Column1]])-1),Table610[],4,0)</f>
        <v>1.6875</v>
      </c>
      <c r="V414" s="4" t="str">
        <f t="shared" si="13"/>
        <v>6</v>
      </c>
      <c r="W414" s="4" t="s">
        <v>384</v>
      </c>
      <c r="X414" s="4" t="s">
        <v>373</v>
      </c>
      <c r="Y414" s="4" t="str">
        <f>CONCATENATE(Table7912[[#This Row],[Fraction]],"-",Table7912[[#This Row],[Pitch]]," ",Table7912[[#This Row],[Series]]," ",Table7912[[#This Row],[Class]])</f>
        <v>1 11/16-6 UN 2B</v>
      </c>
      <c r="Z414" s="4" t="str">
        <f>CONCATENATE(TEXT(Table7912[[#This Row],[Decimal]],".000"),"-",Table7912[[#This Row],[Pitch]]," ",Table7912[[#This Row],[Series]]," ",Table7912[[#This Row],[Class]])</f>
        <v>1.688-6 UN 2B</v>
      </c>
      <c r="AC414" s="55">
        <v>1.6875</v>
      </c>
      <c r="AE414" s="4">
        <v>1.59</v>
      </c>
      <c r="AF414" s="4">
        <v>1.5791999999999999</v>
      </c>
      <c r="AG414" s="4"/>
      <c r="AH414" s="55">
        <v>1.5069999999999999</v>
      </c>
      <c r="AI414" s="4">
        <v>1.538</v>
      </c>
      <c r="AJ414" s="4"/>
      <c r="AK414" s="4"/>
      <c r="AL414" s="4"/>
      <c r="AM414" s="4"/>
      <c r="AN414" s="4"/>
      <c r="AO414" s="4"/>
      <c r="AS414" s="16"/>
      <c r="AT414" s="16"/>
      <c r="AX414" s="17"/>
      <c r="AY414" s="77"/>
    </row>
    <row r="415" spans="1:51" x14ac:dyDescent="0.25">
      <c r="A415" s="38" t="s">
        <v>761</v>
      </c>
      <c r="B415" s="4" t="str">
        <f>VLOOKUP(LEFT(Table711[[#This Row],[Column1]],FIND("–",Table711[[#This Row],[Column1]])-1),Table610[],2,0)</f>
        <v>1 11/16</v>
      </c>
      <c r="C415" s="13">
        <f>VLOOKUP(LEFT(Table711[[#This Row],[Column1]],FIND("–",Table711[[#This Row],[Column1]])-1),Table610[],4,0)</f>
        <v>1.6875</v>
      </c>
      <c r="D415" s="4" t="str">
        <f t="shared" si="12"/>
        <v>6</v>
      </c>
      <c r="E415" s="4" t="s">
        <v>384</v>
      </c>
      <c r="F415" s="4" t="s">
        <v>374</v>
      </c>
      <c r="G415" s="4" t="str">
        <f>CONCATENATE(Table711[[#This Row],[Fraction]],"-",Table711[[#This Row],[Pitch]]," ",Table711[[#This Row],[Series]]," ",Table711[[#This Row],[Class]])</f>
        <v>1 11/16-6 UN 3A</v>
      </c>
      <c r="H415" s="4" t="str">
        <f>CONCATENATE(TEXT(Table711[[#This Row],[Decimal]],".000"),"-",Table711[[#This Row],[Pitch]]," ",Table711[[#This Row],[Series]]," ",Table711[[#This Row],[Class]])</f>
        <v>1.688-6 UN 3A</v>
      </c>
      <c r="I415" s="55">
        <v>0</v>
      </c>
      <c r="J415" s="55">
        <v>1.6875</v>
      </c>
      <c r="K415" s="55">
        <v>1.6693</v>
      </c>
      <c r="L415" s="55" t="s">
        <v>551</v>
      </c>
      <c r="M415" s="55">
        <v>1.5791999999999999</v>
      </c>
      <c r="N415" s="55">
        <v>1.573</v>
      </c>
      <c r="O415" s="55">
        <v>1.4891000000000001</v>
      </c>
      <c r="R415" s="4"/>
      <c r="S415" s="38" t="s">
        <v>761</v>
      </c>
      <c r="T415" s="4" t="str">
        <f>VLOOKUP(LEFT(Table7912[[#This Row],[Column1]],FIND("–",Table7912[[#This Row],[Column1]])-1),Table610[],2,0)</f>
        <v>1 11/16</v>
      </c>
      <c r="U415" s="13">
        <f>VLOOKUP(LEFT(Table7912[[#This Row],[Column1]],FIND("–",Table7912[[#This Row],[Column1]])-1),Table610[],4,0)</f>
        <v>1.6875</v>
      </c>
      <c r="V415" s="4" t="str">
        <f t="shared" si="13"/>
        <v>6</v>
      </c>
      <c r="W415" s="4" t="s">
        <v>384</v>
      </c>
      <c r="X415" s="4" t="s">
        <v>375</v>
      </c>
      <c r="Y415" s="4" t="str">
        <f>CONCATENATE(Table7912[[#This Row],[Fraction]],"-",Table7912[[#This Row],[Pitch]]," ",Table7912[[#This Row],[Series]]," ",Table7912[[#This Row],[Class]])</f>
        <v>1 11/16-6 UN 3B</v>
      </c>
      <c r="Z415" s="4" t="str">
        <f>CONCATENATE(TEXT(Table7912[[#This Row],[Decimal]],".000"),"-",Table7912[[#This Row],[Pitch]]," ",Table7912[[#This Row],[Series]]," ",Table7912[[#This Row],[Class]])</f>
        <v>1.688-6 UN 3B</v>
      </c>
      <c r="AC415" s="55">
        <v>1.6875</v>
      </c>
      <c r="AE415" s="4">
        <v>1.5872999999999999</v>
      </c>
      <c r="AF415" s="4">
        <v>1.5791999999999999</v>
      </c>
      <c r="AG415" s="4"/>
      <c r="AH415" s="55">
        <v>1.5069999999999999</v>
      </c>
      <c r="AI415" s="4">
        <v>1.5270999999999999</v>
      </c>
      <c r="AJ415" s="4"/>
      <c r="AK415" s="4"/>
      <c r="AL415" s="4"/>
      <c r="AM415" s="4"/>
      <c r="AN415" s="4"/>
      <c r="AO415" s="4"/>
      <c r="AS415" s="16"/>
      <c r="AT415" s="16"/>
      <c r="AX415" s="17"/>
      <c r="AY415" s="77"/>
    </row>
    <row r="416" spans="1:51" x14ac:dyDescent="0.25">
      <c r="A416" s="38" t="s">
        <v>762</v>
      </c>
      <c r="B416" s="4" t="str">
        <f>VLOOKUP(LEFT(Table711[[#This Row],[Column1]],FIND("–",Table711[[#This Row],[Column1]])-1),Table610[],2,0)</f>
        <v>1 11/16</v>
      </c>
      <c r="C416" s="13">
        <f>VLOOKUP(LEFT(Table711[[#This Row],[Column1]],FIND("–",Table711[[#This Row],[Column1]])-1),Table610[],4,0)</f>
        <v>1.6875</v>
      </c>
      <c r="D416" s="4" t="str">
        <f t="shared" si="12"/>
        <v>8</v>
      </c>
      <c r="E416" s="4" t="s">
        <v>384</v>
      </c>
      <c r="F416" s="4" t="s">
        <v>372</v>
      </c>
      <c r="G416" s="4" t="str">
        <f>CONCATENATE(Table711[[#This Row],[Fraction]],"-",Table711[[#This Row],[Pitch]]," ",Table711[[#This Row],[Series]]," ",Table711[[#This Row],[Class]])</f>
        <v>1 11/16-8 UN 2A</v>
      </c>
      <c r="H416" s="4" t="str">
        <f>CONCATENATE(TEXT(Table711[[#This Row],[Decimal]],".000"),"-",Table711[[#This Row],[Pitch]]," ",Table711[[#This Row],[Series]]," ",Table711[[#This Row],[Class]])</f>
        <v>1.688-8 UN 2A</v>
      </c>
      <c r="I416" s="55">
        <v>2.2000000000000001E-3</v>
      </c>
      <c r="J416" s="55">
        <v>1.6853</v>
      </c>
      <c r="K416" s="55">
        <v>1.6702999999999999</v>
      </c>
      <c r="L416" s="55" t="s">
        <v>551</v>
      </c>
      <c r="M416" s="55">
        <v>1.6041000000000001</v>
      </c>
      <c r="N416" s="55">
        <v>1.5966</v>
      </c>
      <c r="O416" s="55">
        <v>1.5365</v>
      </c>
      <c r="R416" s="4"/>
      <c r="S416" s="38" t="s">
        <v>762</v>
      </c>
      <c r="T416" s="4" t="str">
        <f>VLOOKUP(LEFT(Table7912[[#This Row],[Column1]],FIND("–",Table7912[[#This Row],[Column1]])-1),Table610[],2,0)</f>
        <v>1 11/16</v>
      </c>
      <c r="U416" s="13">
        <f>VLOOKUP(LEFT(Table7912[[#This Row],[Column1]],FIND("–",Table7912[[#This Row],[Column1]])-1),Table610[],4,0)</f>
        <v>1.6875</v>
      </c>
      <c r="V416" s="4" t="str">
        <f t="shared" si="13"/>
        <v>8</v>
      </c>
      <c r="W416" s="4" t="s">
        <v>384</v>
      </c>
      <c r="X416" s="4" t="s">
        <v>373</v>
      </c>
      <c r="Y416" s="4" t="str">
        <f>CONCATENATE(Table7912[[#This Row],[Fraction]],"-",Table7912[[#This Row],[Pitch]]," ",Table7912[[#This Row],[Series]]," ",Table7912[[#This Row],[Class]])</f>
        <v>1 11/16-8 UN 2B</v>
      </c>
      <c r="Z416" s="4" t="str">
        <f>CONCATENATE(TEXT(Table7912[[#This Row],[Decimal]],".000"),"-",Table7912[[#This Row],[Pitch]]," ",Table7912[[#This Row],[Series]]," ",Table7912[[#This Row],[Class]])</f>
        <v>1.688-8 UN 2B</v>
      </c>
      <c r="AC416" s="55">
        <v>1.6875</v>
      </c>
      <c r="AE416" s="4">
        <v>1.6160000000000001</v>
      </c>
      <c r="AF416" s="4">
        <v>1.6063000000000001</v>
      </c>
      <c r="AG416" s="4"/>
      <c r="AH416" s="55">
        <v>1.552</v>
      </c>
      <c r="AI416" s="4">
        <v>1.577</v>
      </c>
      <c r="AJ416" s="4"/>
      <c r="AK416" s="4"/>
      <c r="AL416" s="4"/>
      <c r="AM416" s="4"/>
      <c r="AN416" s="4"/>
      <c r="AO416" s="4"/>
      <c r="AS416" s="16"/>
      <c r="AT416" s="16"/>
      <c r="AX416" s="17"/>
      <c r="AY416" s="77"/>
    </row>
    <row r="417" spans="1:51" x14ac:dyDescent="0.25">
      <c r="A417" s="38" t="s">
        <v>762</v>
      </c>
      <c r="B417" s="4" t="str">
        <f>VLOOKUP(LEFT(Table711[[#This Row],[Column1]],FIND("–",Table711[[#This Row],[Column1]])-1),Table610[],2,0)</f>
        <v>1 11/16</v>
      </c>
      <c r="C417" s="13">
        <f>VLOOKUP(LEFT(Table711[[#This Row],[Column1]],FIND("–",Table711[[#This Row],[Column1]])-1),Table610[],4,0)</f>
        <v>1.6875</v>
      </c>
      <c r="D417" s="4" t="str">
        <f t="shared" si="12"/>
        <v>8</v>
      </c>
      <c r="E417" s="4" t="s">
        <v>384</v>
      </c>
      <c r="F417" s="4" t="s">
        <v>374</v>
      </c>
      <c r="G417" s="4" t="str">
        <f>CONCATENATE(Table711[[#This Row],[Fraction]],"-",Table711[[#This Row],[Pitch]]," ",Table711[[#This Row],[Series]]," ",Table711[[#This Row],[Class]])</f>
        <v>1 11/16-8 UN 3A</v>
      </c>
      <c r="H417" s="4" t="str">
        <f>CONCATENATE(TEXT(Table711[[#This Row],[Decimal]],".000"),"-",Table711[[#This Row],[Pitch]]," ",Table711[[#This Row],[Series]]," ",Table711[[#This Row],[Class]])</f>
        <v>1.688-8 UN 3A</v>
      </c>
      <c r="I417" s="55">
        <v>0</v>
      </c>
      <c r="J417" s="55">
        <v>1.6875</v>
      </c>
      <c r="K417" s="55">
        <v>1.6725000000000001</v>
      </c>
      <c r="L417" s="55" t="s">
        <v>551</v>
      </c>
      <c r="M417" s="55">
        <v>1.6063000000000001</v>
      </c>
      <c r="N417" s="55">
        <v>1.6007</v>
      </c>
      <c r="O417" s="55">
        <v>1.5387</v>
      </c>
      <c r="R417" s="4"/>
      <c r="S417" s="38" t="s">
        <v>762</v>
      </c>
      <c r="T417" s="4" t="str">
        <f>VLOOKUP(LEFT(Table7912[[#This Row],[Column1]],FIND("–",Table7912[[#This Row],[Column1]])-1),Table610[],2,0)</f>
        <v>1 11/16</v>
      </c>
      <c r="U417" s="13">
        <f>VLOOKUP(LEFT(Table7912[[#This Row],[Column1]],FIND("–",Table7912[[#This Row],[Column1]])-1),Table610[],4,0)</f>
        <v>1.6875</v>
      </c>
      <c r="V417" s="4" t="str">
        <f t="shared" si="13"/>
        <v>8</v>
      </c>
      <c r="W417" s="4" t="s">
        <v>384</v>
      </c>
      <c r="X417" s="4" t="s">
        <v>375</v>
      </c>
      <c r="Y417" s="4" t="str">
        <f>CONCATENATE(Table7912[[#This Row],[Fraction]],"-",Table7912[[#This Row],[Pitch]]," ",Table7912[[#This Row],[Series]]," ",Table7912[[#This Row],[Class]])</f>
        <v>1 11/16-8 UN 3B</v>
      </c>
      <c r="Z417" s="4" t="str">
        <f>CONCATENATE(TEXT(Table7912[[#This Row],[Decimal]],".000"),"-",Table7912[[#This Row],[Pitch]]," ",Table7912[[#This Row],[Series]]," ",Table7912[[#This Row],[Class]])</f>
        <v>1.688-8 UN 3B</v>
      </c>
      <c r="AC417" s="55">
        <v>1.6875</v>
      </c>
      <c r="AE417" s="4">
        <v>1.6135999999999999</v>
      </c>
      <c r="AF417" s="4">
        <v>1.6063000000000001</v>
      </c>
      <c r="AG417" s="4"/>
      <c r="AH417" s="55">
        <v>1.552</v>
      </c>
      <c r="AI417" s="4">
        <v>1.5671999999999999</v>
      </c>
      <c r="AJ417" s="4"/>
      <c r="AK417" s="4"/>
      <c r="AL417" s="4"/>
      <c r="AM417" s="4"/>
      <c r="AN417" s="4"/>
      <c r="AO417" s="4"/>
      <c r="AS417" s="16"/>
      <c r="AT417" s="16"/>
      <c r="AX417" s="17"/>
      <c r="AY417" s="77"/>
    </row>
    <row r="418" spans="1:51" x14ac:dyDescent="0.25">
      <c r="A418" s="38" t="s">
        <v>763</v>
      </c>
      <c r="B418" s="4" t="str">
        <f>VLOOKUP(LEFT(Table711[[#This Row],[Column1]],FIND("–",Table711[[#This Row],[Column1]])-1),Table610[],2,0)</f>
        <v>1 11/16</v>
      </c>
      <c r="C418" s="13">
        <f>VLOOKUP(LEFT(Table711[[#This Row],[Column1]],FIND("–",Table711[[#This Row],[Column1]])-1),Table610[],4,0)</f>
        <v>1.6875</v>
      </c>
      <c r="D418" s="4" t="str">
        <f t="shared" si="12"/>
        <v>12</v>
      </c>
      <c r="E418" s="4" t="s">
        <v>384</v>
      </c>
      <c r="F418" s="4" t="s">
        <v>372</v>
      </c>
      <c r="G418" s="4" t="str">
        <f>CONCATENATE(Table711[[#This Row],[Fraction]],"-",Table711[[#This Row],[Pitch]]," ",Table711[[#This Row],[Series]]," ",Table711[[#This Row],[Class]])</f>
        <v>1 11/16-12 UN 2A</v>
      </c>
      <c r="H418" s="4" t="str">
        <f>CONCATENATE(TEXT(Table711[[#This Row],[Decimal]],".000"),"-",Table711[[#This Row],[Pitch]]," ",Table711[[#This Row],[Series]]," ",Table711[[#This Row],[Class]])</f>
        <v>1.688-12 UN 2A</v>
      </c>
      <c r="I418" s="55">
        <v>1.8E-3</v>
      </c>
      <c r="J418" s="55">
        <v>1.6857</v>
      </c>
      <c r="K418" s="55">
        <v>1.6742999999999999</v>
      </c>
      <c r="L418" s="55" t="s">
        <v>551</v>
      </c>
      <c r="M418" s="55">
        <v>1.6315999999999999</v>
      </c>
      <c r="N418" s="55">
        <v>1.6255999999999999</v>
      </c>
      <c r="O418" s="55">
        <v>1.5865</v>
      </c>
      <c r="R418" s="4"/>
      <c r="S418" s="38" t="s">
        <v>763</v>
      </c>
      <c r="T418" s="4" t="str">
        <f>VLOOKUP(LEFT(Table7912[[#This Row],[Column1]],FIND("–",Table7912[[#This Row],[Column1]])-1),Table610[],2,0)</f>
        <v>1 11/16</v>
      </c>
      <c r="U418" s="13">
        <f>VLOOKUP(LEFT(Table7912[[#This Row],[Column1]],FIND("–",Table7912[[#This Row],[Column1]])-1),Table610[],4,0)</f>
        <v>1.6875</v>
      </c>
      <c r="V418" s="4" t="str">
        <f t="shared" si="13"/>
        <v>12</v>
      </c>
      <c r="W418" s="4" t="s">
        <v>384</v>
      </c>
      <c r="X418" s="4" t="s">
        <v>373</v>
      </c>
      <c r="Y418" s="4" t="str">
        <f>CONCATENATE(Table7912[[#This Row],[Fraction]],"-",Table7912[[#This Row],[Pitch]]," ",Table7912[[#This Row],[Series]]," ",Table7912[[#This Row],[Class]])</f>
        <v>1 11/16-12 UN 2B</v>
      </c>
      <c r="Z418" s="4" t="str">
        <f>CONCATENATE(TEXT(Table7912[[#This Row],[Decimal]],".000"),"-",Table7912[[#This Row],[Pitch]]," ",Table7912[[#This Row],[Series]]," ",Table7912[[#This Row],[Class]])</f>
        <v>1.688-12 UN 2B</v>
      </c>
      <c r="AC418" s="55">
        <v>1.6875</v>
      </c>
      <c r="AE418" s="4">
        <v>1.6412</v>
      </c>
      <c r="AF418" s="4">
        <v>1.6334</v>
      </c>
      <c r="AG418" s="4"/>
      <c r="AH418" s="55">
        <v>1.597</v>
      </c>
      <c r="AI418" s="4">
        <v>1.615</v>
      </c>
      <c r="AJ418" s="4"/>
      <c r="AK418" s="4"/>
      <c r="AL418" s="4"/>
      <c r="AM418" s="4"/>
      <c r="AN418" s="4"/>
      <c r="AO418" s="4"/>
      <c r="AS418" s="16"/>
      <c r="AT418" s="16"/>
      <c r="AX418" s="17"/>
      <c r="AY418" s="77"/>
    </row>
    <row r="419" spans="1:51" x14ac:dyDescent="0.25">
      <c r="A419" s="38" t="s">
        <v>763</v>
      </c>
      <c r="B419" s="4" t="str">
        <f>VLOOKUP(LEFT(Table711[[#This Row],[Column1]],FIND("–",Table711[[#This Row],[Column1]])-1),Table610[],2,0)</f>
        <v>1 11/16</v>
      </c>
      <c r="C419" s="13">
        <f>VLOOKUP(LEFT(Table711[[#This Row],[Column1]],FIND("–",Table711[[#This Row],[Column1]])-1),Table610[],4,0)</f>
        <v>1.6875</v>
      </c>
      <c r="D419" s="4" t="str">
        <f t="shared" si="12"/>
        <v>12</v>
      </c>
      <c r="E419" s="4" t="s">
        <v>384</v>
      </c>
      <c r="F419" s="4" t="s">
        <v>374</v>
      </c>
      <c r="G419" s="4" t="str">
        <f>CONCATENATE(Table711[[#This Row],[Fraction]],"-",Table711[[#This Row],[Pitch]]," ",Table711[[#This Row],[Series]]," ",Table711[[#This Row],[Class]])</f>
        <v>1 11/16-12 UN 3A</v>
      </c>
      <c r="H419" s="4" t="str">
        <f>CONCATENATE(TEXT(Table711[[#This Row],[Decimal]],".000"),"-",Table711[[#This Row],[Pitch]]," ",Table711[[#This Row],[Series]]," ",Table711[[#This Row],[Class]])</f>
        <v>1.688-12 UN 3A</v>
      </c>
      <c r="I419" s="55">
        <v>0</v>
      </c>
      <c r="J419" s="55">
        <v>1.6875</v>
      </c>
      <c r="K419" s="55">
        <v>1.6760999999999999</v>
      </c>
      <c r="L419" s="55" t="s">
        <v>551</v>
      </c>
      <c r="M419" s="55">
        <v>1.6334</v>
      </c>
      <c r="N419" s="55">
        <v>1.6289</v>
      </c>
      <c r="O419" s="55">
        <v>1.5883</v>
      </c>
      <c r="R419" s="4"/>
      <c r="S419" s="38" t="s">
        <v>763</v>
      </c>
      <c r="T419" s="4" t="str">
        <f>VLOOKUP(LEFT(Table7912[[#This Row],[Column1]],FIND("–",Table7912[[#This Row],[Column1]])-1),Table610[],2,0)</f>
        <v>1 11/16</v>
      </c>
      <c r="U419" s="13">
        <f>VLOOKUP(LEFT(Table7912[[#This Row],[Column1]],FIND("–",Table7912[[#This Row],[Column1]])-1),Table610[],4,0)</f>
        <v>1.6875</v>
      </c>
      <c r="V419" s="4" t="str">
        <f t="shared" si="13"/>
        <v>12</v>
      </c>
      <c r="W419" s="4" t="s">
        <v>384</v>
      </c>
      <c r="X419" s="4" t="s">
        <v>375</v>
      </c>
      <c r="Y419" s="4" t="str">
        <f>CONCATENATE(Table7912[[#This Row],[Fraction]],"-",Table7912[[#This Row],[Pitch]]," ",Table7912[[#This Row],[Series]]," ",Table7912[[#This Row],[Class]])</f>
        <v>1 11/16-12 UN 3B</v>
      </c>
      <c r="Z419" s="4" t="str">
        <f>CONCATENATE(TEXT(Table7912[[#This Row],[Decimal]],".000"),"-",Table7912[[#This Row],[Pitch]]," ",Table7912[[#This Row],[Series]]," ",Table7912[[#This Row],[Class]])</f>
        <v>1.688-12 UN 3B</v>
      </c>
      <c r="AC419" s="55">
        <v>1.6875</v>
      </c>
      <c r="AE419" s="4">
        <v>1.6392</v>
      </c>
      <c r="AF419" s="4">
        <v>1.6334</v>
      </c>
      <c r="AG419" s="4"/>
      <c r="AH419" s="55">
        <v>1.597</v>
      </c>
      <c r="AI419" s="4">
        <v>1.6073</v>
      </c>
      <c r="AJ419" s="4"/>
      <c r="AK419" s="4"/>
      <c r="AL419" s="4"/>
      <c r="AM419" s="4"/>
      <c r="AN419" s="4"/>
      <c r="AO419" s="4"/>
      <c r="AS419" s="16"/>
      <c r="AT419" s="16"/>
      <c r="AX419" s="17"/>
      <c r="AY419" s="77"/>
    </row>
    <row r="420" spans="1:51" x14ac:dyDescent="0.25">
      <c r="A420" s="38" t="s">
        <v>764</v>
      </c>
      <c r="B420" s="4" t="str">
        <f>VLOOKUP(LEFT(Table711[[#This Row],[Column1]],FIND("–",Table711[[#This Row],[Column1]])-1),Table610[],2,0)</f>
        <v>1 11/16</v>
      </c>
      <c r="C420" s="13">
        <f>VLOOKUP(LEFT(Table711[[#This Row],[Column1]],FIND("–",Table711[[#This Row],[Column1]])-1),Table610[],4,0)</f>
        <v>1.6875</v>
      </c>
      <c r="D420" s="4" t="str">
        <f t="shared" si="12"/>
        <v>16</v>
      </c>
      <c r="E420" s="4" t="s">
        <v>384</v>
      </c>
      <c r="F420" s="4" t="s">
        <v>372</v>
      </c>
      <c r="G420" s="4" t="str">
        <f>CONCATENATE(Table711[[#This Row],[Fraction]],"-",Table711[[#This Row],[Pitch]]," ",Table711[[#This Row],[Series]]," ",Table711[[#This Row],[Class]])</f>
        <v>1 11/16-16 UN 2A</v>
      </c>
      <c r="H420" s="4" t="str">
        <f>CONCATENATE(TEXT(Table711[[#This Row],[Decimal]],".000"),"-",Table711[[#This Row],[Pitch]]," ",Table711[[#This Row],[Series]]," ",Table711[[#This Row],[Class]])</f>
        <v>1.688-16 UN 2A</v>
      </c>
      <c r="I420" s="55">
        <v>1.6000000000000001E-3</v>
      </c>
      <c r="J420" s="55">
        <v>1.6859</v>
      </c>
      <c r="K420" s="55">
        <v>1.6765000000000001</v>
      </c>
      <c r="L420" s="55" t="s">
        <v>551</v>
      </c>
      <c r="M420" s="55">
        <v>1.6453</v>
      </c>
      <c r="N420" s="55">
        <v>1.64</v>
      </c>
      <c r="O420" s="55">
        <v>1.6113999999999999</v>
      </c>
      <c r="R420" s="4"/>
      <c r="S420" s="38" t="s">
        <v>764</v>
      </c>
      <c r="T420" s="4" t="str">
        <f>VLOOKUP(LEFT(Table7912[[#This Row],[Column1]],FIND("–",Table7912[[#This Row],[Column1]])-1),Table610[],2,0)</f>
        <v>1 11/16</v>
      </c>
      <c r="U420" s="13">
        <f>VLOOKUP(LEFT(Table7912[[#This Row],[Column1]],FIND("–",Table7912[[#This Row],[Column1]])-1),Table610[],4,0)</f>
        <v>1.6875</v>
      </c>
      <c r="V420" s="4" t="str">
        <f t="shared" si="13"/>
        <v>16</v>
      </c>
      <c r="W420" s="4" t="s">
        <v>384</v>
      </c>
      <c r="X420" s="4" t="s">
        <v>373</v>
      </c>
      <c r="Y420" s="4" t="str">
        <f>CONCATENATE(Table7912[[#This Row],[Fraction]],"-",Table7912[[#This Row],[Pitch]]," ",Table7912[[#This Row],[Series]]," ",Table7912[[#This Row],[Class]])</f>
        <v>1 11/16-16 UN 2B</v>
      </c>
      <c r="Z420" s="4" t="str">
        <f>CONCATENATE(TEXT(Table7912[[#This Row],[Decimal]],".000"),"-",Table7912[[#This Row],[Pitch]]," ",Table7912[[#This Row],[Series]]," ",Table7912[[#This Row],[Class]])</f>
        <v>1.688-16 UN 2B</v>
      </c>
      <c r="AC420" s="55">
        <v>1.6875</v>
      </c>
      <c r="AE420" s="4">
        <v>1.6537999999999999</v>
      </c>
      <c r="AF420" s="4">
        <v>1.6469</v>
      </c>
      <c r="AG420" s="4"/>
      <c r="AH420" s="55">
        <v>1.62</v>
      </c>
      <c r="AI420" s="4">
        <v>1.6339999999999999</v>
      </c>
      <c r="AJ420" s="4"/>
      <c r="AK420" s="4"/>
      <c r="AL420" s="4"/>
      <c r="AM420" s="4"/>
      <c r="AN420" s="4"/>
      <c r="AO420" s="4"/>
      <c r="AS420" s="16"/>
      <c r="AT420" s="16"/>
      <c r="AX420" s="17"/>
      <c r="AY420" s="77"/>
    </row>
    <row r="421" spans="1:51" x14ac:dyDescent="0.25">
      <c r="A421" s="38" t="s">
        <v>764</v>
      </c>
      <c r="B421" s="4" t="str">
        <f>VLOOKUP(LEFT(Table711[[#This Row],[Column1]],FIND("–",Table711[[#This Row],[Column1]])-1),Table610[],2,0)</f>
        <v>1 11/16</v>
      </c>
      <c r="C421" s="13">
        <f>VLOOKUP(LEFT(Table711[[#This Row],[Column1]],FIND("–",Table711[[#This Row],[Column1]])-1),Table610[],4,0)</f>
        <v>1.6875</v>
      </c>
      <c r="D421" s="4" t="str">
        <f t="shared" si="12"/>
        <v>16</v>
      </c>
      <c r="E421" s="4" t="s">
        <v>384</v>
      </c>
      <c r="F421" s="4" t="s">
        <v>374</v>
      </c>
      <c r="G421" s="4" t="str">
        <f>CONCATENATE(Table711[[#This Row],[Fraction]],"-",Table711[[#This Row],[Pitch]]," ",Table711[[#This Row],[Series]]," ",Table711[[#This Row],[Class]])</f>
        <v>1 11/16-16 UN 3A</v>
      </c>
      <c r="H421" s="4" t="str">
        <f>CONCATENATE(TEXT(Table711[[#This Row],[Decimal]],".000"),"-",Table711[[#This Row],[Pitch]]," ",Table711[[#This Row],[Series]]," ",Table711[[#This Row],[Class]])</f>
        <v>1.688-16 UN 3A</v>
      </c>
      <c r="I421" s="55">
        <v>0</v>
      </c>
      <c r="J421" s="55">
        <v>1.6875</v>
      </c>
      <c r="K421" s="55">
        <v>1.6780999999999999</v>
      </c>
      <c r="L421" s="55" t="s">
        <v>551</v>
      </c>
      <c r="M421" s="55">
        <v>1.6469</v>
      </c>
      <c r="N421" s="55">
        <v>1.6429</v>
      </c>
      <c r="O421" s="55">
        <v>1.613</v>
      </c>
      <c r="R421" s="4"/>
      <c r="S421" s="38" t="s">
        <v>764</v>
      </c>
      <c r="T421" s="4" t="str">
        <f>VLOOKUP(LEFT(Table7912[[#This Row],[Column1]],FIND("–",Table7912[[#This Row],[Column1]])-1),Table610[],2,0)</f>
        <v>1 11/16</v>
      </c>
      <c r="U421" s="13">
        <f>VLOOKUP(LEFT(Table7912[[#This Row],[Column1]],FIND("–",Table7912[[#This Row],[Column1]])-1),Table610[],4,0)</f>
        <v>1.6875</v>
      </c>
      <c r="V421" s="4" t="str">
        <f t="shared" si="13"/>
        <v>16</v>
      </c>
      <c r="W421" s="4" t="s">
        <v>384</v>
      </c>
      <c r="X421" s="4" t="s">
        <v>375</v>
      </c>
      <c r="Y421" s="4" t="str">
        <f>CONCATENATE(Table7912[[#This Row],[Fraction]],"-",Table7912[[#This Row],[Pitch]]," ",Table7912[[#This Row],[Series]]," ",Table7912[[#This Row],[Class]])</f>
        <v>1 11/16-16 UN 3B</v>
      </c>
      <c r="Z421" s="4" t="str">
        <f>CONCATENATE(TEXT(Table7912[[#This Row],[Decimal]],".000"),"-",Table7912[[#This Row],[Pitch]]," ",Table7912[[#This Row],[Series]]," ",Table7912[[#This Row],[Class]])</f>
        <v>1.688-16 UN 3B</v>
      </c>
      <c r="AC421" s="55">
        <v>1.6875</v>
      </c>
      <c r="AE421" s="4">
        <v>1.6520999999999999</v>
      </c>
      <c r="AF421" s="4">
        <v>1.6469</v>
      </c>
      <c r="AG421" s="4"/>
      <c r="AH421" s="55">
        <v>1.62</v>
      </c>
      <c r="AI421" s="4">
        <v>1.6283000000000001</v>
      </c>
      <c r="AJ421" s="4"/>
      <c r="AK421" s="4"/>
      <c r="AL421" s="4"/>
      <c r="AM421" s="4"/>
      <c r="AN421" s="4"/>
      <c r="AO421" s="4"/>
      <c r="AS421" s="16"/>
      <c r="AT421" s="16"/>
      <c r="AX421" s="17"/>
      <c r="AY421" s="77"/>
    </row>
    <row r="422" spans="1:51" x14ac:dyDescent="0.25">
      <c r="A422" s="38" t="s">
        <v>765</v>
      </c>
      <c r="B422" s="4" t="str">
        <f>VLOOKUP(LEFT(Table711[[#This Row],[Column1]],FIND("–",Table711[[#This Row],[Column1]])-1),Table610[],2,0)</f>
        <v>1 11/16</v>
      </c>
      <c r="C422" s="13">
        <f>VLOOKUP(LEFT(Table711[[#This Row],[Column1]],FIND("–",Table711[[#This Row],[Column1]])-1),Table610[],4,0)</f>
        <v>1.6875</v>
      </c>
      <c r="D422" s="4" t="str">
        <f t="shared" si="12"/>
        <v>18</v>
      </c>
      <c r="E422" s="4" t="s">
        <v>383</v>
      </c>
      <c r="F422" s="4" t="s">
        <v>372</v>
      </c>
      <c r="G422" s="4" t="str">
        <f>CONCATENATE(Table711[[#This Row],[Fraction]],"-",Table711[[#This Row],[Pitch]]," ",Table711[[#This Row],[Series]]," ",Table711[[#This Row],[Class]])</f>
        <v>1 11/16-18 UNEF 2A</v>
      </c>
      <c r="H422" s="4" t="str">
        <f>CONCATENATE(TEXT(Table711[[#This Row],[Decimal]],".000"),"-",Table711[[#This Row],[Pitch]]," ",Table711[[#This Row],[Series]]," ",Table711[[#This Row],[Class]])</f>
        <v>1.688-18 UNEF 2A</v>
      </c>
      <c r="I422" s="55">
        <v>1.5E-3</v>
      </c>
      <c r="J422" s="55">
        <v>1.6859999999999999</v>
      </c>
      <c r="K422" s="55">
        <v>1.6773</v>
      </c>
      <c r="L422" s="55" t="s">
        <v>551</v>
      </c>
      <c r="M422" s="55">
        <v>1.6498999999999999</v>
      </c>
      <c r="N422" s="55">
        <v>1.6448</v>
      </c>
      <c r="O422" s="55">
        <v>1.6198999999999999</v>
      </c>
      <c r="R422" s="4"/>
      <c r="S422" s="38" t="s">
        <v>765</v>
      </c>
      <c r="T422" s="4" t="str">
        <f>VLOOKUP(LEFT(Table7912[[#This Row],[Column1]],FIND("–",Table7912[[#This Row],[Column1]])-1),Table610[],2,0)</f>
        <v>1 11/16</v>
      </c>
      <c r="U422" s="13">
        <f>VLOOKUP(LEFT(Table7912[[#This Row],[Column1]],FIND("–",Table7912[[#This Row],[Column1]])-1),Table610[],4,0)</f>
        <v>1.6875</v>
      </c>
      <c r="V422" s="4" t="str">
        <f t="shared" si="13"/>
        <v>18</v>
      </c>
      <c r="W422" s="4" t="s">
        <v>383</v>
      </c>
      <c r="X422" s="4" t="s">
        <v>373</v>
      </c>
      <c r="Y422" s="4" t="str">
        <f>CONCATENATE(Table7912[[#This Row],[Fraction]],"-",Table7912[[#This Row],[Pitch]]," ",Table7912[[#This Row],[Series]]," ",Table7912[[#This Row],[Class]])</f>
        <v>1 11/16-18 UNEF 2B</v>
      </c>
      <c r="Z422" s="4" t="str">
        <f>CONCATENATE(TEXT(Table7912[[#This Row],[Decimal]],".000"),"-",Table7912[[#This Row],[Pitch]]," ",Table7912[[#This Row],[Series]]," ",Table7912[[#This Row],[Class]])</f>
        <v>1.688-18 UNEF 2B</v>
      </c>
      <c r="AC422" s="55">
        <v>1.6875</v>
      </c>
      <c r="AE422" s="4">
        <v>1.6579999999999999</v>
      </c>
      <c r="AF422" s="4">
        <v>1.6514</v>
      </c>
      <c r="AG422" s="4"/>
      <c r="AH422" s="55">
        <v>1.627</v>
      </c>
      <c r="AI422" s="4">
        <v>1.64</v>
      </c>
      <c r="AJ422" s="4"/>
      <c r="AK422" s="4"/>
      <c r="AL422" s="4"/>
      <c r="AM422" s="4"/>
      <c r="AN422" s="4"/>
      <c r="AO422" s="4"/>
      <c r="AS422" s="16"/>
      <c r="AT422" s="16"/>
      <c r="AX422" s="17"/>
      <c r="AY422" s="77"/>
    </row>
    <row r="423" spans="1:51" x14ac:dyDescent="0.25">
      <c r="A423" s="38" t="s">
        <v>765</v>
      </c>
      <c r="B423" s="4" t="str">
        <f>VLOOKUP(LEFT(Table711[[#This Row],[Column1]],FIND("–",Table711[[#This Row],[Column1]])-1),Table610[],2,0)</f>
        <v>1 11/16</v>
      </c>
      <c r="C423" s="13">
        <f>VLOOKUP(LEFT(Table711[[#This Row],[Column1]],FIND("–",Table711[[#This Row],[Column1]])-1),Table610[],4,0)</f>
        <v>1.6875</v>
      </c>
      <c r="D423" s="4" t="str">
        <f t="shared" si="12"/>
        <v>18</v>
      </c>
      <c r="E423" s="4" t="s">
        <v>383</v>
      </c>
      <c r="F423" s="4" t="s">
        <v>374</v>
      </c>
      <c r="G423" s="4" t="str">
        <f>CONCATENATE(Table711[[#This Row],[Fraction]],"-",Table711[[#This Row],[Pitch]]," ",Table711[[#This Row],[Series]]," ",Table711[[#This Row],[Class]])</f>
        <v>1 11/16-18 UNEF 3A</v>
      </c>
      <c r="H423" s="4" t="str">
        <f>CONCATENATE(TEXT(Table711[[#This Row],[Decimal]],".000"),"-",Table711[[#This Row],[Pitch]]," ",Table711[[#This Row],[Series]]," ",Table711[[#This Row],[Class]])</f>
        <v>1.688-18 UNEF 3A</v>
      </c>
      <c r="I423" s="55">
        <v>0</v>
      </c>
      <c r="J423" s="55">
        <v>1.6875</v>
      </c>
      <c r="K423" s="55">
        <v>1.6788000000000001</v>
      </c>
      <c r="L423" s="55" t="s">
        <v>551</v>
      </c>
      <c r="M423" s="55">
        <v>1.6514</v>
      </c>
      <c r="N423" s="55">
        <v>1.6476</v>
      </c>
      <c r="O423" s="55">
        <v>1.6214</v>
      </c>
      <c r="R423" s="4"/>
      <c r="S423" s="38" t="s">
        <v>765</v>
      </c>
      <c r="T423" s="4" t="str">
        <f>VLOOKUP(LEFT(Table7912[[#This Row],[Column1]],FIND("–",Table7912[[#This Row],[Column1]])-1),Table610[],2,0)</f>
        <v>1 11/16</v>
      </c>
      <c r="U423" s="13">
        <f>VLOOKUP(LEFT(Table7912[[#This Row],[Column1]],FIND("–",Table7912[[#This Row],[Column1]])-1),Table610[],4,0)</f>
        <v>1.6875</v>
      </c>
      <c r="V423" s="4" t="str">
        <f t="shared" si="13"/>
        <v>18</v>
      </c>
      <c r="W423" s="4" t="s">
        <v>383</v>
      </c>
      <c r="X423" s="4" t="s">
        <v>375</v>
      </c>
      <c r="Y423" s="4" t="str">
        <f>CONCATENATE(Table7912[[#This Row],[Fraction]],"-",Table7912[[#This Row],[Pitch]]," ",Table7912[[#This Row],[Series]]," ",Table7912[[#This Row],[Class]])</f>
        <v>1 11/16-18 UNEF 3B</v>
      </c>
      <c r="Z423" s="4" t="str">
        <f>CONCATENATE(TEXT(Table7912[[#This Row],[Decimal]],".000"),"-",Table7912[[#This Row],[Pitch]]," ",Table7912[[#This Row],[Series]]," ",Table7912[[#This Row],[Class]])</f>
        <v>1.688-18 UNEF 3B</v>
      </c>
      <c r="AC423" s="55">
        <v>1.6875</v>
      </c>
      <c r="AE423" s="4">
        <v>1.6563000000000001</v>
      </c>
      <c r="AF423" s="4">
        <v>1.6514</v>
      </c>
      <c r="AG423" s="4"/>
      <c r="AH423" s="55">
        <v>1.627</v>
      </c>
      <c r="AI423" s="4">
        <v>1.6355</v>
      </c>
      <c r="AJ423" s="4"/>
      <c r="AK423" s="4"/>
      <c r="AL423" s="4"/>
      <c r="AM423" s="4"/>
      <c r="AN423" s="4"/>
      <c r="AO423" s="4"/>
      <c r="AS423" s="16"/>
      <c r="AT423" s="16"/>
      <c r="AX423" s="17"/>
      <c r="AY423" s="77"/>
    </row>
    <row r="424" spans="1:51" x14ac:dyDescent="0.25">
      <c r="A424" s="38" t="s">
        <v>766</v>
      </c>
      <c r="B424" s="4" t="str">
        <f>VLOOKUP(LEFT(Table711[[#This Row],[Column1]],FIND("–",Table711[[#This Row],[Column1]])-1),Table610[],2,0)</f>
        <v>1 11/16</v>
      </c>
      <c r="C424" s="13">
        <f>VLOOKUP(LEFT(Table711[[#This Row],[Column1]],FIND("–",Table711[[#This Row],[Column1]])-1),Table610[],4,0)</f>
        <v>1.6875</v>
      </c>
      <c r="D424" s="4" t="str">
        <f t="shared" si="12"/>
        <v>20</v>
      </c>
      <c r="E424" s="4" t="s">
        <v>384</v>
      </c>
      <c r="F424" s="4" t="s">
        <v>372</v>
      </c>
      <c r="G424" s="4" t="str">
        <f>CONCATENATE(Table711[[#This Row],[Fraction]],"-",Table711[[#This Row],[Pitch]]," ",Table711[[#This Row],[Series]]," ",Table711[[#This Row],[Class]])</f>
        <v>1 11/16-20 UN 2A</v>
      </c>
      <c r="H424" s="4" t="str">
        <f>CONCATENATE(TEXT(Table711[[#This Row],[Decimal]],".000"),"-",Table711[[#This Row],[Pitch]]," ",Table711[[#This Row],[Series]]," ",Table711[[#This Row],[Class]])</f>
        <v>1.688-20 UN 2A</v>
      </c>
      <c r="I424" s="55">
        <v>1.5E-3</v>
      </c>
      <c r="J424" s="55">
        <v>1.6859999999999999</v>
      </c>
      <c r="K424" s="55">
        <v>1.6778999999999999</v>
      </c>
      <c r="L424" s="55" t="s">
        <v>551</v>
      </c>
      <c r="M424" s="55">
        <v>1.6535</v>
      </c>
      <c r="N424" s="55">
        <v>1.6487000000000001</v>
      </c>
      <c r="O424" s="55">
        <v>1.6265000000000001</v>
      </c>
      <c r="R424" s="4"/>
      <c r="S424" s="38" t="s">
        <v>766</v>
      </c>
      <c r="T424" s="4" t="str">
        <f>VLOOKUP(LEFT(Table7912[[#This Row],[Column1]],FIND("–",Table7912[[#This Row],[Column1]])-1),Table610[],2,0)</f>
        <v>1 11/16</v>
      </c>
      <c r="U424" s="13">
        <f>VLOOKUP(LEFT(Table7912[[#This Row],[Column1]],FIND("–",Table7912[[#This Row],[Column1]])-1),Table610[],4,0)</f>
        <v>1.6875</v>
      </c>
      <c r="V424" s="4" t="str">
        <f t="shared" si="13"/>
        <v>20</v>
      </c>
      <c r="W424" s="4" t="s">
        <v>384</v>
      </c>
      <c r="X424" s="4" t="s">
        <v>373</v>
      </c>
      <c r="Y424" s="4" t="str">
        <f>CONCATENATE(Table7912[[#This Row],[Fraction]],"-",Table7912[[#This Row],[Pitch]]," ",Table7912[[#This Row],[Series]]," ",Table7912[[#This Row],[Class]])</f>
        <v>1 11/16-20 UN 2B</v>
      </c>
      <c r="Z424" s="4" t="str">
        <f>CONCATENATE(TEXT(Table7912[[#This Row],[Decimal]],".000"),"-",Table7912[[#This Row],[Pitch]]," ",Table7912[[#This Row],[Series]]," ",Table7912[[#This Row],[Class]])</f>
        <v>1.688-20 UN 2B</v>
      </c>
      <c r="AC424" s="55">
        <v>1.6875</v>
      </c>
      <c r="AE424" s="4">
        <v>1.6613</v>
      </c>
      <c r="AF424" s="4">
        <v>1.655</v>
      </c>
      <c r="AG424" s="4"/>
      <c r="AH424" s="55">
        <v>1.633</v>
      </c>
      <c r="AI424" s="4">
        <v>1.645</v>
      </c>
      <c r="AJ424" s="4"/>
      <c r="AK424" s="4"/>
      <c r="AL424" s="4"/>
      <c r="AM424" s="4"/>
      <c r="AN424" s="4"/>
      <c r="AO424" s="4"/>
      <c r="AS424" s="16"/>
      <c r="AT424" s="16"/>
      <c r="AX424" s="17"/>
      <c r="AY424" s="77"/>
    </row>
    <row r="425" spans="1:51" x14ac:dyDescent="0.25">
      <c r="A425" s="38" t="s">
        <v>766</v>
      </c>
      <c r="B425" s="4" t="str">
        <f>VLOOKUP(LEFT(Table711[[#This Row],[Column1]],FIND("–",Table711[[#This Row],[Column1]])-1),Table610[],2,0)</f>
        <v>1 11/16</v>
      </c>
      <c r="C425" s="13">
        <f>VLOOKUP(LEFT(Table711[[#This Row],[Column1]],FIND("–",Table711[[#This Row],[Column1]])-1),Table610[],4,0)</f>
        <v>1.6875</v>
      </c>
      <c r="D425" s="4" t="str">
        <f t="shared" si="12"/>
        <v>20</v>
      </c>
      <c r="E425" s="4" t="s">
        <v>384</v>
      </c>
      <c r="F425" s="4" t="s">
        <v>374</v>
      </c>
      <c r="G425" s="4" t="str">
        <f>CONCATENATE(Table711[[#This Row],[Fraction]],"-",Table711[[#This Row],[Pitch]]," ",Table711[[#This Row],[Series]]," ",Table711[[#This Row],[Class]])</f>
        <v>1 11/16-20 UN 3A</v>
      </c>
      <c r="H425" s="4" t="str">
        <f>CONCATENATE(TEXT(Table711[[#This Row],[Decimal]],".000"),"-",Table711[[#This Row],[Pitch]]," ",Table711[[#This Row],[Series]]," ",Table711[[#This Row],[Class]])</f>
        <v>1.688-20 UN 3A</v>
      </c>
      <c r="I425" s="55">
        <v>0</v>
      </c>
      <c r="J425" s="55">
        <v>1.6875</v>
      </c>
      <c r="K425" s="55">
        <v>1.6794</v>
      </c>
      <c r="L425" s="55" t="s">
        <v>551</v>
      </c>
      <c r="M425" s="55">
        <v>1.655</v>
      </c>
      <c r="N425" s="55">
        <v>1.6514</v>
      </c>
      <c r="O425" s="55">
        <v>1.6279999999999999</v>
      </c>
      <c r="R425" s="4"/>
      <c r="S425" s="38" t="s">
        <v>766</v>
      </c>
      <c r="T425" s="4" t="str">
        <f>VLOOKUP(LEFT(Table7912[[#This Row],[Column1]],FIND("–",Table7912[[#This Row],[Column1]])-1),Table610[],2,0)</f>
        <v>1 11/16</v>
      </c>
      <c r="U425" s="13">
        <f>VLOOKUP(LEFT(Table7912[[#This Row],[Column1]],FIND("–",Table7912[[#This Row],[Column1]])-1),Table610[],4,0)</f>
        <v>1.6875</v>
      </c>
      <c r="V425" s="4" t="str">
        <f t="shared" si="13"/>
        <v>20</v>
      </c>
      <c r="W425" s="4" t="s">
        <v>384</v>
      </c>
      <c r="X425" s="4" t="s">
        <v>375</v>
      </c>
      <c r="Y425" s="4" t="str">
        <f>CONCATENATE(Table7912[[#This Row],[Fraction]],"-",Table7912[[#This Row],[Pitch]]," ",Table7912[[#This Row],[Series]]," ",Table7912[[#This Row],[Class]])</f>
        <v>1 11/16-20 UN 3B</v>
      </c>
      <c r="Z425" s="4" t="str">
        <f>CONCATENATE(TEXT(Table7912[[#This Row],[Decimal]],".000"),"-",Table7912[[#This Row],[Pitch]]," ",Table7912[[#This Row],[Series]]," ",Table7912[[#This Row],[Class]])</f>
        <v>1.688-20 UN 3B</v>
      </c>
      <c r="AC425" s="55">
        <v>1.6875</v>
      </c>
      <c r="AE425" s="4">
        <v>1.6597</v>
      </c>
      <c r="AF425" s="4">
        <v>1.655</v>
      </c>
      <c r="AG425" s="4"/>
      <c r="AH425" s="55">
        <v>1.633</v>
      </c>
      <c r="AI425" s="4">
        <v>1.6412</v>
      </c>
      <c r="AJ425" s="4"/>
      <c r="AK425" s="4"/>
      <c r="AL425" s="4"/>
      <c r="AM425" s="4"/>
      <c r="AN425" s="4"/>
      <c r="AO425" s="4"/>
      <c r="AS425" s="16"/>
      <c r="AT425" s="16"/>
      <c r="AX425" s="17"/>
      <c r="AY425" s="77"/>
    </row>
    <row r="426" spans="1:51" x14ac:dyDescent="0.25">
      <c r="A426" s="38" t="s">
        <v>767</v>
      </c>
      <c r="B426" s="4" t="str">
        <f>VLOOKUP(LEFT(Table711[[#This Row],[Column1]],FIND("–",Table711[[#This Row],[Column1]])-1),Table610[],2,0)</f>
        <v>1 3/4</v>
      </c>
      <c r="C426" s="13">
        <f>VLOOKUP(LEFT(Table711[[#This Row],[Column1]],FIND("–",Table711[[#This Row],[Column1]])-1),Table610[],4,0)</f>
        <v>1.75</v>
      </c>
      <c r="D426" s="4" t="str">
        <f t="shared" si="12"/>
        <v>5</v>
      </c>
      <c r="E426" s="4" t="s">
        <v>381</v>
      </c>
      <c r="F426" s="4" t="s">
        <v>376</v>
      </c>
      <c r="G426" s="4" t="str">
        <f>CONCATENATE(Table711[[#This Row],[Fraction]],"-",Table711[[#This Row],[Pitch]]," ",Table711[[#This Row],[Series]]," ",Table711[[#This Row],[Class]])</f>
        <v>1 3/4-5 UNC 1A</v>
      </c>
      <c r="H426" s="4" t="str">
        <f>CONCATENATE(TEXT(Table711[[#This Row],[Decimal]],".000"),"-",Table711[[#This Row],[Pitch]]," ",Table711[[#This Row],[Series]]," ",Table711[[#This Row],[Class]])</f>
        <v>1.750-5 UNC 1A</v>
      </c>
      <c r="I426" s="55">
        <v>2.7000000000000001E-3</v>
      </c>
      <c r="J426" s="55">
        <v>1.7473000000000001</v>
      </c>
      <c r="K426" s="55">
        <v>1.7164999999999999</v>
      </c>
      <c r="L426" s="55" t="s">
        <v>551</v>
      </c>
      <c r="M426" s="55">
        <v>1.6173999999999999</v>
      </c>
      <c r="N426" s="55">
        <v>1.6040000000000001</v>
      </c>
      <c r="O426" s="55">
        <v>1.5092000000000001</v>
      </c>
      <c r="R426" s="4"/>
      <c r="S426" s="38" t="s">
        <v>767</v>
      </c>
      <c r="T426" s="4" t="str">
        <f>VLOOKUP(LEFT(Table7912[[#This Row],[Column1]],FIND("–",Table7912[[#This Row],[Column1]])-1),Table610[],2,0)</f>
        <v>1 3/4</v>
      </c>
      <c r="U426" s="13">
        <f>VLOOKUP(LEFT(Table7912[[#This Row],[Column1]],FIND("–",Table7912[[#This Row],[Column1]])-1),Table610[],4,0)</f>
        <v>1.75</v>
      </c>
      <c r="V426" s="4" t="str">
        <f t="shared" si="13"/>
        <v>5</v>
      </c>
      <c r="W426" s="4" t="s">
        <v>381</v>
      </c>
      <c r="X426" s="4" t="s">
        <v>377</v>
      </c>
      <c r="Y426" s="4" t="str">
        <f>CONCATENATE(Table7912[[#This Row],[Fraction]],"-",Table7912[[#This Row],[Pitch]]," ",Table7912[[#This Row],[Series]]," ",Table7912[[#This Row],[Class]])</f>
        <v>1 3/4-5 UNC 1B</v>
      </c>
      <c r="Z426" s="4" t="str">
        <f>CONCATENATE(TEXT(Table7912[[#This Row],[Decimal]],".000"),"-",Table7912[[#This Row],[Pitch]]," ",Table7912[[#This Row],[Series]]," ",Table7912[[#This Row],[Class]])</f>
        <v>1.750-5 UNC 1B</v>
      </c>
      <c r="AC426" s="55">
        <v>1.75</v>
      </c>
      <c r="AE426" s="4">
        <v>1.6375</v>
      </c>
      <c r="AF426" s="4">
        <v>1.6201000000000001</v>
      </c>
      <c r="AG426" s="4"/>
      <c r="AH426" s="55">
        <v>1.534</v>
      </c>
      <c r="AI426" s="4">
        <v>1.5680000000000001</v>
      </c>
      <c r="AJ426" s="4"/>
      <c r="AK426" s="4"/>
      <c r="AL426" s="4"/>
      <c r="AM426" s="4"/>
      <c r="AN426" s="4"/>
      <c r="AO426" s="4"/>
      <c r="AS426" s="16"/>
      <c r="AT426" s="16"/>
      <c r="AX426" s="17"/>
      <c r="AY426" s="77"/>
    </row>
    <row r="427" spans="1:51" x14ac:dyDescent="0.25">
      <c r="A427" s="38" t="s">
        <v>767</v>
      </c>
      <c r="B427" s="4" t="str">
        <f>VLOOKUP(LEFT(Table711[[#This Row],[Column1]],FIND("–",Table711[[#This Row],[Column1]])-1),Table610[],2,0)</f>
        <v>1 3/4</v>
      </c>
      <c r="C427" s="13">
        <f>VLOOKUP(LEFT(Table711[[#This Row],[Column1]],FIND("–",Table711[[#This Row],[Column1]])-1),Table610[],4,0)</f>
        <v>1.75</v>
      </c>
      <c r="D427" s="4" t="str">
        <f t="shared" si="12"/>
        <v>5</v>
      </c>
      <c r="E427" s="4" t="s">
        <v>381</v>
      </c>
      <c r="F427" s="4" t="s">
        <v>372</v>
      </c>
      <c r="G427" s="4" t="str">
        <f>CONCATENATE(Table711[[#This Row],[Fraction]],"-",Table711[[#This Row],[Pitch]]," ",Table711[[#This Row],[Series]]," ",Table711[[#This Row],[Class]])</f>
        <v>1 3/4-5 UNC 2A</v>
      </c>
      <c r="H427" s="4" t="str">
        <f>CONCATENATE(TEXT(Table711[[#This Row],[Decimal]],".000"),"-",Table711[[#This Row],[Pitch]]," ",Table711[[#This Row],[Series]]," ",Table711[[#This Row],[Class]])</f>
        <v>1.750-5 UNC 2A</v>
      </c>
      <c r="I427" s="55">
        <v>2.7000000000000001E-3</v>
      </c>
      <c r="J427" s="55">
        <v>1.7473000000000001</v>
      </c>
      <c r="K427" s="55">
        <v>1.7267999999999999</v>
      </c>
      <c r="L427" s="55">
        <v>1.7164999999999999</v>
      </c>
      <c r="M427" s="55">
        <v>1.6173999999999999</v>
      </c>
      <c r="N427" s="55">
        <v>1.6085</v>
      </c>
      <c r="O427" s="55">
        <v>1.5092000000000001</v>
      </c>
      <c r="R427" s="4"/>
      <c r="S427" s="38" t="s">
        <v>767</v>
      </c>
      <c r="T427" s="4" t="str">
        <f>VLOOKUP(LEFT(Table7912[[#This Row],[Column1]],FIND("–",Table7912[[#This Row],[Column1]])-1),Table610[],2,0)</f>
        <v>1 3/4</v>
      </c>
      <c r="U427" s="13">
        <f>VLOOKUP(LEFT(Table7912[[#This Row],[Column1]],FIND("–",Table7912[[#This Row],[Column1]])-1),Table610[],4,0)</f>
        <v>1.75</v>
      </c>
      <c r="V427" s="4" t="str">
        <f t="shared" si="13"/>
        <v>5</v>
      </c>
      <c r="W427" s="4" t="s">
        <v>381</v>
      </c>
      <c r="X427" s="4" t="s">
        <v>373</v>
      </c>
      <c r="Y427" s="4" t="str">
        <f>CONCATENATE(Table7912[[#This Row],[Fraction]],"-",Table7912[[#This Row],[Pitch]]," ",Table7912[[#This Row],[Series]]," ",Table7912[[#This Row],[Class]])</f>
        <v>1 3/4-5 UNC 2B</v>
      </c>
      <c r="Z427" s="4" t="str">
        <f>CONCATENATE(TEXT(Table7912[[#This Row],[Decimal]],".000"),"-",Table7912[[#This Row],[Pitch]]," ",Table7912[[#This Row],[Series]]," ",Table7912[[#This Row],[Class]])</f>
        <v>1.750-5 UNC 2B</v>
      </c>
      <c r="AC427" s="55">
        <v>1.75</v>
      </c>
      <c r="AE427" s="4">
        <v>1.6316999999999999</v>
      </c>
      <c r="AF427" s="4">
        <v>1.6201000000000001</v>
      </c>
      <c r="AG427" s="4"/>
      <c r="AH427" s="55">
        <v>1.534</v>
      </c>
      <c r="AI427" s="4">
        <v>1.5680000000000001</v>
      </c>
      <c r="AJ427" s="4"/>
      <c r="AK427" s="4"/>
      <c r="AL427" s="4"/>
      <c r="AM427" s="4"/>
      <c r="AN427" s="4"/>
      <c r="AO427" s="4"/>
      <c r="AS427" s="16"/>
      <c r="AT427" s="16"/>
      <c r="AX427" s="17"/>
      <c r="AY427" s="77"/>
    </row>
    <row r="428" spans="1:51" x14ac:dyDescent="0.25">
      <c r="A428" s="38" t="s">
        <v>768</v>
      </c>
      <c r="B428" s="4" t="str">
        <f>VLOOKUP(LEFT(Table711[[#This Row],[Column1]],FIND("–",Table711[[#This Row],[Column1]])-1),Table610[],2,0)</f>
        <v>1 3/4</v>
      </c>
      <c r="C428" s="13">
        <f>VLOOKUP(LEFT(Table711[[#This Row],[Column1]],FIND("–",Table711[[#This Row],[Column1]])-1),Table610[],4,0)</f>
        <v>1.75</v>
      </c>
      <c r="D428" s="4" t="str">
        <f t="shared" si="12"/>
        <v>6</v>
      </c>
      <c r="E428" s="4" t="s">
        <v>384</v>
      </c>
      <c r="F428" s="4" t="s">
        <v>374</v>
      </c>
      <c r="G428" s="4" t="str">
        <f>CONCATENATE(Table711[[#This Row],[Fraction]],"-",Table711[[#This Row],[Pitch]]," ",Table711[[#This Row],[Series]]," ",Table711[[#This Row],[Class]])</f>
        <v>1 3/4-6 UN 3A</v>
      </c>
      <c r="H428" s="4" t="str">
        <f>CONCATENATE(TEXT(Table711[[#This Row],[Decimal]],".000"),"-",Table711[[#This Row],[Pitch]]," ",Table711[[#This Row],[Series]]," ",Table711[[#This Row],[Class]])</f>
        <v>1.750-6 UN 3A</v>
      </c>
      <c r="I428" s="55">
        <v>0</v>
      </c>
      <c r="J428" s="55">
        <v>1.75</v>
      </c>
      <c r="K428" s="55">
        <v>1.7295</v>
      </c>
      <c r="L428" s="55" t="s">
        <v>551</v>
      </c>
      <c r="M428" s="55">
        <v>1.6201000000000001</v>
      </c>
      <c r="N428" s="55">
        <v>1.6133999999999999</v>
      </c>
      <c r="O428" s="55">
        <v>1.5119</v>
      </c>
      <c r="R428" s="4"/>
      <c r="S428" s="38" t="s">
        <v>768</v>
      </c>
      <c r="T428" s="4" t="str">
        <f>VLOOKUP(LEFT(Table7912[[#This Row],[Column1]],FIND("–",Table7912[[#This Row],[Column1]])-1),Table610[],2,0)</f>
        <v>1 3/4</v>
      </c>
      <c r="U428" s="13">
        <f>VLOOKUP(LEFT(Table7912[[#This Row],[Column1]],FIND("–",Table7912[[#This Row],[Column1]])-1),Table610[],4,0)</f>
        <v>1.75</v>
      </c>
      <c r="V428" s="4" t="str">
        <f t="shared" si="13"/>
        <v>6</v>
      </c>
      <c r="W428" s="4" t="s">
        <v>384</v>
      </c>
      <c r="X428" s="4" t="s">
        <v>375</v>
      </c>
      <c r="Y428" s="4" t="str">
        <f>CONCATENATE(Table7912[[#This Row],[Fraction]],"-",Table7912[[#This Row],[Pitch]]," ",Table7912[[#This Row],[Series]]," ",Table7912[[#This Row],[Class]])</f>
        <v>1 3/4-6 UN 3B</v>
      </c>
      <c r="Z428" s="4" t="str">
        <f>CONCATENATE(TEXT(Table7912[[#This Row],[Decimal]],".000"),"-",Table7912[[#This Row],[Pitch]]," ",Table7912[[#This Row],[Series]]," ",Table7912[[#This Row],[Class]])</f>
        <v>1.750-6 UN 3B</v>
      </c>
      <c r="AC428" s="55">
        <v>1.75</v>
      </c>
      <c r="AE428" s="4">
        <v>1.6288</v>
      </c>
      <c r="AF428" s="4">
        <v>1.6201000000000001</v>
      </c>
      <c r="AG428" s="4"/>
      <c r="AH428" s="55">
        <v>1.534</v>
      </c>
      <c r="AI428" s="4">
        <v>1.5575000000000001</v>
      </c>
      <c r="AJ428" s="4"/>
      <c r="AK428" s="4"/>
      <c r="AL428" s="4"/>
      <c r="AM428" s="4"/>
      <c r="AN428" s="4"/>
      <c r="AO428" s="4"/>
      <c r="AS428" s="16"/>
      <c r="AT428" s="16"/>
      <c r="AX428" s="17"/>
      <c r="AY428" s="77"/>
    </row>
    <row r="429" spans="1:51" x14ac:dyDescent="0.25">
      <c r="A429" s="38" t="s">
        <v>768</v>
      </c>
      <c r="B429" s="4" t="str">
        <f>VLOOKUP(LEFT(Table711[[#This Row],[Column1]],FIND("–",Table711[[#This Row],[Column1]])-1),Table610[],2,0)</f>
        <v>1 3/4</v>
      </c>
      <c r="C429" s="13">
        <f>VLOOKUP(LEFT(Table711[[#This Row],[Column1]],FIND("–",Table711[[#This Row],[Column1]])-1),Table610[],4,0)</f>
        <v>1.75</v>
      </c>
      <c r="D429" s="4" t="str">
        <f t="shared" si="12"/>
        <v>6</v>
      </c>
      <c r="E429" s="4" t="s">
        <v>384</v>
      </c>
      <c r="F429" s="4" t="s">
        <v>372</v>
      </c>
      <c r="G429" s="4" t="str">
        <f>CONCATENATE(Table711[[#This Row],[Fraction]],"-",Table711[[#This Row],[Pitch]]," ",Table711[[#This Row],[Series]]," ",Table711[[#This Row],[Class]])</f>
        <v>1 3/4-6 UN 2A</v>
      </c>
      <c r="H429" s="4" t="str">
        <f>CONCATENATE(TEXT(Table711[[#This Row],[Decimal]],".000"),"-",Table711[[#This Row],[Pitch]]," ",Table711[[#This Row],[Series]]," ",Table711[[#This Row],[Class]])</f>
        <v>1.750-6 UN 2A</v>
      </c>
      <c r="I429" s="55">
        <v>2.5000000000000001E-3</v>
      </c>
      <c r="J429" s="55">
        <v>1.7475000000000001</v>
      </c>
      <c r="K429" s="55">
        <v>1.7293000000000001</v>
      </c>
      <c r="L429" s="55" t="s">
        <v>551</v>
      </c>
      <c r="M429" s="55">
        <v>1.6392</v>
      </c>
      <c r="N429" s="55">
        <v>1.6309</v>
      </c>
      <c r="O429" s="55">
        <v>1.5490999999999999</v>
      </c>
      <c r="R429" s="4"/>
      <c r="S429" s="38" t="s">
        <v>768</v>
      </c>
      <c r="T429" s="4" t="str">
        <f>VLOOKUP(LEFT(Table7912[[#This Row],[Column1]],FIND("–",Table7912[[#This Row],[Column1]])-1),Table610[],2,0)</f>
        <v>1 3/4</v>
      </c>
      <c r="U429" s="13">
        <f>VLOOKUP(LEFT(Table7912[[#This Row],[Column1]],FIND("–",Table7912[[#This Row],[Column1]])-1),Table610[],4,0)</f>
        <v>1.75</v>
      </c>
      <c r="V429" s="4" t="str">
        <f t="shared" si="13"/>
        <v>6</v>
      </c>
      <c r="W429" s="4" t="s">
        <v>384</v>
      </c>
      <c r="X429" s="4" t="s">
        <v>373</v>
      </c>
      <c r="Y429" s="4" t="str">
        <f>CONCATENATE(Table7912[[#This Row],[Fraction]],"-",Table7912[[#This Row],[Pitch]]," ",Table7912[[#This Row],[Series]]," ",Table7912[[#This Row],[Class]])</f>
        <v>1 3/4-6 UN 2B</v>
      </c>
      <c r="Z429" s="4" t="str">
        <f>CONCATENATE(TEXT(Table7912[[#This Row],[Decimal]],".000"),"-",Table7912[[#This Row],[Pitch]]," ",Table7912[[#This Row],[Series]]," ",Table7912[[#This Row],[Class]])</f>
        <v>1.750-6 UN 2B</v>
      </c>
      <c r="AC429" s="55">
        <v>1.75</v>
      </c>
      <c r="AE429" s="4">
        <v>1.6525000000000001</v>
      </c>
      <c r="AF429" s="4">
        <v>1.6416999999999999</v>
      </c>
      <c r="AG429" s="4"/>
      <c r="AH429" s="55">
        <v>1.57</v>
      </c>
      <c r="AI429" s="4">
        <v>1.6</v>
      </c>
      <c r="AJ429" s="4"/>
      <c r="AK429" s="4"/>
      <c r="AL429" s="4"/>
      <c r="AM429" s="4"/>
      <c r="AN429" s="4"/>
      <c r="AO429" s="4"/>
      <c r="AS429" s="16"/>
      <c r="AT429" s="16"/>
      <c r="AX429" s="17"/>
      <c r="AY429" s="77"/>
    </row>
    <row r="430" spans="1:51" x14ac:dyDescent="0.25">
      <c r="A430" s="38" t="s">
        <v>768</v>
      </c>
      <c r="B430" s="4" t="str">
        <f>VLOOKUP(LEFT(Table711[[#This Row],[Column1]],FIND("–",Table711[[#This Row],[Column1]])-1),Table610[],2,0)</f>
        <v>1 3/4</v>
      </c>
      <c r="C430" s="13">
        <f>VLOOKUP(LEFT(Table711[[#This Row],[Column1]],FIND("–",Table711[[#This Row],[Column1]])-1),Table610[],4,0)</f>
        <v>1.75</v>
      </c>
      <c r="D430" s="4" t="str">
        <f t="shared" si="12"/>
        <v>6</v>
      </c>
      <c r="E430" s="4" t="s">
        <v>384</v>
      </c>
      <c r="F430" s="4" t="s">
        <v>374</v>
      </c>
      <c r="G430" s="4" t="str">
        <f>CONCATENATE(Table711[[#This Row],[Fraction]],"-",Table711[[#This Row],[Pitch]]," ",Table711[[#This Row],[Series]]," ",Table711[[#This Row],[Class]])</f>
        <v>1 3/4-6 UN 3A</v>
      </c>
      <c r="H430" s="4" t="str">
        <f>CONCATENATE(TEXT(Table711[[#This Row],[Decimal]],".000"),"-",Table711[[#This Row],[Pitch]]," ",Table711[[#This Row],[Series]]," ",Table711[[#This Row],[Class]])</f>
        <v>1.750-6 UN 3A</v>
      </c>
      <c r="I430" s="55">
        <v>0</v>
      </c>
      <c r="J430" s="55">
        <v>1.75</v>
      </c>
      <c r="K430" s="55">
        <v>1.7318</v>
      </c>
      <c r="L430" s="55" t="s">
        <v>551</v>
      </c>
      <c r="M430" s="55">
        <v>1.6416999999999999</v>
      </c>
      <c r="N430" s="55">
        <v>1.6354</v>
      </c>
      <c r="O430" s="55">
        <v>1.5516000000000001</v>
      </c>
      <c r="R430" s="4"/>
      <c r="S430" s="38" t="s">
        <v>768</v>
      </c>
      <c r="T430" s="4" t="str">
        <f>VLOOKUP(LEFT(Table7912[[#This Row],[Column1]],FIND("–",Table7912[[#This Row],[Column1]])-1),Table610[],2,0)</f>
        <v>1 3/4</v>
      </c>
      <c r="U430" s="13">
        <f>VLOOKUP(LEFT(Table7912[[#This Row],[Column1]],FIND("–",Table7912[[#This Row],[Column1]])-1),Table610[],4,0)</f>
        <v>1.75</v>
      </c>
      <c r="V430" s="4" t="str">
        <f t="shared" si="13"/>
        <v>6</v>
      </c>
      <c r="W430" s="4" t="s">
        <v>384</v>
      </c>
      <c r="X430" s="4" t="s">
        <v>375</v>
      </c>
      <c r="Y430" s="4" t="str">
        <f>CONCATENATE(Table7912[[#This Row],[Fraction]],"-",Table7912[[#This Row],[Pitch]]," ",Table7912[[#This Row],[Series]]," ",Table7912[[#This Row],[Class]])</f>
        <v>1 3/4-6 UN 3B</v>
      </c>
      <c r="Z430" s="4" t="str">
        <f>CONCATENATE(TEXT(Table7912[[#This Row],[Decimal]],".000"),"-",Table7912[[#This Row],[Pitch]]," ",Table7912[[#This Row],[Series]]," ",Table7912[[#This Row],[Class]])</f>
        <v>1.750-6 UN 3B</v>
      </c>
      <c r="AC430" s="55">
        <v>1.75</v>
      </c>
      <c r="AE430" s="4">
        <v>1.6497999999999999</v>
      </c>
      <c r="AF430" s="4">
        <v>1.6416999999999999</v>
      </c>
      <c r="AG430" s="4"/>
      <c r="AH430" s="55">
        <v>1.57</v>
      </c>
      <c r="AI430" s="4">
        <v>1.5895999999999999</v>
      </c>
      <c r="AJ430" s="4"/>
      <c r="AK430" s="4"/>
      <c r="AL430" s="4"/>
      <c r="AM430" s="4"/>
      <c r="AN430" s="4"/>
      <c r="AO430" s="4"/>
      <c r="AS430" s="16"/>
      <c r="AT430" s="16"/>
      <c r="AX430" s="17"/>
      <c r="AY430" s="77"/>
    </row>
    <row r="431" spans="1:51" x14ac:dyDescent="0.25">
      <c r="A431" s="38" t="s">
        <v>769</v>
      </c>
      <c r="B431" s="4" t="str">
        <f>VLOOKUP(LEFT(Table711[[#This Row],[Column1]],FIND("–",Table711[[#This Row],[Column1]])-1),Table610[],2,0)</f>
        <v>1 3/4</v>
      </c>
      <c r="C431" s="13">
        <f>VLOOKUP(LEFT(Table711[[#This Row],[Column1]],FIND("–",Table711[[#This Row],[Column1]])-1),Table610[],4,0)</f>
        <v>1.75</v>
      </c>
      <c r="D431" s="4" t="str">
        <f t="shared" si="12"/>
        <v>8</v>
      </c>
      <c r="E431" s="4" t="s">
        <v>384</v>
      </c>
      <c r="F431" s="4" t="s">
        <v>372</v>
      </c>
      <c r="G431" s="4" t="str">
        <f>CONCATENATE(Table711[[#This Row],[Fraction]],"-",Table711[[#This Row],[Pitch]]," ",Table711[[#This Row],[Series]]," ",Table711[[#This Row],[Class]])</f>
        <v>1 3/4-8 UN 2A</v>
      </c>
      <c r="H431" s="4" t="str">
        <f>CONCATENATE(TEXT(Table711[[#This Row],[Decimal]],".000"),"-",Table711[[#This Row],[Pitch]]," ",Table711[[#This Row],[Series]]," ",Table711[[#This Row],[Class]])</f>
        <v>1.750-8 UN 2A</v>
      </c>
      <c r="I431" s="55">
        <v>2.3E-3</v>
      </c>
      <c r="J431" s="55">
        <v>1.7477</v>
      </c>
      <c r="K431" s="55">
        <v>1.7326999999999999</v>
      </c>
      <c r="L431" s="55">
        <v>1.7252000000000001</v>
      </c>
      <c r="M431" s="55">
        <v>1.6665000000000001</v>
      </c>
      <c r="N431" s="55">
        <v>1.659</v>
      </c>
      <c r="O431" s="55">
        <v>1.5989</v>
      </c>
      <c r="R431" s="4"/>
      <c r="S431" s="38" t="s">
        <v>769</v>
      </c>
      <c r="T431" s="4" t="str">
        <f>VLOOKUP(LEFT(Table7912[[#This Row],[Column1]],FIND("–",Table7912[[#This Row],[Column1]])-1),Table610[],2,0)</f>
        <v>1 3/4</v>
      </c>
      <c r="U431" s="13">
        <f>VLOOKUP(LEFT(Table7912[[#This Row],[Column1]],FIND("–",Table7912[[#This Row],[Column1]])-1),Table610[],4,0)</f>
        <v>1.75</v>
      </c>
      <c r="V431" s="4" t="str">
        <f t="shared" si="13"/>
        <v>8</v>
      </c>
      <c r="W431" s="4" t="s">
        <v>384</v>
      </c>
      <c r="X431" s="4" t="s">
        <v>373</v>
      </c>
      <c r="Y431" s="4" t="str">
        <f>CONCATENATE(Table7912[[#This Row],[Fraction]],"-",Table7912[[#This Row],[Pitch]]," ",Table7912[[#This Row],[Series]]," ",Table7912[[#This Row],[Class]])</f>
        <v>1 3/4-8 UN 2B</v>
      </c>
      <c r="Z431" s="4" t="str">
        <f>CONCATENATE(TEXT(Table7912[[#This Row],[Decimal]],".000"),"-",Table7912[[#This Row],[Pitch]]," ",Table7912[[#This Row],[Series]]," ",Table7912[[#This Row],[Class]])</f>
        <v>1.750-8 UN 2B</v>
      </c>
      <c r="AC431" s="55">
        <v>1.75</v>
      </c>
      <c r="AE431" s="4">
        <v>1.6786000000000001</v>
      </c>
      <c r="AF431" s="4">
        <v>1.6688000000000001</v>
      </c>
      <c r="AG431" s="4"/>
      <c r="AH431" s="55">
        <v>1.615</v>
      </c>
      <c r="AI431" s="4">
        <v>1.64</v>
      </c>
      <c r="AJ431" s="4"/>
      <c r="AK431" s="4"/>
      <c r="AL431" s="4"/>
      <c r="AM431" s="4"/>
      <c r="AN431" s="4"/>
      <c r="AO431" s="4"/>
      <c r="AS431" s="16"/>
      <c r="AT431" s="16"/>
      <c r="AX431" s="17"/>
      <c r="AY431" s="77"/>
    </row>
    <row r="432" spans="1:51" x14ac:dyDescent="0.25">
      <c r="A432" s="38" t="s">
        <v>769</v>
      </c>
      <c r="B432" s="4" t="str">
        <f>VLOOKUP(LEFT(Table711[[#This Row],[Column1]],FIND("–",Table711[[#This Row],[Column1]])-1),Table610[],2,0)</f>
        <v>1 3/4</v>
      </c>
      <c r="C432" s="13">
        <f>VLOOKUP(LEFT(Table711[[#This Row],[Column1]],FIND("–",Table711[[#This Row],[Column1]])-1),Table610[],4,0)</f>
        <v>1.75</v>
      </c>
      <c r="D432" s="4" t="str">
        <f t="shared" si="12"/>
        <v>8</v>
      </c>
      <c r="E432" s="4" t="s">
        <v>384</v>
      </c>
      <c r="F432" s="4" t="s">
        <v>374</v>
      </c>
      <c r="G432" s="4" t="str">
        <f>CONCATENATE(Table711[[#This Row],[Fraction]],"-",Table711[[#This Row],[Pitch]]," ",Table711[[#This Row],[Series]]," ",Table711[[#This Row],[Class]])</f>
        <v>1 3/4-8 UN 3A</v>
      </c>
      <c r="H432" s="4" t="str">
        <f>CONCATENATE(TEXT(Table711[[#This Row],[Decimal]],".000"),"-",Table711[[#This Row],[Pitch]]," ",Table711[[#This Row],[Series]]," ",Table711[[#This Row],[Class]])</f>
        <v>1.750-8 UN 3A</v>
      </c>
      <c r="I432" s="55">
        <v>0</v>
      </c>
      <c r="J432" s="55">
        <v>1.75</v>
      </c>
      <c r="K432" s="55">
        <v>1.7350000000000001</v>
      </c>
      <c r="L432" s="55" t="s">
        <v>551</v>
      </c>
      <c r="M432" s="55">
        <v>1.6688000000000001</v>
      </c>
      <c r="N432" s="55">
        <v>1.6632</v>
      </c>
      <c r="O432" s="55">
        <v>1.6012</v>
      </c>
      <c r="R432" s="4"/>
      <c r="S432" s="38" t="s">
        <v>769</v>
      </c>
      <c r="T432" s="4" t="str">
        <f>VLOOKUP(LEFT(Table7912[[#This Row],[Column1]],FIND("–",Table7912[[#This Row],[Column1]])-1),Table610[],2,0)</f>
        <v>1 3/4</v>
      </c>
      <c r="U432" s="13">
        <f>VLOOKUP(LEFT(Table7912[[#This Row],[Column1]],FIND("–",Table7912[[#This Row],[Column1]])-1),Table610[],4,0)</f>
        <v>1.75</v>
      </c>
      <c r="V432" s="4" t="str">
        <f t="shared" si="13"/>
        <v>8</v>
      </c>
      <c r="W432" s="4" t="s">
        <v>384</v>
      </c>
      <c r="X432" s="4" t="s">
        <v>375</v>
      </c>
      <c r="Y432" s="4" t="str">
        <f>CONCATENATE(Table7912[[#This Row],[Fraction]],"-",Table7912[[#This Row],[Pitch]]," ",Table7912[[#This Row],[Series]]," ",Table7912[[#This Row],[Class]])</f>
        <v>1 3/4-8 UN 3B</v>
      </c>
      <c r="Z432" s="4" t="str">
        <f>CONCATENATE(TEXT(Table7912[[#This Row],[Decimal]],".000"),"-",Table7912[[#This Row],[Pitch]]," ",Table7912[[#This Row],[Series]]," ",Table7912[[#This Row],[Class]])</f>
        <v>1.750-8 UN 3B</v>
      </c>
      <c r="AC432" s="55">
        <v>1.75</v>
      </c>
      <c r="AE432" s="4">
        <v>1.6761999999999999</v>
      </c>
      <c r="AF432" s="4">
        <v>1.6688000000000001</v>
      </c>
      <c r="AG432" s="4"/>
      <c r="AH432" s="55">
        <v>1.615</v>
      </c>
      <c r="AI432" s="4">
        <v>1.6296999999999999</v>
      </c>
      <c r="AJ432" s="4"/>
      <c r="AK432" s="4"/>
      <c r="AL432" s="4"/>
      <c r="AM432" s="4"/>
      <c r="AN432" s="4"/>
      <c r="AO432" s="4"/>
      <c r="AS432" s="16"/>
      <c r="AT432" s="16"/>
      <c r="AX432" s="17"/>
      <c r="AY432" s="77"/>
    </row>
    <row r="433" spans="1:51" x14ac:dyDescent="0.25">
      <c r="A433" s="38" t="s">
        <v>770</v>
      </c>
      <c r="B433" s="4" t="str">
        <f>VLOOKUP(LEFT(Table711[[#This Row],[Column1]],FIND("–",Table711[[#This Row],[Column1]])-1),Table610[],2,0)</f>
        <v>1 3/4</v>
      </c>
      <c r="C433" s="13">
        <f>VLOOKUP(LEFT(Table711[[#This Row],[Column1]],FIND("–",Table711[[#This Row],[Column1]])-1),Table610[],4,0)</f>
        <v>1.75</v>
      </c>
      <c r="D433" s="4" t="str">
        <f t="shared" si="12"/>
        <v>10</v>
      </c>
      <c r="E433" s="4" t="s">
        <v>382</v>
      </c>
      <c r="F433" s="4" t="s">
        <v>372</v>
      </c>
      <c r="G433" s="4" t="str">
        <f>CONCATENATE(Table711[[#This Row],[Fraction]],"-",Table711[[#This Row],[Pitch]]," ",Table711[[#This Row],[Series]]," ",Table711[[#This Row],[Class]])</f>
        <v>1 3/4-10 UNS 2A</v>
      </c>
      <c r="H433" s="4" t="str">
        <f>CONCATENATE(TEXT(Table711[[#This Row],[Decimal]],".000"),"-",Table711[[#This Row],[Pitch]]," ",Table711[[#This Row],[Series]]," ",Table711[[#This Row],[Class]])</f>
        <v>1.750-10 UNS 2A</v>
      </c>
      <c r="I433" s="55">
        <v>1.9E-3</v>
      </c>
      <c r="J433" s="55">
        <v>1.7481</v>
      </c>
      <c r="K433" s="55">
        <v>1.7352000000000001</v>
      </c>
      <c r="L433" s="55" t="s">
        <v>551</v>
      </c>
      <c r="M433" s="55">
        <v>1.6831</v>
      </c>
      <c r="N433" s="55">
        <v>1.6766000000000001</v>
      </c>
      <c r="O433" s="55">
        <v>1.6291</v>
      </c>
      <c r="R433" s="4"/>
      <c r="S433" s="38" t="s">
        <v>770</v>
      </c>
      <c r="T433" s="4" t="str">
        <f>VLOOKUP(LEFT(Table7912[[#This Row],[Column1]],FIND("–",Table7912[[#This Row],[Column1]])-1),Table610[],2,0)</f>
        <v>1 3/4</v>
      </c>
      <c r="U433" s="13">
        <f>VLOOKUP(LEFT(Table7912[[#This Row],[Column1]],FIND("–",Table7912[[#This Row],[Column1]])-1),Table610[],4,0)</f>
        <v>1.75</v>
      </c>
      <c r="V433" s="4" t="str">
        <f t="shared" si="13"/>
        <v>10</v>
      </c>
      <c r="W433" s="4" t="s">
        <v>382</v>
      </c>
      <c r="X433" s="4" t="s">
        <v>373</v>
      </c>
      <c r="Y433" s="4" t="str">
        <f>CONCATENATE(Table7912[[#This Row],[Fraction]],"-",Table7912[[#This Row],[Pitch]]," ",Table7912[[#This Row],[Series]]," ",Table7912[[#This Row],[Class]])</f>
        <v>1 3/4-10 UNS 2B</v>
      </c>
      <c r="Z433" s="4" t="str">
        <f>CONCATENATE(TEXT(Table7912[[#This Row],[Decimal]],".000"),"-",Table7912[[#This Row],[Pitch]]," ",Table7912[[#This Row],[Series]]," ",Table7912[[#This Row],[Class]])</f>
        <v>1.750-10 UNS 2B</v>
      </c>
      <c r="AC433" s="55">
        <v>1.75</v>
      </c>
      <c r="AE433" s="4">
        <v>1.6934</v>
      </c>
      <c r="AF433" s="4">
        <v>1.6850000000000001</v>
      </c>
      <c r="AG433" s="4"/>
      <c r="AH433" s="55">
        <v>1.6419999999999999</v>
      </c>
      <c r="AI433" s="4">
        <v>1.663</v>
      </c>
      <c r="AJ433" s="4"/>
      <c r="AK433" s="4"/>
      <c r="AL433" s="4"/>
      <c r="AM433" s="4"/>
      <c r="AN433" s="4"/>
      <c r="AO433" s="4"/>
      <c r="AS433" s="16"/>
      <c r="AT433" s="16"/>
      <c r="AX433" s="17"/>
      <c r="AY433" s="77"/>
    </row>
    <row r="434" spans="1:51" x14ac:dyDescent="0.25">
      <c r="A434" s="38" t="s">
        <v>771</v>
      </c>
      <c r="B434" s="4" t="str">
        <f>VLOOKUP(LEFT(Table711[[#This Row],[Column1]],FIND("–",Table711[[#This Row],[Column1]])-1),Table610[],2,0)</f>
        <v>1 3/4</v>
      </c>
      <c r="C434" s="13">
        <f>VLOOKUP(LEFT(Table711[[#This Row],[Column1]],FIND("–",Table711[[#This Row],[Column1]])-1),Table610[],4,0)</f>
        <v>1.75</v>
      </c>
      <c r="D434" s="4" t="str">
        <f t="shared" si="12"/>
        <v>12</v>
      </c>
      <c r="E434" s="4" t="s">
        <v>384</v>
      </c>
      <c r="F434" s="4" t="s">
        <v>372</v>
      </c>
      <c r="G434" s="4" t="str">
        <f>CONCATENATE(Table711[[#This Row],[Fraction]],"-",Table711[[#This Row],[Pitch]]," ",Table711[[#This Row],[Series]]," ",Table711[[#This Row],[Class]])</f>
        <v>1 3/4-12 UN 2A</v>
      </c>
      <c r="H434" s="4" t="str">
        <f>CONCATENATE(TEXT(Table711[[#This Row],[Decimal]],".000"),"-",Table711[[#This Row],[Pitch]]," ",Table711[[#This Row],[Series]]," ",Table711[[#This Row],[Class]])</f>
        <v>1.750-12 UN 2A</v>
      </c>
      <c r="I434" s="55">
        <v>1.8E-3</v>
      </c>
      <c r="J434" s="55">
        <v>1.7482</v>
      </c>
      <c r="K434" s="55">
        <v>1.7367999999999999</v>
      </c>
      <c r="L434" s="55" t="s">
        <v>551</v>
      </c>
      <c r="M434" s="55">
        <v>1.6940999999999999</v>
      </c>
      <c r="N434" s="55">
        <v>1.6880999999999999</v>
      </c>
      <c r="O434" s="55">
        <v>1.649</v>
      </c>
      <c r="R434" s="4"/>
      <c r="S434" s="38" t="s">
        <v>771</v>
      </c>
      <c r="T434" s="4" t="str">
        <f>VLOOKUP(LEFT(Table7912[[#This Row],[Column1]],FIND("–",Table7912[[#This Row],[Column1]])-1),Table610[],2,0)</f>
        <v>1 3/4</v>
      </c>
      <c r="U434" s="13">
        <f>VLOOKUP(LEFT(Table7912[[#This Row],[Column1]],FIND("–",Table7912[[#This Row],[Column1]])-1),Table610[],4,0)</f>
        <v>1.75</v>
      </c>
      <c r="V434" s="4" t="str">
        <f t="shared" si="13"/>
        <v>12</v>
      </c>
      <c r="W434" s="4" t="s">
        <v>384</v>
      </c>
      <c r="X434" s="4" t="s">
        <v>373</v>
      </c>
      <c r="Y434" s="4" t="str">
        <f>CONCATENATE(Table7912[[#This Row],[Fraction]],"-",Table7912[[#This Row],[Pitch]]," ",Table7912[[#This Row],[Series]]," ",Table7912[[#This Row],[Class]])</f>
        <v>1 3/4-12 UN 2B</v>
      </c>
      <c r="Z434" s="4" t="str">
        <f>CONCATENATE(TEXT(Table7912[[#This Row],[Decimal]],".000"),"-",Table7912[[#This Row],[Pitch]]," ",Table7912[[#This Row],[Series]]," ",Table7912[[#This Row],[Class]])</f>
        <v>1.750-12 UN 2B</v>
      </c>
      <c r="AC434" s="55">
        <v>1.75</v>
      </c>
      <c r="AE434" s="4">
        <v>1.7037</v>
      </c>
      <c r="AF434" s="4">
        <v>1.6959</v>
      </c>
      <c r="AG434" s="4"/>
      <c r="AH434" s="55">
        <v>1.66</v>
      </c>
      <c r="AI434" s="4">
        <v>1.6779999999999999</v>
      </c>
      <c r="AJ434" s="4"/>
      <c r="AK434" s="4"/>
      <c r="AL434" s="4"/>
      <c r="AM434" s="4"/>
      <c r="AN434" s="4"/>
      <c r="AO434" s="4"/>
      <c r="AS434" s="16"/>
      <c r="AT434" s="16"/>
      <c r="AX434" s="17"/>
      <c r="AY434" s="77"/>
    </row>
    <row r="435" spans="1:51" x14ac:dyDescent="0.25">
      <c r="A435" s="38" t="s">
        <v>771</v>
      </c>
      <c r="B435" s="4" t="str">
        <f>VLOOKUP(LEFT(Table711[[#This Row],[Column1]],FIND("–",Table711[[#This Row],[Column1]])-1),Table610[],2,0)</f>
        <v>1 3/4</v>
      </c>
      <c r="C435" s="13">
        <f>VLOOKUP(LEFT(Table711[[#This Row],[Column1]],FIND("–",Table711[[#This Row],[Column1]])-1),Table610[],4,0)</f>
        <v>1.75</v>
      </c>
      <c r="D435" s="4" t="str">
        <f t="shared" si="12"/>
        <v>12</v>
      </c>
      <c r="E435" s="4" t="s">
        <v>384</v>
      </c>
      <c r="F435" s="4" t="s">
        <v>374</v>
      </c>
      <c r="G435" s="4" t="str">
        <f>CONCATENATE(Table711[[#This Row],[Fraction]],"-",Table711[[#This Row],[Pitch]]," ",Table711[[#This Row],[Series]]," ",Table711[[#This Row],[Class]])</f>
        <v>1 3/4-12 UN 3A</v>
      </c>
      <c r="H435" s="4" t="str">
        <f>CONCATENATE(TEXT(Table711[[#This Row],[Decimal]],".000"),"-",Table711[[#This Row],[Pitch]]," ",Table711[[#This Row],[Series]]," ",Table711[[#This Row],[Class]])</f>
        <v>1.750-12 UN 3A</v>
      </c>
      <c r="I435" s="55">
        <v>0</v>
      </c>
      <c r="J435" s="55">
        <v>1.75</v>
      </c>
      <c r="K435" s="55">
        <v>1.7385999999999999</v>
      </c>
      <c r="L435" s="55" t="s">
        <v>551</v>
      </c>
      <c r="M435" s="55">
        <v>1.6959</v>
      </c>
      <c r="N435" s="55">
        <v>1.6914</v>
      </c>
      <c r="O435" s="55">
        <v>1.6508</v>
      </c>
      <c r="R435" s="4"/>
      <c r="S435" s="38" t="s">
        <v>771</v>
      </c>
      <c r="T435" s="4" t="str">
        <f>VLOOKUP(LEFT(Table7912[[#This Row],[Column1]],FIND("–",Table7912[[#This Row],[Column1]])-1),Table610[],2,0)</f>
        <v>1 3/4</v>
      </c>
      <c r="U435" s="13">
        <f>VLOOKUP(LEFT(Table7912[[#This Row],[Column1]],FIND("–",Table7912[[#This Row],[Column1]])-1),Table610[],4,0)</f>
        <v>1.75</v>
      </c>
      <c r="V435" s="4" t="str">
        <f t="shared" si="13"/>
        <v>12</v>
      </c>
      <c r="W435" s="4" t="s">
        <v>384</v>
      </c>
      <c r="X435" s="4" t="s">
        <v>375</v>
      </c>
      <c r="Y435" s="4" t="str">
        <f>CONCATENATE(Table7912[[#This Row],[Fraction]],"-",Table7912[[#This Row],[Pitch]]," ",Table7912[[#This Row],[Series]]," ",Table7912[[#This Row],[Class]])</f>
        <v>1 3/4-12 UN 3B</v>
      </c>
      <c r="Z435" s="4" t="str">
        <f>CONCATENATE(TEXT(Table7912[[#This Row],[Decimal]],".000"),"-",Table7912[[#This Row],[Pitch]]," ",Table7912[[#This Row],[Series]]," ",Table7912[[#This Row],[Class]])</f>
        <v>1.750-12 UN 3B</v>
      </c>
      <c r="AC435" s="55">
        <v>1.75</v>
      </c>
      <c r="AE435" s="4">
        <v>1.7017</v>
      </c>
      <c r="AF435" s="4">
        <v>1.6959</v>
      </c>
      <c r="AG435" s="4"/>
      <c r="AH435" s="55">
        <v>1.66</v>
      </c>
      <c r="AI435" s="4">
        <v>1.6698</v>
      </c>
      <c r="AJ435" s="4"/>
      <c r="AK435" s="4"/>
      <c r="AL435" s="4"/>
      <c r="AM435" s="4"/>
      <c r="AN435" s="4"/>
      <c r="AO435" s="4"/>
      <c r="AS435" s="16"/>
      <c r="AT435" s="16"/>
      <c r="AX435" s="17"/>
      <c r="AY435" s="77"/>
    </row>
    <row r="436" spans="1:51" x14ac:dyDescent="0.25">
      <c r="A436" s="38" t="s">
        <v>772</v>
      </c>
      <c r="B436" s="4" t="str">
        <f>VLOOKUP(LEFT(Table711[[#This Row],[Column1]],FIND("–",Table711[[#This Row],[Column1]])-1),Table610[],2,0)</f>
        <v>1 3/4</v>
      </c>
      <c r="C436" s="13">
        <f>VLOOKUP(LEFT(Table711[[#This Row],[Column1]],FIND("–",Table711[[#This Row],[Column1]])-1),Table610[],4,0)</f>
        <v>1.75</v>
      </c>
      <c r="D436" s="4" t="str">
        <f t="shared" si="12"/>
        <v>14</v>
      </c>
      <c r="E436" s="4" t="s">
        <v>382</v>
      </c>
      <c r="F436" s="4" t="s">
        <v>372</v>
      </c>
      <c r="G436" s="4" t="str">
        <f>CONCATENATE(Table711[[#This Row],[Fraction]],"-",Table711[[#This Row],[Pitch]]," ",Table711[[#This Row],[Series]]," ",Table711[[#This Row],[Class]])</f>
        <v>1 3/4-14 UNS 2A</v>
      </c>
      <c r="H436" s="4" t="str">
        <f>CONCATENATE(TEXT(Table711[[#This Row],[Decimal]],".000"),"-",Table711[[#This Row],[Pitch]]," ",Table711[[#This Row],[Series]]," ",Table711[[#This Row],[Class]])</f>
        <v>1.750-14 UNS 2A</v>
      </c>
      <c r="I436" s="55">
        <v>1.6999999999999999E-3</v>
      </c>
      <c r="J436" s="55">
        <v>1.7483</v>
      </c>
      <c r="K436" s="55">
        <v>1.738</v>
      </c>
      <c r="L436" s="55" t="s">
        <v>551</v>
      </c>
      <c r="M436" s="55">
        <v>1.7019</v>
      </c>
      <c r="N436" s="55">
        <v>1.6962999999999999</v>
      </c>
      <c r="O436" s="55">
        <v>1.6632</v>
      </c>
      <c r="R436" s="4"/>
      <c r="S436" s="38" t="s">
        <v>772</v>
      </c>
      <c r="T436" s="4" t="str">
        <f>VLOOKUP(LEFT(Table7912[[#This Row],[Column1]],FIND("–",Table7912[[#This Row],[Column1]])-1),Table610[],2,0)</f>
        <v>1 3/4</v>
      </c>
      <c r="U436" s="13">
        <f>VLOOKUP(LEFT(Table7912[[#This Row],[Column1]],FIND("–",Table7912[[#This Row],[Column1]])-1),Table610[],4,0)</f>
        <v>1.75</v>
      </c>
      <c r="V436" s="4" t="str">
        <f t="shared" si="13"/>
        <v>14</v>
      </c>
      <c r="W436" s="4" t="s">
        <v>382</v>
      </c>
      <c r="X436" s="4" t="s">
        <v>373</v>
      </c>
      <c r="Y436" s="4" t="str">
        <f>CONCATENATE(Table7912[[#This Row],[Fraction]],"-",Table7912[[#This Row],[Pitch]]," ",Table7912[[#This Row],[Series]]," ",Table7912[[#This Row],[Class]])</f>
        <v>1 3/4-14 UNS 2B</v>
      </c>
      <c r="Z436" s="4" t="str">
        <f>CONCATENATE(TEXT(Table7912[[#This Row],[Decimal]],".000"),"-",Table7912[[#This Row],[Pitch]]," ",Table7912[[#This Row],[Series]]," ",Table7912[[#This Row],[Class]])</f>
        <v>1.750-14 UNS 2B</v>
      </c>
      <c r="AC436" s="55">
        <v>1.75</v>
      </c>
      <c r="AE436" s="4">
        <v>1.7109000000000001</v>
      </c>
      <c r="AF436" s="4">
        <v>1.7036</v>
      </c>
      <c r="AG436" s="4"/>
      <c r="AH436" s="55">
        <v>1.673</v>
      </c>
      <c r="AI436" s="4">
        <v>1.6879999999999999</v>
      </c>
      <c r="AJ436" s="4"/>
      <c r="AK436" s="4"/>
      <c r="AL436" s="4"/>
      <c r="AM436" s="4"/>
      <c r="AN436" s="4"/>
      <c r="AO436" s="4"/>
      <c r="AS436" s="16"/>
      <c r="AT436" s="16"/>
      <c r="AX436" s="17"/>
      <c r="AY436" s="77"/>
    </row>
    <row r="437" spans="1:51" x14ac:dyDescent="0.25">
      <c r="A437" s="38" t="s">
        <v>773</v>
      </c>
      <c r="B437" s="4" t="str">
        <f>VLOOKUP(LEFT(Table711[[#This Row],[Column1]],FIND("–",Table711[[#This Row],[Column1]])-1),Table610[],2,0)</f>
        <v>1 3/4</v>
      </c>
      <c r="C437" s="13">
        <f>VLOOKUP(LEFT(Table711[[#This Row],[Column1]],FIND("–",Table711[[#This Row],[Column1]])-1),Table610[],4,0)</f>
        <v>1.75</v>
      </c>
      <c r="D437" s="4" t="str">
        <f t="shared" si="12"/>
        <v>16</v>
      </c>
      <c r="E437" s="4" t="s">
        <v>384</v>
      </c>
      <c r="F437" s="4" t="s">
        <v>372</v>
      </c>
      <c r="G437" s="4" t="str">
        <f>CONCATENATE(Table711[[#This Row],[Fraction]],"-",Table711[[#This Row],[Pitch]]," ",Table711[[#This Row],[Series]]," ",Table711[[#This Row],[Class]])</f>
        <v>1 3/4-16 UN 2A</v>
      </c>
      <c r="H437" s="4" t="str">
        <f>CONCATENATE(TEXT(Table711[[#This Row],[Decimal]],".000"),"-",Table711[[#This Row],[Pitch]]," ",Table711[[#This Row],[Series]]," ",Table711[[#This Row],[Class]])</f>
        <v>1.750-16 UN 2A</v>
      </c>
      <c r="I437" s="55">
        <v>1.6000000000000001E-3</v>
      </c>
      <c r="J437" s="55">
        <v>1.7484</v>
      </c>
      <c r="K437" s="55">
        <v>1.7390000000000001</v>
      </c>
      <c r="L437" s="55" t="s">
        <v>551</v>
      </c>
      <c r="M437" s="55">
        <v>1.7078</v>
      </c>
      <c r="N437" s="55">
        <v>1.7024999999999999</v>
      </c>
      <c r="O437" s="55">
        <v>1.6738999999999999</v>
      </c>
      <c r="R437" s="4"/>
      <c r="S437" s="38" t="s">
        <v>773</v>
      </c>
      <c r="T437" s="4" t="str">
        <f>VLOOKUP(LEFT(Table7912[[#This Row],[Column1]],FIND("–",Table7912[[#This Row],[Column1]])-1),Table610[],2,0)</f>
        <v>1 3/4</v>
      </c>
      <c r="U437" s="13">
        <f>VLOOKUP(LEFT(Table7912[[#This Row],[Column1]],FIND("–",Table7912[[#This Row],[Column1]])-1),Table610[],4,0)</f>
        <v>1.75</v>
      </c>
      <c r="V437" s="4" t="str">
        <f t="shared" si="13"/>
        <v>16</v>
      </c>
      <c r="W437" s="4" t="s">
        <v>384</v>
      </c>
      <c r="X437" s="4" t="s">
        <v>373</v>
      </c>
      <c r="Y437" s="4" t="str">
        <f>CONCATENATE(Table7912[[#This Row],[Fraction]],"-",Table7912[[#This Row],[Pitch]]," ",Table7912[[#This Row],[Series]]," ",Table7912[[#This Row],[Class]])</f>
        <v>1 3/4-16 UN 2B</v>
      </c>
      <c r="Z437" s="4" t="str">
        <f>CONCATENATE(TEXT(Table7912[[#This Row],[Decimal]],".000"),"-",Table7912[[#This Row],[Pitch]]," ",Table7912[[#This Row],[Series]]," ",Table7912[[#This Row],[Class]])</f>
        <v>1.750-16 UN 2B</v>
      </c>
      <c r="AC437" s="55">
        <v>1.75</v>
      </c>
      <c r="AE437" s="4">
        <v>1.7162999999999999</v>
      </c>
      <c r="AF437" s="4">
        <v>1.7094</v>
      </c>
      <c r="AG437" s="4"/>
      <c r="AH437" s="55">
        <v>1.6819999999999999</v>
      </c>
      <c r="AI437" s="4">
        <v>1.696</v>
      </c>
      <c r="AJ437" s="4"/>
      <c r="AK437" s="4"/>
      <c r="AL437" s="4"/>
      <c r="AM437" s="4"/>
      <c r="AN437" s="4"/>
      <c r="AO437" s="4"/>
      <c r="AS437" s="16"/>
      <c r="AT437" s="16"/>
      <c r="AX437" s="17"/>
      <c r="AY437" s="77"/>
    </row>
    <row r="438" spans="1:51" x14ac:dyDescent="0.25">
      <c r="A438" s="38" t="s">
        <v>773</v>
      </c>
      <c r="B438" s="4" t="str">
        <f>VLOOKUP(LEFT(Table711[[#This Row],[Column1]],FIND("–",Table711[[#This Row],[Column1]])-1),Table610[],2,0)</f>
        <v>1 3/4</v>
      </c>
      <c r="C438" s="13">
        <f>VLOOKUP(LEFT(Table711[[#This Row],[Column1]],FIND("–",Table711[[#This Row],[Column1]])-1),Table610[],4,0)</f>
        <v>1.75</v>
      </c>
      <c r="D438" s="4" t="str">
        <f t="shared" si="12"/>
        <v>16</v>
      </c>
      <c r="E438" s="4" t="s">
        <v>384</v>
      </c>
      <c r="F438" s="4" t="s">
        <v>374</v>
      </c>
      <c r="G438" s="4" t="str">
        <f>CONCATENATE(Table711[[#This Row],[Fraction]],"-",Table711[[#This Row],[Pitch]]," ",Table711[[#This Row],[Series]]," ",Table711[[#This Row],[Class]])</f>
        <v>1 3/4-16 UN 3A</v>
      </c>
      <c r="H438" s="4" t="str">
        <f>CONCATENATE(TEXT(Table711[[#This Row],[Decimal]],".000"),"-",Table711[[#This Row],[Pitch]]," ",Table711[[#This Row],[Series]]," ",Table711[[#This Row],[Class]])</f>
        <v>1.750-16 UN 3A</v>
      </c>
      <c r="I438" s="55">
        <v>0</v>
      </c>
      <c r="J438" s="55">
        <v>1.75</v>
      </c>
      <c r="K438" s="55">
        <v>1.7405999999999999</v>
      </c>
      <c r="L438" s="55" t="s">
        <v>551</v>
      </c>
      <c r="M438" s="55">
        <v>1.7094</v>
      </c>
      <c r="N438" s="55">
        <v>1.7054</v>
      </c>
      <c r="O438" s="55">
        <v>1.6755</v>
      </c>
      <c r="R438" s="4"/>
      <c r="S438" s="38" t="s">
        <v>773</v>
      </c>
      <c r="T438" s="4" t="str">
        <f>VLOOKUP(LEFT(Table7912[[#This Row],[Column1]],FIND("–",Table7912[[#This Row],[Column1]])-1),Table610[],2,0)</f>
        <v>1 3/4</v>
      </c>
      <c r="U438" s="13">
        <f>VLOOKUP(LEFT(Table7912[[#This Row],[Column1]],FIND("–",Table7912[[#This Row],[Column1]])-1),Table610[],4,0)</f>
        <v>1.75</v>
      </c>
      <c r="V438" s="4" t="str">
        <f t="shared" si="13"/>
        <v>16</v>
      </c>
      <c r="W438" s="4" t="s">
        <v>384</v>
      </c>
      <c r="X438" s="4" t="s">
        <v>375</v>
      </c>
      <c r="Y438" s="4" t="str">
        <f>CONCATENATE(Table7912[[#This Row],[Fraction]],"-",Table7912[[#This Row],[Pitch]]," ",Table7912[[#This Row],[Series]]," ",Table7912[[#This Row],[Class]])</f>
        <v>1 3/4-16 UN 3B</v>
      </c>
      <c r="Z438" s="4" t="str">
        <f>CONCATENATE(TEXT(Table7912[[#This Row],[Decimal]],".000"),"-",Table7912[[#This Row],[Pitch]]," ",Table7912[[#This Row],[Series]]," ",Table7912[[#This Row],[Class]])</f>
        <v>1.750-16 UN 3B</v>
      </c>
      <c r="AC438" s="55">
        <v>1.75</v>
      </c>
      <c r="AE438" s="4">
        <v>1.7145999999999999</v>
      </c>
      <c r="AF438" s="4">
        <v>1.7094</v>
      </c>
      <c r="AG438" s="4"/>
      <c r="AH438" s="55">
        <v>1.6819999999999999</v>
      </c>
      <c r="AI438" s="4">
        <v>1.6908000000000001</v>
      </c>
      <c r="AJ438" s="4"/>
      <c r="AK438" s="4"/>
      <c r="AL438" s="4"/>
      <c r="AM438" s="4"/>
      <c r="AN438" s="4"/>
      <c r="AO438" s="4"/>
      <c r="AS438" s="16"/>
      <c r="AT438" s="16"/>
      <c r="AX438" s="17"/>
      <c r="AY438" s="77"/>
    </row>
    <row r="439" spans="1:51" x14ac:dyDescent="0.25">
      <c r="A439" s="38" t="s">
        <v>774</v>
      </c>
      <c r="B439" s="4" t="str">
        <f>VLOOKUP(LEFT(Table711[[#This Row],[Column1]],FIND("–",Table711[[#This Row],[Column1]])-1),Table610[],2,0)</f>
        <v>1 3/4</v>
      </c>
      <c r="C439" s="13">
        <f>VLOOKUP(LEFT(Table711[[#This Row],[Column1]],FIND("–",Table711[[#This Row],[Column1]])-1),Table610[],4,0)</f>
        <v>1.75</v>
      </c>
      <c r="D439" s="4" t="str">
        <f t="shared" si="12"/>
        <v>18</v>
      </c>
      <c r="E439" s="4" t="s">
        <v>382</v>
      </c>
      <c r="F439" s="4" t="s">
        <v>372</v>
      </c>
      <c r="G439" s="4" t="str">
        <f>CONCATENATE(Table711[[#This Row],[Fraction]],"-",Table711[[#This Row],[Pitch]]," ",Table711[[#This Row],[Series]]," ",Table711[[#This Row],[Class]])</f>
        <v>1 3/4-18 UNS 2A</v>
      </c>
      <c r="H439" s="4" t="str">
        <f>CONCATENATE(TEXT(Table711[[#This Row],[Decimal]],".000"),"-",Table711[[#This Row],[Pitch]]," ",Table711[[#This Row],[Series]]," ",Table711[[#This Row],[Class]])</f>
        <v>1.750-18 UNS 2A</v>
      </c>
      <c r="I439" s="55">
        <v>1.5E-3</v>
      </c>
      <c r="J439" s="55">
        <v>1.7484999999999999</v>
      </c>
      <c r="K439" s="55">
        <v>1.7398</v>
      </c>
      <c r="L439" s="55" t="s">
        <v>551</v>
      </c>
      <c r="M439" s="55">
        <v>1.7123999999999999</v>
      </c>
      <c r="N439" s="55">
        <v>1.7073</v>
      </c>
      <c r="O439" s="55">
        <v>1.6823999999999999</v>
      </c>
      <c r="R439" s="4"/>
      <c r="S439" s="38" t="s">
        <v>774</v>
      </c>
      <c r="T439" s="4" t="str">
        <f>VLOOKUP(LEFT(Table7912[[#This Row],[Column1]],FIND("–",Table7912[[#This Row],[Column1]])-1),Table610[],2,0)</f>
        <v>1 3/4</v>
      </c>
      <c r="U439" s="13">
        <f>VLOOKUP(LEFT(Table7912[[#This Row],[Column1]],FIND("–",Table7912[[#This Row],[Column1]])-1),Table610[],4,0)</f>
        <v>1.75</v>
      </c>
      <c r="V439" s="4" t="str">
        <f t="shared" si="13"/>
        <v>18</v>
      </c>
      <c r="W439" s="4" t="s">
        <v>382</v>
      </c>
      <c r="X439" s="4" t="s">
        <v>373</v>
      </c>
      <c r="Y439" s="4" t="str">
        <f>CONCATENATE(Table7912[[#This Row],[Fraction]],"-",Table7912[[#This Row],[Pitch]]," ",Table7912[[#This Row],[Series]]," ",Table7912[[#This Row],[Class]])</f>
        <v>1 3/4-18 UNS 2B</v>
      </c>
      <c r="Z439" s="4" t="str">
        <f>CONCATENATE(TEXT(Table7912[[#This Row],[Decimal]],".000"),"-",Table7912[[#This Row],[Pitch]]," ",Table7912[[#This Row],[Series]]," ",Table7912[[#This Row],[Class]])</f>
        <v>1.750-18 UNS 2B</v>
      </c>
      <c r="AC439" s="55">
        <v>1.75</v>
      </c>
      <c r="AE439" s="4">
        <v>1.7204999999999999</v>
      </c>
      <c r="AF439" s="4">
        <v>1.7139</v>
      </c>
      <c r="AG439" s="4"/>
      <c r="AH439" s="55">
        <v>1.69</v>
      </c>
      <c r="AI439" s="4">
        <v>1.7030000000000001</v>
      </c>
      <c r="AJ439" s="4"/>
      <c r="AK439" s="4"/>
      <c r="AL439" s="4"/>
      <c r="AM439" s="4"/>
      <c r="AN439" s="4"/>
      <c r="AO439" s="4"/>
      <c r="AS439" s="16"/>
      <c r="AT439" s="16"/>
      <c r="AX439" s="17"/>
      <c r="AY439" s="77"/>
    </row>
    <row r="440" spans="1:51" x14ac:dyDescent="0.25">
      <c r="A440" s="38" t="s">
        <v>775</v>
      </c>
      <c r="B440" s="4" t="str">
        <f>VLOOKUP(LEFT(Table711[[#This Row],[Column1]],FIND("–",Table711[[#This Row],[Column1]])-1),Table610[],2,0)</f>
        <v>1 3/4</v>
      </c>
      <c r="C440" s="13">
        <f>VLOOKUP(LEFT(Table711[[#This Row],[Column1]],FIND("–",Table711[[#This Row],[Column1]])-1),Table610[],4,0)</f>
        <v>1.75</v>
      </c>
      <c r="D440" s="4" t="str">
        <f t="shared" si="12"/>
        <v>20</v>
      </c>
      <c r="E440" s="4" t="s">
        <v>384</v>
      </c>
      <c r="F440" s="4" t="s">
        <v>372</v>
      </c>
      <c r="G440" s="4" t="str">
        <f>CONCATENATE(Table711[[#This Row],[Fraction]],"-",Table711[[#This Row],[Pitch]]," ",Table711[[#This Row],[Series]]," ",Table711[[#This Row],[Class]])</f>
        <v>1 3/4-20 UN 2A</v>
      </c>
      <c r="H440" s="4" t="str">
        <f>CONCATENATE(TEXT(Table711[[#This Row],[Decimal]],".000"),"-",Table711[[#This Row],[Pitch]]," ",Table711[[#This Row],[Series]]," ",Table711[[#This Row],[Class]])</f>
        <v>1.750-20 UN 2A</v>
      </c>
      <c r="I440" s="55">
        <v>1.5E-3</v>
      </c>
      <c r="J440" s="55">
        <v>1.7484999999999999</v>
      </c>
      <c r="K440" s="55">
        <v>1.7403999999999999</v>
      </c>
      <c r="L440" s="55" t="s">
        <v>551</v>
      </c>
      <c r="M440" s="55">
        <v>1.716</v>
      </c>
      <c r="N440" s="55">
        <v>1.7112000000000001</v>
      </c>
      <c r="O440" s="55">
        <v>1.6890000000000001</v>
      </c>
      <c r="R440" s="4"/>
      <c r="S440" s="38" t="s">
        <v>775</v>
      </c>
      <c r="T440" s="4" t="str">
        <f>VLOOKUP(LEFT(Table7912[[#This Row],[Column1]],FIND("–",Table7912[[#This Row],[Column1]])-1),Table610[],2,0)</f>
        <v>1 3/4</v>
      </c>
      <c r="U440" s="13">
        <f>VLOOKUP(LEFT(Table7912[[#This Row],[Column1]],FIND("–",Table7912[[#This Row],[Column1]])-1),Table610[],4,0)</f>
        <v>1.75</v>
      </c>
      <c r="V440" s="4" t="str">
        <f t="shared" si="13"/>
        <v>20</v>
      </c>
      <c r="W440" s="4" t="s">
        <v>384</v>
      </c>
      <c r="X440" s="4" t="s">
        <v>373</v>
      </c>
      <c r="Y440" s="4" t="str">
        <f>CONCATENATE(Table7912[[#This Row],[Fraction]],"-",Table7912[[#This Row],[Pitch]]," ",Table7912[[#This Row],[Series]]," ",Table7912[[#This Row],[Class]])</f>
        <v>1 3/4-20 UN 2B</v>
      </c>
      <c r="Z440" s="4" t="str">
        <f>CONCATENATE(TEXT(Table7912[[#This Row],[Decimal]],".000"),"-",Table7912[[#This Row],[Pitch]]," ",Table7912[[#This Row],[Series]]," ",Table7912[[#This Row],[Class]])</f>
        <v>1.750-20 UN 2B</v>
      </c>
      <c r="AC440" s="55">
        <v>1.75</v>
      </c>
      <c r="AE440" s="4">
        <v>1.7238</v>
      </c>
      <c r="AF440" s="4">
        <v>1.7175</v>
      </c>
      <c r="AG440" s="4"/>
      <c r="AH440" s="55">
        <v>1.696</v>
      </c>
      <c r="AI440" s="4">
        <v>1.7070000000000001</v>
      </c>
      <c r="AJ440" s="4"/>
      <c r="AK440" s="4"/>
      <c r="AL440" s="4"/>
      <c r="AM440" s="4"/>
      <c r="AN440" s="4"/>
      <c r="AO440" s="4"/>
      <c r="AS440" s="16"/>
      <c r="AT440" s="16"/>
      <c r="AX440" s="17"/>
      <c r="AY440" s="77"/>
    </row>
    <row r="441" spans="1:51" x14ac:dyDescent="0.25">
      <c r="A441" s="38" t="s">
        <v>775</v>
      </c>
      <c r="B441" s="4" t="str">
        <f>VLOOKUP(LEFT(Table711[[#This Row],[Column1]],FIND("–",Table711[[#This Row],[Column1]])-1),Table610[],2,0)</f>
        <v>1 3/4</v>
      </c>
      <c r="C441" s="13">
        <f>VLOOKUP(LEFT(Table711[[#This Row],[Column1]],FIND("–",Table711[[#This Row],[Column1]])-1),Table610[],4,0)</f>
        <v>1.75</v>
      </c>
      <c r="D441" s="4" t="str">
        <f t="shared" si="12"/>
        <v>20</v>
      </c>
      <c r="E441" s="4" t="s">
        <v>384</v>
      </c>
      <c r="F441" s="4" t="s">
        <v>374</v>
      </c>
      <c r="G441" s="4" t="str">
        <f>CONCATENATE(Table711[[#This Row],[Fraction]],"-",Table711[[#This Row],[Pitch]]," ",Table711[[#This Row],[Series]]," ",Table711[[#This Row],[Class]])</f>
        <v>1 3/4-20 UN 3A</v>
      </c>
      <c r="H441" s="4" t="str">
        <f>CONCATENATE(TEXT(Table711[[#This Row],[Decimal]],".000"),"-",Table711[[#This Row],[Pitch]]," ",Table711[[#This Row],[Series]]," ",Table711[[#This Row],[Class]])</f>
        <v>1.750-20 UN 3A</v>
      </c>
      <c r="I441" s="55">
        <v>0</v>
      </c>
      <c r="J441" s="55">
        <v>1.75</v>
      </c>
      <c r="K441" s="55">
        <v>1.7419</v>
      </c>
      <c r="L441" s="55" t="s">
        <v>551</v>
      </c>
      <c r="M441" s="55">
        <v>1.7175</v>
      </c>
      <c r="N441" s="55">
        <v>1.7139</v>
      </c>
      <c r="O441" s="55">
        <v>1.6904999999999999</v>
      </c>
      <c r="R441" s="4"/>
      <c r="S441" s="38" t="s">
        <v>775</v>
      </c>
      <c r="T441" s="4" t="str">
        <f>VLOOKUP(LEFT(Table7912[[#This Row],[Column1]],FIND("–",Table7912[[#This Row],[Column1]])-1),Table610[],2,0)</f>
        <v>1 3/4</v>
      </c>
      <c r="U441" s="13">
        <f>VLOOKUP(LEFT(Table7912[[#This Row],[Column1]],FIND("–",Table7912[[#This Row],[Column1]])-1),Table610[],4,0)</f>
        <v>1.75</v>
      </c>
      <c r="V441" s="4" t="str">
        <f t="shared" si="13"/>
        <v>20</v>
      </c>
      <c r="W441" s="4" t="s">
        <v>384</v>
      </c>
      <c r="X441" s="4" t="s">
        <v>375</v>
      </c>
      <c r="Y441" s="4" t="str">
        <f>CONCATENATE(Table7912[[#This Row],[Fraction]],"-",Table7912[[#This Row],[Pitch]]," ",Table7912[[#This Row],[Series]]," ",Table7912[[#This Row],[Class]])</f>
        <v>1 3/4-20 UN 3B</v>
      </c>
      <c r="Z441" s="4" t="str">
        <f>CONCATENATE(TEXT(Table7912[[#This Row],[Decimal]],".000"),"-",Table7912[[#This Row],[Pitch]]," ",Table7912[[#This Row],[Series]]," ",Table7912[[#This Row],[Class]])</f>
        <v>1.750-20 UN 3B</v>
      </c>
      <c r="AC441" s="55">
        <v>1.75</v>
      </c>
      <c r="AE441" s="4">
        <v>1.7222</v>
      </c>
      <c r="AF441" s="4">
        <v>1.7175</v>
      </c>
      <c r="AG441" s="4"/>
      <c r="AH441" s="55">
        <v>1.696</v>
      </c>
      <c r="AI441" s="4">
        <v>1.7037</v>
      </c>
      <c r="AJ441" s="4"/>
      <c r="AK441" s="4"/>
      <c r="AL441" s="4"/>
      <c r="AM441" s="4"/>
      <c r="AN441" s="4"/>
      <c r="AO441" s="4"/>
      <c r="AS441" s="16"/>
      <c r="AT441" s="16"/>
      <c r="AX441" s="17"/>
      <c r="AY441" s="77"/>
    </row>
    <row r="442" spans="1:51" x14ac:dyDescent="0.25">
      <c r="A442" s="38" t="s">
        <v>776</v>
      </c>
      <c r="B442" s="4" t="str">
        <f>VLOOKUP(LEFT(Table711[[#This Row],[Column1]],FIND("–",Table711[[#This Row],[Column1]])-1),Table610[],2,0)</f>
        <v>1 13/16</v>
      </c>
      <c r="C442" s="13">
        <f>VLOOKUP(LEFT(Table711[[#This Row],[Column1]],FIND("–",Table711[[#This Row],[Column1]])-1),Table610[],4,0)</f>
        <v>1.8125</v>
      </c>
      <c r="D442" s="4" t="str">
        <f t="shared" si="12"/>
        <v>6</v>
      </c>
      <c r="E442" s="4" t="s">
        <v>384</v>
      </c>
      <c r="F442" s="4" t="s">
        <v>372</v>
      </c>
      <c r="G442" s="4" t="str">
        <f>CONCATENATE(Table711[[#This Row],[Fraction]],"-",Table711[[#This Row],[Pitch]]," ",Table711[[#This Row],[Series]]," ",Table711[[#This Row],[Class]])</f>
        <v>1 13/16-6 UN 2A</v>
      </c>
      <c r="H442" s="4" t="str">
        <f>CONCATENATE(TEXT(Table711[[#This Row],[Decimal]],".000"),"-",Table711[[#This Row],[Pitch]]," ",Table711[[#This Row],[Series]]," ",Table711[[#This Row],[Class]])</f>
        <v>1.813-6 UN 2A</v>
      </c>
      <c r="I442" s="55">
        <v>2.5000000000000001E-3</v>
      </c>
      <c r="J442" s="55">
        <v>1.81</v>
      </c>
      <c r="K442" s="55">
        <v>1.7918000000000001</v>
      </c>
      <c r="L442" s="55" t="s">
        <v>551</v>
      </c>
      <c r="M442" s="55">
        <v>1.7017</v>
      </c>
      <c r="N442" s="55">
        <v>1.6933</v>
      </c>
      <c r="O442" s="55">
        <v>1.6115999999999999</v>
      </c>
      <c r="R442" s="4"/>
      <c r="S442" s="38" t="s">
        <v>776</v>
      </c>
      <c r="T442" s="4" t="str">
        <f>VLOOKUP(LEFT(Table7912[[#This Row],[Column1]],FIND("–",Table7912[[#This Row],[Column1]])-1),Table610[],2,0)</f>
        <v>1 13/16</v>
      </c>
      <c r="U442" s="13">
        <f>VLOOKUP(LEFT(Table7912[[#This Row],[Column1]],FIND("–",Table7912[[#This Row],[Column1]])-1),Table610[],4,0)</f>
        <v>1.8125</v>
      </c>
      <c r="V442" s="4" t="str">
        <f t="shared" si="13"/>
        <v>6</v>
      </c>
      <c r="W442" s="4" t="s">
        <v>384</v>
      </c>
      <c r="X442" s="4" t="s">
        <v>373</v>
      </c>
      <c r="Y442" s="4" t="str">
        <f>CONCATENATE(Table7912[[#This Row],[Fraction]],"-",Table7912[[#This Row],[Pitch]]," ",Table7912[[#This Row],[Series]]," ",Table7912[[#This Row],[Class]])</f>
        <v>1 13/16-6 UN 2B</v>
      </c>
      <c r="Z442" s="4" t="str">
        <f>CONCATENATE(TEXT(Table7912[[#This Row],[Decimal]],".000"),"-",Table7912[[#This Row],[Pitch]]," ",Table7912[[#This Row],[Series]]," ",Table7912[[#This Row],[Class]])</f>
        <v>1.813-6 UN 2B</v>
      </c>
      <c r="AC442" s="55">
        <v>1.8125</v>
      </c>
      <c r="AE442" s="4">
        <v>1.7151000000000001</v>
      </c>
      <c r="AF442" s="4">
        <v>1.7041999999999999</v>
      </c>
      <c r="AG442" s="4"/>
      <c r="AH442" s="55">
        <v>1.6319999999999999</v>
      </c>
      <c r="AI442" s="4">
        <v>1.663</v>
      </c>
      <c r="AJ442" s="4"/>
      <c r="AK442" s="4"/>
      <c r="AL442" s="4"/>
      <c r="AM442" s="4"/>
      <c r="AN442" s="4"/>
      <c r="AO442" s="4"/>
      <c r="AS442" s="16"/>
      <c r="AT442" s="16"/>
      <c r="AX442" s="17"/>
      <c r="AY442" s="77"/>
    </row>
    <row r="443" spans="1:51" x14ac:dyDescent="0.25">
      <c r="A443" s="38" t="s">
        <v>776</v>
      </c>
      <c r="B443" s="4" t="str">
        <f>VLOOKUP(LEFT(Table711[[#This Row],[Column1]],FIND("–",Table711[[#This Row],[Column1]])-1),Table610[],2,0)</f>
        <v>1 13/16</v>
      </c>
      <c r="C443" s="13">
        <f>VLOOKUP(LEFT(Table711[[#This Row],[Column1]],FIND("–",Table711[[#This Row],[Column1]])-1),Table610[],4,0)</f>
        <v>1.8125</v>
      </c>
      <c r="D443" s="4" t="str">
        <f t="shared" si="12"/>
        <v>6</v>
      </c>
      <c r="E443" s="4" t="s">
        <v>384</v>
      </c>
      <c r="F443" s="4" t="s">
        <v>374</v>
      </c>
      <c r="G443" s="4" t="str">
        <f>CONCATENATE(Table711[[#This Row],[Fraction]],"-",Table711[[#This Row],[Pitch]]," ",Table711[[#This Row],[Series]]," ",Table711[[#This Row],[Class]])</f>
        <v>1 13/16-6 UN 3A</v>
      </c>
      <c r="H443" s="4" t="str">
        <f>CONCATENATE(TEXT(Table711[[#This Row],[Decimal]],".000"),"-",Table711[[#This Row],[Pitch]]," ",Table711[[#This Row],[Series]]," ",Table711[[#This Row],[Class]])</f>
        <v>1.813-6 UN 3A</v>
      </c>
      <c r="I443" s="55">
        <v>0</v>
      </c>
      <c r="J443" s="55">
        <v>1.8125</v>
      </c>
      <c r="K443" s="55">
        <v>1.7943</v>
      </c>
      <c r="L443" s="55" t="s">
        <v>551</v>
      </c>
      <c r="M443" s="55">
        <v>1.7041999999999999</v>
      </c>
      <c r="N443" s="55">
        <v>1.6979</v>
      </c>
      <c r="O443" s="55">
        <v>1.6141000000000001</v>
      </c>
      <c r="R443" s="4"/>
      <c r="S443" s="38" t="s">
        <v>776</v>
      </c>
      <c r="T443" s="4" t="str">
        <f>VLOOKUP(LEFT(Table7912[[#This Row],[Column1]],FIND("–",Table7912[[#This Row],[Column1]])-1),Table610[],2,0)</f>
        <v>1 13/16</v>
      </c>
      <c r="U443" s="13">
        <f>VLOOKUP(LEFT(Table7912[[#This Row],[Column1]],FIND("–",Table7912[[#This Row],[Column1]])-1),Table610[],4,0)</f>
        <v>1.8125</v>
      </c>
      <c r="V443" s="4" t="str">
        <f t="shared" si="13"/>
        <v>6</v>
      </c>
      <c r="W443" s="4" t="s">
        <v>384</v>
      </c>
      <c r="X443" s="4" t="s">
        <v>375</v>
      </c>
      <c r="Y443" s="4" t="str">
        <f>CONCATENATE(Table7912[[#This Row],[Fraction]],"-",Table7912[[#This Row],[Pitch]]," ",Table7912[[#This Row],[Series]]," ",Table7912[[#This Row],[Class]])</f>
        <v>1 13/16-6 UN 3B</v>
      </c>
      <c r="Z443" s="4" t="str">
        <f>CONCATENATE(TEXT(Table7912[[#This Row],[Decimal]],".000"),"-",Table7912[[#This Row],[Pitch]]," ",Table7912[[#This Row],[Series]]," ",Table7912[[#This Row],[Class]])</f>
        <v>1.813-6 UN 3B</v>
      </c>
      <c r="AC443" s="55">
        <v>1.8125</v>
      </c>
      <c r="AE443" s="4">
        <v>1.7123999999999999</v>
      </c>
      <c r="AF443" s="4">
        <v>1.7041999999999999</v>
      </c>
      <c r="AG443" s="4"/>
      <c r="AH443" s="55">
        <v>1.6319999999999999</v>
      </c>
      <c r="AI443" s="4">
        <v>1.6520999999999999</v>
      </c>
      <c r="AJ443" s="4"/>
      <c r="AK443" s="4"/>
      <c r="AL443" s="4"/>
      <c r="AM443" s="4"/>
      <c r="AN443" s="4"/>
      <c r="AO443" s="4"/>
      <c r="AS443" s="16"/>
      <c r="AT443" s="16"/>
      <c r="AX443" s="17"/>
      <c r="AY443" s="77"/>
    </row>
    <row r="444" spans="1:51" x14ac:dyDescent="0.25">
      <c r="A444" s="38" t="s">
        <v>777</v>
      </c>
      <c r="B444" s="4" t="str">
        <f>VLOOKUP(LEFT(Table711[[#This Row],[Column1]],FIND("–",Table711[[#This Row],[Column1]])-1),Table610[],2,0)</f>
        <v>1 13/16</v>
      </c>
      <c r="C444" s="13">
        <f>VLOOKUP(LEFT(Table711[[#This Row],[Column1]],FIND("–",Table711[[#This Row],[Column1]])-1),Table610[],4,0)</f>
        <v>1.8125</v>
      </c>
      <c r="D444" s="4" t="str">
        <f t="shared" si="12"/>
        <v>8</v>
      </c>
      <c r="E444" s="4" t="s">
        <v>384</v>
      </c>
      <c r="F444" s="4" t="s">
        <v>372</v>
      </c>
      <c r="G444" s="4" t="str">
        <f>CONCATENATE(Table711[[#This Row],[Fraction]],"-",Table711[[#This Row],[Pitch]]," ",Table711[[#This Row],[Series]]," ",Table711[[#This Row],[Class]])</f>
        <v>1 13/16-8 UN 2A</v>
      </c>
      <c r="H444" s="4" t="str">
        <f>CONCATENATE(TEXT(Table711[[#This Row],[Decimal]],".000"),"-",Table711[[#This Row],[Pitch]]," ",Table711[[#This Row],[Series]]," ",Table711[[#This Row],[Class]])</f>
        <v>1.813-8 UN 2A</v>
      </c>
      <c r="I444" s="55">
        <v>2.3E-3</v>
      </c>
      <c r="J444" s="55">
        <v>1.8102</v>
      </c>
      <c r="K444" s="55">
        <v>1.7951999999999999</v>
      </c>
      <c r="L444" s="55" t="s">
        <v>551</v>
      </c>
      <c r="M444" s="55">
        <v>1.7290000000000001</v>
      </c>
      <c r="N444" s="55">
        <v>1.7214</v>
      </c>
      <c r="O444" s="55">
        <v>1.6614</v>
      </c>
      <c r="R444" s="4"/>
      <c r="S444" s="38" t="s">
        <v>777</v>
      </c>
      <c r="T444" s="4" t="str">
        <f>VLOOKUP(LEFT(Table7912[[#This Row],[Column1]],FIND("–",Table7912[[#This Row],[Column1]])-1),Table610[],2,0)</f>
        <v>1 13/16</v>
      </c>
      <c r="U444" s="13">
        <f>VLOOKUP(LEFT(Table7912[[#This Row],[Column1]],FIND("–",Table7912[[#This Row],[Column1]])-1),Table610[],4,0)</f>
        <v>1.8125</v>
      </c>
      <c r="V444" s="4" t="str">
        <f t="shared" si="13"/>
        <v>8</v>
      </c>
      <c r="W444" s="4" t="s">
        <v>384</v>
      </c>
      <c r="X444" s="4" t="s">
        <v>373</v>
      </c>
      <c r="Y444" s="4" t="str">
        <f>CONCATENATE(Table7912[[#This Row],[Fraction]],"-",Table7912[[#This Row],[Pitch]]," ",Table7912[[#This Row],[Series]]," ",Table7912[[#This Row],[Class]])</f>
        <v>1 13/16-8 UN 2B</v>
      </c>
      <c r="Z444" s="4" t="str">
        <f>CONCATENATE(TEXT(Table7912[[#This Row],[Decimal]],".000"),"-",Table7912[[#This Row],[Pitch]]," ",Table7912[[#This Row],[Series]]," ",Table7912[[#This Row],[Class]])</f>
        <v>1.813-8 UN 2B</v>
      </c>
      <c r="AC444" s="55">
        <v>1.8125</v>
      </c>
      <c r="AE444" s="4">
        <v>1.7412000000000001</v>
      </c>
      <c r="AF444" s="4">
        <v>1.7313000000000001</v>
      </c>
      <c r="AG444" s="4"/>
      <c r="AH444" s="55">
        <v>1.677</v>
      </c>
      <c r="AI444" s="4">
        <v>1.702</v>
      </c>
      <c r="AJ444" s="4"/>
      <c r="AK444" s="4"/>
      <c r="AL444" s="4"/>
      <c r="AM444" s="4"/>
      <c r="AN444" s="4"/>
      <c r="AO444" s="4"/>
      <c r="AS444" s="16"/>
      <c r="AT444" s="16"/>
      <c r="AX444" s="17"/>
      <c r="AY444" s="77"/>
    </row>
    <row r="445" spans="1:51" x14ac:dyDescent="0.25">
      <c r="A445" s="38" t="s">
        <v>777</v>
      </c>
      <c r="B445" s="4" t="str">
        <f>VLOOKUP(LEFT(Table711[[#This Row],[Column1]],FIND("–",Table711[[#This Row],[Column1]])-1),Table610[],2,0)</f>
        <v>1 13/16</v>
      </c>
      <c r="C445" s="13">
        <f>VLOOKUP(LEFT(Table711[[#This Row],[Column1]],FIND("–",Table711[[#This Row],[Column1]])-1),Table610[],4,0)</f>
        <v>1.8125</v>
      </c>
      <c r="D445" s="4" t="str">
        <f t="shared" si="12"/>
        <v>8</v>
      </c>
      <c r="E445" s="4" t="s">
        <v>384</v>
      </c>
      <c r="F445" s="4" t="s">
        <v>374</v>
      </c>
      <c r="G445" s="4" t="str">
        <f>CONCATENATE(Table711[[#This Row],[Fraction]],"-",Table711[[#This Row],[Pitch]]," ",Table711[[#This Row],[Series]]," ",Table711[[#This Row],[Class]])</f>
        <v>1 13/16-8 UN 3A</v>
      </c>
      <c r="H445" s="4" t="str">
        <f>CONCATENATE(TEXT(Table711[[#This Row],[Decimal]],".000"),"-",Table711[[#This Row],[Pitch]]," ",Table711[[#This Row],[Series]]," ",Table711[[#This Row],[Class]])</f>
        <v>1.813-8 UN 3A</v>
      </c>
      <c r="I445" s="55">
        <v>0</v>
      </c>
      <c r="J445" s="55">
        <v>1.8125</v>
      </c>
      <c r="K445" s="55">
        <v>1.7975000000000001</v>
      </c>
      <c r="L445" s="55" t="s">
        <v>551</v>
      </c>
      <c r="M445" s="55">
        <v>1.7313000000000001</v>
      </c>
      <c r="N445" s="55">
        <v>1.7256</v>
      </c>
      <c r="O445" s="55">
        <v>1.6637</v>
      </c>
      <c r="R445" s="4"/>
      <c r="S445" s="38" t="s">
        <v>777</v>
      </c>
      <c r="T445" s="4" t="str">
        <f>VLOOKUP(LEFT(Table7912[[#This Row],[Column1]],FIND("–",Table7912[[#This Row],[Column1]])-1),Table610[],2,0)</f>
        <v>1 13/16</v>
      </c>
      <c r="U445" s="13">
        <f>VLOOKUP(LEFT(Table7912[[#This Row],[Column1]],FIND("–",Table7912[[#This Row],[Column1]])-1),Table610[],4,0)</f>
        <v>1.8125</v>
      </c>
      <c r="V445" s="4" t="str">
        <f t="shared" si="13"/>
        <v>8</v>
      </c>
      <c r="W445" s="4" t="s">
        <v>384</v>
      </c>
      <c r="X445" s="4" t="s">
        <v>375</v>
      </c>
      <c r="Y445" s="4" t="str">
        <f>CONCATENATE(Table7912[[#This Row],[Fraction]],"-",Table7912[[#This Row],[Pitch]]," ",Table7912[[#This Row],[Series]]," ",Table7912[[#This Row],[Class]])</f>
        <v>1 13/16-8 UN 3B</v>
      </c>
      <c r="Z445" s="4" t="str">
        <f>CONCATENATE(TEXT(Table7912[[#This Row],[Decimal]],".000"),"-",Table7912[[#This Row],[Pitch]]," ",Table7912[[#This Row],[Series]]," ",Table7912[[#This Row],[Class]])</f>
        <v>1.813-8 UN 3B</v>
      </c>
      <c r="AC445" s="55">
        <v>1.8125</v>
      </c>
      <c r="AE445" s="4">
        <v>1.7386999999999999</v>
      </c>
      <c r="AF445" s="4">
        <v>1.7313000000000001</v>
      </c>
      <c r="AG445" s="4"/>
      <c r="AH445" s="55">
        <v>1.677</v>
      </c>
      <c r="AI445" s="4">
        <v>1.6921999999999999</v>
      </c>
      <c r="AJ445" s="4"/>
      <c r="AK445" s="4"/>
      <c r="AL445" s="4"/>
      <c r="AM445" s="4"/>
      <c r="AN445" s="4"/>
      <c r="AO445" s="4"/>
      <c r="AS445" s="16"/>
      <c r="AT445" s="16"/>
      <c r="AX445" s="17"/>
      <c r="AY445" s="77"/>
    </row>
    <row r="446" spans="1:51" x14ac:dyDescent="0.25">
      <c r="A446" s="38" t="s">
        <v>778</v>
      </c>
      <c r="B446" s="4" t="str">
        <f>VLOOKUP(LEFT(Table711[[#This Row],[Column1]],FIND("–",Table711[[#This Row],[Column1]])-1),Table610[],2,0)</f>
        <v>1 13/16</v>
      </c>
      <c r="C446" s="13">
        <f>VLOOKUP(LEFT(Table711[[#This Row],[Column1]],FIND("–",Table711[[#This Row],[Column1]])-1),Table610[],4,0)</f>
        <v>1.8125</v>
      </c>
      <c r="D446" s="4" t="str">
        <f t="shared" si="12"/>
        <v>12</v>
      </c>
      <c r="E446" s="4" t="s">
        <v>384</v>
      </c>
      <c r="F446" s="4" t="s">
        <v>372</v>
      </c>
      <c r="G446" s="4" t="str">
        <f>CONCATENATE(Table711[[#This Row],[Fraction]],"-",Table711[[#This Row],[Pitch]]," ",Table711[[#This Row],[Series]]," ",Table711[[#This Row],[Class]])</f>
        <v>1 13/16-12 UN 2A</v>
      </c>
      <c r="H446" s="4" t="str">
        <f>CONCATENATE(TEXT(Table711[[#This Row],[Decimal]],".000"),"-",Table711[[#This Row],[Pitch]]," ",Table711[[#This Row],[Series]]," ",Table711[[#This Row],[Class]])</f>
        <v>1.813-12 UN 2A</v>
      </c>
      <c r="I446" s="55">
        <v>1.8E-3</v>
      </c>
      <c r="J446" s="55">
        <v>1.8107</v>
      </c>
      <c r="K446" s="55">
        <v>1.7992999999999999</v>
      </c>
      <c r="L446" s="55" t="s">
        <v>551</v>
      </c>
      <c r="M446" s="55">
        <v>1.7565999999999999</v>
      </c>
      <c r="N446" s="55">
        <v>1.7505999999999999</v>
      </c>
      <c r="O446" s="55">
        <v>1.7115</v>
      </c>
      <c r="R446" s="4"/>
      <c r="S446" s="38" t="s">
        <v>778</v>
      </c>
      <c r="T446" s="4" t="str">
        <f>VLOOKUP(LEFT(Table7912[[#This Row],[Column1]],FIND("–",Table7912[[#This Row],[Column1]])-1),Table610[],2,0)</f>
        <v>1 13/16</v>
      </c>
      <c r="U446" s="13">
        <f>VLOOKUP(LEFT(Table7912[[#This Row],[Column1]],FIND("–",Table7912[[#This Row],[Column1]])-1),Table610[],4,0)</f>
        <v>1.8125</v>
      </c>
      <c r="V446" s="4" t="str">
        <f t="shared" si="13"/>
        <v>12</v>
      </c>
      <c r="W446" s="4" t="s">
        <v>384</v>
      </c>
      <c r="X446" s="4" t="s">
        <v>373</v>
      </c>
      <c r="Y446" s="4" t="str">
        <f>CONCATENATE(Table7912[[#This Row],[Fraction]],"-",Table7912[[#This Row],[Pitch]]," ",Table7912[[#This Row],[Series]]," ",Table7912[[#This Row],[Class]])</f>
        <v>1 13/16-12 UN 2B</v>
      </c>
      <c r="Z446" s="4" t="str">
        <f>CONCATENATE(TEXT(Table7912[[#This Row],[Decimal]],".000"),"-",Table7912[[#This Row],[Pitch]]," ",Table7912[[#This Row],[Series]]," ",Table7912[[#This Row],[Class]])</f>
        <v>1.813-12 UN 2B</v>
      </c>
      <c r="AC446" s="55">
        <v>1.8125</v>
      </c>
      <c r="AE446" s="4">
        <v>1.7662</v>
      </c>
      <c r="AF446" s="4">
        <v>1.7584</v>
      </c>
      <c r="AG446" s="4"/>
      <c r="AH446" s="55">
        <v>1.722</v>
      </c>
      <c r="AI446" s="4">
        <v>1.74</v>
      </c>
      <c r="AJ446" s="4"/>
      <c r="AK446" s="4"/>
      <c r="AL446" s="4"/>
      <c r="AM446" s="4"/>
      <c r="AN446" s="4"/>
      <c r="AO446" s="4"/>
      <c r="AS446" s="16"/>
      <c r="AT446" s="16"/>
      <c r="AX446" s="17"/>
      <c r="AY446" s="77"/>
    </row>
    <row r="447" spans="1:51" x14ac:dyDescent="0.25">
      <c r="A447" s="38" t="s">
        <v>778</v>
      </c>
      <c r="B447" s="4" t="str">
        <f>VLOOKUP(LEFT(Table711[[#This Row],[Column1]],FIND("–",Table711[[#This Row],[Column1]])-1),Table610[],2,0)</f>
        <v>1 13/16</v>
      </c>
      <c r="C447" s="13">
        <f>VLOOKUP(LEFT(Table711[[#This Row],[Column1]],FIND("–",Table711[[#This Row],[Column1]])-1),Table610[],4,0)</f>
        <v>1.8125</v>
      </c>
      <c r="D447" s="4" t="str">
        <f t="shared" si="12"/>
        <v>12</v>
      </c>
      <c r="E447" s="4" t="s">
        <v>384</v>
      </c>
      <c r="F447" s="4" t="s">
        <v>374</v>
      </c>
      <c r="G447" s="4" t="str">
        <f>CONCATENATE(Table711[[#This Row],[Fraction]],"-",Table711[[#This Row],[Pitch]]," ",Table711[[#This Row],[Series]]," ",Table711[[#This Row],[Class]])</f>
        <v>1 13/16-12 UN 3A</v>
      </c>
      <c r="H447" s="4" t="str">
        <f>CONCATENATE(TEXT(Table711[[#This Row],[Decimal]],".000"),"-",Table711[[#This Row],[Pitch]]," ",Table711[[#This Row],[Series]]," ",Table711[[#This Row],[Class]])</f>
        <v>1.813-12 UN 3A</v>
      </c>
      <c r="I447" s="55">
        <v>0</v>
      </c>
      <c r="J447" s="55">
        <v>1.8125</v>
      </c>
      <c r="K447" s="55">
        <v>1.8010999999999999</v>
      </c>
      <c r="L447" s="55" t="s">
        <v>551</v>
      </c>
      <c r="M447" s="55">
        <v>1.7584</v>
      </c>
      <c r="N447" s="55">
        <v>1.7539</v>
      </c>
      <c r="O447" s="55">
        <v>1.7133</v>
      </c>
      <c r="R447" s="4"/>
      <c r="S447" s="38" t="s">
        <v>778</v>
      </c>
      <c r="T447" s="4" t="str">
        <f>VLOOKUP(LEFT(Table7912[[#This Row],[Column1]],FIND("–",Table7912[[#This Row],[Column1]])-1),Table610[],2,0)</f>
        <v>1 13/16</v>
      </c>
      <c r="U447" s="13">
        <f>VLOOKUP(LEFT(Table7912[[#This Row],[Column1]],FIND("–",Table7912[[#This Row],[Column1]])-1),Table610[],4,0)</f>
        <v>1.8125</v>
      </c>
      <c r="V447" s="4" t="str">
        <f t="shared" si="13"/>
        <v>12</v>
      </c>
      <c r="W447" s="4" t="s">
        <v>384</v>
      </c>
      <c r="X447" s="4" t="s">
        <v>375</v>
      </c>
      <c r="Y447" s="4" t="str">
        <f>CONCATENATE(Table7912[[#This Row],[Fraction]],"-",Table7912[[#This Row],[Pitch]]," ",Table7912[[#This Row],[Series]]," ",Table7912[[#This Row],[Class]])</f>
        <v>1 13/16-12 UN 3B</v>
      </c>
      <c r="Z447" s="4" t="str">
        <f>CONCATENATE(TEXT(Table7912[[#This Row],[Decimal]],".000"),"-",Table7912[[#This Row],[Pitch]]," ",Table7912[[#This Row],[Series]]," ",Table7912[[#This Row],[Class]])</f>
        <v>1.813-12 UN 3B</v>
      </c>
      <c r="AC447" s="55">
        <v>1.8125</v>
      </c>
      <c r="AE447" s="4">
        <v>1.7642</v>
      </c>
      <c r="AF447" s="4">
        <v>1.7584</v>
      </c>
      <c r="AG447" s="4"/>
      <c r="AH447" s="55">
        <v>1.722</v>
      </c>
      <c r="AI447" s="4">
        <v>1.7323</v>
      </c>
      <c r="AJ447" s="4"/>
      <c r="AK447" s="4"/>
      <c r="AL447" s="4"/>
      <c r="AM447" s="4"/>
      <c r="AN447" s="4"/>
      <c r="AO447" s="4"/>
      <c r="AS447" s="16"/>
      <c r="AT447" s="16"/>
      <c r="AX447" s="17"/>
      <c r="AY447" s="77"/>
    </row>
    <row r="448" spans="1:51" x14ac:dyDescent="0.25">
      <c r="A448" s="38" t="s">
        <v>779</v>
      </c>
      <c r="B448" s="4" t="str">
        <f>VLOOKUP(LEFT(Table711[[#This Row],[Column1]],FIND("–",Table711[[#This Row],[Column1]])-1),Table610[],2,0)</f>
        <v>1 13/16</v>
      </c>
      <c r="C448" s="13">
        <f>VLOOKUP(LEFT(Table711[[#This Row],[Column1]],FIND("–",Table711[[#This Row],[Column1]])-1),Table610[],4,0)</f>
        <v>1.8125</v>
      </c>
      <c r="D448" s="4" t="str">
        <f t="shared" si="12"/>
        <v>16</v>
      </c>
      <c r="E448" s="4" t="s">
        <v>384</v>
      </c>
      <c r="F448" s="4" t="s">
        <v>372</v>
      </c>
      <c r="G448" s="4" t="str">
        <f>CONCATENATE(Table711[[#This Row],[Fraction]],"-",Table711[[#This Row],[Pitch]]," ",Table711[[#This Row],[Series]]," ",Table711[[#This Row],[Class]])</f>
        <v>1 13/16-16 UN 2A</v>
      </c>
      <c r="H448" s="4" t="str">
        <f>CONCATENATE(TEXT(Table711[[#This Row],[Decimal]],".000"),"-",Table711[[#This Row],[Pitch]]," ",Table711[[#This Row],[Series]]," ",Table711[[#This Row],[Class]])</f>
        <v>1.813-16 UN 2A</v>
      </c>
      <c r="I448" s="55">
        <v>1.6000000000000001E-3</v>
      </c>
      <c r="J448" s="55">
        <v>1.8109</v>
      </c>
      <c r="K448" s="55">
        <v>1.8015000000000001</v>
      </c>
      <c r="L448" s="55" t="s">
        <v>551</v>
      </c>
      <c r="M448" s="55">
        <v>1.7703</v>
      </c>
      <c r="N448" s="55">
        <v>1.7649999999999999</v>
      </c>
      <c r="O448" s="55">
        <v>1.7363999999999999</v>
      </c>
      <c r="R448" s="4"/>
      <c r="S448" s="38" t="s">
        <v>779</v>
      </c>
      <c r="T448" s="4" t="str">
        <f>VLOOKUP(LEFT(Table7912[[#This Row],[Column1]],FIND("–",Table7912[[#This Row],[Column1]])-1),Table610[],2,0)</f>
        <v>1 13/16</v>
      </c>
      <c r="U448" s="13">
        <f>VLOOKUP(LEFT(Table7912[[#This Row],[Column1]],FIND("–",Table7912[[#This Row],[Column1]])-1),Table610[],4,0)</f>
        <v>1.8125</v>
      </c>
      <c r="V448" s="4" t="str">
        <f t="shared" si="13"/>
        <v>16</v>
      </c>
      <c r="W448" s="4" t="s">
        <v>384</v>
      </c>
      <c r="X448" s="4" t="s">
        <v>373</v>
      </c>
      <c r="Y448" s="4" t="str">
        <f>CONCATENATE(Table7912[[#This Row],[Fraction]],"-",Table7912[[#This Row],[Pitch]]," ",Table7912[[#This Row],[Series]]," ",Table7912[[#This Row],[Class]])</f>
        <v>1 13/16-16 UN 2B</v>
      </c>
      <c r="Z448" s="4" t="str">
        <f>CONCATENATE(TEXT(Table7912[[#This Row],[Decimal]],".000"),"-",Table7912[[#This Row],[Pitch]]," ",Table7912[[#This Row],[Series]]," ",Table7912[[#This Row],[Class]])</f>
        <v>1.813-16 UN 2B</v>
      </c>
      <c r="AC448" s="55">
        <v>1.8125</v>
      </c>
      <c r="AE448" s="4">
        <v>1.7787999999999999</v>
      </c>
      <c r="AF448" s="4">
        <v>1.7719</v>
      </c>
      <c r="AG448" s="4"/>
      <c r="AH448" s="55">
        <v>1.7450000000000001</v>
      </c>
      <c r="AI448" s="4">
        <v>1.7589999999999999</v>
      </c>
      <c r="AJ448" s="4"/>
      <c r="AK448" s="4"/>
      <c r="AL448" s="4"/>
      <c r="AM448" s="4"/>
      <c r="AN448" s="4"/>
      <c r="AO448" s="4"/>
      <c r="AS448" s="16"/>
      <c r="AT448" s="16"/>
      <c r="AX448" s="17"/>
      <c r="AY448" s="77"/>
    </row>
    <row r="449" spans="1:51" x14ac:dyDescent="0.25">
      <c r="A449" s="38" t="s">
        <v>779</v>
      </c>
      <c r="B449" s="4" t="str">
        <f>VLOOKUP(LEFT(Table711[[#This Row],[Column1]],FIND("–",Table711[[#This Row],[Column1]])-1),Table610[],2,0)</f>
        <v>1 13/16</v>
      </c>
      <c r="C449" s="13">
        <f>VLOOKUP(LEFT(Table711[[#This Row],[Column1]],FIND("–",Table711[[#This Row],[Column1]])-1),Table610[],4,0)</f>
        <v>1.8125</v>
      </c>
      <c r="D449" s="4" t="str">
        <f t="shared" si="12"/>
        <v>16</v>
      </c>
      <c r="E449" s="4" t="s">
        <v>384</v>
      </c>
      <c r="F449" s="4" t="s">
        <v>374</v>
      </c>
      <c r="G449" s="4" t="str">
        <f>CONCATENATE(Table711[[#This Row],[Fraction]],"-",Table711[[#This Row],[Pitch]]," ",Table711[[#This Row],[Series]]," ",Table711[[#This Row],[Class]])</f>
        <v>1 13/16-16 UN 3A</v>
      </c>
      <c r="H449" s="4" t="str">
        <f>CONCATENATE(TEXT(Table711[[#This Row],[Decimal]],".000"),"-",Table711[[#This Row],[Pitch]]," ",Table711[[#This Row],[Series]]," ",Table711[[#This Row],[Class]])</f>
        <v>1.813-16 UN 3A</v>
      </c>
      <c r="I449" s="55">
        <v>0</v>
      </c>
      <c r="J449" s="55">
        <v>1.8125</v>
      </c>
      <c r="K449" s="55">
        <v>1.8030999999999999</v>
      </c>
      <c r="L449" s="55" t="s">
        <v>551</v>
      </c>
      <c r="M449" s="55">
        <v>1.7719</v>
      </c>
      <c r="N449" s="55">
        <v>1.7679</v>
      </c>
      <c r="O449" s="55">
        <v>1.738</v>
      </c>
      <c r="R449" s="4"/>
      <c r="S449" s="38" t="s">
        <v>779</v>
      </c>
      <c r="T449" s="4" t="str">
        <f>VLOOKUP(LEFT(Table7912[[#This Row],[Column1]],FIND("–",Table7912[[#This Row],[Column1]])-1),Table610[],2,0)</f>
        <v>1 13/16</v>
      </c>
      <c r="U449" s="13">
        <f>VLOOKUP(LEFT(Table7912[[#This Row],[Column1]],FIND("–",Table7912[[#This Row],[Column1]])-1),Table610[],4,0)</f>
        <v>1.8125</v>
      </c>
      <c r="V449" s="4" t="str">
        <f t="shared" si="13"/>
        <v>16</v>
      </c>
      <c r="W449" s="4" t="s">
        <v>384</v>
      </c>
      <c r="X449" s="4" t="s">
        <v>375</v>
      </c>
      <c r="Y449" s="4" t="str">
        <f>CONCATENATE(Table7912[[#This Row],[Fraction]],"-",Table7912[[#This Row],[Pitch]]," ",Table7912[[#This Row],[Series]]," ",Table7912[[#This Row],[Class]])</f>
        <v>1 13/16-16 UN 3B</v>
      </c>
      <c r="Z449" s="4" t="str">
        <f>CONCATENATE(TEXT(Table7912[[#This Row],[Decimal]],".000"),"-",Table7912[[#This Row],[Pitch]]," ",Table7912[[#This Row],[Series]]," ",Table7912[[#This Row],[Class]])</f>
        <v>1.813-16 UN 3B</v>
      </c>
      <c r="AC449" s="55">
        <v>1.8125</v>
      </c>
      <c r="AE449" s="4">
        <v>1.7770999999999999</v>
      </c>
      <c r="AF449" s="4">
        <v>1.7719</v>
      </c>
      <c r="AG449" s="4"/>
      <c r="AH449" s="55">
        <v>1.7450000000000001</v>
      </c>
      <c r="AI449" s="4">
        <v>1.7533000000000001</v>
      </c>
      <c r="AJ449" s="4"/>
      <c r="AK449" s="4"/>
      <c r="AL449" s="4"/>
      <c r="AM449" s="4"/>
      <c r="AN449" s="4"/>
      <c r="AO449" s="4"/>
      <c r="AS449" s="16"/>
      <c r="AT449" s="16"/>
      <c r="AX449" s="17"/>
      <c r="AY449" s="77"/>
    </row>
    <row r="450" spans="1:51" x14ac:dyDescent="0.25">
      <c r="A450" s="38" t="s">
        <v>780</v>
      </c>
      <c r="B450" s="4" t="str">
        <f>VLOOKUP(LEFT(Table711[[#This Row],[Column1]],FIND("–",Table711[[#This Row],[Column1]])-1),Table610[],2,0)</f>
        <v>1 13/16</v>
      </c>
      <c r="C450" s="13">
        <f>VLOOKUP(LEFT(Table711[[#This Row],[Column1]],FIND("–",Table711[[#This Row],[Column1]])-1),Table610[],4,0)</f>
        <v>1.8125</v>
      </c>
      <c r="D450" s="4" t="str">
        <f t="shared" si="12"/>
        <v>20</v>
      </c>
      <c r="E450" s="4" t="s">
        <v>384</v>
      </c>
      <c r="F450" s="4" t="s">
        <v>372</v>
      </c>
      <c r="G450" s="4" t="str">
        <f>CONCATENATE(Table711[[#This Row],[Fraction]],"-",Table711[[#This Row],[Pitch]]," ",Table711[[#This Row],[Series]]," ",Table711[[#This Row],[Class]])</f>
        <v>1 13/16-20 UN 2A</v>
      </c>
      <c r="H450" s="4" t="str">
        <f>CONCATENATE(TEXT(Table711[[#This Row],[Decimal]],".000"),"-",Table711[[#This Row],[Pitch]]," ",Table711[[#This Row],[Series]]," ",Table711[[#This Row],[Class]])</f>
        <v>1.813-20 UN 2A</v>
      </c>
      <c r="I450" s="55">
        <v>1.5E-3</v>
      </c>
      <c r="J450" s="55">
        <v>1.8109999999999999</v>
      </c>
      <c r="K450" s="55">
        <v>1.8028999999999999</v>
      </c>
      <c r="L450" s="55" t="s">
        <v>551</v>
      </c>
      <c r="M450" s="55">
        <v>1.7785</v>
      </c>
      <c r="N450" s="55">
        <v>1.7737000000000001</v>
      </c>
      <c r="O450" s="55">
        <v>1.7515000000000001</v>
      </c>
      <c r="R450" s="4"/>
      <c r="S450" s="38" t="s">
        <v>780</v>
      </c>
      <c r="T450" s="4" t="str">
        <f>VLOOKUP(LEFT(Table7912[[#This Row],[Column1]],FIND("–",Table7912[[#This Row],[Column1]])-1),Table610[],2,0)</f>
        <v>1 13/16</v>
      </c>
      <c r="U450" s="13">
        <f>VLOOKUP(LEFT(Table7912[[#This Row],[Column1]],FIND("–",Table7912[[#This Row],[Column1]])-1),Table610[],4,0)</f>
        <v>1.8125</v>
      </c>
      <c r="V450" s="4" t="str">
        <f t="shared" si="13"/>
        <v>20</v>
      </c>
      <c r="W450" s="4" t="s">
        <v>384</v>
      </c>
      <c r="X450" s="4" t="s">
        <v>373</v>
      </c>
      <c r="Y450" s="4" t="str">
        <f>CONCATENATE(Table7912[[#This Row],[Fraction]],"-",Table7912[[#This Row],[Pitch]]," ",Table7912[[#This Row],[Series]]," ",Table7912[[#This Row],[Class]])</f>
        <v>1 13/16-20 UN 2B</v>
      </c>
      <c r="Z450" s="4" t="str">
        <f>CONCATENATE(TEXT(Table7912[[#This Row],[Decimal]],".000"),"-",Table7912[[#This Row],[Pitch]]," ",Table7912[[#This Row],[Series]]," ",Table7912[[#This Row],[Class]])</f>
        <v>1.813-20 UN 2B</v>
      </c>
      <c r="AC450" s="55">
        <v>1.8125</v>
      </c>
      <c r="AE450" s="4">
        <v>1.7863</v>
      </c>
      <c r="AF450" s="4">
        <v>1.78</v>
      </c>
      <c r="AG450" s="4"/>
      <c r="AH450" s="55">
        <v>1.758</v>
      </c>
      <c r="AI450" s="4">
        <v>1.77</v>
      </c>
      <c r="AJ450" s="4"/>
      <c r="AK450" s="4"/>
      <c r="AL450" s="4"/>
      <c r="AM450" s="4"/>
      <c r="AN450" s="4"/>
      <c r="AO450" s="4"/>
      <c r="AS450" s="16"/>
      <c r="AT450" s="16"/>
      <c r="AX450" s="17"/>
      <c r="AY450" s="77"/>
    </row>
    <row r="451" spans="1:51" x14ac:dyDescent="0.25">
      <c r="A451" s="38" t="s">
        <v>780</v>
      </c>
      <c r="B451" s="4" t="str">
        <f>VLOOKUP(LEFT(Table711[[#This Row],[Column1]],FIND("–",Table711[[#This Row],[Column1]])-1),Table610[],2,0)</f>
        <v>1 13/16</v>
      </c>
      <c r="C451" s="13">
        <f>VLOOKUP(LEFT(Table711[[#This Row],[Column1]],FIND("–",Table711[[#This Row],[Column1]])-1),Table610[],4,0)</f>
        <v>1.8125</v>
      </c>
      <c r="D451" s="4" t="str">
        <f t="shared" ref="D451:D514" si="14">RIGHT(A451,LEN(A451)-FIND("–",A451))</f>
        <v>20</v>
      </c>
      <c r="E451" s="4" t="s">
        <v>384</v>
      </c>
      <c r="F451" s="4" t="s">
        <v>374</v>
      </c>
      <c r="G451" s="4" t="str">
        <f>CONCATENATE(Table711[[#This Row],[Fraction]],"-",Table711[[#This Row],[Pitch]]," ",Table711[[#This Row],[Series]]," ",Table711[[#This Row],[Class]])</f>
        <v>1 13/16-20 UN 3A</v>
      </c>
      <c r="H451" s="4" t="str">
        <f>CONCATENATE(TEXT(Table711[[#This Row],[Decimal]],".000"),"-",Table711[[#This Row],[Pitch]]," ",Table711[[#This Row],[Series]]," ",Table711[[#This Row],[Class]])</f>
        <v>1.813-20 UN 3A</v>
      </c>
      <c r="I451" s="55">
        <v>0</v>
      </c>
      <c r="J451" s="55">
        <v>1.8125</v>
      </c>
      <c r="K451" s="55">
        <v>1.8044</v>
      </c>
      <c r="L451" s="55" t="s">
        <v>551</v>
      </c>
      <c r="M451" s="55">
        <v>1.78</v>
      </c>
      <c r="N451" s="55">
        <v>1.7764</v>
      </c>
      <c r="O451" s="55">
        <v>1.7529999999999999</v>
      </c>
      <c r="R451" s="4"/>
      <c r="S451" s="38" t="s">
        <v>780</v>
      </c>
      <c r="T451" s="4" t="str">
        <f>VLOOKUP(LEFT(Table7912[[#This Row],[Column1]],FIND("–",Table7912[[#This Row],[Column1]])-1),Table610[],2,0)</f>
        <v>1 13/16</v>
      </c>
      <c r="U451" s="13">
        <f>VLOOKUP(LEFT(Table7912[[#This Row],[Column1]],FIND("–",Table7912[[#This Row],[Column1]])-1),Table610[],4,0)</f>
        <v>1.8125</v>
      </c>
      <c r="V451" s="4" t="str">
        <f t="shared" ref="V451:V514" si="15">RIGHT(S451,LEN(S451)-FIND("–",S451))</f>
        <v>20</v>
      </c>
      <c r="W451" s="4" t="s">
        <v>384</v>
      </c>
      <c r="X451" s="4" t="s">
        <v>375</v>
      </c>
      <c r="Y451" s="4" t="str">
        <f>CONCATENATE(Table7912[[#This Row],[Fraction]],"-",Table7912[[#This Row],[Pitch]]," ",Table7912[[#This Row],[Series]]," ",Table7912[[#This Row],[Class]])</f>
        <v>1 13/16-20 UN 3B</v>
      </c>
      <c r="Z451" s="4" t="str">
        <f>CONCATENATE(TEXT(Table7912[[#This Row],[Decimal]],".000"),"-",Table7912[[#This Row],[Pitch]]," ",Table7912[[#This Row],[Series]]," ",Table7912[[#This Row],[Class]])</f>
        <v>1.813-20 UN 3B</v>
      </c>
      <c r="AC451" s="55">
        <v>1.8125</v>
      </c>
      <c r="AE451" s="4">
        <v>1.7847</v>
      </c>
      <c r="AF451" s="4">
        <v>1.78</v>
      </c>
      <c r="AG451" s="4"/>
      <c r="AH451" s="55">
        <v>1.758</v>
      </c>
      <c r="AI451" s="4">
        <v>1.7662</v>
      </c>
      <c r="AJ451" s="4"/>
      <c r="AK451" s="4"/>
      <c r="AL451" s="4"/>
      <c r="AM451" s="4"/>
      <c r="AN451" s="4"/>
      <c r="AO451" s="4"/>
      <c r="AS451" s="16"/>
      <c r="AT451" s="16"/>
      <c r="AX451" s="17"/>
      <c r="AY451" s="77"/>
    </row>
    <row r="452" spans="1:51" x14ac:dyDescent="0.25">
      <c r="A452" s="38" t="s">
        <v>781</v>
      </c>
      <c r="B452" s="4" t="str">
        <f>VLOOKUP(LEFT(Table711[[#This Row],[Column1]],FIND("–",Table711[[#This Row],[Column1]])-1),Table610[],2,0)</f>
        <v>1 7/8</v>
      </c>
      <c r="C452" s="13">
        <f>VLOOKUP(LEFT(Table711[[#This Row],[Column1]],FIND("–",Table711[[#This Row],[Column1]])-1),Table610[],4,0)</f>
        <v>1.875</v>
      </c>
      <c r="D452" s="4" t="str">
        <f t="shared" si="14"/>
        <v>6</v>
      </c>
      <c r="E452" s="4" t="s">
        <v>384</v>
      </c>
      <c r="F452" s="4" t="s">
        <v>372</v>
      </c>
      <c r="G452" s="4" t="str">
        <f>CONCATENATE(Table711[[#This Row],[Fraction]],"-",Table711[[#This Row],[Pitch]]," ",Table711[[#This Row],[Series]]," ",Table711[[#This Row],[Class]])</f>
        <v>1 7/8-6 UN 2A</v>
      </c>
      <c r="H452" s="4" t="str">
        <f>CONCATENATE(TEXT(Table711[[#This Row],[Decimal]],".000"),"-",Table711[[#This Row],[Pitch]]," ",Table711[[#This Row],[Series]]," ",Table711[[#This Row],[Class]])</f>
        <v>1.875-6 UN 2A</v>
      </c>
      <c r="I452" s="55">
        <v>2.5000000000000001E-3</v>
      </c>
      <c r="J452" s="55">
        <v>1.8725000000000001</v>
      </c>
      <c r="K452" s="55">
        <v>1.8543000000000001</v>
      </c>
      <c r="L452" s="55" t="s">
        <v>551</v>
      </c>
      <c r="M452" s="55">
        <v>1.7642</v>
      </c>
      <c r="N452" s="55">
        <v>1.7558</v>
      </c>
      <c r="O452" s="55">
        <v>1.6740999999999999</v>
      </c>
      <c r="R452" s="4"/>
      <c r="S452" s="38" t="s">
        <v>781</v>
      </c>
      <c r="T452" s="4" t="str">
        <f>VLOOKUP(LEFT(Table7912[[#This Row],[Column1]],FIND("–",Table7912[[#This Row],[Column1]])-1),Table610[],2,0)</f>
        <v>1 7/8</v>
      </c>
      <c r="U452" s="13">
        <f>VLOOKUP(LEFT(Table7912[[#This Row],[Column1]],FIND("–",Table7912[[#This Row],[Column1]])-1),Table610[],4,0)</f>
        <v>1.875</v>
      </c>
      <c r="V452" s="4" t="str">
        <f t="shared" si="15"/>
        <v>6</v>
      </c>
      <c r="W452" s="4" t="s">
        <v>384</v>
      </c>
      <c r="X452" s="4" t="s">
        <v>373</v>
      </c>
      <c r="Y452" s="4" t="str">
        <f>CONCATENATE(Table7912[[#This Row],[Fraction]],"-",Table7912[[#This Row],[Pitch]]," ",Table7912[[#This Row],[Series]]," ",Table7912[[#This Row],[Class]])</f>
        <v>1 7/8-6 UN 2B</v>
      </c>
      <c r="Z452" s="4" t="str">
        <f>CONCATENATE(TEXT(Table7912[[#This Row],[Decimal]],".000"),"-",Table7912[[#This Row],[Pitch]]," ",Table7912[[#This Row],[Series]]," ",Table7912[[#This Row],[Class]])</f>
        <v>1.875-6 UN 2B</v>
      </c>
      <c r="AC452" s="55">
        <v>1.875</v>
      </c>
      <c r="AE452" s="4">
        <v>1.7777000000000001</v>
      </c>
      <c r="AF452" s="4">
        <v>1.7666999999999999</v>
      </c>
      <c r="AG452" s="4"/>
      <c r="AH452" s="55">
        <v>1.6950000000000001</v>
      </c>
      <c r="AI452" s="4">
        <v>1.7250000000000001</v>
      </c>
      <c r="AJ452" s="4"/>
      <c r="AK452" s="4"/>
      <c r="AL452" s="4"/>
      <c r="AM452" s="4"/>
      <c r="AN452" s="4"/>
      <c r="AO452" s="4"/>
      <c r="AS452" s="16"/>
      <c r="AT452" s="16"/>
      <c r="AX452" s="17"/>
      <c r="AY452" s="77"/>
    </row>
    <row r="453" spans="1:51" x14ac:dyDescent="0.25">
      <c r="A453" s="38" t="s">
        <v>781</v>
      </c>
      <c r="B453" s="4" t="str">
        <f>VLOOKUP(LEFT(Table711[[#This Row],[Column1]],FIND("–",Table711[[#This Row],[Column1]])-1),Table610[],2,0)</f>
        <v>1 7/8</v>
      </c>
      <c r="C453" s="13">
        <f>VLOOKUP(LEFT(Table711[[#This Row],[Column1]],FIND("–",Table711[[#This Row],[Column1]])-1),Table610[],4,0)</f>
        <v>1.875</v>
      </c>
      <c r="D453" s="4" t="str">
        <f t="shared" si="14"/>
        <v>6</v>
      </c>
      <c r="E453" s="4" t="s">
        <v>384</v>
      </c>
      <c r="F453" s="4" t="s">
        <v>374</v>
      </c>
      <c r="G453" s="4" t="str">
        <f>CONCATENATE(Table711[[#This Row],[Fraction]],"-",Table711[[#This Row],[Pitch]]," ",Table711[[#This Row],[Series]]," ",Table711[[#This Row],[Class]])</f>
        <v>1 7/8-6 UN 3A</v>
      </c>
      <c r="H453" s="4" t="str">
        <f>CONCATENATE(TEXT(Table711[[#This Row],[Decimal]],".000"),"-",Table711[[#This Row],[Pitch]]," ",Table711[[#This Row],[Series]]," ",Table711[[#This Row],[Class]])</f>
        <v>1.875-6 UN 3A</v>
      </c>
      <c r="I453" s="55">
        <v>0</v>
      </c>
      <c r="J453" s="55">
        <v>1.875</v>
      </c>
      <c r="K453" s="55">
        <v>1.8568</v>
      </c>
      <c r="L453" s="55" t="s">
        <v>551</v>
      </c>
      <c r="M453" s="55">
        <v>1.7666999999999999</v>
      </c>
      <c r="N453" s="55">
        <v>1.7604</v>
      </c>
      <c r="O453" s="55">
        <v>1.6766000000000001</v>
      </c>
      <c r="R453" s="4"/>
      <c r="S453" s="38" t="s">
        <v>781</v>
      </c>
      <c r="T453" s="4" t="str">
        <f>VLOOKUP(LEFT(Table7912[[#This Row],[Column1]],FIND("–",Table7912[[#This Row],[Column1]])-1),Table610[],2,0)</f>
        <v>1 7/8</v>
      </c>
      <c r="U453" s="13">
        <f>VLOOKUP(LEFT(Table7912[[#This Row],[Column1]],FIND("–",Table7912[[#This Row],[Column1]])-1),Table610[],4,0)</f>
        <v>1.875</v>
      </c>
      <c r="V453" s="4" t="str">
        <f t="shared" si="15"/>
        <v>6</v>
      </c>
      <c r="W453" s="4" t="s">
        <v>384</v>
      </c>
      <c r="X453" s="4" t="s">
        <v>375</v>
      </c>
      <c r="Y453" s="4" t="str">
        <f>CONCATENATE(Table7912[[#This Row],[Fraction]],"-",Table7912[[#This Row],[Pitch]]," ",Table7912[[#This Row],[Series]]," ",Table7912[[#This Row],[Class]])</f>
        <v>1 7/8-6 UN 3B</v>
      </c>
      <c r="Z453" s="4" t="str">
        <f>CONCATENATE(TEXT(Table7912[[#This Row],[Decimal]],".000"),"-",Table7912[[#This Row],[Pitch]]," ",Table7912[[#This Row],[Series]]," ",Table7912[[#This Row],[Class]])</f>
        <v>1.875-6 UN 3B</v>
      </c>
      <c r="AC453" s="55">
        <v>1.875</v>
      </c>
      <c r="AE453" s="4">
        <v>1.7748999999999999</v>
      </c>
      <c r="AF453" s="4">
        <v>1.7666999999999999</v>
      </c>
      <c r="AG453" s="4"/>
      <c r="AH453" s="55">
        <v>1.6950000000000001</v>
      </c>
      <c r="AI453" s="4">
        <v>1.7145999999999999</v>
      </c>
      <c r="AJ453" s="4"/>
      <c r="AK453" s="4"/>
      <c r="AL453" s="4"/>
      <c r="AM453" s="4"/>
      <c r="AN453" s="4"/>
      <c r="AO453" s="4"/>
      <c r="AS453" s="16"/>
      <c r="AT453" s="16"/>
      <c r="AX453" s="17"/>
      <c r="AY453" s="77"/>
    </row>
    <row r="454" spans="1:51" x14ac:dyDescent="0.25">
      <c r="A454" s="38" t="s">
        <v>782</v>
      </c>
      <c r="B454" s="4" t="str">
        <f>VLOOKUP(LEFT(Table711[[#This Row],[Column1]],FIND("–",Table711[[#This Row],[Column1]])-1),Table610[],2,0)</f>
        <v>1 7/8</v>
      </c>
      <c r="C454" s="13">
        <f>VLOOKUP(LEFT(Table711[[#This Row],[Column1]],FIND("–",Table711[[#This Row],[Column1]])-1),Table610[],4,0)</f>
        <v>1.875</v>
      </c>
      <c r="D454" s="4" t="str">
        <f t="shared" si="14"/>
        <v>8</v>
      </c>
      <c r="E454" s="4" t="s">
        <v>384</v>
      </c>
      <c r="F454" s="4" t="s">
        <v>372</v>
      </c>
      <c r="G454" s="4" t="str">
        <f>CONCATENATE(Table711[[#This Row],[Fraction]],"-",Table711[[#This Row],[Pitch]]," ",Table711[[#This Row],[Series]]," ",Table711[[#This Row],[Class]])</f>
        <v>1 7/8-8 UN 2A</v>
      </c>
      <c r="H454" s="4" t="str">
        <f>CONCATENATE(TEXT(Table711[[#This Row],[Decimal]],".000"),"-",Table711[[#This Row],[Pitch]]," ",Table711[[#This Row],[Series]]," ",Table711[[#This Row],[Class]])</f>
        <v>1.875-8 UN 2A</v>
      </c>
      <c r="I454" s="55">
        <v>2.3E-3</v>
      </c>
      <c r="J454" s="55">
        <v>1.8727</v>
      </c>
      <c r="K454" s="55">
        <v>1.8576999999999999</v>
      </c>
      <c r="L454" s="55">
        <v>1.8502000000000001</v>
      </c>
      <c r="M454" s="55">
        <v>1.7915000000000001</v>
      </c>
      <c r="N454" s="55">
        <v>1.7838000000000001</v>
      </c>
      <c r="O454" s="55">
        <v>1.7239</v>
      </c>
      <c r="R454" s="4"/>
      <c r="S454" s="38" t="s">
        <v>782</v>
      </c>
      <c r="T454" s="4" t="str">
        <f>VLOOKUP(LEFT(Table7912[[#This Row],[Column1]],FIND("–",Table7912[[#This Row],[Column1]])-1),Table610[],2,0)</f>
        <v>1 7/8</v>
      </c>
      <c r="U454" s="13">
        <f>VLOOKUP(LEFT(Table7912[[#This Row],[Column1]],FIND("–",Table7912[[#This Row],[Column1]])-1),Table610[],4,0)</f>
        <v>1.875</v>
      </c>
      <c r="V454" s="4" t="str">
        <f t="shared" si="15"/>
        <v>8</v>
      </c>
      <c r="W454" s="4" t="s">
        <v>384</v>
      </c>
      <c r="X454" s="4" t="s">
        <v>373</v>
      </c>
      <c r="Y454" s="4" t="str">
        <f>CONCATENATE(Table7912[[#This Row],[Fraction]],"-",Table7912[[#This Row],[Pitch]]," ",Table7912[[#This Row],[Series]]," ",Table7912[[#This Row],[Class]])</f>
        <v>1 7/8-8 UN 2B</v>
      </c>
      <c r="Z454" s="4" t="str">
        <f>CONCATENATE(TEXT(Table7912[[#This Row],[Decimal]],".000"),"-",Table7912[[#This Row],[Pitch]]," ",Table7912[[#This Row],[Series]]," ",Table7912[[#This Row],[Class]])</f>
        <v>1.875-8 UN 2B</v>
      </c>
      <c r="AC454" s="55">
        <v>1.875</v>
      </c>
      <c r="AE454" s="4">
        <v>1.8038000000000001</v>
      </c>
      <c r="AF454" s="4">
        <v>1.7938000000000001</v>
      </c>
      <c r="AG454" s="4"/>
      <c r="AH454" s="55">
        <v>1.74</v>
      </c>
      <c r="AI454" s="4">
        <v>1.7649999999999999</v>
      </c>
      <c r="AJ454" s="4"/>
      <c r="AK454" s="4"/>
      <c r="AL454" s="4"/>
      <c r="AM454" s="4"/>
      <c r="AN454" s="4"/>
      <c r="AO454" s="4"/>
      <c r="AS454" s="16"/>
      <c r="AT454" s="16"/>
      <c r="AX454" s="17"/>
      <c r="AY454" s="77"/>
    </row>
    <row r="455" spans="1:51" x14ac:dyDescent="0.25">
      <c r="A455" s="38" t="s">
        <v>782</v>
      </c>
      <c r="B455" s="4" t="str">
        <f>VLOOKUP(LEFT(Table711[[#This Row],[Column1]],FIND("–",Table711[[#This Row],[Column1]])-1),Table610[],2,0)</f>
        <v>1 7/8</v>
      </c>
      <c r="C455" s="13">
        <f>VLOOKUP(LEFT(Table711[[#This Row],[Column1]],FIND("–",Table711[[#This Row],[Column1]])-1),Table610[],4,0)</f>
        <v>1.875</v>
      </c>
      <c r="D455" s="4" t="str">
        <f t="shared" si="14"/>
        <v>8</v>
      </c>
      <c r="E455" s="4" t="s">
        <v>384</v>
      </c>
      <c r="F455" s="4" t="s">
        <v>374</v>
      </c>
      <c r="G455" s="4" t="str">
        <f>CONCATENATE(Table711[[#This Row],[Fraction]],"-",Table711[[#This Row],[Pitch]]," ",Table711[[#This Row],[Series]]," ",Table711[[#This Row],[Class]])</f>
        <v>1 7/8-8 UN 3A</v>
      </c>
      <c r="H455" s="4" t="str">
        <f>CONCATENATE(TEXT(Table711[[#This Row],[Decimal]],".000"),"-",Table711[[#This Row],[Pitch]]," ",Table711[[#This Row],[Series]]," ",Table711[[#This Row],[Class]])</f>
        <v>1.875-8 UN 3A</v>
      </c>
      <c r="I455" s="55">
        <v>0</v>
      </c>
      <c r="J455" s="55">
        <v>1.875</v>
      </c>
      <c r="K455" s="55">
        <v>1.86</v>
      </c>
      <c r="L455" s="55" t="s">
        <v>551</v>
      </c>
      <c r="M455" s="55">
        <v>1.7938000000000001</v>
      </c>
      <c r="N455" s="55">
        <v>1.7881</v>
      </c>
      <c r="O455" s="55">
        <v>1.7262</v>
      </c>
      <c r="R455" s="4"/>
      <c r="S455" s="38" t="s">
        <v>782</v>
      </c>
      <c r="T455" s="4" t="str">
        <f>VLOOKUP(LEFT(Table7912[[#This Row],[Column1]],FIND("–",Table7912[[#This Row],[Column1]])-1),Table610[],2,0)</f>
        <v>1 7/8</v>
      </c>
      <c r="U455" s="13">
        <f>VLOOKUP(LEFT(Table7912[[#This Row],[Column1]],FIND("–",Table7912[[#This Row],[Column1]])-1),Table610[],4,0)</f>
        <v>1.875</v>
      </c>
      <c r="V455" s="4" t="str">
        <f t="shared" si="15"/>
        <v>8</v>
      </c>
      <c r="W455" s="4" t="s">
        <v>384</v>
      </c>
      <c r="X455" s="4" t="s">
        <v>375</v>
      </c>
      <c r="Y455" s="4" t="str">
        <f>CONCATENATE(Table7912[[#This Row],[Fraction]],"-",Table7912[[#This Row],[Pitch]]," ",Table7912[[#This Row],[Series]]," ",Table7912[[#This Row],[Class]])</f>
        <v>1 7/8-8 UN 3B</v>
      </c>
      <c r="Z455" s="4" t="str">
        <f>CONCATENATE(TEXT(Table7912[[#This Row],[Decimal]],".000"),"-",Table7912[[#This Row],[Pitch]]," ",Table7912[[#This Row],[Series]]," ",Table7912[[#This Row],[Class]])</f>
        <v>1.875-8 UN 3B</v>
      </c>
      <c r="AC455" s="55">
        <v>1.875</v>
      </c>
      <c r="AE455" s="4">
        <v>1.8012999999999999</v>
      </c>
      <c r="AF455" s="4">
        <v>1.7938000000000001</v>
      </c>
      <c r="AG455" s="4"/>
      <c r="AH455" s="55">
        <v>1.74</v>
      </c>
      <c r="AI455" s="4">
        <v>1.7546999999999999</v>
      </c>
      <c r="AJ455" s="4"/>
      <c r="AK455" s="4"/>
      <c r="AL455" s="4"/>
      <c r="AM455" s="4"/>
      <c r="AN455" s="4"/>
      <c r="AO455" s="4"/>
      <c r="AS455" s="16"/>
      <c r="AT455" s="16"/>
      <c r="AX455" s="17"/>
      <c r="AY455" s="77"/>
    </row>
    <row r="456" spans="1:51" x14ac:dyDescent="0.25">
      <c r="A456" s="38" t="s">
        <v>783</v>
      </c>
      <c r="B456" s="4" t="str">
        <f>VLOOKUP(LEFT(Table711[[#This Row],[Column1]],FIND("–",Table711[[#This Row],[Column1]])-1),Table610[],2,0)</f>
        <v>1 7/8</v>
      </c>
      <c r="C456" s="13">
        <f>VLOOKUP(LEFT(Table711[[#This Row],[Column1]],FIND("–",Table711[[#This Row],[Column1]])-1),Table610[],4,0)</f>
        <v>1.875</v>
      </c>
      <c r="D456" s="4" t="str">
        <f t="shared" si="14"/>
        <v>10</v>
      </c>
      <c r="E456" s="4" t="s">
        <v>382</v>
      </c>
      <c r="F456" s="4" t="s">
        <v>372</v>
      </c>
      <c r="G456" s="4" t="str">
        <f>CONCATENATE(Table711[[#This Row],[Fraction]],"-",Table711[[#This Row],[Pitch]]," ",Table711[[#This Row],[Series]]," ",Table711[[#This Row],[Class]])</f>
        <v>1 7/8-10 UNS 2A</v>
      </c>
      <c r="H456" s="4" t="str">
        <f>CONCATENATE(TEXT(Table711[[#This Row],[Decimal]],".000"),"-",Table711[[#This Row],[Pitch]]," ",Table711[[#This Row],[Series]]," ",Table711[[#This Row],[Class]])</f>
        <v>1.875-10 UNS 2A</v>
      </c>
      <c r="I456" s="55">
        <v>1.9E-3</v>
      </c>
      <c r="J456" s="55">
        <v>1.8731</v>
      </c>
      <c r="K456" s="55">
        <v>1.8602000000000001</v>
      </c>
      <c r="L456" s="55" t="s">
        <v>551</v>
      </c>
      <c r="M456" s="55">
        <v>1.8081</v>
      </c>
      <c r="N456" s="55">
        <v>1.8016000000000001</v>
      </c>
      <c r="O456" s="55">
        <v>1.7541</v>
      </c>
      <c r="R456" s="4"/>
      <c r="S456" s="38" t="s">
        <v>783</v>
      </c>
      <c r="T456" s="4" t="str">
        <f>VLOOKUP(LEFT(Table7912[[#This Row],[Column1]],FIND("–",Table7912[[#This Row],[Column1]])-1),Table610[],2,0)</f>
        <v>1 7/8</v>
      </c>
      <c r="U456" s="13">
        <f>VLOOKUP(LEFT(Table7912[[#This Row],[Column1]],FIND("–",Table7912[[#This Row],[Column1]])-1),Table610[],4,0)</f>
        <v>1.875</v>
      </c>
      <c r="V456" s="4" t="str">
        <f t="shared" si="15"/>
        <v>10</v>
      </c>
      <c r="W456" s="4" t="s">
        <v>382</v>
      </c>
      <c r="X456" s="4" t="s">
        <v>373</v>
      </c>
      <c r="Y456" s="4" t="str">
        <f>CONCATENATE(Table7912[[#This Row],[Fraction]],"-",Table7912[[#This Row],[Pitch]]," ",Table7912[[#This Row],[Series]]," ",Table7912[[#This Row],[Class]])</f>
        <v>1 7/8-10 UNS 2B</v>
      </c>
      <c r="Z456" s="4" t="str">
        <f>CONCATENATE(TEXT(Table7912[[#This Row],[Decimal]],".000"),"-",Table7912[[#This Row],[Pitch]]," ",Table7912[[#This Row],[Series]]," ",Table7912[[#This Row],[Class]])</f>
        <v>1.875-10 UNS 2B</v>
      </c>
      <c r="AC456" s="55">
        <v>1.875</v>
      </c>
      <c r="AE456" s="4">
        <v>1.8184</v>
      </c>
      <c r="AF456" s="4">
        <v>1.81</v>
      </c>
      <c r="AG456" s="4"/>
      <c r="AH456" s="55">
        <v>1.7669999999999999</v>
      </c>
      <c r="AI456" s="4">
        <v>1.788</v>
      </c>
      <c r="AJ456" s="4"/>
      <c r="AK456" s="4"/>
      <c r="AL456" s="4"/>
      <c r="AM456" s="4"/>
      <c r="AN456" s="4"/>
      <c r="AO456" s="4"/>
      <c r="AS456" s="16"/>
      <c r="AT456" s="16"/>
      <c r="AX456" s="17"/>
      <c r="AY456" s="77"/>
    </row>
    <row r="457" spans="1:51" x14ac:dyDescent="0.25">
      <c r="A457" s="38" t="s">
        <v>784</v>
      </c>
      <c r="B457" s="4" t="str">
        <f>VLOOKUP(LEFT(Table711[[#This Row],[Column1]],FIND("–",Table711[[#This Row],[Column1]])-1),Table610[],2,0)</f>
        <v>1 7/8</v>
      </c>
      <c r="C457" s="13">
        <f>VLOOKUP(LEFT(Table711[[#This Row],[Column1]],FIND("–",Table711[[#This Row],[Column1]])-1),Table610[],4,0)</f>
        <v>1.875</v>
      </c>
      <c r="D457" s="4" t="str">
        <f t="shared" si="14"/>
        <v>12</v>
      </c>
      <c r="E457" s="4" t="s">
        <v>384</v>
      </c>
      <c r="F457" s="4" t="s">
        <v>372</v>
      </c>
      <c r="G457" s="4" t="str">
        <f>CONCATENATE(Table711[[#This Row],[Fraction]],"-",Table711[[#This Row],[Pitch]]," ",Table711[[#This Row],[Series]]," ",Table711[[#This Row],[Class]])</f>
        <v>1 7/8-12 UN 2A</v>
      </c>
      <c r="H457" s="4" t="str">
        <f>CONCATENATE(TEXT(Table711[[#This Row],[Decimal]],".000"),"-",Table711[[#This Row],[Pitch]]," ",Table711[[#This Row],[Series]]," ",Table711[[#This Row],[Class]])</f>
        <v>1.875-12 UN 2A</v>
      </c>
      <c r="I457" s="55">
        <v>1.8E-3</v>
      </c>
      <c r="J457" s="55">
        <v>1.8732</v>
      </c>
      <c r="K457" s="55">
        <v>1.8617999999999999</v>
      </c>
      <c r="L457" s="55" t="s">
        <v>551</v>
      </c>
      <c r="M457" s="55">
        <v>1.8190999999999999</v>
      </c>
      <c r="N457" s="55">
        <v>1.8130999999999999</v>
      </c>
      <c r="O457" s="55">
        <v>1.774</v>
      </c>
      <c r="R457" s="4"/>
      <c r="S457" s="38" t="s">
        <v>784</v>
      </c>
      <c r="T457" s="4" t="str">
        <f>VLOOKUP(LEFT(Table7912[[#This Row],[Column1]],FIND("–",Table7912[[#This Row],[Column1]])-1),Table610[],2,0)</f>
        <v>1 7/8</v>
      </c>
      <c r="U457" s="13">
        <f>VLOOKUP(LEFT(Table7912[[#This Row],[Column1]],FIND("–",Table7912[[#This Row],[Column1]])-1),Table610[],4,0)</f>
        <v>1.875</v>
      </c>
      <c r="V457" s="4" t="str">
        <f t="shared" si="15"/>
        <v>12</v>
      </c>
      <c r="W457" s="4" t="s">
        <v>384</v>
      </c>
      <c r="X457" s="4" t="s">
        <v>373</v>
      </c>
      <c r="Y457" s="4" t="str">
        <f>CONCATENATE(Table7912[[#This Row],[Fraction]],"-",Table7912[[#This Row],[Pitch]]," ",Table7912[[#This Row],[Series]]," ",Table7912[[#This Row],[Class]])</f>
        <v>1 7/8-12 UN 2B</v>
      </c>
      <c r="Z457" s="4" t="str">
        <f>CONCATENATE(TEXT(Table7912[[#This Row],[Decimal]],".000"),"-",Table7912[[#This Row],[Pitch]]," ",Table7912[[#This Row],[Series]]," ",Table7912[[#This Row],[Class]])</f>
        <v>1.875-12 UN 2B</v>
      </c>
      <c r="AC457" s="55">
        <v>1.875</v>
      </c>
      <c r="AE457" s="4">
        <v>1.8287</v>
      </c>
      <c r="AF457" s="4">
        <v>1.8209</v>
      </c>
      <c r="AG457" s="4"/>
      <c r="AH457" s="55">
        <v>1.7849999999999999</v>
      </c>
      <c r="AI457" s="4">
        <v>1.8029999999999999</v>
      </c>
      <c r="AJ457" s="4"/>
      <c r="AK457" s="4"/>
      <c r="AL457" s="4"/>
      <c r="AM457" s="4"/>
      <c r="AN457" s="4"/>
      <c r="AO457" s="4"/>
      <c r="AS457" s="16"/>
      <c r="AT457" s="16"/>
      <c r="AX457" s="17"/>
      <c r="AY457" s="77"/>
    </row>
    <row r="458" spans="1:51" x14ac:dyDescent="0.25">
      <c r="A458" s="38" t="s">
        <v>784</v>
      </c>
      <c r="B458" s="4" t="str">
        <f>VLOOKUP(LEFT(Table711[[#This Row],[Column1]],FIND("–",Table711[[#This Row],[Column1]])-1),Table610[],2,0)</f>
        <v>1 7/8</v>
      </c>
      <c r="C458" s="13">
        <f>VLOOKUP(LEFT(Table711[[#This Row],[Column1]],FIND("–",Table711[[#This Row],[Column1]])-1),Table610[],4,0)</f>
        <v>1.875</v>
      </c>
      <c r="D458" s="4" t="str">
        <f t="shared" si="14"/>
        <v>12</v>
      </c>
      <c r="E458" s="4" t="s">
        <v>384</v>
      </c>
      <c r="F458" s="4" t="s">
        <v>374</v>
      </c>
      <c r="G458" s="4" t="str">
        <f>CONCATENATE(Table711[[#This Row],[Fraction]],"-",Table711[[#This Row],[Pitch]]," ",Table711[[#This Row],[Series]]," ",Table711[[#This Row],[Class]])</f>
        <v>1 7/8-12 UN 3A</v>
      </c>
      <c r="H458" s="4" t="str">
        <f>CONCATENATE(TEXT(Table711[[#This Row],[Decimal]],".000"),"-",Table711[[#This Row],[Pitch]]," ",Table711[[#This Row],[Series]]," ",Table711[[#This Row],[Class]])</f>
        <v>1.875-12 UN 3A</v>
      </c>
      <c r="I458" s="55">
        <v>0</v>
      </c>
      <c r="J458" s="55">
        <v>1.875</v>
      </c>
      <c r="K458" s="55">
        <v>1.8635999999999999</v>
      </c>
      <c r="L458" s="55" t="s">
        <v>551</v>
      </c>
      <c r="M458" s="55">
        <v>1.8209</v>
      </c>
      <c r="N458" s="55">
        <v>1.8164</v>
      </c>
      <c r="O458" s="55">
        <v>1.7758</v>
      </c>
      <c r="R458" s="4"/>
      <c r="S458" s="38" t="s">
        <v>784</v>
      </c>
      <c r="T458" s="4" t="str">
        <f>VLOOKUP(LEFT(Table7912[[#This Row],[Column1]],FIND("–",Table7912[[#This Row],[Column1]])-1),Table610[],2,0)</f>
        <v>1 7/8</v>
      </c>
      <c r="U458" s="13">
        <f>VLOOKUP(LEFT(Table7912[[#This Row],[Column1]],FIND("–",Table7912[[#This Row],[Column1]])-1),Table610[],4,0)</f>
        <v>1.875</v>
      </c>
      <c r="V458" s="4" t="str">
        <f t="shared" si="15"/>
        <v>12</v>
      </c>
      <c r="W458" s="4" t="s">
        <v>384</v>
      </c>
      <c r="X458" s="4" t="s">
        <v>375</v>
      </c>
      <c r="Y458" s="4" t="str">
        <f>CONCATENATE(Table7912[[#This Row],[Fraction]],"-",Table7912[[#This Row],[Pitch]]," ",Table7912[[#This Row],[Series]]," ",Table7912[[#This Row],[Class]])</f>
        <v>1 7/8-12 UN 3B</v>
      </c>
      <c r="Z458" s="4" t="str">
        <f>CONCATENATE(TEXT(Table7912[[#This Row],[Decimal]],".000"),"-",Table7912[[#This Row],[Pitch]]," ",Table7912[[#This Row],[Series]]," ",Table7912[[#This Row],[Class]])</f>
        <v>1.875-12 UN 3B</v>
      </c>
      <c r="AC458" s="55">
        <v>1.875</v>
      </c>
      <c r="AE458" s="4">
        <v>1.8267</v>
      </c>
      <c r="AF458" s="4">
        <v>1.8209</v>
      </c>
      <c r="AG458" s="4"/>
      <c r="AH458" s="55">
        <v>1.7849999999999999</v>
      </c>
      <c r="AI458" s="4">
        <v>1.7948</v>
      </c>
      <c r="AJ458" s="4"/>
      <c r="AK458" s="4"/>
      <c r="AL458" s="4"/>
      <c r="AM458" s="4"/>
      <c r="AN458" s="4"/>
      <c r="AO458" s="4"/>
      <c r="AS458" s="16"/>
      <c r="AT458" s="16"/>
      <c r="AX458" s="17"/>
      <c r="AY458" s="77"/>
    </row>
    <row r="459" spans="1:51" x14ac:dyDescent="0.25">
      <c r="A459" s="38" t="s">
        <v>785</v>
      </c>
      <c r="B459" s="4" t="str">
        <f>VLOOKUP(LEFT(Table711[[#This Row],[Column1]],FIND("–",Table711[[#This Row],[Column1]])-1),Table610[],2,0)</f>
        <v>1 7/8</v>
      </c>
      <c r="C459" s="13">
        <f>VLOOKUP(LEFT(Table711[[#This Row],[Column1]],FIND("–",Table711[[#This Row],[Column1]])-1),Table610[],4,0)</f>
        <v>1.875</v>
      </c>
      <c r="D459" s="4" t="str">
        <f t="shared" si="14"/>
        <v>14</v>
      </c>
      <c r="E459" s="4" t="s">
        <v>382</v>
      </c>
      <c r="F459" s="4" t="s">
        <v>372</v>
      </c>
      <c r="G459" s="4" t="str">
        <f>CONCATENATE(Table711[[#This Row],[Fraction]],"-",Table711[[#This Row],[Pitch]]," ",Table711[[#This Row],[Series]]," ",Table711[[#This Row],[Class]])</f>
        <v>1 7/8-14 UNS 2A</v>
      </c>
      <c r="H459" s="4" t="str">
        <f>CONCATENATE(TEXT(Table711[[#This Row],[Decimal]],".000"),"-",Table711[[#This Row],[Pitch]]," ",Table711[[#This Row],[Series]]," ",Table711[[#This Row],[Class]])</f>
        <v>1.875-14 UNS 2A</v>
      </c>
      <c r="I459" s="55">
        <v>1.6999999999999999E-3</v>
      </c>
      <c r="J459" s="55">
        <v>1.8733</v>
      </c>
      <c r="K459" s="55">
        <v>1.863</v>
      </c>
      <c r="L459" s="55" t="s">
        <v>551</v>
      </c>
      <c r="M459" s="55">
        <v>1.8269</v>
      </c>
      <c r="N459" s="55">
        <v>1.8212999999999999</v>
      </c>
      <c r="O459" s="55">
        <v>1.7883</v>
      </c>
      <c r="R459" s="4"/>
      <c r="S459" s="38" t="s">
        <v>785</v>
      </c>
      <c r="T459" s="4" t="str">
        <f>VLOOKUP(LEFT(Table7912[[#This Row],[Column1]],FIND("–",Table7912[[#This Row],[Column1]])-1),Table610[],2,0)</f>
        <v>1 7/8</v>
      </c>
      <c r="U459" s="13">
        <f>VLOOKUP(LEFT(Table7912[[#This Row],[Column1]],FIND("–",Table7912[[#This Row],[Column1]])-1),Table610[],4,0)</f>
        <v>1.875</v>
      </c>
      <c r="V459" s="4" t="str">
        <f t="shared" si="15"/>
        <v>14</v>
      </c>
      <c r="W459" s="4" t="s">
        <v>382</v>
      </c>
      <c r="X459" s="4" t="s">
        <v>373</v>
      </c>
      <c r="Y459" s="4" t="str">
        <f>CONCATENATE(Table7912[[#This Row],[Fraction]],"-",Table7912[[#This Row],[Pitch]]," ",Table7912[[#This Row],[Series]]," ",Table7912[[#This Row],[Class]])</f>
        <v>1 7/8-14 UNS 2B</v>
      </c>
      <c r="Z459" s="4" t="str">
        <f>CONCATENATE(TEXT(Table7912[[#This Row],[Decimal]],".000"),"-",Table7912[[#This Row],[Pitch]]," ",Table7912[[#This Row],[Series]]," ",Table7912[[#This Row],[Class]])</f>
        <v>1.875-14 UNS 2B</v>
      </c>
      <c r="AC459" s="55">
        <v>1.875</v>
      </c>
      <c r="AE459" s="4">
        <v>1.8359000000000001</v>
      </c>
      <c r="AF459" s="4">
        <v>1.8286</v>
      </c>
      <c r="AG459" s="4"/>
      <c r="AH459" s="55">
        <v>1.798</v>
      </c>
      <c r="AI459" s="4">
        <v>1.8140000000000001</v>
      </c>
      <c r="AJ459" s="4"/>
      <c r="AK459" s="4"/>
      <c r="AL459" s="4"/>
      <c r="AM459" s="4"/>
      <c r="AN459" s="4"/>
      <c r="AO459" s="4"/>
      <c r="AS459" s="16"/>
      <c r="AT459" s="16"/>
      <c r="AX459" s="17"/>
      <c r="AY459" s="77"/>
    </row>
    <row r="460" spans="1:51" x14ac:dyDescent="0.25">
      <c r="A460" s="38" t="s">
        <v>786</v>
      </c>
      <c r="B460" s="4" t="str">
        <f>VLOOKUP(LEFT(Table711[[#This Row],[Column1]],FIND("–",Table711[[#This Row],[Column1]])-1),Table610[],2,0)</f>
        <v>1 7/8</v>
      </c>
      <c r="C460" s="13">
        <f>VLOOKUP(LEFT(Table711[[#This Row],[Column1]],FIND("–",Table711[[#This Row],[Column1]])-1),Table610[],4,0)</f>
        <v>1.875</v>
      </c>
      <c r="D460" s="4" t="str">
        <f t="shared" si="14"/>
        <v>16</v>
      </c>
      <c r="E460" s="4" t="s">
        <v>384</v>
      </c>
      <c r="F460" s="4" t="s">
        <v>372</v>
      </c>
      <c r="G460" s="4" t="str">
        <f>CONCATENATE(Table711[[#This Row],[Fraction]],"-",Table711[[#This Row],[Pitch]]," ",Table711[[#This Row],[Series]]," ",Table711[[#This Row],[Class]])</f>
        <v>1 7/8-16 UN 2A</v>
      </c>
      <c r="H460" s="4" t="str">
        <f>CONCATENATE(TEXT(Table711[[#This Row],[Decimal]],".000"),"-",Table711[[#This Row],[Pitch]]," ",Table711[[#This Row],[Series]]," ",Table711[[#This Row],[Class]])</f>
        <v>1.875-16 UN 2A</v>
      </c>
      <c r="I460" s="55">
        <v>1.6000000000000001E-3</v>
      </c>
      <c r="J460" s="55">
        <v>1.8734</v>
      </c>
      <c r="K460" s="55">
        <v>1.8640000000000001</v>
      </c>
      <c r="L460" s="55" t="s">
        <v>551</v>
      </c>
      <c r="M460" s="55">
        <v>1.8328</v>
      </c>
      <c r="N460" s="55">
        <v>1.8274999999999999</v>
      </c>
      <c r="O460" s="55">
        <v>1.7988999999999999</v>
      </c>
      <c r="R460" s="4"/>
      <c r="S460" s="38" t="s">
        <v>786</v>
      </c>
      <c r="T460" s="4" t="str">
        <f>VLOOKUP(LEFT(Table7912[[#This Row],[Column1]],FIND("–",Table7912[[#This Row],[Column1]])-1),Table610[],2,0)</f>
        <v>1 7/8</v>
      </c>
      <c r="U460" s="13">
        <f>VLOOKUP(LEFT(Table7912[[#This Row],[Column1]],FIND("–",Table7912[[#This Row],[Column1]])-1),Table610[],4,0)</f>
        <v>1.875</v>
      </c>
      <c r="V460" s="4" t="str">
        <f t="shared" si="15"/>
        <v>16</v>
      </c>
      <c r="W460" s="4" t="s">
        <v>384</v>
      </c>
      <c r="X460" s="4" t="s">
        <v>373</v>
      </c>
      <c r="Y460" s="4" t="str">
        <f>CONCATENATE(Table7912[[#This Row],[Fraction]],"-",Table7912[[#This Row],[Pitch]]," ",Table7912[[#This Row],[Series]]," ",Table7912[[#This Row],[Class]])</f>
        <v>1 7/8-16 UN 2B</v>
      </c>
      <c r="Z460" s="4" t="str">
        <f>CONCATENATE(TEXT(Table7912[[#This Row],[Decimal]],".000"),"-",Table7912[[#This Row],[Pitch]]," ",Table7912[[#This Row],[Series]]," ",Table7912[[#This Row],[Class]])</f>
        <v>1.875-16 UN 2B</v>
      </c>
      <c r="AC460" s="55">
        <v>1.875</v>
      </c>
      <c r="AE460" s="4">
        <v>1.8412999999999999</v>
      </c>
      <c r="AF460" s="4">
        <v>1.8344</v>
      </c>
      <c r="AG460" s="4"/>
      <c r="AH460" s="55">
        <v>1.8069999999999999</v>
      </c>
      <c r="AI460" s="4">
        <v>1.821</v>
      </c>
      <c r="AJ460" s="4"/>
      <c r="AK460" s="4"/>
      <c r="AL460" s="4"/>
      <c r="AM460" s="4"/>
      <c r="AN460" s="4"/>
      <c r="AO460" s="4"/>
      <c r="AS460" s="16"/>
      <c r="AT460" s="16"/>
      <c r="AX460" s="17"/>
      <c r="AY460" s="77"/>
    </row>
    <row r="461" spans="1:51" x14ac:dyDescent="0.25">
      <c r="A461" s="38" t="s">
        <v>786</v>
      </c>
      <c r="B461" s="4" t="str">
        <f>VLOOKUP(LEFT(Table711[[#This Row],[Column1]],FIND("–",Table711[[#This Row],[Column1]])-1),Table610[],2,0)</f>
        <v>1 7/8</v>
      </c>
      <c r="C461" s="13">
        <f>VLOOKUP(LEFT(Table711[[#This Row],[Column1]],FIND("–",Table711[[#This Row],[Column1]])-1),Table610[],4,0)</f>
        <v>1.875</v>
      </c>
      <c r="D461" s="4" t="str">
        <f t="shared" si="14"/>
        <v>16</v>
      </c>
      <c r="E461" s="4" t="s">
        <v>384</v>
      </c>
      <c r="F461" s="4" t="s">
        <v>374</v>
      </c>
      <c r="G461" s="4" t="str">
        <f>CONCATENATE(Table711[[#This Row],[Fraction]],"-",Table711[[#This Row],[Pitch]]," ",Table711[[#This Row],[Series]]," ",Table711[[#This Row],[Class]])</f>
        <v>1 7/8-16 UN 3A</v>
      </c>
      <c r="H461" s="4" t="str">
        <f>CONCATENATE(TEXT(Table711[[#This Row],[Decimal]],".000"),"-",Table711[[#This Row],[Pitch]]," ",Table711[[#This Row],[Series]]," ",Table711[[#This Row],[Class]])</f>
        <v>1.875-16 UN 3A</v>
      </c>
      <c r="I461" s="55">
        <v>0</v>
      </c>
      <c r="J461" s="55">
        <v>1.875</v>
      </c>
      <c r="K461" s="55">
        <v>1.8655999999999999</v>
      </c>
      <c r="L461" s="55" t="s">
        <v>551</v>
      </c>
      <c r="M461" s="55">
        <v>1.8344</v>
      </c>
      <c r="N461" s="55">
        <v>1.8304</v>
      </c>
      <c r="O461" s="55">
        <v>1.8005</v>
      </c>
      <c r="R461" s="4"/>
      <c r="S461" s="38" t="s">
        <v>786</v>
      </c>
      <c r="T461" s="4" t="str">
        <f>VLOOKUP(LEFT(Table7912[[#This Row],[Column1]],FIND("–",Table7912[[#This Row],[Column1]])-1),Table610[],2,0)</f>
        <v>1 7/8</v>
      </c>
      <c r="U461" s="13">
        <f>VLOOKUP(LEFT(Table7912[[#This Row],[Column1]],FIND("–",Table7912[[#This Row],[Column1]])-1),Table610[],4,0)</f>
        <v>1.875</v>
      </c>
      <c r="V461" s="4" t="str">
        <f t="shared" si="15"/>
        <v>16</v>
      </c>
      <c r="W461" s="4" t="s">
        <v>384</v>
      </c>
      <c r="X461" s="4" t="s">
        <v>375</v>
      </c>
      <c r="Y461" s="4" t="str">
        <f>CONCATENATE(Table7912[[#This Row],[Fraction]],"-",Table7912[[#This Row],[Pitch]]," ",Table7912[[#This Row],[Series]]," ",Table7912[[#This Row],[Class]])</f>
        <v>1 7/8-16 UN 3B</v>
      </c>
      <c r="Z461" s="4" t="str">
        <f>CONCATENATE(TEXT(Table7912[[#This Row],[Decimal]],".000"),"-",Table7912[[#This Row],[Pitch]]," ",Table7912[[#This Row],[Series]]," ",Table7912[[#This Row],[Class]])</f>
        <v>1.875-16 UN 3B</v>
      </c>
      <c r="AC461" s="55">
        <v>1.875</v>
      </c>
      <c r="AE461" s="4">
        <v>1.8395999999999999</v>
      </c>
      <c r="AF461" s="4">
        <v>1.8344</v>
      </c>
      <c r="AG461" s="4"/>
      <c r="AH461" s="55">
        <v>1.8069999999999999</v>
      </c>
      <c r="AI461" s="4">
        <v>1.8158000000000001</v>
      </c>
      <c r="AJ461" s="4"/>
      <c r="AK461" s="4"/>
      <c r="AL461" s="4"/>
      <c r="AM461" s="4"/>
      <c r="AN461" s="4"/>
      <c r="AO461" s="4"/>
      <c r="AS461" s="16"/>
      <c r="AT461" s="16"/>
      <c r="AX461" s="17"/>
      <c r="AY461" s="77"/>
    </row>
    <row r="462" spans="1:51" x14ac:dyDescent="0.25">
      <c r="A462" s="38" t="s">
        <v>787</v>
      </c>
      <c r="B462" s="4" t="str">
        <f>VLOOKUP(LEFT(Table711[[#This Row],[Column1]],FIND("–",Table711[[#This Row],[Column1]])-1),Table610[],2,0)</f>
        <v>1 7/8</v>
      </c>
      <c r="C462" s="13">
        <f>VLOOKUP(LEFT(Table711[[#This Row],[Column1]],FIND("–",Table711[[#This Row],[Column1]])-1),Table610[],4,0)</f>
        <v>1.875</v>
      </c>
      <c r="D462" s="4" t="str">
        <f t="shared" si="14"/>
        <v>18</v>
      </c>
      <c r="E462" s="4" t="s">
        <v>382</v>
      </c>
      <c r="F462" s="4" t="s">
        <v>372</v>
      </c>
      <c r="G462" s="4" t="str">
        <f>CONCATENATE(Table711[[#This Row],[Fraction]],"-",Table711[[#This Row],[Pitch]]," ",Table711[[#This Row],[Series]]," ",Table711[[#This Row],[Class]])</f>
        <v>1 7/8-18 UNS 2A</v>
      </c>
      <c r="H462" s="4" t="str">
        <f>CONCATENATE(TEXT(Table711[[#This Row],[Decimal]],".000"),"-",Table711[[#This Row],[Pitch]]," ",Table711[[#This Row],[Series]]," ",Table711[[#This Row],[Class]])</f>
        <v>1.875-18 UNS 2A</v>
      </c>
      <c r="I462" s="55">
        <v>1.5E-3</v>
      </c>
      <c r="J462" s="55">
        <v>1.8734999999999999</v>
      </c>
      <c r="K462" s="55">
        <v>1.8648</v>
      </c>
      <c r="L462" s="55" t="s">
        <v>551</v>
      </c>
      <c r="M462" s="55">
        <v>1.8373999999999999</v>
      </c>
      <c r="N462" s="55">
        <v>1.8323</v>
      </c>
      <c r="O462" s="55">
        <v>1.8073999999999999</v>
      </c>
      <c r="R462" s="4"/>
      <c r="S462" s="38" t="s">
        <v>787</v>
      </c>
      <c r="T462" s="4" t="str">
        <f>VLOOKUP(LEFT(Table7912[[#This Row],[Column1]],FIND("–",Table7912[[#This Row],[Column1]])-1),Table610[],2,0)</f>
        <v>1 7/8</v>
      </c>
      <c r="U462" s="13">
        <f>VLOOKUP(LEFT(Table7912[[#This Row],[Column1]],FIND("–",Table7912[[#This Row],[Column1]])-1),Table610[],4,0)</f>
        <v>1.875</v>
      </c>
      <c r="V462" s="4" t="str">
        <f t="shared" si="15"/>
        <v>18</v>
      </c>
      <c r="W462" s="4" t="s">
        <v>382</v>
      </c>
      <c r="X462" s="4" t="s">
        <v>373</v>
      </c>
      <c r="Y462" s="4" t="str">
        <f>CONCATENATE(Table7912[[#This Row],[Fraction]],"-",Table7912[[#This Row],[Pitch]]," ",Table7912[[#This Row],[Series]]," ",Table7912[[#This Row],[Class]])</f>
        <v>1 7/8-18 UNS 2B</v>
      </c>
      <c r="Z462" s="4" t="str">
        <f>CONCATENATE(TEXT(Table7912[[#This Row],[Decimal]],".000"),"-",Table7912[[#This Row],[Pitch]]," ",Table7912[[#This Row],[Series]]," ",Table7912[[#This Row],[Class]])</f>
        <v>1.875-18 UNS 2B</v>
      </c>
      <c r="AC462" s="55">
        <v>1.875</v>
      </c>
      <c r="AE462" s="4">
        <v>1.8454999999999999</v>
      </c>
      <c r="AF462" s="4">
        <v>1.8389</v>
      </c>
      <c r="AG462" s="4"/>
      <c r="AH462" s="55">
        <v>1.8149999999999999</v>
      </c>
      <c r="AI462" s="4">
        <v>1.8280000000000001</v>
      </c>
      <c r="AJ462" s="4"/>
      <c r="AK462" s="4"/>
      <c r="AL462" s="4"/>
      <c r="AM462" s="4"/>
      <c r="AN462" s="4"/>
      <c r="AO462" s="4"/>
      <c r="AS462" s="16"/>
      <c r="AT462" s="16"/>
      <c r="AX462" s="17"/>
      <c r="AY462" s="77"/>
    </row>
    <row r="463" spans="1:51" x14ac:dyDescent="0.25">
      <c r="A463" s="38" t="s">
        <v>788</v>
      </c>
      <c r="B463" s="4" t="str">
        <f>VLOOKUP(LEFT(Table711[[#This Row],[Column1]],FIND("–",Table711[[#This Row],[Column1]])-1),Table610[],2,0)</f>
        <v>1 7/8</v>
      </c>
      <c r="C463" s="13">
        <f>VLOOKUP(LEFT(Table711[[#This Row],[Column1]],FIND("–",Table711[[#This Row],[Column1]])-1),Table610[],4,0)</f>
        <v>1.875</v>
      </c>
      <c r="D463" s="4" t="str">
        <f t="shared" si="14"/>
        <v>20</v>
      </c>
      <c r="E463" s="4" t="s">
        <v>384</v>
      </c>
      <c r="F463" s="4" t="s">
        <v>372</v>
      </c>
      <c r="G463" s="4" t="str">
        <f>CONCATENATE(Table711[[#This Row],[Fraction]],"-",Table711[[#This Row],[Pitch]]," ",Table711[[#This Row],[Series]]," ",Table711[[#This Row],[Class]])</f>
        <v>1 7/8-20 UN 2A</v>
      </c>
      <c r="H463" s="4" t="str">
        <f>CONCATENATE(TEXT(Table711[[#This Row],[Decimal]],".000"),"-",Table711[[#This Row],[Pitch]]," ",Table711[[#This Row],[Series]]," ",Table711[[#This Row],[Class]])</f>
        <v>1.875-20 UN 2A</v>
      </c>
      <c r="I463" s="55">
        <v>1.5E-3</v>
      </c>
      <c r="J463" s="55">
        <v>1.8734999999999999</v>
      </c>
      <c r="K463" s="55">
        <v>1.8653999999999999</v>
      </c>
      <c r="L463" s="55" t="s">
        <v>551</v>
      </c>
      <c r="M463" s="55">
        <v>1.841</v>
      </c>
      <c r="N463" s="55">
        <v>1.8362000000000001</v>
      </c>
      <c r="O463" s="55">
        <v>1.8140000000000001</v>
      </c>
      <c r="R463" s="4"/>
      <c r="S463" s="38" t="s">
        <v>788</v>
      </c>
      <c r="T463" s="4" t="str">
        <f>VLOOKUP(LEFT(Table7912[[#This Row],[Column1]],FIND("–",Table7912[[#This Row],[Column1]])-1),Table610[],2,0)</f>
        <v>1 7/8</v>
      </c>
      <c r="U463" s="13">
        <f>VLOOKUP(LEFT(Table7912[[#This Row],[Column1]],FIND("–",Table7912[[#This Row],[Column1]])-1),Table610[],4,0)</f>
        <v>1.875</v>
      </c>
      <c r="V463" s="4" t="str">
        <f t="shared" si="15"/>
        <v>20</v>
      </c>
      <c r="W463" s="4" t="s">
        <v>384</v>
      </c>
      <c r="X463" s="4" t="s">
        <v>373</v>
      </c>
      <c r="Y463" s="4" t="str">
        <f>CONCATENATE(Table7912[[#This Row],[Fraction]],"-",Table7912[[#This Row],[Pitch]]," ",Table7912[[#This Row],[Series]]," ",Table7912[[#This Row],[Class]])</f>
        <v>1 7/8-20 UN 2B</v>
      </c>
      <c r="Z463" s="4" t="str">
        <f>CONCATENATE(TEXT(Table7912[[#This Row],[Decimal]],".000"),"-",Table7912[[#This Row],[Pitch]]," ",Table7912[[#This Row],[Series]]," ",Table7912[[#This Row],[Class]])</f>
        <v>1.875-20 UN 2B</v>
      </c>
      <c r="AC463" s="55">
        <v>1.875</v>
      </c>
      <c r="AE463" s="4">
        <v>1.8488</v>
      </c>
      <c r="AF463" s="4">
        <v>1.8425</v>
      </c>
      <c r="AG463" s="4"/>
      <c r="AH463" s="55">
        <v>1.821</v>
      </c>
      <c r="AI463" s="4">
        <v>1.8320000000000001</v>
      </c>
      <c r="AJ463" s="4"/>
      <c r="AK463" s="4"/>
      <c r="AL463" s="4"/>
      <c r="AM463" s="4"/>
      <c r="AN463" s="4"/>
      <c r="AO463" s="4"/>
      <c r="AS463" s="16"/>
      <c r="AT463" s="16"/>
      <c r="AX463" s="17"/>
      <c r="AY463" s="77"/>
    </row>
    <row r="464" spans="1:51" x14ac:dyDescent="0.25">
      <c r="A464" s="38" t="s">
        <v>788</v>
      </c>
      <c r="B464" s="4" t="str">
        <f>VLOOKUP(LEFT(Table711[[#This Row],[Column1]],FIND("–",Table711[[#This Row],[Column1]])-1),Table610[],2,0)</f>
        <v>1 7/8</v>
      </c>
      <c r="C464" s="13">
        <f>VLOOKUP(LEFT(Table711[[#This Row],[Column1]],FIND("–",Table711[[#This Row],[Column1]])-1),Table610[],4,0)</f>
        <v>1.875</v>
      </c>
      <c r="D464" s="4" t="str">
        <f t="shared" si="14"/>
        <v>20</v>
      </c>
      <c r="E464" s="4" t="s">
        <v>384</v>
      </c>
      <c r="F464" s="4" t="s">
        <v>374</v>
      </c>
      <c r="G464" s="4" t="str">
        <f>CONCATENATE(Table711[[#This Row],[Fraction]],"-",Table711[[#This Row],[Pitch]]," ",Table711[[#This Row],[Series]]," ",Table711[[#This Row],[Class]])</f>
        <v>1 7/8-20 UN 3A</v>
      </c>
      <c r="H464" s="4" t="str">
        <f>CONCATENATE(TEXT(Table711[[#This Row],[Decimal]],".000"),"-",Table711[[#This Row],[Pitch]]," ",Table711[[#This Row],[Series]]," ",Table711[[#This Row],[Class]])</f>
        <v>1.875-20 UN 3A</v>
      </c>
      <c r="I464" s="55">
        <v>0</v>
      </c>
      <c r="J464" s="55">
        <v>1.875</v>
      </c>
      <c r="K464" s="55">
        <v>1.8669</v>
      </c>
      <c r="L464" s="55" t="s">
        <v>551</v>
      </c>
      <c r="M464" s="55">
        <v>1.8425</v>
      </c>
      <c r="N464" s="55">
        <v>1.8389</v>
      </c>
      <c r="O464" s="55">
        <v>1.8154999999999999</v>
      </c>
      <c r="R464" s="4"/>
      <c r="S464" s="38" t="s">
        <v>788</v>
      </c>
      <c r="T464" s="4" t="str">
        <f>VLOOKUP(LEFT(Table7912[[#This Row],[Column1]],FIND("–",Table7912[[#This Row],[Column1]])-1),Table610[],2,0)</f>
        <v>1 7/8</v>
      </c>
      <c r="U464" s="13">
        <f>VLOOKUP(LEFT(Table7912[[#This Row],[Column1]],FIND("–",Table7912[[#This Row],[Column1]])-1),Table610[],4,0)</f>
        <v>1.875</v>
      </c>
      <c r="V464" s="4" t="str">
        <f t="shared" si="15"/>
        <v>20</v>
      </c>
      <c r="W464" s="4" t="s">
        <v>384</v>
      </c>
      <c r="X464" s="4" t="s">
        <v>375</v>
      </c>
      <c r="Y464" s="4" t="str">
        <f>CONCATENATE(Table7912[[#This Row],[Fraction]],"-",Table7912[[#This Row],[Pitch]]," ",Table7912[[#This Row],[Series]]," ",Table7912[[#This Row],[Class]])</f>
        <v>1 7/8-20 UN 3B</v>
      </c>
      <c r="Z464" s="4" t="str">
        <f>CONCATENATE(TEXT(Table7912[[#This Row],[Decimal]],".000"),"-",Table7912[[#This Row],[Pitch]]," ",Table7912[[#This Row],[Series]]," ",Table7912[[#This Row],[Class]])</f>
        <v>1.875-20 UN 3B</v>
      </c>
      <c r="AC464" s="55">
        <v>1.875</v>
      </c>
      <c r="AE464" s="4">
        <v>1.8472</v>
      </c>
      <c r="AF464" s="4">
        <v>1.8425</v>
      </c>
      <c r="AG464" s="4"/>
      <c r="AH464" s="55">
        <v>1.821</v>
      </c>
      <c r="AI464" s="4">
        <v>1.8287</v>
      </c>
      <c r="AJ464" s="4"/>
      <c r="AK464" s="4"/>
      <c r="AL464" s="4"/>
      <c r="AM464" s="4"/>
      <c r="AN464" s="4"/>
      <c r="AO464" s="4"/>
      <c r="AS464" s="16"/>
      <c r="AT464" s="16"/>
      <c r="AX464" s="17"/>
      <c r="AY464" s="77"/>
    </row>
    <row r="465" spans="1:51" x14ac:dyDescent="0.25">
      <c r="A465" s="38" t="s">
        <v>789</v>
      </c>
      <c r="B465" s="4" t="str">
        <f>VLOOKUP(LEFT(Table711[[#This Row],[Column1]],FIND("–",Table711[[#This Row],[Column1]])-1),Table610[],2,0)</f>
        <v>1 15/16</v>
      </c>
      <c r="C465" s="13">
        <f>VLOOKUP(LEFT(Table711[[#This Row],[Column1]],FIND("–",Table711[[#This Row],[Column1]])-1),Table610[],4,0)</f>
        <v>1.9375</v>
      </c>
      <c r="D465" s="4" t="str">
        <f t="shared" si="14"/>
        <v>6</v>
      </c>
      <c r="E465" s="4" t="s">
        <v>384</v>
      </c>
      <c r="F465" s="4" t="s">
        <v>372</v>
      </c>
      <c r="G465" s="4" t="str">
        <f>CONCATENATE(Table711[[#This Row],[Fraction]],"-",Table711[[#This Row],[Pitch]]," ",Table711[[#This Row],[Series]]," ",Table711[[#This Row],[Class]])</f>
        <v>1 15/16-6 UN 2A</v>
      </c>
      <c r="H465" s="4" t="str">
        <f>CONCATENATE(TEXT(Table711[[#This Row],[Decimal]],".000"),"-",Table711[[#This Row],[Pitch]]," ",Table711[[#This Row],[Series]]," ",Table711[[#This Row],[Class]])</f>
        <v>1.938-6 UN 2A</v>
      </c>
      <c r="I465" s="55">
        <v>2.5999999999999999E-3</v>
      </c>
      <c r="J465" s="55">
        <v>1.9349000000000001</v>
      </c>
      <c r="K465" s="55">
        <v>1.9167000000000001</v>
      </c>
      <c r="L465" s="55" t="s">
        <v>551</v>
      </c>
      <c r="M465" s="55">
        <v>1.8266</v>
      </c>
      <c r="N465" s="55">
        <v>1.8181</v>
      </c>
      <c r="O465" s="55">
        <v>1.7364999999999999</v>
      </c>
      <c r="R465" s="4"/>
      <c r="S465" s="38" t="s">
        <v>789</v>
      </c>
      <c r="T465" s="4" t="str">
        <f>VLOOKUP(LEFT(Table7912[[#This Row],[Column1]],FIND("–",Table7912[[#This Row],[Column1]])-1),Table610[],2,0)</f>
        <v>1 15/16</v>
      </c>
      <c r="U465" s="13">
        <f>VLOOKUP(LEFT(Table7912[[#This Row],[Column1]],FIND("–",Table7912[[#This Row],[Column1]])-1),Table610[],4,0)</f>
        <v>1.9375</v>
      </c>
      <c r="V465" s="4" t="str">
        <f t="shared" si="15"/>
        <v>6</v>
      </c>
      <c r="W465" s="4" t="s">
        <v>384</v>
      </c>
      <c r="X465" s="4" t="s">
        <v>373</v>
      </c>
      <c r="Y465" s="4" t="str">
        <f>CONCATENATE(Table7912[[#This Row],[Fraction]],"-",Table7912[[#This Row],[Pitch]]," ",Table7912[[#This Row],[Series]]," ",Table7912[[#This Row],[Class]])</f>
        <v>1 15/16-6 UN 2B</v>
      </c>
      <c r="Z465" s="4" t="str">
        <f>CONCATENATE(TEXT(Table7912[[#This Row],[Decimal]],".000"),"-",Table7912[[#This Row],[Pitch]]," ",Table7912[[#This Row],[Series]]," ",Table7912[[#This Row],[Class]])</f>
        <v>1.938-6 UN 2B</v>
      </c>
      <c r="AC465" s="55">
        <v>1.9375</v>
      </c>
      <c r="AE465" s="4">
        <v>1.8403</v>
      </c>
      <c r="AF465" s="4">
        <v>1.8291999999999999</v>
      </c>
      <c r="AG465" s="4"/>
      <c r="AH465" s="55">
        <v>1.7569999999999999</v>
      </c>
      <c r="AI465" s="4">
        <v>1.788</v>
      </c>
      <c r="AJ465" s="4"/>
      <c r="AK465" s="4"/>
      <c r="AL465" s="4"/>
      <c r="AM465" s="4"/>
      <c r="AN465" s="4"/>
      <c r="AO465" s="4"/>
      <c r="AS465" s="16"/>
      <c r="AT465" s="16"/>
      <c r="AX465" s="17"/>
      <c r="AY465" s="77"/>
    </row>
    <row r="466" spans="1:51" x14ac:dyDescent="0.25">
      <c r="A466" s="38" t="s">
        <v>789</v>
      </c>
      <c r="B466" s="4" t="str">
        <f>VLOOKUP(LEFT(Table711[[#This Row],[Column1]],FIND("–",Table711[[#This Row],[Column1]])-1),Table610[],2,0)</f>
        <v>1 15/16</v>
      </c>
      <c r="C466" s="13">
        <f>VLOOKUP(LEFT(Table711[[#This Row],[Column1]],FIND("–",Table711[[#This Row],[Column1]])-1),Table610[],4,0)</f>
        <v>1.9375</v>
      </c>
      <c r="D466" s="4" t="str">
        <f t="shared" si="14"/>
        <v>6</v>
      </c>
      <c r="E466" s="4" t="s">
        <v>384</v>
      </c>
      <c r="F466" s="4" t="s">
        <v>374</v>
      </c>
      <c r="G466" s="4" t="str">
        <f>CONCATENATE(Table711[[#This Row],[Fraction]],"-",Table711[[#This Row],[Pitch]]," ",Table711[[#This Row],[Series]]," ",Table711[[#This Row],[Class]])</f>
        <v>1 15/16-6 UN 3A</v>
      </c>
      <c r="H466" s="4" t="str">
        <f>CONCATENATE(TEXT(Table711[[#This Row],[Decimal]],".000"),"-",Table711[[#This Row],[Pitch]]," ",Table711[[#This Row],[Series]]," ",Table711[[#This Row],[Class]])</f>
        <v>1.938-6 UN 3A</v>
      </c>
      <c r="I466" s="55">
        <v>0</v>
      </c>
      <c r="J466" s="55">
        <v>1.9375</v>
      </c>
      <c r="K466" s="55">
        <v>1.9193</v>
      </c>
      <c r="L466" s="55" t="s">
        <v>551</v>
      </c>
      <c r="M466" s="55">
        <v>1.8291999999999999</v>
      </c>
      <c r="N466" s="55">
        <v>1.8228</v>
      </c>
      <c r="O466" s="55">
        <v>1.7391000000000001</v>
      </c>
      <c r="R466" s="4"/>
      <c r="S466" s="38" t="s">
        <v>789</v>
      </c>
      <c r="T466" s="4" t="str">
        <f>VLOOKUP(LEFT(Table7912[[#This Row],[Column1]],FIND("–",Table7912[[#This Row],[Column1]])-1),Table610[],2,0)</f>
        <v>1 15/16</v>
      </c>
      <c r="U466" s="13">
        <f>VLOOKUP(LEFT(Table7912[[#This Row],[Column1]],FIND("–",Table7912[[#This Row],[Column1]])-1),Table610[],4,0)</f>
        <v>1.9375</v>
      </c>
      <c r="V466" s="4" t="str">
        <f t="shared" si="15"/>
        <v>6</v>
      </c>
      <c r="W466" s="4" t="s">
        <v>384</v>
      </c>
      <c r="X466" s="4" t="s">
        <v>375</v>
      </c>
      <c r="Y466" s="4" t="str">
        <f>CONCATENATE(Table7912[[#This Row],[Fraction]],"-",Table7912[[#This Row],[Pitch]]," ",Table7912[[#This Row],[Series]]," ",Table7912[[#This Row],[Class]])</f>
        <v>1 15/16-6 UN 3B</v>
      </c>
      <c r="Z466" s="4" t="str">
        <f>CONCATENATE(TEXT(Table7912[[#This Row],[Decimal]],".000"),"-",Table7912[[#This Row],[Pitch]]," ",Table7912[[#This Row],[Series]]," ",Table7912[[#This Row],[Class]])</f>
        <v>1.938-6 UN 3B</v>
      </c>
      <c r="AC466" s="55">
        <v>1.9375</v>
      </c>
      <c r="AE466" s="4">
        <v>1.8374999999999999</v>
      </c>
      <c r="AF466" s="4">
        <v>1.8291999999999999</v>
      </c>
      <c r="AG466" s="4"/>
      <c r="AH466" s="55">
        <v>1.7569999999999999</v>
      </c>
      <c r="AI466" s="4">
        <v>1.7770999999999999</v>
      </c>
      <c r="AJ466" s="4"/>
      <c r="AK466" s="4"/>
      <c r="AL466" s="4"/>
      <c r="AM466" s="4"/>
      <c r="AN466" s="4"/>
      <c r="AO466" s="4"/>
      <c r="AS466" s="16"/>
      <c r="AT466" s="16"/>
      <c r="AX466" s="17"/>
      <c r="AY466" s="77"/>
    </row>
    <row r="467" spans="1:51" x14ac:dyDescent="0.25">
      <c r="A467" s="38" t="s">
        <v>790</v>
      </c>
      <c r="B467" s="4" t="str">
        <f>VLOOKUP(LEFT(Table711[[#This Row],[Column1]],FIND("–",Table711[[#This Row],[Column1]])-1),Table610[],2,0)</f>
        <v>1 15/16</v>
      </c>
      <c r="C467" s="13">
        <f>VLOOKUP(LEFT(Table711[[#This Row],[Column1]],FIND("–",Table711[[#This Row],[Column1]])-1),Table610[],4,0)</f>
        <v>1.9375</v>
      </c>
      <c r="D467" s="4" t="str">
        <f t="shared" si="14"/>
        <v>8</v>
      </c>
      <c r="E467" s="4" t="s">
        <v>384</v>
      </c>
      <c r="F467" s="4" t="s">
        <v>372</v>
      </c>
      <c r="G467" s="4" t="str">
        <f>CONCATENATE(Table711[[#This Row],[Fraction]],"-",Table711[[#This Row],[Pitch]]," ",Table711[[#This Row],[Series]]," ",Table711[[#This Row],[Class]])</f>
        <v>1 15/16-8 UN 2A</v>
      </c>
      <c r="H467" s="4" t="str">
        <f>CONCATENATE(TEXT(Table711[[#This Row],[Decimal]],".000"),"-",Table711[[#This Row],[Pitch]]," ",Table711[[#This Row],[Series]]," ",Table711[[#This Row],[Class]])</f>
        <v>1.938-8 UN 2A</v>
      </c>
      <c r="I467" s="55">
        <v>2.3E-3</v>
      </c>
      <c r="J467" s="55">
        <v>1.9352</v>
      </c>
      <c r="K467" s="55">
        <v>1.9201999999999999</v>
      </c>
      <c r="L467" s="55" t="s">
        <v>551</v>
      </c>
      <c r="M467" s="55">
        <v>1.8540000000000001</v>
      </c>
      <c r="N467" s="55">
        <v>1.8463000000000001</v>
      </c>
      <c r="O467" s="55">
        <v>1.7864</v>
      </c>
      <c r="R467" s="4"/>
      <c r="S467" s="38" t="s">
        <v>790</v>
      </c>
      <c r="T467" s="4" t="str">
        <f>VLOOKUP(LEFT(Table7912[[#This Row],[Column1]],FIND("–",Table7912[[#This Row],[Column1]])-1),Table610[],2,0)</f>
        <v>1 15/16</v>
      </c>
      <c r="U467" s="13">
        <f>VLOOKUP(LEFT(Table7912[[#This Row],[Column1]],FIND("–",Table7912[[#This Row],[Column1]])-1),Table610[],4,0)</f>
        <v>1.9375</v>
      </c>
      <c r="V467" s="4" t="str">
        <f t="shared" si="15"/>
        <v>8</v>
      </c>
      <c r="W467" s="4" t="s">
        <v>384</v>
      </c>
      <c r="X467" s="4" t="s">
        <v>373</v>
      </c>
      <c r="Y467" s="4" t="str">
        <f>CONCATENATE(Table7912[[#This Row],[Fraction]],"-",Table7912[[#This Row],[Pitch]]," ",Table7912[[#This Row],[Series]]," ",Table7912[[#This Row],[Class]])</f>
        <v>1 15/16-8 UN 2B</v>
      </c>
      <c r="Z467" s="4" t="str">
        <f>CONCATENATE(TEXT(Table7912[[#This Row],[Decimal]],".000"),"-",Table7912[[#This Row],[Pitch]]," ",Table7912[[#This Row],[Series]]," ",Table7912[[#This Row],[Class]])</f>
        <v>1.938-8 UN 2B</v>
      </c>
      <c r="AC467" s="55">
        <v>1.9375</v>
      </c>
      <c r="AE467" s="4">
        <v>1.8663000000000001</v>
      </c>
      <c r="AF467" s="4">
        <v>1.8563000000000001</v>
      </c>
      <c r="AG467" s="4"/>
      <c r="AH467" s="55">
        <v>1.802</v>
      </c>
      <c r="AI467" s="4">
        <v>1.827</v>
      </c>
      <c r="AJ467" s="4"/>
      <c r="AK467" s="4"/>
      <c r="AL467" s="4"/>
      <c r="AM467" s="4"/>
      <c r="AN467" s="4"/>
      <c r="AO467" s="4"/>
      <c r="AS467" s="16"/>
      <c r="AT467" s="16"/>
      <c r="AX467" s="17"/>
      <c r="AY467" s="77"/>
    </row>
    <row r="468" spans="1:51" x14ac:dyDescent="0.25">
      <c r="A468" s="38" t="s">
        <v>790</v>
      </c>
      <c r="B468" s="4" t="str">
        <f>VLOOKUP(LEFT(Table711[[#This Row],[Column1]],FIND("–",Table711[[#This Row],[Column1]])-1),Table610[],2,0)</f>
        <v>1 15/16</v>
      </c>
      <c r="C468" s="13">
        <f>VLOOKUP(LEFT(Table711[[#This Row],[Column1]],FIND("–",Table711[[#This Row],[Column1]])-1),Table610[],4,0)</f>
        <v>1.9375</v>
      </c>
      <c r="D468" s="4" t="str">
        <f t="shared" si="14"/>
        <v>8</v>
      </c>
      <c r="E468" s="4" t="s">
        <v>384</v>
      </c>
      <c r="F468" s="4" t="s">
        <v>374</v>
      </c>
      <c r="G468" s="4" t="str">
        <f>CONCATENATE(Table711[[#This Row],[Fraction]],"-",Table711[[#This Row],[Pitch]]," ",Table711[[#This Row],[Series]]," ",Table711[[#This Row],[Class]])</f>
        <v>1 15/16-8 UN 3A</v>
      </c>
      <c r="H468" s="4" t="str">
        <f>CONCATENATE(TEXT(Table711[[#This Row],[Decimal]],".000"),"-",Table711[[#This Row],[Pitch]]," ",Table711[[#This Row],[Series]]," ",Table711[[#This Row],[Class]])</f>
        <v>1.938-8 UN 3A</v>
      </c>
      <c r="I468" s="55">
        <v>0</v>
      </c>
      <c r="J468" s="55">
        <v>1.9375</v>
      </c>
      <c r="K468" s="55">
        <v>1.9225000000000001</v>
      </c>
      <c r="L468" s="55" t="s">
        <v>551</v>
      </c>
      <c r="M468" s="55">
        <v>1.8563000000000001</v>
      </c>
      <c r="N468" s="55">
        <v>1.8505</v>
      </c>
      <c r="O468" s="55">
        <v>1.7887</v>
      </c>
      <c r="R468" s="4"/>
      <c r="S468" s="38" t="s">
        <v>790</v>
      </c>
      <c r="T468" s="4" t="str">
        <f>VLOOKUP(LEFT(Table7912[[#This Row],[Column1]],FIND("–",Table7912[[#This Row],[Column1]])-1),Table610[],2,0)</f>
        <v>1 15/16</v>
      </c>
      <c r="U468" s="13">
        <f>VLOOKUP(LEFT(Table7912[[#This Row],[Column1]],FIND("–",Table7912[[#This Row],[Column1]])-1),Table610[],4,0)</f>
        <v>1.9375</v>
      </c>
      <c r="V468" s="4" t="str">
        <f t="shared" si="15"/>
        <v>8</v>
      </c>
      <c r="W468" s="4" t="s">
        <v>384</v>
      </c>
      <c r="X468" s="4" t="s">
        <v>375</v>
      </c>
      <c r="Y468" s="4" t="str">
        <f>CONCATENATE(Table7912[[#This Row],[Fraction]],"-",Table7912[[#This Row],[Pitch]]," ",Table7912[[#This Row],[Series]]," ",Table7912[[#This Row],[Class]])</f>
        <v>1 15/16-8 UN 3B</v>
      </c>
      <c r="Z468" s="4" t="str">
        <f>CONCATENATE(TEXT(Table7912[[#This Row],[Decimal]],".000"),"-",Table7912[[#This Row],[Pitch]]," ",Table7912[[#This Row],[Series]]," ",Table7912[[#This Row],[Class]])</f>
        <v>1.938-8 UN 3B</v>
      </c>
      <c r="AC468" s="55">
        <v>1.9375</v>
      </c>
      <c r="AE468" s="4">
        <v>1.8637999999999999</v>
      </c>
      <c r="AF468" s="4">
        <v>1.8563000000000001</v>
      </c>
      <c r="AG468" s="4"/>
      <c r="AH468" s="55">
        <v>1.802</v>
      </c>
      <c r="AI468" s="4">
        <v>1.8171999999999999</v>
      </c>
      <c r="AJ468" s="4"/>
      <c r="AK468" s="4"/>
      <c r="AL468" s="4"/>
      <c r="AM468" s="4"/>
      <c r="AN468" s="4"/>
      <c r="AO468" s="4"/>
      <c r="AS468" s="16"/>
      <c r="AT468" s="16"/>
      <c r="AX468" s="17"/>
      <c r="AY468" s="77"/>
    </row>
    <row r="469" spans="1:51" x14ac:dyDescent="0.25">
      <c r="A469" s="38" t="s">
        <v>791</v>
      </c>
      <c r="B469" s="4" t="str">
        <f>VLOOKUP(LEFT(Table711[[#This Row],[Column1]],FIND("–",Table711[[#This Row],[Column1]])-1),Table610[],2,0)</f>
        <v>1 15/16</v>
      </c>
      <c r="C469" s="13">
        <f>VLOOKUP(LEFT(Table711[[#This Row],[Column1]],FIND("–",Table711[[#This Row],[Column1]])-1),Table610[],4,0)</f>
        <v>1.9375</v>
      </c>
      <c r="D469" s="4" t="str">
        <f t="shared" si="14"/>
        <v>12</v>
      </c>
      <c r="E469" s="4" t="s">
        <v>384</v>
      </c>
      <c r="F469" s="4" t="s">
        <v>372</v>
      </c>
      <c r="G469" s="4" t="str">
        <f>CONCATENATE(Table711[[#This Row],[Fraction]],"-",Table711[[#This Row],[Pitch]]," ",Table711[[#This Row],[Series]]," ",Table711[[#This Row],[Class]])</f>
        <v>1 15/16-12 UN 2A</v>
      </c>
      <c r="H469" s="4" t="str">
        <f>CONCATENATE(TEXT(Table711[[#This Row],[Decimal]],".000"),"-",Table711[[#This Row],[Pitch]]," ",Table711[[#This Row],[Series]]," ",Table711[[#This Row],[Class]])</f>
        <v>1.938-12 UN 2A</v>
      </c>
      <c r="I469" s="55">
        <v>1.8E-3</v>
      </c>
      <c r="J469" s="55">
        <v>1.9357</v>
      </c>
      <c r="K469" s="55">
        <v>1.9242999999999999</v>
      </c>
      <c r="L469" s="55" t="s">
        <v>551</v>
      </c>
      <c r="M469" s="55">
        <v>1.8815999999999999</v>
      </c>
      <c r="N469" s="55">
        <v>1.8754999999999999</v>
      </c>
      <c r="O469" s="55">
        <v>1.8365</v>
      </c>
      <c r="R469" s="4"/>
      <c r="S469" s="38" t="s">
        <v>791</v>
      </c>
      <c r="T469" s="4" t="str">
        <f>VLOOKUP(LEFT(Table7912[[#This Row],[Column1]],FIND("–",Table7912[[#This Row],[Column1]])-1),Table610[],2,0)</f>
        <v>1 15/16</v>
      </c>
      <c r="U469" s="13">
        <f>VLOOKUP(LEFT(Table7912[[#This Row],[Column1]],FIND("–",Table7912[[#This Row],[Column1]])-1),Table610[],4,0)</f>
        <v>1.9375</v>
      </c>
      <c r="V469" s="4" t="str">
        <f t="shared" si="15"/>
        <v>12</v>
      </c>
      <c r="W469" s="4" t="s">
        <v>384</v>
      </c>
      <c r="X469" s="4" t="s">
        <v>373</v>
      </c>
      <c r="Y469" s="4" t="str">
        <f>CONCATENATE(Table7912[[#This Row],[Fraction]],"-",Table7912[[#This Row],[Pitch]]," ",Table7912[[#This Row],[Series]]," ",Table7912[[#This Row],[Class]])</f>
        <v>1 15/16-12 UN 2B</v>
      </c>
      <c r="Z469" s="4" t="str">
        <f>CONCATENATE(TEXT(Table7912[[#This Row],[Decimal]],".000"),"-",Table7912[[#This Row],[Pitch]]," ",Table7912[[#This Row],[Series]]," ",Table7912[[#This Row],[Class]])</f>
        <v>1.938-12 UN 2B</v>
      </c>
      <c r="AC469" s="55">
        <v>1.9375</v>
      </c>
      <c r="AE469" s="4">
        <v>1.8913</v>
      </c>
      <c r="AF469" s="4">
        <v>1.8834</v>
      </c>
      <c r="AG469" s="4"/>
      <c r="AH469" s="55">
        <v>1.847</v>
      </c>
      <c r="AI469" s="4">
        <v>1.865</v>
      </c>
      <c r="AJ469" s="4"/>
      <c r="AK469" s="4"/>
      <c r="AL469" s="4"/>
      <c r="AM469" s="4"/>
      <c r="AN469" s="4"/>
      <c r="AO469" s="4"/>
      <c r="AS469" s="16"/>
      <c r="AT469" s="16"/>
      <c r="AX469" s="17"/>
      <c r="AY469" s="77"/>
    </row>
    <row r="470" spans="1:51" x14ac:dyDescent="0.25">
      <c r="A470" s="38" t="s">
        <v>791</v>
      </c>
      <c r="B470" s="4" t="str">
        <f>VLOOKUP(LEFT(Table711[[#This Row],[Column1]],FIND("–",Table711[[#This Row],[Column1]])-1),Table610[],2,0)</f>
        <v>1 15/16</v>
      </c>
      <c r="C470" s="13">
        <f>VLOOKUP(LEFT(Table711[[#This Row],[Column1]],FIND("–",Table711[[#This Row],[Column1]])-1),Table610[],4,0)</f>
        <v>1.9375</v>
      </c>
      <c r="D470" s="4" t="str">
        <f t="shared" si="14"/>
        <v>12</v>
      </c>
      <c r="E470" s="4" t="s">
        <v>384</v>
      </c>
      <c r="F470" s="4" t="s">
        <v>374</v>
      </c>
      <c r="G470" s="4" t="str">
        <f>CONCATENATE(Table711[[#This Row],[Fraction]],"-",Table711[[#This Row],[Pitch]]," ",Table711[[#This Row],[Series]]," ",Table711[[#This Row],[Class]])</f>
        <v>1 15/16-12 UN 3A</v>
      </c>
      <c r="H470" s="4" t="str">
        <f>CONCATENATE(TEXT(Table711[[#This Row],[Decimal]],".000"),"-",Table711[[#This Row],[Pitch]]," ",Table711[[#This Row],[Series]]," ",Table711[[#This Row],[Class]])</f>
        <v>1.938-12 UN 3A</v>
      </c>
      <c r="I470" s="55">
        <v>0</v>
      </c>
      <c r="J470" s="55">
        <v>1.9375</v>
      </c>
      <c r="K470" s="55">
        <v>1.9260999999999999</v>
      </c>
      <c r="L470" s="55" t="s">
        <v>551</v>
      </c>
      <c r="M470" s="55">
        <v>1.8834</v>
      </c>
      <c r="N470" s="55">
        <v>1.8789</v>
      </c>
      <c r="O470" s="55">
        <v>1.8383</v>
      </c>
      <c r="R470" s="4"/>
      <c r="S470" s="38" t="s">
        <v>791</v>
      </c>
      <c r="T470" s="4" t="str">
        <f>VLOOKUP(LEFT(Table7912[[#This Row],[Column1]],FIND("–",Table7912[[#This Row],[Column1]])-1),Table610[],2,0)</f>
        <v>1 15/16</v>
      </c>
      <c r="U470" s="13">
        <f>VLOOKUP(LEFT(Table7912[[#This Row],[Column1]],FIND("–",Table7912[[#This Row],[Column1]])-1),Table610[],4,0)</f>
        <v>1.9375</v>
      </c>
      <c r="V470" s="4" t="str">
        <f t="shared" si="15"/>
        <v>12</v>
      </c>
      <c r="W470" s="4" t="s">
        <v>384</v>
      </c>
      <c r="X470" s="4" t="s">
        <v>375</v>
      </c>
      <c r="Y470" s="4" t="str">
        <f>CONCATENATE(Table7912[[#This Row],[Fraction]],"-",Table7912[[#This Row],[Pitch]]," ",Table7912[[#This Row],[Series]]," ",Table7912[[#This Row],[Class]])</f>
        <v>1 15/16-12 UN 3B</v>
      </c>
      <c r="Z470" s="4" t="str">
        <f>CONCATENATE(TEXT(Table7912[[#This Row],[Decimal]],".000"),"-",Table7912[[#This Row],[Pitch]]," ",Table7912[[#This Row],[Series]]," ",Table7912[[#This Row],[Class]])</f>
        <v>1.938-12 UN 3B</v>
      </c>
      <c r="AC470" s="55">
        <v>1.9375</v>
      </c>
      <c r="AE470" s="4">
        <v>1.8893</v>
      </c>
      <c r="AF470" s="4">
        <v>1.8834</v>
      </c>
      <c r="AG470" s="4"/>
      <c r="AH470" s="55">
        <v>1.847</v>
      </c>
      <c r="AI470" s="4">
        <v>1.8573</v>
      </c>
      <c r="AJ470" s="4"/>
      <c r="AK470" s="4"/>
      <c r="AL470" s="4"/>
      <c r="AM470" s="4"/>
      <c r="AN470" s="4"/>
      <c r="AO470" s="4"/>
      <c r="AS470" s="16"/>
      <c r="AT470" s="16"/>
      <c r="AX470" s="17"/>
      <c r="AY470" s="77"/>
    </row>
    <row r="471" spans="1:51" x14ac:dyDescent="0.25">
      <c r="A471" s="38" t="s">
        <v>792</v>
      </c>
      <c r="B471" s="4" t="str">
        <f>VLOOKUP(LEFT(Table711[[#This Row],[Column1]],FIND("–",Table711[[#This Row],[Column1]])-1),Table610[],2,0)</f>
        <v>1 15/16</v>
      </c>
      <c r="C471" s="13">
        <f>VLOOKUP(LEFT(Table711[[#This Row],[Column1]],FIND("–",Table711[[#This Row],[Column1]])-1),Table610[],4,0)</f>
        <v>1.9375</v>
      </c>
      <c r="D471" s="4" t="str">
        <f t="shared" si="14"/>
        <v>16</v>
      </c>
      <c r="E471" s="4" t="s">
        <v>384</v>
      </c>
      <c r="F471" s="4" t="s">
        <v>372</v>
      </c>
      <c r="G471" s="4" t="str">
        <f>CONCATENATE(Table711[[#This Row],[Fraction]],"-",Table711[[#This Row],[Pitch]]," ",Table711[[#This Row],[Series]]," ",Table711[[#This Row],[Class]])</f>
        <v>1 15/16-16 UN 2A</v>
      </c>
      <c r="H471" s="4" t="str">
        <f>CONCATENATE(TEXT(Table711[[#This Row],[Decimal]],".000"),"-",Table711[[#This Row],[Pitch]]," ",Table711[[#This Row],[Series]]," ",Table711[[#This Row],[Class]])</f>
        <v>1.938-16 UN 2A</v>
      </c>
      <c r="I471" s="55">
        <v>1.6000000000000001E-3</v>
      </c>
      <c r="J471" s="55">
        <v>1.9359</v>
      </c>
      <c r="K471" s="55">
        <v>1.9265000000000001</v>
      </c>
      <c r="L471" s="55" t="s">
        <v>551</v>
      </c>
      <c r="M471" s="55">
        <v>1.8953</v>
      </c>
      <c r="N471" s="55">
        <v>1.8898999999999999</v>
      </c>
      <c r="O471" s="55">
        <v>1.8613999999999999</v>
      </c>
      <c r="R471" s="4"/>
      <c r="S471" s="38" t="s">
        <v>792</v>
      </c>
      <c r="T471" s="4" t="str">
        <f>VLOOKUP(LEFT(Table7912[[#This Row],[Column1]],FIND("–",Table7912[[#This Row],[Column1]])-1),Table610[],2,0)</f>
        <v>1 15/16</v>
      </c>
      <c r="U471" s="13">
        <f>VLOOKUP(LEFT(Table7912[[#This Row],[Column1]],FIND("–",Table7912[[#This Row],[Column1]])-1),Table610[],4,0)</f>
        <v>1.9375</v>
      </c>
      <c r="V471" s="4" t="str">
        <f t="shared" si="15"/>
        <v>16</v>
      </c>
      <c r="W471" s="4" t="s">
        <v>384</v>
      </c>
      <c r="X471" s="4" t="s">
        <v>373</v>
      </c>
      <c r="Y471" s="4" t="str">
        <f>CONCATENATE(Table7912[[#This Row],[Fraction]],"-",Table7912[[#This Row],[Pitch]]," ",Table7912[[#This Row],[Series]]," ",Table7912[[#This Row],[Class]])</f>
        <v>1 15/16-16 UN 2B</v>
      </c>
      <c r="Z471" s="4" t="str">
        <f>CONCATENATE(TEXT(Table7912[[#This Row],[Decimal]],".000"),"-",Table7912[[#This Row],[Pitch]]," ",Table7912[[#This Row],[Series]]," ",Table7912[[#This Row],[Class]])</f>
        <v>1.938-16 UN 2B</v>
      </c>
      <c r="AC471" s="55">
        <v>1.9375</v>
      </c>
      <c r="AE471" s="4">
        <v>1.9038999999999999</v>
      </c>
      <c r="AF471" s="4">
        <v>1.8969</v>
      </c>
      <c r="AG471" s="4"/>
      <c r="AH471" s="55">
        <v>1.87</v>
      </c>
      <c r="AI471" s="4">
        <v>1.8839999999999999</v>
      </c>
      <c r="AJ471" s="4"/>
      <c r="AK471" s="4"/>
      <c r="AL471" s="4"/>
      <c r="AM471" s="4"/>
      <c r="AN471" s="4"/>
      <c r="AO471" s="4"/>
      <c r="AS471" s="16"/>
      <c r="AT471" s="16"/>
      <c r="AX471" s="17"/>
      <c r="AY471" s="77"/>
    </row>
    <row r="472" spans="1:51" x14ac:dyDescent="0.25">
      <c r="A472" s="38" t="s">
        <v>792</v>
      </c>
      <c r="B472" s="4" t="str">
        <f>VLOOKUP(LEFT(Table711[[#This Row],[Column1]],FIND("–",Table711[[#This Row],[Column1]])-1),Table610[],2,0)</f>
        <v>1 15/16</v>
      </c>
      <c r="C472" s="13">
        <f>VLOOKUP(LEFT(Table711[[#This Row],[Column1]],FIND("–",Table711[[#This Row],[Column1]])-1),Table610[],4,0)</f>
        <v>1.9375</v>
      </c>
      <c r="D472" s="4" t="str">
        <f t="shared" si="14"/>
        <v>16</v>
      </c>
      <c r="E472" s="4" t="s">
        <v>384</v>
      </c>
      <c r="F472" s="4" t="s">
        <v>374</v>
      </c>
      <c r="G472" s="4" t="str">
        <f>CONCATENATE(Table711[[#This Row],[Fraction]],"-",Table711[[#This Row],[Pitch]]," ",Table711[[#This Row],[Series]]," ",Table711[[#This Row],[Class]])</f>
        <v>1 15/16-16 UN 3A</v>
      </c>
      <c r="H472" s="4" t="str">
        <f>CONCATENATE(TEXT(Table711[[#This Row],[Decimal]],".000"),"-",Table711[[#This Row],[Pitch]]," ",Table711[[#This Row],[Series]]," ",Table711[[#This Row],[Class]])</f>
        <v>1.938-16 UN 3A</v>
      </c>
      <c r="I472" s="55">
        <v>0</v>
      </c>
      <c r="J472" s="55">
        <v>1.9375</v>
      </c>
      <c r="K472" s="55">
        <v>1.9280999999999999</v>
      </c>
      <c r="L472" s="55" t="s">
        <v>551</v>
      </c>
      <c r="M472" s="55">
        <v>1.8969</v>
      </c>
      <c r="N472" s="55">
        <v>1.8929</v>
      </c>
      <c r="O472" s="55">
        <v>1.863</v>
      </c>
      <c r="R472" s="4"/>
      <c r="S472" s="38" t="s">
        <v>792</v>
      </c>
      <c r="T472" s="4" t="str">
        <f>VLOOKUP(LEFT(Table7912[[#This Row],[Column1]],FIND("–",Table7912[[#This Row],[Column1]])-1),Table610[],2,0)</f>
        <v>1 15/16</v>
      </c>
      <c r="U472" s="13">
        <f>VLOOKUP(LEFT(Table7912[[#This Row],[Column1]],FIND("–",Table7912[[#This Row],[Column1]])-1),Table610[],4,0)</f>
        <v>1.9375</v>
      </c>
      <c r="V472" s="4" t="str">
        <f t="shared" si="15"/>
        <v>16</v>
      </c>
      <c r="W472" s="4" t="s">
        <v>384</v>
      </c>
      <c r="X472" s="4" t="s">
        <v>375</v>
      </c>
      <c r="Y472" s="4" t="str">
        <f>CONCATENATE(Table7912[[#This Row],[Fraction]],"-",Table7912[[#This Row],[Pitch]]," ",Table7912[[#This Row],[Series]]," ",Table7912[[#This Row],[Class]])</f>
        <v>1 15/16-16 UN 3B</v>
      </c>
      <c r="Z472" s="4" t="str">
        <f>CONCATENATE(TEXT(Table7912[[#This Row],[Decimal]],".000"),"-",Table7912[[#This Row],[Pitch]]," ",Table7912[[#This Row],[Series]]," ",Table7912[[#This Row],[Class]])</f>
        <v>1.938-16 UN 3B</v>
      </c>
      <c r="AC472" s="55">
        <v>1.9375</v>
      </c>
      <c r="AE472" s="4">
        <v>1.9020999999999999</v>
      </c>
      <c r="AF472" s="4">
        <v>1.8969</v>
      </c>
      <c r="AG472" s="4"/>
      <c r="AH472" s="55">
        <v>1.87</v>
      </c>
      <c r="AI472" s="4">
        <v>1.8783000000000001</v>
      </c>
      <c r="AJ472" s="4"/>
      <c r="AK472" s="4"/>
      <c r="AL472" s="4"/>
      <c r="AM472" s="4"/>
      <c r="AN472" s="4"/>
      <c r="AO472" s="4"/>
      <c r="AS472" s="16"/>
      <c r="AT472" s="16"/>
      <c r="AX472" s="17"/>
      <c r="AY472" s="77"/>
    </row>
    <row r="473" spans="1:51" x14ac:dyDescent="0.25">
      <c r="A473" s="38" t="s">
        <v>793</v>
      </c>
      <c r="B473" s="4" t="str">
        <f>VLOOKUP(LEFT(Table711[[#This Row],[Column1]],FIND("–",Table711[[#This Row],[Column1]])-1),Table610[],2,0)</f>
        <v>1 15/16</v>
      </c>
      <c r="C473" s="13">
        <f>VLOOKUP(LEFT(Table711[[#This Row],[Column1]],FIND("–",Table711[[#This Row],[Column1]])-1),Table610[],4,0)</f>
        <v>1.9375</v>
      </c>
      <c r="D473" s="4" t="str">
        <f t="shared" si="14"/>
        <v>20</v>
      </c>
      <c r="E473" s="4" t="s">
        <v>384</v>
      </c>
      <c r="F473" s="4" t="s">
        <v>372</v>
      </c>
      <c r="G473" s="4" t="str">
        <f>CONCATENATE(Table711[[#This Row],[Fraction]],"-",Table711[[#This Row],[Pitch]]," ",Table711[[#This Row],[Series]]," ",Table711[[#This Row],[Class]])</f>
        <v>1 15/16-20 UN 2A</v>
      </c>
      <c r="H473" s="4" t="str">
        <f>CONCATENATE(TEXT(Table711[[#This Row],[Decimal]],".000"),"-",Table711[[#This Row],[Pitch]]," ",Table711[[#This Row],[Series]]," ",Table711[[#This Row],[Class]])</f>
        <v>1.938-20 UN 2A</v>
      </c>
      <c r="I473" s="55">
        <v>1.5E-3</v>
      </c>
      <c r="J473" s="55">
        <v>1.9359999999999999</v>
      </c>
      <c r="K473" s="55">
        <v>1.9278999999999999</v>
      </c>
      <c r="L473" s="55" t="s">
        <v>551</v>
      </c>
      <c r="M473" s="55">
        <v>1.9035</v>
      </c>
      <c r="N473" s="55">
        <v>1.8986000000000001</v>
      </c>
      <c r="O473" s="55">
        <v>1.8765000000000001</v>
      </c>
      <c r="R473" s="4"/>
      <c r="S473" s="38" t="s">
        <v>793</v>
      </c>
      <c r="T473" s="4" t="str">
        <f>VLOOKUP(LEFT(Table7912[[#This Row],[Column1]],FIND("–",Table7912[[#This Row],[Column1]])-1),Table610[],2,0)</f>
        <v>1 15/16</v>
      </c>
      <c r="U473" s="13">
        <f>VLOOKUP(LEFT(Table7912[[#This Row],[Column1]],FIND("–",Table7912[[#This Row],[Column1]])-1),Table610[],4,0)</f>
        <v>1.9375</v>
      </c>
      <c r="V473" s="4" t="str">
        <f t="shared" si="15"/>
        <v>20</v>
      </c>
      <c r="W473" s="4" t="s">
        <v>384</v>
      </c>
      <c r="X473" s="4" t="s">
        <v>373</v>
      </c>
      <c r="Y473" s="4" t="str">
        <f>CONCATENATE(Table7912[[#This Row],[Fraction]],"-",Table7912[[#This Row],[Pitch]]," ",Table7912[[#This Row],[Series]]," ",Table7912[[#This Row],[Class]])</f>
        <v>1 15/16-20 UN 2B</v>
      </c>
      <c r="Z473" s="4" t="str">
        <f>CONCATENATE(TEXT(Table7912[[#This Row],[Decimal]],".000"),"-",Table7912[[#This Row],[Pitch]]," ",Table7912[[#This Row],[Series]]," ",Table7912[[#This Row],[Class]])</f>
        <v>1.938-20 UN 2B</v>
      </c>
      <c r="AC473" s="55">
        <v>1.9375</v>
      </c>
      <c r="AE473" s="4">
        <v>1.9114</v>
      </c>
      <c r="AF473" s="4">
        <v>1.905</v>
      </c>
      <c r="AG473" s="4"/>
      <c r="AH473" s="55">
        <v>1.883</v>
      </c>
      <c r="AI473" s="4">
        <v>1.895</v>
      </c>
      <c r="AJ473" s="4"/>
      <c r="AK473" s="4"/>
      <c r="AL473" s="4"/>
      <c r="AM473" s="4"/>
      <c r="AN473" s="4"/>
      <c r="AO473" s="4"/>
      <c r="AS473" s="16"/>
      <c r="AT473" s="16"/>
      <c r="AX473" s="17"/>
      <c r="AY473" s="77"/>
    </row>
    <row r="474" spans="1:51" x14ac:dyDescent="0.25">
      <c r="A474" s="38" t="s">
        <v>793</v>
      </c>
      <c r="B474" s="4" t="str">
        <f>VLOOKUP(LEFT(Table711[[#This Row],[Column1]],FIND("–",Table711[[#This Row],[Column1]])-1),Table610[],2,0)</f>
        <v>1 15/16</v>
      </c>
      <c r="C474" s="13">
        <f>VLOOKUP(LEFT(Table711[[#This Row],[Column1]],FIND("–",Table711[[#This Row],[Column1]])-1),Table610[],4,0)</f>
        <v>1.9375</v>
      </c>
      <c r="D474" s="4" t="str">
        <f t="shared" si="14"/>
        <v>20</v>
      </c>
      <c r="E474" s="4" t="s">
        <v>384</v>
      </c>
      <c r="F474" s="4" t="s">
        <v>374</v>
      </c>
      <c r="G474" s="4" t="str">
        <f>CONCATENATE(Table711[[#This Row],[Fraction]],"-",Table711[[#This Row],[Pitch]]," ",Table711[[#This Row],[Series]]," ",Table711[[#This Row],[Class]])</f>
        <v>1 15/16-20 UN 3A</v>
      </c>
      <c r="H474" s="4" t="str">
        <f>CONCATENATE(TEXT(Table711[[#This Row],[Decimal]],".000"),"-",Table711[[#This Row],[Pitch]]," ",Table711[[#This Row],[Series]]," ",Table711[[#This Row],[Class]])</f>
        <v>1.938-20 UN 3A</v>
      </c>
      <c r="I474" s="55">
        <v>0</v>
      </c>
      <c r="J474" s="55">
        <v>1.9375</v>
      </c>
      <c r="K474" s="55">
        <v>1.9294</v>
      </c>
      <c r="L474" s="55" t="s">
        <v>551</v>
      </c>
      <c r="M474" s="55">
        <v>1.905</v>
      </c>
      <c r="N474" s="55">
        <v>1.9013</v>
      </c>
      <c r="O474" s="55">
        <v>1.8779999999999999</v>
      </c>
      <c r="R474" s="4"/>
      <c r="S474" s="38" t="s">
        <v>793</v>
      </c>
      <c r="T474" s="4" t="str">
        <f>VLOOKUP(LEFT(Table7912[[#This Row],[Column1]],FIND("–",Table7912[[#This Row],[Column1]])-1),Table610[],2,0)</f>
        <v>1 15/16</v>
      </c>
      <c r="U474" s="13">
        <f>VLOOKUP(LEFT(Table7912[[#This Row],[Column1]],FIND("–",Table7912[[#This Row],[Column1]])-1),Table610[],4,0)</f>
        <v>1.9375</v>
      </c>
      <c r="V474" s="4" t="str">
        <f t="shared" si="15"/>
        <v>20</v>
      </c>
      <c r="W474" s="4" t="s">
        <v>384</v>
      </c>
      <c r="X474" s="4" t="s">
        <v>375</v>
      </c>
      <c r="Y474" s="4" t="str">
        <f>CONCATENATE(Table7912[[#This Row],[Fraction]],"-",Table7912[[#This Row],[Pitch]]," ",Table7912[[#This Row],[Series]]," ",Table7912[[#This Row],[Class]])</f>
        <v>1 15/16-20 UN 3B</v>
      </c>
      <c r="Z474" s="4" t="str">
        <f>CONCATENATE(TEXT(Table7912[[#This Row],[Decimal]],".000"),"-",Table7912[[#This Row],[Pitch]]," ",Table7912[[#This Row],[Series]]," ",Table7912[[#This Row],[Class]])</f>
        <v>1.938-20 UN 3B</v>
      </c>
      <c r="AC474" s="55">
        <v>1.9375</v>
      </c>
      <c r="AE474" s="4">
        <v>1.9097999999999999</v>
      </c>
      <c r="AF474" s="4">
        <v>1.905</v>
      </c>
      <c r="AG474" s="4"/>
      <c r="AH474" s="55">
        <v>1.883</v>
      </c>
      <c r="AI474" s="4">
        <v>1.8912</v>
      </c>
      <c r="AJ474" s="4"/>
      <c r="AK474" s="4"/>
      <c r="AL474" s="4"/>
      <c r="AM474" s="4"/>
      <c r="AN474" s="4"/>
      <c r="AO474" s="4"/>
      <c r="AS474" s="16"/>
      <c r="AT474" s="16"/>
      <c r="AX474" s="17"/>
      <c r="AY474" s="77"/>
    </row>
    <row r="475" spans="1:51" x14ac:dyDescent="0.25">
      <c r="A475" s="86" t="s">
        <v>1093</v>
      </c>
      <c r="B475" s="54" t="str">
        <f>VLOOKUP(LEFT(Table711[[#This Row],[Column1]],FIND("–",Table711[[#This Row],[Column1]])-1),Table610[],2,0)</f>
        <v>2</v>
      </c>
      <c r="C475" s="14">
        <f>VLOOKUP(LEFT(Table711[[#This Row],[Column1]],FIND("–",Table711[[#This Row],[Column1]])-1),Table610[],4,0)</f>
        <v>2</v>
      </c>
      <c r="D475" s="54" t="str">
        <f t="shared" si="14"/>
        <v>41⁄2</v>
      </c>
      <c r="E475" s="54" t="s">
        <v>381</v>
      </c>
      <c r="F475" s="54" t="s">
        <v>376</v>
      </c>
      <c r="G475" s="54" t="str">
        <f>CONCATENATE(Table711[[#This Row],[Fraction]],"-",Table711[[#This Row],[Pitch]]," ",Table711[[#This Row],[Series]]," ",Table711[[#This Row],[Class]])</f>
        <v>2-41⁄2 UNC 1A</v>
      </c>
      <c r="H475" s="54" t="str">
        <f>CONCATENATE(TEXT(Table711[[#This Row],[Decimal]],".000"),"-",Table711[[#This Row],[Pitch]]," ",Table711[[#This Row],[Series]]," ",Table711[[#This Row],[Class]])</f>
        <v>2.000-41⁄2 UNC 1A</v>
      </c>
      <c r="I475" s="56">
        <v>2.8999999999999998E-3</v>
      </c>
      <c r="J475" s="56">
        <v>1.9971000000000001</v>
      </c>
      <c r="K475" s="56">
        <v>1.9641</v>
      </c>
      <c r="L475" s="56" t="s">
        <v>551</v>
      </c>
      <c r="M475" s="56">
        <v>1.8528</v>
      </c>
      <c r="N475" s="56">
        <v>1.8385</v>
      </c>
      <c r="O475" s="56">
        <v>1.7323999999999999</v>
      </c>
      <c r="P475" s="54"/>
      <c r="Q475" s="54"/>
      <c r="R475" s="4"/>
      <c r="S475" s="86" t="s">
        <v>794</v>
      </c>
      <c r="T475" s="54" t="str">
        <f>VLOOKUP(LEFT(Table7912[[#This Row],[Column1]],FIND("–",Table7912[[#This Row],[Column1]])-1),Table610[],2,0)</f>
        <v>2</v>
      </c>
      <c r="U475" s="14">
        <f>VLOOKUP(LEFT(Table7912[[#This Row],[Column1]],FIND("–",Table7912[[#This Row],[Column1]])-1),Table610[],4,0)</f>
        <v>8.5999999999999993E-2</v>
      </c>
      <c r="V475" s="54" t="str">
        <f t="shared" si="15"/>
        <v>41⁄2</v>
      </c>
      <c r="W475" s="54" t="s">
        <v>381</v>
      </c>
      <c r="X475" s="54" t="s">
        <v>377</v>
      </c>
      <c r="Y475" s="54" t="str">
        <f>CONCATENATE(Table7912[[#This Row],[Fraction]],"-",Table7912[[#This Row],[Pitch]]," ",Table7912[[#This Row],[Series]]," ",Table7912[[#This Row],[Class]])</f>
        <v>2-41⁄2 UNC 1B</v>
      </c>
      <c r="Z475" s="54" t="str">
        <f>CONCATENATE(TEXT(Table7912[[#This Row],[Decimal]],".000"),"-",Table7912[[#This Row],[Pitch]]," ",Table7912[[#This Row],[Series]]," ",Table7912[[#This Row],[Class]])</f>
        <v>.086-41⁄2 UNC 1B</v>
      </c>
      <c r="AA475" s="54"/>
      <c r="AB475" s="54"/>
      <c r="AC475" s="56">
        <v>2</v>
      </c>
      <c r="AD475" s="54"/>
      <c r="AE475" s="54">
        <v>1.8743000000000001</v>
      </c>
      <c r="AF475" s="54">
        <v>1.8556999999999999</v>
      </c>
      <c r="AG475" s="54"/>
      <c r="AH475" s="56">
        <v>1.7589999999999999</v>
      </c>
      <c r="AI475" s="54">
        <v>1.7949999999999999</v>
      </c>
      <c r="AJ475" s="4"/>
      <c r="AK475" s="4"/>
      <c r="AL475" s="4"/>
      <c r="AM475" s="4"/>
      <c r="AN475" s="4"/>
      <c r="AO475" s="4"/>
      <c r="AS475" s="16"/>
      <c r="AT475" s="16"/>
      <c r="AX475" s="17"/>
      <c r="AY475" s="77"/>
    </row>
    <row r="476" spans="1:51" x14ac:dyDescent="0.25">
      <c r="A476" s="86" t="s">
        <v>1093</v>
      </c>
      <c r="B476" s="54" t="str">
        <f>VLOOKUP(LEFT(Table711[[#This Row],[Column1]],FIND("–",Table711[[#This Row],[Column1]])-1),Table610[],2,0)</f>
        <v>2</v>
      </c>
      <c r="C476" s="14">
        <f>VLOOKUP(LEFT(Table711[[#This Row],[Column1]],FIND("–",Table711[[#This Row],[Column1]])-1),Table610[],4,0)</f>
        <v>2</v>
      </c>
      <c r="D476" s="54" t="str">
        <f t="shared" si="14"/>
        <v>41⁄2</v>
      </c>
      <c r="E476" s="54" t="s">
        <v>381</v>
      </c>
      <c r="F476" s="54" t="s">
        <v>372</v>
      </c>
      <c r="G476" s="54" t="str">
        <f>CONCATENATE(Table711[[#This Row],[Fraction]],"-",Table711[[#This Row],[Pitch]]," ",Table711[[#This Row],[Series]]," ",Table711[[#This Row],[Class]])</f>
        <v>2-41⁄2 UNC 2A</v>
      </c>
      <c r="H476" s="54" t="str">
        <f>CONCATENATE(TEXT(Table711[[#This Row],[Decimal]],".000"),"-",Table711[[#This Row],[Pitch]]," ",Table711[[#This Row],[Series]]," ",Table711[[#This Row],[Class]])</f>
        <v>2.000-41⁄2 UNC 2A</v>
      </c>
      <c r="I476" s="56">
        <v>2.8999999999999998E-3</v>
      </c>
      <c r="J476" s="56">
        <v>1.9971000000000001</v>
      </c>
      <c r="K476" s="56">
        <v>1.9751000000000001</v>
      </c>
      <c r="L476" s="56">
        <v>1.9641</v>
      </c>
      <c r="M476" s="56">
        <v>1.8528</v>
      </c>
      <c r="N476" s="56">
        <v>1.8432999999999999</v>
      </c>
      <c r="O476" s="56">
        <v>1.7323999999999999</v>
      </c>
      <c r="P476" s="54"/>
      <c r="Q476" s="54"/>
      <c r="R476" s="4"/>
      <c r="S476" s="86" t="s">
        <v>794</v>
      </c>
      <c r="T476" s="54" t="str">
        <f>VLOOKUP(LEFT(Table7912[[#This Row],[Column1]],FIND("–",Table7912[[#This Row],[Column1]])-1),Table610[],2,0)</f>
        <v>2</v>
      </c>
      <c r="U476" s="14">
        <f>VLOOKUP(LEFT(Table7912[[#This Row],[Column1]],FIND("–",Table7912[[#This Row],[Column1]])-1),Table610[],4,0)</f>
        <v>8.5999999999999993E-2</v>
      </c>
      <c r="V476" s="54" t="str">
        <f t="shared" si="15"/>
        <v>41⁄2</v>
      </c>
      <c r="W476" s="54" t="s">
        <v>381</v>
      </c>
      <c r="X476" s="54" t="s">
        <v>373</v>
      </c>
      <c r="Y476" s="54" t="str">
        <f>CONCATENATE(Table7912[[#This Row],[Fraction]],"-",Table7912[[#This Row],[Pitch]]," ",Table7912[[#This Row],[Series]]," ",Table7912[[#This Row],[Class]])</f>
        <v>2-41⁄2 UNC 2B</v>
      </c>
      <c r="Z476" s="54" t="str">
        <f>CONCATENATE(TEXT(Table7912[[#This Row],[Decimal]],".000"),"-",Table7912[[#This Row],[Pitch]]," ",Table7912[[#This Row],[Series]]," ",Table7912[[#This Row],[Class]])</f>
        <v>.086-41⁄2 UNC 2B</v>
      </c>
      <c r="AA476" s="54"/>
      <c r="AB476" s="54"/>
      <c r="AC476" s="56">
        <v>2</v>
      </c>
      <c r="AD476" s="54"/>
      <c r="AE476" s="54">
        <v>1.8681000000000001</v>
      </c>
      <c r="AF476" s="54">
        <v>1.8556999999999999</v>
      </c>
      <c r="AG476" s="54"/>
      <c r="AH476" s="56">
        <v>1.7589999999999999</v>
      </c>
      <c r="AI476" s="54">
        <v>1.7949999999999999</v>
      </c>
      <c r="AJ476" s="4"/>
      <c r="AK476" s="4"/>
      <c r="AL476" s="4"/>
      <c r="AM476" s="4"/>
      <c r="AN476" s="4"/>
      <c r="AO476" s="4"/>
      <c r="AS476" s="16"/>
      <c r="AT476" s="16"/>
      <c r="AX476" s="17"/>
      <c r="AY476" s="77"/>
    </row>
    <row r="477" spans="1:51" x14ac:dyDescent="0.25">
      <c r="A477" s="38" t="s">
        <v>1094</v>
      </c>
      <c r="B477" s="4" t="str">
        <f>VLOOKUP(LEFT(Table711[[#This Row],[Column1]],FIND("–",Table711[[#This Row],[Column1]])-1),Table610[],2,0)</f>
        <v>2</v>
      </c>
      <c r="C477" s="14">
        <f>VLOOKUP(LEFT(Table711[[#This Row],[Column1]],FIND("–",Table711[[#This Row],[Column1]])-1),Table610[],4,0)</f>
        <v>2</v>
      </c>
      <c r="D477" s="4" t="str">
        <f t="shared" si="14"/>
        <v>6</v>
      </c>
      <c r="E477" s="4" t="s">
        <v>384</v>
      </c>
      <c r="F477" s="4" t="s">
        <v>374</v>
      </c>
      <c r="G477" s="4" t="str">
        <f>CONCATENATE(Table711[[#This Row],[Fraction]],"-",Table711[[#This Row],[Pitch]]," ",Table711[[#This Row],[Series]]," ",Table711[[#This Row],[Class]])</f>
        <v>2-6 UN 3A</v>
      </c>
      <c r="H477" s="4" t="str">
        <f>CONCATENATE(TEXT(Table711[[#This Row],[Decimal]],".000"),"-",Table711[[#This Row],[Pitch]]," ",Table711[[#This Row],[Series]]," ",Table711[[#This Row],[Class]])</f>
        <v>2.000-6 UN 3A</v>
      </c>
      <c r="I477" s="55">
        <v>0</v>
      </c>
      <c r="J477" s="55">
        <v>2</v>
      </c>
      <c r="K477" s="55">
        <v>1.978</v>
      </c>
      <c r="L477" s="55" t="s">
        <v>551</v>
      </c>
      <c r="M477" s="55">
        <v>1.8556999999999999</v>
      </c>
      <c r="N477" s="55">
        <v>1.8486</v>
      </c>
      <c r="O477" s="55">
        <v>1.7353000000000001</v>
      </c>
      <c r="R477" s="4"/>
      <c r="S477" s="38" t="s">
        <v>1094</v>
      </c>
      <c r="T477" s="4" t="str">
        <f>VLOOKUP(LEFT(Table7912[[#This Row],[Column1]],FIND("–",Table7912[[#This Row],[Column1]])-1),Table610[],2,0)</f>
        <v>2</v>
      </c>
      <c r="U477" s="14">
        <f>VLOOKUP(LEFT(Table7912[[#This Row],[Column1]],FIND("–",Table7912[[#This Row],[Column1]])-1),Table610[],4,0)</f>
        <v>2</v>
      </c>
      <c r="V477" s="4" t="str">
        <f t="shared" si="15"/>
        <v>6</v>
      </c>
      <c r="W477" s="4" t="s">
        <v>384</v>
      </c>
      <c r="X477" s="4" t="s">
        <v>375</v>
      </c>
      <c r="Y477" s="4" t="str">
        <f>CONCATENATE(Table7912[[#This Row],[Fraction]],"-",Table7912[[#This Row],[Pitch]]," ",Table7912[[#This Row],[Series]]," ",Table7912[[#This Row],[Class]])</f>
        <v>2-6 UN 3B</v>
      </c>
      <c r="Z477" s="4" t="str">
        <f>CONCATENATE(TEXT(Table7912[[#This Row],[Decimal]],".000"),"-",Table7912[[#This Row],[Pitch]]," ",Table7912[[#This Row],[Series]]," ",Table7912[[#This Row],[Class]])</f>
        <v>2.000-6 UN 3B</v>
      </c>
      <c r="AC477" s="55">
        <v>2</v>
      </c>
      <c r="AE477" s="4">
        <v>1.865</v>
      </c>
      <c r="AF477" s="4">
        <v>1.8556999999999999</v>
      </c>
      <c r="AG477" s="4"/>
      <c r="AH477" s="55">
        <v>1.7589999999999999</v>
      </c>
      <c r="AI477" s="4">
        <v>1.7861</v>
      </c>
      <c r="AJ477" s="4"/>
      <c r="AK477" s="4"/>
      <c r="AL477" s="4"/>
      <c r="AM477" s="4"/>
      <c r="AN477" s="4"/>
      <c r="AO477" s="4"/>
      <c r="AS477" s="16"/>
      <c r="AT477" s="16"/>
      <c r="AX477" s="17"/>
      <c r="AY477" s="77"/>
    </row>
    <row r="478" spans="1:51" x14ac:dyDescent="0.25">
      <c r="A478" s="38" t="s">
        <v>1094</v>
      </c>
      <c r="B478" s="4" t="str">
        <f>VLOOKUP(LEFT(Table711[[#This Row],[Column1]],FIND("–",Table711[[#This Row],[Column1]])-1),Table610[],2,0)</f>
        <v>2</v>
      </c>
      <c r="C478" s="14">
        <f>VLOOKUP(LEFT(Table711[[#This Row],[Column1]],FIND("–",Table711[[#This Row],[Column1]])-1),Table610[],4,0)</f>
        <v>2</v>
      </c>
      <c r="D478" s="4" t="str">
        <f t="shared" si="14"/>
        <v>6</v>
      </c>
      <c r="E478" s="4" t="s">
        <v>384</v>
      </c>
      <c r="F478" s="4" t="s">
        <v>372</v>
      </c>
      <c r="G478" s="4" t="str">
        <f>CONCATENATE(Table711[[#This Row],[Fraction]],"-",Table711[[#This Row],[Pitch]]," ",Table711[[#This Row],[Series]]," ",Table711[[#This Row],[Class]])</f>
        <v>2-6 UN 2A</v>
      </c>
      <c r="H478" s="4" t="str">
        <f>CONCATENATE(TEXT(Table711[[#This Row],[Decimal]],".000"),"-",Table711[[#This Row],[Pitch]]," ",Table711[[#This Row],[Series]]," ",Table711[[#This Row],[Class]])</f>
        <v>2.000-6 UN 2A</v>
      </c>
      <c r="I478" s="55">
        <v>2.5999999999999999E-3</v>
      </c>
      <c r="J478" s="55">
        <v>1.9974000000000001</v>
      </c>
      <c r="K478" s="55">
        <v>1.9792000000000001</v>
      </c>
      <c r="L478" s="55" t="s">
        <v>551</v>
      </c>
      <c r="M478" s="55">
        <v>1.8891</v>
      </c>
      <c r="N478" s="55">
        <v>1.8805000000000001</v>
      </c>
      <c r="O478" s="55">
        <v>1.7989999999999999</v>
      </c>
      <c r="R478" s="4"/>
      <c r="S478" s="38" t="s">
        <v>1094</v>
      </c>
      <c r="T478" s="4" t="str">
        <f>VLOOKUP(LEFT(Table7912[[#This Row],[Column1]],FIND("–",Table7912[[#This Row],[Column1]])-1),Table610[],2,0)</f>
        <v>2</v>
      </c>
      <c r="U478" s="14">
        <f>VLOOKUP(LEFT(Table7912[[#This Row],[Column1]],FIND("–",Table7912[[#This Row],[Column1]])-1),Table610[],4,0)</f>
        <v>2</v>
      </c>
      <c r="V478" s="4" t="str">
        <f t="shared" si="15"/>
        <v>6</v>
      </c>
      <c r="W478" s="4" t="s">
        <v>384</v>
      </c>
      <c r="X478" s="4" t="s">
        <v>373</v>
      </c>
      <c r="Y478" s="4" t="str">
        <f>CONCATENATE(Table7912[[#This Row],[Fraction]],"-",Table7912[[#This Row],[Pitch]]," ",Table7912[[#This Row],[Series]]," ",Table7912[[#This Row],[Class]])</f>
        <v>2-6 UN 2B</v>
      </c>
      <c r="Z478" s="4" t="str">
        <f>CONCATENATE(TEXT(Table7912[[#This Row],[Decimal]],".000"),"-",Table7912[[#This Row],[Pitch]]," ",Table7912[[#This Row],[Series]]," ",Table7912[[#This Row],[Class]])</f>
        <v>2.000-6 UN 2B</v>
      </c>
      <c r="AC478" s="55">
        <v>2</v>
      </c>
      <c r="AE478" s="4">
        <v>1.9028</v>
      </c>
      <c r="AF478" s="4">
        <v>1.8916999999999999</v>
      </c>
      <c r="AG478" s="4"/>
      <c r="AH478" s="55">
        <v>1.82</v>
      </c>
      <c r="AI478" s="4">
        <v>1.85</v>
      </c>
      <c r="AJ478" s="4"/>
      <c r="AK478" s="4"/>
      <c r="AL478" s="4"/>
      <c r="AM478" s="4"/>
      <c r="AN478" s="4"/>
      <c r="AO478" s="4"/>
      <c r="AS478" s="16"/>
      <c r="AT478" s="16"/>
      <c r="AX478" s="17"/>
      <c r="AY478" s="77"/>
    </row>
    <row r="479" spans="1:51" x14ac:dyDescent="0.25">
      <c r="A479" s="38" t="s">
        <v>1094</v>
      </c>
      <c r="B479" s="4" t="str">
        <f>VLOOKUP(LEFT(Table711[[#This Row],[Column1]],FIND("–",Table711[[#This Row],[Column1]])-1),Table610[],2,0)</f>
        <v>2</v>
      </c>
      <c r="C479" s="14">
        <f>VLOOKUP(LEFT(Table711[[#This Row],[Column1]],FIND("–",Table711[[#This Row],[Column1]])-1),Table610[],4,0)</f>
        <v>2</v>
      </c>
      <c r="D479" s="4" t="str">
        <f t="shared" si="14"/>
        <v>6</v>
      </c>
      <c r="E479" s="4" t="s">
        <v>384</v>
      </c>
      <c r="F479" s="4" t="s">
        <v>374</v>
      </c>
      <c r="G479" s="4" t="str">
        <f>CONCATENATE(Table711[[#This Row],[Fraction]],"-",Table711[[#This Row],[Pitch]]," ",Table711[[#This Row],[Series]]," ",Table711[[#This Row],[Class]])</f>
        <v>2-6 UN 3A</v>
      </c>
      <c r="H479" s="4" t="str">
        <f>CONCATENATE(TEXT(Table711[[#This Row],[Decimal]],".000"),"-",Table711[[#This Row],[Pitch]]," ",Table711[[#This Row],[Series]]," ",Table711[[#This Row],[Class]])</f>
        <v>2.000-6 UN 3A</v>
      </c>
      <c r="I479" s="55">
        <v>0</v>
      </c>
      <c r="J479" s="55">
        <v>2</v>
      </c>
      <c r="K479" s="55">
        <v>1.9818</v>
      </c>
      <c r="L479" s="55" t="s">
        <v>551</v>
      </c>
      <c r="M479" s="55">
        <v>1.8916999999999999</v>
      </c>
      <c r="N479" s="55">
        <v>1.8853</v>
      </c>
      <c r="O479" s="55">
        <v>1.8016000000000001</v>
      </c>
      <c r="R479" s="4"/>
      <c r="S479" s="38" t="s">
        <v>1094</v>
      </c>
      <c r="T479" s="4" t="str">
        <f>VLOOKUP(LEFT(Table7912[[#This Row],[Column1]],FIND("–",Table7912[[#This Row],[Column1]])-1),Table610[],2,0)</f>
        <v>2</v>
      </c>
      <c r="U479" s="14">
        <f>VLOOKUP(LEFT(Table7912[[#This Row],[Column1]],FIND("–",Table7912[[#This Row],[Column1]])-1),Table610[],4,0)</f>
        <v>2</v>
      </c>
      <c r="V479" s="4" t="str">
        <f t="shared" si="15"/>
        <v>6</v>
      </c>
      <c r="W479" s="4" t="s">
        <v>384</v>
      </c>
      <c r="X479" s="4" t="s">
        <v>375</v>
      </c>
      <c r="Y479" s="4" t="str">
        <f>CONCATENATE(Table7912[[#This Row],[Fraction]],"-",Table7912[[#This Row],[Pitch]]," ",Table7912[[#This Row],[Series]]," ",Table7912[[#This Row],[Class]])</f>
        <v>2-6 UN 3B</v>
      </c>
      <c r="Z479" s="4" t="str">
        <f>CONCATENATE(TEXT(Table7912[[#This Row],[Decimal]],".000"),"-",Table7912[[#This Row],[Pitch]]," ",Table7912[[#This Row],[Series]]," ",Table7912[[#This Row],[Class]])</f>
        <v>2.000-6 UN 3B</v>
      </c>
      <c r="AC479" s="55">
        <v>2</v>
      </c>
      <c r="AE479" s="4">
        <v>1.9</v>
      </c>
      <c r="AF479" s="4">
        <v>1.8916999999999999</v>
      </c>
      <c r="AG479" s="4"/>
      <c r="AH479" s="55">
        <v>1.82</v>
      </c>
      <c r="AI479" s="4">
        <v>1.8395999999999999</v>
      </c>
      <c r="AJ479" s="4"/>
      <c r="AK479" s="4"/>
      <c r="AL479" s="4"/>
      <c r="AM479" s="4"/>
      <c r="AN479" s="4"/>
      <c r="AO479" s="4"/>
      <c r="AS479" s="16"/>
      <c r="AT479" s="16"/>
      <c r="AX479" s="17"/>
      <c r="AY479" s="77"/>
    </row>
    <row r="480" spans="1:51" x14ac:dyDescent="0.25">
      <c r="A480" s="38" t="s">
        <v>1095</v>
      </c>
      <c r="B480" s="4" t="str">
        <f>VLOOKUP(LEFT(Table711[[#This Row],[Column1]],FIND("–",Table711[[#This Row],[Column1]])-1),Table610[],2,0)</f>
        <v>2</v>
      </c>
      <c r="C480" s="14">
        <f>VLOOKUP(LEFT(Table711[[#This Row],[Column1]],FIND("–",Table711[[#This Row],[Column1]])-1),Table610[],4,0)</f>
        <v>2</v>
      </c>
      <c r="D480" s="4" t="str">
        <f t="shared" si="14"/>
        <v>8</v>
      </c>
      <c r="E480" s="4" t="s">
        <v>384</v>
      </c>
      <c r="F480" s="4" t="s">
        <v>372</v>
      </c>
      <c r="G480" s="4" t="str">
        <f>CONCATENATE(Table711[[#This Row],[Fraction]],"-",Table711[[#This Row],[Pitch]]," ",Table711[[#This Row],[Series]]," ",Table711[[#This Row],[Class]])</f>
        <v>2-8 UN 2A</v>
      </c>
      <c r="H480" s="4" t="str">
        <f>CONCATENATE(TEXT(Table711[[#This Row],[Decimal]],".000"),"-",Table711[[#This Row],[Pitch]]," ",Table711[[#This Row],[Series]]," ",Table711[[#This Row],[Class]])</f>
        <v>2.000-8 UN 2A</v>
      </c>
      <c r="I480" s="55">
        <v>2.3E-3</v>
      </c>
      <c r="J480" s="55">
        <v>1.9977</v>
      </c>
      <c r="K480" s="55">
        <v>1.9826999999999999</v>
      </c>
      <c r="L480" s="55">
        <v>1.9752000000000001</v>
      </c>
      <c r="M480" s="55">
        <v>1.9165000000000001</v>
      </c>
      <c r="N480" s="55">
        <v>1.9087000000000001</v>
      </c>
      <c r="O480" s="55">
        <v>1.8489</v>
      </c>
      <c r="R480" s="4"/>
      <c r="S480" s="38" t="s">
        <v>1095</v>
      </c>
      <c r="T480" s="4" t="str">
        <f>VLOOKUP(LEFT(Table7912[[#This Row],[Column1]],FIND("–",Table7912[[#This Row],[Column1]])-1),Table610[],2,0)</f>
        <v>2</v>
      </c>
      <c r="U480" s="14">
        <f>VLOOKUP(LEFT(Table7912[[#This Row],[Column1]],FIND("–",Table7912[[#This Row],[Column1]])-1),Table610[],4,0)</f>
        <v>2</v>
      </c>
      <c r="V480" s="4" t="str">
        <f t="shared" si="15"/>
        <v>8</v>
      </c>
      <c r="W480" s="4" t="s">
        <v>384</v>
      </c>
      <c r="X480" s="4" t="s">
        <v>373</v>
      </c>
      <c r="Y480" s="4" t="str">
        <f>CONCATENATE(Table7912[[#This Row],[Fraction]],"-",Table7912[[#This Row],[Pitch]]," ",Table7912[[#This Row],[Series]]," ",Table7912[[#This Row],[Class]])</f>
        <v>2-8 UN 2B</v>
      </c>
      <c r="Z480" s="4" t="str">
        <f>CONCATENATE(TEXT(Table7912[[#This Row],[Decimal]],".000"),"-",Table7912[[#This Row],[Pitch]]," ",Table7912[[#This Row],[Series]]," ",Table7912[[#This Row],[Class]])</f>
        <v>2.000-8 UN 2B</v>
      </c>
      <c r="AC480" s="55">
        <v>2</v>
      </c>
      <c r="AE480" s="4">
        <v>1.9289000000000001</v>
      </c>
      <c r="AF480" s="4">
        <v>1.9188000000000001</v>
      </c>
      <c r="AG480" s="4"/>
      <c r="AH480" s="55">
        <v>1.865</v>
      </c>
      <c r="AI480" s="4">
        <v>1.89</v>
      </c>
      <c r="AJ480" s="4"/>
      <c r="AK480" s="4"/>
      <c r="AL480" s="4"/>
      <c r="AM480" s="4"/>
      <c r="AN480" s="4"/>
      <c r="AO480" s="4"/>
      <c r="AS480" s="16"/>
      <c r="AT480" s="16"/>
      <c r="AX480" s="17"/>
      <c r="AY480" s="77"/>
    </row>
    <row r="481" spans="1:51" x14ac:dyDescent="0.25">
      <c r="A481" s="38" t="s">
        <v>1095</v>
      </c>
      <c r="B481" s="4" t="str">
        <f>VLOOKUP(LEFT(Table711[[#This Row],[Column1]],FIND("–",Table711[[#This Row],[Column1]])-1),Table610[],2,0)</f>
        <v>2</v>
      </c>
      <c r="C481" s="14">
        <f>VLOOKUP(LEFT(Table711[[#This Row],[Column1]],FIND("–",Table711[[#This Row],[Column1]])-1),Table610[],4,0)</f>
        <v>2</v>
      </c>
      <c r="D481" s="4" t="str">
        <f t="shared" si="14"/>
        <v>8</v>
      </c>
      <c r="E481" s="4" t="s">
        <v>384</v>
      </c>
      <c r="F481" s="4" t="s">
        <v>374</v>
      </c>
      <c r="G481" s="4" t="str">
        <f>CONCATENATE(Table711[[#This Row],[Fraction]],"-",Table711[[#This Row],[Pitch]]," ",Table711[[#This Row],[Series]]," ",Table711[[#This Row],[Class]])</f>
        <v>2-8 UN 3A</v>
      </c>
      <c r="H481" s="4" t="str">
        <f>CONCATENATE(TEXT(Table711[[#This Row],[Decimal]],".000"),"-",Table711[[#This Row],[Pitch]]," ",Table711[[#This Row],[Series]]," ",Table711[[#This Row],[Class]])</f>
        <v>2.000-8 UN 3A</v>
      </c>
      <c r="I481" s="55">
        <v>0</v>
      </c>
      <c r="J481" s="55">
        <v>2</v>
      </c>
      <c r="K481" s="55">
        <v>1.9850000000000001</v>
      </c>
      <c r="L481" s="55" t="s">
        <v>551</v>
      </c>
      <c r="M481" s="55">
        <v>1.9188000000000001</v>
      </c>
      <c r="N481" s="55">
        <v>1.913</v>
      </c>
      <c r="O481" s="55">
        <v>1.8512</v>
      </c>
      <c r="R481" s="4"/>
      <c r="S481" s="38" t="s">
        <v>1095</v>
      </c>
      <c r="T481" s="4" t="str">
        <f>VLOOKUP(LEFT(Table7912[[#This Row],[Column1]],FIND("–",Table7912[[#This Row],[Column1]])-1),Table610[],2,0)</f>
        <v>2</v>
      </c>
      <c r="U481" s="14">
        <f>VLOOKUP(LEFT(Table7912[[#This Row],[Column1]],FIND("–",Table7912[[#This Row],[Column1]])-1),Table610[],4,0)</f>
        <v>2</v>
      </c>
      <c r="V481" s="4" t="str">
        <f t="shared" si="15"/>
        <v>8</v>
      </c>
      <c r="W481" s="4" t="s">
        <v>384</v>
      </c>
      <c r="X481" s="4" t="s">
        <v>375</v>
      </c>
      <c r="Y481" s="4" t="str">
        <f>CONCATENATE(Table7912[[#This Row],[Fraction]],"-",Table7912[[#This Row],[Pitch]]," ",Table7912[[#This Row],[Series]]," ",Table7912[[#This Row],[Class]])</f>
        <v>2-8 UN 3B</v>
      </c>
      <c r="Z481" s="4" t="str">
        <f>CONCATENATE(TEXT(Table7912[[#This Row],[Decimal]],".000"),"-",Table7912[[#This Row],[Pitch]]," ",Table7912[[#This Row],[Series]]," ",Table7912[[#This Row],[Class]])</f>
        <v>2.000-8 UN 3B</v>
      </c>
      <c r="AC481" s="55">
        <v>2</v>
      </c>
      <c r="AE481" s="4">
        <v>1.9263999999999999</v>
      </c>
      <c r="AF481" s="4">
        <v>1.9188000000000001</v>
      </c>
      <c r="AG481" s="4"/>
      <c r="AH481" s="55">
        <v>1.865</v>
      </c>
      <c r="AI481" s="4">
        <v>1.8796999999999999</v>
      </c>
      <c r="AJ481" s="4"/>
      <c r="AK481" s="4"/>
      <c r="AL481" s="4"/>
      <c r="AM481" s="4"/>
      <c r="AN481" s="4"/>
      <c r="AO481" s="4"/>
      <c r="AS481" s="16"/>
      <c r="AT481" s="16"/>
      <c r="AX481" s="17"/>
      <c r="AY481" s="77"/>
    </row>
    <row r="482" spans="1:51" x14ac:dyDescent="0.25">
      <c r="A482" s="38" t="s">
        <v>1096</v>
      </c>
      <c r="B482" s="4" t="str">
        <f>VLOOKUP(LEFT(Table711[[#This Row],[Column1]],FIND("–",Table711[[#This Row],[Column1]])-1),Table610[],2,0)</f>
        <v>2</v>
      </c>
      <c r="C482" s="14">
        <f>VLOOKUP(LEFT(Table711[[#This Row],[Column1]],FIND("–",Table711[[#This Row],[Column1]])-1),Table610[],4,0)</f>
        <v>2</v>
      </c>
      <c r="D482" s="4" t="str">
        <f t="shared" si="14"/>
        <v>10</v>
      </c>
      <c r="E482" s="4" t="s">
        <v>382</v>
      </c>
      <c r="F482" s="4" t="s">
        <v>372</v>
      </c>
      <c r="G482" s="4" t="str">
        <f>CONCATENATE(Table711[[#This Row],[Fraction]],"-",Table711[[#This Row],[Pitch]]," ",Table711[[#This Row],[Series]]," ",Table711[[#This Row],[Class]])</f>
        <v>2-10 UNS 2A</v>
      </c>
      <c r="H482" s="4" t="str">
        <f>CONCATENATE(TEXT(Table711[[#This Row],[Decimal]],".000"),"-",Table711[[#This Row],[Pitch]]," ",Table711[[#This Row],[Series]]," ",Table711[[#This Row],[Class]])</f>
        <v>2.000-10 UNS 2A</v>
      </c>
      <c r="I482" s="55">
        <v>2E-3</v>
      </c>
      <c r="J482" s="55">
        <v>1.998</v>
      </c>
      <c r="K482" s="55">
        <v>1.9851000000000001</v>
      </c>
      <c r="L482" s="55" t="s">
        <v>551</v>
      </c>
      <c r="M482" s="55">
        <v>1.9330000000000001</v>
      </c>
      <c r="N482" s="55">
        <v>1.9265000000000001</v>
      </c>
      <c r="O482" s="55">
        <v>1.879</v>
      </c>
      <c r="R482" s="4"/>
      <c r="S482" s="38" t="s">
        <v>1096</v>
      </c>
      <c r="T482" s="4" t="str">
        <f>VLOOKUP(LEFT(Table7912[[#This Row],[Column1]],FIND("–",Table7912[[#This Row],[Column1]])-1),Table610[],2,0)</f>
        <v>2</v>
      </c>
      <c r="U482" s="14">
        <f>VLOOKUP(LEFT(Table7912[[#This Row],[Column1]],FIND("–",Table7912[[#This Row],[Column1]])-1),Table610[],4,0)</f>
        <v>2</v>
      </c>
      <c r="V482" s="4" t="str">
        <f t="shared" si="15"/>
        <v>10</v>
      </c>
      <c r="W482" s="4" t="s">
        <v>382</v>
      </c>
      <c r="X482" s="4" t="s">
        <v>373</v>
      </c>
      <c r="Y482" s="4" t="str">
        <f>CONCATENATE(Table7912[[#This Row],[Fraction]],"-",Table7912[[#This Row],[Pitch]]," ",Table7912[[#This Row],[Series]]," ",Table7912[[#This Row],[Class]])</f>
        <v>2-10 UNS 2B</v>
      </c>
      <c r="Z482" s="4" t="str">
        <f>CONCATENATE(TEXT(Table7912[[#This Row],[Decimal]],".000"),"-",Table7912[[#This Row],[Pitch]]," ",Table7912[[#This Row],[Series]]," ",Table7912[[#This Row],[Class]])</f>
        <v>2.000-10 UNS 2B</v>
      </c>
      <c r="AC482" s="55">
        <v>2</v>
      </c>
      <c r="AE482" s="4">
        <v>1.9435</v>
      </c>
      <c r="AF482" s="4">
        <v>1.9350000000000001</v>
      </c>
      <c r="AG482" s="4"/>
      <c r="AH482" s="55">
        <v>1.8919999999999999</v>
      </c>
      <c r="AI482" s="4">
        <v>1.913</v>
      </c>
      <c r="AJ482" s="4"/>
      <c r="AK482" s="4"/>
      <c r="AL482" s="4"/>
      <c r="AM482" s="4"/>
      <c r="AN482" s="4"/>
      <c r="AO482" s="4"/>
      <c r="AS482" s="16"/>
      <c r="AT482" s="16"/>
      <c r="AX482" s="17"/>
      <c r="AY482" s="77"/>
    </row>
    <row r="483" spans="1:51" x14ac:dyDescent="0.25">
      <c r="A483" s="38" t="s">
        <v>1097</v>
      </c>
      <c r="B483" s="4" t="str">
        <f>VLOOKUP(LEFT(Table711[[#This Row],[Column1]],FIND("–",Table711[[#This Row],[Column1]])-1),Table610[],2,0)</f>
        <v>2</v>
      </c>
      <c r="C483" s="14">
        <f>VLOOKUP(LEFT(Table711[[#This Row],[Column1]],FIND("–",Table711[[#This Row],[Column1]])-1),Table610[],4,0)</f>
        <v>2</v>
      </c>
      <c r="D483" s="4" t="str">
        <f t="shared" si="14"/>
        <v>12</v>
      </c>
      <c r="E483" s="4" t="s">
        <v>384</v>
      </c>
      <c r="F483" s="4" t="s">
        <v>372</v>
      </c>
      <c r="G483" s="4" t="str">
        <f>CONCATENATE(Table711[[#This Row],[Fraction]],"-",Table711[[#This Row],[Pitch]]," ",Table711[[#This Row],[Series]]," ",Table711[[#This Row],[Class]])</f>
        <v>2-12 UN 2A</v>
      </c>
      <c r="H483" s="4" t="str">
        <f>CONCATENATE(TEXT(Table711[[#This Row],[Decimal]],".000"),"-",Table711[[#This Row],[Pitch]]," ",Table711[[#This Row],[Series]]," ",Table711[[#This Row],[Class]])</f>
        <v>2.000-12 UN 2A</v>
      </c>
      <c r="I483" s="55">
        <v>1.8E-3</v>
      </c>
      <c r="J483" s="55">
        <v>1.9982</v>
      </c>
      <c r="K483" s="55">
        <v>1.9867999999999999</v>
      </c>
      <c r="L483" s="55" t="s">
        <v>551</v>
      </c>
      <c r="M483" s="55">
        <v>1.9440999999999999</v>
      </c>
      <c r="N483" s="55">
        <v>1.9379999999999999</v>
      </c>
      <c r="O483" s="55">
        <v>1.899</v>
      </c>
      <c r="R483" s="4"/>
      <c r="S483" s="38" t="s">
        <v>1097</v>
      </c>
      <c r="T483" s="4" t="str">
        <f>VLOOKUP(LEFT(Table7912[[#This Row],[Column1]],FIND("–",Table7912[[#This Row],[Column1]])-1),Table610[],2,0)</f>
        <v>2</v>
      </c>
      <c r="U483" s="14">
        <f>VLOOKUP(LEFT(Table7912[[#This Row],[Column1]],FIND("–",Table7912[[#This Row],[Column1]])-1),Table610[],4,0)</f>
        <v>2</v>
      </c>
      <c r="V483" s="4" t="str">
        <f t="shared" si="15"/>
        <v>12</v>
      </c>
      <c r="W483" s="4" t="s">
        <v>384</v>
      </c>
      <c r="X483" s="4" t="s">
        <v>373</v>
      </c>
      <c r="Y483" s="4" t="str">
        <f>CONCATENATE(Table7912[[#This Row],[Fraction]],"-",Table7912[[#This Row],[Pitch]]," ",Table7912[[#This Row],[Series]]," ",Table7912[[#This Row],[Class]])</f>
        <v>2-12 UN 2B</v>
      </c>
      <c r="Z483" s="4" t="str">
        <f>CONCATENATE(TEXT(Table7912[[#This Row],[Decimal]],".000"),"-",Table7912[[#This Row],[Pitch]]," ",Table7912[[#This Row],[Series]]," ",Table7912[[#This Row],[Class]])</f>
        <v>2.000-12 UN 2B</v>
      </c>
      <c r="AC483" s="55">
        <v>2</v>
      </c>
      <c r="AE483" s="4">
        <v>1.9538</v>
      </c>
      <c r="AF483" s="4">
        <v>1.9459</v>
      </c>
      <c r="AG483" s="4"/>
      <c r="AH483" s="55">
        <v>1.91</v>
      </c>
      <c r="AI483" s="4">
        <v>1.9279999999999999</v>
      </c>
      <c r="AJ483" s="4"/>
      <c r="AK483" s="4"/>
      <c r="AL483" s="4"/>
      <c r="AM483" s="4"/>
      <c r="AN483" s="4"/>
      <c r="AO483" s="4"/>
      <c r="AS483" s="16"/>
      <c r="AT483" s="16"/>
      <c r="AX483" s="17"/>
      <c r="AY483" s="77"/>
    </row>
    <row r="484" spans="1:51" x14ac:dyDescent="0.25">
      <c r="A484" s="38" t="s">
        <v>1097</v>
      </c>
      <c r="B484" s="4" t="str">
        <f>VLOOKUP(LEFT(Table711[[#This Row],[Column1]],FIND("–",Table711[[#This Row],[Column1]])-1),Table610[],2,0)</f>
        <v>2</v>
      </c>
      <c r="C484" s="14">
        <f>VLOOKUP(LEFT(Table711[[#This Row],[Column1]],FIND("–",Table711[[#This Row],[Column1]])-1),Table610[],4,0)</f>
        <v>2</v>
      </c>
      <c r="D484" s="4" t="str">
        <f t="shared" si="14"/>
        <v>12</v>
      </c>
      <c r="E484" s="4" t="s">
        <v>384</v>
      </c>
      <c r="F484" s="4" t="s">
        <v>374</v>
      </c>
      <c r="G484" s="4" t="str">
        <f>CONCATENATE(Table711[[#This Row],[Fraction]],"-",Table711[[#This Row],[Pitch]]," ",Table711[[#This Row],[Series]]," ",Table711[[#This Row],[Class]])</f>
        <v>2-12 UN 3A</v>
      </c>
      <c r="H484" s="4" t="str">
        <f>CONCATENATE(TEXT(Table711[[#This Row],[Decimal]],".000"),"-",Table711[[#This Row],[Pitch]]," ",Table711[[#This Row],[Series]]," ",Table711[[#This Row],[Class]])</f>
        <v>2.000-12 UN 3A</v>
      </c>
      <c r="I484" s="55">
        <v>0</v>
      </c>
      <c r="J484" s="55">
        <v>2</v>
      </c>
      <c r="K484" s="55">
        <v>1.9885999999999999</v>
      </c>
      <c r="L484" s="55" t="s">
        <v>551</v>
      </c>
      <c r="M484" s="55">
        <v>1.9459</v>
      </c>
      <c r="N484" s="55">
        <v>1.9414</v>
      </c>
      <c r="O484" s="55">
        <v>1.9008</v>
      </c>
      <c r="R484" s="4"/>
      <c r="S484" s="38" t="s">
        <v>1097</v>
      </c>
      <c r="T484" s="4" t="str">
        <f>VLOOKUP(LEFT(Table7912[[#This Row],[Column1]],FIND("–",Table7912[[#This Row],[Column1]])-1),Table610[],2,0)</f>
        <v>2</v>
      </c>
      <c r="U484" s="14">
        <f>VLOOKUP(LEFT(Table7912[[#This Row],[Column1]],FIND("–",Table7912[[#This Row],[Column1]])-1),Table610[],4,0)</f>
        <v>2</v>
      </c>
      <c r="V484" s="4" t="str">
        <f t="shared" si="15"/>
        <v>12</v>
      </c>
      <c r="W484" s="4" t="s">
        <v>384</v>
      </c>
      <c r="X484" s="4" t="s">
        <v>375</v>
      </c>
      <c r="Y484" s="4" t="str">
        <f>CONCATENATE(Table7912[[#This Row],[Fraction]],"-",Table7912[[#This Row],[Pitch]]," ",Table7912[[#This Row],[Series]]," ",Table7912[[#This Row],[Class]])</f>
        <v>2-12 UN 3B</v>
      </c>
      <c r="Z484" s="4" t="str">
        <f>CONCATENATE(TEXT(Table7912[[#This Row],[Decimal]],".000"),"-",Table7912[[#This Row],[Pitch]]," ",Table7912[[#This Row],[Series]]," ",Table7912[[#This Row],[Class]])</f>
        <v>2.000-12 UN 3B</v>
      </c>
      <c r="AC484" s="55">
        <v>2</v>
      </c>
      <c r="AE484" s="4">
        <v>1.9518</v>
      </c>
      <c r="AF484" s="4">
        <v>1.9459</v>
      </c>
      <c r="AG484" s="4"/>
      <c r="AH484" s="55">
        <v>1.91</v>
      </c>
      <c r="AI484" s="4">
        <v>1.9198</v>
      </c>
      <c r="AJ484" s="4"/>
      <c r="AK484" s="4"/>
      <c r="AL484" s="4"/>
      <c r="AM484" s="4"/>
      <c r="AN484" s="4"/>
      <c r="AO484" s="4"/>
      <c r="AS484" s="16"/>
      <c r="AT484" s="16"/>
      <c r="AX484" s="17"/>
      <c r="AY484" s="77"/>
    </row>
    <row r="485" spans="1:51" x14ac:dyDescent="0.25">
      <c r="A485" s="38" t="s">
        <v>1098</v>
      </c>
      <c r="B485" s="4" t="str">
        <f>VLOOKUP(LEFT(Table711[[#This Row],[Column1]],FIND("–",Table711[[#This Row],[Column1]])-1),Table610[],2,0)</f>
        <v>2</v>
      </c>
      <c r="C485" s="14">
        <f>VLOOKUP(LEFT(Table711[[#This Row],[Column1]],FIND("–",Table711[[#This Row],[Column1]])-1),Table610[],4,0)</f>
        <v>2</v>
      </c>
      <c r="D485" s="4" t="str">
        <f t="shared" si="14"/>
        <v>14</v>
      </c>
      <c r="E485" s="4" t="s">
        <v>382</v>
      </c>
      <c r="F485" s="4" t="s">
        <v>372</v>
      </c>
      <c r="G485" s="4" t="str">
        <f>CONCATENATE(Table711[[#This Row],[Fraction]],"-",Table711[[#This Row],[Pitch]]," ",Table711[[#This Row],[Series]]," ",Table711[[#This Row],[Class]])</f>
        <v>2-14 UNS 2A</v>
      </c>
      <c r="H485" s="4" t="str">
        <f>CONCATENATE(TEXT(Table711[[#This Row],[Decimal]],".000"),"-",Table711[[#This Row],[Pitch]]," ",Table711[[#This Row],[Series]]," ",Table711[[#This Row],[Class]])</f>
        <v>2.000-14 UNS 2A</v>
      </c>
      <c r="I485" s="55">
        <v>1.6999999999999999E-3</v>
      </c>
      <c r="J485" s="55">
        <v>1.9983</v>
      </c>
      <c r="K485" s="55">
        <v>1.988</v>
      </c>
      <c r="L485" s="55" t="s">
        <v>551</v>
      </c>
      <c r="M485" s="55">
        <v>1.9519</v>
      </c>
      <c r="N485" s="55">
        <v>1.9461999999999999</v>
      </c>
      <c r="O485" s="55">
        <v>1.9133</v>
      </c>
      <c r="R485" s="4"/>
      <c r="S485" s="38" t="s">
        <v>1098</v>
      </c>
      <c r="T485" s="4" t="str">
        <f>VLOOKUP(LEFT(Table7912[[#This Row],[Column1]],FIND("–",Table7912[[#This Row],[Column1]])-1),Table610[],2,0)</f>
        <v>2</v>
      </c>
      <c r="U485" s="14">
        <f>VLOOKUP(LEFT(Table7912[[#This Row],[Column1]],FIND("–",Table7912[[#This Row],[Column1]])-1),Table610[],4,0)</f>
        <v>2</v>
      </c>
      <c r="V485" s="4" t="str">
        <f t="shared" si="15"/>
        <v>14</v>
      </c>
      <c r="W485" s="4" t="s">
        <v>382</v>
      </c>
      <c r="X485" s="4" t="s">
        <v>373</v>
      </c>
      <c r="Y485" s="4" t="str">
        <f>CONCATENATE(Table7912[[#This Row],[Fraction]],"-",Table7912[[#This Row],[Pitch]]," ",Table7912[[#This Row],[Series]]," ",Table7912[[#This Row],[Class]])</f>
        <v>2-14 UNS 2B</v>
      </c>
      <c r="Z485" s="4" t="str">
        <f>CONCATENATE(TEXT(Table7912[[#This Row],[Decimal]],".000"),"-",Table7912[[#This Row],[Pitch]]," ",Table7912[[#This Row],[Series]]," ",Table7912[[#This Row],[Class]])</f>
        <v>2.000-14 UNS 2B</v>
      </c>
      <c r="AC485" s="55">
        <v>2</v>
      </c>
      <c r="AE485" s="4">
        <v>1.9610000000000001</v>
      </c>
      <c r="AF485" s="4">
        <v>1.9536</v>
      </c>
      <c r="AG485" s="4"/>
      <c r="AH485" s="55">
        <v>1.923</v>
      </c>
      <c r="AI485" s="4">
        <v>1.9379999999999999</v>
      </c>
      <c r="AJ485" s="4"/>
      <c r="AK485" s="4"/>
      <c r="AL485" s="4"/>
      <c r="AM485" s="4"/>
      <c r="AN485" s="4"/>
      <c r="AO485" s="4"/>
      <c r="AS485" s="16"/>
      <c r="AT485" s="16"/>
      <c r="AX485" s="17"/>
      <c r="AY485" s="77"/>
    </row>
    <row r="486" spans="1:51" x14ac:dyDescent="0.25">
      <c r="A486" s="38" t="s">
        <v>1099</v>
      </c>
      <c r="B486" s="4" t="str">
        <f>VLOOKUP(LEFT(Table711[[#This Row],[Column1]],FIND("–",Table711[[#This Row],[Column1]])-1),Table610[],2,0)</f>
        <v>2</v>
      </c>
      <c r="C486" s="14">
        <f>VLOOKUP(LEFT(Table711[[#This Row],[Column1]],FIND("–",Table711[[#This Row],[Column1]])-1),Table610[],4,0)</f>
        <v>2</v>
      </c>
      <c r="D486" s="4" t="str">
        <f t="shared" si="14"/>
        <v>16</v>
      </c>
      <c r="E486" s="4" t="s">
        <v>384</v>
      </c>
      <c r="F486" s="4" t="s">
        <v>372</v>
      </c>
      <c r="G486" s="4" t="str">
        <f>CONCATENATE(Table711[[#This Row],[Fraction]],"-",Table711[[#This Row],[Pitch]]," ",Table711[[#This Row],[Series]]," ",Table711[[#This Row],[Class]])</f>
        <v>2-16 UN 2A</v>
      </c>
      <c r="H486" s="4" t="str">
        <f>CONCATENATE(TEXT(Table711[[#This Row],[Decimal]],".000"),"-",Table711[[#This Row],[Pitch]]," ",Table711[[#This Row],[Series]]," ",Table711[[#This Row],[Class]])</f>
        <v>2.000-16 UN 2A</v>
      </c>
      <c r="I486" s="55">
        <v>1.6000000000000001E-3</v>
      </c>
      <c r="J486" s="55">
        <v>1.9984</v>
      </c>
      <c r="K486" s="55">
        <v>1.9890000000000001</v>
      </c>
      <c r="L486" s="55" t="s">
        <v>551</v>
      </c>
      <c r="M486" s="55">
        <v>1.9578</v>
      </c>
      <c r="N486" s="55">
        <v>1.9523999999999999</v>
      </c>
      <c r="O486" s="55">
        <v>1.9238999999999999</v>
      </c>
      <c r="R486" s="4"/>
      <c r="S486" s="38" t="s">
        <v>1099</v>
      </c>
      <c r="T486" s="4" t="str">
        <f>VLOOKUP(LEFT(Table7912[[#This Row],[Column1]],FIND("–",Table7912[[#This Row],[Column1]])-1),Table610[],2,0)</f>
        <v>2</v>
      </c>
      <c r="U486" s="14">
        <f>VLOOKUP(LEFT(Table7912[[#This Row],[Column1]],FIND("–",Table7912[[#This Row],[Column1]])-1),Table610[],4,0)</f>
        <v>2</v>
      </c>
      <c r="V486" s="4" t="str">
        <f t="shared" si="15"/>
        <v>16</v>
      </c>
      <c r="W486" s="4" t="s">
        <v>384</v>
      </c>
      <c r="X486" s="4" t="s">
        <v>373</v>
      </c>
      <c r="Y486" s="4" t="str">
        <f>CONCATENATE(Table7912[[#This Row],[Fraction]],"-",Table7912[[#This Row],[Pitch]]," ",Table7912[[#This Row],[Series]]," ",Table7912[[#This Row],[Class]])</f>
        <v>2-16 UN 2B</v>
      </c>
      <c r="Z486" s="4" t="str">
        <f>CONCATENATE(TEXT(Table7912[[#This Row],[Decimal]],".000"),"-",Table7912[[#This Row],[Pitch]]," ",Table7912[[#This Row],[Series]]," ",Table7912[[#This Row],[Class]])</f>
        <v>2.000-16 UN 2B</v>
      </c>
      <c r="AC486" s="55">
        <v>2</v>
      </c>
      <c r="AE486" s="4">
        <v>1.9663999999999999</v>
      </c>
      <c r="AF486" s="4">
        <v>1.9594</v>
      </c>
      <c r="AG486" s="4"/>
      <c r="AH486" s="55">
        <v>1.9319999999999999</v>
      </c>
      <c r="AI486" s="4">
        <v>1.946</v>
      </c>
      <c r="AJ486" s="4"/>
      <c r="AK486" s="4"/>
      <c r="AL486" s="4"/>
      <c r="AM486" s="4"/>
      <c r="AN486" s="4"/>
      <c r="AO486" s="4"/>
      <c r="AS486" s="16"/>
      <c r="AT486" s="16"/>
      <c r="AX486" s="17"/>
      <c r="AY486" s="77"/>
    </row>
    <row r="487" spans="1:51" x14ac:dyDescent="0.25">
      <c r="A487" s="38" t="s">
        <v>1099</v>
      </c>
      <c r="B487" s="4" t="str">
        <f>VLOOKUP(LEFT(Table711[[#This Row],[Column1]],FIND("–",Table711[[#This Row],[Column1]])-1),Table610[],2,0)</f>
        <v>2</v>
      </c>
      <c r="C487" s="14">
        <f>VLOOKUP(LEFT(Table711[[#This Row],[Column1]],FIND("–",Table711[[#This Row],[Column1]])-1),Table610[],4,0)</f>
        <v>2</v>
      </c>
      <c r="D487" s="4" t="str">
        <f t="shared" si="14"/>
        <v>16</v>
      </c>
      <c r="E487" s="4" t="s">
        <v>384</v>
      </c>
      <c r="F487" s="4" t="s">
        <v>374</v>
      </c>
      <c r="G487" s="4" t="str">
        <f>CONCATENATE(Table711[[#This Row],[Fraction]],"-",Table711[[#This Row],[Pitch]]," ",Table711[[#This Row],[Series]]," ",Table711[[#This Row],[Class]])</f>
        <v>2-16 UN 3A</v>
      </c>
      <c r="H487" s="4" t="str">
        <f>CONCATENATE(TEXT(Table711[[#This Row],[Decimal]],".000"),"-",Table711[[#This Row],[Pitch]]," ",Table711[[#This Row],[Series]]," ",Table711[[#This Row],[Class]])</f>
        <v>2.000-16 UN 3A</v>
      </c>
      <c r="I487" s="55">
        <v>0</v>
      </c>
      <c r="J487" s="55">
        <v>2</v>
      </c>
      <c r="K487" s="55">
        <v>1.9905999999999999</v>
      </c>
      <c r="L487" s="55" t="s">
        <v>551</v>
      </c>
      <c r="M487" s="55">
        <v>1.9594</v>
      </c>
      <c r="N487" s="55">
        <v>1.9554</v>
      </c>
      <c r="O487" s="55">
        <v>1.9255</v>
      </c>
      <c r="R487" s="4"/>
      <c r="S487" s="38" t="s">
        <v>1099</v>
      </c>
      <c r="T487" s="4" t="str">
        <f>VLOOKUP(LEFT(Table7912[[#This Row],[Column1]],FIND("–",Table7912[[#This Row],[Column1]])-1),Table610[],2,0)</f>
        <v>2</v>
      </c>
      <c r="U487" s="14">
        <f>VLOOKUP(LEFT(Table7912[[#This Row],[Column1]],FIND("–",Table7912[[#This Row],[Column1]])-1),Table610[],4,0)</f>
        <v>2</v>
      </c>
      <c r="V487" s="4" t="str">
        <f t="shared" si="15"/>
        <v>16</v>
      </c>
      <c r="W487" s="4" t="s">
        <v>384</v>
      </c>
      <c r="X487" s="4" t="s">
        <v>375</v>
      </c>
      <c r="Y487" s="4" t="str">
        <f>CONCATENATE(Table7912[[#This Row],[Fraction]],"-",Table7912[[#This Row],[Pitch]]," ",Table7912[[#This Row],[Series]]," ",Table7912[[#This Row],[Class]])</f>
        <v>2-16 UN 3B</v>
      </c>
      <c r="Z487" s="4" t="str">
        <f>CONCATENATE(TEXT(Table7912[[#This Row],[Decimal]],".000"),"-",Table7912[[#This Row],[Pitch]]," ",Table7912[[#This Row],[Series]]," ",Table7912[[#This Row],[Class]])</f>
        <v>2.000-16 UN 3B</v>
      </c>
      <c r="AC487" s="55">
        <v>2</v>
      </c>
      <c r="AE487" s="4">
        <v>1.9645999999999999</v>
      </c>
      <c r="AF487" s="4">
        <v>1.9594</v>
      </c>
      <c r="AG487" s="4"/>
      <c r="AH487" s="55">
        <v>1.9319999999999999</v>
      </c>
      <c r="AI487" s="4">
        <v>1.9408000000000001</v>
      </c>
      <c r="AJ487" s="4"/>
      <c r="AK487" s="4"/>
      <c r="AL487" s="4"/>
      <c r="AM487" s="4"/>
      <c r="AN487" s="4"/>
      <c r="AO487" s="4"/>
      <c r="AS487" s="16"/>
      <c r="AT487" s="16"/>
      <c r="AX487" s="17"/>
      <c r="AY487" s="77"/>
    </row>
    <row r="488" spans="1:51" x14ac:dyDescent="0.25">
      <c r="A488" s="38" t="s">
        <v>1100</v>
      </c>
      <c r="B488" s="4" t="str">
        <f>VLOOKUP(LEFT(Table711[[#This Row],[Column1]],FIND("–",Table711[[#This Row],[Column1]])-1),Table610[],2,0)</f>
        <v>2</v>
      </c>
      <c r="C488" s="14">
        <f>VLOOKUP(LEFT(Table711[[#This Row],[Column1]],FIND("–",Table711[[#This Row],[Column1]])-1),Table610[],4,0)</f>
        <v>2</v>
      </c>
      <c r="D488" s="4" t="str">
        <f t="shared" si="14"/>
        <v>18</v>
      </c>
      <c r="E488" s="4" t="s">
        <v>382</v>
      </c>
      <c r="F488" s="4" t="s">
        <v>372</v>
      </c>
      <c r="G488" s="4" t="str">
        <f>CONCATENATE(Table711[[#This Row],[Fraction]],"-",Table711[[#This Row],[Pitch]]," ",Table711[[#This Row],[Series]]," ",Table711[[#This Row],[Class]])</f>
        <v>2-18 UNS 2A</v>
      </c>
      <c r="H488" s="4" t="str">
        <f>CONCATENATE(TEXT(Table711[[#This Row],[Decimal]],".000"),"-",Table711[[#This Row],[Pitch]]," ",Table711[[#This Row],[Series]]," ",Table711[[#This Row],[Class]])</f>
        <v>2.000-18 UNS 2A</v>
      </c>
      <c r="I488" s="55">
        <v>1.5E-3</v>
      </c>
      <c r="J488" s="55">
        <v>1.9984999999999999</v>
      </c>
      <c r="K488" s="55">
        <v>1.9898</v>
      </c>
      <c r="L488" s="55" t="s">
        <v>551</v>
      </c>
      <c r="M488" s="55">
        <v>1.9623999999999999</v>
      </c>
      <c r="N488" s="55">
        <v>1.9573</v>
      </c>
      <c r="O488" s="55">
        <v>1.9323999999999999</v>
      </c>
      <c r="R488" s="4"/>
      <c r="S488" s="38" t="s">
        <v>1100</v>
      </c>
      <c r="T488" s="4" t="str">
        <f>VLOOKUP(LEFT(Table7912[[#This Row],[Column1]],FIND("–",Table7912[[#This Row],[Column1]])-1),Table610[],2,0)</f>
        <v>2</v>
      </c>
      <c r="U488" s="14">
        <f>VLOOKUP(LEFT(Table7912[[#This Row],[Column1]],FIND("–",Table7912[[#This Row],[Column1]])-1),Table610[],4,0)</f>
        <v>2</v>
      </c>
      <c r="V488" s="4" t="str">
        <f t="shared" si="15"/>
        <v>18</v>
      </c>
      <c r="W488" s="4" t="s">
        <v>382</v>
      </c>
      <c r="X488" s="4" t="s">
        <v>373</v>
      </c>
      <c r="Y488" s="4" t="str">
        <f>CONCATENATE(Table7912[[#This Row],[Fraction]],"-",Table7912[[#This Row],[Pitch]]," ",Table7912[[#This Row],[Series]]," ",Table7912[[#This Row],[Class]])</f>
        <v>2-18 UNS 2B</v>
      </c>
      <c r="Z488" s="4" t="str">
        <f>CONCATENATE(TEXT(Table7912[[#This Row],[Decimal]],".000"),"-",Table7912[[#This Row],[Pitch]]," ",Table7912[[#This Row],[Series]]," ",Table7912[[#This Row],[Class]])</f>
        <v>2.000-18 UNS 2B</v>
      </c>
      <c r="AC488" s="55">
        <v>2</v>
      </c>
      <c r="AE488" s="4">
        <v>1.9705999999999999</v>
      </c>
      <c r="AF488" s="4">
        <v>1.9639</v>
      </c>
      <c r="AG488" s="4"/>
      <c r="AH488" s="55">
        <v>1.94</v>
      </c>
      <c r="AI488" s="4">
        <v>1.9530000000000001</v>
      </c>
      <c r="AJ488" s="4"/>
      <c r="AK488" s="4"/>
      <c r="AL488" s="4"/>
      <c r="AM488" s="4"/>
      <c r="AN488" s="4"/>
      <c r="AO488" s="4"/>
      <c r="AS488" s="16"/>
      <c r="AT488" s="16"/>
      <c r="AX488" s="17"/>
      <c r="AY488" s="77"/>
    </row>
    <row r="489" spans="1:51" x14ac:dyDescent="0.25">
      <c r="A489" s="38" t="s">
        <v>1101</v>
      </c>
      <c r="B489" s="4" t="str">
        <f>VLOOKUP(LEFT(Table711[[#This Row],[Column1]],FIND("–",Table711[[#This Row],[Column1]])-1),Table610[],2,0)</f>
        <v>2</v>
      </c>
      <c r="C489" s="14">
        <f>VLOOKUP(LEFT(Table711[[#This Row],[Column1]],FIND("–",Table711[[#This Row],[Column1]])-1),Table610[],4,0)</f>
        <v>2</v>
      </c>
      <c r="D489" s="4" t="str">
        <f t="shared" si="14"/>
        <v>20</v>
      </c>
      <c r="E489" s="4" t="s">
        <v>384</v>
      </c>
      <c r="F489" s="4" t="s">
        <v>372</v>
      </c>
      <c r="G489" s="4" t="str">
        <f>CONCATENATE(Table711[[#This Row],[Fraction]],"-",Table711[[#This Row],[Pitch]]," ",Table711[[#This Row],[Series]]," ",Table711[[#This Row],[Class]])</f>
        <v>2-20 UN 2A</v>
      </c>
      <c r="H489" s="4" t="str">
        <f>CONCATENATE(TEXT(Table711[[#This Row],[Decimal]],".000"),"-",Table711[[#This Row],[Pitch]]," ",Table711[[#This Row],[Series]]," ",Table711[[#This Row],[Class]])</f>
        <v>2.000-20 UN 2A</v>
      </c>
      <c r="I489" s="55">
        <v>1.5E-3</v>
      </c>
      <c r="J489" s="55">
        <v>1.9984999999999999</v>
      </c>
      <c r="K489" s="55">
        <v>1.9903999999999999</v>
      </c>
      <c r="L489" s="55" t="s">
        <v>551</v>
      </c>
      <c r="M489" s="55">
        <v>1.966</v>
      </c>
      <c r="N489" s="55">
        <v>1.9611000000000001</v>
      </c>
      <c r="O489" s="55">
        <v>1.9390000000000001</v>
      </c>
      <c r="R489" s="4"/>
      <c r="S489" s="38" t="s">
        <v>1101</v>
      </c>
      <c r="T489" s="4" t="str">
        <f>VLOOKUP(LEFT(Table7912[[#This Row],[Column1]],FIND("–",Table7912[[#This Row],[Column1]])-1),Table610[],2,0)</f>
        <v>2</v>
      </c>
      <c r="U489" s="14">
        <f>VLOOKUP(LEFT(Table7912[[#This Row],[Column1]],FIND("–",Table7912[[#This Row],[Column1]])-1),Table610[],4,0)</f>
        <v>2</v>
      </c>
      <c r="V489" s="4" t="str">
        <f t="shared" si="15"/>
        <v>20</v>
      </c>
      <c r="W489" s="4" t="s">
        <v>384</v>
      </c>
      <c r="X489" s="4" t="s">
        <v>373</v>
      </c>
      <c r="Y489" s="4" t="str">
        <f>CONCATENATE(Table7912[[#This Row],[Fraction]],"-",Table7912[[#This Row],[Pitch]]," ",Table7912[[#This Row],[Series]]," ",Table7912[[#This Row],[Class]])</f>
        <v>2-20 UN 2B</v>
      </c>
      <c r="Z489" s="4" t="str">
        <f>CONCATENATE(TEXT(Table7912[[#This Row],[Decimal]],".000"),"-",Table7912[[#This Row],[Pitch]]," ",Table7912[[#This Row],[Series]]," ",Table7912[[#This Row],[Class]])</f>
        <v>2.000-20 UN 2B</v>
      </c>
      <c r="AC489" s="55">
        <v>2</v>
      </c>
      <c r="AE489" s="4">
        <v>1.9739</v>
      </c>
      <c r="AF489" s="4">
        <v>1.9675</v>
      </c>
      <c r="AG489" s="4"/>
      <c r="AH489" s="55">
        <v>1.946</v>
      </c>
      <c r="AI489" s="4">
        <v>1.9570000000000001</v>
      </c>
      <c r="AJ489" s="4"/>
      <c r="AK489" s="4"/>
      <c r="AL489" s="4"/>
      <c r="AM489" s="4"/>
      <c r="AN489" s="4"/>
      <c r="AO489" s="4"/>
      <c r="AS489" s="16"/>
      <c r="AT489" s="16"/>
      <c r="AX489" s="17"/>
      <c r="AY489" s="77"/>
    </row>
    <row r="490" spans="1:51" x14ac:dyDescent="0.25">
      <c r="A490" s="38" t="s">
        <v>1101</v>
      </c>
      <c r="B490" s="4" t="str">
        <f>VLOOKUP(LEFT(Table711[[#This Row],[Column1]],FIND("–",Table711[[#This Row],[Column1]])-1),Table610[],2,0)</f>
        <v>2</v>
      </c>
      <c r="C490" s="14">
        <f>VLOOKUP(LEFT(Table711[[#This Row],[Column1]],FIND("–",Table711[[#This Row],[Column1]])-1),Table610[],4,0)</f>
        <v>2</v>
      </c>
      <c r="D490" s="4" t="str">
        <f t="shared" si="14"/>
        <v>20</v>
      </c>
      <c r="E490" s="4" t="s">
        <v>384</v>
      </c>
      <c r="F490" s="4" t="s">
        <v>374</v>
      </c>
      <c r="G490" s="4" t="str">
        <f>CONCATENATE(Table711[[#This Row],[Fraction]],"-",Table711[[#This Row],[Pitch]]," ",Table711[[#This Row],[Series]]," ",Table711[[#This Row],[Class]])</f>
        <v>2-20 UN 3A</v>
      </c>
      <c r="H490" s="4" t="str">
        <f>CONCATENATE(TEXT(Table711[[#This Row],[Decimal]],".000"),"-",Table711[[#This Row],[Pitch]]," ",Table711[[#This Row],[Series]]," ",Table711[[#This Row],[Class]])</f>
        <v>2.000-20 UN 3A</v>
      </c>
      <c r="I490" s="55">
        <v>0</v>
      </c>
      <c r="J490" s="55">
        <v>2</v>
      </c>
      <c r="K490" s="55">
        <v>1.9919</v>
      </c>
      <c r="L490" s="55" t="s">
        <v>551</v>
      </c>
      <c r="M490" s="55">
        <v>1.9675</v>
      </c>
      <c r="N490" s="55">
        <v>1.9638</v>
      </c>
      <c r="O490" s="55">
        <v>1.9404999999999999</v>
      </c>
      <c r="R490" s="4"/>
      <c r="S490" s="38" t="s">
        <v>1101</v>
      </c>
      <c r="T490" s="4" t="str">
        <f>VLOOKUP(LEFT(Table7912[[#This Row],[Column1]],FIND("–",Table7912[[#This Row],[Column1]])-1),Table610[],2,0)</f>
        <v>2</v>
      </c>
      <c r="U490" s="14">
        <f>VLOOKUP(LEFT(Table7912[[#This Row],[Column1]],FIND("–",Table7912[[#This Row],[Column1]])-1),Table610[],4,0)</f>
        <v>2</v>
      </c>
      <c r="V490" s="4" t="str">
        <f t="shared" si="15"/>
        <v>20</v>
      </c>
      <c r="W490" s="4" t="s">
        <v>384</v>
      </c>
      <c r="X490" s="4" t="s">
        <v>375</v>
      </c>
      <c r="Y490" s="4" t="str">
        <f>CONCATENATE(Table7912[[#This Row],[Fraction]],"-",Table7912[[#This Row],[Pitch]]," ",Table7912[[#This Row],[Series]]," ",Table7912[[#This Row],[Class]])</f>
        <v>2-20 UN 3B</v>
      </c>
      <c r="Z490" s="4" t="str">
        <f>CONCATENATE(TEXT(Table7912[[#This Row],[Decimal]],".000"),"-",Table7912[[#This Row],[Pitch]]," ",Table7912[[#This Row],[Series]]," ",Table7912[[#This Row],[Class]])</f>
        <v>2.000-20 UN 3B</v>
      </c>
      <c r="AC490" s="55">
        <v>2</v>
      </c>
      <c r="AE490" s="4">
        <v>1.9722999999999999</v>
      </c>
      <c r="AF490" s="4">
        <v>1.9675</v>
      </c>
      <c r="AG490" s="4"/>
      <c r="AH490" s="55">
        <v>1.946</v>
      </c>
      <c r="AI490" s="4">
        <v>1.9537</v>
      </c>
      <c r="AJ490" s="4"/>
      <c r="AK490" s="4"/>
      <c r="AL490" s="4"/>
      <c r="AM490" s="4"/>
      <c r="AN490" s="4"/>
      <c r="AO490" s="4"/>
      <c r="AS490" s="16"/>
      <c r="AT490" s="16"/>
      <c r="AX490" s="17"/>
      <c r="AY490" s="77"/>
    </row>
    <row r="491" spans="1:51" x14ac:dyDescent="0.25">
      <c r="A491" s="38" t="s">
        <v>803</v>
      </c>
      <c r="B491" s="4" t="str">
        <f>VLOOKUP(LEFT(Table711[[#This Row],[Column1]],FIND("–",Table711[[#This Row],[Column1]])-1),Table610[],2,0)</f>
        <v>2 1/16</v>
      </c>
      <c r="C491" s="13">
        <f>VLOOKUP(LEFT(Table711[[#This Row],[Column1]],FIND("–",Table711[[#This Row],[Column1]])-1),Table610[],4,0)</f>
        <v>2.0625</v>
      </c>
      <c r="D491" s="4" t="str">
        <f t="shared" si="14"/>
        <v>16</v>
      </c>
      <c r="E491" s="4" t="s">
        <v>382</v>
      </c>
      <c r="F491" s="4" t="s">
        <v>372</v>
      </c>
      <c r="G491" s="4" t="str">
        <f>CONCATENATE(Table711[[#This Row],[Fraction]],"-",Table711[[#This Row],[Pitch]]," ",Table711[[#This Row],[Series]]," ",Table711[[#This Row],[Class]])</f>
        <v>2 1/16-16 UNS 2A</v>
      </c>
      <c r="H491" s="4" t="str">
        <f>CONCATENATE(TEXT(Table711[[#This Row],[Decimal]],".000"),"-",Table711[[#This Row],[Pitch]]," ",Table711[[#This Row],[Series]]," ",Table711[[#This Row],[Class]])</f>
        <v>2.063-16 UNS 2A</v>
      </c>
      <c r="I491" s="55">
        <v>1.6000000000000001E-3</v>
      </c>
      <c r="J491" s="55">
        <v>2.0609000000000002</v>
      </c>
      <c r="K491" s="55">
        <v>2.0514999999999999</v>
      </c>
      <c r="L491" s="55" t="s">
        <v>551</v>
      </c>
      <c r="M491" s="55">
        <v>2.0203000000000002</v>
      </c>
      <c r="N491" s="55">
        <v>2.0148999999999999</v>
      </c>
      <c r="O491" s="55">
        <v>1.9863999999999999</v>
      </c>
      <c r="R491" s="4"/>
      <c r="S491" s="38" t="s">
        <v>803</v>
      </c>
      <c r="T491" s="4" t="str">
        <f>VLOOKUP(LEFT(Table7912[[#This Row],[Column1]],FIND("–",Table7912[[#This Row],[Column1]])-1),Table610[],2,0)</f>
        <v>2 1/16</v>
      </c>
      <c r="U491" s="13">
        <f>VLOOKUP(LEFT(Table7912[[#This Row],[Column1]],FIND("–",Table7912[[#This Row],[Column1]])-1),Table610[],4,0)</f>
        <v>2.0625</v>
      </c>
      <c r="V491" s="4" t="str">
        <f t="shared" si="15"/>
        <v>16</v>
      </c>
      <c r="W491" s="4" t="s">
        <v>382</v>
      </c>
      <c r="X491" s="4" t="s">
        <v>373</v>
      </c>
      <c r="Y491" s="4" t="str">
        <f>CONCATENATE(Table7912[[#This Row],[Fraction]],"-",Table7912[[#This Row],[Pitch]]," ",Table7912[[#This Row],[Series]]," ",Table7912[[#This Row],[Class]])</f>
        <v>2 1/16-16 UNS 2B</v>
      </c>
      <c r="Z491" s="4" t="str">
        <f>CONCATENATE(TEXT(Table7912[[#This Row],[Decimal]],".000"),"-",Table7912[[#This Row],[Pitch]]," ",Table7912[[#This Row],[Series]]," ",Table7912[[#This Row],[Class]])</f>
        <v>2.063-16 UNS 2B</v>
      </c>
      <c r="AC491" s="55">
        <v>2.0625</v>
      </c>
      <c r="AE491" s="4">
        <v>2.0289000000000001</v>
      </c>
      <c r="AF491" s="4">
        <v>2.0219</v>
      </c>
      <c r="AG491" s="4"/>
      <c r="AH491" s="55">
        <v>1.9950000000000001</v>
      </c>
      <c r="AI491" s="4">
        <v>2.0089999999999999</v>
      </c>
      <c r="AJ491" s="4"/>
      <c r="AK491" s="4"/>
      <c r="AL491" s="4"/>
      <c r="AM491" s="4"/>
      <c r="AN491" s="4"/>
      <c r="AO491" s="4"/>
      <c r="AS491" s="16"/>
      <c r="AT491" s="16"/>
      <c r="AX491" s="17"/>
      <c r="AY491" s="77"/>
    </row>
    <row r="492" spans="1:51" x14ac:dyDescent="0.25">
      <c r="A492" s="38" t="s">
        <v>803</v>
      </c>
      <c r="B492" s="4" t="str">
        <f>VLOOKUP(LEFT(Table711[[#This Row],[Column1]],FIND("–",Table711[[#This Row],[Column1]])-1),Table610[],2,0)</f>
        <v>2 1/16</v>
      </c>
      <c r="C492" s="13">
        <f>VLOOKUP(LEFT(Table711[[#This Row],[Column1]],FIND("–",Table711[[#This Row],[Column1]])-1),Table610[],4,0)</f>
        <v>2.0625</v>
      </c>
      <c r="D492" s="4" t="str">
        <f t="shared" si="14"/>
        <v>16</v>
      </c>
      <c r="E492" s="4" t="s">
        <v>382</v>
      </c>
      <c r="F492" s="4" t="s">
        <v>374</v>
      </c>
      <c r="G492" s="4" t="str">
        <f>CONCATENATE(Table711[[#This Row],[Fraction]],"-",Table711[[#This Row],[Pitch]]," ",Table711[[#This Row],[Series]]," ",Table711[[#This Row],[Class]])</f>
        <v>2 1/16-16 UNS 3A</v>
      </c>
      <c r="H492" s="4" t="str">
        <f>CONCATENATE(TEXT(Table711[[#This Row],[Decimal]],".000"),"-",Table711[[#This Row],[Pitch]]," ",Table711[[#This Row],[Series]]," ",Table711[[#This Row],[Class]])</f>
        <v>2.063-16 UNS 3A</v>
      </c>
      <c r="I492" s="55">
        <v>0</v>
      </c>
      <c r="J492" s="55">
        <v>2.0625</v>
      </c>
      <c r="K492" s="55">
        <v>2.0531000000000001</v>
      </c>
      <c r="L492" s="55" t="s">
        <v>551</v>
      </c>
      <c r="M492" s="55">
        <v>2.0219</v>
      </c>
      <c r="N492" s="55">
        <v>2.0179</v>
      </c>
      <c r="O492" s="55">
        <v>1.988</v>
      </c>
      <c r="R492" s="4"/>
      <c r="S492" s="38" t="s">
        <v>803</v>
      </c>
      <c r="T492" s="4" t="str">
        <f>VLOOKUP(LEFT(Table7912[[#This Row],[Column1]],FIND("–",Table7912[[#This Row],[Column1]])-1),Table610[],2,0)</f>
        <v>2 1/16</v>
      </c>
      <c r="U492" s="13">
        <f>VLOOKUP(LEFT(Table7912[[#This Row],[Column1]],FIND("–",Table7912[[#This Row],[Column1]])-1),Table610[],4,0)</f>
        <v>2.0625</v>
      </c>
      <c r="V492" s="4" t="str">
        <f t="shared" si="15"/>
        <v>16</v>
      </c>
      <c r="W492" s="4" t="s">
        <v>382</v>
      </c>
      <c r="X492" s="4" t="s">
        <v>375</v>
      </c>
      <c r="Y492" s="4" t="str">
        <f>CONCATENATE(Table7912[[#This Row],[Fraction]],"-",Table7912[[#This Row],[Pitch]]," ",Table7912[[#This Row],[Series]]," ",Table7912[[#This Row],[Class]])</f>
        <v>2 1/16-16 UNS 3B</v>
      </c>
      <c r="Z492" s="4" t="str">
        <f>CONCATENATE(TEXT(Table7912[[#This Row],[Decimal]],".000"),"-",Table7912[[#This Row],[Pitch]]," ",Table7912[[#This Row],[Series]]," ",Table7912[[#This Row],[Class]])</f>
        <v>2.063-16 UNS 3B</v>
      </c>
      <c r="AC492" s="55">
        <v>2.0625</v>
      </c>
      <c r="AE492" s="4">
        <v>2.0270999999999999</v>
      </c>
      <c r="AF492" s="4">
        <v>2.0219</v>
      </c>
      <c r="AG492" s="4"/>
      <c r="AH492" s="55">
        <v>1.9950000000000001</v>
      </c>
      <c r="AI492" s="4">
        <v>2.0032999999999999</v>
      </c>
      <c r="AJ492" s="4"/>
      <c r="AK492" s="4"/>
      <c r="AL492" s="4"/>
      <c r="AM492" s="4"/>
      <c r="AN492" s="4"/>
      <c r="AO492" s="4"/>
      <c r="AS492" s="16"/>
      <c r="AT492" s="16"/>
      <c r="AX492" s="17"/>
      <c r="AY492" s="77"/>
    </row>
    <row r="493" spans="1:51" x14ac:dyDescent="0.25">
      <c r="A493" s="38" t="s">
        <v>804</v>
      </c>
      <c r="B493" s="4" t="str">
        <f>VLOOKUP(LEFT(Table711[[#This Row],[Column1]],FIND("–",Table711[[#This Row],[Column1]])-1),Table610[],2,0)</f>
        <v>2 1/8</v>
      </c>
      <c r="C493" s="13">
        <f>VLOOKUP(LEFT(Table711[[#This Row],[Column1]],FIND("–",Table711[[#This Row],[Column1]])-1),Table610[],4,0)</f>
        <v>2.125</v>
      </c>
      <c r="D493" s="4" t="str">
        <f t="shared" si="14"/>
        <v>6</v>
      </c>
      <c r="E493" s="4" t="s">
        <v>384</v>
      </c>
      <c r="F493" s="4" t="s">
        <v>372</v>
      </c>
      <c r="G493" s="4" t="str">
        <f>CONCATENATE(Table711[[#This Row],[Fraction]],"-",Table711[[#This Row],[Pitch]]," ",Table711[[#This Row],[Series]]," ",Table711[[#This Row],[Class]])</f>
        <v>2 1/8-6 UN 2A</v>
      </c>
      <c r="H493" s="4" t="str">
        <f>CONCATENATE(TEXT(Table711[[#This Row],[Decimal]],".000"),"-",Table711[[#This Row],[Pitch]]," ",Table711[[#This Row],[Series]]," ",Table711[[#This Row],[Class]])</f>
        <v>2.125-6 UN 2A</v>
      </c>
      <c r="I493" s="55">
        <v>2.5999999999999999E-3</v>
      </c>
      <c r="J493" s="55">
        <v>2.1223999999999998</v>
      </c>
      <c r="K493" s="55">
        <v>2.1042000000000001</v>
      </c>
      <c r="L493" s="55" t="s">
        <v>551</v>
      </c>
      <c r="M493" s="55">
        <v>2.0141</v>
      </c>
      <c r="N493" s="55">
        <v>2.0053999999999998</v>
      </c>
      <c r="O493" s="55">
        <v>1.9239999999999999</v>
      </c>
      <c r="R493" s="4"/>
      <c r="S493" s="38" t="s">
        <v>804</v>
      </c>
      <c r="T493" s="4" t="str">
        <f>VLOOKUP(LEFT(Table7912[[#This Row],[Column1]],FIND("–",Table7912[[#This Row],[Column1]])-1),Table610[],2,0)</f>
        <v>2 1/8</v>
      </c>
      <c r="U493" s="13">
        <f>VLOOKUP(LEFT(Table7912[[#This Row],[Column1]],FIND("–",Table7912[[#This Row],[Column1]])-1),Table610[],4,0)</f>
        <v>2.125</v>
      </c>
      <c r="V493" s="4" t="str">
        <f t="shared" si="15"/>
        <v>6</v>
      </c>
      <c r="W493" s="4" t="s">
        <v>384</v>
      </c>
      <c r="X493" s="4" t="s">
        <v>373</v>
      </c>
      <c r="Y493" s="4" t="str">
        <f>CONCATENATE(Table7912[[#This Row],[Fraction]],"-",Table7912[[#This Row],[Pitch]]," ",Table7912[[#This Row],[Series]]," ",Table7912[[#This Row],[Class]])</f>
        <v>2 1/8-6 UN 2B</v>
      </c>
      <c r="Z493" s="4" t="str">
        <f>CONCATENATE(TEXT(Table7912[[#This Row],[Decimal]],".000"),"-",Table7912[[#This Row],[Pitch]]," ",Table7912[[#This Row],[Series]]," ",Table7912[[#This Row],[Class]])</f>
        <v>2.125-6 UN 2B</v>
      </c>
      <c r="AC493" s="55">
        <v>2.125</v>
      </c>
      <c r="AE493" s="4">
        <v>2.028</v>
      </c>
      <c r="AF493" s="4">
        <v>2.0167000000000002</v>
      </c>
      <c r="AG493" s="4"/>
      <c r="AH493" s="55">
        <v>1.9450000000000001</v>
      </c>
      <c r="AI493" s="4">
        <v>1.9750000000000001</v>
      </c>
      <c r="AJ493" s="4"/>
      <c r="AK493" s="4"/>
      <c r="AL493" s="4"/>
      <c r="AM493" s="4"/>
      <c r="AN493" s="4"/>
      <c r="AO493" s="4"/>
      <c r="AS493" s="16"/>
      <c r="AT493" s="16"/>
      <c r="AX493" s="17"/>
      <c r="AY493" s="77"/>
    </row>
    <row r="494" spans="1:51" x14ac:dyDescent="0.25">
      <c r="A494" s="38" t="s">
        <v>804</v>
      </c>
      <c r="B494" s="4" t="str">
        <f>VLOOKUP(LEFT(Table711[[#This Row],[Column1]],FIND("–",Table711[[#This Row],[Column1]])-1),Table610[],2,0)</f>
        <v>2 1/8</v>
      </c>
      <c r="C494" s="13">
        <f>VLOOKUP(LEFT(Table711[[#This Row],[Column1]],FIND("–",Table711[[#This Row],[Column1]])-1),Table610[],4,0)</f>
        <v>2.125</v>
      </c>
      <c r="D494" s="4" t="str">
        <f t="shared" si="14"/>
        <v>6</v>
      </c>
      <c r="E494" s="4" t="s">
        <v>384</v>
      </c>
      <c r="F494" s="4" t="s">
        <v>374</v>
      </c>
      <c r="G494" s="4" t="str">
        <f>CONCATENATE(Table711[[#This Row],[Fraction]],"-",Table711[[#This Row],[Pitch]]," ",Table711[[#This Row],[Series]]," ",Table711[[#This Row],[Class]])</f>
        <v>2 1/8-6 UN 3A</v>
      </c>
      <c r="H494" s="4" t="str">
        <f>CONCATENATE(TEXT(Table711[[#This Row],[Decimal]],".000"),"-",Table711[[#This Row],[Pitch]]," ",Table711[[#This Row],[Series]]," ",Table711[[#This Row],[Class]])</f>
        <v>2.125-6 UN 3A</v>
      </c>
      <c r="I494" s="55">
        <v>0</v>
      </c>
      <c r="J494" s="55">
        <v>2.125</v>
      </c>
      <c r="K494" s="55">
        <v>2.1067999999999998</v>
      </c>
      <c r="L494" s="55" t="s">
        <v>551</v>
      </c>
      <c r="M494" s="55">
        <v>2.0167000000000002</v>
      </c>
      <c r="N494" s="55">
        <v>2.0102000000000002</v>
      </c>
      <c r="O494" s="55">
        <v>1.9266000000000001</v>
      </c>
      <c r="R494" s="4"/>
      <c r="S494" s="38" t="s">
        <v>804</v>
      </c>
      <c r="T494" s="4" t="str">
        <f>VLOOKUP(LEFT(Table7912[[#This Row],[Column1]],FIND("–",Table7912[[#This Row],[Column1]])-1),Table610[],2,0)</f>
        <v>2 1/8</v>
      </c>
      <c r="U494" s="13">
        <f>VLOOKUP(LEFT(Table7912[[#This Row],[Column1]],FIND("–",Table7912[[#This Row],[Column1]])-1),Table610[],4,0)</f>
        <v>2.125</v>
      </c>
      <c r="V494" s="4" t="str">
        <f t="shared" si="15"/>
        <v>6</v>
      </c>
      <c r="W494" s="4" t="s">
        <v>384</v>
      </c>
      <c r="X494" s="4" t="s">
        <v>375</v>
      </c>
      <c r="Y494" s="4" t="str">
        <f>CONCATENATE(Table7912[[#This Row],[Fraction]],"-",Table7912[[#This Row],[Pitch]]," ",Table7912[[#This Row],[Series]]," ",Table7912[[#This Row],[Class]])</f>
        <v>2 1/8-6 UN 3B</v>
      </c>
      <c r="Z494" s="4" t="str">
        <f>CONCATENATE(TEXT(Table7912[[#This Row],[Decimal]],".000"),"-",Table7912[[#This Row],[Pitch]]," ",Table7912[[#This Row],[Series]]," ",Table7912[[#This Row],[Class]])</f>
        <v>2.125-6 UN 3B</v>
      </c>
      <c r="AC494" s="55">
        <v>2.125</v>
      </c>
      <c r="AE494" s="4">
        <v>2.0251000000000001</v>
      </c>
      <c r="AF494" s="4">
        <v>2.0167000000000002</v>
      </c>
      <c r="AG494" s="4"/>
      <c r="AH494" s="55">
        <v>1.9450000000000001</v>
      </c>
      <c r="AI494" s="4">
        <v>1.9645999999999999</v>
      </c>
      <c r="AJ494" s="4"/>
      <c r="AK494" s="4"/>
      <c r="AL494" s="4"/>
      <c r="AM494" s="4"/>
      <c r="AN494" s="4"/>
      <c r="AO494" s="4"/>
      <c r="AS494" s="16"/>
      <c r="AT494" s="16"/>
      <c r="AX494" s="17"/>
      <c r="AY494" s="77"/>
    </row>
    <row r="495" spans="1:51" x14ac:dyDescent="0.25">
      <c r="A495" s="38" t="s">
        <v>805</v>
      </c>
      <c r="B495" s="4" t="str">
        <f>VLOOKUP(LEFT(Table711[[#This Row],[Column1]],FIND("–",Table711[[#This Row],[Column1]])-1),Table610[],2,0)</f>
        <v>2 1/8</v>
      </c>
      <c r="C495" s="13">
        <f>VLOOKUP(LEFT(Table711[[#This Row],[Column1]],FIND("–",Table711[[#This Row],[Column1]])-1),Table610[],4,0)</f>
        <v>2.125</v>
      </c>
      <c r="D495" s="4" t="str">
        <f t="shared" si="14"/>
        <v>8</v>
      </c>
      <c r="E495" s="4" t="s">
        <v>384</v>
      </c>
      <c r="F495" s="4" t="s">
        <v>372</v>
      </c>
      <c r="G495" s="4" t="str">
        <f>CONCATENATE(Table711[[#This Row],[Fraction]],"-",Table711[[#This Row],[Pitch]]," ",Table711[[#This Row],[Series]]," ",Table711[[#This Row],[Class]])</f>
        <v>2 1/8-8 UN 2A</v>
      </c>
      <c r="H495" s="4" t="str">
        <f>CONCATENATE(TEXT(Table711[[#This Row],[Decimal]],".000"),"-",Table711[[#This Row],[Pitch]]," ",Table711[[#This Row],[Series]]," ",Table711[[#This Row],[Class]])</f>
        <v>2.125-8 UN 2A</v>
      </c>
      <c r="I495" s="55">
        <v>2.3999999999999998E-3</v>
      </c>
      <c r="J495" s="55">
        <v>2.1225999999999998</v>
      </c>
      <c r="K495" s="55">
        <v>2.1076000000000001</v>
      </c>
      <c r="L495" s="55">
        <v>2.1000999999999999</v>
      </c>
      <c r="M495" s="55">
        <v>2.0413999999999999</v>
      </c>
      <c r="N495" s="55">
        <v>2.0335000000000001</v>
      </c>
      <c r="O495" s="55">
        <v>1.9738</v>
      </c>
      <c r="R495" s="4"/>
      <c r="S495" s="38" t="s">
        <v>805</v>
      </c>
      <c r="T495" s="4" t="str">
        <f>VLOOKUP(LEFT(Table7912[[#This Row],[Column1]],FIND("–",Table7912[[#This Row],[Column1]])-1),Table610[],2,0)</f>
        <v>2 1/8</v>
      </c>
      <c r="U495" s="13">
        <f>VLOOKUP(LEFT(Table7912[[#This Row],[Column1]],FIND("–",Table7912[[#This Row],[Column1]])-1),Table610[],4,0)</f>
        <v>2.125</v>
      </c>
      <c r="V495" s="4" t="str">
        <f t="shared" si="15"/>
        <v>8</v>
      </c>
      <c r="W495" s="4" t="s">
        <v>384</v>
      </c>
      <c r="X495" s="4" t="s">
        <v>373</v>
      </c>
      <c r="Y495" s="4" t="str">
        <f>CONCATENATE(Table7912[[#This Row],[Fraction]],"-",Table7912[[#This Row],[Pitch]]," ",Table7912[[#This Row],[Series]]," ",Table7912[[#This Row],[Class]])</f>
        <v>2 1/8-8 UN 2B</v>
      </c>
      <c r="Z495" s="4" t="str">
        <f>CONCATENATE(TEXT(Table7912[[#This Row],[Decimal]],".000"),"-",Table7912[[#This Row],[Pitch]]," ",Table7912[[#This Row],[Series]]," ",Table7912[[#This Row],[Class]])</f>
        <v>2.125-8 UN 2B</v>
      </c>
      <c r="AC495" s="55">
        <v>2.125</v>
      </c>
      <c r="AE495" s="4">
        <v>2.0539999999999998</v>
      </c>
      <c r="AF495" s="4">
        <v>2.0438000000000001</v>
      </c>
      <c r="AG495" s="4"/>
      <c r="AH495" s="55">
        <v>1.99</v>
      </c>
      <c r="AI495" s="4">
        <v>2.0150000000000001</v>
      </c>
      <c r="AJ495" s="4"/>
      <c r="AK495" s="4"/>
      <c r="AL495" s="4"/>
      <c r="AM495" s="4"/>
      <c r="AN495" s="4"/>
      <c r="AO495" s="4"/>
      <c r="AS495" s="16"/>
      <c r="AT495" s="16"/>
      <c r="AX495" s="17"/>
      <c r="AY495" s="77"/>
    </row>
    <row r="496" spans="1:51" x14ac:dyDescent="0.25">
      <c r="A496" s="38" t="s">
        <v>805</v>
      </c>
      <c r="B496" s="4" t="str">
        <f>VLOOKUP(LEFT(Table711[[#This Row],[Column1]],FIND("–",Table711[[#This Row],[Column1]])-1),Table610[],2,0)</f>
        <v>2 1/8</v>
      </c>
      <c r="C496" s="13">
        <f>VLOOKUP(LEFT(Table711[[#This Row],[Column1]],FIND("–",Table711[[#This Row],[Column1]])-1),Table610[],4,0)</f>
        <v>2.125</v>
      </c>
      <c r="D496" s="4" t="str">
        <f t="shared" si="14"/>
        <v>8</v>
      </c>
      <c r="E496" s="4" t="s">
        <v>384</v>
      </c>
      <c r="F496" s="4" t="s">
        <v>374</v>
      </c>
      <c r="G496" s="4" t="str">
        <f>CONCATENATE(Table711[[#This Row],[Fraction]],"-",Table711[[#This Row],[Pitch]]," ",Table711[[#This Row],[Series]]," ",Table711[[#This Row],[Class]])</f>
        <v>2 1/8-8 UN 3A</v>
      </c>
      <c r="H496" s="4" t="str">
        <f>CONCATENATE(TEXT(Table711[[#This Row],[Decimal]],".000"),"-",Table711[[#This Row],[Pitch]]," ",Table711[[#This Row],[Series]]," ",Table711[[#This Row],[Class]])</f>
        <v>2.125-8 UN 3A</v>
      </c>
      <c r="I496" s="55">
        <v>0</v>
      </c>
      <c r="J496" s="55">
        <v>2.125</v>
      </c>
      <c r="K496" s="55">
        <v>2.11</v>
      </c>
      <c r="L496" s="55" t="s">
        <v>551</v>
      </c>
      <c r="M496" s="55">
        <v>2.0438000000000001</v>
      </c>
      <c r="N496" s="55">
        <v>2.0379</v>
      </c>
      <c r="O496" s="55">
        <v>1.9762</v>
      </c>
      <c r="R496" s="4"/>
      <c r="S496" s="38" t="s">
        <v>805</v>
      </c>
      <c r="T496" s="4" t="str">
        <f>VLOOKUP(LEFT(Table7912[[#This Row],[Column1]],FIND("–",Table7912[[#This Row],[Column1]])-1),Table610[],2,0)</f>
        <v>2 1/8</v>
      </c>
      <c r="U496" s="13">
        <f>VLOOKUP(LEFT(Table7912[[#This Row],[Column1]],FIND("–",Table7912[[#This Row],[Column1]])-1),Table610[],4,0)</f>
        <v>2.125</v>
      </c>
      <c r="V496" s="4" t="str">
        <f t="shared" si="15"/>
        <v>8</v>
      </c>
      <c r="W496" s="4" t="s">
        <v>384</v>
      </c>
      <c r="X496" s="4" t="s">
        <v>375</v>
      </c>
      <c r="Y496" s="4" t="str">
        <f>CONCATENATE(Table7912[[#This Row],[Fraction]],"-",Table7912[[#This Row],[Pitch]]," ",Table7912[[#This Row],[Series]]," ",Table7912[[#This Row],[Class]])</f>
        <v>2 1/8-8 UN 3B</v>
      </c>
      <c r="Z496" s="4" t="str">
        <f>CONCATENATE(TEXT(Table7912[[#This Row],[Decimal]],".000"),"-",Table7912[[#This Row],[Pitch]]," ",Table7912[[#This Row],[Series]]," ",Table7912[[#This Row],[Class]])</f>
        <v>2.125-8 UN 3B</v>
      </c>
      <c r="AC496" s="55">
        <v>2.125</v>
      </c>
      <c r="AE496" s="4">
        <v>2.0514999999999999</v>
      </c>
      <c r="AF496" s="4">
        <v>2.0438000000000001</v>
      </c>
      <c r="AG496" s="4"/>
      <c r="AH496" s="55">
        <v>1.99</v>
      </c>
      <c r="AI496" s="4">
        <v>2.0047000000000001</v>
      </c>
      <c r="AJ496" s="4"/>
      <c r="AK496" s="4"/>
      <c r="AL496" s="4"/>
      <c r="AM496" s="4"/>
      <c r="AN496" s="4"/>
      <c r="AO496" s="4"/>
      <c r="AS496" s="16"/>
      <c r="AT496" s="16"/>
      <c r="AX496" s="17"/>
      <c r="AY496" s="77"/>
    </row>
    <row r="497" spans="1:51" x14ac:dyDescent="0.25">
      <c r="A497" s="38" t="s">
        <v>806</v>
      </c>
      <c r="B497" s="4" t="str">
        <f>VLOOKUP(LEFT(Table711[[#This Row],[Column1]],FIND("–",Table711[[#This Row],[Column1]])-1),Table610[],2,0)</f>
        <v>2 1/8</v>
      </c>
      <c r="C497" s="13">
        <f>VLOOKUP(LEFT(Table711[[#This Row],[Column1]],FIND("–",Table711[[#This Row],[Column1]])-1),Table610[],4,0)</f>
        <v>2.125</v>
      </c>
      <c r="D497" s="4" t="str">
        <f t="shared" si="14"/>
        <v>12</v>
      </c>
      <c r="E497" s="4" t="s">
        <v>384</v>
      </c>
      <c r="F497" s="4" t="s">
        <v>372</v>
      </c>
      <c r="G497" s="4" t="str">
        <f>CONCATENATE(Table711[[#This Row],[Fraction]],"-",Table711[[#This Row],[Pitch]]," ",Table711[[#This Row],[Series]]," ",Table711[[#This Row],[Class]])</f>
        <v>2 1/8-12 UN 2A</v>
      </c>
      <c r="H497" s="4" t="str">
        <f>CONCATENATE(TEXT(Table711[[#This Row],[Decimal]],".000"),"-",Table711[[#This Row],[Pitch]]," ",Table711[[#This Row],[Series]]," ",Table711[[#This Row],[Class]])</f>
        <v>2.125-12 UN 2A</v>
      </c>
      <c r="I497" s="55">
        <v>1.8E-3</v>
      </c>
      <c r="J497" s="55">
        <v>2.1232000000000002</v>
      </c>
      <c r="K497" s="55">
        <v>2.1118000000000001</v>
      </c>
      <c r="L497" s="55" t="s">
        <v>551</v>
      </c>
      <c r="M497" s="55">
        <v>2.0691000000000002</v>
      </c>
      <c r="N497" s="55">
        <v>2.0630000000000002</v>
      </c>
      <c r="O497" s="55">
        <v>2.024</v>
      </c>
      <c r="R497" s="4"/>
      <c r="S497" s="38" t="s">
        <v>806</v>
      </c>
      <c r="T497" s="4" t="str">
        <f>VLOOKUP(LEFT(Table7912[[#This Row],[Column1]],FIND("–",Table7912[[#This Row],[Column1]])-1),Table610[],2,0)</f>
        <v>2 1/8</v>
      </c>
      <c r="U497" s="13">
        <f>VLOOKUP(LEFT(Table7912[[#This Row],[Column1]],FIND("–",Table7912[[#This Row],[Column1]])-1),Table610[],4,0)</f>
        <v>2.125</v>
      </c>
      <c r="V497" s="4" t="str">
        <f t="shared" si="15"/>
        <v>12</v>
      </c>
      <c r="W497" s="4" t="s">
        <v>384</v>
      </c>
      <c r="X497" s="4" t="s">
        <v>373</v>
      </c>
      <c r="Y497" s="4" t="str">
        <f>CONCATENATE(Table7912[[#This Row],[Fraction]],"-",Table7912[[#This Row],[Pitch]]," ",Table7912[[#This Row],[Series]]," ",Table7912[[#This Row],[Class]])</f>
        <v>2 1/8-12 UN 2B</v>
      </c>
      <c r="Z497" s="4" t="str">
        <f>CONCATENATE(TEXT(Table7912[[#This Row],[Decimal]],".000"),"-",Table7912[[#This Row],[Pitch]]," ",Table7912[[#This Row],[Series]]," ",Table7912[[#This Row],[Class]])</f>
        <v>2.125-12 UN 2B</v>
      </c>
      <c r="AC497" s="55">
        <v>2.125</v>
      </c>
      <c r="AE497" s="4">
        <v>2.0788000000000002</v>
      </c>
      <c r="AF497" s="4">
        <v>2.0709</v>
      </c>
      <c r="AG497" s="4"/>
      <c r="AH497" s="55">
        <v>2.0350000000000001</v>
      </c>
      <c r="AI497" s="4">
        <v>2.0529999999999999</v>
      </c>
      <c r="AJ497" s="4"/>
      <c r="AK497" s="4"/>
      <c r="AL497" s="4"/>
      <c r="AM497" s="4"/>
      <c r="AN497" s="4"/>
      <c r="AO497" s="4"/>
      <c r="AS497" s="16"/>
      <c r="AT497" s="16"/>
      <c r="AX497" s="17"/>
      <c r="AY497" s="77"/>
    </row>
    <row r="498" spans="1:51" x14ac:dyDescent="0.25">
      <c r="A498" s="38" t="s">
        <v>806</v>
      </c>
      <c r="B498" s="4" t="str">
        <f>VLOOKUP(LEFT(Table711[[#This Row],[Column1]],FIND("–",Table711[[#This Row],[Column1]])-1),Table610[],2,0)</f>
        <v>2 1/8</v>
      </c>
      <c r="C498" s="13">
        <f>VLOOKUP(LEFT(Table711[[#This Row],[Column1]],FIND("–",Table711[[#This Row],[Column1]])-1),Table610[],4,0)</f>
        <v>2.125</v>
      </c>
      <c r="D498" s="4" t="str">
        <f t="shared" si="14"/>
        <v>12</v>
      </c>
      <c r="E498" s="4" t="s">
        <v>384</v>
      </c>
      <c r="F498" s="4" t="s">
        <v>374</v>
      </c>
      <c r="G498" s="4" t="str">
        <f>CONCATENATE(Table711[[#This Row],[Fraction]],"-",Table711[[#This Row],[Pitch]]," ",Table711[[#This Row],[Series]]," ",Table711[[#This Row],[Class]])</f>
        <v>2 1/8-12 UN 3A</v>
      </c>
      <c r="H498" s="4" t="str">
        <f>CONCATENATE(TEXT(Table711[[#This Row],[Decimal]],".000"),"-",Table711[[#This Row],[Pitch]]," ",Table711[[#This Row],[Series]]," ",Table711[[#This Row],[Class]])</f>
        <v>2.125-12 UN 3A</v>
      </c>
      <c r="I498" s="55">
        <v>0</v>
      </c>
      <c r="J498" s="55">
        <v>2.125</v>
      </c>
      <c r="K498" s="55">
        <v>2.1135999999999999</v>
      </c>
      <c r="L498" s="55" t="s">
        <v>551</v>
      </c>
      <c r="M498" s="55">
        <v>2.0709</v>
      </c>
      <c r="N498" s="55">
        <v>2.0663999999999998</v>
      </c>
      <c r="O498" s="55">
        <v>2.0257999999999998</v>
      </c>
      <c r="R498" s="4"/>
      <c r="S498" s="38" t="s">
        <v>806</v>
      </c>
      <c r="T498" s="4" t="str">
        <f>VLOOKUP(LEFT(Table7912[[#This Row],[Column1]],FIND("–",Table7912[[#This Row],[Column1]])-1),Table610[],2,0)</f>
        <v>2 1/8</v>
      </c>
      <c r="U498" s="13">
        <f>VLOOKUP(LEFT(Table7912[[#This Row],[Column1]],FIND("–",Table7912[[#This Row],[Column1]])-1),Table610[],4,0)</f>
        <v>2.125</v>
      </c>
      <c r="V498" s="4" t="str">
        <f t="shared" si="15"/>
        <v>12</v>
      </c>
      <c r="W498" s="4" t="s">
        <v>384</v>
      </c>
      <c r="X498" s="4" t="s">
        <v>375</v>
      </c>
      <c r="Y498" s="4" t="str">
        <f>CONCATENATE(Table7912[[#This Row],[Fraction]],"-",Table7912[[#This Row],[Pitch]]," ",Table7912[[#This Row],[Series]]," ",Table7912[[#This Row],[Class]])</f>
        <v>2 1/8-12 UN 3B</v>
      </c>
      <c r="Z498" s="4" t="str">
        <f>CONCATENATE(TEXT(Table7912[[#This Row],[Decimal]],".000"),"-",Table7912[[#This Row],[Pitch]]," ",Table7912[[#This Row],[Series]]," ",Table7912[[#This Row],[Class]])</f>
        <v>2.125-12 UN 3B</v>
      </c>
      <c r="AC498" s="55">
        <v>2.125</v>
      </c>
      <c r="AE498" s="4">
        <v>2.0768</v>
      </c>
      <c r="AF498" s="4">
        <v>2.0709</v>
      </c>
      <c r="AG498" s="4"/>
      <c r="AH498" s="55">
        <v>2.0350000000000001</v>
      </c>
      <c r="AI498" s="4">
        <v>2.0448</v>
      </c>
      <c r="AJ498" s="4"/>
      <c r="AK498" s="4"/>
      <c r="AL498" s="4"/>
      <c r="AM498" s="4"/>
      <c r="AN498" s="4"/>
      <c r="AO498" s="4"/>
      <c r="AS498" s="16"/>
      <c r="AT498" s="16"/>
      <c r="AX498" s="17"/>
      <c r="AY498" s="77"/>
    </row>
    <row r="499" spans="1:51" x14ac:dyDescent="0.25">
      <c r="A499" s="38" t="s">
        <v>807</v>
      </c>
      <c r="B499" s="4" t="str">
        <f>VLOOKUP(LEFT(Table711[[#This Row],[Column1]],FIND("–",Table711[[#This Row],[Column1]])-1),Table610[],2,0)</f>
        <v>2 1/8</v>
      </c>
      <c r="C499" s="13">
        <f>VLOOKUP(LEFT(Table711[[#This Row],[Column1]],FIND("–",Table711[[#This Row],[Column1]])-1),Table610[],4,0)</f>
        <v>2.125</v>
      </c>
      <c r="D499" s="4" t="str">
        <f t="shared" si="14"/>
        <v>16</v>
      </c>
      <c r="E499" s="4" t="s">
        <v>384</v>
      </c>
      <c r="F499" s="4" t="s">
        <v>372</v>
      </c>
      <c r="G499" s="4" t="str">
        <f>CONCATENATE(Table711[[#This Row],[Fraction]],"-",Table711[[#This Row],[Pitch]]," ",Table711[[#This Row],[Series]]," ",Table711[[#This Row],[Class]])</f>
        <v>2 1/8-16 UN 2A</v>
      </c>
      <c r="H499" s="4" t="str">
        <f>CONCATENATE(TEXT(Table711[[#This Row],[Decimal]],".000"),"-",Table711[[#This Row],[Pitch]]," ",Table711[[#This Row],[Series]]," ",Table711[[#This Row],[Class]])</f>
        <v>2.125-16 UN 2A</v>
      </c>
      <c r="I499" s="55">
        <v>1.6000000000000001E-3</v>
      </c>
      <c r="J499" s="55">
        <v>2.1234000000000002</v>
      </c>
      <c r="K499" s="55">
        <v>2.1139999999999999</v>
      </c>
      <c r="L499" s="55" t="s">
        <v>551</v>
      </c>
      <c r="M499" s="55">
        <v>2.0828000000000002</v>
      </c>
      <c r="N499" s="55">
        <v>2.0773999999999999</v>
      </c>
      <c r="O499" s="55">
        <v>2.0489000000000002</v>
      </c>
      <c r="R499" s="4"/>
      <c r="S499" s="38" t="s">
        <v>807</v>
      </c>
      <c r="T499" s="4" t="str">
        <f>VLOOKUP(LEFT(Table7912[[#This Row],[Column1]],FIND("–",Table7912[[#This Row],[Column1]])-1),Table610[],2,0)</f>
        <v>2 1/8</v>
      </c>
      <c r="U499" s="13">
        <f>VLOOKUP(LEFT(Table7912[[#This Row],[Column1]],FIND("–",Table7912[[#This Row],[Column1]])-1),Table610[],4,0)</f>
        <v>2.125</v>
      </c>
      <c r="V499" s="4" t="str">
        <f t="shared" si="15"/>
        <v>16</v>
      </c>
      <c r="W499" s="4" t="s">
        <v>384</v>
      </c>
      <c r="X499" s="4" t="s">
        <v>373</v>
      </c>
      <c r="Y499" s="4" t="str">
        <f>CONCATENATE(Table7912[[#This Row],[Fraction]],"-",Table7912[[#This Row],[Pitch]]," ",Table7912[[#This Row],[Series]]," ",Table7912[[#This Row],[Class]])</f>
        <v>2 1/8-16 UN 2B</v>
      </c>
      <c r="Z499" s="4" t="str">
        <f>CONCATENATE(TEXT(Table7912[[#This Row],[Decimal]],".000"),"-",Table7912[[#This Row],[Pitch]]," ",Table7912[[#This Row],[Series]]," ",Table7912[[#This Row],[Class]])</f>
        <v>2.125-16 UN 2B</v>
      </c>
      <c r="AC499" s="55">
        <v>2.125</v>
      </c>
      <c r="AE499" s="4">
        <v>2.0914000000000001</v>
      </c>
      <c r="AF499" s="4">
        <v>2.0844</v>
      </c>
      <c r="AG499" s="4"/>
      <c r="AH499" s="55">
        <v>2.0569999999999999</v>
      </c>
      <c r="AI499" s="4">
        <v>2.0710000000000002</v>
      </c>
      <c r="AJ499" s="4"/>
      <c r="AK499" s="4"/>
      <c r="AL499" s="4"/>
      <c r="AM499" s="4"/>
      <c r="AN499" s="4"/>
      <c r="AO499" s="4"/>
      <c r="AS499" s="16"/>
      <c r="AT499" s="16"/>
      <c r="AX499" s="17"/>
      <c r="AY499" s="77"/>
    </row>
    <row r="500" spans="1:51" x14ac:dyDescent="0.25">
      <c r="A500" s="38" t="s">
        <v>807</v>
      </c>
      <c r="B500" s="4" t="str">
        <f>VLOOKUP(LEFT(Table711[[#This Row],[Column1]],FIND("–",Table711[[#This Row],[Column1]])-1),Table610[],2,0)</f>
        <v>2 1/8</v>
      </c>
      <c r="C500" s="13">
        <f>VLOOKUP(LEFT(Table711[[#This Row],[Column1]],FIND("–",Table711[[#This Row],[Column1]])-1),Table610[],4,0)</f>
        <v>2.125</v>
      </c>
      <c r="D500" s="4" t="str">
        <f t="shared" si="14"/>
        <v>16</v>
      </c>
      <c r="E500" s="4" t="s">
        <v>384</v>
      </c>
      <c r="F500" s="4" t="s">
        <v>374</v>
      </c>
      <c r="G500" s="4" t="str">
        <f>CONCATENATE(Table711[[#This Row],[Fraction]],"-",Table711[[#This Row],[Pitch]]," ",Table711[[#This Row],[Series]]," ",Table711[[#This Row],[Class]])</f>
        <v>2 1/8-16 UN 3A</v>
      </c>
      <c r="H500" s="4" t="str">
        <f>CONCATENATE(TEXT(Table711[[#This Row],[Decimal]],".000"),"-",Table711[[#This Row],[Pitch]]," ",Table711[[#This Row],[Series]]," ",Table711[[#This Row],[Class]])</f>
        <v>2.125-16 UN 3A</v>
      </c>
      <c r="I500" s="55">
        <v>0</v>
      </c>
      <c r="J500" s="55">
        <v>2.125</v>
      </c>
      <c r="K500" s="55">
        <v>2.1156000000000001</v>
      </c>
      <c r="L500" s="55" t="s">
        <v>551</v>
      </c>
      <c r="M500" s="55">
        <v>2.0844</v>
      </c>
      <c r="N500" s="55">
        <v>2.0802999999999998</v>
      </c>
      <c r="O500" s="55">
        <v>2.0505</v>
      </c>
      <c r="R500" s="4"/>
      <c r="S500" s="38" t="s">
        <v>807</v>
      </c>
      <c r="T500" s="4" t="str">
        <f>VLOOKUP(LEFT(Table7912[[#This Row],[Column1]],FIND("–",Table7912[[#This Row],[Column1]])-1),Table610[],2,0)</f>
        <v>2 1/8</v>
      </c>
      <c r="U500" s="13">
        <f>VLOOKUP(LEFT(Table7912[[#This Row],[Column1]],FIND("–",Table7912[[#This Row],[Column1]])-1),Table610[],4,0)</f>
        <v>2.125</v>
      </c>
      <c r="V500" s="4" t="str">
        <f t="shared" si="15"/>
        <v>16</v>
      </c>
      <c r="W500" s="4" t="s">
        <v>384</v>
      </c>
      <c r="X500" s="4" t="s">
        <v>375</v>
      </c>
      <c r="Y500" s="4" t="str">
        <f>CONCATENATE(Table7912[[#This Row],[Fraction]],"-",Table7912[[#This Row],[Pitch]]," ",Table7912[[#This Row],[Series]]," ",Table7912[[#This Row],[Class]])</f>
        <v>2 1/8-16 UN 3B</v>
      </c>
      <c r="Z500" s="4" t="str">
        <f>CONCATENATE(TEXT(Table7912[[#This Row],[Decimal]],".000"),"-",Table7912[[#This Row],[Pitch]]," ",Table7912[[#This Row],[Series]]," ",Table7912[[#This Row],[Class]])</f>
        <v>2.125-16 UN 3B</v>
      </c>
      <c r="AC500" s="55">
        <v>2.125</v>
      </c>
      <c r="AE500" s="4">
        <v>2.0895999999999999</v>
      </c>
      <c r="AF500" s="4">
        <v>2.0844</v>
      </c>
      <c r="AG500" s="4"/>
      <c r="AH500" s="55">
        <v>2.0569999999999999</v>
      </c>
      <c r="AI500" s="4">
        <v>2.0657999999999999</v>
      </c>
      <c r="AJ500" s="4"/>
      <c r="AK500" s="4"/>
      <c r="AL500" s="4"/>
      <c r="AM500" s="4"/>
      <c r="AN500" s="4"/>
      <c r="AO500" s="4"/>
      <c r="AS500" s="16"/>
      <c r="AT500" s="16"/>
      <c r="AX500" s="17"/>
      <c r="AY500" s="77"/>
    </row>
    <row r="501" spans="1:51" x14ac:dyDescent="0.25">
      <c r="A501" s="38" t="s">
        <v>808</v>
      </c>
      <c r="B501" s="4" t="str">
        <f>VLOOKUP(LEFT(Table711[[#This Row],[Column1]],FIND("–",Table711[[#This Row],[Column1]])-1),Table610[],2,0)</f>
        <v>2 1/8</v>
      </c>
      <c r="C501" s="13">
        <f>VLOOKUP(LEFT(Table711[[#This Row],[Column1]],FIND("–",Table711[[#This Row],[Column1]])-1),Table610[],4,0)</f>
        <v>2.125</v>
      </c>
      <c r="D501" s="4" t="str">
        <f t="shared" si="14"/>
        <v>20</v>
      </c>
      <c r="E501" s="4" t="s">
        <v>384</v>
      </c>
      <c r="F501" s="4" t="s">
        <v>372</v>
      </c>
      <c r="G501" s="4" t="str">
        <f>CONCATENATE(Table711[[#This Row],[Fraction]],"-",Table711[[#This Row],[Pitch]]," ",Table711[[#This Row],[Series]]," ",Table711[[#This Row],[Class]])</f>
        <v>2 1/8-20 UN 2A</v>
      </c>
      <c r="H501" s="4" t="str">
        <f>CONCATENATE(TEXT(Table711[[#This Row],[Decimal]],".000"),"-",Table711[[#This Row],[Pitch]]," ",Table711[[#This Row],[Series]]," ",Table711[[#This Row],[Class]])</f>
        <v>2.125-20 UN 2A</v>
      </c>
      <c r="I501" s="55">
        <v>1.5E-3</v>
      </c>
      <c r="J501" s="55">
        <v>2.1234999999999999</v>
      </c>
      <c r="K501" s="55">
        <v>2.1154000000000002</v>
      </c>
      <c r="L501" s="55" t="s">
        <v>551</v>
      </c>
      <c r="M501" s="55">
        <v>2.0910000000000002</v>
      </c>
      <c r="N501" s="55">
        <v>2.0861000000000001</v>
      </c>
      <c r="O501" s="55">
        <v>2.0640000000000001</v>
      </c>
      <c r="R501" s="4"/>
      <c r="S501" s="38" t="s">
        <v>808</v>
      </c>
      <c r="T501" s="4" t="str">
        <f>VLOOKUP(LEFT(Table7912[[#This Row],[Column1]],FIND("–",Table7912[[#This Row],[Column1]])-1),Table610[],2,0)</f>
        <v>2 1/8</v>
      </c>
      <c r="U501" s="13">
        <f>VLOOKUP(LEFT(Table7912[[#This Row],[Column1]],FIND("–",Table7912[[#This Row],[Column1]])-1),Table610[],4,0)</f>
        <v>2.125</v>
      </c>
      <c r="V501" s="4" t="str">
        <f t="shared" si="15"/>
        <v>20</v>
      </c>
      <c r="W501" s="4" t="s">
        <v>384</v>
      </c>
      <c r="X501" s="4" t="s">
        <v>373</v>
      </c>
      <c r="Y501" s="4" t="str">
        <f>CONCATENATE(Table7912[[#This Row],[Fraction]],"-",Table7912[[#This Row],[Pitch]]," ",Table7912[[#This Row],[Series]]," ",Table7912[[#This Row],[Class]])</f>
        <v>2 1/8-20 UN 2B</v>
      </c>
      <c r="Z501" s="4" t="str">
        <f>CONCATENATE(TEXT(Table7912[[#This Row],[Decimal]],".000"),"-",Table7912[[#This Row],[Pitch]]," ",Table7912[[#This Row],[Series]]," ",Table7912[[#This Row],[Class]])</f>
        <v>2.125-20 UN 2B</v>
      </c>
      <c r="AC501" s="55">
        <v>2.125</v>
      </c>
      <c r="AE501" s="4">
        <v>2.0989</v>
      </c>
      <c r="AF501" s="4">
        <v>2.0924999999999998</v>
      </c>
      <c r="AG501" s="4"/>
      <c r="AH501" s="55">
        <v>2.0710000000000002</v>
      </c>
      <c r="AI501" s="4">
        <v>2.0819999999999999</v>
      </c>
      <c r="AJ501" s="4"/>
      <c r="AK501" s="4"/>
      <c r="AL501" s="4"/>
      <c r="AM501" s="4"/>
      <c r="AN501" s="4"/>
      <c r="AO501" s="4"/>
      <c r="AS501" s="16"/>
      <c r="AT501" s="16"/>
      <c r="AX501" s="17"/>
      <c r="AY501" s="77"/>
    </row>
    <row r="502" spans="1:51" x14ac:dyDescent="0.25">
      <c r="A502" s="38" t="s">
        <v>808</v>
      </c>
      <c r="B502" s="4" t="str">
        <f>VLOOKUP(LEFT(Table711[[#This Row],[Column1]],FIND("–",Table711[[#This Row],[Column1]])-1),Table610[],2,0)</f>
        <v>2 1/8</v>
      </c>
      <c r="C502" s="13">
        <f>VLOOKUP(LEFT(Table711[[#This Row],[Column1]],FIND("–",Table711[[#This Row],[Column1]])-1),Table610[],4,0)</f>
        <v>2.125</v>
      </c>
      <c r="D502" s="4" t="str">
        <f t="shared" si="14"/>
        <v>20</v>
      </c>
      <c r="E502" s="4" t="s">
        <v>384</v>
      </c>
      <c r="F502" s="4" t="s">
        <v>374</v>
      </c>
      <c r="G502" s="4" t="str">
        <f>CONCATENATE(Table711[[#This Row],[Fraction]],"-",Table711[[#This Row],[Pitch]]," ",Table711[[#This Row],[Series]]," ",Table711[[#This Row],[Class]])</f>
        <v>2 1/8-20 UN 3A</v>
      </c>
      <c r="H502" s="4" t="str">
        <f>CONCATENATE(TEXT(Table711[[#This Row],[Decimal]],".000"),"-",Table711[[#This Row],[Pitch]]," ",Table711[[#This Row],[Series]]," ",Table711[[#This Row],[Class]])</f>
        <v>2.125-20 UN 3A</v>
      </c>
      <c r="I502" s="55">
        <v>0</v>
      </c>
      <c r="J502" s="55">
        <v>2.125</v>
      </c>
      <c r="K502" s="55">
        <v>2.1168999999999998</v>
      </c>
      <c r="L502" s="55" t="s">
        <v>551</v>
      </c>
      <c r="M502" s="55">
        <v>2.0924999999999998</v>
      </c>
      <c r="N502" s="55">
        <v>2.0888</v>
      </c>
      <c r="O502" s="55">
        <v>2.0655000000000001</v>
      </c>
      <c r="R502" s="4"/>
      <c r="S502" s="38" t="s">
        <v>808</v>
      </c>
      <c r="T502" s="4" t="str">
        <f>VLOOKUP(LEFT(Table7912[[#This Row],[Column1]],FIND("–",Table7912[[#This Row],[Column1]])-1),Table610[],2,0)</f>
        <v>2 1/8</v>
      </c>
      <c r="U502" s="13">
        <f>VLOOKUP(LEFT(Table7912[[#This Row],[Column1]],FIND("–",Table7912[[#This Row],[Column1]])-1),Table610[],4,0)</f>
        <v>2.125</v>
      </c>
      <c r="V502" s="4" t="str">
        <f t="shared" si="15"/>
        <v>20</v>
      </c>
      <c r="W502" s="4" t="s">
        <v>384</v>
      </c>
      <c r="X502" s="4" t="s">
        <v>375</v>
      </c>
      <c r="Y502" s="4" t="str">
        <f>CONCATENATE(Table7912[[#This Row],[Fraction]],"-",Table7912[[#This Row],[Pitch]]," ",Table7912[[#This Row],[Series]]," ",Table7912[[#This Row],[Class]])</f>
        <v>2 1/8-20 UN 3B</v>
      </c>
      <c r="Z502" s="4" t="str">
        <f>CONCATENATE(TEXT(Table7912[[#This Row],[Decimal]],".000"),"-",Table7912[[#This Row],[Pitch]]," ",Table7912[[#This Row],[Series]]," ",Table7912[[#This Row],[Class]])</f>
        <v>2.125-20 UN 3B</v>
      </c>
      <c r="AC502" s="55">
        <v>2.125</v>
      </c>
      <c r="AE502" s="4">
        <v>2.0973000000000002</v>
      </c>
      <c r="AF502" s="4">
        <v>2.0924999999999998</v>
      </c>
      <c r="AG502" s="4"/>
      <c r="AH502" s="55">
        <v>2.0710000000000002</v>
      </c>
      <c r="AI502" s="4">
        <v>2.0787</v>
      </c>
      <c r="AJ502" s="4"/>
      <c r="AK502" s="4"/>
      <c r="AL502" s="4"/>
      <c r="AM502" s="4"/>
      <c r="AN502" s="4"/>
      <c r="AO502" s="4"/>
      <c r="AS502" s="16"/>
      <c r="AT502" s="16"/>
      <c r="AX502" s="17"/>
      <c r="AY502" s="77"/>
    </row>
    <row r="503" spans="1:51" x14ac:dyDescent="0.25">
      <c r="A503" s="38" t="s">
        <v>809</v>
      </c>
      <c r="B503" s="4" t="str">
        <f>VLOOKUP(LEFT(Table711[[#This Row],[Column1]],FIND("–",Table711[[#This Row],[Column1]])-1),Table610[],2,0)</f>
        <v>2 3/16</v>
      </c>
      <c r="C503" s="13">
        <f>VLOOKUP(LEFT(Table711[[#This Row],[Column1]],FIND("–",Table711[[#This Row],[Column1]])-1),Table610[],4,0)</f>
        <v>2.1875</v>
      </c>
      <c r="D503" s="4" t="str">
        <f t="shared" si="14"/>
        <v>16</v>
      </c>
      <c r="E503" s="4" t="s">
        <v>382</v>
      </c>
      <c r="F503" s="4" t="s">
        <v>372</v>
      </c>
      <c r="G503" s="4" t="str">
        <f>CONCATENATE(Table711[[#This Row],[Fraction]],"-",Table711[[#This Row],[Pitch]]," ",Table711[[#This Row],[Series]]," ",Table711[[#This Row],[Class]])</f>
        <v>2 3/16-16 UNS 2A</v>
      </c>
      <c r="H503" s="4" t="str">
        <f>CONCATENATE(TEXT(Table711[[#This Row],[Decimal]],".000"),"-",Table711[[#This Row],[Pitch]]," ",Table711[[#This Row],[Series]]," ",Table711[[#This Row],[Class]])</f>
        <v>2.188-16 UNS 2A</v>
      </c>
      <c r="I503" s="55">
        <v>1.6000000000000001E-3</v>
      </c>
      <c r="J503" s="55">
        <v>2.1859000000000002</v>
      </c>
      <c r="K503" s="55">
        <v>2.1764999999999999</v>
      </c>
      <c r="L503" s="55" t="s">
        <v>551</v>
      </c>
      <c r="M503" s="55">
        <v>2.1453000000000002</v>
      </c>
      <c r="N503" s="55">
        <v>2.1398999999999999</v>
      </c>
      <c r="O503" s="55">
        <v>2.1114000000000002</v>
      </c>
      <c r="R503" s="4"/>
      <c r="S503" s="38" t="s">
        <v>809</v>
      </c>
      <c r="T503" s="4" t="str">
        <f>VLOOKUP(LEFT(Table7912[[#This Row],[Column1]],FIND("–",Table7912[[#This Row],[Column1]])-1),Table610[],2,0)</f>
        <v>2 3/16</v>
      </c>
      <c r="U503" s="13">
        <f>VLOOKUP(LEFT(Table7912[[#This Row],[Column1]],FIND("–",Table7912[[#This Row],[Column1]])-1),Table610[],4,0)</f>
        <v>2.1875</v>
      </c>
      <c r="V503" s="4" t="str">
        <f t="shared" si="15"/>
        <v>16</v>
      </c>
      <c r="W503" s="4" t="s">
        <v>382</v>
      </c>
      <c r="X503" s="4" t="s">
        <v>373</v>
      </c>
      <c r="Y503" s="4" t="str">
        <f>CONCATENATE(Table7912[[#This Row],[Fraction]],"-",Table7912[[#This Row],[Pitch]]," ",Table7912[[#This Row],[Series]]," ",Table7912[[#This Row],[Class]])</f>
        <v>2 3/16-16 UNS 2B</v>
      </c>
      <c r="Z503" s="4" t="str">
        <f>CONCATENATE(TEXT(Table7912[[#This Row],[Decimal]],".000"),"-",Table7912[[#This Row],[Pitch]]," ",Table7912[[#This Row],[Series]]," ",Table7912[[#This Row],[Class]])</f>
        <v>2.188-16 UNS 2B</v>
      </c>
      <c r="AC503" s="55">
        <v>2.1875</v>
      </c>
      <c r="AE503" s="4">
        <v>2.1539000000000001</v>
      </c>
      <c r="AF503" s="4">
        <v>2.1469</v>
      </c>
      <c r="AG503" s="4"/>
      <c r="AH503" s="55">
        <v>2.12</v>
      </c>
      <c r="AI503" s="4">
        <v>2.1339999999999999</v>
      </c>
      <c r="AJ503" s="4"/>
      <c r="AK503" s="4"/>
      <c r="AL503" s="4"/>
      <c r="AM503" s="4"/>
      <c r="AN503" s="4"/>
      <c r="AO503" s="4"/>
      <c r="AS503" s="16"/>
      <c r="AT503" s="16"/>
      <c r="AX503" s="17"/>
      <c r="AY503" s="77"/>
    </row>
    <row r="504" spans="1:51" x14ac:dyDescent="0.25">
      <c r="A504" s="38" t="s">
        <v>809</v>
      </c>
      <c r="B504" s="4" t="str">
        <f>VLOOKUP(LEFT(Table711[[#This Row],[Column1]],FIND("–",Table711[[#This Row],[Column1]])-1),Table610[],2,0)</f>
        <v>2 3/16</v>
      </c>
      <c r="C504" s="13">
        <f>VLOOKUP(LEFT(Table711[[#This Row],[Column1]],FIND("–",Table711[[#This Row],[Column1]])-1),Table610[],4,0)</f>
        <v>2.1875</v>
      </c>
      <c r="D504" s="4" t="str">
        <f t="shared" si="14"/>
        <v>16</v>
      </c>
      <c r="E504" s="4" t="s">
        <v>382</v>
      </c>
      <c r="F504" s="4" t="s">
        <v>374</v>
      </c>
      <c r="G504" s="4" t="str">
        <f>CONCATENATE(Table711[[#This Row],[Fraction]],"-",Table711[[#This Row],[Pitch]]," ",Table711[[#This Row],[Series]]," ",Table711[[#This Row],[Class]])</f>
        <v>2 3/16-16 UNS 3A</v>
      </c>
      <c r="H504" s="4" t="str">
        <f>CONCATENATE(TEXT(Table711[[#This Row],[Decimal]],".000"),"-",Table711[[#This Row],[Pitch]]," ",Table711[[#This Row],[Series]]," ",Table711[[#This Row],[Class]])</f>
        <v>2.188-16 UNS 3A</v>
      </c>
      <c r="I504" s="55">
        <v>0</v>
      </c>
      <c r="J504" s="55">
        <v>2.1875</v>
      </c>
      <c r="K504" s="55">
        <v>2.1781000000000001</v>
      </c>
      <c r="L504" s="55" t="s">
        <v>551</v>
      </c>
      <c r="M504" s="55">
        <v>2.1469</v>
      </c>
      <c r="N504" s="55">
        <v>2.1427999999999998</v>
      </c>
      <c r="O504" s="55">
        <v>2.113</v>
      </c>
      <c r="R504" s="4"/>
      <c r="S504" s="38" t="s">
        <v>809</v>
      </c>
      <c r="T504" s="4" t="str">
        <f>VLOOKUP(LEFT(Table7912[[#This Row],[Column1]],FIND("–",Table7912[[#This Row],[Column1]])-1),Table610[],2,0)</f>
        <v>2 3/16</v>
      </c>
      <c r="U504" s="13">
        <f>VLOOKUP(LEFT(Table7912[[#This Row],[Column1]],FIND("–",Table7912[[#This Row],[Column1]])-1),Table610[],4,0)</f>
        <v>2.1875</v>
      </c>
      <c r="V504" s="4" t="str">
        <f t="shared" si="15"/>
        <v>16</v>
      </c>
      <c r="W504" s="4" t="s">
        <v>382</v>
      </c>
      <c r="X504" s="4" t="s">
        <v>375</v>
      </c>
      <c r="Y504" s="4" t="str">
        <f>CONCATENATE(Table7912[[#This Row],[Fraction]],"-",Table7912[[#This Row],[Pitch]]," ",Table7912[[#This Row],[Series]]," ",Table7912[[#This Row],[Class]])</f>
        <v>2 3/16-16 UNS 3B</v>
      </c>
      <c r="Z504" s="4" t="str">
        <f>CONCATENATE(TEXT(Table7912[[#This Row],[Decimal]],".000"),"-",Table7912[[#This Row],[Pitch]]," ",Table7912[[#This Row],[Series]]," ",Table7912[[#This Row],[Class]])</f>
        <v>2.188-16 UNS 3B</v>
      </c>
      <c r="AC504" s="55">
        <v>2.1875</v>
      </c>
      <c r="AE504" s="4">
        <v>2.1520999999999999</v>
      </c>
      <c r="AF504" s="4">
        <v>2.1469</v>
      </c>
      <c r="AG504" s="4"/>
      <c r="AH504" s="55">
        <v>2.12</v>
      </c>
      <c r="AI504" s="4">
        <v>2.1282999999999999</v>
      </c>
      <c r="AJ504" s="4"/>
      <c r="AK504" s="4"/>
      <c r="AL504" s="4"/>
      <c r="AM504" s="4"/>
      <c r="AN504" s="4"/>
      <c r="AO504" s="4"/>
      <c r="AS504" s="16"/>
      <c r="AT504" s="16"/>
      <c r="AX504" s="17"/>
      <c r="AY504" s="77"/>
    </row>
    <row r="505" spans="1:51" x14ac:dyDescent="0.25">
      <c r="A505" s="86" t="s">
        <v>810</v>
      </c>
      <c r="B505" s="54" t="str">
        <f>VLOOKUP(LEFT(Table711[[#This Row],[Column1]],FIND("–",Table711[[#This Row],[Column1]])-1),Table610[],2,0)</f>
        <v>2 1/4</v>
      </c>
      <c r="C505" s="14">
        <f>VLOOKUP(LEFT(Table711[[#This Row],[Column1]],FIND("–",Table711[[#This Row],[Column1]])-1),Table610[],4,0)</f>
        <v>2.25</v>
      </c>
      <c r="D505" s="54" t="str">
        <f t="shared" si="14"/>
        <v>41⁄2</v>
      </c>
      <c r="E505" s="54" t="s">
        <v>381</v>
      </c>
      <c r="F505" s="54" t="s">
        <v>376</v>
      </c>
      <c r="G505" s="54" t="str">
        <f>CONCATENATE(Table711[[#This Row],[Fraction]],"-",Table711[[#This Row],[Pitch]]," ",Table711[[#This Row],[Series]]," ",Table711[[#This Row],[Class]])</f>
        <v>2 1/4-41⁄2 UNC 1A</v>
      </c>
      <c r="H505" s="54" t="str">
        <f>CONCATENATE(TEXT(Table711[[#This Row],[Decimal]],".000"),"-",Table711[[#This Row],[Pitch]]," ",Table711[[#This Row],[Series]]," ",Table711[[#This Row],[Class]])</f>
        <v>2.250-41⁄2 UNC 1A</v>
      </c>
      <c r="I505" s="56">
        <v>2.8999999999999998E-3</v>
      </c>
      <c r="J505" s="56">
        <v>2.2471000000000001</v>
      </c>
      <c r="K505" s="56">
        <v>2.2141000000000002</v>
      </c>
      <c r="L505" s="56" t="s">
        <v>551</v>
      </c>
      <c r="M505" s="56">
        <v>2.1027999999999998</v>
      </c>
      <c r="N505" s="56">
        <v>2.0882000000000001</v>
      </c>
      <c r="O505" s="56">
        <v>1.9823999999999999</v>
      </c>
      <c r="P505" s="54"/>
      <c r="Q505" s="54"/>
      <c r="R505" s="4"/>
      <c r="S505" s="86" t="s">
        <v>810</v>
      </c>
      <c r="T505" s="54" t="str">
        <f>VLOOKUP(LEFT(Table7912[[#This Row],[Column1]],FIND("–",Table7912[[#This Row],[Column1]])-1),Table610[],2,0)</f>
        <v>2 1/4</v>
      </c>
      <c r="U505" s="14">
        <f>VLOOKUP(LEFT(Table7912[[#This Row],[Column1]],FIND("–",Table7912[[#This Row],[Column1]])-1),Table610[],4,0)</f>
        <v>2.25</v>
      </c>
      <c r="V505" s="54" t="str">
        <f t="shared" si="15"/>
        <v>41⁄2</v>
      </c>
      <c r="W505" s="54" t="s">
        <v>381</v>
      </c>
      <c r="X505" s="54" t="s">
        <v>377</v>
      </c>
      <c r="Y505" s="54" t="str">
        <f>CONCATENATE(Table7912[[#This Row],[Fraction]],"-",Table7912[[#This Row],[Pitch]]," ",Table7912[[#This Row],[Series]]," ",Table7912[[#This Row],[Class]])</f>
        <v>2 1/4-41⁄2 UNC 1B</v>
      </c>
      <c r="Z505" s="54" t="str">
        <f>CONCATENATE(TEXT(Table7912[[#This Row],[Decimal]],".000"),"-",Table7912[[#This Row],[Pitch]]," ",Table7912[[#This Row],[Series]]," ",Table7912[[#This Row],[Class]])</f>
        <v>2.250-41⁄2 UNC 1B</v>
      </c>
      <c r="AA505" s="54"/>
      <c r="AB505" s="54"/>
      <c r="AC505" s="56">
        <v>2.25</v>
      </c>
      <c r="AD505" s="54"/>
      <c r="AE505" s="54">
        <v>2.1246999999999998</v>
      </c>
      <c r="AF505" s="54">
        <v>2.1057000000000001</v>
      </c>
      <c r="AG505" s="54"/>
      <c r="AH505" s="56">
        <v>2.0089999999999999</v>
      </c>
      <c r="AI505" s="54">
        <v>2.0449999999999999</v>
      </c>
      <c r="AJ505" s="4"/>
      <c r="AK505" s="4"/>
      <c r="AL505" s="4"/>
      <c r="AM505" s="4"/>
      <c r="AN505" s="4"/>
      <c r="AO505" s="4"/>
      <c r="AS505" s="16"/>
      <c r="AT505" s="16"/>
      <c r="AX505" s="17"/>
      <c r="AY505" s="77"/>
    </row>
    <row r="506" spans="1:51" x14ac:dyDescent="0.25">
      <c r="A506" s="86" t="s">
        <v>810</v>
      </c>
      <c r="B506" s="54" t="str">
        <f>VLOOKUP(LEFT(Table711[[#This Row],[Column1]],FIND("–",Table711[[#This Row],[Column1]])-1),Table610[],2,0)</f>
        <v>2 1/4</v>
      </c>
      <c r="C506" s="14">
        <f>VLOOKUP(LEFT(Table711[[#This Row],[Column1]],FIND("–",Table711[[#This Row],[Column1]])-1),Table610[],4,0)</f>
        <v>2.25</v>
      </c>
      <c r="D506" s="54" t="str">
        <f t="shared" si="14"/>
        <v>41⁄2</v>
      </c>
      <c r="E506" s="54" t="s">
        <v>381</v>
      </c>
      <c r="F506" s="54" t="s">
        <v>372</v>
      </c>
      <c r="G506" s="54" t="str">
        <f>CONCATENATE(Table711[[#This Row],[Fraction]],"-",Table711[[#This Row],[Pitch]]," ",Table711[[#This Row],[Series]]," ",Table711[[#This Row],[Class]])</f>
        <v>2 1/4-41⁄2 UNC 2A</v>
      </c>
      <c r="H506" s="54" t="str">
        <f>CONCATENATE(TEXT(Table711[[#This Row],[Decimal]],".000"),"-",Table711[[#This Row],[Pitch]]," ",Table711[[#This Row],[Series]]," ",Table711[[#This Row],[Class]])</f>
        <v>2.250-41⁄2 UNC 2A</v>
      </c>
      <c r="I506" s="56">
        <v>2.8999999999999998E-3</v>
      </c>
      <c r="J506" s="56">
        <v>2.2471000000000001</v>
      </c>
      <c r="K506" s="56">
        <v>2.2250999999999999</v>
      </c>
      <c r="L506" s="56">
        <v>2.2141000000000002</v>
      </c>
      <c r="M506" s="56">
        <v>2.1027999999999998</v>
      </c>
      <c r="N506" s="56">
        <v>2.0931000000000002</v>
      </c>
      <c r="O506" s="56">
        <v>1.9823999999999999</v>
      </c>
      <c r="P506" s="54"/>
      <c r="Q506" s="54"/>
      <c r="R506" s="4"/>
      <c r="S506" s="86" t="s">
        <v>810</v>
      </c>
      <c r="T506" s="54" t="str">
        <f>VLOOKUP(LEFT(Table7912[[#This Row],[Column1]],FIND("–",Table7912[[#This Row],[Column1]])-1),Table610[],2,0)</f>
        <v>2 1/4</v>
      </c>
      <c r="U506" s="14">
        <f>VLOOKUP(LEFT(Table7912[[#This Row],[Column1]],FIND("–",Table7912[[#This Row],[Column1]])-1),Table610[],4,0)</f>
        <v>2.25</v>
      </c>
      <c r="V506" s="54" t="str">
        <f t="shared" si="15"/>
        <v>41⁄2</v>
      </c>
      <c r="W506" s="54" t="s">
        <v>381</v>
      </c>
      <c r="X506" s="54" t="s">
        <v>373</v>
      </c>
      <c r="Y506" s="54" t="str">
        <f>CONCATENATE(Table7912[[#This Row],[Fraction]],"-",Table7912[[#This Row],[Pitch]]," ",Table7912[[#This Row],[Series]]," ",Table7912[[#This Row],[Class]])</f>
        <v>2 1/4-41⁄2 UNC 2B</v>
      </c>
      <c r="Z506" s="54" t="str">
        <f>CONCATENATE(TEXT(Table7912[[#This Row],[Decimal]],".000"),"-",Table7912[[#This Row],[Pitch]]," ",Table7912[[#This Row],[Series]]," ",Table7912[[#This Row],[Class]])</f>
        <v>2.250-41⁄2 UNC 2B</v>
      </c>
      <c r="AA506" s="54"/>
      <c r="AB506" s="54"/>
      <c r="AC506" s="56">
        <v>2.25</v>
      </c>
      <c r="AD506" s="54"/>
      <c r="AE506" s="54">
        <v>2.1183000000000001</v>
      </c>
      <c r="AF506" s="54">
        <v>2.1057000000000001</v>
      </c>
      <c r="AG506" s="54"/>
      <c r="AH506" s="56">
        <v>2.0089999999999999</v>
      </c>
      <c r="AI506" s="54">
        <v>2.0449999999999999</v>
      </c>
      <c r="AJ506" s="4"/>
      <c r="AK506" s="4"/>
      <c r="AL506" s="4"/>
      <c r="AM506" s="4"/>
      <c r="AN506" s="4"/>
      <c r="AO506" s="4"/>
      <c r="AS506" s="16"/>
      <c r="AT506" s="16"/>
      <c r="AX506" s="17"/>
      <c r="AY506" s="77"/>
    </row>
    <row r="507" spans="1:51" x14ac:dyDescent="0.25">
      <c r="A507" s="38" t="s">
        <v>811</v>
      </c>
      <c r="B507" s="4" t="str">
        <f>VLOOKUP(LEFT(Table711[[#This Row],[Column1]],FIND("–",Table711[[#This Row],[Column1]])-1),Table610[],2,0)</f>
        <v>2 1/4</v>
      </c>
      <c r="C507" s="13">
        <f>VLOOKUP(LEFT(Table711[[#This Row],[Column1]],FIND("–",Table711[[#This Row],[Column1]])-1),Table610[],4,0)</f>
        <v>2.25</v>
      </c>
      <c r="D507" s="4" t="str">
        <f t="shared" si="14"/>
        <v>6</v>
      </c>
      <c r="E507" s="4" t="s">
        <v>384</v>
      </c>
      <c r="F507" s="4" t="s">
        <v>374</v>
      </c>
      <c r="G507" s="4" t="str">
        <f>CONCATENATE(Table711[[#This Row],[Fraction]],"-",Table711[[#This Row],[Pitch]]," ",Table711[[#This Row],[Series]]," ",Table711[[#This Row],[Class]])</f>
        <v>2 1/4-6 UN 3A</v>
      </c>
      <c r="H507" s="4" t="str">
        <f>CONCATENATE(TEXT(Table711[[#This Row],[Decimal]],".000"),"-",Table711[[#This Row],[Pitch]]," ",Table711[[#This Row],[Series]]," ",Table711[[#This Row],[Class]])</f>
        <v>2.250-6 UN 3A</v>
      </c>
      <c r="I507" s="55">
        <v>0</v>
      </c>
      <c r="J507" s="55">
        <v>2.25</v>
      </c>
      <c r="K507" s="55">
        <v>2.2280000000000002</v>
      </c>
      <c r="L507" s="55" t="s">
        <v>551</v>
      </c>
      <c r="M507" s="55">
        <v>2.1057000000000001</v>
      </c>
      <c r="N507" s="55">
        <v>2.0983999999999998</v>
      </c>
      <c r="O507" s="55">
        <v>1.9853000000000001</v>
      </c>
      <c r="R507" s="4"/>
      <c r="S507" s="38" t="s">
        <v>811</v>
      </c>
      <c r="T507" s="4" t="str">
        <f>VLOOKUP(LEFT(Table7912[[#This Row],[Column1]],FIND("–",Table7912[[#This Row],[Column1]])-1),Table610[],2,0)</f>
        <v>2 1/4</v>
      </c>
      <c r="U507" s="13">
        <f>VLOOKUP(LEFT(Table7912[[#This Row],[Column1]],FIND("–",Table7912[[#This Row],[Column1]])-1),Table610[],4,0)</f>
        <v>2.25</v>
      </c>
      <c r="V507" s="4" t="str">
        <f t="shared" si="15"/>
        <v>6</v>
      </c>
      <c r="W507" s="4" t="s">
        <v>384</v>
      </c>
      <c r="X507" s="4" t="s">
        <v>375</v>
      </c>
      <c r="Y507" s="4" t="str">
        <f>CONCATENATE(Table7912[[#This Row],[Fraction]],"-",Table7912[[#This Row],[Pitch]]," ",Table7912[[#This Row],[Series]]," ",Table7912[[#This Row],[Class]])</f>
        <v>2 1/4-6 UN 3B</v>
      </c>
      <c r="Z507" s="4" t="str">
        <f>CONCATENATE(TEXT(Table7912[[#This Row],[Decimal]],".000"),"-",Table7912[[#This Row],[Pitch]]," ",Table7912[[#This Row],[Series]]," ",Table7912[[#This Row],[Class]])</f>
        <v>2.250-6 UN 3B</v>
      </c>
      <c r="AC507" s="55">
        <v>2.25</v>
      </c>
      <c r="AE507" s="4">
        <v>2.1152000000000002</v>
      </c>
      <c r="AF507" s="4">
        <v>2.1057000000000001</v>
      </c>
      <c r="AG507" s="4"/>
      <c r="AH507" s="55">
        <v>2.0089999999999999</v>
      </c>
      <c r="AI507" s="4">
        <v>2.0360999999999998</v>
      </c>
      <c r="AJ507" s="4"/>
      <c r="AK507" s="4"/>
      <c r="AL507" s="4"/>
      <c r="AM507" s="4"/>
      <c r="AN507" s="4"/>
      <c r="AO507" s="4"/>
      <c r="AS507" s="16"/>
      <c r="AT507" s="16"/>
      <c r="AX507" s="17"/>
      <c r="AY507" s="77"/>
    </row>
    <row r="508" spans="1:51" x14ac:dyDescent="0.25">
      <c r="A508" s="38" t="s">
        <v>811</v>
      </c>
      <c r="B508" s="4" t="str">
        <f>VLOOKUP(LEFT(Table711[[#This Row],[Column1]],FIND("–",Table711[[#This Row],[Column1]])-1),Table610[],2,0)</f>
        <v>2 1/4</v>
      </c>
      <c r="C508" s="13">
        <f>VLOOKUP(LEFT(Table711[[#This Row],[Column1]],FIND("–",Table711[[#This Row],[Column1]])-1),Table610[],4,0)</f>
        <v>2.25</v>
      </c>
      <c r="D508" s="4" t="str">
        <f t="shared" si="14"/>
        <v>6</v>
      </c>
      <c r="E508" s="4" t="s">
        <v>384</v>
      </c>
      <c r="F508" s="4" t="s">
        <v>372</v>
      </c>
      <c r="G508" s="4" t="str">
        <f>CONCATENATE(Table711[[#This Row],[Fraction]],"-",Table711[[#This Row],[Pitch]]," ",Table711[[#This Row],[Series]]," ",Table711[[#This Row],[Class]])</f>
        <v>2 1/4-6 UN 2A</v>
      </c>
      <c r="H508" s="4" t="str">
        <f>CONCATENATE(TEXT(Table711[[#This Row],[Decimal]],".000"),"-",Table711[[#This Row],[Pitch]]," ",Table711[[#This Row],[Series]]," ",Table711[[#This Row],[Class]])</f>
        <v>2.250-6 UN 2A</v>
      </c>
      <c r="I508" s="55">
        <v>2.5999999999999999E-3</v>
      </c>
      <c r="J508" s="55">
        <v>2.2473999999999998</v>
      </c>
      <c r="K508" s="55">
        <v>2.2292000000000001</v>
      </c>
      <c r="L508" s="55" t="s">
        <v>551</v>
      </c>
      <c r="M508" s="55">
        <v>2.1391</v>
      </c>
      <c r="N508" s="55">
        <v>2.1303000000000001</v>
      </c>
      <c r="O508" s="55">
        <v>2.0489999999999999</v>
      </c>
      <c r="R508" s="4"/>
      <c r="S508" s="38" t="s">
        <v>811</v>
      </c>
      <c r="T508" s="4" t="str">
        <f>VLOOKUP(LEFT(Table7912[[#This Row],[Column1]],FIND("–",Table7912[[#This Row],[Column1]])-1),Table610[],2,0)</f>
        <v>2 1/4</v>
      </c>
      <c r="U508" s="13">
        <f>VLOOKUP(LEFT(Table7912[[#This Row],[Column1]],FIND("–",Table7912[[#This Row],[Column1]])-1),Table610[],4,0)</f>
        <v>2.25</v>
      </c>
      <c r="V508" s="4" t="str">
        <f t="shared" si="15"/>
        <v>6</v>
      </c>
      <c r="W508" s="4" t="s">
        <v>384</v>
      </c>
      <c r="X508" s="4" t="s">
        <v>373</v>
      </c>
      <c r="Y508" s="4" t="str">
        <f>CONCATENATE(Table7912[[#This Row],[Fraction]],"-",Table7912[[#This Row],[Pitch]]," ",Table7912[[#This Row],[Series]]," ",Table7912[[#This Row],[Class]])</f>
        <v>2 1/4-6 UN 2B</v>
      </c>
      <c r="Z508" s="4" t="str">
        <f>CONCATENATE(TEXT(Table7912[[#This Row],[Decimal]],".000"),"-",Table7912[[#This Row],[Pitch]]," ",Table7912[[#This Row],[Series]]," ",Table7912[[#This Row],[Class]])</f>
        <v>2.250-6 UN 2B</v>
      </c>
      <c r="AC508" s="55">
        <v>2.25</v>
      </c>
      <c r="AE508" s="4">
        <v>2.1530999999999998</v>
      </c>
      <c r="AF508" s="4">
        <v>2.1417000000000002</v>
      </c>
      <c r="AG508" s="4"/>
      <c r="AH508" s="55">
        <v>2.0699999999999998</v>
      </c>
      <c r="AI508" s="4">
        <v>2.1</v>
      </c>
      <c r="AJ508" s="4"/>
      <c r="AK508" s="4"/>
      <c r="AL508" s="4"/>
      <c r="AM508" s="4"/>
      <c r="AN508" s="4"/>
      <c r="AO508" s="4"/>
      <c r="AS508" s="16"/>
      <c r="AT508" s="16"/>
      <c r="AX508" s="17"/>
      <c r="AY508" s="77"/>
    </row>
    <row r="509" spans="1:51" x14ac:dyDescent="0.25">
      <c r="A509" s="38" t="s">
        <v>811</v>
      </c>
      <c r="B509" s="4" t="str">
        <f>VLOOKUP(LEFT(Table711[[#This Row],[Column1]],FIND("–",Table711[[#This Row],[Column1]])-1),Table610[],2,0)</f>
        <v>2 1/4</v>
      </c>
      <c r="C509" s="13">
        <f>VLOOKUP(LEFT(Table711[[#This Row],[Column1]],FIND("–",Table711[[#This Row],[Column1]])-1),Table610[],4,0)</f>
        <v>2.25</v>
      </c>
      <c r="D509" s="4" t="str">
        <f t="shared" si="14"/>
        <v>6</v>
      </c>
      <c r="E509" s="4" t="s">
        <v>384</v>
      </c>
      <c r="F509" s="4" t="s">
        <v>374</v>
      </c>
      <c r="G509" s="4" t="str">
        <f>CONCATENATE(Table711[[#This Row],[Fraction]],"-",Table711[[#This Row],[Pitch]]," ",Table711[[#This Row],[Series]]," ",Table711[[#This Row],[Class]])</f>
        <v>2 1/4-6 UN 3A</v>
      </c>
      <c r="H509" s="4" t="str">
        <f>CONCATENATE(TEXT(Table711[[#This Row],[Decimal]],".000"),"-",Table711[[#This Row],[Pitch]]," ",Table711[[#This Row],[Series]]," ",Table711[[#This Row],[Class]])</f>
        <v>2.250-6 UN 3A</v>
      </c>
      <c r="I509" s="55">
        <v>0</v>
      </c>
      <c r="J509" s="55">
        <v>2.25</v>
      </c>
      <c r="K509" s="55">
        <v>2.2317999999999998</v>
      </c>
      <c r="L509" s="55" t="s">
        <v>551</v>
      </c>
      <c r="M509" s="55">
        <v>2.1417000000000002</v>
      </c>
      <c r="N509" s="55">
        <v>2.1351</v>
      </c>
      <c r="O509" s="55">
        <v>2.0516000000000001</v>
      </c>
      <c r="R509" s="4"/>
      <c r="S509" s="38" t="s">
        <v>811</v>
      </c>
      <c r="T509" s="4" t="str">
        <f>VLOOKUP(LEFT(Table7912[[#This Row],[Column1]],FIND("–",Table7912[[#This Row],[Column1]])-1),Table610[],2,0)</f>
        <v>2 1/4</v>
      </c>
      <c r="U509" s="13">
        <f>VLOOKUP(LEFT(Table7912[[#This Row],[Column1]],FIND("–",Table7912[[#This Row],[Column1]])-1),Table610[],4,0)</f>
        <v>2.25</v>
      </c>
      <c r="V509" s="4" t="str">
        <f t="shared" si="15"/>
        <v>6</v>
      </c>
      <c r="W509" s="4" t="s">
        <v>384</v>
      </c>
      <c r="X509" s="4" t="s">
        <v>375</v>
      </c>
      <c r="Y509" s="4" t="str">
        <f>CONCATENATE(Table7912[[#This Row],[Fraction]],"-",Table7912[[#This Row],[Pitch]]," ",Table7912[[#This Row],[Series]]," ",Table7912[[#This Row],[Class]])</f>
        <v>2 1/4-6 UN 3B</v>
      </c>
      <c r="Z509" s="4" t="str">
        <f>CONCATENATE(TEXT(Table7912[[#This Row],[Decimal]],".000"),"-",Table7912[[#This Row],[Pitch]]," ",Table7912[[#This Row],[Series]]," ",Table7912[[#This Row],[Class]])</f>
        <v>2.250-6 UN 3B</v>
      </c>
      <c r="AC509" s="55">
        <v>2.25</v>
      </c>
      <c r="AE509" s="4">
        <v>2.1501999999999999</v>
      </c>
      <c r="AF509" s="4">
        <v>2.1417000000000002</v>
      </c>
      <c r="AG509" s="4"/>
      <c r="AH509" s="55">
        <v>2.0699999999999998</v>
      </c>
      <c r="AI509" s="4">
        <v>2.0895999999999999</v>
      </c>
      <c r="AJ509" s="4"/>
      <c r="AK509" s="4"/>
      <c r="AL509" s="4"/>
      <c r="AM509" s="4"/>
      <c r="AN509" s="4"/>
      <c r="AO509" s="4"/>
      <c r="AS509" s="16"/>
      <c r="AT509" s="16"/>
      <c r="AX509" s="17"/>
      <c r="AY509" s="77"/>
    </row>
    <row r="510" spans="1:51" x14ac:dyDescent="0.25">
      <c r="A510" s="38" t="s">
        <v>812</v>
      </c>
      <c r="B510" s="4" t="str">
        <f>VLOOKUP(LEFT(Table711[[#This Row],[Column1]],FIND("–",Table711[[#This Row],[Column1]])-1),Table610[],2,0)</f>
        <v>2 1/4</v>
      </c>
      <c r="C510" s="13">
        <f>VLOOKUP(LEFT(Table711[[#This Row],[Column1]],FIND("–",Table711[[#This Row],[Column1]])-1),Table610[],4,0)</f>
        <v>2.25</v>
      </c>
      <c r="D510" s="4" t="str">
        <f t="shared" si="14"/>
        <v>8</v>
      </c>
      <c r="E510" s="4" t="s">
        <v>384</v>
      </c>
      <c r="F510" s="4" t="s">
        <v>372</v>
      </c>
      <c r="G510" s="4" t="str">
        <f>CONCATENATE(Table711[[#This Row],[Fraction]],"-",Table711[[#This Row],[Pitch]]," ",Table711[[#This Row],[Series]]," ",Table711[[#This Row],[Class]])</f>
        <v>2 1/4-8 UN 2A</v>
      </c>
      <c r="H510" s="4" t="str">
        <f>CONCATENATE(TEXT(Table711[[#This Row],[Decimal]],".000"),"-",Table711[[#This Row],[Pitch]]," ",Table711[[#This Row],[Series]]," ",Table711[[#This Row],[Class]])</f>
        <v>2.250-8 UN 2A</v>
      </c>
      <c r="I510" s="55">
        <v>2.3999999999999998E-3</v>
      </c>
      <c r="J510" s="55">
        <v>2.2475999999999998</v>
      </c>
      <c r="K510" s="55">
        <v>2.2326000000000001</v>
      </c>
      <c r="L510" s="55">
        <v>2.2250999999999999</v>
      </c>
      <c r="M510" s="55">
        <v>2.1663999999999999</v>
      </c>
      <c r="N510" s="55">
        <v>2.1583999999999999</v>
      </c>
      <c r="O510" s="55">
        <v>2.0988000000000002</v>
      </c>
      <c r="R510" s="4"/>
      <c r="S510" s="38" t="s">
        <v>812</v>
      </c>
      <c r="T510" s="4" t="str">
        <f>VLOOKUP(LEFT(Table7912[[#This Row],[Column1]],FIND("–",Table7912[[#This Row],[Column1]])-1),Table610[],2,0)</f>
        <v>2 1/4</v>
      </c>
      <c r="U510" s="13">
        <f>VLOOKUP(LEFT(Table7912[[#This Row],[Column1]],FIND("–",Table7912[[#This Row],[Column1]])-1),Table610[],4,0)</f>
        <v>2.25</v>
      </c>
      <c r="V510" s="4" t="str">
        <f t="shared" si="15"/>
        <v>8</v>
      </c>
      <c r="W510" s="4" t="s">
        <v>384</v>
      </c>
      <c r="X510" s="4" t="s">
        <v>373</v>
      </c>
      <c r="Y510" s="4" t="str">
        <f>CONCATENATE(Table7912[[#This Row],[Fraction]],"-",Table7912[[#This Row],[Pitch]]," ",Table7912[[#This Row],[Series]]," ",Table7912[[#This Row],[Class]])</f>
        <v>2 1/4-8 UN 2B</v>
      </c>
      <c r="Z510" s="4" t="str">
        <f>CONCATENATE(TEXT(Table7912[[#This Row],[Decimal]],".000"),"-",Table7912[[#This Row],[Pitch]]," ",Table7912[[#This Row],[Series]]," ",Table7912[[#This Row],[Class]])</f>
        <v>2.250-8 UN 2B</v>
      </c>
      <c r="AC510" s="55">
        <v>2.25</v>
      </c>
      <c r="AE510" s="4">
        <v>2.1791999999999998</v>
      </c>
      <c r="AF510" s="4">
        <v>2.1688000000000001</v>
      </c>
      <c r="AG510" s="4"/>
      <c r="AH510" s="55">
        <v>2.1150000000000002</v>
      </c>
      <c r="AI510" s="4">
        <v>2.14</v>
      </c>
      <c r="AJ510" s="4"/>
      <c r="AK510" s="4"/>
      <c r="AL510" s="4"/>
      <c r="AM510" s="4"/>
      <c r="AN510" s="4"/>
      <c r="AO510" s="4"/>
      <c r="AS510" s="16"/>
      <c r="AT510" s="16"/>
      <c r="AX510" s="17"/>
      <c r="AY510" s="77"/>
    </row>
    <row r="511" spans="1:51" x14ac:dyDescent="0.25">
      <c r="A511" s="38" t="s">
        <v>812</v>
      </c>
      <c r="B511" s="4" t="str">
        <f>VLOOKUP(LEFT(Table711[[#This Row],[Column1]],FIND("–",Table711[[#This Row],[Column1]])-1),Table610[],2,0)</f>
        <v>2 1/4</v>
      </c>
      <c r="C511" s="13">
        <f>VLOOKUP(LEFT(Table711[[#This Row],[Column1]],FIND("–",Table711[[#This Row],[Column1]])-1),Table610[],4,0)</f>
        <v>2.25</v>
      </c>
      <c r="D511" s="4" t="str">
        <f t="shared" si="14"/>
        <v>8</v>
      </c>
      <c r="E511" s="4" t="s">
        <v>384</v>
      </c>
      <c r="F511" s="4" t="s">
        <v>374</v>
      </c>
      <c r="G511" s="4" t="str">
        <f>CONCATENATE(Table711[[#This Row],[Fraction]],"-",Table711[[#This Row],[Pitch]]," ",Table711[[#This Row],[Series]]," ",Table711[[#This Row],[Class]])</f>
        <v>2 1/4-8 UN 3A</v>
      </c>
      <c r="H511" s="4" t="str">
        <f>CONCATENATE(TEXT(Table711[[#This Row],[Decimal]],".000"),"-",Table711[[#This Row],[Pitch]]," ",Table711[[#This Row],[Series]]," ",Table711[[#This Row],[Class]])</f>
        <v>2.250-8 UN 3A</v>
      </c>
      <c r="I511" s="55">
        <v>0</v>
      </c>
      <c r="J511" s="55">
        <v>2.25</v>
      </c>
      <c r="K511" s="55">
        <v>2.2349999999999999</v>
      </c>
      <c r="L511" s="55" t="s">
        <v>551</v>
      </c>
      <c r="M511" s="55">
        <v>2.1688000000000001</v>
      </c>
      <c r="N511" s="55">
        <v>2.1627999999999998</v>
      </c>
      <c r="O511" s="55">
        <v>2.1012</v>
      </c>
      <c r="R511" s="4"/>
      <c r="S511" s="38" t="s">
        <v>812</v>
      </c>
      <c r="T511" s="4" t="str">
        <f>VLOOKUP(LEFT(Table7912[[#This Row],[Column1]],FIND("–",Table7912[[#This Row],[Column1]])-1),Table610[],2,0)</f>
        <v>2 1/4</v>
      </c>
      <c r="U511" s="13">
        <f>VLOOKUP(LEFT(Table7912[[#This Row],[Column1]],FIND("–",Table7912[[#This Row],[Column1]])-1),Table610[],4,0)</f>
        <v>2.25</v>
      </c>
      <c r="V511" s="4" t="str">
        <f t="shared" si="15"/>
        <v>8</v>
      </c>
      <c r="W511" s="4" t="s">
        <v>384</v>
      </c>
      <c r="X511" s="4" t="s">
        <v>375</v>
      </c>
      <c r="Y511" s="4" t="str">
        <f>CONCATENATE(Table7912[[#This Row],[Fraction]],"-",Table7912[[#This Row],[Pitch]]," ",Table7912[[#This Row],[Series]]," ",Table7912[[#This Row],[Class]])</f>
        <v>2 1/4-8 UN 3B</v>
      </c>
      <c r="Z511" s="4" t="str">
        <f>CONCATENATE(TEXT(Table7912[[#This Row],[Decimal]],".000"),"-",Table7912[[#This Row],[Pitch]]," ",Table7912[[#This Row],[Series]]," ",Table7912[[#This Row],[Class]])</f>
        <v>2.250-8 UN 3B</v>
      </c>
      <c r="AC511" s="55">
        <v>2.25</v>
      </c>
      <c r="AE511" s="4">
        <v>2.1766000000000001</v>
      </c>
      <c r="AF511" s="4">
        <v>2.1688000000000001</v>
      </c>
      <c r="AG511" s="4"/>
      <c r="AH511" s="55">
        <v>2.1150000000000002</v>
      </c>
      <c r="AI511" s="4">
        <v>2.1297000000000001</v>
      </c>
      <c r="AJ511" s="4"/>
      <c r="AK511" s="4"/>
      <c r="AL511" s="4"/>
      <c r="AM511" s="4"/>
      <c r="AN511" s="4"/>
      <c r="AO511" s="4"/>
      <c r="AS511" s="16"/>
      <c r="AT511" s="16"/>
      <c r="AX511" s="17"/>
      <c r="AY511" s="77"/>
    </row>
    <row r="512" spans="1:51" x14ac:dyDescent="0.25">
      <c r="A512" s="38" t="s">
        <v>813</v>
      </c>
      <c r="B512" s="4" t="str">
        <f>VLOOKUP(LEFT(Table711[[#This Row],[Column1]],FIND("–",Table711[[#This Row],[Column1]])-1),Table610[],2,0)</f>
        <v>2 1/4</v>
      </c>
      <c r="C512" s="13">
        <f>VLOOKUP(LEFT(Table711[[#This Row],[Column1]],FIND("–",Table711[[#This Row],[Column1]])-1),Table610[],4,0)</f>
        <v>2.25</v>
      </c>
      <c r="D512" s="4" t="str">
        <f t="shared" si="14"/>
        <v>10</v>
      </c>
      <c r="E512" s="4" t="s">
        <v>382</v>
      </c>
      <c r="F512" s="4" t="s">
        <v>372</v>
      </c>
      <c r="G512" s="4" t="str">
        <f>CONCATENATE(Table711[[#This Row],[Fraction]],"-",Table711[[#This Row],[Pitch]]," ",Table711[[#This Row],[Series]]," ",Table711[[#This Row],[Class]])</f>
        <v>2 1/4-10 UNS 2A</v>
      </c>
      <c r="H512" s="4" t="str">
        <f>CONCATENATE(TEXT(Table711[[#This Row],[Decimal]],".000"),"-",Table711[[#This Row],[Pitch]]," ",Table711[[#This Row],[Series]]," ",Table711[[#This Row],[Class]])</f>
        <v>2.250-10 UNS 2A</v>
      </c>
      <c r="I512" s="55">
        <v>2E-3</v>
      </c>
      <c r="J512" s="55">
        <v>2.2480000000000002</v>
      </c>
      <c r="K512" s="55">
        <v>2.2351000000000001</v>
      </c>
      <c r="L512" s="55" t="s">
        <v>551</v>
      </c>
      <c r="M512" s="55">
        <v>2.1829999999999998</v>
      </c>
      <c r="N512" s="55">
        <v>2.1764999999999999</v>
      </c>
      <c r="O512" s="55">
        <v>2.129</v>
      </c>
      <c r="R512" s="4"/>
      <c r="S512" s="38" t="s">
        <v>813</v>
      </c>
      <c r="T512" s="4" t="str">
        <f>VLOOKUP(LEFT(Table7912[[#This Row],[Column1]],FIND("–",Table7912[[#This Row],[Column1]])-1),Table610[],2,0)</f>
        <v>2 1/4</v>
      </c>
      <c r="U512" s="13">
        <f>VLOOKUP(LEFT(Table7912[[#This Row],[Column1]],FIND("–",Table7912[[#This Row],[Column1]])-1),Table610[],4,0)</f>
        <v>2.25</v>
      </c>
      <c r="V512" s="4" t="str">
        <f t="shared" si="15"/>
        <v>10</v>
      </c>
      <c r="W512" s="4" t="s">
        <v>382</v>
      </c>
      <c r="X512" s="4" t="s">
        <v>373</v>
      </c>
      <c r="Y512" s="4" t="str">
        <f>CONCATENATE(Table7912[[#This Row],[Fraction]],"-",Table7912[[#This Row],[Pitch]]," ",Table7912[[#This Row],[Series]]," ",Table7912[[#This Row],[Class]])</f>
        <v>2 1/4-10 UNS 2B</v>
      </c>
      <c r="Z512" s="4" t="str">
        <f>CONCATENATE(TEXT(Table7912[[#This Row],[Decimal]],".000"),"-",Table7912[[#This Row],[Pitch]]," ",Table7912[[#This Row],[Series]]," ",Table7912[[#This Row],[Class]])</f>
        <v>2.250-10 UNS 2B</v>
      </c>
      <c r="AC512" s="55">
        <v>2.25</v>
      </c>
      <c r="AE512" s="4">
        <v>2.1934999999999998</v>
      </c>
      <c r="AF512" s="4">
        <v>2.1850000000000001</v>
      </c>
      <c r="AG512" s="4"/>
      <c r="AH512" s="55">
        <v>2.1419999999999999</v>
      </c>
      <c r="AI512" s="4">
        <v>2.1629999999999998</v>
      </c>
      <c r="AJ512" s="4"/>
      <c r="AK512" s="4"/>
      <c r="AL512" s="4"/>
      <c r="AM512" s="4"/>
      <c r="AN512" s="4"/>
      <c r="AO512" s="4"/>
      <c r="AS512" s="16"/>
      <c r="AT512" s="16"/>
      <c r="AX512" s="17"/>
      <c r="AY512" s="77"/>
    </row>
    <row r="513" spans="1:51" x14ac:dyDescent="0.25">
      <c r="A513" s="38" t="s">
        <v>814</v>
      </c>
      <c r="B513" s="4" t="str">
        <f>VLOOKUP(LEFT(Table711[[#This Row],[Column1]],FIND("–",Table711[[#This Row],[Column1]])-1),Table610[],2,0)</f>
        <v>2 1/4</v>
      </c>
      <c r="C513" s="13">
        <f>VLOOKUP(LEFT(Table711[[#This Row],[Column1]],FIND("–",Table711[[#This Row],[Column1]])-1),Table610[],4,0)</f>
        <v>2.25</v>
      </c>
      <c r="D513" s="4" t="str">
        <f t="shared" si="14"/>
        <v>12</v>
      </c>
      <c r="E513" s="4" t="s">
        <v>384</v>
      </c>
      <c r="F513" s="4" t="s">
        <v>372</v>
      </c>
      <c r="G513" s="4" t="str">
        <f>CONCATENATE(Table711[[#This Row],[Fraction]],"-",Table711[[#This Row],[Pitch]]," ",Table711[[#This Row],[Series]]," ",Table711[[#This Row],[Class]])</f>
        <v>2 1/4-12 UN 2A</v>
      </c>
      <c r="H513" s="4" t="str">
        <f>CONCATENATE(TEXT(Table711[[#This Row],[Decimal]],".000"),"-",Table711[[#This Row],[Pitch]]," ",Table711[[#This Row],[Series]]," ",Table711[[#This Row],[Class]])</f>
        <v>2.250-12 UN 2A</v>
      </c>
      <c r="I513" s="55">
        <v>1.8E-3</v>
      </c>
      <c r="J513" s="55">
        <v>2.2482000000000002</v>
      </c>
      <c r="K513" s="55">
        <v>2.2368000000000001</v>
      </c>
      <c r="L513" s="55" t="s">
        <v>551</v>
      </c>
      <c r="M513" s="55">
        <v>2.1941000000000002</v>
      </c>
      <c r="N513" s="55">
        <v>2.1880000000000002</v>
      </c>
      <c r="O513" s="55">
        <v>2.149</v>
      </c>
      <c r="R513" s="4"/>
      <c r="S513" s="38" t="s">
        <v>814</v>
      </c>
      <c r="T513" s="4" t="str">
        <f>VLOOKUP(LEFT(Table7912[[#This Row],[Column1]],FIND("–",Table7912[[#This Row],[Column1]])-1),Table610[],2,0)</f>
        <v>2 1/4</v>
      </c>
      <c r="U513" s="13">
        <f>VLOOKUP(LEFT(Table7912[[#This Row],[Column1]],FIND("–",Table7912[[#This Row],[Column1]])-1),Table610[],4,0)</f>
        <v>2.25</v>
      </c>
      <c r="V513" s="4" t="str">
        <f t="shared" si="15"/>
        <v>12</v>
      </c>
      <c r="W513" s="4" t="s">
        <v>384</v>
      </c>
      <c r="X513" s="4" t="s">
        <v>373</v>
      </c>
      <c r="Y513" s="4" t="str">
        <f>CONCATENATE(Table7912[[#This Row],[Fraction]],"-",Table7912[[#This Row],[Pitch]]," ",Table7912[[#This Row],[Series]]," ",Table7912[[#This Row],[Class]])</f>
        <v>2 1/4-12 UN 2B</v>
      </c>
      <c r="Z513" s="4" t="str">
        <f>CONCATENATE(TEXT(Table7912[[#This Row],[Decimal]],".000"),"-",Table7912[[#This Row],[Pitch]]," ",Table7912[[#This Row],[Series]]," ",Table7912[[#This Row],[Class]])</f>
        <v>2.250-12 UN 2B</v>
      </c>
      <c r="AC513" s="55">
        <v>2.25</v>
      </c>
      <c r="AE513" s="4">
        <v>2.2038000000000002</v>
      </c>
      <c r="AF513" s="4">
        <v>2.1959</v>
      </c>
      <c r="AG513" s="4"/>
      <c r="AH513" s="55">
        <v>2.16</v>
      </c>
      <c r="AI513" s="4">
        <v>2.1779999999999999</v>
      </c>
      <c r="AJ513" s="4"/>
      <c r="AK513" s="4"/>
      <c r="AL513" s="4"/>
      <c r="AM513" s="4"/>
      <c r="AN513" s="4"/>
      <c r="AO513" s="4"/>
      <c r="AS513" s="16"/>
      <c r="AT513" s="16"/>
      <c r="AX513" s="17"/>
      <c r="AY513" s="77"/>
    </row>
    <row r="514" spans="1:51" x14ac:dyDescent="0.25">
      <c r="A514" s="38" t="s">
        <v>814</v>
      </c>
      <c r="B514" s="4" t="str">
        <f>VLOOKUP(LEFT(Table711[[#This Row],[Column1]],FIND("–",Table711[[#This Row],[Column1]])-1),Table610[],2,0)</f>
        <v>2 1/4</v>
      </c>
      <c r="C514" s="13">
        <f>VLOOKUP(LEFT(Table711[[#This Row],[Column1]],FIND("–",Table711[[#This Row],[Column1]])-1),Table610[],4,0)</f>
        <v>2.25</v>
      </c>
      <c r="D514" s="4" t="str">
        <f t="shared" si="14"/>
        <v>12</v>
      </c>
      <c r="E514" s="4" t="s">
        <v>384</v>
      </c>
      <c r="F514" s="4" t="s">
        <v>374</v>
      </c>
      <c r="G514" s="4" t="str">
        <f>CONCATENATE(Table711[[#This Row],[Fraction]],"-",Table711[[#This Row],[Pitch]]," ",Table711[[#This Row],[Series]]," ",Table711[[#This Row],[Class]])</f>
        <v>2 1/4-12 UN 3A</v>
      </c>
      <c r="H514" s="4" t="str">
        <f>CONCATENATE(TEXT(Table711[[#This Row],[Decimal]],".000"),"-",Table711[[#This Row],[Pitch]]," ",Table711[[#This Row],[Series]]," ",Table711[[#This Row],[Class]])</f>
        <v>2.250-12 UN 3A</v>
      </c>
      <c r="I514" s="55">
        <v>0</v>
      </c>
      <c r="J514" s="55">
        <v>2.25</v>
      </c>
      <c r="K514" s="55">
        <v>2.2385999999999999</v>
      </c>
      <c r="L514" s="55" t="s">
        <v>551</v>
      </c>
      <c r="M514" s="55">
        <v>2.1959</v>
      </c>
      <c r="N514" s="55">
        <v>2.1913999999999998</v>
      </c>
      <c r="O514" s="55">
        <v>2.1507999999999998</v>
      </c>
      <c r="R514" s="4"/>
      <c r="S514" s="38" t="s">
        <v>814</v>
      </c>
      <c r="T514" s="4" t="str">
        <f>VLOOKUP(LEFT(Table7912[[#This Row],[Column1]],FIND("–",Table7912[[#This Row],[Column1]])-1),Table610[],2,0)</f>
        <v>2 1/4</v>
      </c>
      <c r="U514" s="13">
        <f>VLOOKUP(LEFT(Table7912[[#This Row],[Column1]],FIND("–",Table7912[[#This Row],[Column1]])-1),Table610[],4,0)</f>
        <v>2.25</v>
      </c>
      <c r="V514" s="4" t="str">
        <f t="shared" si="15"/>
        <v>12</v>
      </c>
      <c r="W514" s="4" t="s">
        <v>384</v>
      </c>
      <c r="X514" s="4" t="s">
        <v>375</v>
      </c>
      <c r="Y514" s="4" t="str">
        <f>CONCATENATE(Table7912[[#This Row],[Fraction]],"-",Table7912[[#This Row],[Pitch]]," ",Table7912[[#This Row],[Series]]," ",Table7912[[#This Row],[Class]])</f>
        <v>2 1/4-12 UN 3B</v>
      </c>
      <c r="Z514" s="4" t="str">
        <f>CONCATENATE(TEXT(Table7912[[#This Row],[Decimal]],".000"),"-",Table7912[[#This Row],[Pitch]]," ",Table7912[[#This Row],[Series]]," ",Table7912[[#This Row],[Class]])</f>
        <v>2.250-12 UN 3B</v>
      </c>
      <c r="AC514" s="55">
        <v>2.25</v>
      </c>
      <c r="AE514" s="4">
        <v>2.2018</v>
      </c>
      <c r="AF514" s="4">
        <v>2.1959</v>
      </c>
      <c r="AG514" s="4"/>
      <c r="AH514" s="55">
        <v>2.16</v>
      </c>
      <c r="AI514" s="4">
        <v>2.1698</v>
      </c>
      <c r="AJ514" s="4"/>
      <c r="AK514" s="4"/>
      <c r="AL514" s="4"/>
      <c r="AM514" s="4"/>
      <c r="AN514" s="4"/>
      <c r="AO514" s="4"/>
      <c r="AS514" s="16"/>
      <c r="AT514" s="16"/>
      <c r="AX514" s="17"/>
      <c r="AY514" s="77"/>
    </row>
    <row r="515" spans="1:51" x14ac:dyDescent="0.25">
      <c r="A515" s="38" t="s">
        <v>815</v>
      </c>
      <c r="B515" s="4" t="str">
        <f>VLOOKUP(LEFT(Table711[[#This Row],[Column1]],FIND("–",Table711[[#This Row],[Column1]])-1),Table610[],2,0)</f>
        <v>2 1/4</v>
      </c>
      <c r="C515" s="13">
        <f>VLOOKUP(LEFT(Table711[[#This Row],[Column1]],FIND("–",Table711[[#This Row],[Column1]])-1),Table610[],4,0)</f>
        <v>2.25</v>
      </c>
      <c r="D515" s="4" t="str">
        <f t="shared" ref="D515:D578" si="16">RIGHT(A515,LEN(A515)-FIND("–",A515))</f>
        <v>14</v>
      </c>
      <c r="E515" s="4" t="s">
        <v>382</v>
      </c>
      <c r="F515" s="4" t="s">
        <v>372</v>
      </c>
      <c r="G515" s="4" t="str">
        <f>CONCATENATE(Table711[[#This Row],[Fraction]],"-",Table711[[#This Row],[Pitch]]," ",Table711[[#This Row],[Series]]," ",Table711[[#This Row],[Class]])</f>
        <v>2 1/4-14 UNS 2A</v>
      </c>
      <c r="H515" s="4" t="str">
        <f>CONCATENATE(TEXT(Table711[[#This Row],[Decimal]],".000"),"-",Table711[[#This Row],[Pitch]]," ",Table711[[#This Row],[Series]]," ",Table711[[#This Row],[Class]])</f>
        <v>2.250-14 UNS 2A</v>
      </c>
      <c r="I515" s="55">
        <v>1.6999999999999999E-3</v>
      </c>
      <c r="J515" s="55">
        <v>2.2483</v>
      </c>
      <c r="K515" s="55">
        <v>2.238</v>
      </c>
      <c r="L515" s="55" t="s">
        <v>551</v>
      </c>
      <c r="M515" s="55">
        <v>2.2019000000000002</v>
      </c>
      <c r="N515" s="55">
        <v>2.1962000000000002</v>
      </c>
      <c r="O515" s="55">
        <v>2.1633</v>
      </c>
      <c r="R515" s="4"/>
      <c r="S515" s="38" t="s">
        <v>815</v>
      </c>
      <c r="T515" s="4" t="str">
        <f>VLOOKUP(LEFT(Table7912[[#This Row],[Column1]],FIND("–",Table7912[[#This Row],[Column1]])-1),Table610[],2,0)</f>
        <v>2 1/4</v>
      </c>
      <c r="U515" s="13">
        <f>VLOOKUP(LEFT(Table7912[[#This Row],[Column1]],FIND("–",Table7912[[#This Row],[Column1]])-1),Table610[],4,0)</f>
        <v>2.25</v>
      </c>
      <c r="V515" s="4" t="str">
        <f t="shared" ref="V515:V578" si="17">RIGHT(S515,LEN(S515)-FIND("–",S515))</f>
        <v>14</v>
      </c>
      <c r="W515" s="4" t="s">
        <v>382</v>
      </c>
      <c r="X515" s="4" t="s">
        <v>373</v>
      </c>
      <c r="Y515" s="4" t="str">
        <f>CONCATENATE(Table7912[[#This Row],[Fraction]],"-",Table7912[[#This Row],[Pitch]]," ",Table7912[[#This Row],[Series]]," ",Table7912[[#This Row],[Class]])</f>
        <v>2 1/4-14 UNS 2B</v>
      </c>
      <c r="Z515" s="4" t="str">
        <f>CONCATENATE(TEXT(Table7912[[#This Row],[Decimal]],".000"),"-",Table7912[[#This Row],[Pitch]]," ",Table7912[[#This Row],[Series]]," ",Table7912[[#This Row],[Class]])</f>
        <v>2.250-14 UNS 2B</v>
      </c>
      <c r="AC515" s="55">
        <v>2.25</v>
      </c>
      <c r="AE515" s="4">
        <v>2.2109999999999999</v>
      </c>
      <c r="AF515" s="4">
        <v>2.2035999999999998</v>
      </c>
      <c r="AG515" s="4"/>
      <c r="AH515" s="55">
        <v>2.173</v>
      </c>
      <c r="AI515" s="4">
        <v>2.1880000000000002</v>
      </c>
      <c r="AJ515" s="4"/>
      <c r="AK515" s="4"/>
      <c r="AL515" s="4"/>
      <c r="AM515" s="4"/>
      <c r="AN515" s="4"/>
      <c r="AO515" s="4"/>
      <c r="AS515" s="16"/>
      <c r="AT515" s="16"/>
      <c r="AX515" s="17"/>
      <c r="AY515" s="77"/>
    </row>
    <row r="516" spans="1:51" x14ac:dyDescent="0.25">
      <c r="A516" s="38" t="s">
        <v>816</v>
      </c>
      <c r="B516" s="4" t="str">
        <f>VLOOKUP(LEFT(Table711[[#This Row],[Column1]],FIND("–",Table711[[#This Row],[Column1]])-1),Table610[],2,0)</f>
        <v>2 1/4</v>
      </c>
      <c r="C516" s="13">
        <f>VLOOKUP(LEFT(Table711[[#This Row],[Column1]],FIND("–",Table711[[#This Row],[Column1]])-1),Table610[],4,0)</f>
        <v>2.25</v>
      </c>
      <c r="D516" s="4" t="str">
        <f t="shared" si="16"/>
        <v>16</v>
      </c>
      <c r="E516" s="4" t="s">
        <v>384</v>
      </c>
      <c r="F516" s="4" t="s">
        <v>372</v>
      </c>
      <c r="G516" s="4" t="str">
        <f>CONCATENATE(Table711[[#This Row],[Fraction]],"-",Table711[[#This Row],[Pitch]]," ",Table711[[#This Row],[Series]]," ",Table711[[#This Row],[Class]])</f>
        <v>2 1/4-16 UN 2A</v>
      </c>
      <c r="H516" s="4" t="str">
        <f>CONCATENATE(TEXT(Table711[[#This Row],[Decimal]],".000"),"-",Table711[[#This Row],[Pitch]]," ",Table711[[#This Row],[Series]]," ",Table711[[#This Row],[Class]])</f>
        <v>2.250-16 UN 2A</v>
      </c>
      <c r="I516" s="55">
        <v>1.6000000000000001E-3</v>
      </c>
      <c r="J516" s="55">
        <v>2.2484000000000002</v>
      </c>
      <c r="K516" s="55">
        <v>2.2389999999999999</v>
      </c>
      <c r="L516" s="55" t="s">
        <v>551</v>
      </c>
      <c r="M516" s="55">
        <v>2.2078000000000002</v>
      </c>
      <c r="N516" s="55">
        <v>2.2023999999999999</v>
      </c>
      <c r="O516" s="55">
        <v>2.1739000000000002</v>
      </c>
      <c r="R516" s="4"/>
      <c r="S516" s="38" t="s">
        <v>816</v>
      </c>
      <c r="T516" s="4" t="str">
        <f>VLOOKUP(LEFT(Table7912[[#This Row],[Column1]],FIND("–",Table7912[[#This Row],[Column1]])-1),Table610[],2,0)</f>
        <v>2 1/4</v>
      </c>
      <c r="U516" s="13">
        <f>VLOOKUP(LEFT(Table7912[[#This Row],[Column1]],FIND("–",Table7912[[#This Row],[Column1]])-1),Table610[],4,0)</f>
        <v>2.25</v>
      </c>
      <c r="V516" s="4" t="str">
        <f t="shared" si="17"/>
        <v>16</v>
      </c>
      <c r="W516" s="4" t="s">
        <v>384</v>
      </c>
      <c r="X516" s="4" t="s">
        <v>373</v>
      </c>
      <c r="Y516" s="4" t="str">
        <f>CONCATENATE(Table7912[[#This Row],[Fraction]],"-",Table7912[[#This Row],[Pitch]]," ",Table7912[[#This Row],[Series]]," ",Table7912[[#This Row],[Class]])</f>
        <v>2 1/4-16 UN 2B</v>
      </c>
      <c r="Z516" s="4" t="str">
        <f>CONCATENATE(TEXT(Table7912[[#This Row],[Decimal]],".000"),"-",Table7912[[#This Row],[Pitch]]," ",Table7912[[#This Row],[Series]]," ",Table7912[[#This Row],[Class]])</f>
        <v>2.250-16 UN 2B</v>
      </c>
      <c r="AC516" s="55">
        <v>2.25</v>
      </c>
      <c r="AE516" s="4">
        <v>2.2164000000000001</v>
      </c>
      <c r="AF516" s="4">
        <v>2.2094</v>
      </c>
      <c r="AG516" s="4"/>
      <c r="AH516" s="55">
        <v>2.1819999999999999</v>
      </c>
      <c r="AI516" s="4">
        <v>2.1960000000000002</v>
      </c>
      <c r="AJ516" s="4"/>
      <c r="AK516" s="4"/>
      <c r="AL516" s="4"/>
      <c r="AM516" s="4"/>
      <c r="AN516" s="4"/>
      <c r="AO516" s="4"/>
      <c r="AS516" s="16"/>
      <c r="AT516" s="16"/>
      <c r="AX516" s="17"/>
      <c r="AY516" s="77"/>
    </row>
    <row r="517" spans="1:51" x14ac:dyDescent="0.25">
      <c r="A517" s="38" t="s">
        <v>816</v>
      </c>
      <c r="B517" s="4" t="str">
        <f>VLOOKUP(LEFT(Table711[[#This Row],[Column1]],FIND("–",Table711[[#This Row],[Column1]])-1),Table610[],2,0)</f>
        <v>2 1/4</v>
      </c>
      <c r="C517" s="13">
        <f>VLOOKUP(LEFT(Table711[[#This Row],[Column1]],FIND("–",Table711[[#This Row],[Column1]])-1),Table610[],4,0)</f>
        <v>2.25</v>
      </c>
      <c r="D517" s="4" t="str">
        <f t="shared" si="16"/>
        <v>16</v>
      </c>
      <c r="E517" s="4" t="s">
        <v>384</v>
      </c>
      <c r="F517" s="4" t="s">
        <v>374</v>
      </c>
      <c r="G517" s="4" t="str">
        <f>CONCATENATE(Table711[[#This Row],[Fraction]],"-",Table711[[#This Row],[Pitch]]," ",Table711[[#This Row],[Series]]," ",Table711[[#This Row],[Class]])</f>
        <v>2 1/4-16 UN 3A</v>
      </c>
      <c r="H517" s="4" t="str">
        <f>CONCATENATE(TEXT(Table711[[#This Row],[Decimal]],".000"),"-",Table711[[#This Row],[Pitch]]," ",Table711[[#This Row],[Series]]," ",Table711[[#This Row],[Class]])</f>
        <v>2.250-16 UN 3A</v>
      </c>
      <c r="I517" s="55">
        <v>0</v>
      </c>
      <c r="J517" s="55">
        <v>2.25</v>
      </c>
      <c r="K517" s="55">
        <v>2.2406000000000001</v>
      </c>
      <c r="L517" s="55" t="s">
        <v>551</v>
      </c>
      <c r="M517" s="55">
        <v>2.2094</v>
      </c>
      <c r="N517" s="55">
        <v>2.2052999999999998</v>
      </c>
      <c r="O517" s="55">
        <v>2.1755</v>
      </c>
      <c r="R517" s="4"/>
      <c r="S517" s="38" t="s">
        <v>816</v>
      </c>
      <c r="T517" s="4" t="str">
        <f>VLOOKUP(LEFT(Table7912[[#This Row],[Column1]],FIND("–",Table7912[[#This Row],[Column1]])-1),Table610[],2,0)</f>
        <v>2 1/4</v>
      </c>
      <c r="U517" s="13">
        <f>VLOOKUP(LEFT(Table7912[[#This Row],[Column1]],FIND("–",Table7912[[#This Row],[Column1]])-1),Table610[],4,0)</f>
        <v>2.25</v>
      </c>
      <c r="V517" s="4" t="str">
        <f t="shared" si="17"/>
        <v>16</v>
      </c>
      <c r="W517" s="4" t="s">
        <v>384</v>
      </c>
      <c r="X517" s="4" t="s">
        <v>375</v>
      </c>
      <c r="Y517" s="4" t="str">
        <f>CONCATENATE(Table7912[[#This Row],[Fraction]],"-",Table7912[[#This Row],[Pitch]]," ",Table7912[[#This Row],[Series]]," ",Table7912[[#This Row],[Class]])</f>
        <v>2 1/4-16 UN 3B</v>
      </c>
      <c r="Z517" s="4" t="str">
        <f>CONCATENATE(TEXT(Table7912[[#This Row],[Decimal]],".000"),"-",Table7912[[#This Row],[Pitch]]," ",Table7912[[#This Row],[Series]]," ",Table7912[[#This Row],[Class]])</f>
        <v>2.250-16 UN 3B</v>
      </c>
      <c r="AC517" s="55">
        <v>2.25</v>
      </c>
      <c r="AE517" s="4">
        <v>2.2145999999999999</v>
      </c>
      <c r="AF517" s="4">
        <v>2.2094</v>
      </c>
      <c r="AG517" s="4"/>
      <c r="AH517" s="55">
        <v>2.1819999999999999</v>
      </c>
      <c r="AI517" s="4">
        <v>2.1907999999999999</v>
      </c>
      <c r="AJ517" s="4"/>
      <c r="AK517" s="4"/>
      <c r="AL517" s="4"/>
      <c r="AM517" s="4"/>
      <c r="AN517" s="4"/>
      <c r="AO517" s="4"/>
      <c r="AS517" s="16"/>
      <c r="AT517" s="16"/>
      <c r="AX517" s="17"/>
      <c r="AY517" s="77"/>
    </row>
    <row r="518" spans="1:51" x14ac:dyDescent="0.25">
      <c r="A518" s="38" t="s">
        <v>817</v>
      </c>
      <c r="B518" s="4" t="str">
        <f>VLOOKUP(LEFT(Table711[[#This Row],[Column1]],FIND("–",Table711[[#This Row],[Column1]])-1),Table610[],2,0)</f>
        <v>2 1/4</v>
      </c>
      <c r="C518" s="13">
        <f>VLOOKUP(LEFT(Table711[[#This Row],[Column1]],FIND("–",Table711[[#This Row],[Column1]])-1),Table610[],4,0)</f>
        <v>2.25</v>
      </c>
      <c r="D518" s="4" t="str">
        <f t="shared" si="16"/>
        <v>18</v>
      </c>
      <c r="E518" s="4" t="s">
        <v>382</v>
      </c>
      <c r="F518" s="4" t="s">
        <v>372</v>
      </c>
      <c r="G518" s="4" t="str">
        <f>CONCATENATE(Table711[[#This Row],[Fraction]],"-",Table711[[#This Row],[Pitch]]," ",Table711[[#This Row],[Series]]," ",Table711[[#This Row],[Class]])</f>
        <v>2 1/4-18 UNS 2A</v>
      </c>
      <c r="H518" s="4" t="str">
        <f>CONCATENATE(TEXT(Table711[[#This Row],[Decimal]],".000"),"-",Table711[[#This Row],[Pitch]]," ",Table711[[#This Row],[Series]]," ",Table711[[#This Row],[Class]])</f>
        <v>2.250-18 UNS 2A</v>
      </c>
      <c r="I518" s="55">
        <v>1.5E-3</v>
      </c>
      <c r="J518" s="55">
        <v>2.2484999999999999</v>
      </c>
      <c r="K518" s="55">
        <v>2.2397999999999998</v>
      </c>
      <c r="L518" s="55" t="s">
        <v>551</v>
      </c>
      <c r="M518" s="55">
        <v>2.2124000000000001</v>
      </c>
      <c r="N518" s="55">
        <v>2.2073</v>
      </c>
      <c r="O518" s="55">
        <v>2.1823999999999999</v>
      </c>
      <c r="R518" s="4"/>
      <c r="S518" s="38" t="s">
        <v>817</v>
      </c>
      <c r="T518" s="4" t="str">
        <f>VLOOKUP(LEFT(Table7912[[#This Row],[Column1]],FIND("–",Table7912[[#This Row],[Column1]])-1),Table610[],2,0)</f>
        <v>2 1/4</v>
      </c>
      <c r="U518" s="13">
        <f>VLOOKUP(LEFT(Table7912[[#This Row],[Column1]],FIND("–",Table7912[[#This Row],[Column1]])-1),Table610[],4,0)</f>
        <v>2.25</v>
      </c>
      <c r="V518" s="4" t="str">
        <f t="shared" si="17"/>
        <v>18</v>
      </c>
      <c r="W518" s="4" t="s">
        <v>382</v>
      </c>
      <c r="X518" s="4" t="s">
        <v>373</v>
      </c>
      <c r="Y518" s="4" t="str">
        <f>CONCATENATE(Table7912[[#This Row],[Fraction]],"-",Table7912[[#This Row],[Pitch]]," ",Table7912[[#This Row],[Series]]," ",Table7912[[#This Row],[Class]])</f>
        <v>2 1/4-18 UNS 2B</v>
      </c>
      <c r="Z518" s="4" t="str">
        <f>CONCATENATE(TEXT(Table7912[[#This Row],[Decimal]],".000"),"-",Table7912[[#This Row],[Pitch]]," ",Table7912[[#This Row],[Series]]," ",Table7912[[#This Row],[Class]])</f>
        <v>2.250-18 UNS 2B</v>
      </c>
      <c r="AC518" s="55">
        <v>2.25</v>
      </c>
      <c r="AE518" s="4">
        <v>2.2206000000000001</v>
      </c>
      <c r="AF518" s="4">
        <v>2.2139000000000002</v>
      </c>
      <c r="AG518" s="4"/>
      <c r="AH518" s="55">
        <v>2.19</v>
      </c>
      <c r="AI518" s="4">
        <v>2.2029999999999998</v>
      </c>
      <c r="AJ518" s="4"/>
      <c r="AK518" s="4"/>
      <c r="AL518" s="4"/>
      <c r="AM518" s="4"/>
      <c r="AN518" s="4"/>
      <c r="AO518" s="4"/>
      <c r="AS518" s="16"/>
      <c r="AT518" s="16"/>
      <c r="AX518" s="17"/>
      <c r="AY518" s="77"/>
    </row>
    <row r="519" spans="1:51" x14ac:dyDescent="0.25">
      <c r="A519" s="38" t="s">
        <v>818</v>
      </c>
      <c r="B519" s="4" t="str">
        <f>VLOOKUP(LEFT(Table711[[#This Row],[Column1]],FIND("–",Table711[[#This Row],[Column1]])-1),Table610[],2,0)</f>
        <v>2 1/4</v>
      </c>
      <c r="C519" s="13">
        <f>VLOOKUP(LEFT(Table711[[#This Row],[Column1]],FIND("–",Table711[[#This Row],[Column1]])-1),Table610[],4,0)</f>
        <v>2.25</v>
      </c>
      <c r="D519" s="4" t="str">
        <f t="shared" si="16"/>
        <v>20</v>
      </c>
      <c r="E519" s="4" t="s">
        <v>384</v>
      </c>
      <c r="F519" s="4" t="s">
        <v>372</v>
      </c>
      <c r="G519" s="4" t="str">
        <f>CONCATENATE(Table711[[#This Row],[Fraction]],"-",Table711[[#This Row],[Pitch]]," ",Table711[[#This Row],[Series]]," ",Table711[[#This Row],[Class]])</f>
        <v>2 1/4-20 UN 2A</v>
      </c>
      <c r="H519" s="4" t="str">
        <f>CONCATENATE(TEXT(Table711[[#This Row],[Decimal]],".000"),"-",Table711[[#This Row],[Pitch]]," ",Table711[[#This Row],[Series]]," ",Table711[[#This Row],[Class]])</f>
        <v>2.250-20 UN 2A</v>
      </c>
      <c r="I519" s="55">
        <v>1.5E-3</v>
      </c>
      <c r="J519" s="55">
        <v>2.2484999999999999</v>
      </c>
      <c r="K519" s="55">
        <v>2.2404000000000002</v>
      </c>
      <c r="L519" s="55" t="s">
        <v>551</v>
      </c>
      <c r="M519" s="55">
        <v>2.2160000000000002</v>
      </c>
      <c r="N519" s="55">
        <v>2.2111000000000001</v>
      </c>
      <c r="O519" s="55">
        <v>2.1890000000000001</v>
      </c>
      <c r="R519" s="4"/>
      <c r="S519" s="38" t="s">
        <v>818</v>
      </c>
      <c r="T519" s="4" t="str">
        <f>VLOOKUP(LEFT(Table7912[[#This Row],[Column1]],FIND("–",Table7912[[#This Row],[Column1]])-1),Table610[],2,0)</f>
        <v>2 1/4</v>
      </c>
      <c r="U519" s="13">
        <f>VLOOKUP(LEFT(Table7912[[#This Row],[Column1]],FIND("–",Table7912[[#This Row],[Column1]])-1),Table610[],4,0)</f>
        <v>2.25</v>
      </c>
      <c r="V519" s="4" t="str">
        <f t="shared" si="17"/>
        <v>20</v>
      </c>
      <c r="W519" s="4" t="s">
        <v>384</v>
      </c>
      <c r="X519" s="4" t="s">
        <v>373</v>
      </c>
      <c r="Y519" s="4" t="str">
        <f>CONCATENATE(Table7912[[#This Row],[Fraction]],"-",Table7912[[#This Row],[Pitch]]," ",Table7912[[#This Row],[Series]]," ",Table7912[[#This Row],[Class]])</f>
        <v>2 1/4-20 UN 2B</v>
      </c>
      <c r="Z519" s="4" t="str">
        <f>CONCATENATE(TEXT(Table7912[[#This Row],[Decimal]],".000"),"-",Table7912[[#This Row],[Pitch]]," ",Table7912[[#This Row],[Series]]," ",Table7912[[#This Row],[Class]])</f>
        <v>2.250-20 UN 2B</v>
      </c>
      <c r="AC519" s="55">
        <v>2.25</v>
      </c>
      <c r="AE519" s="4">
        <v>2.2239</v>
      </c>
      <c r="AF519" s="4">
        <v>2.2174999999999998</v>
      </c>
      <c r="AG519" s="4"/>
      <c r="AH519" s="55">
        <v>2.1960000000000002</v>
      </c>
      <c r="AI519" s="4">
        <v>2.2069999999999999</v>
      </c>
      <c r="AJ519" s="4"/>
      <c r="AK519" s="4"/>
      <c r="AL519" s="4"/>
      <c r="AM519" s="4"/>
      <c r="AN519" s="4"/>
      <c r="AO519" s="4"/>
      <c r="AS519" s="16"/>
      <c r="AT519" s="16"/>
      <c r="AX519" s="17"/>
      <c r="AY519" s="77"/>
    </row>
    <row r="520" spans="1:51" x14ac:dyDescent="0.25">
      <c r="A520" s="38" t="s">
        <v>818</v>
      </c>
      <c r="B520" s="4" t="str">
        <f>VLOOKUP(LEFT(Table711[[#This Row],[Column1]],FIND("–",Table711[[#This Row],[Column1]])-1),Table610[],2,0)</f>
        <v>2 1/4</v>
      </c>
      <c r="C520" s="13">
        <f>VLOOKUP(LEFT(Table711[[#This Row],[Column1]],FIND("–",Table711[[#This Row],[Column1]])-1),Table610[],4,0)</f>
        <v>2.25</v>
      </c>
      <c r="D520" s="4" t="str">
        <f t="shared" si="16"/>
        <v>20</v>
      </c>
      <c r="E520" s="4" t="s">
        <v>384</v>
      </c>
      <c r="F520" s="4" t="s">
        <v>374</v>
      </c>
      <c r="G520" s="4" t="str">
        <f>CONCATENATE(Table711[[#This Row],[Fraction]],"-",Table711[[#This Row],[Pitch]]," ",Table711[[#This Row],[Series]]," ",Table711[[#This Row],[Class]])</f>
        <v>2 1/4-20 UN 3A</v>
      </c>
      <c r="H520" s="4" t="str">
        <f>CONCATENATE(TEXT(Table711[[#This Row],[Decimal]],".000"),"-",Table711[[#This Row],[Pitch]]," ",Table711[[#This Row],[Series]]," ",Table711[[#This Row],[Class]])</f>
        <v>2.250-20 UN 3A</v>
      </c>
      <c r="I520" s="55">
        <v>0</v>
      </c>
      <c r="J520" s="55">
        <v>2.25</v>
      </c>
      <c r="K520" s="55">
        <v>2.2418999999999998</v>
      </c>
      <c r="L520" s="55" t="s">
        <v>551</v>
      </c>
      <c r="M520" s="55">
        <v>2.2174999999999998</v>
      </c>
      <c r="N520" s="55">
        <v>2.2136999999999998</v>
      </c>
      <c r="O520" s="55">
        <v>2.1905000000000001</v>
      </c>
      <c r="R520" s="4"/>
      <c r="S520" s="38" t="s">
        <v>818</v>
      </c>
      <c r="T520" s="4" t="str">
        <f>VLOOKUP(LEFT(Table7912[[#This Row],[Column1]],FIND("–",Table7912[[#This Row],[Column1]])-1),Table610[],2,0)</f>
        <v>2 1/4</v>
      </c>
      <c r="U520" s="13">
        <f>VLOOKUP(LEFT(Table7912[[#This Row],[Column1]],FIND("–",Table7912[[#This Row],[Column1]])-1),Table610[],4,0)</f>
        <v>2.25</v>
      </c>
      <c r="V520" s="4" t="str">
        <f t="shared" si="17"/>
        <v>20</v>
      </c>
      <c r="W520" s="4" t="s">
        <v>384</v>
      </c>
      <c r="X520" s="4" t="s">
        <v>375</v>
      </c>
      <c r="Y520" s="4" t="str">
        <f>CONCATENATE(Table7912[[#This Row],[Fraction]],"-",Table7912[[#This Row],[Pitch]]," ",Table7912[[#This Row],[Series]]," ",Table7912[[#This Row],[Class]])</f>
        <v>2 1/4-20 UN 3B</v>
      </c>
      <c r="Z520" s="4" t="str">
        <f>CONCATENATE(TEXT(Table7912[[#This Row],[Decimal]],".000"),"-",Table7912[[#This Row],[Pitch]]," ",Table7912[[#This Row],[Series]]," ",Table7912[[#This Row],[Class]])</f>
        <v>2.250-20 UN 3B</v>
      </c>
      <c r="AC520" s="55">
        <v>2.25</v>
      </c>
      <c r="AE520" s="4">
        <v>2.2223000000000002</v>
      </c>
      <c r="AF520" s="4">
        <v>2.2174999999999998</v>
      </c>
      <c r="AG520" s="4"/>
      <c r="AH520" s="55">
        <v>2.1960000000000002</v>
      </c>
      <c r="AI520" s="4">
        <v>2.2037</v>
      </c>
      <c r="AJ520" s="4"/>
      <c r="AK520" s="4"/>
      <c r="AL520" s="4"/>
      <c r="AM520" s="4"/>
      <c r="AN520" s="4"/>
      <c r="AO520" s="4"/>
      <c r="AS520" s="16"/>
      <c r="AT520" s="16"/>
      <c r="AX520" s="17"/>
      <c r="AY520" s="77"/>
    </row>
    <row r="521" spans="1:51" x14ac:dyDescent="0.25">
      <c r="A521" s="38" t="s">
        <v>819</v>
      </c>
      <c r="B521" s="4" t="str">
        <f>VLOOKUP(LEFT(Table711[[#This Row],[Column1]],FIND("–",Table711[[#This Row],[Column1]])-1),Table610[],2,0)</f>
        <v>2 5/16</v>
      </c>
      <c r="C521" s="13">
        <f>VLOOKUP(LEFT(Table711[[#This Row],[Column1]],FIND("–",Table711[[#This Row],[Column1]])-1),Table610[],4,0)</f>
        <v>2.3125</v>
      </c>
      <c r="D521" s="4" t="str">
        <f t="shared" si="16"/>
        <v>16</v>
      </c>
      <c r="E521" s="4" t="s">
        <v>382</v>
      </c>
      <c r="F521" s="4" t="s">
        <v>372</v>
      </c>
      <c r="G521" s="4" t="str">
        <f>CONCATENATE(Table711[[#This Row],[Fraction]],"-",Table711[[#This Row],[Pitch]]," ",Table711[[#This Row],[Series]]," ",Table711[[#This Row],[Class]])</f>
        <v>2 5/16-16 UNS 2A</v>
      </c>
      <c r="H521" s="4" t="str">
        <f>CONCATENATE(TEXT(Table711[[#This Row],[Decimal]],".000"),"-",Table711[[#This Row],[Pitch]]," ",Table711[[#This Row],[Series]]," ",Table711[[#This Row],[Class]])</f>
        <v>2.313-16 UNS 2A</v>
      </c>
      <c r="I521" s="55">
        <v>1.6999999999999999E-3</v>
      </c>
      <c r="J521" s="55">
        <v>2.3108</v>
      </c>
      <c r="K521" s="55">
        <v>2.3014000000000001</v>
      </c>
      <c r="L521" s="55" t="s">
        <v>551</v>
      </c>
      <c r="M521" s="55">
        <v>2.2702</v>
      </c>
      <c r="N521" s="55">
        <v>2.2646999999999999</v>
      </c>
      <c r="O521" s="55">
        <v>2.2363</v>
      </c>
      <c r="R521" s="4"/>
      <c r="S521" s="38" t="s">
        <v>819</v>
      </c>
      <c r="T521" s="4" t="str">
        <f>VLOOKUP(LEFT(Table7912[[#This Row],[Column1]],FIND("–",Table7912[[#This Row],[Column1]])-1),Table610[],2,0)</f>
        <v>2 5/16</v>
      </c>
      <c r="U521" s="13">
        <f>VLOOKUP(LEFT(Table7912[[#This Row],[Column1]],FIND("–",Table7912[[#This Row],[Column1]])-1),Table610[],4,0)</f>
        <v>2.3125</v>
      </c>
      <c r="V521" s="4" t="str">
        <f t="shared" si="17"/>
        <v>16</v>
      </c>
      <c r="W521" s="4" t="s">
        <v>382</v>
      </c>
      <c r="X521" s="4" t="s">
        <v>373</v>
      </c>
      <c r="Y521" s="4" t="str">
        <f>CONCATENATE(Table7912[[#This Row],[Fraction]],"-",Table7912[[#This Row],[Pitch]]," ",Table7912[[#This Row],[Series]]," ",Table7912[[#This Row],[Class]])</f>
        <v>2 5/16-16 UNS 2B</v>
      </c>
      <c r="Z521" s="4" t="str">
        <f>CONCATENATE(TEXT(Table7912[[#This Row],[Decimal]],".000"),"-",Table7912[[#This Row],[Pitch]]," ",Table7912[[#This Row],[Series]]," ",Table7912[[#This Row],[Class]])</f>
        <v>2.313-16 UNS 2B</v>
      </c>
      <c r="AC521" s="55">
        <v>2.3125</v>
      </c>
      <c r="AE521" s="4">
        <v>2.2791000000000001</v>
      </c>
      <c r="AF521" s="4">
        <v>2.2719</v>
      </c>
      <c r="AG521" s="4"/>
      <c r="AH521" s="55">
        <v>2.2450000000000001</v>
      </c>
      <c r="AI521" s="4">
        <v>2.2589999999999999</v>
      </c>
      <c r="AJ521" s="4"/>
      <c r="AK521" s="4"/>
      <c r="AL521" s="4"/>
      <c r="AM521" s="4"/>
      <c r="AN521" s="4"/>
      <c r="AO521" s="4"/>
      <c r="AS521" s="16"/>
      <c r="AT521" s="16"/>
      <c r="AX521" s="17"/>
      <c r="AY521" s="77"/>
    </row>
    <row r="522" spans="1:51" x14ac:dyDescent="0.25">
      <c r="A522" s="38" t="s">
        <v>819</v>
      </c>
      <c r="B522" s="4" t="str">
        <f>VLOOKUP(LEFT(Table711[[#This Row],[Column1]],FIND("–",Table711[[#This Row],[Column1]])-1),Table610[],2,0)</f>
        <v>2 5/16</v>
      </c>
      <c r="C522" s="13">
        <f>VLOOKUP(LEFT(Table711[[#This Row],[Column1]],FIND("–",Table711[[#This Row],[Column1]])-1),Table610[],4,0)</f>
        <v>2.3125</v>
      </c>
      <c r="D522" s="4" t="str">
        <f t="shared" si="16"/>
        <v>16</v>
      </c>
      <c r="E522" s="4" t="s">
        <v>382</v>
      </c>
      <c r="F522" s="4" t="s">
        <v>374</v>
      </c>
      <c r="G522" s="4" t="str">
        <f>CONCATENATE(Table711[[#This Row],[Fraction]],"-",Table711[[#This Row],[Pitch]]," ",Table711[[#This Row],[Series]]," ",Table711[[#This Row],[Class]])</f>
        <v>2 5/16-16 UNS 3A</v>
      </c>
      <c r="H522" s="4" t="str">
        <f>CONCATENATE(TEXT(Table711[[#This Row],[Decimal]],".000"),"-",Table711[[#This Row],[Pitch]]," ",Table711[[#This Row],[Series]]," ",Table711[[#This Row],[Class]])</f>
        <v>2.313-16 UNS 3A</v>
      </c>
      <c r="I522" s="55">
        <v>0</v>
      </c>
      <c r="J522" s="55">
        <v>2.3125</v>
      </c>
      <c r="K522" s="55">
        <v>2.3031000000000001</v>
      </c>
      <c r="L522" s="55" t="s">
        <v>551</v>
      </c>
      <c r="M522" s="55">
        <v>2.2719</v>
      </c>
      <c r="N522" s="55">
        <v>2.2677999999999998</v>
      </c>
      <c r="O522" s="55">
        <v>2.238</v>
      </c>
      <c r="R522" s="4"/>
      <c r="S522" s="38" t="s">
        <v>819</v>
      </c>
      <c r="T522" s="4" t="str">
        <f>VLOOKUP(LEFT(Table7912[[#This Row],[Column1]],FIND("–",Table7912[[#This Row],[Column1]])-1),Table610[],2,0)</f>
        <v>2 5/16</v>
      </c>
      <c r="U522" s="13">
        <f>VLOOKUP(LEFT(Table7912[[#This Row],[Column1]],FIND("–",Table7912[[#This Row],[Column1]])-1),Table610[],4,0)</f>
        <v>2.3125</v>
      </c>
      <c r="V522" s="4" t="str">
        <f t="shared" si="17"/>
        <v>16</v>
      </c>
      <c r="W522" s="4" t="s">
        <v>382</v>
      </c>
      <c r="X522" s="4" t="s">
        <v>375</v>
      </c>
      <c r="Y522" s="4" t="str">
        <f>CONCATENATE(Table7912[[#This Row],[Fraction]],"-",Table7912[[#This Row],[Pitch]]," ",Table7912[[#This Row],[Series]]," ",Table7912[[#This Row],[Class]])</f>
        <v>2 5/16-16 UNS 3B</v>
      </c>
      <c r="Z522" s="4" t="str">
        <f>CONCATENATE(TEXT(Table7912[[#This Row],[Decimal]],".000"),"-",Table7912[[#This Row],[Pitch]]," ",Table7912[[#This Row],[Series]]," ",Table7912[[#This Row],[Class]])</f>
        <v>2.313-16 UNS 3B</v>
      </c>
      <c r="AC522" s="55">
        <v>2.3125</v>
      </c>
      <c r="AE522" s="4">
        <v>2.2772999999999999</v>
      </c>
      <c r="AF522" s="4">
        <v>2.2719</v>
      </c>
      <c r="AG522" s="4"/>
      <c r="AH522" s="55">
        <v>2.2450000000000001</v>
      </c>
      <c r="AI522" s="4">
        <v>2.2532999999999999</v>
      </c>
      <c r="AJ522" s="4"/>
      <c r="AK522" s="4"/>
      <c r="AL522" s="4"/>
      <c r="AM522" s="4"/>
      <c r="AN522" s="4"/>
      <c r="AO522" s="4"/>
      <c r="AS522" s="16"/>
      <c r="AT522" s="16"/>
      <c r="AX522" s="17"/>
      <c r="AY522" s="77"/>
    </row>
    <row r="523" spans="1:51" x14ac:dyDescent="0.25">
      <c r="A523" s="38" t="s">
        <v>820</v>
      </c>
      <c r="B523" s="4" t="str">
        <f>VLOOKUP(LEFT(Table711[[#This Row],[Column1]],FIND("–",Table711[[#This Row],[Column1]])-1),Table610[],2,0)</f>
        <v>2 3/8</v>
      </c>
      <c r="C523" s="13">
        <f>VLOOKUP(LEFT(Table711[[#This Row],[Column1]],FIND("–",Table711[[#This Row],[Column1]])-1),Table610[],4,0)</f>
        <v>2.375</v>
      </c>
      <c r="D523" s="4" t="str">
        <f t="shared" si="16"/>
        <v>6</v>
      </c>
      <c r="E523" s="4" t="s">
        <v>384</v>
      </c>
      <c r="F523" s="4" t="s">
        <v>372</v>
      </c>
      <c r="G523" s="4" t="str">
        <f>CONCATENATE(Table711[[#This Row],[Fraction]],"-",Table711[[#This Row],[Pitch]]," ",Table711[[#This Row],[Series]]," ",Table711[[#This Row],[Class]])</f>
        <v>2 3/8-6 UN 2A</v>
      </c>
      <c r="H523" s="4" t="str">
        <f>CONCATENATE(TEXT(Table711[[#This Row],[Decimal]],".000"),"-",Table711[[#This Row],[Pitch]]," ",Table711[[#This Row],[Series]]," ",Table711[[#This Row],[Class]])</f>
        <v>2.375-6 UN 2A</v>
      </c>
      <c r="I523" s="55">
        <v>2.7000000000000001E-3</v>
      </c>
      <c r="J523" s="55">
        <v>2.3723000000000001</v>
      </c>
      <c r="K523" s="55">
        <v>2.3540999999999999</v>
      </c>
      <c r="L523" s="55" t="s">
        <v>551</v>
      </c>
      <c r="M523" s="55">
        <v>2.2639999999999998</v>
      </c>
      <c r="N523" s="55">
        <v>2.2551000000000001</v>
      </c>
      <c r="O523" s="55">
        <v>2.1739000000000002</v>
      </c>
      <c r="R523" s="4"/>
      <c r="S523" s="38" t="s">
        <v>820</v>
      </c>
      <c r="T523" s="4" t="str">
        <f>VLOOKUP(LEFT(Table7912[[#This Row],[Column1]],FIND("–",Table7912[[#This Row],[Column1]])-1),Table610[],2,0)</f>
        <v>2 3/8</v>
      </c>
      <c r="U523" s="13">
        <f>VLOOKUP(LEFT(Table7912[[#This Row],[Column1]],FIND("–",Table7912[[#This Row],[Column1]])-1),Table610[],4,0)</f>
        <v>2.375</v>
      </c>
      <c r="V523" s="4" t="str">
        <f t="shared" si="17"/>
        <v>6</v>
      </c>
      <c r="W523" s="4" t="s">
        <v>384</v>
      </c>
      <c r="X523" s="4" t="s">
        <v>373</v>
      </c>
      <c r="Y523" s="4" t="str">
        <f>CONCATENATE(Table7912[[#This Row],[Fraction]],"-",Table7912[[#This Row],[Pitch]]," ",Table7912[[#This Row],[Series]]," ",Table7912[[#This Row],[Class]])</f>
        <v>2 3/8-6 UN 2B</v>
      </c>
      <c r="Z523" s="4" t="str">
        <f>CONCATENATE(TEXT(Table7912[[#This Row],[Decimal]],".000"),"-",Table7912[[#This Row],[Pitch]]," ",Table7912[[#This Row],[Series]]," ",Table7912[[#This Row],[Class]])</f>
        <v>2.375-6 UN 2B</v>
      </c>
      <c r="AC523" s="55">
        <v>2.375</v>
      </c>
      <c r="AE523" s="4">
        <v>2.2782</v>
      </c>
      <c r="AF523" s="4">
        <v>2.2667000000000002</v>
      </c>
      <c r="AG523" s="4"/>
      <c r="AH523" s="55">
        <v>2.1949999999999998</v>
      </c>
      <c r="AI523" s="4">
        <v>2.226</v>
      </c>
      <c r="AJ523" s="4"/>
      <c r="AK523" s="4"/>
      <c r="AL523" s="4"/>
      <c r="AM523" s="4"/>
      <c r="AN523" s="4"/>
      <c r="AO523" s="4"/>
      <c r="AS523" s="16"/>
      <c r="AT523" s="16"/>
      <c r="AX523" s="17"/>
      <c r="AY523" s="77"/>
    </row>
    <row r="524" spans="1:51" x14ac:dyDescent="0.25">
      <c r="A524" s="38" t="s">
        <v>820</v>
      </c>
      <c r="B524" s="4" t="str">
        <f>VLOOKUP(LEFT(Table711[[#This Row],[Column1]],FIND("–",Table711[[#This Row],[Column1]])-1),Table610[],2,0)</f>
        <v>2 3/8</v>
      </c>
      <c r="C524" s="13">
        <f>VLOOKUP(LEFT(Table711[[#This Row],[Column1]],FIND("–",Table711[[#This Row],[Column1]])-1),Table610[],4,0)</f>
        <v>2.375</v>
      </c>
      <c r="D524" s="4" t="str">
        <f t="shared" si="16"/>
        <v>6</v>
      </c>
      <c r="E524" s="4" t="s">
        <v>384</v>
      </c>
      <c r="F524" s="4" t="s">
        <v>374</v>
      </c>
      <c r="G524" s="4" t="str">
        <f>CONCATENATE(Table711[[#This Row],[Fraction]],"-",Table711[[#This Row],[Pitch]]," ",Table711[[#This Row],[Series]]," ",Table711[[#This Row],[Class]])</f>
        <v>2 3/8-6 UN 3A</v>
      </c>
      <c r="H524" s="4" t="str">
        <f>CONCATENATE(TEXT(Table711[[#This Row],[Decimal]],".000"),"-",Table711[[#This Row],[Pitch]]," ",Table711[[#This Row],[Series]]," ",Table711[[#This Row],[Class]])</f>
        <v>2.375-6 UN 3A</v>
      </c>
      <c r="I524" s="55">
        <v>0</v>
      </c>
      <c r="J524" s="55">
        <v>2.375</v>
      </c>
      <c r="K524" s="55">
        <v>2.3567999999999998</v>
      </c>
      <c r="L524" s="55" t="s">
        <v>551</v>
      </c>
      <c r="M524" s="55">
        <v>2.2667000000000002</v>
      </c>
      <c r="N524" s="55">
        <v>2.2601</v>
      </c>
      <c r="O524" s="55">
        <v>2.1766000000000001</v>
      </c>
      <c r="R524" s="4"/>
      <c r="S524" s="38" t="s">
        <v>820</v>
      </c>
      <c r="T524" s="4" t="str">
        <f>VLOOKUP(LEFT(Table7912[[#This Row],[Column1]],FIND("–",Table7912[[#This Row],[Column1]])-1),Table610[],2,0)</f>
        <v>2 3/8</v>
      </c>
      <c r="U524" s="13">
        <f>VLOOKUP(LEFT(Table7912[[#This Row],[Column1]],FIND("–",Table7912[[#This Row],[Column1]])-1),Table610[],4,0)</f>
        <v>2.375</v>
      </c>
      <c r="V524" s="4" t="str">
        <f t="shared" si="17"/>
        <v>6</v>
      </c>
      <c r="W524" s="4" t="s">
        <v>384</v>
      </c>
      <c r="X524" s="4" t="s">
        <v>375</v>
      </c>
      <c r="Y524" s="4" t="str">
        <f>CONCATENATE(Table7912[[#This Row],[Fraction]],"-",Table7912[[#This Row],[Pitch]]," ",Table7912[[#This Row],[Series]]," ",Table7912[[#This Row],[Class]])</f>
        <v>2 3/8-6 UN 3B</v>
      </c>
      <c r="Z524" s="4" t="str">
        <f>CONCATENATE(TEXT(Table7912[[#This Row],[Decimal]],".000"),"-",Table7912[[#This Row],[Pitch]]," ",Table7912[[#This Row],[Series]]," ",Table7912[[#This Row],[Class]])</f>
        <v>2.375-6 UN 3B</v>
      </c>
      <c r="AC524" s="55">
        <v>2.375</v>
      </c>
      <c r="AE524" s="4">
        <v>2.2753000000000001</v>
      </c>
      <c r="AF524" s="4">
        <v>2.2667000000000002</v>
      </c>
      <c r="AG524" s="4"/>
      <c r="AH524" s="55">
        <v>2.1949999999999998</v>
      </c>
      <c r="AI524" s="4">
        <v>2.2145999999999999</v>
      </c>
      <c r="AJ524" s="4"/>
      <c r="AK524" s="4"/>
      <c r="AL524" s="4"/>
      <c r="AM524" s="4"/>
      <c r="AN524" s="4"/>
      <c r="AO524" s="4"/>
      <c r="AS524" s="16"/>
      <c r="AT524" s="16"/>
      <c r="AX524" s="17"/>
      <c r="AY524" s="77"/>
    </row>
    <row r="525" spans="1:51" x14ac:dyDescent="0.25">
      <c r="A525" s="38" t="s">
        <v>821</v>
      </c>
      <c r="B525" s="4" t="str">
        <f>VLOOKUP(LEFT(Table711[[#This Row],[Column1]],FIND("–",Table711[[#This Row],[Column1]])-1),Table610[],2,0)</f>
        <v>2 3/8</v>
      </c>
      <c r="C525" s="13">
        <f>VLOOKUP(LEFT(Table711[[#This Row],[Column1]],FIND("–",Table711[[#This Row],[Column1]])-1),Table610[],4,0)</f>
        <v>2.375</v>
      </c>
      <c r="D525" s="4" t="str">
        <f t="shared" si="16"/>
        <v>8</v>
      </c>
      <c r="E525" s="4" t="s">
        <v>384</v>
      </c>
      <c r="F525" s="4" t="s">
        <v>372</v>
      </c>
      <c r="G525" s="4" t="str">
        <f>CONCATENATE(Table711[[#This Row],[Fraction]],"-",Table711[[#This Row],[Pitch]]," ",Table711[[#This Row],[Series]]," ",Table711[[#This Row],[Class]])</f>
        <v>2 3/8-8 UN 2A</v>
      </c>
      <c r="H525" s="4" t="str">
        <f>CONCATENATE(TEXT(Table711[[#This Row],[Decimal]],".000"),"-",Table711[[#This Row],[Pitch]]," ",Table711[[#This Row],[Series]]," ",Table711[[#This Row],[Class]])</f>
        <v>2.375-8 UN 2A</v>
      </c>
      <c r="I525" s="55">
        <v>2.3999999999999998E-3</v>
      </c>
      <c r="J525" s="55">
        <v>2.3725999999999998</v>
      </c>
      <c r="K525" s="55">
        <v>2.3576000000000001</v>
      </c>
      <c r="L525" s="55" t="s">
        <v>551</v>
      </c>
      <c r="M525" s="55">
        <v>2.2913999999999999</v>
      </c>
      <c r="N525" s="55">
        <v>2.2833000000000001</v>
      </c>
      <c r="O525" s="55">
        <v>2.2238000000000002</v>
      </c>
      <c r="R525" s="4"/>
      <c r="S525" s="38" t="s">
        <v>821</v>
      </c>
      <c r="T525" s="4" t="str">
        <f>VLOOKUP(LEFT(Table7912[[#This Row],[Column1]],FIND("–",Table7912[[#This Row],[Column1]])-1),Table610[],2,0)</f>
        <v>2 3/8</v>
      </c>
      <c r="U525" s="13">
        <f>VLOOKUP(LEFT(Table7912[[#This Row],[Column1]],FIND("–",Table7912[[#This Row],[Column1]])-1),Table610[],4,0)</f>
        <v>2.375</v>
      </c>
      <c r="V525" s="4" t="str">
        <f t="shared" si="17"/>
        <v>8</v>
      </c>
      <c r="W525" s="4" t="s">
        <v>384</v>
      </c>
      <c r="X525" s="4" t="s">
        <v>373</v>
      </c>
      <c r="Y525" s="4" t="str">
        <f>CONCATENATE(Table7912[[#This Row],[Fraction]],"-",Table7912[[#This Row],[Pitch]]," ",Table7912[[#This Row],[Series]]," ",Table7912[[#This Row],[Class]])</f>
        <v>2 3/8-8 UN 2B</v>
      </c>
      <c r="Z525" s="4" t="str">
        <f>CONCATENATE(TEXT(Table7912[[#This Row],[Decimal]],".000"),"-",Table7912[[#This Row],[Pitch]]," ",Table7912[[#This Row],[Series]]," ",Table7912[[#This Row],[Class]])</f>
        <v>2.375-8 UN 2B</v>
      </c>
      <c r="AC525" s="55">
        <v>2.375</v>
      </c>
      <c r="AE525" s="4">
        <v>2.3043</v>
      </c>
      <c r="AF525" s="4">
        <v>2.2938000000000001</v>
      </c>
      <c r="AG525" s="4"/>
      <c r="AH525" s="55">
        <v>2.2400000000000002</v>
      </c>
      <c r="AI525" s="4">
        <v>2.2650000000000001</v>
      </c>
      <c r="AJ525" s="4"/>
      <c r="AK525" s="4"/>
      <c r="AL525" s="4"/>
      <c r="AM525" s="4"/>
      <c r="AN525" s="4"/>
      <c r="AO525" s="4"/>
      <c r="AS525" s="16"/>
      <c r="AT525" s="16"/>
      <c r="AX525" s="17"/>
      <c r="AY525" s="77"/>
    </row>
    <row r="526" spans="1:51" x14ac:dyDescent="0.25">
      <c r="A526" s="38" t="s">
        <v>821</v>
      </c>
      <c r="B526" s="4" t="str">
        <f>VLOOKUP(LEFT(Table711[[#This Row],[Column1]],FIND("–",Table711[[#This Row],[Column1]])-1),Table610[],2,0)</f>
        <v>2 3/8</v>
      </c>
      <c r="C526" s="13">
        <f>VLOOKUP(LEFT(Table711[[#This Row],[Column1]],FIND("–",Table711[[#This Row],[Column1]])-1),Table610[],4,0)</f>
        <v>2.375</v>
      </c>
      <c r="D526" s="4" t="str">
        <f t="shared" si="16"/>
        <v>8</v>
      </c>
      <c r="E526" s="4" t="s">
        <v>384</v>
      </c>
      <c r="F526" s="4" t="s">
        <v>374</v>
      </c>
      <c r="G526" s="4" t="str">
        <f>CONCATENATE(Table711[[#This Row],[Fraction]],"-",Table711[[#This Row],[Pitch]]," ",Table711[[#This Row],[Series]]," ",Table711[[#This Row],[Class]])</f>
        <v>2 3/8-8 UN 3A</v>
      </c>
      <c r="H526" s="4" t="str">
        <f>CONCATENATE(TEXT(Table711[[#This Row],[Decimal]],".000"),"-",Table711[[#This Row],[Pitch]]," ",Table711[[#This Row],[Series]]," ",Table711[[#This Row],[Class]])</f>
        <v>2.375-8 UN 3A</v>
      </c>
      <c r="I526" s="55">
        <v>0</v>
      </c>
      <c r="J526" s="55">
        <v>2.375</v>
      </c>
      <c r="K526" s="55">
        <v>2.36</v>
      </c>
      <c r="L526" s="55" t="s">
        <v>551</v>
      </c>
      <c r="M526" s="55">
        <v>2.2938000000000001</v>
      </c>
      <c r="N526" s="55">
        <v>2.2877999999999998</v>
      </c>
      <c r="O526" s="55">
        <v>2.2262</v>
      </c>
      <c r="R526" s="4"/>
      <c r="S526" s="38" t="s">
        <v>821</v>
      </c>
      <c r="T526" s="4" t="str">
        <f>VLOOKUP(LEFT(Table7912[[#This Row],[Column1]],FIND("–",Table7912[[#This Row],[Column1]])-1),Table610[],2,0)</f>
        <v>2 3/8</v>
      </c>
      <c r="U526" s="13">
        <f>VLOOKUP(LEFT(Table7912[[#This Row],[Column1]],FIND("–",Table7912[[#This Row],[Column1]])-1),Table610[],4,0)</f>
        <v>2.375</v>
      </c>
      <c r="V526" s="4" t="str">
        <f t="shared" si="17"/>
        <v>8</v>
      </c>
      <c r="W526" s="4" t="s">
        <v>384</v>
      </c>
      <c r="X526" s="4" t="s">
        <v>375</v>
      </c>
      <c r="Y526" s="4" t="str">
        <f>CONCATENATE(Table7912[[#This Row],[Fraction]],"-",Table7912[[#This Row],[Pitch]]," ",Table7912[[#This Row],[Series]]," ",Table7912[[#This Row],[Class]])</f>
        <v>2 3/8-8 UN 3B</v>
      </c>
      <c r="Z526" s="4" t="str">
        <f>CONCATENATE(TEXT(Table7912[[#This Row],[Decimal]],".000"),"-",Table7912[[#This Row],[Pitch]]," ",Table7912[[#This Row],[Series]]," ",Table7912[[#This Row],[Class]])</f>
        <v>2.375-8 UN 3B</v>
      </c>
      <c r="AC526" s="55">
        <v>2.375</v>
      </c>
      <c r="AE526" s="4">
        <v>2.3016999999999999</v>
      </c>
      <c r="AF526" s="4">
        <v>2.2938000000000001</v>
      </c>
      <c r="AG526" s="4"/>
      <c r="AH526" s="55">
        <v>2.2400000000000002</v>
      </c>
      <c r="AI526" s="4">
        <v>2.2547000000000001</v>
      </c>
      <c r="AJ526" s="4"/>
      <c r="AK526" s="4"/>
      <c r="AL526" s="4"/>
      <c r="AM526" s="4"/>
      <c r="AN526" s="4"/>
      <c r="AO526" s="4"/>
      <c r="AS526" s="16"/>
      <c r="AT526" s="16"/>
      <c r="AX526" s="17"/>
      <c r="AY526" s="77"/>
    </row>
    <row r="527" spans="1:51" x14ac:dyDescent="0.25">
      <c r="A527" s="38" t="s">
        <v>822</v>
      </c>
      <c r="B527" s="4" t="str">
        <f>VLOOKUP(LEFT(Table711[[#This Row],[Column1]],FIND("–",Table711[[#This Row],[Column1]])-1),Table610[],2,0)</f>
        <v>2 3/8</v>
      </c>
      <c r="C527" s="13">
        <f>VLOOKUP(LEFT(Table711[[#This Row],[Column1]],FIND("–",Table711[[#This Row],[Column1]])-1),Table610[],4,0)</f>
        <v>2.375</v>
      </c>
      <c r="D527" s="4" t="str">
        <f t="shared" si="16"/>
        <v>12</v>
      </c>
      <c r="E527" s="4" t="s">
        <v>384</v>
      </c>
      <c r="F527" s="4" t="s">
        <v>372</v>
      </c>
      <c r="G527" s="4" t="str">
        <f>CONCATENATE(Table711[[#This Row],[Fraction]],"-",Table711[[#This Row],[Pitch]]," ",Table711[[#This Row],[Series]]," ",Table711[[#This Row],[Class]])</f>
        <v>2 3/8-12 UN 2A</v>
      </c>
      <c r="H527" s="4" t="str">
        <f>CONCATENATE(TEXT(Table711[[#This Row],[Decimal]],".000"),"-",Table711[[#This Row],[Pitch]]," ",Table711[[#This Row],[Series]]," ",Table711[[#This Row],[Class]])</f>
        <v>2.375-12 UN 2A</v>
      </c>
      <c r="I527" s="55">
        <v>1.9E-3</v>
      </c>
      <c r="J527" s="55">
        <v>2.3731</v>
      </c>
      <c r="K527" s="55">
        <v>2.3616999999999999</v>
      </c>
      <c r="L527" s="55" t="s">
        <v>551</v>
      </c>
      <c r="M527" s="55">
        <v>2.319</v>
      </c>
      <c r="N527" s="55">
        <v>2.3128000000000002</v>
      </c>
      <c r="O527" s="55">
        <v>2.2738999999999998</v>
      </c>
      <c r="R527" s="4"/>
      <c r="S527" s="38" t="s">
        <v>822</v>
      </c>
      <c r="T527" s="4" t="str">
        <f>VLOOKUP(LEFT(Table7912[[#This Row],[Column1]],FIND("–",Table7912[[#This Row],[Column1]])-1),Table610[],2,0)</f>
        <v>2 3/8</v>
      </c>
      <c r="U527" s="13">
        <f>VLOOKUP(LEFT(Table7912[[#This Row],[Column1]],FIND("–",Table7912[[#This Row],[Column1]])-1),Table610[],4,0)</f>
        <v>2.375</v>
      </c>
      <c r="V527" s="4" t="str">
        <f t="shared" si="17"/>
        <v>12</v>
      </c>
      <c r="W527" s="4" t="s">
        <v>384</v>
      </c>
      <c r="X527" s="4" t="s">
        <v>373</v>
      </c>
      <c r="Y527" s="4" t="str">
        <f>CONCATENATE(Table7912[[#This Row],[Fraction]],"-",Table7912[[#This Row],[Pitch]]," ",Table7912[[#This Row],[Series]]," ",Table7912[[#This Row],[Class]])</f>
        <v>2 3/8-12 UN 2B</v>
      </c>
      <c r="Z527" s="4" t="str">
        <f>CONCATENATE(TEXT(Table7912[[#This Row],[Decimal]],".000"),"-",Table7912[[#This Row],[Pitch]]," ",Table7912[[#This Row],[Series]]," ",Table7912[[#This Row],[Class]])</f>
        <v>2.375-12 UN 2B</v>
      </c>
      <c r="AC527" s="55">
        <v>2.375</v>
      </c>
      <c r="AE527" s="4">
        <v>2.3290000000000002</v>
      </c>
      <c r="AF527" s="4">
        <v>2.3209</v>
      </c>
      <c r="AG527" s="4"/>
      <c r="AH527" s="55">
        <v>2.2850000000000001</v>
      </c>
      <c r="AI527" s="4">
        <v>2.3029999999999999</v>
      </c>
      <c r="AJ527" s="4"/>
      <c r="AK527" s="4"/>
      <c r="AL527" s="4"/>
      <c r="AM527" s="4"/>
      <c r="AN527" s="4"/>
      <c r="AO527" s="4"/>
      <c r="AS527" s="16"/>
      <c r="AT527" s="16"/>
      <c r="AX527" s="17"/>
      <c r="AY527" s="77"/>
    </row>
    <row r="528" spans="1:51" x14ac:dyDescent="0.25">
      <c r="A528" s="38" t="s">
        <v>822</v>
      </c>
      <c r="B528" s="4" t="str">
        <f>VLOOKUP(LEFT(Table711[[#This Row],[Column1]],FIND("–",Table711[[#This Row],[Column1]])-1),Table610[],2,0)</f>
        <v>2 3/8</v>
      </c>
      <c r="C528" s="13">
        <f>VLOOKUP(LEFT(Table711[[#This Row],[Column1]],FIND("–",Table711[[#This Row],[Column1]])-1),Table610[],4,0)</f>
        <v>2.375</v>
      </c>
      <c r="D528" s="4" t="str">
        <f t="shared" si="16"/>
        <v>12</v>
      </c>
      <c r="E528" s="4" t="s">
        <v>384</v>
      </c>
      <c r="F528" s="4" t="s">
        <v>374</v>
      </c>
      <c r="G528" s="4" t="str">
        <f>CONCATENATE(Table711[[#This Row],[Fraction]],"-",Table711[[#This Row],[Pitch]]," ",Table711[[#This Row],[Series]]," ",Table711[[#This Row],[Class]])</f>
        <v>2 3/8-12 UN 3A</v>
      </c>
      <c r="H528" s="4" t="str">
        <f>CONCATENATE(TEXT(Table711[[#This Row],[Decimal]],".000"),"-",Table711[[#This Row],[Pitch]]," ",Table711[[#This Row],[Series]]," ",Table711[[#This Row],[Class]])</f>
        <v>2.375-12 UN 3A</v>
      </c>
      <c r="I528" s="55">
        <v>0</v>
      </c>
      <c r="J528" s="55">
        <v>2.375</v>
      </c>
      <c r="K528" s="55">
        <v>2.3635999999999999</v>
      </c>
      <c r="L528" s="55" t="s">
        <v>551</v>
      </c>
      <c r="M528" s="55">
        <v>2.3209</v>
      </c>
      <c r="N528" s="55">
        <v>2.3163</v>
      </c>
      <c r="O528" s="55">
        <v>2.2757999999999998</v>
      </c>
      <c r="R528" s="4"/>
      <c r="S528" s="38" t="s">
        <v>822</v>
      </c>
      <c r="T528" s="4" t="str">
        <f>VLOOKUP(LEFT(Table7912[[#This Row],[Column1]],FIND("–",Table7912[[#This Row],[Column1]])-1),Table610[],2,0)</f>
        <v>2 3/8</v>
      </c>
      <c r="U528" s="13">
        <f>VLOOKUP(LEFT(Table7912[[#This Row],[Column1]],FIND("–",Table7912[[#This Row],[Column1]])-1),Table610[],4,0)</f>
        <v>2.375</v>
      </c>
      <c r="V528" s="4" t="str">
        <f t="shared" si="17"/>
        <v>12</v>
      </c>
      <c r="W528" s="4" t="s">
        <v>384</v>
      </c>
      <c r="X528" s="4" t="s">
        <v>375</v>
      </c>
      <c r="Y528" s="4" t="str">
        <f>CONCATENATE(Table7912[[#This Row],[Fraction]],"-",Table7912[[#This Row],[Pitch]]," ",Table7912[[#This Row],[Series]]," ",Table7912[[#This Row],[Class]])</f>
        <v>2 3/8-12 UN 3B</v>
      </c>
      <c r="Z528" s="4" t="str">
        <f>CONCATENATE(TEXT(Table7912[[#This Row],[Decimal]],".000"),"-",Table7912[[#This Row],[Pitch]]," ",Table7912[[#This Row],[Series]]," ",Table7912[[#This Row],[Class]])</f>
        <v>2.375-12 UN 3B</v>
      </c>
      <c r="AC528" s="55">
        <v>2.375</v>
      </c>
      <c r="AE528" s="4">
        <v>2.3269000000000002</v>
      </c>
      <c r="AF528" s="4">
        <v>2.3209</v>
      </c>
      <c r="AG528" s="4"/>
      <c r="AH528" s="55">
        <v>2.2850000000000001</v>
      </c>
      <c r="AI528" s="4">
        <v>2.2948</v>
      </c>
      <c r="AJ528" s="4"/>
      <c r="AK528" s="4"/>
      <c r="AL528" s="4"/>
      <c r="AM528" s="4"/>
      <c r="AN528" s="4"/>
      <c r="AO528" s="4"/>
      <c r="AS528" s="16"/>
      <c r="AT528" s="16"/>
      <c r="AX528" s="17"/>
      <c r="AY528" s="77"/>
    </row>
    <row r="529" spans="1:51" x14ac:dyDescent="0.25">
      <c r="A529" s="38" t="s">
        <v>823</v>
      </c>
      <c r="B529" s="4" t="str">
        <f>VLOOKUP(LEFT(Table711[[#This Row],[Column1]],FIND("–",Table711[[#This Row],[Column1]])-1),Table610[],2,0)</f>
        <v>2 3/8</v>
      </c>
      <c r="C529" s="13">
        <f>VLOOKUP(LEFT(Table711[[#This Row],[Column1]],FIND("–",Table711[[#This Row],[Column1]])-1),Table610[],4,0)</f>
        <v>2.375</v>
      </c>
      <c r="D529" s="4" t="str">
        <f t="shared" si="16"/>
        <v>16</v>
      </c>
      <c r="E529" s="4" t="s">
        <v>384</v>
      </c>
      <c r="F529" s="4" t="s">
        <v>372</v>
      </c>
      <c r="G529" s="4" t="str">
        <f>CONCATENATE(Table711[[#This Row],[Fraction]],"-",Table711[[#This Row],[Pitch]]," ",Table711[[#This Row],[Series]]," ",Table711[[#This Row],[Class]])</f>
        <v>2 3/8-16 UN 2A</v>
      </c>
      <c r="H529" s="4" t="str">
        <f>CONCATENATE(TEXT(Table711[[#This Row],[Decimal]],".000"),"-",Table711[[#This Row],[Pitch]]," ",Table711[[#This Row],[Series]]," ",Table711[[#This Row],[Class]])</f>
        <v>2.375-16 UN 2A</v>
      </c>
      <c r="I529" s="55">
        <v>1.6999999999999999E-3</v>
      </c>
      <c r="J529" s="55">
        <v>2.3733</v>
      </c>
      <c r="K529" s="55">
        <v>2.3639000000000001</v>
      </c>
      <c r="L529" s="55" t="s">
        <v>551</v>
      </c>
      <c r="M529" s="55">
        <v>2.3327</v>
      </c>
      <c r="N529" s="55">
        <v>2.3271999999999999</v>
      </c>
      <c r="O529" s="55">
        <v>2.2988</v>
      </c>
      <c r="R529" s="4"/>
      <c r="S529" s="38" t="s">
        <v>823</v>
      </c>
      <c r="T529" s="4" t="str">
        <f>VLOOKUP(LEFT(Table7912[[#This Row],[Column1]],FIND("–",Table7912[[#This Row],[Column1]])-1),Table610[],2,0)</f>
        <v>2 3/8</v>
      </c>
      <c r="U529" s="13">
        <f>VLOOKUP(LEFT(Table7912[[#This Row],[Column1]],FIND("–",Table7912[[#This Row],[Column1]])-1),Table610[],4,0)</f>
        <v>2.375</v>
      </c>
      <c r="V529" s="4" t="str">
        <f t="shared" si="17"/>
        <v>16</v>
      </c>
      <c r="W529" s="4" t="s">
        <v>384</v>
      </c>
      <c r="X529" s="4" t="s">
        <v>373</v>
      </c>
      <c r="Y529" s="4" t="str">
        <f>CONCATENATE(Table7912[[#This Row],[Fraction]],"-",Table7912[[#This Row],[Pitch]]," ",Table7912[[#This Row],[Series]]," ",Table7912[[#This Row],[Class]])</f>
        <v>2 3/8-16 UN 2B</v>
      </c>
      <c r="Z529" s="4" t="str">
        <f>CONCATENATE(TEXT(Table7912[[#This Row],[Decimal]],".000"),"-",Table7912[[#This Row],[Pitch]]," ",Table7912[[#This Row],[Series]]," ",Table7912[[#This Row],[Class]])</f>
        <v>2.375-16 UN 2B</v>
      </c>
      <c r="AC529" s="55">
        <v>2.375</v>
      </c>
      <c r="AE529" s="4">
        <v>2.3416000000000001</v>
      </c>
      <c r="AF529" s="4">
        <v>2.3344</v>
      </c>
      <c r="AG529" s="4"/>
      <c r="AH529" s="55">
        <v>2.3069999999999999</v>
      </c>
      <c r="AI529" s="4">
        <v>2.3210000000000002</v>
      </c>
      <c r="AJ529" s="4"/>
      <c r="AK529" s="4"/>
      <c r="AL529" s="4"/>
      <c r="AM529" s="4"/>
      <c r="AN529" s="4"/>
      <c r="AO529" s="4"/>
      <c r="AS529" s="16"/>
      <c r="AT529" s="16"/>
      <c r="AX529" s="17"/>
      <c r="AY529" s="77"/>
    </row>
    <row r="530" spans="1:51" x14ac:dyDescent="0.25">
      <c r="A530" s="38" t="s">
        <v>823</v>
      </c>
      <c r="B530" s="4" t="str">
        <f>VLOOKUP(LEFT(Table711[[#This Row],[Column1]],FIND("–",Table711[[#This Row],[Column1]])-1),Table610[],2,0)</f>
        <v>2 3/8</v>
      </c>
      <c r="C530" s="13">
        <f>VLOOKUP(LEFT(Table711[[#This Row],[Column1]],FIND("–",Table711[[#This Row],[Column1]])-1),Table610[],4,0)</f>
        <v>2.375</v>
      </c>
      <c r="D530" s="4" t="str">
        <f t="shared" si="16"/>
        <v>16</v>
      </c>
      <c r="E530" s="4" t="s">
        <v>384</v>
      </c>
      <c r="F530" s="4" t="s">
        <v>374</v>
      </c>
      <c r="G530" s="4" t="str">
        <f>CONCATENATE(Table711[[#This Row],[Fraction]],"-",Table711[[#This Row],[Pitch]]," ",Table711[[#This Row],[Series]]," ",Table711[[#This Row],[Class]])</f>
        <v>2 3/8-16 UN 3A</v>
      </c>
      <c r="H530" s="4" t="str">
        <f>CONCATENATE(TEXT(Table711[[#This Row],[Decimal]],".000"),"-",Table711[[#This Row],[Pitch]]," ",Table711[[#This Row],[Series]]," ",Table711[[#This Row],[Class]])</f>
        <v>2.375-16 UN 3A</v>
      </c>
      <c r="I530" s="55">
        <v>0</v>
      </c>
      <c r="J530" s="55">
        <v>2.375</v>
      </c>
      <c r="K530" s="55">
        <v>2.3656000000000001</v>
      </c>
      <c r="L530" s="55" t="s">
        <v>551</v>
      </c>
      <c r="M530" s="55">
        <v>2.3344</v>
      </c>
      <c r="N530" s="55">
        <v>2.3302999999999998</v>
      </c>
      <c r="O530" s="55">
        <v>2.3005</v>
      </c>
      <c r="R530" s="4"/>
      <c r="S530" s="38" t="s">
        <v>823</v>
      </c>
      <c r="T530" s="4" t="str">
        <f>VLOOKUP(LEFT(Table7912[[#This Row],[Column1]],FIND("–",Table7912[[#This Row],[Column1]])-1),Table610[],2,0)</f>
        <v>2 3/8</v>
      </c>
      <c r="U530" s="13">
        <f>VLOOKUP(LEFT(Table7912[[#This Row],[Column1]],FIND("–",Table7912[[#This Row],[Column1]])-1),Table610[],4,0)</f>
        <v>2.375</v>
      </c>
      <c r="V530" s="4" t="str">
        <f t="shared" si="17"/>
        <v>16</v>
      </c>
      <c r="W530" s="4" t="s">
        <v>384</v>
      </c>
      <c r="X530" s="4" t="s">
        <v>375</v>
      </c>
      <c r="Y530" s="4" t="str">
        <f>CONCATENATE(Table7912[[#This Row],[Fraction]],"-",Table7912[[#This Row],[Pitch]]," ",Table7912[[#This Row],[Series]]," ",Table7912[[#This Row],[Class]])</f>
        <v>2 3/8-16 UN 3B</v>
      </c>
      <c r="Z530" s="4" t="str">
        <f>CONCATENATE(TEXT(Table7912[[#This Row],[Decimal]],".000"),"-",Table7912[[#This Row],[Pitch]]," ",Table7912[[#This Row],[Series]]," ",Table7912[[#This Row],[Class]])</f>
        <v>2.375-16 UN 3B</v>
      </c>
      <c r="AC530" s="55">
        <v>2.375</v>
      </c>
      <c r="AE530" s="4">
        <v>2.3397999999999999</v>
      </c>
      <c r="AF530" s="4">
        <v>2.3344</v>
      </c>
      <c r="AG530" s="4"/>
      <c r="AH530" s="55">
        <v>2.3069999999999999</v>
      </c>
      <c r="AI530" s="4">
        <v>2.3157999999999999</v>
      </c>
      <c r="AJ530" s="4"/>
      <c r="AK530" s="4"/>
      <c r="AL530" s="4"/>
      <c r="AM530" s="4"/>
      <c r="AN530" s="4"/>
      <c r="AO530" s="4"/>
      <c r="AS530" s="16"/>
      <c r="AT530" s="16"/>
      <c r="AX530" s="17"/>
      <c r="AY530" s="77"/>
    </row>
    <row r="531" spans="1:51" x14ac:dyDescent="0.25">
      <c r="A531" s="38" t="s">
        <v>824</v>
      </c>
      <c r="B531" s="4" t="str">
        <f>VLOOKUP(LEFT(Table711[[#This Row],[Column1]],FIND("–",Table711[[#This Row],[Column1]])-1),Table610[],2,0)</f>
        <v>2 3/8</v>
      </c>
      <c r="C531" s="13">
        <f>VLOOKUP(LEFT(Table711[[#This Row],[Column1]],FIND("–",Table711[[#This Row],[Column1]])-1),Table610[],4,0)</f>
        <v>2.375</v>
      </c>
      <c r="D531" s="4" t="str">
        <f t="shared" si="16"/>
        <v>20</v>
      </c>
      <c r="E531" s="4" t="s">
        <v>384</v>
      </c>
      <c r="F531" s="4" t="s">
        <v>372</v>
      </c>
      <c r="G531" s="4" t="str">
        <f>CONCATENATE(Table711[[#This Row],[Fraction]],"-",Table711[[#This Row],[Pitch]]," ",Table711[[#This Row],[Series]]," ",Table711[[#This Row],[Class]])</f>
        <v>2 3/8-20 UN 2A</v>
      </c>
      <c r="H531" s="4" t="str">
        <f>CONCATENATE(TEXT(Table711[[#This Row],[Decimal]],".000"),"-",Table711[[#This Row],[Pitch]]," ",Table711[[#This Row],[Series]]," ",Table711[[#This Row],[Class]])</f>
        <v>2.375-20 UN 2A</v>
      </c>
      <c r="I531" s="55">
        <v>1.5E-3</v>
      </c>
      <c r="J531" s="55">
        <v>2.3734999999999999</v>
      </c>
      <c r="K531" s="55">
        <v>2.3654000000000002</v>
      </c>
      <c r="L531" s="55" t="s">
        <v>551</v>
      </c>
      <c r="M531" s="55">
        <v>2.3410000000000002</v>
      </c>
      <c r="N531" s="55">
        <v>2.3359000000000001</v>
      </c>
      <c r="O531" s="55">
        <v>2.3140000000000001</v>
      </c>
      <c r="R531" s="4"/>
      <c r="S531" s="38" t="s">
        <v>824</v>
      </c>
      <c r="T531" s="4" t="str">
        <f>VLOOKUP(LEFT(Table7912[[#This Row],[Column1]],FIND("–",Table7912[[#This Row],[Column1]])-1),Table610[],2,0)</f>
        <v>2 3/8</v>
      </c>
      <c r="U531" s="13">
        <f>VLOOKUP(LEFT(Table7912[[#This Row],[Column1]],FIND("–",Table7912[[#This Row],[Column1]])-1),Table610[],4,0)</f>
        <v>2.375</v>
      </c>
      <c r="V531" s="4" t="str">
        <f t="shared" si="17"/>
        <v>20</v>
      </c>
      <c r="W531" s="4" t="s">
        <v>384</v>
      </c>
      <c r="X531" s="4" t="s">
        <v>373</v>
      </c>
      <c r="Y531" s="4" t="str">
        <f>CONCATENATE(Table7912[[#This Row],[Fraction]],"-",Table7912[[#This Row],[Pitch]]," ",Table7912[[#This Row],[Series]]," ",Table7912[[#This Row],[Class]])</f>
        <v>2 3/8-20 UN 2B</v>
      </c>
      <c r="Z531" s="4" t="str">
        <f>CONCATENATE(TEXT(Table7912[[#This Row],[Decimal]],".000"),"-",Table7912[[#This Row],[Pitch]]," ",Table7912[[#This Row],[Series]]," ",Table7912[[#This Row],[Class]])</f>
        <v>2.375-20 UN 2B</v>
      </c>
      <c r="AC531" s="55">
        <v>2.375</v>
      </c>
      <c r="AE531" s="4">
        <v>2.3491</v>
      </c>
      <c r="AF531" s="4">
        <v>2.3424999999999998</v>
      </c>
      <c r="AG531" s="4"/>
      <c r="AH531" s="55">
        <v>2.3210000000000002</v>
      </c>
      <c r="AI531" s="4">
        <v>2.3319999999999999</v>
      </c>
      <c r="AJ531" s="4"/>
      <c r="AK531" s="4"/>
      <c r="AL531" s="4"/>
      <c r="AM531" s="4"/>
      <c r="AN531" s="4"/>
      <c r="AO531" s="4"/>
      <c r="AS531" s="16"/>
      <c r="AT531" s="16"/>
      <c r="AX531" s="17"/>
      <c r="AY531" s="77"/>
    </row>
    <row r="532" spans="1:51" x14ac:dyDescent="0.25">
      <c r="A532" s="38" t="s">
        <v>824</v>
      </c>
      <c r="B532" s="4" t="str">
        <f>VLOOKUP(LEFT(Table711[[#This Row],[Column1]],FIND("–",Table711[[#This Row],[Column1]])-1),Table610[],2,0)</f>
        <v>2 3/8</v>
      </c>
      <c r="C532" s="13">
        <f>VLOOKUP(LEFT(Table711[[#This Row],[Column1]],FIND("–",Table711[[#This Row],[Column1]])-1),Table610[],4,0)</f>
        <v>2.375</v>
      </c>
      <c r="D532" s="4" t="str">
        <f t="shared" si="16"/>
        <v>20</v>
      </c>
      <c r="E532" s="4" t="s">
        <v>384</v>
      </c>
      <c r="F532" s="4" t="s">
        <v>374</v>
      </c>
      <c r="G532" s="4" t="str">
        <f>CONCATENATE(Table711[[#This Row],[Fraction]],"-",Table711[[#This Row],[Pitch]]," ",Table711[[#This Row],[Series]]," ",Table711[[#This Row],[Class]])</f>
        <v>2 3/8-20 UN 3A</v>
      </c>
      <c r="H532" s="4" t="str">
        <f>CONCATENATE(TEXT(Table711[[#This Row],[Decimal]],".000"),"-",Table711[[#This Row],[Pitch]]," ",Table711[[#This Row],[Series]]," ",Table711[[#This Row],[Class]])</f>
        <v>2.375-20 UN 3A</v>
      </c>
      <c r="I532" s="55">
        <v>0</v>
      </c>
      <c r="J532" s="55">
        <v>2.375</v>
      </c>
      <c r="K532" s="55">
        <v>2.3668999999999998</v>
      </c>
      <c r="L532" s="55" t="s">
        <v>551</v>
      </c>
      <c r="M532" s="55">
        <v>2.3424999999999998</v>
      </c>
      <c r="N532" s="55">
        <v>2.3386999999999998</v>
      </c>
      <c r="O532" s="55">
        <v>2.3155000000000001</v>
      </c>
      <c r="R532" s="4"/>
      <c r="S532" s="38" t="s">
        <v>824</v>
      </c>
      <c r="T532" s="4" t="str">
        <f>VLOOKUP(LEFT(Table7912[[#This Row],[Column1]],FIND("–",Table7912[[#This Row],[Column1]])-1),Table610[],2,0)</f>
        <v>2 3/8</v>
      </c>
      <c r="U532" s="13">
        <f>VLOOKUP(LEFT(Table7912[[#This Row],[Column1]],FIND("–",Table7912[[#This Row],[Column1]])-1),Table610[],4,0)</f>
        <v>2.375</v>
      </c>
      <c r="V532" s="4" t="str">
        <f t="shared" si="17"/>
        <v>20</v>
      </c>
      <c r="W532" s="4" t="s">
        <v>384</v>
      </c>
      <c r="X532" s="4" t="s">
        <v>375</v>
      </c>
      <c r="Y532" s="4" t="str">
        <f>CONCATENATE(Table7912[[#This Row],[Fraction]],"-",Table7912[[#This Row],[Pitch]]," ",Table7912[[#This Row],[Series]]," ",Table7912[[#This Row],[Class]])</f>
        <v>2 3/8-20 UN 3B</v>
      </c>
      <c r="Z532" s="4" t="str">
        <f>CONCATENATE(TEXT(Table7912[[#This Row],[Decimal]],".000"),"-",Table7912[[#This Row],[Pitch]]," ",Table7912[[#This Row],[Series]]," ",Table7912[[#This Row],[Class]])</f>
        <v>2.375-20 UN 3B</v>
      </c>
      <c r="AC532" s="55">
        <v>2.375</v>
      </c>
      <c r="AE532" s="4">
        <v>2.3475000000000001</v>
      </c>
      <c r="AF532" s="4">
        <v>2.3424999999999998</v>
      </c>
      <c r="AG532" s="4"/>
      <c r="AH532" s="55">
        <v>2.3210000000000002</v>
      </c>
      <c r="AI532" s="4">
        <v>2.3287</v>
      </c>
      <c r="AJ532" s="4"/>
      <c r="AK532" s="4"/>
      <c r="AL532" s="4"/>
      <c r="AM532" s="4"/>
      <c r="AN532" s="4"/>
      <c r="AO532" s="4"/>
      <c r="AS532" s="16"/>
      <c r="AT532" s="16"/>
      <c r="AX532" s="17"/>
      <c r="AY532" s="77"/>
    </row>
    <row r="533" spans="1:51" x14ac:dyDescent="0.25">
      <c r="A533" s="38" t="s">
        <v>825</v>
      </c>
      <c r="B533" s="4" t="str">
        <f>VLOOKUP(LEFT(Table711[[#This Row],[Column1]],FIND("–",Table711[[#This Row],[Column1]])-1),Table610[],2,0)</f>
        <v>2 7/16</v>
      </c>
      <c r="C533" s="13">
        <f>VLOOKUP(LEFT(Table711[[#This Row],[Column1]],FIND("–",Table711[[#This Row],[Column1]])-1),Table610[],4,0)</f>
        <v>2.4375</v>
      </c>
      <c r="D533" s="4" t="str">
        <f t="shared" si="16"/>
        <v>16</v>
      </c>
      <c r="E533" s="4" t="s">
        <v>382</v>
      </c>
      <c r="F533" s="4" t="s">
        <v>372</v>
      </c>
      <c r="G533" s="4" t="str">
        <f>CONCATENATE(Table711[[#This Row],[Fraction]],"-",Table711[[#This Row],[Pitch]]," ",Table711[[#This Row],[Series]]," ",Table711[[#This Row],[Class]])</f>
        <v>2 7/16-16 UNS 2A</v>
      </c>
      <c r="H533" s="4" t="str">
        <f>CONCATENATE(TEXT(Table711[[#This Row],[Decimal]],".000"),"-",Table711[[#This Row],[Pitch]]," ",Table711[[#This Row],[Series]]," ",Table711[[#This Row],[Class]])</f>
        <v>2.438-16 UNS 2A</v>
      </c>
      <c r="I533" s="55">
        <v>1.6999999999999999E-3</v>
      </c>
      <c r="J533" s="55">
        <v>2.4358</v>
      </c>
      <c r="K533" s="55">
        <v>2.4264000000000001</v>
      </c>
      <c r="L533" s="55" t="s">
        <v>551</v>
      </c>
      <c r="M533" s="55">
        <v>2.3952</v>
      </c>
      <c r="N533" s="55">
        <v>2.3896999999999999</v>
      </c>
      <c r="O533" s="55">
        <v>2.3613</v>
      </c>
      <c r="R533" s="4"/>
      <c r="S533" s="38" t="s">
        <v>825</v>
      </c>
      <c r="T533" s="4" t="str">
        <f>VLOOKUP(LEFT(Table7912[[#This Row],[Column1]],FIND("–",Table7912[[#This Row],[Column1]])-1),Table610[],2,0)</f>
        <v>2 7/16</v>
      </c>
      <c r="U533" s="13">
        <f>VLOOKUP(LEFT(Table7912[[#This Row],[Column1]],FIND("–",Table7912[[#This Row],[Column1]])-1),Table610[],4,0)</f>
        <v>2.4375</v>
      </c>
      <c r="V533" s="4" t="str">
        <f t="shared" si="17"/>
        <v>16</v>
      </c>
      <c r="W533" s="4" t="s">
        <v>382</v>
      </c>
      <c r="X533" s="4" t="s">
        <v>373</v>
      </c>
      <c r="Y533" s="4" t="str">
        <f>CONCATENATE(Table7912[[#This Row],[Fraction]],"-",Table7912[[#This Row],[Pitch]]," ",Table7912[[#This Row],[Series]]," ",Table7912[[#This Row],[Class]])</f>
        <v>2 7/16-16 UNS 2B</v>
      </c>
      <c r="Z533" s="4" t="str">
        <f>CONCATENATE(TEXT(Table7912[[#This Row],[Decimal]],".000"),"-",Table7912[[#This Row],[Pitch]]," ",Table7912[[#This Row],[Series]]," ",Table7912[[#This Row],[Class]])</f>
        <v>2.438-16 UNS 2B</v>
      </c>
      <c r="AC533" s="55">
        <v>2.4375</v>
      </c>
      <c r="AE533" s="4">
        <v>2.4041000000000001</v>
      </c>
      <c r="AF533" s="4">
        <v>2.3969</v>
      </c>
      <c r="AG533" s="4"/>
      <c r="AH533" s="55">
        <v>2.37</v>
      </c>
      <c r="AI533" s="4">
        <v>2.3839999999999999</v>
      </c>
      <c r="AJ533" s="4"/>
      <c r="AK533" s="4"/>
      <c r="AL533" s="4"/>
      <c r="AM533" s="4"/>
      <c r="AN533" s="4"/>
      <c r="AO533" s="4"/>
      <c r="AS533" s="16"/>
      <c r="AT533" s="16"/>
      <c r="AX533" s="17"/>
      <c r="AY533" s="77"/>
    </row>
    <row r="534" spans="1:51" x14ac:dyDescent="0.25">
      <c r="A534" s="38" t="s">
        <v>825</v>
      </c>
      <c r="B534" s="4" t="str">
        <f>VLOOKUP(LEFT(Table711[[#This Row],[Column1]],FIND("–",Table711[[#This Row],[Column1]])-1),Table610[],2,0)</f>
        <v>2 7/16</v>
      </c>
      <c r="C534" s="13">
        <f>VLOOKUP(LEFT(Table711[[#This Row],[Column1]],FIND("–",Table711[[#This Row],[Column1]])-1),Table610[],4,0)</f>
        <v>2.4375</v>
      </c>
      <c r="D534" s="4" t="str">
        <f t="shared" si="16"/>
        <v>16</v>
      </c>
      <c r="E534" s="4" t="s">
        <v>382</v>
      </c>
      <c r="F534" s="4" t="s">
        <v>374</v>
      </c>
      <c r="G534" s="4" t="str">
        <f>CONCATENATE(Table711[[#This Row],[Fraction]],"-",Table711[[#This Row],[Pitch]]," ",Table711[[#This Row],[Series]]," ",Table711[[#This Row],[Class]])</f>
        <v>2 7/16-16 UNS 3A</v>
      </c>
      <c r="H534" s="4" t="str">
        <f>CONCATENATE(TEXT(Table711[[#This Row],[Decimal]],".000"),"-",Table711[[#This Row],[Pitch]]," ",Table711[[#This Row],[Series]]," ",Table711[[#This Row],[Class]])</f>
        <v>2.438-16 UNS 3A</v>
      </c>
      <c r="I534" s="55">
        <v>0</v>
      </c>
      <c r="J534" s="55">
        <v>2.4375</v>
      </c>
      <c r="K534" s="55">
        <v>2.4281000000000001</v>
      </c>
      <c r="L534" s="55" t="s">
        <v>551</v>
      </c>
      <c r="M534" s="55">
        <v>2.3969</v>
      </c>
      <c r="N534" s="55">
        <v>2.3927999999999998</v>
      </c>
      <c r="O534" s="55">
        <v>2.363</v>
      </c>
      <c r="R534" s="4"/>
      <c r="S534" s="38" t="s">
        <v>825</v>
      </c>
      <c r="T534" s="4" t="str">
        <f>VLOOKUP(LEFT(Table7912[[#This Row],[Column1]],FIND("–",Table7912[[#This Row],[Column1]])-1),Table610[],2,0)</f>
        <v>2 7/16</v>
      </c>
      <c r="U534" s="13">
        <f>VLOOKUP(LEFT(Table7912[[#This Row],[Column1]],FIND("–",Table7912[[#This Row],[Column1]])-1),Table610[],4,0)</f>
        <v>2.4375</v>
      </c>
      <c r="V534" s="4" t="str">
        <f t="shared" si="17"/>
        <v>16</v>
      </c>
      <c r="W534" s="4" t="s">
        <v>382</v>
      </c>
      <c r="X534" s="4" t="s">
        <v>375</v>
      </c>
      <c r="Y534" s="4" t="str">
        <f>CONCATENATE(Table7912[[#This Row],[Fraction]],"-",Table7912[[#This Row],[Pitch]]," ",Table7912[[#This Row],[Series]]," ",Table7912[[#This Row],[Class]])</f>
        <v>2 7/16-16 UNS 3B</v>
      </c>
      <c r="Z534" s="4" t="str">
        <f>CONCATENATE(TEXT(Table7912[[#This Row],[Decimal]],".000"),"-",Table7912[[#This Row],[Pitch]]," ",Table7912[[#This Row],[Series]]," ",Table7912[[#This Row],[Class]])</f>
        <v>2.438-16 UNS 3B</v>
      </c>
      <c r="AC534" s="55">
        <v>2.4375</v>
      </c>
      <c r="AE534" s="4">
        <v>2.4022999999999999</v>
      </c>
      <c r="AF534" s="4">
        <v>2.3969</v>
      </c>
      <c r="AG534" s="4"/>
      <c r="AH534" s="55">
        <v>2.37</v>
      </c>
      <c r="AI534" s="4">
        <v>2.3782999999999999</v>
      </c>
      <c r="AJ534" s="4"/>
      <c r="AK534" s="4"/>
      <c r="AL534" s="4"/>
      <c r="AM534" s="4"/>
      <c r="AN534" s="4"/>
      <c r="AO534" s="4"/>
      <c r="AS534" s="16"/>
      <c r="AT534" s="16"/>
      <c r="AX534" s="17"/>
      <c r="AY534" s="77"/>
    </row>
    <row r="535" spans="1:51" x14ac:dyDescent="0.25">
      <c r="A535" s="38" t="s">
        <v>826</v>
      </c>
      <c r="B535" s="4" t="str">
        <f>VLOOKUP(LEFT(Table711[[#This Row],[Column1]],FIND("–",Table711[[#This Row],[Column1]])-1),Table610[],2,0)</f>
        <v>2 1/2</v>
      </c>
      <c r="C535" s="13">
        <f>VLOOKUP(LEFT(Table711[[#This Row],[Column1]],FIND("–",Table711[[#This Row],[Column1]])-1),Table610[],4,0)</f>
        <v>2.5</v>
      </c>
      <c r="D535" s="4" t="str">
        <f t="shared" si="16"/>
        <v>4</v>
      </c>
      <c r="E535" s="4" t="s">
        <v>381</v>
      </c>
      <c r="F535" s="4" t="s">
        <v>376</v>
      </c>
      <c r="G535" s="4" t="str">
        <f>CONCATENATE(Table711[[#This Row],[Fraction]],"-",Table711[[#This Row],[Pitch]]," ",Table711[[#This Row],[Series]]," ",Table711[[#This Row],[Class]])</f>
        <v>2 1/2-4 UNC 1A</v>
      </c>
      <c r="H535" s="4" t="str">
        <f>CONCATENATE(TEXT(Table711[[#This Row],[Decimal]],".000"),"-",Table711[[#This Row],[Pitch]]," ",Table711[[#This Row],[Series]]," ",Table711[[#This Row],[Class]])</f>
        <v>2.500-4 UNC 1A</v>
      </c>
      <c r="I535" s="55">
        <v>3.0999999999999999E-3</v>
      </c>
      <c r="J535" s="55">
        <v>2.4969000000000001</v>
      </c>
      <c r="K535" s="55">
        <v>2.4611999999999998</v>
      </c>
      <c r="L535" s="55" t="s">
        <v>551</v>
      </c>
      <c r="M535" s="55">
        <v>2.3344999999999998</v>
      </c>
      <c r="N535" s="55">
        <v>2.319</v>
      </c>
      <c r="O535" s="55">
        <v>2.1991999999999998</v>
      </c>
      <c r="R535" s="4"/>
      <c r="S535" s="38" t="s">
        <v>826</v>
      </c>
      <c r="T535" s="4" t="str">
        <f>VLOOKUP(LEFT(Table7912[[#This Row],[Column1]],FIND("–",Table7912[[#This Row],[Column1]])-1),Table610[],2,0)</f>
        <v>2 1/2</v>
      </c>
      <c r="U535" s="13">
        <f>VLOOKUP(LEFT(Table7912[[#This Row],[Column1]],FIND("–",Table7912[[#This Row],[Column1]])-1),Table610[],4,0)</f>
        <v>2.5</v>
      </c>
      <c r="V535" s="4" t="str">
        <f t="shared" si="17"/>
        <v>4</v>
      </c>
      <c r="W535" s="4" t="s">
        <v>381</v>
      </c>
      <c r="X535" s="4" t="s">
        <v>377</v>
      </c>
      <c r="Y535" s="4" t="str">
        <f>CONCATENATE(Table7912[[#This Row],[Fraction]],"-",Table7912[[#This Row],[Pitch]]," ",Table7912[[#This Row],[Series]]," ",Table7912[[#This Row],[Class]])</f>
        <v>2 1/2-4 UNC 1B</v>
      </c>
      <c r="Z535" s="4" t="str">
        <f>CONCATENATE(TEXT(Table7912[[#This Row],[Decimal]],".000"),"-",Table7912[[#This Row],[Pitch]]," ",Table7912[[#This Row],[Series]]," ",Table7912[[#This Row],[Class]])</f>
        <v>2.500-4 UNC 1B</v>
      </c>
      <c r="AC535" s="55">
        <v>2.5</v>
      </c>
      <c r="AE535" s="4">
        <v>2.3578000000000001</v>
      </c>
      <c r="AF535" s="4">
        <v>2.3376000000000001</v>
      </c>
      <c r="AG535" s="4"/>
      <c r="AH535" s="55">
        <v>2.2290000000000001</v>
      </c>
      <c r="AI535" s="4">
        <v>2.2669999999999999</v>
      </c>
      <c r="AJ535" s="4"/>
      <c r="AK535" s="4"/>
      <c r="AL535" s="4"/>
      <c r="AM535" s="4"/>
      <c r="AN535" s="4"/>
      <c r="AO535" s="4"/>
      <c r="AS535" s="16"/>
      <c r="AT535" s="16"/>
      <c r="AX535" s="17"/>
      <c r="AY535" s="77"/>
    </row>
    <row r="536" spans="1:51" x14ac:dyDescent="0.25">
      <c r="A536" s="38" t="s">
        <v>826</v>
      </c>
      <c r="B536" s="4" t="str">
        <f>VLOOKUP(LEFT(Table711[[#This Row],[Column1]],FIND("–",Table711[[#This Row],[Column1]])-1),Table610[],2,0)</f>
        <v>2 1/2</v>
      </c>
      <c r="C536" s="13">
        <f>VLOOKUP(LEFT(Table711[[#This Row],[Column1]],FIND("–",Table711[[#This Row],[Column1]])-1),Table610[],4,0)</f>
        <v>2.5</v>
      </c>
      <c r="D536" s="4" t="str">
        <f t="shared" si="16"/>
        <v>4</v>
      </c>
      <c r="E536" s="4" t="s">
        <v>381</v>
      </c>
      <c r="F536" s="4" t="s">
        <v>372</v>
      </c>
      <c r="G536" s="4" t="str">
        <f>CONCATENATE(Table711[[#This Row],[Fraction]],"-",Table711[[#This Row],[Pitch]]," ",Table711[[#This Row],[Series]]," ",Table711[[#This Row],[Class]])</f>
        <v>2 1/2-4 UNC 2A</v>
      </c>
      <c r="H536" s="4" t="str">
        <f>CONCATENATE(TEXT(Table711[[#This Row],[Decimal]],".000"),"-",Table711[[#This Row],[Pitch]]," ",Table711[[#This Row],[Series]]," ",Table711[[#This Row],[Class]])</f>
        <v>2.500-4 UNC 2A</v>
      </c>
      <c r="I536" s="55">
        <v>3.0999999999999999E-3</v>
      </c>
      <c r="J536" s="55">
        <v>2.4969000000000001</v>
      </c>
      <c r="K536" s="55">
        <v>2.4731000000000001</v>
      </c>
      <c r="L536" s="55">
        <v>2.4611999999999998</v>
      </c>
      <c r="M536" s="55">
        <v>2.3344999999999998</v>
      </c>
      <c r="N536" s="55">
        <v>2.3241000000000001</v>
      </c>
      <c r="O536" s="55">
        <v>2.1991999999999998</v>
      </c>
      <c r="R536" s="4"/>
      <c r="S536" s="38" t="s">
        <v>826</v>
      </c>
      <c r="T536" s="4" t="str">
        <f>VLOOKUP(LEFT(Table7912[[#This Row],[Column1]],FIND("–",Table7912[[#This Row],[Column1]])-1),Table610[],2,0)</f>
        <v>2 1/2</v>
      </c>
      <c r="U536" s="13">
        <f>VLOOKUP(LEFT(Table7912[[#This Row],[Column1]],FIND("–",Table7912[[#This Row],[Column1]])-1),Table610[],4,0)</f>
        <v>2.5</v>
      </c>
      <c r="V536" s="4" t="str">
        <f t="shared" si="17"/>
        <v>4</v>
      </c>
      <c r="W536" s="4" t="s">
        <v>381</v>
      </c>
      <c r="X536" s="4" t="s">
        <v>373</v>
      </c>
      <c r="Y536" s="4" t="str">
        <f>CONCATENATE(Table7912[[#This Row],[Fraction]],"-",Table7912[[#This Row],[Pitch]]," ",Table7912[[#This Row],[Series]]," ",Table7912[[#This Row],[Class]])</f>
        <v>2 1/2-4 UNC 2B</v>
      </c>
      <c r="Z536" s="4" t="str">
        <f>CONCATENATE(TEXT(Table7912[[#This Row],[Decimal]],".000"),"-",Table7912[[#This Row],[Pitch]]," ",Table7912[[#This Row],[Series]]," ",Table7912[[#This Row],[Class]])</f>
        <v>2.500-4 UNC 2B</v>
      </c>
      <c r="AC536" s="55">
        <v>2.5</v>
      </c>
      <c r="AE536" s="4">
        <v>2.3511000000000002</v>
      </c>
      <c r="AF536" s="4">
        <v>2.3376000000000001</v>
      </c>
      <c r="AG536" s="4"/>
      <c r="AH536" s="55">
        <v>2.2290000000000001</v>
      </c>
      <c r="AI536" s="4">
        <v>2.2669999999999999</v>
      </c>
      <c r="AJ536" s="4"/>
      <c r="AK536" s="4"/>
      <c r="AL536" s="4"/>
      <c r="AM536" s="4"/>
      <c r="AN536" s="4"/>
      <c r="AO536" s="4"/>
      <c r="AS536" s="16"/>
      <c r="AT536" s="16"/>
      <c r="AX536" s="17"/>
      <c r="AY536" s="77"/>
    </row>
    <row r="537" spans="1:51" x14ac:dyDescent="0.25">
      <c r="A537" s="38" t="s">
        <v>827</v>
      </c>
      <c r="B537" s="4" t="str">
        <f>VLOOKUP(LEFT(Table711[[#This Row],[Column1]],FIND("–",Table711[[#This Row],[Column1]])-1),Table610[],2,0)</f>
        <v>2 1/2</v>
      </c>
      <c r="C537" s="13">
        <f>VLOOKUP(LEFT(Table711[[#This Row],[Column1]],FIND("–",Table711[[#This Row],[Column1]])-1),Table610[],4,0)</f>
        <v>2.5</v>
      </c>
      <c r="D537" s="4" t="str">
        <f t="shared" si="16"/>
        <v>6</v>
      </c>
      <c r="E537" s="4" t="s">
        <v>384</v>
      </c>
      <c r="F537" s="4" t="s">
        <v>374</v>
      </c>
      <c r="G537" s="4" t="str">
        <f>CONCATENATE(Table711[[#This Row],[Fraction]],"-",Table711[[#This Row],[Pitch]]," ",Table711[[#This Row],[Series]]," ",Table711[[#This Row],[Class]])</f>
        <v>2 1/2-6 UN 3A</v>
      </c>
      <c r="H537" s="4" t="str">
        <f>CONCATENATE(TEXT(Table711[[#This Row],[Decimal]],".000"),"-",Table711[[#This Row],[Pitch]]," ",Table711[[#This Row],[Series]]," ",Table711[[#This Row],[Class]])</f>
        <v>2.500-6 UN 3A</v>
      </c>
      <c r="I537" s="55">
        <v>0</v>
      </c>
      <c r="J537" s="55">
        <v>2.5</v>
      </c>
      <c r="K537" s="55">
        <v>2.4762</v>
      </c>
      <c r="L537" s="55" t="s">
        <v>551</v>
      </c>
      <c r="M537" s="55">
        <v>2.3376000000000001</v>
      </c>
      <c r="N537" s="55">
        <v>2.3298000000000001</v>
      </c>
      <c r="O537" s="55">
        <v>2.2023000000000001</v>
      </c>
      <c r="R537" s="4"/>
      <c r="S537" s="38" t="s">
        <v>827</v>
      </c>
      <c r="T537" s="4" t="str">
        <f>VLOOKUP(LEFT(Table7912[[#This Row],[Column1]],FIND("–",Table7912[[#This Row],[Column1]])-1),Table610[],2,0)</f>
        <v>2 1/2</v>
      </c>
      <c r="U537" s="13">
        <f>VLOOKUP(LEFT(Table7912[[#This Row],[Column1]],FIND("–",Table7912[[#This Row],[Column1]])-1),Table610[],4,0)</f>
        <v>2.5</v>
      </c>
      <c r="V537" s="4" t="str">
        <f t="shared" si="17"/>
        <v>6</v>
      </c>
      <c r="W537" s="4" t="s">
        <v>384</v>
      </c>
      <c r="X537" s="4" t="s">
        <v>375</v>
      </c>
      <c r="Y537" s="4" t="str">
        <f>CONCATENATE(Table7912[[#This Row],[Fraction]],"-",Table7912[[#This Row],[Pitch]]," ",Table7912[[#This Row],[Series]]," ",Table7912[[#This Row],[Class]])</f>
        <v>2 1/2-6 UN 3B</v>
      </c>
      <c r="Z537" s="4" t="str">
        <f>CONCATENATE(TEXT(Table7912[[#This Row],[Decimal]],".000"),"-",Table7912[[#This Row],[Pitch]]," ",Table7912[[#This Row],[Series]]," ",Table7912[[#This Row],[Class]])</f>
        <v>2.500-6 UN 3B</v>
      </c>
      <c r="AC537" s="55">
        <v>2.5</v>
      </c>
      <c r="AE537" s="4">
        <v>2.3477000000000001</v>
      </c>
      <c r="AF537" s="4">
        <v>2.3376000000000001</v>
      </c>
      <c r="AG537" s="4"/>
      <c r="AH537" s="55">
        <v>2.2290000000000001</v>
      </c>
      <c r="AI537" s="4">
        <v>2.2593999999999999</v>
      </c>
      <c r="AJ537" s="4"/>
      <c r="AK537" s="4"/>
      <c r="AL537" s="4"/>
      <c r="AM537" s="4"/>
      <c r="AN537" s="4"/>
      <c r="AO537" s="4"/>
      <c r="AS537" s="16"/>
      <c r="AT537" s="16"/>
      <c r="AX537" s="17"/>
      <c r="AY537" s="77"/>
    </row>
    <row r="538" spans="1:51" x14ac:dyDescent="0.25">
      <c r="A538" s="38" t="s">
        <v>827</v>
      </c>
      <c r="B538" s="4" t="str">
        <f>VLOOKUP(LEFT(Table711[[#This Row],[Column1]],FIND("–",Table711[[#This Row],[Column1]])-1),Table610[],2,0)</f>
        <v>2 1/2</v>
      </c>
      <c r="C538" s="13">
        <f>VLOOKUP(LEFT(Table711[[#This Row],[Column1]],FIND("–",Table711[[#This Row],[Column1]])-1),Table610[],4,0)</f>
        <v>2.5</v>
      </c>
      <c r="D538" s="4" t="str">
        <f t="shared" si="16"/>
        <v>6</v>
      </c>
      <c r="E538" s="4" t="s">
        <v>384</v>
      </c>
      <c r="F538" s="4" t="s">
        <v>372</v>
      </c>
      <c r="G538" s="4" t="str">
        <f>CONCATENATE(Table711[[#This Row],[Fraction]],"-",Table711[[#This Row],[Pitch]]," ",Table711[[#This Row],[Series]]," ",Table711[[#This Row],[Class]])</f>
        <v>2 1/2-6 UN 2A</v>
      </c>
      <c r="H538" s="4" t="str">
        <f>CONCATENATE(TEXT(Table711[[#This Row],[Decimal]],".000"),"-",Table711[[#This Row],[Pitch]]," ",Table711[[#This Row],[Series]]," ",Table711[[#This Row],[Class]])</f>
        <v>2.500-6 UN 2A</v>
      </c>
      <c r="I538" s="55">
        <v>2.7000000000000001E-3</v>
      </c>
      <c r="J538" s="55">
        <v>2.4973000000000001</v>
      </c>
      <c r="K538" s="55">
        <v>2.4790999999999999</v>
      </c>
      <c r="L538" s="55" t="s">
        <v>551</v>
      </c>
      <c r="M538" s="55">
        <v>2.3889999999999998</v>
      </c>
      <c r="N538" s="55">
        <v>2.38</v>
      </c>
      <c r="O538" s="55">
        <v>2.2989000000000002</v>
      </c>
      <c r="R538" s="4"/>
      <c r="S538" s="38" t="s">
        <v>827</v>
      </c>
      <c r="T538" s="4" t="str">
        <f>VLOOKUP(LEFT(Table7912[[#This Row],[Column1]],FIND("–",Table7912[[#This Row],[Column1]])-1),Table610[],2,0)</f>
        <v>2 1/2</v>
      </c>
      <c r="U538" s="13">
        <f>VLOOKUP(LEFT(Table7912[[#This Row],[Column1]],FIND("–",Table7912[[#This Row],[Column1]])-1),Table610[],4,0)</f>
        <v>2.5</v>
      </c>
      <c r="V538" s="4" t="str">
        <f t="shared" si="17"/>
        <v>6</v>
      </c>
      <c r="W538" s="4" t="s">
        <v>384</v>
      </c>
      <c r="X538" s="4" t="s">
        <v>373</v>
      </c>
      <c r="Y538" s="4" t="str">
        <f>CONCATENATE(Table7912[[#This Row],[Fraction]],"-",Table7912[[#This Row],[Pitch]]," ",Table7912[[#This Row],[Series]]," ",Table7912[[#This Row],[Class]])</f>
        <v>2 1/2-6 UN 2B</v>
      </c>
      <c r="Z538" s="4" t="str">
        <f>CONCATENATE(TEXT(Table7912[[#This Row],[Decimal]],".000"),"-",Table7912[[#This Row],[Pitch]]," ",Table7912[[#This Row],[Series]]," ",Table7912[[#This Row],[Class]])</f>
        <v>2.500-6 UN 2B</v>
      </c>
      <c r="AC538" s="55">
        <v>2.5</v>
      </c>
      <c r="AE538" s="4">
        <v>2.4033000000000002</v>
      </c>
      <c r="AF538" s="4">
        <v>2.3917000000000002</v>
      </c>
      <c r="AG538" s="4"/>
      <c r="AH538" s="55">
        <v>2.3199999999999998</v>
      </c>
      <c r="AI538" s="4">
        <v>2.35</v>
      </c>
      <c r="AJ538" s="4"/>
      <c r="AK538" s="4"/>
      <c r="AL538" s="4"/>
      <c r="AM538" s="4"/>
      <c r="AN538" s="4"/>
      <c r="AO538" s="4"/>
      <c r="AS538" s="16"/>
      <c r="AT538" s="16"/>
      <c r="AX538" s="17"/>
      <c r="AY538" s="77"/>
    </row>
    <row r="539" spans="1:51" x14ac:dyDescent="0.25">
      <c r="A539" s="38" t="s">
        <v>827</v>
      </c>
      <c r="B539" s="4" t="str">
        <f>VLOOKUP(LEFT(Table711[[#This Row],[Column1]],FIND("–",Table711[[#This Row],[Column1]])-1),Table610[],2,0)</f>
        <v>2 1/2</v>
      </c>
      <c r="C539" s="13">
        <f>VLOOKUP(LEFT(Table711[[#This Row],[Column1]],FIND("–",Table711[[#This Row],[Column1]])-1),Table610[],4,0)</f>
        <v>2.5</v>
      </c>
      <c r="D539" s="4" t="str">
        <f t="shared" si="16"/>
        <v>6</v>
      </c>
      <c r="E539" s="4" t="s">
        <v>384</v>
      </c>
      <c r="F539" s="4" t="s">
        <v>374</v>
      </c>
      <c r="G539" s="4" t="str">
        <f>CONCATENATE(Table711[[#This Row],[Fraction]],"-",Table711[[#This Row],[Pitch]]," ",Table711[[#This Row],[Series]]," ",Table711[[#This Row],[Class]])</f>
        <v>2 1/2-6 UN 3A</v>
      </c>
      <c r="H539" s="4" t="str">
        <f>CONCATENATE(TEXT(Table711[[#This Row],[Decimal]],".000"),"-",Table711[[#This Row],[Pitch]]," ",Table711[[#This Row],[Series]]," ",Table711[[#This Row],[Class]])</f>
        <v>2.500-6 UN 3A</v>
      </c>
      <c r="I539" s="55">
        <v>0</v>
      </c>
      <c r="J539" s="55">
        <v>2.5</v>
      </c>
      <c r="K539" s="55">
        <v>2.4817999999999998</v>
      </c>
      <c r="L539" s="55" t="s">
        <v>551</v>
      </c>
      <c r="M539" s="55">
        <v>2.3917000000000002</v>
      </c>
      <c r="N539" s="55">
        <v>2.3849999999999998</v>
      </c>
      <c r="O539" s="55">
        <v>2.3016000000000001</v>
      </c>
      <c r="R539" s="4"/>
      <c r="S539" s="38" t="s">
        <v>827</v>
      </c>
      <c r="T539" s="4" t="str">
        <f>VLOOKUP(LEFT(Table7912[[#This Row],[Column1]],FIND("–",Table7912[[#This Row],[Column1]])-1),Table610[],2,0)</f>
        <v>2 1/2</v>
      </c>
      <c r="U539" s="13">
        <f>VLOOKUP(LEFT(Table7912[[#This Row],[Column1]],FIND("–",Table7912[[#This Row],[Column1]])-1),Table610[],4,0)</f>
        <v>2.5</v>
      </c>
      <c r="V539" s="4" t="str">
        <f t="shared" si="17"/>
        <v>6</v>
      </c>
      <c r="W539" s="4" t="s">
        <v>384</v>
      </c>
      <c r="X539" s="4" t="s">
        <v>375</v>
      </c>
      <c r="Y539" s="4" t="str">
        <f>CONCATENATE(Table7912[[#This Row],[Fraction]],"-",Table7912[[#This Row],[Pitch]]," ",Table7912[[#This Row],[Series]]," ",Table7912[[#This Row],[Class]])</f>
        <v>2 1/2-6 UN 3B</v>
      </c>
      <c r="Z539" s="4" t="str">
        <f>CONCATENATE(TEXT(Table7912[[#This Row],[Decimal]],".000"),"-",Table7912[[#This Row],[Pitch]]," ",Table7912[[#This Row],[Series]]," ",Table7912[[#This Row],[Class]])</f>
        <v>2.500-6 UN 3B</v>
      </c>
      <c r="AC539" s="55">
        <v>2.5</v>
      </c>
      <c r="AE539" s="4">
        <v>2.4003999999999999</v>
      </c>
      <c r="AF539" s="4">
        <v>2.3917000000000002</v>
      </c>
      <c r="AG539" s="4"/>
      <c r="AH539" s="55">
        <v>2.3199999999999998</v>
      </c>
      <c r="AI539" s="4">
        <v>2.3395999999999999</v>
      </c>
      <c r="AJ539" s="4"/>
      <c r="AK539" s="4"/>
      <c r="AL539" s="4"/>
      <c r="AM539" s="4"/>
      <c r="AN539" s="4"/>
      <c r="AO539" s="4"/>
      <c r="AS539" s="16"/>
      <c r="AT539" s="16"/>
      <c r="AX539" s="17"/>
      <c r="AY539" s="77"/>
    </row>
    <row r="540" spans="1:51" x14ac:dyDescent="0.25">
      <c r="A540" s="38" t="s">
        <v>828</v>
      </c>
      <c r="B540" s="4" t="str">
        <f>VLOOKUP(LEFT(Table711[[#This Row],[Column1]],FIND("–",Table711[[#This Row],[Column1]])-1),Table610[],2,0)</f>
        <v>2 1/2</v>
      </c>
      <c r="C540" s="13">
        <f>VLOOKUP(LEFT(Table711[[#This Row],[Column1]],FIND("–",Table711[[#This Row],[Column1]])-1),Table610[],4,0)</f>
        <v>2.5</v>
      </c>
      <c r="D540" s="4" t="str">
        <f t="shared" si="16"/>
        <v>8</v>
      </c>
      <c r="E540" s="4" t="s">
        <v>384</v>
      </c>
      <c r="F540" s="4" t="s">
        <v>372</v>
      </c>
      <c r="G540" s="4" t="str">
        <f>CONCATENATE(Table711[[#This Row],[Fraction]],"-",Table711[[#This Row],[Pitch]]," ",Table711[[#This Row],[Series]]," ",Table711[[#This Row],[Class]])</f>
        <v>2 1/2-8 UN 2A</v>
      </c>
      <c r="H540" s="4" t="str">
        <f>CONCATENATE(TEXT(Table711[[#This Row],[Decimal]],".000"),"-",Table711[[#This Row],[Pitch]]," ",Table711[[#This Row],[Series]]," ",Table711[[#This Row],[Class]])</f>
        <v>2.500-8 UN 2A</v>
      </c>
      <c r="I540" s="55">
        <v>2.3999999999999998E-3</v>
      </c>
      <c r="J540" s="55">
        <v>2.4975999999999998</v>
      </c>
      <c r="K540" s="55">
        <v>2.4826000000000001</v>
      </c>
      <c r="L540" s="55">
        <v>2.4750999999999999</v>
      </c>
      <c r="M540" s="55">
        <v>2.4163999999999999</v>
      </c>
      <c r="N540" s="55">
        <v>2.4081999999999999</v>
      </c>
      <c r="O540" s="55">
        <v>2.3488000000000002</v>
      </c>
      <c r="R540" s="4"/>
      <c r="S540" s="38" t="s">
        <v>828</v>
      </c>
      <c r="T540" s="4" t="str">
        <f>VLOOKUP(LEFT(Table7912[[#This Row],[Column1]],FIND("–",Table7912[[#This Row],[Column1]])-1),Table610[],2,0)</f>
        <v>2 1/2</v>
      </c>
      <c r="U540" s="13">
        <f>VLOOKUP(LEFT(Table7912[[#This Row],[Column1]],FIND("–",Table7912[[#This Row],[Column1]])-1),Table610[],4,0)</f>
        <v>2.5</v>
      </c>
      <c r="V540" s="4" t="str">
        <f t="shared" si="17"/>
        <v>8</v>
      </c>
      <c r="W540" s="4" t="s">
        <v>384</v>
      </c>
      <c r="X540" s="4" t="s">
        <v>373</v>
      </c>
      <c r="Y540" s="4" t="str">
        <f>CONCATENATE(Table7912[[#This Row],[Fraction]],"-",Table7912[[#This Row],[Pitch]]," ",Table7912[[#This Row],[Series]]," ",Table7912[[#This Row],[Class]])</f>
        <v>2 1/2-8 UN 2B</v>
      </c>
      <c r="Z540" s="4" t="str">
        <f>CONCATENATE(TEXT(Table7912[[#This Row],[Decimal]],".000"),"-",Table7912[[#This Row],[Pitch]]," ",Table7912[[#This Row],[Series]]," ",Table7912[[#This Row],[Class]])</f>
        <v>2.500-8 UN 2B</v>
      </c>
      <c r="AC540" s="55">
        <v>2.5</v>
      </c>
      <c r="AE540" s="4">
        <v>2.4293999999999998</v>
      </c>
      <c r="AF540" s="4">
        <v>2.4188000000000001</v>
      </c>
      <c r="AG540" s="4"/>
      <c r="AH540" s="55">
        <v>2.3650000000000002</v>
      </c>
      <c r="AI540" s="4">
        <v>2.39</v>
      </c>
      <c r="AJ540" s="4"/>
      <c r="AK540" s="4"/>
      <c r="AL540" s="4"/>
      <c r="AM540" s="4"/>
      <c r="AN540" s="4"/>
      <c r="AO540" s="4"/>
      <c r="AS540" s="16"/>
      <c r="AT540" s="16"/>
      <c r="AX540" s="17"/>
      <c r="AY540" s="77"/>
    </row>
    <row r="541" spans="1:51" x14ac:dyDescent="0.25">
      <c r="A541" s="38" t="s">
        <v>828</v>
      </c>
      <c r="B541" s="4" t="str">
        <f>VLOOKUP(LEFT(Table711[[#This Row],[Column1]],FIND("–",Table711[[#This Row],[Column1]])-1),Table610[],2,0)</f>
        <v>2 1/2</v>
      </c>
      <c r="C541" s="13">
        <f>VLOOKUP(LEFT(Table711[[#This Row],[Column1]],FIND("–",Table711[[#This Row],[Column1]])-1),Table610[],4,0)</f>
        <v>2.5</v>
      </c>
      <c r="D541" s="4" t="str">
        <f t="shared" si="16"/>
        <v>8</v>
      </c>
      <c r="E541" s="4" t="s">
        <v>384</v>
      </c>
      <c r="F541" s="4" t="s">
        <v>374</v>
      </c>
      <c r="G541" s="4" t="str">
        <f>CONCATENATE(Table711[[#This Row],[Fraction]],"-",Table711[[#This Row],[Pitch]]," ",Table711[[#This Row],[Series]]," ",Table711[[#This Row],[Class]])</f>
        <v>2 1/2-8 UN 3A</v>
      </c>
      <c r="H541" s="4" t="str">
        <f>CONCATENATE(TEXT(Table711[[#This Row],[Decimal]],".000"),"-",Table711[[#This Row],[Pitch]]," ",Table711[[#This Row],[Series]]," ",Table711[[#This Row],[Class]])</f>
        <v>2.500-8 UN 3A</v>
      </c>
      <c r="I541" s="55">
        <v>0</v>
      </c>
      <c r="J541" s="55">
        <v>2.5</v>
      </c>
      <c r="K541" s="55">
        <v>2.4849999999999999</v>
      </c>
      <c r="L541" s="55" t="s">
        <v>551</v>
      </c>
      <c r="M541" s="55">
        <v>2.4188000000000001</v>
      </c>
      <c r="N541" s="55">
        <v>2.4127000000000001</v>
      </c>
      <c r="O541" s="55">
        <v>2.3512</v>
      </c>
      <c r="R541" s="4"/>
      <c r="S541" s="38" t="s">
        <v>828</v>
      </c>
      <c r="T541" s="4" t="str">
        <f>VLOOKUP(LEFT(Table7912[[#This Row],[Column1]],FIND("–",Table7912[[#This Row],[Column1]])-1),Table610[],2,0)</f>
        <v>2 1/2</v>
      </c>
      <c r="U541" s="13">
        <f>VLOOKUP(LEFT(Table7912[[#This Row],[Column1]],FIND("–",Table7912[[#This Row],[Column1]])-1),Table610[],4,0)</f>
        <v>2.5</v>
      </c>
      <c r="V541" s="4" t="str">
        <f t="shared" si="17"/>
        <v>8</v>
      </c>
      <c r="W541" s="4" t="s">
        <v>384</v>
      </c>
      <c r="X541" s="4" t="s">
        <v>375</v>
      </c>
      <c r="Y541" s="4" t="str">
        <f>CONCATENATE(Table7912[[#This Row],[Fraction]],"-",Table7912[[#This Row],[Pitch]]," ",Table7912[[#This Row],[Series]]," ",Table7912[[#This Row],[Class]])</f>
        <v>2 1/2-8 UN 3B</v>
      </c>
      <c r="Z541" s="4" t="str">
        <f>CONCATENATE(TEXT(Table7912[[#This Row],[Decimal]],".000"),"-",Table7912[[#This Row],[Pitch]]," ",Table7912[[#This Row],[Series]]," ",Table7912[[#This Row],[Class]])</f>
        <v>2.500-8 UN 3B</v>
      </c>
      <c r="AC541" s="55">
        <v>2.5</v>
      </c>
      <c r="AE541" s="4">
        <v>2.4268000000000001</v>
      </c>
      <c r="AF541" s="4">
        <v>2.4188000000000001</v>
      </c>
      <c r="AG541" s="4"/>
      <c r="AH541" s="55">
        <v>2.3650000000000002</v>
      </c>
      <c r="AI541" s="4">
        <v>2.3797000000000001</v>
      </c>
      <c r="AJ541" s="4"/>
      <c r="AK541" s="4"/>
      <c r="AL541" s="4"/>
      <c r="AM541" s="4"/>
      <c r="AN541" s="4"/>
      <c r="AO541" s="4"/>
      <c r="AS541" s="16"/>
      <c r="AT541" s="16"/>
      <c r="AX541" s="17"/>
      <c r="AY541" s="77"/>
    </row>
    <row r="542" spans="1:51" x14ac:dyDescent="0.25">
      <c r="A542" s="38" t="s">
        <v>829</v>
      </c>
      <c r="B542" s="4" t="str">
        <f>VLOOKUP(LEFT(Table711[[#This Row],[Column1]],FIND("–",Table711[[#This Row],[Column1]])-1),Table610[],2,0)</f>
        <v>2 1/2</v>
      </c>
      <c r="C542" s="13">
        <f>VLOOKUP(LEFT(Table711[[#This Row],[Column1]],FIND("–",Table711[[#This Row],[Column1]])-1),Table610[],4,0)</f>
        <v>2.5</v>
      </c>
      <c r="D542" s="4" t="str">
        <f t="shared" si="16"/>
        <v>10</v>
      </c>
      <c r="E542" s="4" t="s">
        <v>382</v>
      </c>
      <c r="F542" s="4" t="s">
        <v>372</v>
      </c>
      <c r="G542" s="4" t="str">
        <f>CONCATENATE(Table711[[#This Row],[Fraction]],"-",Table711[[#This Row],[Pitch]]," ",Table711[[#This Row],[Series]]," ",Table711[[#This Row],[Class]])</f>
        <v>2 1/2-10 UNS 2A</v>
      </c>
      <c r="H542" s="4" t="str">
        <f>CONCATENATE(TEXT(Table711[[#This Row],[Decimal]],".000"),"-",Table711[[#This Row],[Pitch]]," ",Table711[[#This Row],[Series]]," ",Table711[[#This Row],[Class]])</f>
        <v>2.500-10 UNS 2A</v>
      </c>
      <c r="I542" s="55">
        <v>2E-3</v>
      </c>
      <c r="J542" s="55">
        <v>2.4980000000000002</v>
      </c>
      <c r="K542" s="55">
        <v>2.4851000000000001</v>
      </c>
      <c r="L542" s="55" t="s">
        <v>551</v>
      </c>
      <c r="M542" s="55">
        <v>2.4329999999999998</v>
      </c>
      <c r="N542" s="55">
        <v>2.4262999999999999</v>
      </c>
      <c r="O542" s="55">
        <v>2.379</v>
      </c>
      <c r="R542" s="4"/>
      <c r="S542" s="38" t="s">
        <v>829</v>
      </c>
      <c r="T542" s="4" t="str">
        <f>VLOOKUP(LEFT(Table7912[[#This Row],[Column1]],FIND("–",Table7912[[#This Row],[Column1]])-1),Table610[],2,0)</f>
        <v>2 1/2</v>
      </c>
      <c r="U542" s="13">
        <f>VLOOKUP(LEFT(Table7912[[#This Row],[Column1]],FIND("–",Table7912[[#This Row],[Column1]])-1),Table610[],4,0)</f>
        <v>2.5</v>
      </c>
      <c r="V542" s="4" t="str">
        <f t="shared" si="17"/>
        <v>10</v>
      </c>
      <c r="W542" s="4" t="s">
        <v>382</v>
      </c>
      <c r="X542" s="4" t="s">
        <v>373</v>
      </c>
      <c r="Y542" s="4" t="str">
        <f>CONCATENATE(Table7912[[#This Row],[Fraction]],"-",Table7912[[#This Row],[Pitch]]," ",Table7912[[#This Row],[Series]]," ",Table7912[[#This Row],[Class]])</f>
        <v>2 1/2-10 UNS 2B</v>
      </c>
      <c r="Z542" s="4" t="str">
        <f>CONCATENATE(TEXT(Table7912[[#This Row],[Decimal]],".000"),"-",Table7912[[#This Row],[Pitch]]," ",Table7912[[#This Row],[Series]]," ",Table7912[[#This Row],[Class]])</f>
        <v>2.500-10 UNS 2B</v>
      </c>
      <c r="AC542" s="55">
        <v>2.5</v>
      </c>
      <c r="AE542" s="4">
        <v>2.4437000000000002</v>
      </c>
      <c r="AF542" s="4">
        <v>2.4350000000000001</v>
      </c>
      <c r="AG542" s="4"/>
      <c r="AH542" s="55">
        <v>2.3919999999999999</v>
      </c>
      <c r="AI542" s="4">
        <v>2.4129999999999998</v>
      </c>
      <c r="AJ542" s="4"/>
      <c r="AK542" s="4"/>
      <c r="AL542" s="4"/>
      <c r="AM542" s="4"/>
      <c r="AN542" s="4"/>
      <c r="AO542" s="4"/>
      <c r="AS542" s="16"/>
      <c r="AT542" s="16"/>
      <c r="AX542" s="17"/>
      <c r="AY542" s="77"/>
    </row>
    <row r="543" spans="1:51" x14ac:dyDescent="0.25">
      <c r="A543" s="38" t="s">
        <v>830</v>
      </c>
      <c r="B543" s="4" t="str">
        <f>VLOOKUP(LEFT(Table711[[#This Row],[Column1]],FIND("–",Table711[[#This Row],[Column1]])-1),Table610[],2,0)</f>
        <v>2 1/2</v>
      </c>
      <c r="C543" s="13">
        <f>VLOOKUP(LEFT(Table711[[#This Row],[Column1]],FIND("–",Table711[[#This Row],[Column1]])-1),Table610[],4,0)</f>
        <v>2.5</v>
      </c>
      <c r="D543" s="4" t="str">
        <f t="shared" si="16"/>
        <v>12</v>
      </c>
      <c r="E543" s="4" t="s">
        <v>384</v>
      </c>
      <c r="F543" s="4" t="s">
        <v>372</v>
      </c>
      <c r="G543" s="4" t="str">
        <f>CONCATENATE(Table711[[#This Row],[Fraction]],"-",Table711[[#This Row],[Pitch]]," ",Table711[[#This Row],[Series]]," ",Table711[[#This Row],[Class]])</f>
        <v>2 1/2-12 UN 2A</v>
      </c>
      <c r="H543" s="4" t="str">
        <f>CONCATENATE(TEXT(Table711[[#This Row],[Decimal]],".000"),"-",Table711[[#This Row],[Pitch]]," ",Table711[[#This Row],[Series]]," ",Table711[[#This Row],[Class]])</f>
        <v>2.500-12 UN 2A</v>
      </c>
      <c r="I543" s="55">
        <v>1.9E-3</v>
      </c>
      <c r="J543" s="55">
        <v>2.4981</v>
      </c>
      <c r="K543" s="55">
        <v>2.4866999999999999</v>
      </c>
      <c r="L543" s="55" t="s">
        <v>551</v>
      </c>
      <c r="M543" s="55">
        <v>2.444</v>
      </c>
      <c r="N543" s="55">
        <v>2.4378000000000002</v>
      </c>
      <c r="O543" s="55">
        <v>2.3988999999999998</v>
      </c>
      <c r="R543" s="4"/>
      <c r="S543" s="38" t="s">
        <v>830</v>
      </c>
      <c r="T543" s="4" t="str">
        <f>VLOOKUP(LEFT(Table7912[[#This Row],[Column1]],FIND("–",Table7912[[#This Row],[Column1]])-1),Table610[],2,0)</f>
        <v>2 1/2</v>
      </c>
      <c r="U543" s="13">
        <f>VLOOKUP(LEFT(Table7912[[#This Row],[Column1]],FIND("–",Table7912[[#This Row],[Column1]])-1),Table610[],4,0)</f>
        <v>2.5</v>
      </c>
      <c r="V543" s="4" t="str">
        <f t="shared" si="17"/>
        <v>12</v>
      </c>
      <c r="W543" s="4" t="s">
        <v>384</v>
      </c>
      <c r="X543" s="4" t="s">
        <v>373</v>
      </c>
      <c r="Y543" s="4" t="str">
        <f>CONCATENATE(Table7912[[#This Row],[Fraction]],"-",Table7912[[#This Row],[Pitch]]," ",Table7912[[#This Row],[Series]]," ",Table7912[[#This Row],[Class]])</f>
        <v>2 1/2-12 UN 2B</v>
      </c>
      <c r="Z543" s="4" t="str">
        <f>CONCATENATE(TEXT(Table7912[[#This Row],[Decimal]],".000"),"-",Table7912[[#This Row],[Pitch]]," ",Table7912[[#This Row],[Series]]," ",Table7912[[#This Row],[Class]])</f>
        <v>2.500-12 UN 2B</v>
      </c>
      <c r="AC543" s="55">
        <v>2.5</v>
      </c>
      <c r="AE543" s="4">
        <v>2.4540000000000002</v>
      </c>
      <c r="AF543" s="4">
        <v>2.4459</v>
      </c>
      <c r="AG543" s="4"/>
      <c r="AH543" s="55">
        <v>2.41</v>
      </c>
      <c r="AI543" s="4">
        <v>2.4279999999999999</v>
      </c>
      <c r="AJ543" s="4"/>
      <c r="AK543" s="4"/>
      <c r="AL543" s="4"/>
      <c r="AM543" s="4"/>
      <c r="AN543" s="4"/>
      <c r="AO543" s="4"/>
      <c r="AS543" s="16"/>
      <c r="AT543" s="16"/>
      <c r="AX543" s="17"/>
      <c r="AY543" s="77"/>
    </row>
    <row r="544" spans="1:51" x14ac:dyDescent="0.25">
      <c r="A544" s="38" t="s">
        <v>830</v>
      </c>
      <c r="B544" s="4" t="str">
        <f>VLOOKUP(LEFT(Table711[[#This Row],[Column1]],FIND("–",Table711[[#This Row],[Column1]])-1),Table610[],2,0)</f>
        <v>2 1/2</v>
      </c>
      <c r="C544" s="13">
        <f>VLOOKUP(LEFT(Table711[[#This Row],[Column1]],FIND("–",Table711[[#This Row],[Column1]])-1),Table610[],4,0)</f>
        <v>2.5</v>
      </c>
      <c r="D544" s="4" t="str">
        <f t="shared" si="16"/>
        <v>12</v>
      </c>
      <c r="E544" s="4" t="s">
        <v>384</v>
      </c>
      <c r="F544" s="4" t="s">
        <v>374</v>
      </c>
      <c r="G544" s="4" t="str">
        <f>CONCATENATE(Table711[[#This Row],[Fraction]],"-",Table711[[#This Row],[Pitch]]," ",Table711[[#This Row],[Series]]," ",Table711[[#This Row],[Class]])</f>
        <v>2 1/2-12 UN 3A</v>
      </c>
      <c r="H544" s="4" t="str">
        <f>CONCATENATE(TEXT(Table711[[#This Row],[Decimal]],".000"),"-",Table711[[#This Row],[Pitch]]," ",Table711[[#This Row],[Series]]," ",Table711[[#This Row],[Class]])</f>
        <v>2.500-12 UN 3A</v>
      </c>
      <c r="I544" s="55">
        <v>0</v>
      </c>
      <c r="J544" s="55">
        <v>2.5</v>
      </c>
      <c r="K544" s="55">
        <v>2.4885999999999999</v>
      </c>
      <c r="L544" s="55" t="s">
        <v>551</v>
      </c>
      <c r="M544" s="55">
        <v>2.4459</v>
      </c>
      <c r="N544" s="55">
        <v>2.4413</v>
      </c>
      <c r="O544" s="55">
        <v>2.4007999999999998</v>
      </c>
      <c r="R544" s="4"/>
      <c r="S544" s="38" t="s">
        <v>830</v>
      </c>
      <c r="T544" s="4" t="str">
        <f>VLOOKUP(LEFT(Table7912[[#This Row],[Column1]],FIND("–",Table7912[[#This Row],[Column1]])-1),Table610[],2,0)</f>
        <v>2 1/2</v>
      </c>
      <c r="U544" s="13">
        <f>VLOOKUP(LEFT(Table7912[[#This Row],[Column1]],FIND("–",Table7912[[#This Row],[Column1]])-1),Table610[],4,0)</f>
        <v>2.5</v>
      </c>
      <c r="V544" s="4" t="str">
        <f t="shared" si="17"/>
        <v>12</v>
      </c>
      <c r="W544" s="4" t="s">
        <v>384</v>
      </c>
      <c r="X544" s="4" t="s">
        <v>375</v>
      </c>
      <c r="Y544" s="4" t="str">
        <f>CONCATENATE(Table7912[[#This Row],[Fraction]],"-",Table7912[[#This Row],[Pitch]]," ",Table7912[[#This Row],[Series]]," ",Table7912[[#This Row],[Class]])</f>
        <v>2 1/2-12 UN 3B</v>
      </c>
      <c r="Z544" s="4" t="str">
        <f>CONCATENATE(TEXT(Table7912[[#This Row],[Decimal]],".000"),"-",Table7912[[#This Row],[Pitch]]," ",Table7912[[#This Row],[Series]]," ",Table7912[[#This Row],[Class]])</f>
        <v>2.500-12 UN 3B</v>
      </c>
      <c r="AC544" s="55">
        <v>2.5</v>
      </c>
      <c r="AE544" s="4">
        <v>2.4519000000000002</v>
      </c>
      <c r="AF544" s="4">
        <v>2.4459</v>
      </c>
      <c r="AG544" s="4"/>
      <c r="AH544" s="55">
        <v>2.41</v>
      </c>
      <c r="AI544" s="4">
        <v>2.4198</v>
      </c>
      <c r="AJ544" s="4"/>
      <c r="AK544" s="4"/>
      <c r="AL544" s="4"/>
      <c r="AM544" s="4"/>
      <c r="AN544" s="4"/>
      <c r="AO544" s="4"/>
      <c r="AS544" s="16"/>
      <c r="AT544" s="16"/>
      <c r="AX544" s="17"/>
      <c r="AY544" s="77"/>
    </row>
    <row r="545" spans="1:51" x14ac:dyDescent="0.25">
      <c r="A545" s="38" t="s">
        <v>831</v>
      </c>
      <c r="B545" s="4" t="str">
        <f>VLOOKUP(LEFT(Table711[[#This Row],[Column1]],FIND("–",Table711[[#This Row],[Column1]])-1),Table610[],2,0)</f>
        <v>2 1/2</v>
      </c>
      <c r="C545" s="13">
        <f>VLOOKUP(LEFT(Table711[[#This Row],[Column1]],FIND("–",Table711[[#This Row],[Column1]])-1),Table610[],4,0)</f>
        <v>2.5</v>
      </c>
      <c r="D545" s="4" t="str">
        <f t="shared" si="16"/>
        <v>14</v>
      </c>
      <c r="E545" s="4" t="s">
        <v>382</v>
      </c>
      <c r="F545" s="4" t="s">
        <v>372</v>
      </c>
      <c r="G545" s="4" t="str">
        <f>CONCATENATE(Table711[[#This Row],[Fraction]],"-",Table711[[#This Row],[Pitch]]," ",Table711[[#This Row],[Series]]," ",Table711[[#This Row],[Class]])</f>
        <v>2 1/2-14 UNS 2A</v>
      </c>
      <c r="H545" s="4" t="str">
        <f>CONCATENATE(TEXT(Table711[[#This Row],[Decimal]],".000"),"-",Table711[[#This Row],[Pitch]]," ",Table711[[#This Row],[Series]]," ",Table711[[#This Row],[Class]])</f>
        <v>2.500-14 UNS 2A</v>
      </c>
      <c r="I545" s="55">
        <v>1.6999999999999999E-3</v>
      </c>
      <c r="J545" s="55">
        <v>2.4983</v>
      </c>
      <c r="K545" s="55">
        <v>2.488</v>
      </c>
      <c r="L545" s="55" t="s">
        <v>551</v>
      </c>
      <c r="M545" s="55">
        <v>2.4519000000000002</v>
      </c>
      <c r="N545" s="55">
        <v>2.4460999999999999</v>
      </c>
      <c r="O545" s="55">
        <v>2.4133</v>
      </c>
      <c r="R545" s="4"/>
      <c r="S545" s="38" t="s">
        <v>831</v>
      </c>
      <c r="T545" s="4" t="str">
        <f>VLOOKUP(LEFT(Table7912[[#This Row],[Column1]],FIND("–",Table7912[[#This Row],[Column1]])-1),Table610[],2,0)</f>
        <v>2 1/2</v>
      </c>
      <c r="U545" s="13">
        <f>VLOOKUP(LEFT(Table7912[[#This Row],[Column1]],FIND("–",Table7912[[#This Row],[Column1]])-1),Table610[],4,0)</f>
        <v>2.5</v>
      </c>
      <c r="V545" s="4" t="str">
        <f t="shared" si="17"/>
        <v>14</v>
      </c>
      <c r="W545" s="4" t="s">
        <v>382</v>
      </c>
      <c r="X545" s="4" t="s">
        <v>373</v>
      </c>
      <c r="Y545" s="4" t="str">
        <f>CONCATENATE(Table7912[[#This Row],[Fraction]],"-",Table7912[[#This Row],[Pitch]]," ",Table7912[[#This Row],[Series]]," ",Table7912[[#This Row],[Class]])</f>
        <v>2 1/2-14 UNS 2B</v>
      </c>
      <c r="Z545" s="4" t="str">
        <f>CONCATENATE(TEXT(Table7912[[#This Row],[Decimal]],".000"),"-",Table7912[[#This Row],[Pitch]]," ",Table7912[[#This Row],[Series]]," ",Table7912[[#This Row],[Class]])</f>
        <v>2.500-14 UNS 2B</v>
      </c>
      <c r="AC545" s="55">
        <v>2.5</v>
      </c>
      <c r="AE545" s="4">
        <v>2.4611999999999998</v>
      </c>
      <c r="AF545" s="4">
        <v>2.4535999999999998</v>
      </c>
      <c r="AG545" s="4"/>
      <c r="AH545" s="55">
        <v>2.423</v>
      </c>
      <c r="AI545" s="4">
        <v>2.4380000000000002</v>
      </c>
      <c r="AJ545" s="4"/>
      <c r="AK545" s="4"/>
      <c r="AL545" s="4"/>
      <c r="AM545" s="4"/>
      <c r="AN545" s="4"/>
      <c r="AO545" s="4"/>
      <c r="AS545" s="16"/>
      <c r="AT545" s="16"/>
      <c r="AX545" s="17"/>
      <c r="AY545" s="77"/>
    </row>
    <row r="546" spans="1:51" x14ac:dyDescent="0.25">
      <c r="A546" s="38" t="s">
        <v>832</v>
      </c>
      <c r="B546" s="4" t="str">
        <f>VLOOKUP(LEFT(Table711[[#This Row],[Column1]],FIND("–",Table711[[#This Row],[Column1]])-1),Table610[],2,0)</f>
        <v>2 1/2</v>
      </c>
      <c r="C546" s="13">
        <f>VLOOKUP(LEFT(Table711[[#This Row],[Column1]],FIND("–",Table711[[#This Row],[Column1]])-1),Table610[],4,0)</f>
        <v>2.5</v>
      </c>
      <c r="D546" s="4" t="str">
        <f t="shared" si="16"/>
        <v>16</v>
      </c>
      <c r="E546" s="4" t="s">
        <v>384</v>
      </c>
      <c r="F546" s="4" t="s">
        <v>372</v>
      </c>
      <c r="G546" s="4" t="str">
        <f>CONCATENATE(Table711[[#This Row],[Fraction]],"-",Table711[[#This Row],[Pitch]]," ",Table711[[#This Row],[Series]]," ",Table711[[#This Row],[Class]])</f>
        <v>2 1/2-16 UN 2A</v>
      </c>
      <c r="H546" s="4" t="str">
        <f>CONCATENATE(TEXT(Table711[[#This Row],[Decimal]],".000"),"-",Table711[[#This Row],[Pitch]]," ",Table711[[#This Row],[Series]]," ",Table711[[#This Row],[Class]])</f>
        <v>2.500-16 UN 2A</v>
      </c>
      <c r="I546" s="55">
        <v>1.6999999999999999E-3</v>
      </c>
      <c r="J546" s="55">
        <v>2.4983</v>
      </c>
      <c r="K546" s="55">
        <v>2.4889000000000001</v>
      </c>
      <c r="L546" s="55" t="s">
        <v>551</v>
      </c>
      <c r="M546" s="55">
        <v>2.4577</v>
      </c>
      <c r="N546" s="55">
        <v>2.4521999999999999</v>
      </c>
      <c r="O546" s="55">
        <v>2.4238</v>
      </c>
      <c r="R546" s="4"/>
      <c r="S546" s="38" t="s">
        <v>832</v>
      </c>
      <c r="T546" s="4" t="str">
        <f>VLOOKUP(LEFT(Table7912[[#This Row],[Column1]],FIND("–",Table7912[[#This Row],[Column1]])-1),Table610[],2,0)</f>
        <v>2 1/2</v>
      </c>
      <c r="U546" s="13">
        <f>VLOOKUP(LEFT(Table7912[[#This Row],[Column1]],FIND("–",Table7912[[#This Row],[Column1]])-1),Table610[],4,0)</f>
        <v>2.5</v>
      </c>
      <c r="V546" s="4" t="str">
        <f t="shared" si="17"/>
        <v>16</v>
      </c>
      <c r="W546" s="4" t="s">
        <v>384</v>
      </c>
      <c r="X546" s="4" t="s">
        <v>373</v>
      </c>
      <c r="Y546" s="4" t="str">
        <f>CONCATENATE(Table7912[[#This Row],[Fraction]],"-",Table7912[[#This Row],[Pitch]]," ",Table7912[[#This Row],[Series]]," ",Table7912[[#This Row],[Class]])</f>
        <v>2 1/2-16 UN 2B</v>
      </c>
      <c r="Z546" s="4" t="str">
        <f>CONCATENATE(TEXT(Table7912[[#This Row],[Decimal]],".000"),"-",Table7912[[#This Row],[Pitch]]," ",Table7912[[#This Row],[Series]]," ",Table7912[[#This Row],[Class]])</f>
        <v>2.500-16 UN 2B</v>
      </c>
      <c r="AC546" s="55">
        <v>2.5</v>
      </c>
      <c r="AE546" s="4">
        <v>2.4666000000000001</v>
      </c>
      <c r="AF546" s="4">
        <v>2.4594</v>
      </c>
      <c r="AG546" s="4"/>
      <c r="AH546" s="55">
        <v>2.4319999999999999</v>
      </c>
      <c r="AI546" s="4">
        <v>2.4460000000000002</v>
      </c>
      <c r="AJ546" s="4"/>
      <c r="AK546" s="4"/>
      <c r="AL546" s="4"/>
      <c r="AM546" s="4"/>
      <c r="AN546" s="4"/>
      <c r="AO546" s="4"/>
      <c r="AS546" s="16"/>
      <c r="AT546" s="16"/>
      <c r="AX546" s="17"/>
      <c r="AY546" s="77"/>
    </row>
    <row r="547" spans="1:51" x14ac:dyDescent="0.25">
      <c r="A547" s="38" t="s">
        <v>832</v>
      </c>
      <c r="B547" s="4" t="str">
        <f>VLOOKUP(LEFT(Table711[[#This Row],[Column1]],FIND("–",Table711[[#This Row],[Column1]])-1),Table610[],2,0)</f>
        <v>2 1/2</v>
      </c>
      <c r="C547" s="13">
        <f>VLOOKUP(LEFT(Table711[[#This Row],[Column1]],FIND("–",Table711[[#This Row],[Column1]])-1),Table610[],4,0)</f>
        <v>2.5</v>
      </c>
      <c r="D547" s="4" t="str">
        <f t="shared" si="16"/>
        <v>16</v>
      </c>
      <c r="E547" s="4" t="s">
        <v>384</v>
      </c>
      <c r="F547" s="4" t="s">
        <v>374</v>
      </c>
      <c r="G547" s="4" t="str">
        <f>CONCATENATE(Table711[[#This Row],[Fraction]],"-",Table711[[#This Row],[Pitch]]," ",Table711[[#This Row],[Series]]," ",Table711[[#This Row],[Class]])</f>
        <v>2 1/2-16 UN 3A</v>
      </c>
      <c r="H547" s="4" t="str">
        <f>CONCATENATE(TEXT(Table711[[#This Row],[Decimal]],".000"),"-",Table711[[#This Row],[Pitch]]," ",Table711[[#This Row],[Series]]," ",Table711[[#This Row],[Class]])</f>
        <v>2.500-16 UN 3A</v>
      </c>
      <c r="I547" s="55">
        <v>0</v>
      </c>
      <c r="J547" s="55">
        <v>2.5</v>
      </c>
      <c r="K547" s="55">
        <v>2.4906000000000001</v>
      </c>
      <c r="L547" s="55" t="s">
        <v>551</v>
      </c>
      <c r="M547" s="55">
        <v>2.4594</v>
      </c>
      <c r="N547" s="55">
        <v>2.4552999999999998</v>
      </c>
      <c r="O547" s="55">
        <v>2.4255</v>
      </c>
      <c r="R547" s="4"/>
      <c r="S547" s="38" t="s">
        <v>832</v>
      </c>
      <c r="T547" s="4" t="str">
        <f>VLOOKUP(LEFT(Table7912[[#This Row],[Column1]],FIND("–",Table7912[[#This Row],[Column1]])-1),Table610[],2,0)</f>
        <v>2 1/2</v>
      </c>
      <c r="U547" s="13">
        <f>VLOOKUP(LEFT(Table7912[[#This Row],[Column1]],FIND("–",Table7912[[#This Row],[Column1]])-1),Table610[],4,0)</f>
        <v>2.5</v>
      </c>
      <c r="V547" s="4" t="str">
        <f t="shared" si="17"/>
        <v>16</v>
      </c>
      <c r="W547" s="4" t="s">
        <v>384</v>
      </c>
      <c r="X547" s="4" t="s">
        <v>375</v>
      </c>
      <c r="Y547" s="4" t="str">
        <f>CONCATENATE(Table7912[[#This Row],[Fraction]],"-",Table7912[[#This Row],[Pitch]]," ",Table7912[[#This Row],[Series]]," ",Table7912[[#This Row],[Class]])</f>
        <v>2 1/2-16 UN 3B</v>
      </c>
      <c r="Z547" s="4" t="str">
        <f>CONCATENATE(TEXT(Table7912[[#This Row],[Decimal]],".000"),"-",Table7912[[#This Row],[Pitch]]," ",Table7912[[#This Row],[Series]]," ",Table7912[[#This Row],[Class]])</f>
        <v>2.500-16 UN 3B</v>
      </c>
      <c r="AC547" s="55">
        <v>2.5</v>
      </c>
      <c r="AE547" s="4">
        <v>2.4647999999999999</v>
      </c>
      <c r="AF547" s="4">
        <v>2.4594</v>
      </c>
      <c r="AG547" s="4"/>
      <c r="AH547" s="55">
        <v>2.4319999999999999</v>
      </c>
      <c r="AI547" s="4">
        <v>2.4407999999999999</v>
      </c>
      <c r="AJ547" s="4"/>
      <c r="AK547" s="4"/>
      <c r="AL547" s="4"/>
      <c r="AM547" s="4"/>
      <c r="AN547" s="4"/>
      <c r="AO547" s="4"/>
      <c r="AS547" s="16"/>
      <c r="AT547" s="16"/>
      <c r="AX547" s="17"/>
      <c r="AY547" s="77"/>
    </row>
    <row r="548" spans="1:51" x14ac:dyDescent="0.25">
      <c r="A548" s="38" t="s">
        <v>833</v>
      </c>
      <c r="B548" s="4" t="str">
        <f>VLOOKUP(LEFT(Table711[[#This Row],[Column1]],FIND("–",Table711[[#This Row],[Column1]])-1),Table610[],2,0)</f>
        <v>2 1/2</v>
      </c>
      <c r="C548" s="13">
        <f>VLOOKUP(LEFT(Table711[[#This Row],[Column1]],FIND("–",Table711[[#This Row],[Column1]])-1),Table610[],4,0)</f>
        <v>2.5</v>
      </c>
      <c r="D548" s="4" t="str">
        <f t="shared" si="16"/>
        <v>18</v>
      </c>
      <c r="E548" s="4" t="s">
        <v>382</v>
      </c>
      <c r="F548" s="4" t="s">
        <v>372</v>
      </c>
      <c r="G548" s="4" t="str">
        <f>CONCATENATE(Table711[[#This Row],[Fraction]],"-",Table711[[#This Row],[Pitch]]," ",Table711[[#This Row],[Series]]," ",Table711[[#This Row],[Class]])</f>
        <v>2 1/2-18 UNS 2A</v>
      </c>
      <c r="H548" s="4" t="str">
        <f>CONCATENATE(TEXT(Table711[[#This Row],[Decimal]],".000"),"-",Table711[[#This Row],[Pitch]]," ",Table711[[#This Row],[Series]]," ",Table711[[#This Row],[Class]])</f>
        <v>2.500-18 UNS 2A</v>
      </c>
      <c r="I548" s="55">
        <v>1.6000000000000001E-3</v>
      </c>
      <c r="J548" s="55">
        <v>2.4984000000000002</v>
      </c>
      <c r="K548" s="55">
        <v>2.4897</v>
      </c>
      <c r="L548" s="55" t="s">
        <v>551</v>
      </c>
      <c r="M548" s="55">
        <v>2.4622999999999999</v>
      </c>
      <c r="N548" s="55">
        <v>2.4569999999999999</v>
      </c>
      <c r="O548" s="55">
        <v>2.4323000000000001</v>
      </c>
      <c r="R548" s="4"/>
      <c r="S548" s="38" t="s">
        <v>833</v>
      </c>
      <c r="T548" s="4" t="str">
        <f>VLOOKUP(LEFT(Table7912[[#This Row],[Column1]],FIND("–",Table7912[[#This Row],[Column1]])-1),Table610[],2,0)</f>
        <v>2 1/2</v>
      </c>
      <c r="U548" s="13">
        <f>VLOOKUP(LEFT(Table7912[[#This Row],[Column1]],FIND("–",Table7912[[#This Row],[Column1]])-1),Table610[],4,0)</f>
        <v>2.5</v>
      </c>
      <c r="V548" s="4" t="str">
        <f t="shared" si="17"/>
        <v>18</v>
      </c>
      <c r="W548" s="4" t="s">
        <v>382</v>
      </c>
      <c r="X548" s="4" t="s">
        <v>373</v>
      </c>
      <c r="Y548" s="4" t="str">
        <f>CONCATENATE(Table7912[[#This Row],[Fraction]],"-",Table7912[[#This Row],[Pitch]]," ",Table7912[[#This Row],[Series]]," ",Table7912[[#This Row],[Class]])</f>
        <v>2 1/2-18 UNS 2B</v>
      </c>
      <c r="Z548" s="4" t="str">
        <f>CONCATENATE(TEXT(Table7912[[#This Row],[Decimal]],".000"),"-",Table7912[[#This Row],[Pitch]]," ",Table7912[[#This Row],[Series]]," ",Table7912[[#This Row],[Class]])</f>
        <v>2.500-18 UNS 2B</v>
      </c>
      <c r="AC548" s="55">
        <v>2.5</v>
      </c>
      <c r="AE548" s="4">
        <v>2.4708000000000001</v>
      </c>
      <c r="AF548" s="4">
        <v>2.4639000000000002</v>
      </c>
      <c r="AG548" s="4"/>
      <c r="AH548" s="55">
        <v>2.44</v>
      </c>
      <c r="AI548" s="4">
        <v>2.4529999999999998</v>
      </c>
      <c r="AJ548" s="4"/>
      <c r="AK548" s="4"/>
      <c r="AL548" s="4"/>
      <c r="AM548" s="4"/>
      <c r="AN548" s="4"/>
      <c r="AO548" s="4"/>
      <c r="AS548" s="16"/>
      <c r="AT548" s="16"/>
      <c r="AX548" s="17"/>
      <c r="AY548" s="77"/>
    </row>
    <row r="549" spans="1:51" x14ac:dyDescent="0.25">
      <c r="A549" s="38" t="s">
        <v>834</v>
      </c>
      <c r="B549" s="4" t="str">
        <f>VLOOKUP(LEFT(Table711[[#This Row],[Column1]],FIND("–",Table711[[#This Row],[Column1]])-1),Table610[],2,0)</f>
        <v>2 1/2</v>
      </c>
      <c r="C549" s="13">
        <f>VLOOKUP(LEFT(Table711[[#This Row],[Column1]],FIND("–",Table711[[#This Row],[Column1]])-1),Table610[],4,0)</f>
        <v>2.5</v>
      </c>
      <c r="D549" s="4" t="str">
        <f t="shared" si="16"/>
        <v>20</v>
      </c>
      <c r="E549" s="4" t="s">
        <v>384</v>
      </c>
      <c r="F549" s="4" t="s">
        <v>372</v>
      </c>
      <c r="G549" s="4" t="str">
        <f>CONCATENATE(Table711[[#This Row],[Fraction]],"-",Table711[[#This Row],[Pitch]]," ",Table711[[#This Row],[Series]]," ",Table711[[#This Row],[Class]])</f>
        <v>2 1/2-20 UN 2A</v>
      </c>
      <c r="H549" s="4" t="str">
        <f>CONCATENATE(TEXT(Table711[[#This Row],[Decimal]],".000"),"-",Table711[[#This Row],[Pitch]]," ",Table711[[#This Row],[Series]]," ",Table711[[#This Row],[Class]])</f>
        <v>2.500-20 UN 2A</v>
      </c>
      <c r="I549" s="55">
        <v>1.5E-3</v>
      </c>
      <c r="J549" s="55">
        <v>2.4984999999999999</v>
      </c>
      <c r="K549" s="55">
        <v>2.4904000000000002</v>
      </c>
      <c r="L549" s="55" t="s">
        <v>551</v>
      </c>
      <c r="M549" s="55">
        <v>2.4660000000000002</v>
      </c>
      <c r="N549" s="55">
        <v>2.4609000000000001</v>
      </c>
      <c r="O549" s="55">
        <v>2.4390000000000001</v>
      </c>
      <c r="R549" s="4"/>
      <c r="S549" s="38" t="s">
        <v>834</v>
      </c>
      <c r="T549" s="4" t="str">
        <f>VLOOKUP(LEFT(Table7912[[#This Row],[Column1]],FIND("–",Table7912[[#This Row],[Column1]])-1),Table610[],2,0)</f>
        <v>2 1/2</v>
      </c>
      <c r="U549" s="13">
        <f>VLOOKUP(LEFT(Table7912[[#This Row],[Column1]],FIND("–",Table7912[[#This Row],[Column1]])-1),Table610[],4,0)</f>
        <v>2.5</v>
      </c>
      <c r="V549" s="4" t="str">
        <f t="shared" si="17"/>
        <v>20</v>
      </c>
      <c r="W549" s="4" t="s">
        <v>384</v>
      </c>
      <c r="X549" s="4" t="s">
        <v>373</v>
      </c>
      <c r="Y549" s="4" t="str">
        <f>CONCATENATE(Table7912[[#This Row],[Fraction]],"-",Table7912[[#This Row],[Pitch]]," ",Table7912[[#This Row],[Series]]," ",Table7912[[#This Row],[Class]])</f>
        <v>2 1/2-20 UN 2B</v>
      </c>
      <c r="Z549" s="4" t="str">
        <f>CONCATENATE(TEXT(Table7912[[#This Row],[Decimal]],".000"),"-",Table7912[[#This Row],[Pitch]]," ",Table7912[[#This Row],[Series]]," ",Table7912[[#This Row],[Class]])</f>
        <v>2.500-20 UN 2B</v>
      </c>
      <c r="AC549" s="55">
        <v>2.5</v>
      </c>
      <c r="AE549" s="4">
        <v>2.4741</v>
      </c>
      <c r="AF549" s="4">
        <v>2.4674999999999998</v>
      </c>
      <c r="AG549" s="4"/>
      <c r="AH549" s="55">
        <v>2.4460000000000002</v>
      </c>
      <c r="AI549" s="4">
        <v>2.4569999999999999</v>
      </c>
      <c r="AJ549" s="4"/>
      <c r="AK549" s="4"/>
      <c r="AL549" s="4"/>
      <c r="AM549" s="4"/>
      <c r="AN549" s="4"/>
      <c r="AO549" s="4"/>
      <c r="AS549" s="16"/>
      <c r="AT549" s="16"/>
      <c r="AX549" s="17"/>
      <c r="AY549" s="77"/>
    </row>
    <row r="550" spans="1:51" x14ac:dyDescent="0.25">
      <c r="A550" s="38" t="s">
        <v>834</v>
      </c>
      <c r="B550" s="4" t="str">
        <f>VLOOKUP(LEFT(Table711[[#This Row],[Column1]],FIND("–",Table711[[#This Row],[Column1]])-1),Table610[],2,0)</f>
        <v>2 1/2</v>
      </c>
      <c r="C550" s="13">
        <f>VLOOKUP(LEFT(Table711[[#This Row],[Column1]],FIND("–",Table711[[#This Row],[Column1]])-1),Table610[],4,0)</f>
        <v>2.5</v>
      </c>
      <c r="D550" s="4" t="str">
        <f t="shared" si="16"/>
        <v>20</v>
      </c>
      <c r="E550" s="4" t="s">
        <v>384</v>
      </c>
      <c r="F550" s="4" t="s">
        <v>374</v>
      </c>
      <c r="G550" s="4" t="str">
        <f>CONCATENATE(Table711[[#This Row],[Fraction]],"-",Table711[[#This Row],[Pitch]]," ",Table711[[#This Row],[Series]]," ",Table711[[#This Row],[Class]])</f>
        <v>2 1/2-20 UN 3A</v>
      </c>
      <c r="H550" s="4" t="str">
        <f>CONCATENATE(TEXT(Table711[[#This Row],[Decimal]],".000"),"-",Table711[[#This Row],[Pitch]]," ",Table711[[#This Row],[Series]]," ",Table711[[#This Row],[Class]])</f>
        <v>2.500-20 UN 3A</v>
      </c>
      <c r="I550" s="55">
        <v>0</v>
      </c>
      <c r="J550" s="55">
        <v>2.5</v>
      </c>
      <c r="K550" s="55">
        <v>2.4918999999999998</v>
      </c>
      <c r="L550" s="55" t="s">
        <v>551</v>
      </c>
      <c r="M550" s="55">
        <v>2.4674999999999998</v>
      </c>
      <c r="N550" s="55">
        <v>2.4636999999999998</v>
      </c>
      <c r="O550" s="55">
        <v>2.4405000000000001</v>
      </c>
      <c r="R550" s="4"/>
      <c r="S550" s="38" t="s">
        <v>834</v>
      </c>
      <c r="T550" s="4" t="str">
        <f>VLOOKUP(LEFT(Table7912[[#This Row],[Column1]],FIND("–",Table7912[[#This Row],[Column1]])-1),Table610[],2,0)</f>
        <v>2 1/2</v>
      </c>
      <c r="U550" s="13">
        <f>VLOOKUP(LEFT(Table7912[[#This Row],[Column1]],FIND("–",Table7912[[#This Row],[Column1]])-1),Table610[],4,0)</f>
        <v>2.5</v>
      </c>
      <c r="V550" s="4" t="str">
        <f t="shared" si="17"/>
        <v>20</v>
      </c>
      <c r="W550" s="4" t="s">
        <v>384</v>
      </c>
      <c r="X550" s="4" t="s">
        <v>375</v>
      </c>
      <c r="Y550" s="4" t="str">
        <f>CONCATENATE(Table7912[[#This Row],[Fraction]],"-",Table7912[[#This Row],[Pitch]]," ",Table7912[[#This Row],[Series]]," ",Table7912[[#This Row],[Class]])</f>
        <v>2 1/2-20 UN 3B</v>
      </c>
      <c r="Z550" s="4" t="str">
        <f>CONCATENATE(TEXT(Table7912[[#This Row],[Decimal]],".000"),"-",Table7912[[#This Row],[Pitch]]," ",Table7912[[#This Row],[Series]]," ",Table7912[[#This Row],[Class]])</f>
        <v>2.500-20 UN 3B</v>
      </c>
      <c r="AC550" s="55">
        <v>2.5</v>
      </c>
      <c r="AE550" s="4">
        <v>2.4725000000000001</v>
      </c>
      <c r="AF550" s="4">
        <v>2.4674999999999998</v>
      </c>
      <c r="AG550" s="4"/>
      <c r="AH550" s="55">
        <v>2.4460000000000002</v>
      </c>
      <c r="AI550" s="4">
        <v>2.4537</v>
      </c>
      <c r="AJ550" s="4"/>
      <c r="AK550" s="4"/>
      <c r="AL550" s="4"/>
      <c r="AM550" s="4"/>
      <c r="AN550" s="4"/>
      <c r="AO550" s="4"/>
      <c r="AS550" s="16"/>
      <c r="AT550" s="16"/>
      <c r="AX550" s="17"/>
      <c r="AY550" s="77"/>
    </row>
    <row r="551" spans="1:51" x14ac:dyDescent="0.25">
      <c r="A551" s="38" t="s">
        <v>835</v>
      </c>
      <c r="B551" s="4" t="str">
        <f>VLOOKUP(LEFT(Table711[[#This Row],[Column1]],FIND("–",Table711[[#This Row],[Column1]])-1),Table610[],2,0)</f>
        <v>2 5/8</v>
      </c>
      <c r="C551" s="13">
        <f>VLOOKUP(LEFT(Table711[[#This Row],[Column1]],FIND("–",Table711[[#This Row],[Column1]])-1),Table610[],4,0)</f>
        <v>2.625</v>
      </c>
      <c r="D551" s="4" t="str">
        <f t="shared" si="16"/>
        <v>6</v>
      </c>
      <c r="E551" s="4" t="s">
        <v>384</v>
      </c>
      <c r="F551" s="4" t="s">
        <v>372</v>
      </c>
      <c r="G551" s="4" t="str">
        <f>CONCATENATE(Table711[[#This Row],[Fraction]],"-",Table711[[#This Row],[Pitch]]," ",Table711[[#This Row],[Series]]," ",Table711[[#This Row],[Class]])</f>
        <v>2 5/8-6 UN 2A</v>
      </c>
      <c r="H551" s="4" t="str">
        <f>CONCATENATE(TEXT(Table711[[#This Row],[Decimal]],".000"),"-",Table711[[#This Row],[Pitch]]," ",Table711[[#This Row],[Series]]," ",Table711[[#This Row],[Class]])</f>
        <v>2.625-6 UN 2A</v>
      </c>
      <c r="I551" s="55">
        <v>2.7000000000000001E-3</v>
      </c>
      <c r="J551" s="55">
        <v>2.6223000000000001</v>
      </c>
      <c r="K551" s="55">
        <v>2.6040999999999999</v>
      </c>
      <c r="L551" s="55" t="s">
        <v>551</v>
      </c>
      <c r="M551" s="55">
        <v>2.5139999999999998</v>
      </c>
      <c r="N551" s="55">
        <v>2.5049999999999999</v>
      </c>
      <c r="O551" s="55">
        <v>2.4239000000000002</v>
      </c>
      <c r="R551" s="4"/>
      <c r="S551" s="38" t="s">
        <v>835</v>
      </c>
      <c r="T551" s="4" t="str">
        <f>VLOOKUP(LEFT(Table7912[[#This Row],[Column1]],FIND("–",Table7912[[#This Row],[Column1]])-1),Table610[],2,0)</f>
        <v>2 5/8</v>
      </c>
      <c r="U551" s="13">
        <f>VLOOKUP(LEFT(Table7912[[#This Row],[Column1]],FIND("–",Table7912[[#This Row],[Column1]])-1),Table610[],4,0)</f>
        <v>2.625</v>
      </c>
      <c r="V551" s="4" t="str">
        <f t="shared" si="17"/>
        <v>6</v>
      </c>
      <c r="W551" s="4" t="s">
        <v>384</v>
      </c>
      <c r="X551" s="4" t="s">
        <v>373</v>
      </c>
      <c r="Y551" s="4" t="str">
        <f>CONCATENATE(Table7912[[#This Row],[Fraction]],"-",Table7912[[#This Row],[Pitch]]," ",Table7912[[#This Row],[Series]]," ",Table7912[[#This Row],[Class]])</f>
        <v>2 5/8-6 UN 2B</v>
      </c>
      <c r="Z551" s="4" t="str">
        <f>CONCATENATE(TEXT(Table7912[[#This Row],[Decimal]],".000"),"-",Table7912[[#This Row],[Pitch]]," ",Table7912[[#This Row],[Series]]," ",Table7912[[#This Row],[Class]])</f>
        <v>2.625-6 UN 2B</v>
      </c>
      <c r="AC551" s="55">
        <v>2.625</v>
      </c>
      <c r="AE551" s="4">
        <v>2.5285000000000002</v>
      </c>
      <c r="AF551" s="4">
        <v>2.5167000000000002</v>
      </c>
      <c r="AG551" s="4"/>
      <c r="AH551" s="55">
        <v>2.4449999999999998</v>
      </c>
      <c r="AI551" s="4">
        <v>2.4750000000000001</v>
      </c>
      <c r="AJ551" s="4"/>
      <c r="AK551" s="4"/>
      <c r="AL551" s="4"/>
      <c r="AM551" s="4"/>
      <c r="AN551" s="4"/>
      <c r="AO551" s="4"/>
      <c r="AS551" s="16"/>
      <c r="AT551" s="16"/>
      <c r="AX551" s="17"/>
      <c r="AY551" s="77"/>
    </row>
    <row r="552" spans="1:51" x14ac:dyDescent="0.25">
      <c r="A552" s="38" t="s">
        <v>835</v>
      </c>
      <c r="B552" s="4" t="str">
        <f>VLOOKUP(LEFT(Table711[[#This Row],[Column1]],FIND("–",Table711[[#This Row],[Column1]])-1),Table610[],2,0)</f>
        <v>2 5/8</v>
      </c>
      <c r="C552" s="13">
        <f>VLOOKUP(LEFT(Table711[[#This Row],[Column1]],FIND("–",Table711[[#This Row],[Column1]])-1),Table610[],4,0)</f>
        <v>2.625</v>
      </c>
      <c r="D552" s="4" t="str">
        <f t="shared" si="16"/>
        <v>6</v>
      </c>
      <c r="E552" s="4" t="s">
        <v>384</v>
      </c>
      <c r="F552" s="4" t="s">
        <v>374</v>
      </c>
      <c r="G552" s="4" t="str">
        <f>CONCATENATE(Table711[[#This Row],[Fraction]],"-",Table711[[#This Row],[Pitch]]," ",Table711[[#This Row],[Series]]," ",Table711[[#This Row],[Class]])</f>
        <v>2 5/8-6 UN 3A</v>
      </c>
      <c r="H552" s="4" t="str">
        <f>CONCATENATE(TEXT(Table711[[#This Row],[Decimal]],".000"),"-",Table711[[#This Row],[Pitch]]," ",Table711[[#This Row],[Series]]," ",Table711[[#This Row],[Class]])</f>
        <v>2.625-6 UN 3A</v>
      </c>
      <c r="I552" s="55">
        <v>0</v>
      </c>
      <c r="J552" s="55">
        <v>2.625</v>
      </c>
      <c r="K552" s="55">
        <v>2.6067999999999998</v>
      </c>
      <c r="L552" s="55" t="s">
        <v>551</v>
      </c>
      <c r="M552" s="55">
        <v>2.5167000000000002</v>
      </c>
      <c r="N552" s="55">
        <v>2.5099</v>
      </c>
      <c r="O552" s="55">
        <v>2.4266000000000001</v>
      </c>
      <c r="R552" s="4"/>
      <c r="S552" s="38" t="s">
        <v>835</v>
      </c>
      <c r="T552" s="4" t="str">
        <f>VLOOKUP(LEFT(Table7912[[#This Row],[Column1]],FIND("–",Table7912[[#This Row],[Column1]])-1),Table610[],2,0)</f>
        <v>2 5/8</v>
      </c>
      <c r="U552" s="13">
        <f>VLOOKUP(LEFT(Table7912[[#This Row],[Column1]],FIND("–",Table7912[[#This Row],[Column1]])-1),Table610[],4,0)</f>
        <v>2.625</v>
      </c>
      <c r="V552" s="4" t="str">
        <f t="shared" si="17"/>
        <v>6</v>
      </c>
      <c r="W552" s="4" t="s">
        <v>384</v>
      </c>
      <c r="X552" s="4" t="s">
        <v>375</v>
      </c>
      <c r="Y552" s="4" t="str">
        <f>CONCATENATE(Table7912[[#This Row],[Fraction]],"-",Table7912[[#This Row],[Pitch]]," ",Table7912[[#This Row],[Series]]," ",Table7912[[#This Row],[Class]])</f>
        <v>2 5/8-6 UN 3B</v>
      </c>
      <c r="Z552" s="4" t="str">
        <f>CONCATENATE(TEXT(Table7912[[#This Row],[Decimal]],".000"),"-",Table7912[[#This Row],[Pitch]]," ",Table7912[[#This Row],[Series]]," ",Table7912[[#This Row],[Class]])</f>
        <v>2.625-6 UN 3B</v>
      </c>
      <c r="AC552" s="55">
        <v>2.625</v>
      </c>
      <c r="AE552" s="4">
        <v>2.5255000000000001</v>
      </c>
      <c r="AF552" s="4">
        <v>2.5167000000000002</v>
      </c>
      <c r="AG552" s="4"/>
      <c r="AH552" s="55">
        <v>2.4449999999999998</v>
      </c>
      <c r="AI552" s="4">
        <v>2.4645999999999999</v>
      </c>
      <c r="AJ552" s="4"/>
      <c r="AK552" s="4"/>
      <c r="AL552" s="4"/>
      <c r="AM552" s="4"/>
      <c r="AN552" s="4"/>
      <c r="AO552" s="4"/>
      <c r="AS552" s="16"/>
      <c r="AT552" s="16"/>
      <c r="AX552" s="17"/>
      <c r="AY552" s="77"/>
    </row>
    <row r="553" spans="1:51" x14ac:dyDescent="0.25">
      <c r="A553" s="38" t="s">
        <v>836</v>
      </c>
      <c r="B553" s="4" t="str">
        <f>VLOOKUP(LEFT(Table711[[#This Row],[Column1]],FIND("–",Table711[[#This Row],[Column1]])-1),Table610[],2,0)</f>
        <v>2 5/8</v>
      </c>
      <c r="C553" s="13">
        <f>VLOOKUP(LEFT(Table711[[#This Row],[Column1]],FIND("–",Table711[[#This Row],[Column1]])-1),Table610[],4,0)</f>
        <v>2.625</v>
      </c>
      <c r="D553" s="4" t="str">
        <f t="shared" si="16"/>
        <v>8</v>
      </c>
      <c r="E553" s="4" t="s">
        <v>384</v>
      </c>
      <c r="F553" s="4" t="s">
        <v>372</v>
      </c>
      <c r="G553" s="4" t="str">
        <f>CONCATENATE(Table711[[#This Row],[Fraction]],"-",Table711[[#This Row],[Pitch]]," ",Table711[[#This Row],[Series]]," ",Table711[[#This Row],[Class]])</f>
        <v>2 5/8-8 UN 2A</v>
      </c>
      <c r="H553" s="4" t="str">
        <f>CONCATENATE(TEXT(Table711[[#This Row],[Decimal]],".000"),"-",Table711[[#This Row],[Pitch]]," ",Table711[[#This Row],[Series]]," ",Table711[[#This Row],[Class]])</f>
        <v>2.625-8 UN 2A</v>
      </c>
      <c r="I553" s="55">
        <v>2.5000000000000001E-3</v>
      </c>
      <c r="J553" s="55">
        <v>2.6225000000000001</v>
      </c>
      <c r="K553" s="55">
        <v>2.6074999999999999</v>
      </c>
      <c r="L553" s="55" t="s">
        <v>551</v>
      </c>
      <c r="M553" s="55">
        <v>2.5413000000000001</v>
      </c>
      <c r="N553" s="55">
        <v>2.5331000000000001</v>
      </c>
      <c r="O553" s="55">
        <v>2.4737</v>
      </c>
      <c r="R553" s="4"/>
      <c r="S553" s="38" t="s">
        <v>836</v>
      </c>
      <c r="T553" s="4" t="str">
        <f>VLOOKUP(LEFT(Table7912[[#This Row],[Column1]],FIND("–",Table7912[[#This Row],[Column1]])-1),Table610[],2,0)</f>
        <v>2 5/8</v>
      </c>
      <c r="U553" s="13">
        <f>VLOOKUP(LEFT(Table7912[[#This Row],[Column1]],FIND("–",Table7912[[#This Row],[Column1]])-1),Table610[],4,0)</f>
        <v>2.625</v>
      </c>
      <c r="V553" s="4" t="str">
        <f t="shared" si="17"/>
        <v>8</v>
      </c>
      <c r="W553" s="4" t="s">
        <v>384</v>
      </c>
      <c r="X553" s="4" t="s">
        <v>373</v>
      </c>
      <c r="Y553" s="4" t="str">
        <f>CONCATENATE(Table7912[[#This Row],[Fraction]],"-",Table7912[[#This Row],[Pitch]]," ",Table7912[[#This Row],[Series]]," ",Table7912[[#This Row],[Class]])</f>
        <v>2 5/8-8 UN 2B</v>
      </c>
      <c r="Z553" s="4" t="str">
        <f>CONCATENATE(TEXT(Table7912[[#This Row],[Decimal]],".000"),"-",Table7912[[#This Row],[Pitch]]," ",Table7912[[#This Row],[Series]]," ",Table7912[[#This Row],[Class]])</f>
        <v>2.625-8 UN 2B</v>
      </c>
      <c r="AC553" s="55">
        <v>2.625</v>
      </c>
      <c r="AE553" s="4">
        <v>2.5545</v>
      </c>
      <c r="AF553" s="4">
        <v>2.5438000000000001</v>
      </c>
      <c r="AG553" s="4"/>
      <c r="AH553" s="55">
        <v>2.4900000000000002</v>
      </c>
      <c r="AI553" s="4">
        <v>2.5150000000000001</v>
      </c>
      <c r="AJ553" s="4"/>
      <c r="AK553" s="4"/>
      <c r="AL553" s="4"/>
      <c r="AM553" s="4"/>
      <c r="AN553" s="4"/>
      <c r="AO553" s="4"/>
      <c r="AS553" s="16"/>
      <c r="AT553" s="16"/>
      <c r="AX553" s="17"/>
      <c r="AY553" s="77"/>
    </row>
    <row r="554" spans="1:51" x14ac:dyDescent="0.25">
      <c r="A554" s="38" t="s">
        <v>836</v>
      </c>
      <c r="B554" s="4" t="str">
        <f>VLOOKUP(LEFT(Table711[[#This Row],[Column1]],FIND("–",Table711[[#This Row],[Column1]])-1),Table610[],2,0)</f>
        <v>2 5/8</v>
      </c>
      <c r="C554" s="13">
        <f>VLOOKUP(LEFT(Table711[[#This Row],[Column1]],FIND("–",Table711[[#This Row],[Column1]])-1),Table610[],4,0)</f>
        <v>2.625</v>
      </c>
      <c r="D554" s="4" t="str">
        <f t="shared" si="16"/>
        <v>8</v>
      </c>
      <c r="E554" s="4" t="s">
        <v>384</v>
      </c>
      <c r="F554" s="4" t="s">
        <v>374</v>
      </c>
      <c r="G554" s="4" t="str">
        <f>CONCATENATE(Table711[[#This Row],[Fraction]],"-",Table711[[#This Row],[Pitch]]," ",Table711[[#This Row],[Series]]," ",Table711[[#This Row],[Class]])</f>
        <v>2 5/8-8 UN 3A</v>
      </c>
      <c r="H554" s="4" t="str">
        <f>CONCATENATE(TEXT(Table711[[#This Row],[Decimal]],".000"),"-",Table711[[#This Row],[Pitch]]," ",Table711[[#This Row],[Series]]," ",Table711[[#This Row],[Class]])</f>
        <v>2.625-8 UN 3A</v>
      </c>
      <c r="I554" s="55">
        <v>0</v>
      </c>
      <c r="J554" s="55">
        <v>2.625</v>
      </c>
      <c r="K554" s="55">
        <v>2.61</v>
      </c>
      <c r="L554" s="55" t="s">
        <v>551</v>
      </c>
      <c r="M554" s="55">
        <v>2.5438000000000001</v>
      </c>
      <c r="N554" s="55">
        <v>2.5375999999999999</v>
      </c>
      <c r="O554" s="55">
        <v>2.4762</v>
      </c>
      <c r="R554" s="4"/>
      <c r="S554" s="38" t="s">
        <v>836</v>
      </c>
      <c r="T554" s="4" t="str">
        <f>VLOOKUP(LEFT(Table7912[[#This Row],[Column1]],FIND("–",Table7912[[#This Row],[Column1]])-1),Table610[],2,0)</f>
        <v>2 5/8</v>
      </c>
      <c r="U554" s="13">
        <f>VLOOKUP(LEFT(Table7912[[#This Row],[Column1]],FIND("–",Table7912[[#This Row],[Column1]])-1),Table610[],4,0)</f>
        <v>2.625</v>
      </c>
      <c r="V554" s="4" t="str">
        <f t="shared" si="17"/>
        <v>8</v>
      </c>
      <c r="W554" s="4" t="s">
        <v>384</v>
      </c>
      <c r="X554" s="4" t="s">
        <v>375</v>
      </c>
      <c r="Y554" s="4" t="str">
        <f>CONCATENATE(Table7912[[#This Row],[Fraction]],"-",Table7912[[#This Row],[Pitch]]," ",Table7912[[#This Row],[Series]]," ",Table7912[[#This Row],[Class]])</f>
        <v>2 5/8-8 UN 3B</v>
      </c>
      <c r="Z554" s="4" t="str">
        <f>CONCATENATE(TEXT(Table7912[[#This Row],[Decimal]],".000"),"-",Table7912[[#This Row],[Pitch]]," ",Table7912[[#This Row],[Series]]," ",Table7912[[#This Row],[Class]])</f>
        <v>2.625-8 UN 3B</v>
      </c>
      <c r="AC554" s="55">
        <v>2.625</v>
      </c>
      <c r="AE554" s="4">
        <v>2.5518000000000001</v>
      </c>
      <c r="AF554" s="4">
        <v>2.5438000000000001</v>
      </c>
      <c r="AG554" s="4"/>
      <c r="AH554" s="55">
        <v>2.4900000000000002</v>
      </c>
      <c r="AI554" s="4">
        <v>2.5047000000000001</v>
      </c>
      <c r="AJ554" s="4"/>
      <c r="AK554" s="4"/>
      <c r="AL554" s="4"/>
      <c r="AM554" s="4"/>
      <c r="AN554" s="4"/>
      <c r="AO554" s="4"/>
      <c r="AS554" s="16"/>
      <c r="AT554" s="16"/>
      <c r="AX554" s="17"/>
      <c r="AY554" s="77"/>
    </row>
    <row r="555" spans="1:51" x14ac:dyDescent="0.25">
      <c r="A555" s="38" t="s">
        <v>837</v>
      </c>
      <c r="B555" s="4" t="str">
        <f>VLOOKUP(LEFT(Table711[[#This Row],[Column1]],FIND("–",Table711[[#This Row],[Column1]])-1),Table610[],2,0)</f>
        <v>2 5/8</v>
      </c>
      <c r="C555" s="13">
        <f>VLOOKUP(LEFT(Table711[[#This Row],[Column1]],FIND("–",Table711[[#This Row],[Column1]])-1),Table610[],4,0)</f>
        <v>2.625</v>
      </c>
      <c r="D555" s="4" t="str">
        <f t="shared" si="16"/>
        <v>12</v>
      </c>
      <c r="E555" s="4" t="s">
        <v>384</v>
      </c>
      <c r="F555" s="4" t="s">
        <v>372</v>
      </c>
      <c r="G555" s="4" t="str">
        <f>CONCATENATE(Table711[[#This Row],[Fraction]],"-",Table711[[#This Row],[Pitch]]," ",Table711[[#This Row],[Series]]," ",Table711[[#This Row],[Class]])</f>
        <v>2 5/8-12 UN 2A</v>
      </c>
      <c r="H555" s="4" t="str">
        <f>CONCATENATE(TEXT(Table711[[#This Row],[Decimal]],".000"),"-",Table711[[#This Row],[Pitch]]," ",Table711[[#This Row],[Series]]," ",Table711[[#This Row],[Class]])</f>
        <v>2.625-12 UN 2A</v>
      </c>
      <c r="I555" s="55">
        <v>1.9E-3</v>
      </c>
      <c r="J555" s="55">
        <v>2.6231</v>
      </c>
      <c r="K555" s="55">
        <v>2.6116999999999999</v>
      </c>
      <c r="L555" s="55" t="s">
        <v>551</v>
      </c>
      <c r="M555" s="55">
        <v>2.569</v>
      </c>
      <c r="N555" s="55">
        <v>2.5628000000000002</v>
      </c>
      <c r="O555" s="55">
        <v>2.5238999999999998</v>
      </c>
      <c r="R555" s="4"/>
      <c r="S555" s="38" t="s">
        <v>837</v>
      </c>
      <c r="T555" s="4" t="str">
        <f>VLOOKUP(LEFT(Table7912[[#This Row],[Column1]],FIND("–",Table7912[[#This Row],[Column1]])-1),Table610[],2,0)</f>
        <v>2 5/8</v>
      </c>
      <c r="U555" s="13">
        <f>VLOOKUP(LEFT(Table7912[[#This Row],[Column1]],FIND("–",Table7912[[#This Row],[Column1]])-1),Table610[],4,0)</f>
        <v>2.625</v>
      </c>
      <c r="V555" s="4" t="str">
        <f t="shared" si="17"/>
        <v>12</v>
      </c>
      <c r="W555" s="4" t="s">
        <v>384</v>
      </c>
      <c r="X555" s="4" t="s">
        <v>373</v>
      </c>
      <c r="Y555" s="4" t="str">
        <f>CONCATENATE(Table7912[[#This Row],[Fraction]],"-",Table7912[[#This Row],[Pitch]]," ",Table7912[[#This Row],[Series]]," ",Table7912[[#This Row],[Class]])</f>
        <v>2 5/8-12 UN 2B</v>
      </c>
      <c r="Z555" s="4" t="str">
        <f>CONCATENATE(TEXT(Table7912[[#This Row],[Decimal]],".000"),"-",Table7912[[#This Row],[Pitch]]," ",Table7912[[#This Row],[Series]]," ",Table7912[[#This Row],[Class]])</f>
        <v>2.625-12 UN 2B</v>
      </c>
      <c r="AC555" s="55">
        <v>2.625</v>
      </c>
      <c r="AE555" s="4">
        <v>2.5790000000000002</v>
      </c>
      <c r="AF555" s="4">
        <v>2.5709</v>
      </c>
      <c r="AG555" s="4"/>
      <c r="AH555" s="55">
        <v>2.5350000000000001</v>
      </c>
      <c r="AI555" s="4">
        <v>2.5529999999999999</v>
      </c>
      <c r="AJ555" s="4"/>
      <c r="AK555" s="4"/>
      <c r="AL555" s="4"/>
      <c r="AM555" s="4"/>
      <c r="AN555" s="4"/>
      <c r="AO555" s="4"/>
      <c r="AS555" s="16"/>
      <c r="AT555" s="16"/>
      <c r="AX555" s="17"/>
      <c r="AY555" s="77"/>
    </row>
    <row r="556" spans="1:51" x14ac:dyDescent="0.25">
      <c r="A556" s="38" t="s">
        <v>837</v>
      </c>
      <c r="B556" s="4" t="str">
        <f>VLOOKUP(LEFT(Table711[[#This Row],[Column1]],FIND("–",Table711[[#This Row],[Column1]])-1),Table610[],2,0)</f>
        <v>2 5/8</v>
      </c>
      <c r="C556" s="13">
        <f>VLOOKUP(LEFT(Table711[[#This Row],[Column1]],FIND("–",Table711[[#This Row],[Column1]])-1),Table610[],4,0)</f>
        <v>2.625</v>
      </c>
      <c r="D556" s="4" t="str">
        <f t="shared" si="16"/>
        <v>12</v>
      </c>
      <c r="E556" s="4" t="s">
        <v>384</v>
      </c>
      <c r="F556" s="4" t="s">
        <v>374</v>
      </c>
      <c r="G556" s="4" t="str">
        <f>CONCATENATE(Table711[[#This Row],[Fraction]],"-",Table711[[#This Row],[Pitch]]," ",Table711[[#This Row],[Series]]," ",Table711[[#This Row],[Class]])</f>
        <v>2 5/8-12 UN 3A</v>
      </c>
      <c r="H556" s="4" t="str">
        <f>CONCATENATE(TEXT(Table711[[#This Row],[Decimal]],".000"),"-",Table711[[#This Row],[Pitch]]," ",Table711[[#This Row],[Series]]," ",Table711[[#This Row],[Class]])</f>
        <v>2.625-12 UN 3A</v>
      </c>
      <c r="I556" s="55">
        <v>0</v>
      </c>
      <c r="J556" s="55">
        <v>2.625</v>
      </c>
      <c r="K556" s="55">
        <v>2.6135999999999999</v>
      </c>
      <c r="L556" s="55" t="s">
        <v>551</v>
      </c>
      <c r="M556" s="55">
        <v>2.5709</v>
      </c>
      <c r="N556" s="55">
        <v>2.5663</v>
      </c>
      <c r="O556" s="55">
        <v>2.5257999999999998</v>
      </c>
      <c r="R556" s="4"/>
      <c r="S556" s="38" t="s">
        <v>837</v>
      </c>
      <c r="T556" s="4" t="str">
        <f>VLOOKUP(LEFT(Table7912[[#This Row],[Column1]],FIND("–",Table7912[[#This Row],[Column1]])-1),Table610[],2,0)</f>
        <v>2 5/8</v>
      </c>
      <c r="U556" s="13">
        <f>VLOOKUP(LEFT(Table7912[[#This Row],[Column1]],FIND("–",Table7912[[#This Row],[Column1]])-1),Table610[],4,0)</f>
        <v>2.625</v>
      </c>
      <c r="V556" s="4" t="str">
        <f t="shared" si="17"/>
        <v>12</v>
      </c>
      <c r="W556" s="4" t="s">
        <v>384</v>
      </c>
      <c r="X556" s="4" t="s">
        <v>375</v>
      </c>
      <c r="Y556" s="4" t="str">
        <f>CONCATENATE(Table7912[[#This Row],[Fraction]],"-",Table7912[[#This Row],[Pitch]]," ",Table7912[[#This Row],[Series]]," ",Table7912[[#This Row],[Class]])</f>
        <v>2 5/8-12 UN 3B</v>
      </c>
      <c r="Z556" s="4" t="str">
        <f>CONCATENATE(TEXT(Table7912[[#This Row],[Decimal]],".000"),"-",Table7912[[#This Row],[Pitch]]," ",Table7912[[#This Row],[Series]]," ",Table7912[[#This Row],[Class]])</f>
        <v>2.625-12 UN 3B</v>
      </c>
      <c r="AC556" s="55">
        <v>2.625</v>
      </c>
      <c r="AE556" s="4">
        <v>2.5769000000000002</v>
      </c>
      <c r="AF556" s="4">
        <v>2.5709</v>
      </c>
      <c r="AG556" s="4"/>
      <c r="AH556" s="55">
        <v>2.5350000000000001</v>
      </c>
      <c r="AI556" s="4">
        <v>2.5448</v>
      </c>
      <c r="AJ556" s="4"/>
      <c r="AK556" s="4"/>
      <c r="AL556" s="4"/>
      <c r="AM556" s="4"/>
      <c r="AN556" s="4"/>
      <c r="AO556" s="4"/>
      <c r="AS556" s="16"/>
      <c r="AT556" s="16"/>
      <c r="AX556" s="17"/>
      <c r="AY556" s="77"/>
    </row>
    <row r="557" spans="1:51" x14ac:dyDescent="0.25">
      <c r="A557" s="38" t="s">
        <v>838</v>
      </c>
      <c r="B557" s="4" t="str">
        <f>VLOOKUP(LEFT(Table711[[#This Row],[Column1]],FIND("–",Table711[[#This Row],[Column1]])-1),Table610[],2,0)</f>
        <v>2 5/8</v>
      </c>
      <c r="C557" s="13">
        <f>VLOOKUP(LEFT(Table711[[#This Row],[Column1]],FIND("–",Table711[[#This Row],[Column1]])-1),Table610[],4,0)</f>
        <v>2.625</v>
      </c>
      <c r="D557" s="4" t="str">
        <f t="shared" si="16"/>
        <v>16</v>
      </c>
      <c r="E557" s="4" t="s">
        <v>384</v>
      </c>
      <c r="F557" s="4" t="s">
        <v>372</v>
      </c>
      <c r="G557" s="4" t="str">
        <f>CONCATENATE(Table711[[#This Row],[Fraction]],"-",Table711[[#This Row],[Pitch]]," ",Table711[[#This Row],[Series]]," ",Table711[[#This Row],[Class]])</f>
        <v>2 5/8-16 UN 2A</v>
      </c>
      <c r="H557" s="4" t="str">
        <f>CONCATENATE(TEXT(Table711[[#This Row],[Decimal]],".000"),"-",Table711[[#This Row],[Pitch]]," ",Table711[[#This Row],[Series]]," ",Table711[[#This Row],[Class]])</f>
        <v>2.625-16 UN 2A</v>
      </c>
      <c r="I557" s="55">
        <v>1.6999999999999999E-3</v>
      </c>
      <c r="J557" s="55">
        <v>2.6233</v>
      </c>
      <c r="K557" s="55">
        <v>2.6139000000000001</v>
      </c>
      <c r="L557" s="55" t="s">
        <v>551</v>
      </c>
      <c r="M557" s="55">
        <v>2.5827</v>
      </c>
      <c r="N557" s="55">
        <v>2.5771999999999999</v>
      </c>
      <c r="O557" s="55">
        <v>2.5488</v>
      </c>
      <c r="R557" s="4"/>
      <c r="S557" s="38" t="s">
        <v>838</v>
      </c>
      <c r="T557" s="4" t="str">
        <f>VLOOKUP(LEFT(Table7912[[#This Row],[Column1]],FIND("–",Table7912[[#This Row],[Column1]])-1),Table610[],2,0)</f>
        <v>2 5/8</v>
      </c>
      <c r="U557" s="13">
        <f>VLOOKUP(LEFT(Table7912[[#This Row],[Column1]],FIND("–",Table7912[[#This Row],[Column1]])-1),Table610[],4,0)</f>
        <v>2.625</v>
      </c>
      <c r="V557" s="4" t="str">
        <f t="shared" si="17"/>
        <v>16</v>
      </c>
      <c r="W557" s="4" t="s">
        <v>384</v>
      </c>
      <c r="X557" s="4" t="s">
        <v>373</v>
      </c>
      <c r="Y557" s="4" t="str">
        <f>CONCATENATE(Table7912[[#This Row],[Fraction]],"-",Table7912[[#This Row],[Pitch]]," ",Table7912[[#This Row],[Series]]," ",Table7912[[#This Row],[Class]])</f>
        <v>2 5/8-16 UN 2B</v>
      </c>
      <c r="Z557" s="4" t="str">
        <f>CONCATENATE(TEXT(Table7912[[#This Row],[Decimal]],".000"),"-",Table7912[[#This Row],[Pitch]]," ",Table7912[[#This Row],[Series]]," ",Table7912[[#This Row],[Class]])</f>
        <v>2.625-16 UN 2B</v>
      </c>
      <c r="AC557" s="55">
        <v>2.625</v>
      </c>
      <c r="AE557" s="4">
        <v>2.5916000000000001</v>
      </c>
      <c r="AF557" s="4">
        <v>2.5844</v>
      </c>
      <c r="AG557" s="4"/>
      <c r="AH557" s="55">
        <v>2.5569999999999999</v>
      </c>
      <c r="AI557" s="4">
        <v>2.5710000000000002</v>
      </c>
      <c r="AJ557" s="4"/>
      <c r="AK557" s="4"/>
      <c r="AL557" s="4"/>
      <c r="AM557" s="4"/>
      <c r="AN557" s="4"/>
      <c r="AO557" s="4"/>
      <c r="AS557" s="16"/>
      <c r="AT557" s="16"/>
      <c r="AX557" s="17"/>
      <c r="AY557" s="77"/>
    </row>
    <row r="558" spans="1:51" x14ac:dyDescent="0.25">
      <c r="A558" s="38" t="s">
        <v>838</v>
      </c>
      <c r="B558" s="4" t="str">
        <f>VLOOKUP(LEFT(Table711[[#This Row],[Column1]],FIND("–",Table711[[#This Row],[Column1]])-1),Table610[],2,0)</f>
        <v>2 5/8</v>
      </c>
      <c r="C558" s="13">
        <f>VLOOKUP(LEFT(Table711[[#This Row],[Column1]],FIND("–",Table711[[#This Row],[Column1]])-1),Table610[],4,0)</f>
        <v>2.625</v>
      </c>
      <c r="D558" s="4" t="str">
        <f t="shared" si="16"/>
        <v>16</v>
      </c>
      <c r="E558" s="4" t="s">
        <v>384</v>
      </c>
      <c r="F558" s="4" t="s">
        <v>374</v>
      </c>
      <c r="G558" s="4" t="str">
        <f>CONCATENATE(Table711[[#This Row],[Fraction]],"-",Table711[[#This Row],[Pitch]]," ",Table711[[#This Row],[Series]]," ",Table711[[#This Row],[Class]])</f>
        <v>2 5/8-16 UN 3A</v>
      </c>
      <c r="H558" s="4" t="str">
        <f>CONCATENATE(TEXT(Table711[[#This Row],[Decimal]],".000"),"-",Table711[[#This Row],[Pitch]]," ",Table711[[#This Row],[Series]]," ",Table711[[#This Row],[Class]])</f>
        <v>2.625-16 UN 3A</v>
      </c>
      <c r="I558" s="55">
        <v>0</v>
      </c>
      <c r="J558" s="55">
        <v>2.625</v>
      </c>
      <c r="K558" s="55">
        <v>2.6156000000000001</v>
      </c>
      <c r="L558" s="55" t="s">
        <v>551</v>
      </c>
      <c r="M558" s="55">
        <v>2.5844</v>
      </c>
      <c r="N558" s="55">
        <v>2.5802999999999998</v>
      </c>
      <c r="O558" s="55">
        <v>2.5505</v>
      </c>
      <c r="R558" s="4"/>
      <c r="S558" s="38" t="s">
        <v>838</v>
      </c>
      <c r="T558" s="4" t="str">
        <f>VLOOKUP(LEFT(Table7912[[#This Row],[Column1]],FIND("–",Table7912[[#This Row],[Column1]])-1),Table610[],2,0)</f>
        <v>2 5/8</v>
      </c>
      <c r="U558" s="13">
        <f>VLOOKUP(LEFT(Table7912[[#This Row],[Column1]],FIND("–",Table7912[[#This Row],[Column1]])-1),Table610[],4,0)</f>
        <v>2.625</v>
      </c>
      <c r="V558" s="4" t="str">
        <f t="shared" si="17"/>
        <v>16</v>
      </c>
      <c r="W558" s="4" t="s">
        <v>384</v>
      </c>
      <c r="X558" s="4" t="s">
        <v>375</v>
      </c>
      <c r="Y558" s="4" t="str">
        <f>CONCATENATE(Table7912[[#This Row],[Fraction]],"-",Table7912[[#This Row],[Pitch]]," ",Table7912[[#This Row],[Series]]," ",Table7912[[#This Row],[Class]])</f>
        <v>2 5/8-16 UN 3B</v>
      </c>
      <c r="Z558" s="4" t="str">
        <f>CONCATENATE(TEXT(Table7912[[#This Row],[Decimal]],".000"),"-",Table7912[[#This Row],[Pitch]]," ",Table7912[[#This Row],[Series]]," ",Table7912[[#This Row],[Class]])</f>
        <v>2.625-16 UN 3B</v>
      </c>
      <c r="AC558" s="55">
        <v>2.625</v>
      </c>
      <c r="AE558" s="4">
        <v>2.5897999999999999</v>
      </c>
      <c r="AF558" s="4">
        <v>2.5844</v>
      </c>
      <c r="AG558" s="4"/>
      <c r="AH558" s="55">
        <v>2.5569999999999999</v>
      </c>
      <c r="AI558" s="4">
        <v>2.5657999999999999</v>
      </c>
      <c r="AJ558" s="4"/>
      <c r="AK558" s="4"/>
      <c r="AL558" s="4"/>
      <c r="AM558" s="4"/>
      <c r="AN558" s="4"/>
      <c r="AO558" s="4"/>
      <c r="AS558" s="16"/>
      <c r="AT558" s="16"/>
      <c r="AX558" s="17"/>
      <c r="AY558" s="77"/>
    </row>
    <row r="559" spans="1:51" x14ac:dyDescent="0.25">
      <c r="A559" s="38" t="s">
        <v>839</v>
      </c>
      <c r="B559" s="4" t="str">
        <f>VLOOKUP(LEFT(Table711[[#This Row],[Column1]],FIND("–",Table711[[#This Row],[Column1]])-1),Table610[],2,0)</f>
        <v>2 5/8</v>
      </c>
      <c r="C559" s="13">
        <f>VLOOKUP(LEFT(Table711[[#This Row],[Column1]],FIND("–",Table711[[#This Row],[Column1]])-1),Table610[],4,0)</f>
        <v>2.625</v>
      </c>
      <c r="D559" s="4" t="str">
        <f t="shared" si="16"/>
        <v>20</v>
      </c>
      <c r="E559" s="4" t="s">
        <v>384</v>
      </c>
      <c r="F559" s="4" t="s">
        <v>372</v>
      </c>
      <c r="G559" s="4" t="str">
        <f>CONCATENATE(Table711[[#This Row],[Fraction]],"-",Table711[[#This Row],[Pitch]]," ",Table711[[#This Row],[Series]]," ",Table711[[#This Row],[Class]])</f>
        <v>2 5/8-20 UN 2A</v>
      </c>
      <c r="H559" s="4" t="str">
        <f>CONCATENATE(TEXT(Table711[[#This Row],[Decimal]],".000"),"-",Table711[[#This Row],[Pitch]]," ",Table711[[#This Row],[Series]]," ",Table711[[#This Row],[Class]])</f>
        <v>2.625-20 UN 2A</v>
      </c>
      <c r="I559" s="55">
        <v>1.5E-3</v>
      </c>
      <c r="J559" s="55">
        <v>2.6234999999999999</v>
      </c>
      <c r="K559" s="55">
        <v>2.6154000000000002</v>
      </c>
      <c r="L559" s="55" t="s">
        <v>551</v>
      </c>
      <c r="M559" s="55">
        <v>2.5910000000000002</v>
      </c>
      <c r="N559" s="55">
        <v>2.5859000000000001</v>
      </c>
      <c r="O559" s="55">
        <v>2.5640000000000001</v>
      </c>
      <c r="R559" s="4"/>
      <c r="S559" s="38" t="s">
        <v>839</v>
      </c>
      <c r="T559" s="4" t="str">
        <f>VLOOKUP(LEFT(Table7912[[#This Row],[Column1]],FIND("–",Table7912[[#This Row],[Column1]])-1),Table610[],2,0)</f>
        <v>2 5/8</v>
      </c>
      <c r="U559" s="13">
        <f>VLOOKUP(LEFT(Table7912[[#This Row],[Column1]],FIND("–",Table7912[[#This Row],[Column1]])-1),Table610[],4,0)</f>
        <v>2.625</v>
      </c>
      <c r="V559" s="4" t="str">
        <f t="shared" si="17"/>
        <v>20</v>
      </c>
      <c r="W559" s="4" t="s">
        <v>384</v>
      </c>
      <c r="X559" s="4" t="s">
        <v>373</v>
      </c>
      <c r="Y559" s="4" t="str">
        <f>CONCATENATE(Table7912[[#This Row],[Fraction]],"-",Table7912[[#This Row],[Pitch]]," ",Table7912[[#This Row],[Series]]," ",Table7912[[#This Row],[Class]])</f>
        <v>2 5/8-20 UN 2B</v>
      </c>
      <c r="Z559" s="4" t="str">
        <f>CONCATENATE(TEXT(Table7912[[#This Row],[Decimal]],".000"),"-",Table7912[[#This Row],[Pitch]]," ",Table7912[[#This Row],[Series]]," ",Table7912[[#This Row],[Class]])</f>
        <v>2.625-20 UN 2B</v>
      </c>
      <c r="AC559" s="55">
        <v>2.625</v>
      </c>
      <c r="AE559" s="4">
        <v>2.5991</v>
      </c>
      <c r="AF559" s="4">
        <v>2.5924999999999998</v>
      </c>
      <c r="AG559" s="4"/>
      <c r="AH559" s="55">
        <v>2.5710000000000002</v>
      </c>
      <c r="AI559" s="4">
        <v>2.5819999999999999</v>
      </c>
      <c r="AJ559" s="4"/>
      <c r="AK559" s="4"/>
      <c r="AL559" s="4"/>
      <c r="AM559" s="4"/>
      <c r="AN559" s="4"/>
      <c r="AO559" s="4"/>
      <c r="AS559" s="16"/>
      <c r="AT559" s="16"/>
      <c r="AX559" s="17"/>
      <c r="AY559" s="77"/>
    </row>
    <row r="560" spans="1:51" x14ac:dyDescent="0.25">
      <c r="A560" s="38" t="s">
        <v>839</v>
      </c>
      <c r="B560" s="4" t="str">
        <f>VLOOKUP(LEFT(Table711[[#This Row],[Column1]],FIND("–",Table711[[#This Row],[Column1]])-1),Table610[],2,0)</f>
        <v>2 5/8</v>
      </c>
      <c r="C560" s="13">
        <f>VLOOKUP(LEFT(Table711[[#This Row],[Column1]],FIND("–",Table711[[#This Row],[Column1]])-1),Table610[],4,0)</f>
        <v>2.625</v>
      </c>
      <c r="D560" s="4" t="str">
        <f t="shared" si="16"/>
        <v>20</v>
      </c>
      <c r="E560" s="4" t="s">
        <v>384</v>
      </c>
      <c r="F560" s="4" t="s">
        <v>374</v>
      </c>
      <c r="G560" s="4" t="str">
        <f>CONCATENATE(Table711[[#This Row],[Fraction]],"-",Table711[[#This Row],[Pitch]]," ",Table711[[#This Row],[Series]]," ",Table711[[#This Row],[Class]])</f>
        <v>2 5/8-20 UN 3A</v>
      </c>
      <c r="H560" s="4" t="str">
        <f>CONCATENATE(TEXT(Table711[[#This Row],[Decimal]],".000"),"-",Table711[[#This Row],[Pitch]]," ",Table711[[#This Row],[Series]]," ",Table711[[#This Row],[Class]])</f>
        <v>2.625-20 UN 3A</v>
      </c>
      <c r="I560" s="55">
        <v>0</v>
      </c>
      <c r="J560" s="55">
        <v>2.625</v>
      </c>
      <c r="K560" s="55">
        <v>2.6168999999999998</v>
      </c>
      <c r="L560" s="55" t="s">
        <v>551</v>
      </c>
      <c r="M560" s="55">
        <v>2.5924999999999998</v>
      </c>
      <c r="N560" s="55">
        <v>2.5886999999999998</v>
      </c>
      <c r="O560" s="55">
        <v>2.5655000000000001</v>
      </c>
      <c r="R560" s="4"/>
      <c r="S560" s="38" t="s">
        <v>839</v>
      </c>
      <c r="T560" s="4" t="str">
        <f>VLOOKUP(LEFT(Table7912[[#This Row],[Column1]],FIND("–",Table7912[[#This Row],[Column1]])-1),Table610[],2,0)</f>
        <v>2 5/8</v>
      </c>
      <c r="U560" s="13">
        <f>VLOOKUP(LEFT(Table7912[[#This Row],[Column1]],FIND("–",Table7912[[#This Row],[Column1]])-1),Table610[],4,0)</f>
        <v>2.625</v>
      </c>
      <c r="V560" s="4" t="str">
        <f t="shared" si="17"/>
        <v>20</v>
      </c>
      <c r="W560" s="4" t="s">
        <v>384</v>
      </c>
      <c r="X560" s="4" t="s">
        <v>375</v>
      </c>
      <c r="Y560" s="4" t="str">
        <f>CONCATENATE(Table7912[[#This Row],[Fraction]],"-",Table7912[[#This Row],[Pitch]]," ",Table7912[[#This Row],[Series]]," ",Table7912[[#This Row],[Class]])</f>
        <v>2 5/8-20 UN 3B</v>
      </c>
      <c r="Z560" s="4" t="str">
        <f>CONCATENATE(TEXT(Table7912[[#This Row],[Decimal]],".000"),"-",Table7912[[#This Row],[Pitch]]," ",Table7912[[#This Row],[Series]]," ",Table7912[[#This Row],[Class]])</f>
        <v>2.625-20 UN 3B</v>
      </c>
      <c r="AC560" s="55">
        <v>2.625</v>
      </c>
      <c r="AE560" s="4">
        <v>2.5975000000000001</v>
      </c>
      <c r="AF560" s="4">
        <v>2.5924999999999998</v>
      </c>
      <c r="AG560" s="4"/>
      <c r="AH560" s="55">
        <v>2.5710000000000002</v>
      </c>
      <c r="AI560" s="4">
        <v>2.5787</v>
      </c>
      <c r="AJ560" s="4"/>
      <c r="AK560" s="4"/>
      <c r="AL560" s="4"/>
      <c r="AM560" s="4"/>
      <c r="AN560" s="4"/>
      <c r="AO560" s="4"/>
      <c r="AS560" s="16"/>
      <c r="AT560" s="16"/>
      <c r="AX560" s="17"/>
      <c r="AY560" s="77"/>
    </row>
    <row r="561" spans="1:51" x14ac:dyDescent="0.25">
      <c r="A561" s="38" t="s">
        <v>840</v>
      </c>
      <c r="B561" s="4" t="str">
        <f>VLOOKUP(LEFT(Table711[[#This Row],[Column1]],FIND("–",Table711[[#This Row],[Column1]])-1),Table610[],2,0)</f>
        <v>2 3/4</v>
      </c>
      <c r="C561" s="13">
        <f>VLOOKUP(LEFT(Table711[[#This Row],[Column1]],FIND("–",Table711[[#This Row],[Column1]])-1),Table610[],4,0)</f>
        <v>2.75</v>
      </c>
      <c r="D561" s="4" t="str">
        <f t="shared" si="16"/>
        <v>4</v>
      </c>
      <c r="E561" s="4" t="s">
        <v>381</v>
      </c>
      <c r="F561" s="4" t="s">
        <v>376</v>
      </c>
      <c r="G561" s="4" t="str">
        <f>CONCATENATE(Table711[[#This Row],[Fraction]],"-",Table711[[#This Row],[Pitch]]," ",Table711[[#This Row],[Series]]," ",Table711[[#This Row],[Class]])</f>
        <v>2 3/4-4 UNC 1A</v>
      </c>
      <c r="H561" s="4" t="str">
        <f>CONCATENATE(TEXT(Table711[[#This Row],[Decimal]],".000"),"-",Table711[[#This Row],[Pitch]]," ",Table711[[#This Row],[Series]]," ",Table711[[#This Row],[Class]])</f>
        <v>2.750-4 UNC 1A</v>
      </c>
      <c r="I561" s="55">
        <v>3.2000000000000002E-3</v>
      </c>
      <c r="J561" s="55">
        <v>2.7467999999999999</v>
      </c>
      <c r="K561" s="55">
        <v>2.7111000000000001</v>
      </c>
      <c r="L561" s="55" t="s">
        <v>551</v>
      </c>
      <c r="M561" s="55">
        <v>2.5844</v>
      </c>
      <c r="N561" s="55">
        <v>2.5686</v>
      </c>
      <c r="O561" s="55">
        <v>2.4491000000000001</v>
      </c>
      <c r="R561" s="4"/>
      <c r="S561" s="38" t="s">
        <v>840</v>
      </c>
      <c r="T561" s="4" t="str">
        <f>VLOOKUP(LEFT(Table7912[[#This Row],[Column1]],FIND("–",Table7912[[#This Row],[Column1]])-1),Table610[],2,0)</f>
        <v>2 3/4</v>
      </c>
      <c r="U561" s="13">
        <f>VLOOKUP(LEFT(Table7912[[#This Row],[Column1]],FIND("–",Table7912[[#This Row],[Column1]])-1),Table610[],4,0)</f>
        <v>2.75</v>
      </c>
      <c r="V561" s="4" t="str">
        <f t="shared" si="17"/>
        <v>4</v>
      </c>
      <c r="W561" s="4" t="s">
        <v>381</v>
      </c>
      <c r="X561" s="4" t="s">
        <v>377</v>
      </c>
      <c r="Y561" s="4" t="str">
        <f>CONCATENATE(Table7912[[#This Row],[Fraction]],"-",Table7912[[#This Row],[Pitch]]," ",Table7912[[#This Row],[Series]]," ",Table7912[[#This Row],[Class]])</f>
        <v>2 3/4-4 UNC 1B</v>
      </c>
      <c r="Z561" s="4" t="str">
        <f>CONCATENATE(TEXT(Table7912[[#This Row],[Decimal]],".000"),"-",Table7912[[#This Row],[Pitch]]," ",Table7912[[#This Row],[Series]]," ",Table7912[[#This Row],[Class]])</f>
        <v>2.750-4 UNC 1B</v>
      </c>
      <c r="AC561" s="55">
        <v>2.75</v>
      </c>
      <c r="AE561" s="4">
        <v>2.6082000000000001</v>
      </c>
      <c r="AF561" s="4">
        <v>2.5876000000000001</v>
      </c>
      <c r="AG561" s="4"/>
      <c r="AH561" s="55">
        <v>2.4790000000000001</v>
      </c>
      <c r="AI561" s="4">
        <v>2.5169999999999999</v>
      </c>
      <c r="AJ561" s="4"/>
      <c r="AK561" s="4"/>
      <c r="AL561" s="4"/>
      <c r="AM561" s="4"/>
      <c r="AN561" s="4"/>
      <c r="AO561" s="4"/>
      <c r="AS561" s="16"/>
      <c r="AT561" s="16"/>
      <c r="AX561" s="17"/>
      <c r="AY561" s="77"/>
    </row>
    <row r="562" spans="1:51" x14ac:dyDescent="0.25">
      <c r="A562" s="38" t="s">
        <v>840</v>
      </c>
      <c r="B562" s="4" t="str">
        <f>VLOOKUP(LEFT(Table711[[#This Row],[Column1]],FIND("–",Table711[[#This Row],[Column1]])-1),Table610[],2,0)</f>
        <v>2 3/4</v>
      </c>
      <c r="C562" s="13">
        <f>VLOOKUP(LEFT(Table711[[#This Row],[Column1]],FIND("–",Table711[[#This Row],[Column1]])-1),Table610[],4,0)</f>
        <v>2.75</v>
      </c>
      <c r="D562" s="4" t="str">
        <f t="shared" si="16"/>
        <v>4</v>
      </c>
      <c r="E562" s="4" t="s">
        <v>381</v>
      </c>
      <c r="F562" s="4" t="s">
        <v>372</v>
      </c>
      <c r="G562" s="4" t="str">
        <f>CONCATENATE(Table711[[#This Row],[Fraction]],"-",Table711[[#This Row],[Pitch]]," ",Table711[[#This Row],[Series]]," ",Table711[[#This Row],[Class]])</f>
        <v>2 3/4-4 UNC 2A</v>
      </c>
      <c r="H562" s="4" t="str">
        <f>CONCATENATE(TEXT(Table711[[#This Row],[Decimal]],".000"),"-",Table711[[#This Row],[Pitch]]," ",Table711[[#This Row],[Series]]," ",Table711[[#This Row],[Class]])</f>
        <v>2.750-4 UNC 2A</v>
      </c>
      <c r="I562" s="55">
        <v>3.2000000000000002E-3</v>
      </c>
      <c r="J562" s="55">
        <v>2.7467999999999999</v>
      </c>
      <c r="K562" s="55">
        <v>2.7229999999999999</v>
      </c>
      <c r="L562" s="55">
        <v>2.7111000000000001</v>
      </c>
      <c r="M562" s="55">
        <v>2.5844</v>
      </c>
      <c r="N562" s="55">
        <v>2.5739000000000001</v>
      </c>
      <c r="O562" s="55">
        <v>2.4491000000000001</v>
      </c>
      <c r="R562" s="4"/>
      <c r="S562" s="38" t="s">
        <v>840</v>
      </c>
      <c r="T562" s="4" t="str">
        <f>VLOOKUP(LEFT(Table7912[[#This Row],[Column1]],FIND("–",Table7912[[#This Row],[Column1]])-1),Table610[],2,0)</f>
        <v>2 3/4</v>
      </c>
      <c r="U562" s="13">
        <f>VLOOKUP(LEFT(Table7912[[#This Row],[Column1]],FIND("–",Table7912[[#This Row],[Column1]])-1),Table610[],4,0)</f>
        <v>2.75</v>
      </c>
      <c r="V562" s="4" t="str">
        <f t="shared" si="17"/>
        <v>4</v>
      </c>
      <c r="W562" s="4" t="s">
        <v>381</v>
      </c>
      <c r="X562" s="4" t="s">
        <v>373</v>
      </c>
      <c r="Y562" s="4" t="str">
        <f>CONCATENATE(Table7912[[#This Row],[Fraction]],"-",Table7912[[#This Row],[Pitch]]," ",Table7912[[#This Row],[Series]]," ",Table7912[[#This Row],[Class]])</f>
        <v>2 3/4-4 UNC 2B</v>
      </c>
      <c r="Z562" s="4" t="str">
        <f>CONCATENATE(TEXT(Table7912[[#This Row],[Decimal]],".000"),"-",Table7912[[#This Row],[Pitch]]," ",Table7912[[#This Row],[Series]]," ",Table7912[[#This Row],[Class]])</f>
        <v>2.750-4 UNC 2B</v>
      </c>
      <c r="AC562" s="55">
        <v>2.75</v>
      </c>
      <c r="AE562" s="4">
        <v>2.6013000000000002</v>
      </c>
      <c r="AF562" s="4">
        <v>2.5876000000000001</v>
      </c>
      <c r="AG562" s="4"/>
      <c r="AH562" s="55">
        <v>2.4790000000000001</v>
      </c>
      <c r="AI562" s="4">
        <v>2.5169999999999999</v>
      </c>
      <c r="AJ562" s="4"/>
      <c r="AK562" s="4"/>
      <c r="AL562" s="4"/>
      <c r="AM562" s="4"/>
      <c r="AN562" s="4"/>
      <c r="AO562" s="4"/>
      <c r="AS562" s="16"/>
      <c r="AT562" s="16"/>
      <c r="AX562" s="17"/>
      <c r="AY562" s="77"/>
    </row>
    <row r="563" spans="1:51" x14ac:dyDescent="0.25">
      <c r="A563" s="38" t="s">
        <v>841</v>
      </c>
      <c r="B563" s="4" t="str">
        <f>VLOOKUP(LEFT(Table711[[#This Row],[Column1]],FIND("–",Table711[[#This Row],[Column1]])-1),Table610[],2,0)</f>
        <v>2 3/4</v>
      </c>
      <c r="C563" s="13">
        <f>VLOOKUP(LEFT(Table711[[#This Row],[Column1]],FIND("–",Table711[[#This Row],[Column1]])-1),Table610[],4,0)</f>
        <v>2.75</v>
      </c>
      <c r="D563" s="4" t="str">
        <f t="shared" si="16"/>
        <v>6</v>
      </c>
      <c r="E563" s="4" t="s">
        <v>384</v>
      </c>
      <c r="F563" s="4" t="s">
        <v>374</v>
      </c>
      <c r="G563" s="4" t="str">
        <f>CONCATENATE(Table711[[#This Row],[Fraction]],"-",Table711[[#This Row],[Pitch]]," ",Table711[[#This Row],[Series]]," ",Table711[[#This Row],[Class]])</f>
        <v>2 3/4-6 UN 3A</v>
      </c>
      <c r="H563" s="4" t="str">
        <f>CONCATENATE(TEXT(Table711[[#This Row],[Decimal]],".000"),"-",Table711[[#This Row],[Pitch]]," ",Table711[[#This Row],[Series]]," ",Table711[[#This Row],[Class]])</f>
        <v>2.750-6 UN 3A</v>
      </c>
      <c r="I563" s="55">
        <v>0</v>
      </c>
      <c r="J563" s="55">
        <v>2.75</v>
      </c>
      <c r="K563" s="55">
        <v>2.7262</v>
      </c>
      <c r="L563" s="55" t="s">
        <v>551</v>
      </c>
      <c r="M563" s="55">
        <v>2.5876000000000001</v>
      </c>
      <c r="N563" s="55">
        <v>2.5796999999999999</v>
      </c>
      <c r="O563" s="55">
        <v>2.4523000000000001</v>
      </c>
      <c r="R563" s="4"/>
      <c r="S563" s="38" t="s">
        <v>841</v>
      </c>
      <c r="T563" s="4" t="str">
        <f>VLOOKUP(LEFT(Table7912[[#This Row],[Column1]],FIND("–",Table7912[[#This Row],[Column1]])-1),Table610[],2,0)</f>
        <v>2 3/4</v>
      </c>
      <c r="U563" s="13">
        <f>VLOOKUP(LEFT(Table7912[[#This Row],[Column1]],FIND("–",Table7912[[#This Row],[Column1]])-1),Table610[],4,0)</f>
        <v>2.75</v>
      </c>
      <c r="V563" s="4" t="str">
        <f t="shared" si="17"/>
        <v>6</v>
      </c>
      <c r="W563" s="4" t="s">
        <v>384</v>
      </c>
      <c r="X563" s="4" t="s">
        <v>375</v>
      </c>
      <c r="Y563" s="4" t="str">
        <f>CONCATENATE(Table7912[[#This Row],[Fraction]],"-",Table7912[[#This Row],[Pitch]]," ",Table7912[[#This Row],[Series]]," ",Table7912[[#This Row],[Class]])</f>
        <v>2 3/4-6 UN 3B</v>
      </c>
      <c r="Z563" s="4" t="str">
        <f>CONCATENATE(TEXT(Table7912[[#This Row],[Decimal]],".000"),"-",Table7912[[#This Row],[Pitch]]," ",Table7912[[#This Row],[Series]]," ",Table7912[[#This Row],[Class]])</f>
        <v>2.750-6 UN 3B</v>
      </c>
      <c r="AC563" s="55">
        <v>2.75</v>
      </c>
      <c r="AE563" s="4">
        <v>2.5979000000000001</v>
      </c>
      <c r="AF563" s="4">
        <v>2.5876000000000001</v>
      </c>
      <c r="AG563" s="4"/>
      <c r="AH563" s="55">
        <v>2.4790000000000001</v>
      </c>
      <c r="AI563" s="4">
        <v>2.5093999999999999</v>
      </c>
      <c r="AJ563" s="4"/>
      <c r="AK563" s="4"/>
      <c r="AL563" s="4"/>
      <c r="AM563" s="4"/>
      <c r="AN563" s="4"/>
      <c r="AO563" s="4"/>
      <c r="AS563" s="16"/>
      <c r="AT563" s="16"/>
      <c r="AX563" s="17"/>
      <c r="AY563" s="77"/>
    </row>
    <row r="564" spans="1:51" x14ac:dyDescent="0.25">
      <c r="A564" s="38" t="s">
        <v>841</v>
      </c>
      <c r="B564" s="4" t="str">
        <f>VLOOKUP(LEFT(Table711[[#This Row],[Column1]],FIND("–",Table711[[#This Row],[Column1]])-1),Table610[],2,0)</f>
        <v>2 3/4</v>
      </c>
      <c r="C564" s="13">
        <f>VLOOKUP(LEFT(Table711[[#This Row],[Column1]],FIND("–",Table711[[#This Row],[Column1]])-1),Table610[],4,0)</f>
        <v>2.75</v>
      </c>
      <c r="D564" s="4" t="str">
        <f t="shared" si="16"/>
        <v>6</v>
      </c>
      <c r="E564" s="4" t="s">
        <v>384</v>
      </c>
      <c r="F564" s="4" t="s">
        <v>372</v>
      </c>
      <c r="G564" s="4" t="str">
        <f>CONCATENATE(Table711[[#This Row],[Fraction]],"-",Table711[[#This Row],[Pitch]]," ",Table711[[#This Row],[Series]]," ",Table711[[#This Row],[Class]])</f>
        <v>2 3/4-6 UN 2A</v>
      </c>
      <c r="H564" s="4" t="str">
        <f>CONCATENATE(TEXT(Table711[[#This Row],[Decimal]],".000"),"-",Table711[[#This Row],[Pitch]]," ",Table711[[#This Row],[Series]]," ",Table711[[#This Row],[Class]])</f>
        <v>2.750-6 UN 2A</v>
      </c>
      <c r="I564" s="55">
        <v>2.7000000000000001E-3</v>
      </c>
      <c r="J564" s="55">
        <v>2.7473000000000001</v>
      </c>
      <c r="K564" s="55">
        <v>2.7290999999999999</v>
      </c>
      <c r="L564" s="55" t="s">
        <v>551</v>
      </c>
      <c r="M564" s="55">
        <v>2.6389999999999998</v>
      </c>
      <c r="N564" s="55">
        <v>2.6299000000000001</v>
      </c>
      <c r="O564" s="55">
        <v>2.5489000000000002</v>
      </c>
      <c r="R564" s="4"/>
      <c r="S564" s="38" t="s">
        <v>841</v>
      </c>
      <c r="T564" s="4" t="str">
        <f>VLOOKUP(LEFT(Table7912[[#This Row],[Column1]],FIND("–",Table7912[[#This Row],[Column1]])-1),Table610[],2,0)</f>
        <v>2 3/4</v>
      </c>
      <c r="U564" s="13">
        <f>VLOOKUP(LEFT(Table7912[[#This Row],[Column1]],FIND("–",Table7912[[#This Row],[Column1]])-1),Table610[],4,0)</f>
        <v>2.75</v>
      </c>
      <c r="V564" s="4" t="str">
        <f t="shared" si="17"/>
        <v>6</v>
      </c>
      <c r="W564" s="4" t="s">
        <v>384</v>
      </c>
      <c r="X564" s="4" t="s">
        <v>373</v>
      </c>
      <c r="Y564" s="4" t="str">
        <f>CONCATENATE(Table7912[[#This Row],[Fraction]],"-",Table7912[[#This Row],[Pitch]]," ",Table7912[[#This Row],[Series]]," ",Table7912[[#This Row],[Class]])</f>
        <v>2 3/4-6 UN 2B</v>
      </c>
      <c r="Z564" s="4" t="str">
        <f>CONCATENATE(TEXT(Table7912[[#This Row],[Decimal]],".000"),"-",Table7912[[#This Row],[Pitch]]," ",Table7912[[#This Row],[Series]]," ",Table7912[[#This Row],[Class]])</f>
        <v>2.750-6 UN 2B</v>
      </c>
      <c r="AC564" s="55">
        <v>2.75</v>
      </c>
      <c r="AE564" s="4">
        <v>2.6536</v>
      </c>
      <c r="AF564" s="4">
        <v>2.6417000000000002</v>
      </c>
      <c r="AG564" s="4"/>
      <c r="AH564" s="55">
        <v>2.57</v>
      </c>
      <c r="AI564" s="4">
        <v>2.6</v>
      </c>
      <c r="AJ564" s="4"/>
      <c r="AK564" s="4"/>
      <c r="AL564" s="4"/>
      <c r="AM564" s="4"/>
      <c r="AN564" s="4"/>
      <c r="AO564" s="4"/>
      <c r="AS564" s="16"/>
      <c r="AT564" s="16"/>
      <c r="AX564" s="17"/>
      <c r="AY564" s="77"/>
    </row>
    <row r="565" spans="1:51" x14ac:dyDescent="0.25">
      <c r="A565" s="38" t="s">
        <v>841</v>
      </c>
      <c r="B565" s="4" t="str">
        <f>VLOOKUP(LEFT(Table711[[#This Row],[Column1]],FIND("–",Table711[[#This Row],[Column1]])-1),Table610[],2,0)</f>
        <v>2 3/4</v>
      </c>
      <c r="C565" s="13">
        <f>VLOOKUP(LEFT(Table711[[#This Row],[Column1]],FIND("–",Table711[[#This Row],[Column1]])-1),Table610[],4,0)</f>
        <v>2.75</v>
      </c>
      <c r="D565" s="4" t="str">
        <f t="shared" si="16"/>
        <v>6</v>
      </c>
      <c r="E565" s="4" t="s">
        <v>384</v>
      </c>
      <c r="F565" s="4" t="s">
        <v>374</v>
      </c>
      <c r="G565" s="4" t="str">
        <f>CONCATENATE(Table711[[#This Row],[Fraction]],"-",Table711[[#This Row],[Pitch]]," ",Table711[[#This Row],[Series]]," ",Table711[[#This Row],[Class]])</f>
        <v>2 3/4-6 UN 3A</v>
      </c>
      <c r="H565" s="4" t="str">
        <f>CONCATENATE(TEXT(Table711[[#This Row],[Decimal]],".000"),"-",Table711[[#This Row],[Pitch]]," ",Table711[[#This Row],[Series]]," ",Table711[[#This Row],[Class]])</f>
        <v>2.750-6 UN 3A</v>
      </c>
      <c r="I565" s="55">
        <v>0</v>
      </c>
      <c r="J565" s="55">
        <v>2.75</v>
      </c>
      <c r="K565" s="55">
        <v>2.7317999999999998</v>
      </c>
      <c r="L565" s="55" t="s">
        <v>551</v>
      </c>
      <c r="M565" s="55">
        <v>2.6417000000000002</v>
      </c>
      <c r="N565" s="55">
        <v>2.6349</v>
      </c>
      <c r="O565" s="55">
        <v>2.5516000000000001</v>
      </c>
      <c r="R565" s="4"/>
      <c r="S565" s="38" t="s">
        <v>841</v>
      </c>
      <c r="T565" s="4" t="str">
        <f>VLOOKUP(LEFT(Table7912[[#This Row],[Column1]],FIND("–",Table7912[[#This Row],[Column1]])-1),Table610[],2,0)</f>
        <v>2 3/4</v>
      </c>
      <c r="U565" s="13">
        <f>VLOOKUP(LEFT(Table7912[[#This Row],[Column1]],FIND("–",Table7912[[#This Row],[Column1]])-1),Table610[],4,0)</f>
        <v>2.75</v>
      </c>
      <c r="V565" s="4" t="str">
        <f t="shared" si="17"/>
        <v>6</v>
      </c>
      <c r="W565" s="4" t="s">
        <v>384</v>
      </c>
      <c r="X565" s="4" t="s">
        <v>375</v>
      </c>
      <c r="Y565" s="4" t="str">
        <f>CONCATENATE(Table7912[[#This Row],[Fraction]],"-",Table7912[[#This Row],[Pitch]]," ",Table7912[[#This Row],[Series]]," ",Table7912[[#This Row],[Class]])</f>
        <v>2 3/4-6 UN 3B</v>
      </c>
      <c r="Z565" s="4" t="str">
        <f>CONCATENATE(TEXT(Table7912[[#This Row],[Decimal]],".000"),"-",Table7912[[#This Row],[Pitch]]," ",Table7912[[#This Row],[Series]]," ",Table7912[[#This Row],[Class]])</f>
        <v>2.750-6 UN 3B</v>
      </c>
      <c r="AC565" s="55">
        <v>2.75</v>
      </c>
      <c r="AE565" s="4">
        <v>2.6505999999999998</v>
      </c>
      <c r="AF565" s="4">
        <v>2.6417000000000002</v>
      </c>
      <c r="AG565" s="4"/>
      <c r="AH565" s="55">
        <v>2.57</v>
      </c>
      <c r="AI565" s="4">
        <v>2.5895999999999999</v>
      </c>
      <c r="AJ565" s="4"/>
      <c r="AK565" s="4"/>
      <c r="AL565" s="4"/>
      <c r="AM565" s="4"/>
      <c r="AN565" s="4"/>
      <c r="AO565" s="4"/>
      <c r="AS565" s="16"/>
      <c r="AT565" s="16"/>
      <c r="AX565" s="17"/>
      <c r="AY565" s="77"/>
    </row>
    <row r="566" spans="1:51" x14ac:dyDescent="0.25">
      <c r="A566" s="38" t="s">
        <v>842</v>
      </c>
      <c r="B566" s="4" t="str">
        <f>VLOOKUP(LEFT(Table711[[#This Row],[Column1]],FIND("–",Table711[[#This Row],[Column1]])-1),Table610[],2,0)</f>
        <v>2 3/4</v>
      </c>
      <c r="C566" s="13">
        <f>VLOOKUP(LEFT(Table711[[#This Row],[Column1]],FIND("–",Table711[[#This Row],[Column1]])-1),Table610[],4,0)</f>
        <v>2.75</v>
      </c>
      <c r="D566" s="4" t="str">
        <f t="shared" si="16"/>
        <v>8</v>
      </c>
      <c r="E566" s="4" t="s">
        <v>384</v>
      </c>
      <c r="F566" s="4" t="s">
        <v>372</v>
      </c>
      <c r="G566" s="4" t="str">
        <f>CONCATENATE(Table711[[#This Row],[Fraction]],"-",Table711[[#This Row],[Pitch]]," ",Table711[[#This Row],[Series]]," ",Table711[[#This Row],[Class]])</f>
        <v>2 3/4-8 UN 2A</v>
      </c>
      <c r="H566" s="4" t="str">
        <f>CONCATENATE(TEXT(Table711[[#This Row],[Decimal]],".000"),"-",Table711[[#This Row],[Pitch]]," ",Table711[[#This Row],[Series]]," ",Table711[[#This Row],[Class]])</f>
        <v>2.750-8 UN 2A</v>
      </c>
      <c r="I566" s="55">
        <v>2.5000000000000001E-3</v>
      </c>
      <c r="J566" s="55">
        <v>2.7475000000000001</v>
      </c>
      <c r="K566" s="55">
        <v>2.7324999999999999</v>
      </c>
      <c r="L566" s="55">
        <v>2.7250000000000001</v>
      </c>
      <c r="M566" s="55">
        <v>2.6663000000000001</v>
      </c>
      <c r="N566" s="55">
        <v>2.6579999999999999</v>
      </c>
      <c r="O566" s="55">
        <v>2.5987</v>
      </c>
      <c r="R566" s="4"/>
      <c r="S566" s="38" t="s">
        <v>842</v>
      </c>
      <c r="T566" s="4" t="str">
        <f>VLOOKUP(LEFT(Table7912[[#This Row],[Column1]],FIND("–",Table7912[[#This Row],[Column1]])-1),Table610[],2,0)</f>
        <v>2 3/4</v>
      </c>
      <c r="U566" s="13">
        <f>VLOOKUP(LEFT(Table7912[[#This Row],[Column1]],FIND("–",Table7912[[#This Row],[Column1]])-1),Table610[],4,0)</f>
        <v>2.75</v>
      </c>
      <c r="V566" s="4" t="str">
        <f t="shared" si="17"/>
        <v>8</v>
      </c>
      <c r="W566" s="4" t="s">
        <v>384</v>
      </c>
      <c r="X566" s="4" t="s">
        <v>373</v>
      </c>
      <c r="Y566" s="4" t="str">
        <f>CONCATENATE(Table7912[[#This Row],[Fraction]],"-",Table7912[[#This Row],[Pitch]]," ",Table7912[[#This Row],[Series]]," ",Table7912[[#This Row],[Class]])</f>
        <v>2 3/4-8 UN 2B</v>
      </c>
      <c r="Z566" s="4" t="str">
        <f>CONCATENATE(TEXT(Table7912[[#This Row],[Decimal]],".000"),"-",Table7912[[#This Row],[Pitch]]," ",Table7912[[#This Row],[Series]]," ",Table7912[[#This Row],[Class]])</f>
        <v>2.750-8 UN 2B</v>
      </c>
      <c r="AC566" s="55">
        <v>2.75</v>
      </c>
      <c r="AE566" s="4">
        <v>2.6796000000000002</v>
      </c>
      <c r="AF566" s="4">
        <v>2.6688000000000001</v>
      </c>
      <c r="AG566" s="4"/>
      <c r="AH566" s="55">
        <v>2.6150000000000002</v>
      </c>
      <c r="AI566" s="4">
        <v>2.64</v>
      </c>
      <c r="AJ566" s="4"/>
      <c r="AK566" s="4"/>
      <c r="AL566" s="4"/>
      <c r="AM566" s="4"/>
      <c r="AN566" s="4"/>
      <c r="AO566" s="4"/>
      <c r="AS566" s="16"/>
      <c r="AT566" s="16"/>
      <c r="AX566" s="17"/>
      <c r="AY566" s="77"/>
    </row>
    <row r="567" spans="1:51" x14ac:dyDescent="0.25">
      <c r="A567" s="38" t="s">
        <v>842</v>
      </c>
      <c r="B567" s="4" t="str">
        <f>VLOOKUP(LEFT(Table711[[#This Row],[Column1]],FIND("–",Table711[[#This Row],[Column1]])-1),Table610[],2,0)</f>
        <v>2 3/4</v>
      </c>
      <c r="C567" s="13">
        <f>VLOOKUP(LEFT(Table711[[#This Row],[Column1]],FIND("–",Table711[[#This Row],[Column1]])-1),Table610[],4,0)</f>
        <v>2.75</v>
      </c>
      <c r="D567" s="4" t="str">
        <f t="shared" si="16"/>
        <v>8</v>
      </c>
      <c r="E567" s="4" t="s">
        <v>384</v>
      </c>
      <c r="F567" s="4" t="s">
        <v>374</v>
      </c>
      <c r="G567" s="4" t="str">
        <f>CONCATENATE(Table711[[#This Row],[Fraction]],"-",Table711[[#This Row],[Pitch]]," ",Table711[[#This Row],[Series]]," ",Table711[[#This Row],[Class]])</f>
        <v>2 3/4-8 UN 3A</v>
      </c>
      <c r="H567" s="4" t="str">
        <f>CONCATENATE(TEXT(Table711[[#This Row],[Decimal]],".000"),"-",Table711[[#This Row],[Pitch]]," ",Table711[[#This Row],[Series]]," ",Table711[[#This Row],[Class]])</f>
        <v>2.750-8 UN 3A</v>
      </c>
      <c r="I567" s="55">
        <v>0</v>
      </c>
      <c r="J567" s="55">
        <v>2.75</v>
      </c>
      <c r="K567" s="55">
        <v>2.7349999999999999</v>
      </c>
      <c r="L567" s="55" t="s">
        <v>551</v>
      </c>
      <c r="M567" s="55">
        <v>2.6688000000000001</v>
      </c>
      <c r="N567" s="55">
        <v>2.6625000000000001</v>
      </c>
      <c r="O567" s="55">
        <v>2.6012</v>
      </c>
      <c r="R567" s="4"/>
      <c r="S567" s="38" t="s">
        <v>842</v>
      </c>
      <c r="T567" s="4" t="str">
        <f>VLOOKUP(LEFT(Table7912[[#This Row],[Column1]],FIND("–",Table7912[[#This Row],[Column1]])-1),Table610[],2,0)</f>
        <v>2 3/4</v>
      </c>
      <c r="U567" s="13">
        <f>VLOOKUP(LEFT(Table7912[[#This Row],[Column1]],FIND("–",Table7912[[#This Row],[Column1]])-1),Table610[],4,0)</f>
        <v>2.75</v>
      </c>
      <c r="V567" s="4" t="str">
        <f t="shared" si="17"/>
        <v>8</v>
      </c>
      <c r="W567" s="4" t="s">
        <v>384</v>
      </c>
      <c r="X567" s="4" t="s">
        <v>375</v>
      </c>
      <c r="Y567" s="4" t="str">
        <f>CONCATENATE(Table7912[[#This Row],[Fraction]],"-",Table7912[[#This Row],[Pitch]]," ",Table7912[[#This Row],[Series]]," ",Table7912[[#This Row],[Class]])</f>
        <v>2 3/4-8 UN 3B</v>
      </c>
      <c r="Z567" s="4" t="str">
        <f>CONCATENATE(TEXT(Table7912[[#This Row],[Decimal]],".000"),"-",Table7912[[#This Row],[Pitch]]," ",Table7912[[#This Row],[Series]]," ",Table7912[[#This Row],[Class]])</f>
        <v>2.750-8 UN 3B</v>
      </c>
      <c r="AC567" s="55">
        <v>2.75</v>
      </c>
      <c r="AE567" s="4">
        <v>2.6768999999999998</v>
      </c>
      <c r="AF567" s="4">
        <v>2.6688000000000001</v>
      </c>
      <c r="AG567" s="4"/>
      <c r="AH567" s="55">
        <v>2.6150000000000002</v>
      </c>
      <c r="AI567" s="4">
        <v>2.6297000000000001</v>
      </c>
      <c r="AJ567" s="4"/>
      <c r="AK567" s="4"/>
      <c r="AL567" s="4"/>
      <c r="AM567" s="4"/>
      <c r="AN567" s="4"/>
      <c r="AO567" s="4"/>
      <c r="AS567" s="16"/>
      <c r="AT567" s="16"/>
      <c r="AX567" s="17"/>
      <c r="AY567" s="77"/>
    </row>
    <row r="568" spans="1:51" x14ac:dyDescent="0.25">
      <c r="A568" s="38" t="s">
        <v>843</v>
      </c>
      <c r="B568" s="4" t="str">
        <f>VLOOKUP(LEFT(Table711[[#This Row],[Column1]],FIND("–",Table711[[#This Row],[Column1]])-1),Table610[],2,0)</f>
        <v>2 3/4</v>
      </c>
      <c r="C568" s="13">
        <f>VLOOKUP(LEFT(Table711[[#This Row],[Column1]],FIND("–",Table711[[#This Row],[Column1]])-1),Table610[],4,0)</f>
        <v>2.75</v>
      </c>
      <c r="D568" s="4" t="str">
        <f t="shared" si="16"/>
        <v>10</v>
      </c>
      <c r="E568" s="4" t="s">
        <v>382</v>
      </c>
      <c r="F568" s="4" t="s">
        <v>372</v>
      </c>
      <c r="G568" s="4" t="str">
        <f>CONCATENATE(Table711[[#This Row],[Fraction]],"-",Table711[[#This Row],[Pitch]]," ",Table711[[#This Row],[Series]]," ",Table711[[#This Row],[Class]])</f>
        <v>2 3/4-10 UNS 2A</v>
      </c>
      <c r="H568" s="4" t="str">
        <f>CONCATENATE(TEXT(Table711[[#This Row],[Decimal]],".000"),"-",Table711[[#This Row],[Pitch]]," ",Table711[[#This Row],[Series]]," ",Table711[[#This Row],[Class]])</f>
        <v>2.750-10 UNS 2A</v>
      </c>
      <c r="I568" s="55">
        <v>2E-3</v>
      </c>
      <c r="J568" s="55">
        <v>2.7480000000000002</v>
      </c>
      <c r="K568" s="55">
        <v>2.7351000000000001</v>
      </c>
      <c r="L568" s="55" t="s">
        <v>551</v>
      </c>
      <c r="M568" s="55">
        <v>2.6829999999999998</v>
      </c>
      <c r="N568" s="55">
        <v>2.6762999999999999</v>
      </c>
      <c r="O568" s="55">
        <v>2.629</v>
      </c>
      <c r="R568" s="4"/>
      <c r="S568" s="38" t="s">
        <v>843</v>
      </c>
      <c r="T568" s="4" t="str">
        <f>VLOOKUP(LEFT(Table7912[[#This Row],[Column1]],FIND("–",Table7912[[#This Row],[Column1]])-1),Table610[],2,0)</f>
        <v>2 3/4</v>
      </c>
      <c r="U568" s="13">
        <f>VLOOKUP(LEFT(Table7912[[#This Row],[Column1]],FIND("–",Table7912[[#This Row],[Column1]])-1),Table610[],4,0)</f>
        <v>2.75</v>
      </c>
      <c r="V568" s="4" t="str">
        <f t="shared" si="17"/>
        <v>10</v>
      </c>
      <c r="W568" s="4" t="s">
        <v>382</v>
      </c>
      <c r="X568" s="4" t="s">
        <v>373</v>
      </c>
      <c r="Y568" s="4" t="str">
        <f>CONCATENATE(Table7912[[#This Row],[Fraction]],"-",Table7912[[#This Row],[Pitch]]," ",Table7912[[#This Row],[Series]]," ",Table7912[[#This Row],[Class]])</f>
        <v>2 3/4-10 UNS 2B</v>
      </c>
      <c r="Z568" s="4" t="str">
        <f>CONCATENATE(TEXT(Table7912[[#This Row],[Decimal]],".000"),"-",Table7912[[#This Row],[Pitch]]," ",Table7912[[#This Row],[Series]]," ",Table7912[[#This Row],[Class]])</f>
        <v>2.750-10 UNS 2B</v>
      </c>
      <c r="AC568" s="55">
        <v>2.75</v>
      </c>
      <c r="AE568" s="4">
        <v>2.6937000000000002</v>
      </c>
      <c r="AF568" s="4">
        <v>2.6850000000000001</v>
      </c>
      <c r="AG568" s="4"/>
      <c r="AH568" s="55">
        <v>2.6419999999999999</v>
      </c>
      <c r="AI568" s="4">
        <v>2.6629999999999998</v>
      </c>
      <c r="AJ568" s="4"/>
      <c r="AK568" s="4"/>
      <c r="AL568" s="4"/>
      <c r="AM568" s="4"/>
      <c r="AN568" s="4"/>
      <c r="AO568" s="4"/>
      <c r="AS568" s="16"/>
      <c r="AT568" s="16"/>
      <c r="AX568" s="17"/>
      <c r="AY568" s="77"/>
    </row>
    <row r="569" spans="1:51" x14ac:dyDescent="0.25">
      <c r="A569" s="38" t="s">
        <v>844</v>
      </c>
      <c r="B569" s="4" t="str">
        <f>VLOOKUP(LEFT(Table711[[#This Row],[Column1]],FIND("–",Table711[[#This Row],[Column1]])-1),Table610[],2,0)</f>
        <v>2 3/4</v>
      </c>
      <c r="C569" s="13">
        <f>VLOOKUP(LEFT(Table711[[#This Row],[Column1]],FIND("–",Table711[[#This Row],[Column1]])-1),Table610[],4,0)</f>
        <v>2.75</v>
      </c>
      <c r="D569" s="4" t="str">
        <f t="shared" si="16"/>
        <v>12</v>
      </c>
      <c r="E569" s="4" t="s">
        <v>384</v>
      </c>
      <c r="F569" s="4" t="s">
        <v>372</v>
      </c>
      <c r="G569" s="4" t="str">
        <f>CONCATENATE(Table711[[#This Row],[Fraction]],"-",Table711[[#This Row],[Pitch]]," ",Table711[[#This Row],[Series]]," ",Table711[[#This Row],[Class]])</f>
        <v>2 3/4-12 UN 2A</v>
      </c>
      <c r="H569" s="4" t="str">
        <f>CONCATENATE(TEXT(Table711[[#This Row],[Decimal]],".000"),"-",Table711[[#This Row],[Pitch]]," ",Table711[[#This Row],[Series]]," ",Table711[[#This Row],[Class]])</f>
        <v>2.750-12 UN 2A</v>
      </c>
      <c r="I569" s="55">
        <v>1.9E-3</v>
      </c>
      <c r="J569" s="55">
        <v>2.7481</v>
      </c>
      <c r="K569" s="55">
        <v>2.7366999999999999</v>
      </c>
      <c r="L569" s="55" t="s">
        <v>551</v>
      </c>
      <c r="M569" s="55">
        <v>2.694</v>
      </c>
      <c r="N569" s="55">
        <v>2.6878000000000002</v>
      </c>
      <c r="O569" s="55">
        <v>2.6488999999999998</v>
      </c>
      <c r="R569" s="4"/>
      <c r="S569" s="38" t="s">
        <v>844</v>
      </c>
      <c r="T569" s="4" t="str">
        <f>VLOOKUP(LEFT(Table7912[[#This Row],[Column1]],FIND("–",Table7912[[#This Row],[Column1]])-1),Table610[],2,0)</f>
        <v>2 3/4</v>
      </c>
      <c r="U569" s="13">
        <f>VLOOKUP(LEFT(Table7912[[#This Row],[Column1]],FIND("–",Table7912[[#This Row],[Column1]])-1),Table610[],4,0)</f>
        <v>2.75</v>
      </c>
      <c r="V569" s="4" t="str">
        <f t="shared" si="17"/>
        <v>12</v>
      </c>
      <c r="W569" s="4" t="s">
        <v>384</v>
      </c>
      <c r="X569" s="4" t="s">
        <v>373</v>
      </c>
      <c r="Y569" s="4" t="str">
        <f>CONCATENATE(Table7912[[#This Row],[Fraction]],"-",Table7912[[#This Row],[Pitch]]," ",Table7912[[#This Row],[Series]]," ",Table7912[[#This Row],[Class]])</f>
        <v>2 3/4-12 UN 2B</v>
      </c>
      <c r="Z569" s="4" t="str">
        <f>CONCATENATE(TEXT(Table7912[[#This Row],[Decimal]],".000"),"-",Table7912[[#This Row],[Pitch]]," ",Table7912[[#This Row],[Series]]," ",Table7912[[#This Row],[Class]])</f>
        <v>2.750-12 UN 2B</v>
      </c>
      <c r="AC569" s="55">
        <v>2.75</v>
      </c>
      <c r="AE569" s="4">
        <v>2.7040000000000002</v>
      </c>
      <c r="AF569" s="4">
        <v>2.6959</v>
      </c>
      <c r="AG569" s="4"/>
      <c r="AH569" s="55">
        <v>2.66</v>
      </c>
      <c r="AI569" s="4">
        <v>2.6779999999999999</v>
      </c>
      <c r="AJ569" s="4"/>
      <c r="AK569" s="4"/>
      <c r="AL569" s="4"/>
      <c r="AM569" s="4"/>
      <c r="AN569" s="4"/>
      <c r="AO569" s="4"/>
      <c r="AS569" s="16"/>
      <c r="AT569" s="16"/>
      <c r="AX569" s="17"/>
      <c r="AY569" s="77"/>
    </row>
    <row r="570" spans="1:51" x14ac:dyDescent="0.25">
      <c r="A570" s="38" t="s">
        <v>844</v>
      </c>
      <c r="B570" s="4" t="str">
        <f>VLOOKUP(LEFT(Table711[[#This Row],[Column1]],FIND("–",Table711[[#This Row],[Column1]])-1),Table610[],2,0)</f>
        <v>2 3/4</v>
      </c>
      <c r="C570" s="13">
        <f>VLOOKUP(LEFT(Table711[[#This Row],[Column1]],FIND("–",Table711[[#This Row],[Column1]])-1),Table610[],4,0)</f>
        <v>2.75</v>
      </c>
      <c r="D570" s="4" t="str">
        <f t="shared" si="16"/>
        <v>12</v>
      </c>
      <c r="E570" s="4" t="s">
        <v>384</v>
      </c>
      <c r="F570" s="4" t="s">
        <v>374</v>
      </c>
      <c r="G570" s="4" t="str">
        <f>CONCATENATE(Table711[[#This Row],[Fraction]],"-",Table711[[#This Row],[Pitch]]," ",Table711[[#This Row],[Series]]," ",Table711[[#This Row],[Class]])</f>
        <v>2 3/4-12 UN 3A</v>
      </c>
      <c r="H570" s="4" t="str">
        <f>CONCATENATE(TEXT(Table711[[#This Row],[Decimal]],".000"),"-",Table711[[#This Row],[Pitch]]," ",Table711[[#This Row],[Series]]," ",Table711[[#This Row],[Class]])</f>
        <v>2.750-12 UN 3A</v>
      </c>
      <c r="I570" s="55">
        <v>0</v>
      </c>
      <c r="J570" s="55">
        <v>2.75</v>
      </c>
      <c r="K570" s="55">
        <v>2.7385999999999999</v>
      </c>
      <c r="L570" s="55" t="s">
        <v>551</v>
      </c>
      <c r="M570" s="55">
        <v>2.6959</v>
      </c>
      <c r="N570" s="55">
        <v>2.6913</v>
      </c>
      <c r="O570" s="55">
        <v>2.6507999999999998</v>
      </c>
      <c r="R570" s="4"/>
      <c r="S570" s="38" t="s">
        <v>844</v>
      </c>
      <c r="T570" s="4" t="str">
        <f>VLOOKUP(LEFT(Table7912[[#This Row],[Column1]],FIND("–",Table7912[[#This Row],[Column1]])-1),Table610[],2,0)</f>
        <v>2 3/4</v>
      </c>
      <c r="U570" s="13">
        <f>VLOOKUP(LEFT(Table7912[[#This Row],[Column1]],FIND("–",Table7912[[#This Row],[Column1]])-1),Table610[],4,0)</f>
        <v>2.75</v>
      </c>
      <c r="V570" s="4" t="str">
        <f t="shared" si="17"/>
        <v>12</v>
      </c>
      <c r="W570" s="4" t="s">
        <v>384</v>
      </c>
      <c r="X570" s="4" t="s">
        <v>375</v>
      </c>
      <c r="Y570" s="4" t="str">
        <f>CONCATENATE(Table7912[[#This Row],[Fraction]],"-",Table7912[[#This Row],[Pitch]]," ",Table7912[[#This Row],[Series]]," ",Table7912[[#This Row],[Class]])</f>
        <v>2 3/4-12 UN 3B</v>
      </c>
      <c r="Z570" s="4" t="str">
        <f>CONCATENATE(TEXT(Table7912[[#This Row],[Decimal]],".000"),"-",Table7912[[#This Row],[Pitch]]," ",Table7912[[#This Row],[Series]]," ",Table7912[[#This Row],[Class]])</f>
        <v>2.750-12 UN 3B</v>
      </c>
      <c r="AC570" s="55">
        <v>2.75</v>
      </c>
      <c r="AE570" s="4">
        <v>2.7019000000000002</v>
      </c>
      <c r="AF570" s="4">
        <v>2.6959</v>
      </c>
      <c r="AG570" s="4"/>
      <c r="AH570" s="55">
        <v>2.66</v>
      </c>
      <c r="AI570" s="4">
        <v>2.6698</v>
      </c>
      <c r="AJ570" s="4"/>
      <c r="AK570" s="4"/>
      <c r="AL570" s="4"/>
      <c r="AM570" s="4"/>
      <c r="AN570" s="4"/>
      <c r="AO570" s="4"/>
      <c r="AS570" s="16"/>
      <c r="AT570" s="16"/>
      <c r="AX570" s="17"/>
      <c r="AY570" s="77"/>
    </row>
    <row r="571" spans="1:51" x14ac:dyDescent="0.25">
      <c r="A571" s="38" t="s">
        <v>845</v>
      </c>
      <c r="B571" s="4" t="str">
        <f>VLOOKUP(LEFT(Table711[[#This Row],[Column1]],FIND("–",Table711[[#This Row],[Column1]])-1),Table610[],2,0)</f>
        <v>2 3/4</v>
      </c>
      <c r="C571" s="13">
        <f>VLOOKUP(LEFT(Table711[[#This Row],[Column1]],FIND("–",Table711[[#This Row],[Column1]])-1),Table610[],4,0)</f>
        <v>2.75</v>
      </c>
      <c r="D571" s="4" t="str">
        <f t="shared" si="16"/>
        <v>14</v>
      </c>
      <c r="E571" s="4" t="s">
        <v>382</v>
      </c>
      <c r="F571" s="4" t="s">
        <v>372</v>
      </c>
      <c r="G571" s="4" t="str">
        <f>CONCATENATE(Table711[[#This Row],[Fraction]],"-",Table711[[#This Row],[Pitch]]," ",Table711[[#This Row],[Series]]," ",Table711[[#This Row],[Class]])</f>
        <v>2 3/4-14 UNS 2A</v>
      </c>
      <c r="H571" s="4" t="str">
        <f>CONCATENATE(TEXT(Table711[[#This Row],[Decimal]],".000"),"-",Table711[[#This Row],[Pitch]]," ",Table711[[#This Row],[Series]]," ",Table711[[#This Row],[Class]])</f>
        <v>2.750-14 UNS 2A</v>
      </c>
      <c r="I571" s="55">
        <v>1.6999999999999999E-3</v>
      </c>
      <c r="J571" s="55">
        <v>2.7483</v>
      </c>
      <c r="K571" s="55">
        <v>2.738</v>
      </c>
      <c r="L571" s="55" t="s">
        <v>551</v>
      </c>
      <c r="M571" s="55">
        <v>2.7019000000000002</v>
      </c>
      <c r="N571" s="55">
        <v>2.6960999999999999</v>
      </c>
      <c r="O571" s="55">
        <v>2.6633</v>
      </c>
      <c r="R571" s="4"/>
      <c r="S571" s="38" t="s">
        <v>845</v>
      </c>
      <c r="T571" s="4" t="str">
        <f>VLOOKUP(LEFT(Table7912[[#This Row],[Column1]],FIND("–",Table7912[[#This Row],[Column1]])-1),Table610[],2,0)</f>
        <v>2 3/4</v>
      </c>
      <c r="U571" s="13">
        <f>VLOOKUP(LEFT(Table7912[[#This Row],[Column1]],FIND("–",Table7912[[#This Row],[Column1]])-1),Table610[],4,0)</f>
        <v>2.75</v>
      </c>
      <c r="V571" s="4" t="str">
        <f t="shared" si="17"/>
        <v>14</v>
      </c>
      <c r="W571" s="4" t="s">
        <v>382</v>
      </c>
      <c r="X571" s="4" t="s">
        <v>373</v>
      </c>
      <c r="Y571" s="4" t="str">
        <f>CONCATENATE(Table7912[[#This Row],[Fraction]],"-",Table7912[[#This Row],[Pitch]]," ",Table7912[[#This Row],[Series]]," ",Table7912[[#This Row],[Class]])</f>
        <v>2 3/4-14 UNS 2B</v>
      </c>
      <c r="Z571" s="4" t="str">
        <f>CONCATENATE(TEXT(Table7912[[#This Row],[Decimal]],".000"),"-",Table7912[[#This Row],[Pitch]]," ",Table7912[[#This Row],[Series]]," ",Table7912[[#This Row],[Class]])</f>
        <v>2.750-14 UNS 2B</v>
      </c>
      <c r="AC571" s="55">
        <v>2.75</v>
      </c>
      <c r="AE571" s="4">
        <v>2.7111999999999998</v>
      </c>
      <c r="AF571" s="4">
        <v>2.7035999999999998</v>
      </c>
      <c r="AG571" s="4"/>
      <c r="AH571" s="55">
        <v>2.673</v>
      </c>
      <c r="AI571" s="4">
        <v>2.6880000000000002</v>
      </c>
      <c r="AJ571" s="4"/>
      <c r="AK571" s="4"/>
      <c r="AL571" s="4"/>
      <c r="AM571" s="4"/>
      <c r="AN571" s="4"/>
      <c r="AO571" s="4"/>
      <c r="AS571" s="16"/>
      <c r="AT571" s="16"/>
      <c r="AX571" s="17"/>
      <c r="AY571" s="77"/>
    </row>
    <row r="572" spans="1:51" x14ac:dyDescent="0.25">
      <c r="A572" s="38" t="s">
        <v>846</v>
      </c>
      <c r="B572" s="4" t="str">
        <f>VLOOKUP(LEFT(Table711[[#This Row],[Column1]],FIND("–",Table711[[#This Row],[Column1]])-1),Table610[],2,0)</f>
        <v>2 3/4</v>
      </c>
      <c r="C572" s="13">
        <f>VLOOKUP(LEFT(Table711[[#This Row],[Column1]],FIND("–",Table711[[#This Row],[Column1]])-1),Table610[],4,0)</f>
        <v>2.75</v>
      </c>
      <c r="D572" s="4" t="str">
        <f t="shared" si="16"/>
        <v>16</v>
      </c>
      <c r="E572" s="4" t="s">
        <v>384</v>
      </c>
      <c r="F572" s="4" t="s">
        <v>372</v>
      </c>
      <c r="G572" s="4" t="str">
        <f>CONCATENATE(Table711[[#This Row],[Fraction]],"-",Table711[[#This Row],[Pitch]]," ",Table711[[#This Row],[Series]]," ",Table711[[#This Row],[Class]])</f>
        <v>2 3/4-16 UN 2A</v>
      </c>
      <c r="H572" s="4" t="str">
        <f>CONCATENATE(TEXT(Table711[[#This Row],[Decimal]],".000"),"-",Table711[[#This Row],[Pitch]]," ",Table711[[#This Row],[Series]]," ",Table711[[#This Row],[Class]])</f>
        <v>2.750-16 UN 2A</v>
      </c>
      <c r="I572" s="55">
        <v>1.6999999999999999E-3</v>
      </c>
      <c r="J572" s="55">
        <v>2.7483</v>
      </c>
      <c r="K572" s="55">
        <v>2.7389000000000001</v>
      </c>
      <c r="L572" s="55" t="s">
        <v>551</v>
      </c>
      <c r="M572" s="55">
        <v>2.7077</v>
      </c>
      <c r="N572" s="55">
        <v>2.7021999999999999</v>
      </c>
      <c r="O572" s="55">
        <v>2.6738</v>
      </c>
      <c r="R572" s="4"/>
      <c r="S572" s="38" t="s">
        <v>846</v>
      </c>
      <c r="T572" s="4" t="str">
        <f>VLOOKUP(LEFT(Table7912[[#This Row],[Column1]],FIND("–",Table7912[[#This Row],[Column1]])-1),Table610[],2,0)</f>
        <v>2 3/4</v>
      </c>
      <c r="U572" s="13">
        <f>VLOOKUP(LEFT(Table7912[[#This Row],[Column1]],FIND("–",Table7912[[#This Row],[Column1]])-1),Table610[],4,0)</f>
        <v>2.75</v>
      </c>
      <c r="V572" s="4" t="str">
        <f t="shared" si="17"/>
        <v>16</v>
      </c>
      <c r="W572" s="4" t="s">
        <v>384</v>
      </c>
      <c r="X572" s="4" t="s">
        <v>373</v>
      </c>
      <c r="Y572" s="4" t="str">
        <f>CONCATENATE(Table7912[[#This Row],[Fraction]],"-",Table7912[[#This Row],[Pitch]]," ",Table7912[[#This Row],[Series]]," ",Table7912[[#This Row],[Class]])</f>
        <v>2 3/4-16 UN 2B</v>
      </c>
      <c r="Z572" s="4" t="str">
        <f>CONCATENATE(TEXT(Table7912[[#This Row],[Decimal]],".000"),"-",Table7912[[#This Row],[Pitch]]," ",Table7912[[#This Row],[Series]]," ",Table7912[[#This Row],[Class]])</f>
        <v>2.750-16 UN 2B</v>
      </c>
      <c r="AC572" s="55">
        <v>2.75</v>
      </c>
      <c r="AE572" s="4">
        <v>2.7166000000000001</v>
      </c>
      <c r="AF572" s="4">
        <v>2.7094</v>
      </c>
      <c r="AG572" s="4"/>
      <c r="AH572" s="55">
        <v>2.6819999999999999</v>
      </c>
      <c r="AI572" s="4">
        <v>2.6960000000000002</v>
      </c>
      <c r="AJ572" s="4"/>
      <c r="AK572" s="4"/>
      <c r="AL572" s="4"/>
      <c r="AM572" s="4"/>
      <c r="AN572" s="4"/>
      <c r="AO572" s="4"/>
      <c r="AS572" s="16"/>
      <c r="AT572" s="16"/>
      <c r="AX572" s="17"/>
      <c r="AY572" s="77"/>
    </row>
    <row r="573" spans="1:51" x14ac:dyDescent="0.25">
      <c r="A573" s="38" t="s">
        <v>846</v>
      </c>
      <c r="B573" s="4" t="str">
        <f>VLOOKUP(LEFT(Table711[[#This Row],[Column1]],FIND("–",Table711[[#This Row],[Column1]])-1),Table610[],2,0)</f>
        <v>2 3/4</v>
      </c>
      <c r="C573" s="13">
        <f>VLOOKUP(LEFT(Table711[[#This Row],[Column1]],FIND("–",Table711[[#This Row],[Column1]])-1),Table610[],4,0)</f>
        <v>2.75</v>
      </c>
      <c r="D573" s="4" t="str">
        <f t="shared" si="16"/>
        <v>16</v>
      </c>
      <c r="E573" s="4" t="s">
        <v>384</v>
      </c>
      <c r="F573" s="4" t="s">
        <v>374</v>
      </c>
      <c r="G573" s="4" t="str">
        <f>CONCATENATE(Table711[[#This Row],[Fraction]],"-",Table711[[#This Row],[Pitch]]," ",Table711[[#This Row],[Series]]," ",Table711[[#This Row],[Class]])</f>
        <v>2 3/4-16 UN 3A</v>
      </c>
      <c r="H573" s="4" t="str">
        <f>CONCATENATE(TEXT(Table711[[#This Row],[Decimal]],".000"),"-",Table711[[#This Row],[Pitch]]," ",Table711[[#This Row],[Series]]," ",Table711[[#This Row],[Class]])</f>
        <v>2.750-16 UN 3A</v>
      </c>
      <c r="I573" s="55">
        <v>0</v>
      </c>
      <c r="J573" s="55">
        <v>2.75</v>
      </c>
      <c r="K573" s="55">
        <v>2.7406000000000001</v>
      </c>
      <c r="L573" s="55" t="s">
        <v>551</v>
      </c>
      <c r="M573" s="55">
        <v>2.7094</v>
      </c>
      <c r="N573" s="55">
        <v>2.7052999999999998</v>
      </c>
      <c r="O573" s="55">
        <v>2.6755</v>
      </c>
      <c r="R573" s="4"/>
      <c r="S573" s="38" t="s">
        <v>846</v>
      </c>
      <c r="T573" s="4" t="str">
        <f>VLOOKUP(LEFT(Table7912[[#This Row],[Column1]],FIND("–",Table7912[[#This Row],[Column1]])-1),Table610[],2,0)</f>
        <v>2 3/4</v>
      </c>
      <c r="U573" s="13">
        <f>VLOOKUP(LEFT(Table7912[[#This Row],[Column1]],FIND("–",Table7912[[#This Row],[Column1]])-1),Table610[],4,0)</f>
        <v>2.75</v>
      </c>
      <c r="V573" s="4" t="str">
        <f t="shared" si="17"/>
        <v>16</v>
      </c>
      <c r="W573" s="4" t="s">
        <v>384</v>
      </c>
      <c r="X573" s="4" t="s">
        <v>375</v>
      </c>
      <c r="Y573" s="4" t="str">
        <f>CONCATENATE(Table7912[[#This Row],[Fraction]],"-",Table7912[[#This Row],[Pitch]]," ",Table7912[[#This Row],[Series]]," ",Table7912[[#This Row],[Class]])</f>
        <v>2 3/4-16 UN 3B</v>
      </c>
      <c r="Z573" s="4" t="str">
        <f>CONCATENATE(TEXT(Table7912[[#This Row],[Decimal]],".000"),"-",Table7912[[#This Row],[Pitch]]," ",Table7912[[#This Row],[Series]]," ",Table7912[[#This Row],[Class]])</f>
        <v>2.750-16 UN 3B</v>
      </c>
      <c r="AC573" s="55">
        <v>2.75</v>
      </c>
      <c r="AE573" s="4">
        <v>2.7147999999999999</v>
      </c>
      <c r="AF573" s="4">
        <v>2.7094</v>
      </c>
      <c r="AG573" s="4"/>
      <c r="AH573" s="55">
        <v>2.6819999999999999</v>
      </c>
      <c r="AI573" s="4">
        <v>2.6907999999999999</v>
      </c>
      <c r="AJ573" s="4"/>
      <c r="AK573" s="4"/>
      <c r="AL573" s="4"/>
      <c r="AM573" s="4"/>
      <c r="AN573" s="4"/>
      <c r="AO573" s="4"/>
      <c r="AS573" s="16"/>
      <c r="AT573" s="16"/>
      <c r="AX573" s="17"/>
      <c r="AY573" s="77"/>
    </row>
    <row r="574" spans="1:51" x14ac:dyDescent="0.25">
      <c r="A574" s="38" t="s">
        <v>847</v>
      </c>
      <c r="B574" s="4" t="str">
        <f>VLOOKUP(LEFT(Table711[[#This Row],[Column1]],FIND("–",Table711[[#This Row],[Column1]])-1),Table610[],2,0)</f>
        <v>2 3/4</v>
      </c>
      <c r="C574" s="13">
        <f>VLOOKUP(LEFT(Table711[[#This Row],[Column1]],FIND("–",Table711[[#This Row],[Column1]])-1),Table610[],4,0)</f>
        <v>2.75</v>
      </c>
      <c r="D574" s="4" t="str">
        <f t="shared" si="16"/>
        <v>18</v>
      </c>
      <c r="E574" s="4" t="s">
        <v>382</v>
      </c>
      <c r="F574" s="4" t="s">
        <v>372</v>
      </c>
      <c r="G574" s="4" t="str">
        <f>CONCATENATE(Table711[[#This Row],[Fraction]],"-",Table711[[#This Row],[Pitch]]," ",Table711[[#This Row],[Series]]," ",Table711[[#This Row],[Class]])</f>
        <v>2 3/4-18 UNS 2A</v>
      </c>
      <c r="H574" s="4" t="str">
        <f>CONCATENATE(TEXT(Table711[[#This Row],[Decimal]],".000"),"-",Table711[[#This Row],[Pitch]]," ",Table711[[#This Row],[Series]]," ",Table711[[#This Row],[Class]])</f>
        <v>2.750-18 UNS 2A</v>
      </c>
      <c r="I574" s="55">
        <v>1.6000000000000001E-3</v>
      </c>
      <c r="J574" s="55">
        <v>2.7484000000000002</v>
      </c>
      <c r="K574" s="55">
        <v>2.7397</v>
      </c>
      <c r="L574" s="55" t="s">
        <v>551</v>
      </c>
      <c r="M574" s="55">
        <v>2.7122999999999999</v>
      </c>
      <c r="N574" s="55">
        <v>2.7069999999999999</v>
      </c>
      <c r="O574" s="55">
        <v>2.6823000000000001</v>
      </c>
      <c r="R574" s="4"/>
      <c r="S574" s="38" t="s">
        <v>847</v>
      </c>
      <c r="T574" s="4" t="str">
        <f>VLOOKUP(LEFT(Table7912[[#This Row],[Column1]],FIND("–",Table7912[[#This Row],[Column1]])-1),Table610[],2,0)</f>
        <v>2 3/4</v>
      </c>
      <c r="U574" s="13">
        <f>VLOOKUP(LEFT(Table7912[[#This Row],[Column1]],FIND("–",Table7912[[#This Row],[Column1]])-1),Table610[],4,0)</f>
        <v>2.75</v>
      </c>
      <c r="V574" s="4" t="str">
        <f t="shared" si="17"/>
        <v>18</v>
      </c>
      <c r="W574" s="4" t="s">
        <v>382</v>
      </c>
      <c r="X574" s="4" t="s">
        <v>373</v>
      </c>
      <c r="Y574" s="4" t="str">
        <f>CONCATENATE(Table7912[[#This Row],[Fraction]],"-",Table7912[[#This Row],[Pitch]]," ",Table7912[[#This Row],[Series]]," ",Table7912[[#This Row],[Class]])</f>
        <v>2 3/4-18 UNS 2B</v>
      </c>
      <c r="Z574" s="4" t="str">
        <f>CONCATENATE(TEXT(Table7912[[#This Row],[Decimal]],".000"),"-",Table7912[[#This Row],[Pitch]]," ",Table7912[[#This Row],[Series]]," ",Table7912[[#This Row],[Class]])</f>
        <v>2.750-18 UNS 2B</v>
      </c>
      <c r="AC574" s="55">
        <v>2.75</v>
      </c>
      <c r="AE574" s="4">
        <v>2.7208000000000001</v>
      </c>
      <c r="AF574" s="4">
        <v>2.7139000000000002</v>
      </c>
      <c r="AG574" s="4"/>
      <c r="AH574" s="55">
        <v>2.69</v>
      </c>
      <c r="AI574" s="4">
        <v>2.7029999999999998</v>
      </c>
      <c r="AJ574" s="4"/>
      <c r="AK574" s="4"/>
      <c r="AL574" s="4"/>
      <c r="AM574" s="4"/>
      <c r="AN574" s="4"/>
      <c r="AO574" s="4"/>
      <c r="AS574" s="16"/>
      <c r="AT574" s="16"/>
      <c r="AX574" s="17"/>
      <c r="AY574" s="77"/>
    </row>
    <row r="575" spans="1:51" x14ac:dyDescent="0.25">
      <c r="A575" s="38" t="s">
        <v>848</v>
      </c>
      <c r="B575" s="4" t="str">
        <f>VLOOKUP(LEFT(Table711[[#This Row],[Column1]],FIND("–",Table711[[#This Row],[Column1]])-1),Table610[],2,0)</f>
        <v>2 3/4</v>
      </c>
      <c r="C575" s="13">
        <f>VLOOKUP(LEFT(Table711[[#This Row],[Column1]],FIND("–",Table711[[#This Row],[Column1]])-1),Table610[],4,0)</f>
        <v>2.75</v>
      </c>
      <c r="D575" s="4" t="str">
        <f t="shared" si="16"/>
        <v>20</v>
      </c>
      <c r="E575" s="4" t="s">
        <v>384</v>
      </c>
      <c r="F575" s="4" t="s">
        <v>372</v>
      </c>
      <c r="G575" s="4" t="str">
        <f>CONCATENATE(Table711[[#This Row],[Fraction]],"-",Table711[[#This Row],[Pitch]]," ",Table711[[#This Row],[Series]]," ",Table711[[#This Row],[Class]])</f>
        <v>2 3/4-20 UN 2A</v>
      </c>
      <c r="H575" s="4" t="str">
        <f>CONCATENATE(TEXT(Table711[[#This Row],[Decimal]],".000"),"-",Table711[[#This Row],[Pitch]]," ",Table711[[#This Row],[Series]]," ",Table711[[#This Row],[Class]])</f>
        <v>2.750-20 UN 2A</v>
      </c>
      <c r="I575" s="55">
        <v>1.5E-3</v>
      </c>
      <c r="J575" s="55">
        <v>2.7484999999999999</v>
      </c>
      <c r="K575" s="55">
        <v>2.7404000000000002</v>
      </c>
      <c r="L575" s="55" t="s">
        <v>551</v>
      </c>
      <c r="M575" s="55">
        <v>2.7160000000000002</v>
      </c>
      <c r="N575" s="55">
        <v>2.7109000000000001</v>
      </c>
      <c r="O575" s="55">
        <v>2.6890000000000001</v>
      </c>
      <c r="R575" s="4"/>
      <c r="S575" s="38" t="s">
        <v>848</v>
      </c>
      <c r="T575" s="4" t="str">
        <f>VLOOKUP(LEFT(Table7912[[#This Row],[Column1]],FIND("–",Table7912[[#This Row],[Column1]])-1),Table610[],2,0)</f>
        <v>2 3/4</v>
      </c>
      <c r="U575" s="13">
        <f>VLOOKUP(LEFT(Table7912[[#This Row],[Column1]],FIND("–",Table7912[[#This Row],[Column1]])-1),Table610[],4,0)</f>
        <v>2.75</v>
      </c>
      <c r="V575" s="4" t="str">
        <f t="shared" si="17"/>
        <v>20</v>
      </c>
      <c r="W575" s="4" t="s">
        <v>384</v>
      </c>
      <c r="X575" s="4" t="s">
        <v>373</v>
      </c>
      <c r="Y575" s="4" t="str">
        <f>CONCATENATE(Table7912[[#This Row],[Fraction]],"-",Table7912[[#This Row],[Pitch]]," ",Table7912[[#This Row],[Series]]," ",Table7912[[#This Row],[Class]])</f>
        <v>2 3/4-20 UN 2B</v>
      </c>
      <c r="Z575" s="4" t="str">
        <f>CONCATENATE(TEXT(Table7912[[#This Row],[Decimal]],".000"),"-",Table7912[[#This Row],[Pitch]]," ",Table7912[[#This Row],[Series]]," ",Table7912[[#This Row],[Class]])</f>
        <v>2.750-20 UN 2B</v>
      </c>
      <c r="AC575" s="55">
        <v>2.75</v>
      </c>
      <c r="AE575" s="4">
        <v>2.7241</v>
      </c>
      <c r="AF575" s="4">
        <v>2.7174999999999998</v>
      </c>
      <c r="AG575" s="4"/>
      <c r="AH575" s="55">
        <v>2.6960000000000002</v>
      </c>
      <c r="AI575" s="4">
        <v>2.7069999999999999</v>
      </c>
      <c r="AJ575" s="4"/>
      <c r="AK575" s="4"/>
      <c r="AL575" s="4"/>
      <c r="AM575" s="4"/>
      <c r="AN575" s="4"/>
      <c r="AO575" s="4"/>
      <c r="AS575" s="16"/>
      <c r="AT575" s="16"/>
      <c r="AX575" s="17"/>
      <c r="AY575" s="77"/>
    </row>
    <row r="576" spans="1:51" x14ac:dyDescent="0.25">
      <c r="A576" s="38" t="s">
        <v>848</v>
      </c>
      <c r="B576" s="4" t="str">
        <f>VLOOKUP(LEFT(Table711[[#This Row],[Column1]],FIND("–",Table711[[#This Row],[Column1]])-1),Table610[],2,0)</f>
        <v>2 3/4</v>
      </c>
      <c r="C576" s="13">
        <f>VLOOKUP(LEFT(Table711[[#This Row],[Column1]],FIND("–",Table711[[#This Row],[Column1]])-1),Table610[],4,0)</f>
        <v>2.75</v>
      </c>
      <c r="D576" s="4" t="str">
        <f t="shared" si="16"/>
        <v>20</v>
      </c>
      <c r="E576" s="4" t="s">
        <v>384</v>
      </c>
      <c r="F576" s="4" t="s">
        <v>374</v>
      </c>
      <c r="G576" s="4" t="str">
        <f>CONCATENATE(Table711[[#This Row],[Fraction]],"-",Table711[[#This Row],[Pitch]]," ",Table711[[#This Row],[Series]]," ",Table711[[#This Row],[Class]])</f>
        <v>2 3/4-20 UN 3A</v>
      </c>
      <c r="H576" s="4" t="str">
        <f>CONCATENATE(TEXT(Table711[[#This Row],[Decimal]],".000"),"-",Table711[[#This Row],[Pitch]]," ",Table711[[#This Row],[Series]]," ",Table711[[#This Row],[Class]])</f>
        <v>2.750-20 UN 3A</v>
      </c>
      <c r="I576" s="55">
        <v>0</v>
      </c>
      <c r="J576" s="55">
        <v>2.75</v>
      </c>
      <c r="K576" s="55">
        <v>2.7418999999999998</v>
      </c>
      <c r="L576" s="55" t="s">
        <v>551</v>
      </c>
      <c r="M576" s="55">
        <v>2.7174999999999998</v>
      </c>
      <c r="N576" s="55">
        <v>2.7136999999999998</v>
      </c>
      <c r="O576" s="55">
        <v>2.6905000000000001</v>
      </c>
      <c r="R576" s="4"/>
      <c r="S576" s="38" t="s">
        <v>848</v>
      </c>
      <c r="T576" s="4" t="str">
        <f>VLOOKUP(LEFT(Table7912[[#This Row],[Column1]],FIND("–",Table7912[[#This Row],[Column1]])-1),Table610[],2,0)</f>
        <v>2 3/4</v>
      </c>
      <c r="U576" s="13">
        <f>VLOOKUP(LEFT(Table7912[[#This Row],[Column1]],FIND("–",Table7912[[#This Row],[Column1]])-1),Table610[],4,0)</f>
        <v>2.75</v>
      </c>
      <c r="V576" s="4" t="str">
        <f t="shared" si="17"/>
        <v>20</v>
      </c>
      <c r="W576" s="4" t="s">
        <v>384</v>
      </c>
      <c r="X576" s="4" t="s">
        <v>375</v>
      </c>
      <c r="Y576" s="4" t="str">
        <f>CONCATENATE(Table7912[[#This Row],[Fraction]],"-",Table7912[[#This Row],[Pitch]]," ",Table7912[[#This Row],[Series]]," ",Table7912[[#This Row],[Class]])</f>
        <v>2 3/4-20 UN 3B</v>
      </c>
      <c r="Z576" s="4" t="str">
        <f>CONCATENATE(TEXT(Table7912[[#This Row],[Decimal]],".000"),"-",Table7912[[#This Row],[Pitch]]," ",Table7912[[#This Row],[Series]]," ",Table7912[[#This Row],[Class]])</f>
        <v>2.750-20 UN 3B</v>
      </c>
      <c r="AC576" s="55">
        <v>2.75</v>
      </c>
      <c r="AE576" s="4">
        <v>2.7225000000000001</v>
      </c>
      <c r="AF576" s="4">
        <v>2.7174999999999998</v>
      </c>
      <c r="AG576" s="4"/>
      <c r="AH576" s="55">
        <v>2.6960000000000002</v>
      </c>
      <c r="AI576" s="4">
        <v>2.7037</v>
      </c>
      <c r="AJ576" s="4"/>
      <c r="AK576" s="4"/>
      <c r="AL576" s="4"/>
      <c r="AM576" s="4"/>
      <c r="AN576" s="4"/>
      <c r="AO576" s="4"/>
      <c r="AS576" s="16"/>
      <c r="AT576" s="16"/>
      <c r="AX576" s="17"/>
      <c r="AY576" s="77"/>
    </row>
    <row r="577" spans="1:51" x14ac:dyDescent="0.25">
      <c r="A577" s="38" t="s">
        <v>849</v>
      </c>
      <c r="B577" s="4" t="str">
        <f>VLOOKUP(LEFT(Table711[[#This Row],[Column1]],FIND("–",Table711[[#This Row],[Column1]])-1),Table610[],2,0)</f>
        <v>2 7/8</v>
      </c>
      <c r="C577" s="13">
        <f>VLOOKUP(LEFT(Table711[[#This Row],[Column1]],FIND("–",Table711[[#This Row],[Column1]])-1),Table610[],4,0)</f>
        <v>2.875</v>
      </c>
      <c r="D577" s="4" t="str">
        <f t="shared" si="16"/>
        <v>6</v>
      </c>
      <c r="E577" s="4" t="s">
        <v>384</v>
      </c>
      <c r="F577" s="4" t="s">
        <v>372</v>
      </c>
      <c r="G577" s="4" t="str">
        <f>CONCATENATE(Table711[[#This Row],[Fraction]],"-",Table711[[#This Row],[Pitch]]," ",Table711[[#This Row],[Series]]," ",Table711[[#This Row],[Class]])</f>
        <v>2 7/8-6 UN 2A</v>
      </c>
      <c r="H577" s="4" t="str">
        <f>CONCATENATE(TEXT(Table711[[#This Row],[Decimal]],".000"),"-",Table711[[#This Row],[Pitch]]," ",Table711[[#This Row],[Series]]," ",Table711[[#This Row],[Class]])</f>
        <v>2.875-6 UN 2A</v>
      </c>
      <c r="I577" s="55">
        <v>2.8E-3</v>
      </c>
      <c r="J577" s="55">
        <v>2.8721999999999999</v>
      </c>
      <c r="K577" s="55">
        <v>2.8540000000000001</v>
      </c>
      <c r="L577" s="55" t="s">
        <v>551</v>
      </c>
      <c r="M577" s="55">
        <v>2.7639</v>
      </c>
      <c r="N577" s="55">
        <v>2.7547000000000001</v>
      </c>
      <c r="O577" s="55">
        <v>2.6738</v>
      </c>
      <c r="R577" s="4"/>
      <c r="S577" s="38" t="s">
        <v>849</v>
      </c>
      <c r="T577" s="4" t="str">
        <f>VLOOKUP(LEFT(Table7912[[#This Row],[Column1]],FIND("–",Table7912[[#This Row],[Column1]])-1),Table610[],2,0)</f>
        <v>2 7/8</v>
      </c>
      <c r="U577" s="13">
        <f>VLOOKUP(LEFT(Table7912[[#This Row],[Column1]],FIND("–",Table7912[[#This Row],[Column1]])-1),Table610[],4,0)</f>
        <v>2.875</v>
      </c>
      <c r="V577" s="4" t="str">
        <f t="shared" si="17"/>
        <v>6</v>
      </c>
      <c r="W577" s="4" t="s">
        <v>384</v>
      </c>
      <c r="X577" s="4" t="s">
        <v>373</v>
      </c>
      <c r="Y577" s="4" t="str">
        <f>CONCATENATE(Table7912[[#This Row],[Fraction]],"-",Table7912[[#This Row],[Pitch]]," ",Table7912[[#This Row],[Series]]," ",Table7912[[#This Row],[Class]])</f>
        <v>2 7/8-6 UN 2B</v>
      </c>
      <c r="Z577" s="4" t="str">
        <f>CONCATENATE(TEXT(Table7912[[#This Row],[Decimal]],".000"),"-",Table7912[[#This Row],[Pitch]]," ",Table7912[[#This Row],[Series]]," ",Table7912[[#This Row],[Class]])</f>
        <v>2.875-6 UN 2B</v>
      </c>
      <c r="AC577" s="55">
        <v>2.875</v>
      </c>
      <c r="AE577" s="4">
        <v>2.7787000000000002</v>
      </c>
      <c r="AF577" s="4">
        <v>2.7667000000000002</v>
      </c>
      <c r="AG577" s="4"/>
      <c r="AH577" s="55">
        <v>2.6949999999999998</v>
      </c>
      <c r="AI577" s="4">
        <v>2.7250000000000001</v>
      </c>
      <c r="AJ577" s="4"/>
      <c r="AK577" s="4"/>
      <c r="AL577" s="4"/>
      <c r="AM577" s="4"/>
      <c r="AN577" s="4"/>
      <c r="AO577" s="4"/>
      <c r="AS577" s="16"/>
      <c r="AT577" s="16"/>
      <c r="AX577" s="17"/>
      <c r="AY577" s="77"/>
    </row>
    <row r="578" spans="1:51" x14ac:dyDescent="0.25">
      <c r="A578" s="38" t="s">
        <v>849</v>
      </c>
      <c r="B578" s="4" t="str">
        <f>VLOOKUP(LEFT(Table711[[#This Row],[Column1]],FIND("–",Table711[[#This Row],[Column1]])-1),Table610[],2,0)</f>
        <v>2 7/8</v>
      </c>
      <c r="C578" s="13">
        <f>VLOOKUP(LEFT(Table711[[#This Row],[Column1]],FIND("–",Table711[[#This Row],[Column1]])-1),Table610[],4,0)</f>
        <v>2.875</v>
      </c>
      <c r="D578" s="4" t="str">
        <f t="shared" si="16"/>
        <v>6</v>
      </c>
      <c r="E578" s="4" t="s">
        <v>384</v>
      </c>
      <c r="F578" s="4" t="s">
        <v>374</v>
      </c>
      <c r="G578" s="4" t="str">
        <f>CONCATENATE(Table711[[#This Row],[Fraction]],"-",Table711[[#This Row],[Pitch]]," ",Table711[[#This Row],[Series]]," ",Table711[[#This Row],[Class]])</f>
        <v>2 7/8-6 UN 3A</v>
      </c>
      <c r="H578" s="4" t="str">
        <f>CONCATENATE(TEXT(Table711[[#This Row],[Decimal]],".000"),"-",Table711[[#This Row],[Pitch]]," ",Table711[[#This Row],[Series]]," ",Table711[[#This Row],[Class]])</f>
        <v>2.875-6 UN 3A</v>
      </c>
      <c r="I578" s="55">
        <v>0</v>
      </c>
      <c r="J578" s="55">
        <v>2.875</v>
      </c>
      <c r="K578" s="55">
        <v>2.8567999999999998</v>
      </c>
      <c r="L578" s="55" t="s">
        <v>551</v>
      </c>
      <c r="M578" s="55">
        <v>2.7667000000000002</v>
      </c>
      <c r="N578" s="55">
        <v>2.7597999999999998</v>
      </c>
      <c r="O578" s="55">
        <v>2.6766000000000001</v>
      </c>
      <c r="R578" s="4"/>
      <c r="S578" s="38" t="s">
        <v>849</v>
      </c>
      <c r="T578" s="4" t="str">
        <f>VLOOKUP(LEFT(Table7912[[#This Row],[Column1]],FIND("–",Table7912[[#This Row],[Column1]])-1),Table610[],2,0)</f>
        <v>2 7/8</v>
      </c>
      <c r="U578" s="13">
        <f>VLOOKUP(LEFT(Table7912[[#This Row],[Column1]],FIND("–",Table7912[[#This Row],[Column1]])-1),Table610[],4,0)</f>
        <v>2.875</v>
      </c>
      <c r="V578" s="4" t="str">
        <f t="shared" si="17"/>
        <v>6</v>
      </c>
      <c r="W578" s="4" t="s">
        <v>384</v>
      </c>
      <c r="X578" s="4" t="s">
        <v>375</v>
      </c>
      <c r="Y578" s="4" t="str">
        <f>CONCATENATE(Table7912[[#This Row],[Fraction]],"-",Table7912[[#This Row],[Pitch]]," ",Table7912[[#This Row],[Series]]," ",Table7912[[#This Row],[Class]])</f>
        <v>2 7/8-6 UN 3B</v>
      </c>
      <c r="Z578" s="4" t="str">
        <f>CONCATENATE(TEXT(Table7912[[#This Row],[Decimal]],".000"),"-",Table7912[[#This Row],[Pitch]]," ",Table7912[[#This Row],[Series]]," ",Table7912[[#This Row],[Class]])</f>
        <v>2.875-6 UN 3B</v>
      </c>
      <c r="AC578" s="55">
        <v>2.875</v>
      </c>
      <c r="AE578" s="4">
        <v>2.7757000000000001</v>
      </c>
      <c r="AF578" s="4">
        <v>2.7667000000000002</v>
      </c>
      <c r="AG578" s="4"/>
      <c r="AH578" s="55">
        <v>2.6949999999999998</v>
      </c>
      <c r="AI578" s="4">
        <v>2.7145999999999999</v>
      </c>
      <c r="AJ578" s="4"/>
      <c r="AK578" s="4"/>
      <c r="AL578" s="4"/>
      <c r="AM578" s="4"/>
      <c r="AN578" s="4"/>
      <c r="AO578" s="4"/>
      <c r="AS578" s="16"/>
      <c r="AT578" s="16"/>
      <c r="AX578" s="17"/>
      <c r="AY578" s="77"/>
    </row>
    <row r="579" spans="1:51" x14ac:dyDescent="0.25">
      <c r="A579" s="38" t="s">
        <v>850</v>
      </c>
      <c r="B579" s="4" t="str">
        <f>VLOOKUP(LEFT(Table711[[#This Row],[Column1]],FIND("–",Table711[[#This Row],[Column1]])-1),Table610[],2,0)</f>
        <v>2 7/8</v>
      </c>
      <c r="C579" s="13">
        <f>VLOOKUP(LEFT(Table711[[#This Row],[Column1]],FIND("–",Table711[[#This Row],[Column1]])-1),Table610[],4,0)</f>
        <v>2.875</v>
      </c>
      <c r="D579" s="4" t="str">
        <f t="shared" ref="D579:D642" si="18">RIGHT(A579,LEN(A579)-FIND("–",A579))</f>
        <v>8</v>
      </c>
      <c r="E579" s="4" t="s">
        <v>384</v>
      </c>
      <c r="F579" s="4" t="s">
        <v>372</v>
      </c>
      <c r="G579" s="4" t="str">
        <f>CONCATENATE(Table711[[#This Row],[Fraction]],"-",Table711[[#This Row],[Pitch]]," ",Table711[[#This Row],[Series]]," ",Table711[[#This Row],[Class]])</f>
        <v>2 7/8-8 UN 2A</v>
      </c>
      <c r="H579" s="4" t="str">
        <f>CONCATENATE(TEXT(Table711[[#This Row],[Decimal]],".000"),"-",Table711[[#This Row],[Pitch]]," ",Table711[[#This Row],[Series]]," ",Table711[[#This Row],[Class]])</f>
        <v>2.875-8 UN 2A</v>
      </c>
      <c r="I579" s="55">
        <v>2.5000000000000001E-3</v>
      </c>
      <c r="J579" s="55">
        <v>2.8725000000000001</v>
      </c>
      <c r="K579" s="55">
        <v>2.8574999999999999</v>
      </c>
      <c r="L579" s="55" t="s">
        <v>551</v>
      </c>
      <c r="M579" s="55">
        <v>2.7913000000000001</v>
      </c>
      <c r="N579" s="55">
        <v>2.7829000000000002</v>
      </c>
      <c r="O579" s="55">
        <v>2.7237</v>
      </c>
      <c r="R579" s="4"/>
      <c r="S579" s="38" t="s">
        <v>850</v>
      </c>
      <c r="T579" s="4" t="str">
        <f>VLOOKUP(LEFT(Table7912[[#This Row],[Column1]],FIND("–",Table7912[[#This Row],[Column1]])-1),Table610[],2,0)</f>
        <v>2 7/8</v>
      </c>
      <c r="U579" s="13">
        <f>VLOOKUP(LEFT(Table7912[[#This Row],[Column1]],FIND("–",Table7912[[#This Row],[Column1]])-1),Table610[],4,0)</f>
        <v>2.875</v>
      </c>
      <c r="V579" s="4" t="str">
        <f t="shared" ref="V579:V642" si="19">RIGHT(S579,LEN(S579)-FIND("–",S579))</f>
        <v>8</v>
      </c>
      <c r="W579" s="4" t="s">
        <v>384</v>
      </c>
      <c r="X579" s="4" t="s">
        <v>373</v>
      </c>
      <c r="Y579" s="4" t="str">
        <f>CONCATENATE(Table7912[[#This Row],[Fraction]],"-",Table7912[[#This Row],[Pitch]]," ",Table7912[[#This Row],[Series]]," ",Table7912[[#This Row],[Class]])</f>
        <v>2 7/8-8 UN 2B</v>
      </c>
      <c r="Z579" s="4" t="str">
        <f>CONCATENATE(TEXT(Table7912[[#This Row],[Decimal]],".000"),"-",Table7912[[#This Row],[Pitch]]," ",Table7912[[#This Row],[Series]]," ",Table7912[[#This Row],[Class]])</f>
        <v>2.875-8 UN 2B</v>
      </c>
      <c r="AC579" s="55">
        <v>2.875</v>
      </c>
      <c r="AE579" s="4">
        <v>2.8048000000000002</v>
      </c>
      <c r="AF579" s="4">
        <v>2.7938000000000001</v>
      </c>
      <c r="AG579" s="4"/>
      <c r="AH579" s="55">
        <v>2.74</v>
      </c>
      <c r="AI579" s="4">
        <v>2.7650000000000001</v>
      </c>
      <c r="AJ579" s="4"/>
      <c r="AK579" s="4"/>
      <c r="AL579" s="4"/>
      <c r="AM579" s="4"/>
      <c r="AN579" s="4"/>
      <c r="AO579" s="4"/>
      <c r="AS579" s="16"/>
      <c r="AT579" s="16"/>
      <c r="AX579" s="17"/>
      <c r="AY579" s="77"/>
    </row>
    <row r="580" spans="1:51" x14ac:dyDescent="0.25">
      <c r="A580" s="38" t="s">
        <v>850</v>
      </c>
      <c r="B580" s="4" t="str">
        <f>VLOOKUP(LEFT(Table711[[#This Row],[Column1]],FIND("–",Table711[[#This Row],[Column1]])-1),Table610[],2,0)</f>
        <v>2 7/8</v>
      </c>
      <c r="C580" s="13">
        <f>VLOOKUP(LEFT(Table711[[#This Row],[Column1]],FIND("–",Table711[[#This Row],[Column1]])-1),Table610[],4,0)</f>
        <v>2.875</v>
      </c>
      <c r="D580" s="4" t="str">
        <f t="shared" si="18"/>
        <v>8</v>
      </c>
      <c r="E580" s="4" t="s">
        <v>384</v>
      </c>
      <c r="F580" s="4" t="s">
        <v>374</v>
      </c>
      <c r="G580" s="4" t="str">
        <f>CONCATENATE(Table711[[#This Row],[Fraction]],"-",Table711[[#This Row],[Pitch]]," ",Table711[[#This Row],[Series]]," ",Table711[[#This Row],[Class]])</f>
        <v>2 7/8-8 UN 3A</v>
      </c>
      <c r="H580" s="4" t="str">
        <f>CONCATENATE(TEXT(Table711[[#This Row],[Decimal]],".000"),"-",Table711[[#This Row],[Pitch]]," ",Table711[[#This Row],[Series]]," ",Table711[[#This Row],[Class]])</f>
        <v>2.875-8 UN 3A</v>
      </c>
      <c r="I580" s="55">
        <v>0</v>
      </c>
      <c r="J580" s="55">
        <v>2.875</v>
      </c>
      <c r="K580" s="55">
        <v>2.86</v>
      </c>
      <c r="L580" s="55" t="s">
        <v>551</v>
      </c>
      <c r="M580" s="55">
        <v>2.7938000000000001</v>
      </c>
      <c r="N580" s="55">
        <v>2.7875000000000001</v>
      </c>
      <c r="O580" s="55">
        <v>2.7262</v>
      </c>
      <c r="R580" s="4"/>
      <c r="S580" s="38" t="s">
        <v>850</v>
      </c>
      <c r="T580" s="4" t="str">
        <f>VLOOKUP(LEFT(Table7912[[#This Row],[Column1]],FIND("–",Table7912[[#This Row],[Column1]])-1),Table610[],2,0)</f>
        <v>2 7/8</v>
      </c>
      <c r="U580" s="13">
        <f>VLOOKUP(LEFT(Table7912[[#This Row],[Column1]],FIND("–",Table7912[[#This Row],[Column1]])-1),Table610[],4,0)</f>
        <v>2.875</v>
      </c>
      <c r="V580" s="4" t="str">
        <f t="shared" si="19"/>
        <v>8</v>
      </c>
      <c r="W580" s="4" t="s">
        <v>384</v>
      </c>
      <c r="X580" s="4" t="s">
        <v>375</v>
      </c>
      <c r="Y580" s="4" t="str">
        <f>CONCATENATE(Table7912[[#This Row],[Fraction]],"-",Table7912[[#This Row],[Pitch]]," ",Table7912[[#This Row],[Series]]," ",Table7912[[#This Row],[Class]])</f>
        <v>2 7/8-8 UN 3B</v>
      </c>
      <c r="Z580" s="4" t="str">
        <f>CONCATENATE(TEXT(Table7912[[#This Row],[Decimal]],".000"),"-",Table7912[[#This Row],[Pitch]]," ",Table7912[[#This Row],[Series]]," ",Table7912[[#This Row],[Class]])</f>
        <v>2.875-8 UN 3B</v>
      </c>
      <c r="AC580" s="55">
        <v>2.875</v>
      </c>
      <c r="AE580" s="4">
        <v>2.802</v>
      </c>
      <c r="AF580" s="4">
        <v>2.7938000000000001</v>
      </c>
      <c r="AG580" s="4"/>
      <c r="AH580" s="55">
        <v>2.74</v>
      </c>
      <c r="AI580" s="4">
        <v>2.7547000000000001</v>
      </c>
      <c r="AJ580" s="4"/>
      <c r="AK580" s="4"/>
      <c r="AL580" s="4"/>
      <c r="AM580" s="4"/>
      <c r="AN580" s="4"/>
      <c r="AO580" s="4"/>
      <c r="AS580" s="16"/>
      <c r="AT580" s="16"/>
      <c r="AX580" s="17"/>
      <c r="AY580" s="77"/>
    </row>
    <row r="581" spans="1:51" x14ac:dyDescent="0.25">
      <c r="A581" s="38" t="s">
        <v>851</v>
      </c>
      <c r="B581" s="4" t="str">
        <f>VLOOKUP(LEFT(Table711[[#This Row],[Column1]],FIND("–",Table711[[#This Row],[Column1]])-1),Table610[],2,0)</f>
        <v>2 7/8</v>
      </c>
      <c r="C581" s="13">
        <f>VLOOKUP(LEFT(Table711[[#This Row],[Column1]],FIND("–",Table711[[#This Row],[Column1]])-1),Table610[],4,0)</f>
        <v>2.875</v>
      </c>
      <c r="D581" s="4" t="str">
        <f t="shared" si="18"/>
        <v>12</v>
      </c>
      <c r="E581" s="4" t="s">
        <v>384</v>
      </c>
      <c r="F581" s="4" t="s">
        <v>372</v>
      </c>
      <c r="G581" s="4" t="str">
        <f>CONCATENATE(Table711[[#This Row],[Fraction]],"-",Table711[[#This Row],[Pitch]]," ",Table711[[#This Row],[Series]]," ",Table711[[#This Row],[Class]])</f>
        <v>2 7/8-12 UN 2A</v>
      </c>
      <c r="H581" s="4" t="str">
        <f>CONCATENATE(TEXT(Table711[[#This Row],[Decimal]],".000"),"-",Table711[[#This Row],[Pitch]]," ",Table711[[#This Row],[Series]]," ",Table711[[#This Row],[Class]])</f>
        <v>2.875-12 UN 2A</v>
      </c>
      <c r="I581" s="55">
        <v>1.9E-3</v>
      </c>
      <c r="J581" s="55">
        <v>2.8731</v>
      </c>
      <c r="K581" s="55">
        <v>2.8616999999999999</v>
      </c>
      <c r="L581" s="55" t="s">
        <v>551</v>
      </c>
      <c r="M581" s="55">
        <v>2.819</v>
      </c>
      <c r="N581" s="55">
        <v>2.8127</v>
      </c>
      <c r="O581" s="55">
        <v>2.7738999999999998</v>
      </c>
      <c r="R581" s="4"/>
      <c r="S581" s="38" t="s">
        <v>851</v>
      </c>
      <c r="T581" s="4" t="str">
        <f>VLOOKUP(LEFT(Table7912[[#This Row],[Column1]],FIND("–",Table7912[[#This Row],[Column1]])-1),Table610[],2,0)</f>
        <v>2 7/8</v>
      </c>
      <c r="U581" s="13">
        <f>VLOOKUP(LEFT(Table7912[[#This Row],[Column1]],FIND("–",Table7912[[#This Row],[Column1]])-1),Table610[],4,0)</f>
        <v>2.875</v>
      </c>
      <c r="V581" s="4" t="str">
        <f t="shared" si="19"/>
        <v>12</v>
      </c>
      <c r="W581" s="4" t="s">
        <v>384</v>
      </c>
      <c r="X581" s="4" t="s">
        <v>373</v>
      </c>
      <c r="Y581" s="4" t="str">
        <f>CONCATENATE(Table7912[[#This Row],[Fraction]],"-",Table7912[[#This Row],[Pitch]]," ",Table7912[[#This Row],[Series]]," ",Table7912[[#This Row],[Class]])</f>
        <v>2 7/8-12 UN 2B</v>
      </c>
      <c r="Z581" s="4" t="str">
        <f>CONCATENATE(TEXT(Table7912[[#This Row],[Decimal]],".000"),"-",Table7912[[#This Row],[Pitch]]," ",Table7912[[#This Row],[Series]]," ",Table7912[[#This Row],[Class]])</f>
        <v>2.875-12 UN 2B</v>
      </c>
      <c r="AC581" s="55">
        <v>2.875</v>
      </c>
      <c r="AE581" s="4">
        <v>2.8290999999999999</v>
      </c>
      <c r="AF581" s="4">
        <v>2.8209</v>
      </c>
      <c r="AG581" s="4"/>
      <c r="AH581" s="55">
        <v>2.7850000000000001</v>
      </c>
      <c r="AI581" s="4">
        <v>2.8029999999999999</v>
      </c>
      <c r="AJ581" s="4"/>
      <c r="AK581" s="4"/>
      <c r="AL581" s="4"/>
      <c r="AM581" s="4"/>
      <c r="AN581" s="4"/>
      <c r="AO581" s="4"/>
      <c r="AS581" s="16"/>
      <c r="AT581" s="16"/>
      <c r="AX581" s="17"/>
      <c r="AY581" s="77"/>
    </row>
    <row r="582" spans="1:51" x14ac:dyDescent="0.25">
      <c r="A582" s="38" t="s">
        <v>851</v>
      </c>
      <c r="B582" s="4" t="str">
        <f>VLOOKUP(LEFT(Table711[[#This Row],[Column1]],FIND("–",Table711[[#This Row],[Column1]])-1),Table610[],2,0)</f>
        <v>2 7/8</v>
      </c>
      <c r="C582" s="13">
        <f>VLOOKUP(LEFT(Table711[[#This Row],[Column1]],FIND("–",Table711[[#This Row],[Column1]])-1),Table610[],4,0)</f>
        <v>2.875</v>
      </c>
      <c r="D582" s="4" t="str">
        <f t="shared" si="18"/>
        <v>12</v>
      </c>
      <c r="E582" s="4" t="s">
        <v>384</v>
      </c>
      <c r="F582" s="4" t="s">
        <v>374</v>
      </c>
      <c r="G582" s="4" t="str">
        <f>CONCATENATE(Table711[[#This Row],[Fraction]],"-",Table711[[#This Row],[Pitch]]," ",Table711[[#This Row],[Series]]," ",Table711[[#This Row],[Class]])</f>
        <v>2 7/8-12 UN 3A</v>
      </c>
      <c r="H582" s="4" t="str">
        <f>CONCATENATE(TEXT(Table711[[#This Row],[Decimal]],".000"),"-",Table711[[#This Row],[Pitch]]," ",Table711[[#This Row],[Series]]," ",Table711[[#This Row],[Class]])</f>
        <v>2.875-12 UN 3A</v>
      </c>
      <c r="I582" s="55">
        <v>0</v>
      </c>
      <c r="J582" s="55">
        <v>2.875</v>
      </c>
      <c r="K582" s="55">
        <v>2.8635999999999999</v>
      </c>
      <c r="L582" s="55" t="s">
        <v>551</v>
      </c>
      <c r="M582" s="55">
        <v>2.8209</v>
      </c>
      <c r="N582" s="55">
        <v>2.8161999999999998</v>
      </c>
      <c r="O582" s="55">
        <v>2.7757999999999998</v>
      </c>
      <c r="R582" s="4"/>
      <c r="S582" s="38" t="s">
        <v>851</v>
      </c>
      <c r="T582" s="4" t="str">
        <f>VLOOKUP(LEFT(Table7912[[#This Row],[Column1]],FIND("–",Table7912[[#This Row],[Column1]])-1),Table610[],2,0)</f>
        <v>2 7/8</v>
      </c>
      <c r="U582" s="13">
        <f>VLOOKUP(LEFT(Table7912[[#This Row],[Column1]],FIND("–",Table7912[[#This Row],[Column1]])-1),Table610[],4,0)</f>
        <v>2.875</v>
      </c>
      <c r="V582" s="4" t="str">
        <f t="shared" si="19"/>
        <v>12</v>
      </c>
      <c r="W582" s="4" t="s">
        <v>384</v>
      </c>
      <c r="X582" s="4" t="s">
        <v>375</v>
      </c>
      <c r="Y582" s="4" t="str">
        <f>CONCATENATE(Table7912[[#This Row],[Fraction]],"-",Table7912[[#This Row],[Pitch]]," ",Table7912[[#This Row],[Series]]," ",Table7912[[#This Row],[Class]])</f>
        <v>2 7/8-12 UN 3B</v>
      </c>
      <c r="Z582" s="4" t="str">
        <f>CONCATENATE(TEXT(Table7912[[#This Row],[Decimal]],".000"),"-",Table7912[[#This Row],[Pitch]]," ",Table7912[[#This Row],[Series]]," ",Table7912[[#This Row],[Class]])</f>
        <v>2.875-12 UN 3B</v>
      </c>
      <c r="AC582" s="55">
        <v>2.875</v>
      </c>
      <c r="AE582" s="4">
        <v>2.8271000000000002</v>
      </c>
      <c r="AF582" s="4">
        <v>2.8209</v>
      </c>
      <c r="AG582" s="4"/>
      <c r="AH582" s="55">
        <v>2.7850000000000001</v>
      </c>
      <c r="AI582" s="4">
        <v>2.7948</v>
      </c>
      <c r="AJ582" s="4"/>
      <c r="AK582" s="4"/>
      <c r="AL582" s="4"/>
      <c r="AM582" s="4"/>
      <c r="AN582" s="4"/>
      <c r="AO582" s="4"/>
      <c r="AS582" s="16"/>
      <c r="AT582" s="16"/>
      <c r="AX582" s="17"/>
      <c r="AY582" s="77"/>
    </row>
    <row r="583" spans="1:51" x14ac:dyDescent="0.25">
      <c r="A583" s="38" t="s">
        <v>852</v>
      </c>
      <c r="B583" s="4" t="str">
        <f>VLOOKUP(LEFT(Table711[[#This Row],[Column1]],FIND("–",Table711[[#This Row],[Column1]])-1),Table610[],2,0)</f>
        <v>2 7/8</v>
      </c>
      <c r="C583" s="13">
        <f>VLOOKUP(LEFT(Table711[[#This Row],[Column1]],FIND("–",Table711[[#This Row],[Column1]])-1),Table610[],4,0)</f>
        <v>2.875</v>
      </c>
      <c r="D583" s="4" t="str">
        <f t="shared" si="18"/>
        <v>16</v>
      </c>
      <c r="E583" s="4" t="s">
        <v>384</v>
      </c>
      <c r="F583" s="4" t="s">
        <v>372</v>
      </c>
      <c r="G583" s="4" t="str">
        <f>CONCATENATE(Table711[[#This Row],[Fraction]],"-",Table711[[#This Row],[Pitch]]," ",Table711[[#This Row],[Series]]," ",Table711[[#This Row],[Class]])</f>
        <v>2 7/8-16 UN 2A</v>
      </c>
      <c r="H583" s="4" t="str">
        <f>CONCATENATE(TEXT(Table711[[#This Row],[Decimal]],".000"),"-",Table711[[#This Row],[Pitch]]," ",Table711[[#This Row],[Series]]," ",Table711[[#This Row],[Class]])</f>
        <v>2.875-16 UN 2A</v>
      </c>
      <c r="I583" s="55">
        <v>1.6999999999999999E-3</v>
      </c>
      <c r="J583" s="55">
        <v>2.8733</v>
      </c>
      <c r="K583" s="55">
        <v>2.8639000000000001</v>
      </c>
      <c r="L583" s="55" t="s">
        <v>551</v>
      </c>
      <c r="M583" s="55">
        <v>2.8327</v>
      </c>
      <c r="N583" s="55">
        <v>2.8271000000000002</v>
      </c>
      <c r="O583" s="55">
        <v>2.7988</v>
      </c>
      <c r="R583" s="4"/>
      <c r="S583" s="38" t="s">
        <v>852</v>
      </c>
      <c r="T583" s="4" t="str">
        <f>VLOOKUP(LEFT(Table7912[[#This Row],[Column1]],FIND("–",Table7912[[#This Row],[Column1]])-1),Table610[],2,0)</f>
        <v>2 7/8</v>
      </c>
      <c r="U583" s="13">
        <f>VLOOKUP(LEFT(Table7912[[#This Row],[Column1]],FIND("–",Table7912[[#This Row],[Column1]])-1),Table610[],4,0)</f>
        <v>2.875</v>
      </c>
      <c r="V583" s="4" t="str">
        <f t="shared" si="19"/>
        <v>16</v>
      </c>
      <c r="W583" s="4" t="s">
        <v>384</v>
      </c>
      <c r="X583" s="4" t="s">
        <v>373</v>
      </c>
      <c r="Y583" s="4" t="str">
        <f>CONCATENATE(Table7912[[#This Row],[Fraction]],"-",Table7912[[#This Row],[Pitch]]," ",Table7912[[#This Row],[Series]]," ",Table7912[[#This Row],[Class]])</f>
        <v>2 7/8-16 UN 2B</v>
      </c>
      <c r="Z583" s="4" t="str">
        <f>CONCATENATE(TEXT(Table7912[[#This Row],[Decimal]],".000"),"-",Table7912[[#This Row],[Pitch]]," ",Table7912[[#This Row],[Series]]," ",Table7912[[#This Row],[Class]])</f>
        <v>2.875-16 UN 2B</v>
      </c>
      <c r="AC583" s="55">
        <v>2.875</v>
      </c>
      <c r="AE583" s="4">
        <v>2.8416999999999999</v>
      </c>
      <c r="AF583" s="4">
        <v>2.8344</v>
      </c>
      <c r="AG583" s="4"/>
      <c r="AH583" s="55">
        <v>2.8069999999999999</v>
      </c>
      <c r="AI583" s="4">
        <v>2.8210000000000002</v>
      </c>
      <c r="AJ583" s="4"/>
      <c r="AK583" s="4"/>
      <c r="AL583" s="4"/>
      <c r="AM583" s="4"/>
      <c r="AN583" s="4"/>
      <c r="AO583" s="4"/>
      <c r="AS583" s="16"/>
      <c r="AT583" s="16"/>
      <c r="AX583" s="17"/>
      <c r="AY583" s="77"/>
    </row>
    <row r="584" spans="1:51" x14ac:dyDescent="0.25">
      <c r="A584" s="38" t="s">
        <v>852</v>
      </c>
      <c r="B584" s="4" t="str">
        <f>VLOOKUP(LEFT(Table711[[#This Row],[Column1]],FIND("–",Table711[[#This Row],[Column1]])-1),Table610[],2,0)</f>
        <v>2 7/8</v>
      </c>
      <c r="C584" s="13">
        <f>VLOOKUP(LEFT(Table711[[#This Row],[Column1]],FIND("–",Table711[[#This Row],[Column1]])-1),Table610[],4,0)</f>
        <v>2.875</v>
      </c>
      <c r="D584" s="4" t="str">
        <f t="shared" si="18"/>
        <v>16</v>
      </c>
      <c r="E584" s="4" t="s">
        <v>384</v>
      </c>
      <c r="F584" s="4" t="s">
        <v>374</v>
      </c>
      <c r="G584" s="4" t="str">
        <f>CONCATENATE(Table711[[#This Row],[Fraction]],"-",Table711[[#This Row],[Pitch]]," ",Table711[[#This Row],[Series]]," ",Table711[[#This Row],[Class]])</f>
        <v>2 7/8-16 UN 3A</v>
      </c>
      <c r="H584" s="4" t="str">
        <f>CONCATENATE(TEXT(Table711[[#This Row],[Decimal]],".000"),"-",Table711[[#This Row],[Pitch]]," ",Table711[[#This Row],[Series]]," ",Table711[[#This Row],[Class]])</f>
        <v>2.875-16 UN 3A</v>
      </c>
      <c r="I584" s="55">
        <v>0</v>
      </c>
      <c r="J584" s="55">
        <v>2.875</v>
      </c>
      <c r="K584" s="55">
        <v>2.8656000000000001</v>
      </c>
      <c r="L584" s="55" t="s">
        <v>551</v>
      </c>
      <c r="M584" s="55">
        <v>2.8344</v>
      </c>
      <c r="N584" s="55">
        <v>2.8302</v>
      </c>
      <c r="O584" s="55">
        <v>2.8005</v>
      </c>
      <c r="R584" s="4"/>
      <c r="S584" s="38" t="s">
        <v>852</v>
      </c>
      <c r="T584" s="4" t="str">
        <f>VLOOKUP(LEFT(Table7912[[#This Row],[Column1]],FIND("–",Table7912[[#This Row],[Column1]])-1),Table610[],2,0)</f>
        <v>2 7/8</v>
      </c>
      <c r="U584" s="13">
        <f>VLOOKUP(LEFT(Table7912[[#This Row],[Column1]],FIND("–",Table7912[[#This Row],[Column1]])-1),Table610[],4,0)</f>
        <v>2.875</v>
      </c>
      <c r="V584" s="4" t="str">
        <f t="shared" si="19"/>
        <v>16</v>
      </c>
      <c r="W584" s="4" t="s">
        <v>384</v>
      </c>
      <c r="X584" s="4" t="s">
        <v>375</v>
      </c>
      <c r="Y584" s="4" t="str">
        <f>CONCATENATE(Table7912[[#This Row],[Fraction]],"-",Table7912[[#This Row],[Pitch]]," ",Table7912[[#This Row],[Series]]," ",Table7912[[#This Row],[Class]])</f>
        <v>2 7/8-16 UN 3B</v>
      </c>
      <c r="Z584" s="4" t="str">
        <f>CONCATENATE(TEXT(Table7912[[#This Row],[Decimal]],".000"),"-",Table7912[[#This Row],[Pitch]]," ",Table7912[[#This Row],[Series]]," ",Table7912[[#This Row],[Class]])</f>
        <v>2.875-16 UN 3B</v>
      </c>
      <c r="AC584" s="55">
        <v>2.875</v>
      </c>
      <c r="AE584" s="4">
        <v>2.8399000000000001</v>
      </c>
      <c r="AF584" s="4">
        <v>2.8344</v>
      </c>
      <c r="AG584" s="4"/>
      <c r="AH584" s="55">
        <v>2.8069999999999999</v>
      </c>
      <c r="AI584" s="4">
        <v>2.8157999999999999</v>
      </c>
      <c r="AJ584" s="4"/>
      <c r="AK584" s="4"/>
      <c r="AL584" s="4"/>
      <c r="AM584" s="4"/>
      <c r="AN584" s="4"/>
      <c r="AO584" s="4"/>
      <c r="AS584" s="16"/>
      <c r="AT584" s="16"/>
      <c r="AX584" s="17"/>
      <c r="AY584" s="77"/>
    </row>
    <row r="585" spans="1:51" x14ac:dyDescent="0.25">
      <c r="A585" s="38" t="s">
        <v>853</v>
      </c>
      <c r="B585" s="4" t="str">
        <f>VLOOKUP(LEFT(Table711[[#This Row],[Column1]],FIND("–",Table711[[#This Row],[Column1]])-1),Table610[],2,0)</f>
        <v>2 7/8</v>
      </c>
      <c r="C585" s="13">
        <f>VLOOKUP(LEFT(Table711[[#This Row],[Column1]],FIND("–",Table711[[#This Row],[Column1]])-1),Table610[],4,0)</f>
        <v>2.875</v>
      </c>
      <c r="D585" s="4" t="str">
        <f t="shared" si="18"/>
        <v>20</v>
      </c>
      <c r="E585" s="4" t="s">
        <v>384</v>
      </c>
      <c r="F585" s="4" t="s">
        <v>372</v>
      </c>
      <c r="G585" s="4" t="str">
        <f>CONCATENATE(Table711[[#This Row],[Fraction]],"-",Table711[[#This Row],[Pitch]]," ",Table711[[#This Row],[Series]]," ",Table711[[#This Row],[Class]])</f>
        <v>2 7/8-20 UN 2A</v>
      </c>
      <c r="H585" s="4" t="str">
        <f>CONCATENATE(TEXT(Table711[[#This Row],[Decimal]],".000"),"-",Table711[[#This Row],[Pitch]]," ",Table711[[#This Row],[Series]]," ",Table711[[#This Row],[Class]])</f>
        <v>2.875-20 UN 2A</v>
      </c>
      <c r="I585" s="55">
        <v>1.6000000000000001E-3</v>
      </c>
      <c r="J585" s="55">
        <v>2.8734000000000002</v>
      </c>
      <c r="K585" s="55">
        <v>2.8653</v>
      </c>
      <c r="L585" s="55" t="s">
        <v>551</v>
      </c>
      <c r="M585" s="55">
        <v>2.8409</v>
      </c>
      <c r="N585" s="55">
        <v>2.8357000000000001</v>
      </c>
      <c r="O585" s="55">
        <v>2.8138999999999998</v>
      </c>
      <c r="R585" s="4"/>
      <c r="S585" s="38" t="s">
        <v>853</v>
      </c>
      <c r="T585" s="4" t="str">
        <f>VLOOKUP(LEFT(Table7912[[#This Row],[Column1]],FIND("–",Table7912[[#This Row],[Column1]])-1),Table610[],2,0)</f>
        <v>2 7/8</v>
      </c>
      <c r="U585" s="13">
        <f>VLOOKUP(LEFT(Table7912[[#This Row],[Column1]],FIND("–",Table7912[[#This Row],[Column1]])-1),Table610[],4,0)</f>
        <v>2.875</v>
      </c>
      <c r="V585" s="4" t="str">
        <f t="shared" si="19"/>
        <v>20</v>
      </c>
      <c r="W585" s="4" t="s">
        <v>384</v>
      </c>
      <c r="X585" s="4" t="s">
        <v>373</v>
      </c>
      <c r="Y585" s="4" t="str">
        <f>CONCATENATE(Table7912[[#This Row],[Fraction]],"-",Table7912[[#This Row],[Pitch]]," ",Table7912[[#This Row],[Series]]," ",Table7912[[#This Row],[Class]])</f>
        <v>2 7/8-20 UN 2B</v>
      </c>
      <c r="Z585" s="4" t="str">
        <f>CONCATENATE(TEXT(Table7912[[#This Row],[Decimal]],".000"),"-",Table7912[[#This Row],[Pitch]]," ",Table7912[[#This Row],[Series]]," ",Table7912[[#This Row],[Class]])</f>
        <v>2.875-20 UN 2B</v>
      </c>
      <c r="AC585" s="55">
        <v>2.875</v>
      </c>
      <c r="AE585" s="4">
        <v>2.8492999999999999</v>
      </c>
      <c r="AF585" s="4">
        <v>2.8424999999999998</v>
      </c>
      <c r="AG585" s="4"/>
      <c r="AH585" s="55">
        <v>2.8210000000000002</v>
      </c>
      <c r="AI585" s="4">
        <v>2.8319999999999999</v>
      </c>
      <c r="AJ585" s="4"/>
      <c r="AK585" s="4"/>
      <c r="AL585" s="4"/>
      <c r="AM585" s="4"/>
      <c r="AN585" s="4"/>
      <c r="AO585" s="4"/>
      <c r="AS585" s="16"/>
      <c r="AT585" s="16"/>
      <c r="AX585" s="17"/>
      <c r="AY585" s="77"/>
    </row>
    <row r="586" spans="1:51" x14ac:dyDescent="0.25">
      <c r="A586" s="38" t="s">
        <v>853</v>
      </c>
      <c r="B586" s="4" t="str">
        <f>VLOOKUP(LEFT(Table711[[#This Row],[Column1]],FIND("–",Table711[[#This Row],[Column1]])-1),Table610[],2,0)</f>
        <v>2 7/8</v>
      </c>
      <c r="C586" s="13">
        <f>VLOOKUP(LEFT(Table711[[#This Row],[Column1]],FIND("–",Table711[[#This Row],[Column1]])-1),Table610[],4,0)</f>
        <v>2.875</v>
      </c>
      <c r="D586" s="4" t="str">
        <f t="shared" si="18"/>
        <v>20</v>
      </c>
      <c r="E586" s="4" t="s">
        <v>384</v>
      </c>
      <c r="F586" s="4" t="s">
        <v>374</v>
      </c>
      <c r="G586" s="4" t="str">
        <f>CONCATENATE(Table711[[#This Row],[Fraction]],"-",Table711[[#This Row],[Pitch]]," ",Table711[[#This Row],[Series]]," ",Table711[[#This Row],[Class]])</f>
        <v>2 7/8-20 UN 3A</v>
      </c>
      <c r="H586" s="4" t="str">
        <f>CONCATENATE(TEXT(Table711[[#This Row],[Decimal]],".000"),"-",Table711[[#This Row],[Pitch]]," ",Table711[[#This Row],[Series]]," ",Table711[[#This Row],[Class]])</f>
        <v>2.875-20 UN 3A</v>
      </c>
      <c r="I586" s="55">
        <v>0</v>
      </c>
      <c r="J586" s="55">
        <v>2.875</v>
      </c>
      <c r="K586" s="55">
        <v>2.8668999999999998</v>
      </c>
      <c r="L586" s="55" t="s">
        <v>551</v>
      </c>
      <c r="M586" s="55">
        <v>2.8424999999999998</v>
      </c>
      <c r="N586" s="55">
        <v>2.8386</v>
      </c>
      <c r="O586" s="55">
        <v>2.8155000000000001</v>
      </c>
      <c r="R586" s="4"/>
      <c r="S586" s="38" t="s">
        <v>853</v>
      </c>
      <c r="T586" s="4" t="str">
        <f>VLOOKUP(LEFT(Table7912[[#This Row],[Column1]],FIND("–",Table7912[[#This Row],[Column1]])-1),Table610[],2,0)</f>
        <v>2 7/8</v>
      </c>
      <c r="U586" s="13">
        <f>VLOOKUP(LEFT(Table7912[[#This Row],[Column1]],FIND("–",Table7912[[#This Row],[Column1]])-1),Table610[],4,0)</f>
        <v>2.875</v>
      </c>
      <c r="V586" s="4" t="str">
        <f t="shared" si="19"/>
        <v>20</v>
      </c>
      <c r="W586" s="4" t="s">
        <v>384</v>
      </c>
      <c r="X586" s="4" t="s">
        <v>375</v>
      </c>
      <c r="Y586" s="4" t="str">
        <f>CONCATENATE(Table7912[[#This Row],[Fraction]],"-",Table7912[[#This Row],[Pitch]]," ",Table7912[[#This Row],[Series]]," ",Table7912[[#This Row],[Class]])</f>
        <v>2 7/8-20 UN 3B</v>
      </c>
      <c r="Z586" s="4" t="str">
        <f>CONCATENATE(TEXT(Table7912[[#This Row],[Decimal]],".000"),"-",Table7912[[#This Row],[Pitch]]," ",Table7912[[#This Row],[Series]]," ",Table7912[[#This Row],[Class]])</f>
        <v>2.875-20 UN 3B</v>
      </c>
      <c r="AC586" s="55">
        <v>2.875</v>
      </c>
      <c r="AE586" s="4">
        <v>2.8475999999999999</v>
      </c>
      <c r="AF586" s="4">
        <v>2.8424999999999998</v>
      </c>
      <c r="AG586" s="4"/>
      <c r="AH586" s="55">
        <v>2.8210000000000002</v>
      </c>
      <c r="AI586" s="4">
        <v>2.8287</v>
      </c>
      <c r="AJ586" s="4"/>
      <c r="AK586" s="4"/>
      <c r="AL586" s="4"/>
      <c r="AM586" s="4"/>
      <c r="AN586" s="4"/>
      <c r="AO586" s="4"/>
      <c r="AS586" s="16"/>
      <c r="AT586" s="16"/>
      <c r="AX586" s="17"/>
      <c r="AY586" s="77"/>
    </row>
    <row r="587" spans="1:51" x14ac:dyDescent="0.25">
      <c r="A587" s="38" t="s">
        <v>1102</v>
      </c>
      <c r="B587" s="4" t="str">
        <f>VLOOKUP(LEFT(Table711[[#This Row],[Column1]],FIND("–",Table711[[#This Row],[Column1]])-1),Table610[],2,0)</f>
        <v>3</v>
      </c>
      <c r="C587" s="14">
        <f>VLOOKUP(LEFT(Table711[[#This Row],[Column1]],FIND("–",Table711[[#This Row],[Column1]])-1),Table610[],4,0)</f>
        <v>3</v>
      </c>
      <c r="D587" s="4" t="str">
        <f t="shared" si="18"/>
        <v>4</v>
      </c>
      <c r="E587" s="4" t="s">
        <v>381</v>
      </c>
      <c r="F587" s="4" t="s">
        <v>376</v>
      </c>
      <c r="G587" s="4" t="str">
        <f>CONCATENATE(Table711[[#This Row],[Fraction]],"-",Table711[[#This Row],[Pitch]]," ",Table711[[#This Row],[Series]]," ",Table711[[#This Row],[Class]])</f>
        <v>3-4 UNC 1A</v>
      </c>
      <c r="H587" s="4" t="str">
        <f>CONCATENATE(TEXT(Table711[[#This Row],[Decimal]],".000"),"-",Table711[[#This Row],[Pitch]]," ",Table711[[#This Row],[Series]]," ",Table711[[#This Row],[Class]])</f>
        <v>3.000-4 UNC 1A</v>
      </c>
      <c r="I587" s="55">
        <v>3.2000000000000002E-3</v>
      </c>
      <c r="J587" s="55">
        <v>2.9967999999999999</v>
      </c>
      <c r="K587" s="55">
        <v>2.9611000000000001</v>
      </c>
      <c r="L587" s="55" t="s">
        <v>551</v>
      </c>
      <c r="M587" s="55">
        <v>2.8344</v>
      </c>
      <c r="N587" s="55">
        <v>2.8182999999999998</v>
      </c>
      <c r="O587" s="55">
        <v>2.6991000000000001</v>
      </c>
      <c r="R587" s="4"/>
      <c r="S587" s="38" t="s">
        <v>1102</v>
      </c>
      <c r="T587" s="4" t="str">
        <f>VLOOKUP(LEFT(Table7912[[#This Row],[Column1]],FIND("–",Table7912[[#This Row],[Column1]])-1),Table610[],2,0)</f>
        <v>3</v>
      </c>
      <c r="U587" s="14">
        <f>VLOOKUP(LEFT(Table7912[[#This Row],[Column1]],FIND("–",Table7912[[#This Row],[Column1]])-1),Table610[],4,0)</f>
        <v>3</v>
      </c>
      <c r="V587" s="4" t="str">
        <f t="shared" si="19"/>
        <v>4</v>
      </c>
      <c r="W587" s="4" t="s">
        <v>381</v>
      </c>
      <c r="X587" s="4" t="s">
        <v>377</v>
      </c>
      <c r="Y587" s="4" t="str">
        <f>CONCATENATE(Table7912[[#This Row],[Fraction]],"-",Table7912[[#This Row],[Pitch]]," ",Table7912[[#This Row],[Series]]," ",Table7912[[#This Row],[Class]])</f>
        <v>3-4 UNC 1B</v>
      </c>
      <c r="Z587" s="4" t="str">
        <f>CONCATENATE(TEXT(Table7912[[#This Row],[Decimal]],".000"),"-",Table7912[[#This Row],[Pitch]]," ",Table7912[[#This Row],[Series]]," ",Table7912[[#This Row],[Class]])</f>
        <v>3.000-4 UNC 1B</v>
      </c>
      <c r="AC587" s="55">
        <v>3</v>
      </c>
      <c r="AE587" s="4">
        <v>2.8584999999999998</v>
      </c>
      <c r="AF587" s="4">
        <v>2.8376000000000001</v>
      </c>
      <c r="AG587" s="4"/>
      <c r="AH587" s="55">
        <v>2.7290000000000001</v>
      </c>
      <c r="AI587" s="4">
        <v>2.7669999999999999</v>
      </c>
      <c r="AJ587" s="4"/>
      <c r="AK587" s="4"/>
      <c r="AL587" s="4"/>
      <c r="AM587" s="4"/>
      <c r="AN587" s="4"/>
      <c r="AO587" s="4"/>
      <c r="AS587" s="16"/>
      <c r="AT587" s="16"/>
      <c r="AX587" s="17"/>
      <c r="AY587" s="77"/>
    </row>
    <row r="588" spans="1:51" x14ac:dyDescent="0.25">
      <c r="A588" s="38" t="s">
        <v>1102</v>
      </c>
      <c r="B588" s="4" t="str">
        <f>VLOOKUP(LEFT(Table711[[#This Row],[Column1]],FIND("–",Table711[[#This Row],[Column1]])-1),Table610[],2,0)</f>
        <v>3</v>
      </c>
      <c r="C588" s="14">
        <f>VLOOKUP(LEFT(Table711[[#This Row],[Column1]],FIND("–",Table711[[#This Row],[Column1]])-1),Table610[],4,0)</f>
        <v>3</v>
      </c>
      <c r="D588" s="4" t="str">
        <f t="shared" si="18"/>
        <v>4</v>
      </c>
      <c r="E588" s="4" t="s">
        <v>381</v>
      </c>
      <c r="F588" s="4" t="s">
        <v>372</v>
      </c>
      <c r="G588" s="4" t="str">
        <f>CONCATENATE(Table711[[#This Row],[Fraction]],"-",Table711[[#This Row],[Pitch]]," ",Table711[[#This Row],[Series]]," ",Table711[[#This Row],[Class]])</f>
        <v>3-4 UNC 2A</v>
      </c>
      <c r="H588" s="4" t="str">
        <f>CONCATENATE(TEXT(Table711[[#This Row],[Decimal]],".000"),"-",Table711[[#This Row],[Pitch]]," ",Table711[[#This Row],[Series]]," ",Table711[[#This Row],[Class]])</f>
        <v>3.000-4 UNC 2A</v>
      </c>
      <c r="I588" s="55">
        <v>3.2000000000000002E-3</v>
      </c>
      <c r="J588" s="55">
        <v>2.9967999999999999</v>
      </c>
      <c r="K588" s="55">
        <v>2.9729999999999999</v>
      </c>
      <c r="L588" s="55">
        <v>2.9611000000000001</v>
      </c>
      <c r="M588" s="55">
        <v>2.8344</v>
      </c>
      <c r="N588" s="55">
        <v>2.8237000000000001</v>
      </c>
      <c r="O588" s="55">
        <v>2.6991000000000001</v>
      </c>
      <c r="R588" s="4"/>
      <c r="S588" s="38" t="s">
        <v>1102</v>
      </c>
      <c r="T588" s="4" t="str">
        <f>VLOOKUP(LEFT(Table7912[[#This Row],[Column1]],FIND("–",Table7912[[#This Row],[Column1]])-1),Table610[],2,0)</f>
        <v>3</v>
      </c>
      <c r="U588" s="14">
        <f>VLOOKUP(LEFT(Table7912[[#This Row],[Column1]],FIND("–",Table7912[[#This Row],[Column1]])-1),Table610[],4,0)</f>
        <v>3</v>
      </c>
      <c r="V588" s="4" t="str">
        <f t="shared" si="19"/>
        <v>4</v>
      </c>
      <c r="W588" s="4" t="s">
        <v>381</v>
      </c>
      <c r="X588" s="4" t="s">
        <v>373</v>
      </c>
      <c r="Y588" s="4" t="str">
        <f>CONCATENATE(Table7912[[#This Row],[Fraction]],"-",Table7912[[#This Row],[Pitch]]," ",Table7912[[#This Row],[Series]]," ",Table7912[[#This Row],[Class]])</f>
        <v>3-4 UNC 2B</v>
      </c>
      <c r="Z588" s="4" t="str">
        <f>CONCATENATE(TEXT(Table7912[[#This Row],[Decimal]],".000"),"-",Table7912[[#This Row],[Pitch]]," ",Table7912[[#This Row],[Series]]," ",Table7912[[#This Row],[Class]])</f>
        <v>3.000-4 UNC 2B</v>
      </c>
      <c r="AC588" s="55">
        <v>3</v>
      </c>
      <c r="AE588" s="4">
        <v>2.8515000000000001</v>
      </c>
      <c r="AF588" s="4">
        <v>2.8376000000000001</v>
      </c>
      <c r="AG588" s="4"/>
      <c r="AH588" s="55">
        <v>2.7290000000000001</v>
      </c>
      <c r="AI588" s="4">
        <v>2.7669999999999999</v>
      </c>
      <c r="AJ588" s="4"/>
      <c r="AK588" s="4"/>
      <c r="AL588" s="4"/>
      <c r="AM588" s="4"/>
      <c r="AN588" s="4"/>
      <c r="AO588" s="4"/>
      <c r="AS588" s="16"/>
      <c r="AT588" s="16"/>
      <c r="AX588" s="17"/>
      <c r="AY588" s="77"/>
    </row>
    <row r="589" spans="1:51" x14ac:dyDescent="0.25">
      <c r="A589" s="38" t="s">
        <v>1103</v>
      </c>
      <c r="B589" s="4" t="str">
        <f>VLOOKUP(LEFT(Table711[[#This Row],[Column1]],FIND("–",Table711[[#This Row],[Column1]])-1),Table610[],2,0)</f>
        <v>3</v>
      </c>
      <c r="C589" s="14">
        <f>VLOOKUP(LEFT(Table711[[#This Row],[Column1]],FIND("–",Table711[[#This Row],[Column1]])-1),Table610[],4,0)</f>
        <v>3</v>
      </c>
      <c r="D589" s="4" t="str">
        <f t="shared" si="18"/>
        <v>6</v>
      </c>
      <c r="E589" s="4" t="s">
        <v>384</v>
      </c>
      <c r="F589" s="4" t="s">
        <v>374</v>
      </c>
      <c r="G589" s="4" t="str">
        <f>CONCATENATE(Table711[[#This Row],[Fraction]],"-",Table711[[#This Row],[Pitch]]," ",Table711[[#This Row],[Series]]," ",Table711[[#This Row],[Class]])</f>
        <v>3-6 UN 3A</v>
      </c>
      <c r="H589" s="4" t="str">
        <f>CONCATENATE(TEXT(Table711[[#This Row],[Decimal]],".000"),"-",Table711[[#This Row],[Pitch]]," ",Table711[[#This Row],[Series]]," ",Table711[[#This Row],[Class]])</f>
        <v>3.000-6 UN 3A</v>
      </c>
      <c r="I589" s="55">
        <v>0</v>
      </c>
      <c r="J589" s="55">
        <v>3</v>
      </c>
      <c r="K589" s="55">
        <v>2.9762</v>
      </c>
      <c r="L589" s="55" t="s">
        <v>551</v>
      </c>
      <c r="M589" s="55">
        <v>2.8376000000000001</v>
      </c>
      <c r="N589" s="55">
        <v>2.8296000000000001</v>
      </c>
      <c r="O589" s="55">
        <v>2.7023000000000001</v>
      </c>
      <c r="R589" s="4"/>
      <c r="S589" s="38" t="s">
        <v>1103</v>
      </c>
      <c r="T589" s="4" t="str">
        <f>VLOOKUP(LEFT(Table7912[[#This Row],[Column1]],FIND("–",Table7912[[#This Row],[Column1]])-1),Table610[],2,0)</f>
        <v>3</v>
      </c>
      <c r="U589" s="14">
        <f>VLOOKUP(LEFT(Table7912[[#This Row],[Column1]],FIND("–",Table7912[[#This Row],[Column1]])-1),Table610[],4,0)</f>
        <v>3</v>
      </c>
      <c r="V589" s="4" t="str">
        <f t="shared" si="19"/>
        <v>6</v>
      </c>
      <c r="W589" s="4" t="s">
        <v>384</v>
      </c>
      <c r="X589" s="4" t="s">
        <v>375</v>
      </c>
      <c r="Y589" s="4" t="str">
        <f>CONCATENATE(Table7912[[#This Row],[Fraction]],"-",Table7912[[#This Row],[Pitch]]," ",Table7912[[#This Row],[Series]]," ",Table7912[[#This Row],[Class]])</f>
        <v>3-6 UN 3B</v>
      </c>
      <c r="Z589" s="4" t="str">
        <f>CONCATENATE(TEXT(Table7912[[#This Row],[Decimal]],".000"),"-",Table7912[[#This Row],[Pitch]]," ",Table7912[[#This Row],[Series]]," ",Table7912[[#This Row],[Class]])</f>
        <v>3.000-6 UN 3B</v>
      </c>
      <c r="AC589" s="55">
        <v>3</v>
      </c>
      <c r="AE589" s="4">
        <v>2.8479999999999999</v>
      </c>
      <c r="AF589" s="4">
        <v>2.8376000000000001</v>
      </c>
      <c r="AG589" s="4"/>
      <c r="AH589" s="55">
        <v>2.7290000000000001</v>
      </c>
      <c r="AI589" s="4">
        <v>2.7593999999999999</v>
      </c>
      <c r="AJ589" s="4"/>
      <c r="AK589" s="4"/>
      <c r="AL589" s="4"/>
      <c r="AM589" s="4"/>
      <c r="AN589" s="4"/>
      <c r="AO589" s="4"/>
      <c r="AS589" s="16"/>
      <c r="AT589" s="16"/>
      <c r="AX589" s="17"/>
      <c r="AY589" s="77"/>
    </row>
    <row r="590" spans="1:51" x14ac:dyDescent="0.25">
      <c r="A590" s="38" t="s">
        <v>1103</v>
      </c>
      <c r="B590" s="4" t="str">
        <f>VLOOKUP(LEFT(Table711[[#This Row],[Column1]],FIND("–",Table711[[#This Row],[Column1]])-1),Table610[],2,0)</f>
        <v>3</v>
      </c>
      <c r="C590" s="14">
        <f>VLOOKUP(LEFT(Table711[[#This Row],[Column1]],FIND("–",Table711[[#This Row],[Column1]])-1),Table610[],4,0)</f>
        <v>3</v>
      </c>
      <c r="D590" s="4" t="str">
        <f t="shared" si="18"/>
        <v>6</v>
      </c>
      <c r="E590" s="4" t="s">
        <v>384</v>
      </c>
      <c r="F590" s="4" t="s">
        <v>372</v>
      </c>
      <c r="G590" s="4" t="str">
        <f>CONCATENATE(Table711[[#This Row],[Fraction]],"-",Table711[[#This Row],[Pitch]]," ",Table711[[#This Row],[Series]]," ",Table711[[#This Row],[Class]])</f>
        <v>3-6 UN 2A</v>
      </c>
      <c r="H590" s="4" t="str">
        <f>CONCATENATE(TEXT(Table711[[#This Row],[Decimal]],".000"),"-",Table711[[#This Row],[Pitch]]," ",Table711[[#This Row],[Series]]," ",Table711[[#This Row],[Class]])</f>
        <v>3.000-6 UN 2A</v>
      </c>
      <c r="I590" s="55">
        <v>2.8E-3</v>
      </c>
      <c r="J590" s="55">
        <v>2.9971999999999999</v>
      </c>
      <c r="K590" s="55">
        <v>2.9790000000000001</v>
      </c>
      <c r="L590" s="55" t="s">
        <v>551</v>
      </c>
      <c r="M590" s="55">
        <v>2.8889</v>
      </c>
      <c r="N590" s="55">
        <v>2.8795999999999999</v>
      </c>
      <c r="O590" s="55">
        <v>2.7988</v>
      </c>
      <c r="R590" s="4"/>
      <c r="S590" s="38" t="s">
        <v>1103</v>
      </c>
      <c r="T590" s="4" t="str">
        <f>VLOOKUP(LEFT(Table7912[[#This Row],[Column1]],FIND("–",Table7912[[#This Row],[Column1]])-1),Table610[],2,0)</f>
        <v>3</v>
      </c>
      <c r="U590" s="14">
        <f>VLOOKUP(LEFT(Table7912[[#This Row],[Column1]],FIND("–",Table7912[[#This Row],[Column1]])-1),Table610[],4,0)</f>
        <v>3</v>
      </c>
      <c r="V590" s="4" t="str">
        <f t="shared" si="19"/>
        <v>6</v>
      </c>
      <c r="W590" s="4" t="s">
        <v>384</v>
      </c>
      <c r="X590" s="4" t="s">
        <v>373</v>
      </c>
      <c r="Y590" s="4" t="str">
        <f>CONCATENATE(Table7912[[#This Row],[Fraction]],"-",Table7912[[#This Row],[Pitch]]," ",Table7912[[#This Row],[Series]]," ",Table7912[[#This Row],[Class]])</f>
        <v>3-6 UN 2B</v>
      </c>
      <c r="Z590" s="4" t="str">
        <f>CONCATENATE(TEXT(Table7912[[#This Row],[Decimal]],".000"),"-",Table7912[[#This Row],[Pitch]]," ",Table7912[[#This Row],[Series]]," ",Table7912[[#This Row],[Class]])</f>
        <v>3.000-6 UN 2B</v>
      </c>
      <c r="AC590" s="55">
        <v>3</v>
      </c>
      <c r="AE590" s="4">
        <v>2.9037999999999999</v>
      </c>
      <c r="AF590" s="4">
        <v>2.8917000000000002</v>
      </c>
      <c r="AG590" s="4"/>
      <c r="AH590" s="55">
        <v>2.82</v>
      </c>
      <c r="AI590" s="4">
        <v>2.85</v>
      </c>
      <c r="AJ590" s="4"/>
      <c r="AK590" s="4"/>
      <c r="AL590" s="4"/>
      <c r="AM590" s="4"/>
      <c r="AN590" s="4"/>
      <c r="AO590" s="4"/>
      <c r="AS590" s="16"/>
      <c r="AT590" s="16"/>
      <c r="AX590" s="17"/>
      <c r="AY590" s="77"/>
    </row>
    <row r="591" spans="1:51" x14ac:dyDescent="0.25">
      <c r="A591" s="38" t="s">
        <v>1103</v>
      </c>
      <c r="B591" s="4" t="str">
        <f>VLOOKUP(LEFT(Table711[[#This Row],[Column1]],FIND("–",Table711[[#This Row],[Column1]])-1),Table610[],2,0)</f>
        <v>3</v>
      </c>
      <c r="C591" s="14">
        <f>VLOOKUP(LEFT(Table711[[#This Row],[Column1]],FIND("–",Table711[[#This Row],[Column1]])-1),Table610[],4,0)</f>
        <v>3</v>
      </c>
      <c r="D591" s="4" t="str">
        <f t="shared" si="18"/>
        <v>6</v>
      </c>
      <c r="E591" s="4" t="s">
        <v>384</v>
      </c>
      <c r="F591" s="4" t="s">
        <v>374</v>
      </c>
      <c r="G591" s="4" t="str">
        <f>CONCATENATE(Table711[[#This Row],[Fraction]],"-",Table711[[#This Row],[Pitch]]," ",Table711[[#This Row],[Series]]," ",Table711[[#This Row],[Class]])</f>
        <v>3-6 UN 3A</v>
      </c>
      <c r="H591" s="4" t="str">
        <f>CONCATENATE(TEXT(Table711[[#This Row],[Decimal]],".000"),"-",Table711[[#This Row],[Pitch]]," ",Table711[[#This Row],[Series]]," ",Table711[[#This Row],[Class]])</f>
        <v>3.000-6 UN 3A</v>
      </c>
      <c r="I591" s="55">
        <v>0</v>
      </c>
      <c r="J591" s="55">
        <v>3</v>
      </c>
      <c r="K591" s="55">
        <v>2.9817999999999998</v>
      </c>
      <c r="L591" s="55" t="s">
        <v>551</v>
      </c>
      <c r="M591" s="55">
        <v>2.8917000000000002</v>
      </c>
      <c r="N591" s="55">
        <v>2.8847</v>
      </c>
      <c r="O591" s="55">
        <v>2.8016000000000001</v>
      </c>
      <c r="R591" s="4"/>
      <c r="S591" s="38" t="s">
        <v>1103</v>
      </c>
      <c r="T591" s="4" t="str">
        <f>VLOOKUP(LEFT(Table7912[[#This Row],[Column1]],FIND("–",Table7912[[#This Row],[Column1]])-1),Table610[],2,0)</f>
        <v>3</v>
      </c>
      <c r="U591" s="14">
        <f>VLOOKUP(LEFT(Table7912[[#This Row],[Column1]],FIND("–",Table7912[[#This Row],[Column1]])-1),Table610[],4,0)</f>
        <v>3</v>
      </c>
      <c r="V591" s="4" t="str">
        <f t="shared" si="19"/>
        <v>6</v>
      </c>
      <c r="W591" s="4" t="s">
        <v>384</v>
      </c>
      <c r="X591" s="4" t="s">
        <v>375</v>
      </c>
      <c r="Y591" s="4" t="str">
        <f>CONCATENATE(Table7912[[#This Row],[Fraction]],"-",Table7912[[#This Row],[Pitch]]," ",Table7912[[#This Row],[Series]]," ",Table7912[[#This Row],[Class]])</f>
        <v>3-6 UN 3B</v>
      </c>
      <c r="Z591" s="4" t="str">
        <f>CONCATENATE(TEXT(Table7912[[#This Row],[Decimal]],".000"),"-",Table7912[[#This Row],[Pitch]]," ",Table7912[[#This Row],[Series]]," ",Table7912[[#This Row],[Class]])</f>
        <v>3.000-6 UN 3B</v>
      </c>
      <c r="AC591" s="55">
        <v>3</v>
      </c>
      <c r="AE591" s="4">
        <v>2.9007999999999998</v>
      </c>
      <c r="AF591" s="4">
        <v>2.8917000000000002</v>
      </c>
      <c r="AG591" s="4"/>
      <c r="AH591" s="55">
        <v>2.82</v>
      </c>
      <c r="AI591" s="4">
        <v>2.8395999999999999</v>
      </c>
      <c r="AJ591" s="4"/>
      <c r="AK591" s="4"/>
      <c r="AL591" s="4"/>
      <c r="AM591" s="4"/>
      <c r="AN591" s="4"/>
      <c r="AO591" s="4"/>
      <c r="AS591" s="16"/>
      <c r="AT591" s="16"/>
      <c r="AX591" s="17"/>
      <c r="AY591" s="77"/>
    </row>
    <row r="592" spans="1:51" x14ac:dyDescent="0.25">
      <c r="A592" s="38" t="s">
        <v>1104</v>
      </c>
      <c r="B592" s="4" t="str">
        <f>VLOOKUP(LEFT(Table711[[#This Row],[Column1]],FIND("–",Table711[[#This Row],[Column1]])-1),Table610[],2,0)</f>
        <v>3</v>
      </c>
      <c r="C592" s="14">
        <f>VLOOKUP(LEFT(Table711[[#This Row],[Column1]],FIND("–",Table711[[#This Row],[Column1]])-1),Table610[],4,0)</f>
        <v>3</v>
      </c>
      <c r="D592" s="4" t="str">
        <f t="shared" si="18"/>
        <v>8</v>
      </c>
      <c r="E592" s="4" t="s">
        <v>384</v>
      </c>
      <c r="F592" s="4" t="s">
        <v>372</v>
      </c>
      <c r="G592" s="4" t="str">
        <f>CONCATENATE(Table711[[#This Row],[Fraction]],"-",Table711[[#This Row],[Pitch]]," ",Table711[[#This Row],[Series]]," ",Table711[[#This Row],[Class]])</f>
        <v>3-8 UN 2A</v>
      </c>
      <c r="H592" s="4" t="str">
        <f>CONCATENATE(TEXT(Table711[[#This Row],[Decimal]],".000"),"-",Table711[[#This Row],[Pitch]]," ",Table711[[#This Row],[Series]]," ",Table711[[#This Row],[Class]])</f>
        <v>3.000-8 UN 2A</v>
      </c>
      <c r="I592" s="55">
        <v>2.5999999999999999E-3</v>
      </c>
      <c r="J592" s="55">
        <v>2.9973999999999998</v>
      </c>
      <c r="K592" s="55">
        <v>2.9824000000000002</v>
      </c>
      <c r="L592" s="55">
        <v>2.9748999999999999</v>
      </c>
      <c r="M592" s="55">
        <v>2.9161999999999999</v>
      </c>
      <c r="N592" s="55">
        <v>2.9077000000000002</v>
      </c>
      <c r="O592" s="55">
        <v>2.8485999999999998</v>
      </c>
      <c r="R592" s="4"/>
      <c r="S592" s="38" t="s">
        <v>1104</v>
      </c>
      <c r="T592" s="4" t="str">
        <f>VLOOKUP(LEFT(Table7912[[#This Row],[Column1]],FIND("–",Table7912[[#This Row],[Column1]])-1),Table610[],2,0)</f>
        <v>3</v>
      </c>
      <c r="U592" s="14">
        <f>VLOOKUP(LEFT(Table7912[[#This Row],[Column1]],FIND("–",Table7912[[#This Row],[Column1]])-1),Table610[],4,0)</f>
        <v>3</v>
      </c>
      <c r="V592" s="4" t="str">
        <f t="shared" si="19"/>
        <v>8</v>
      </c>
      <c r="W592" s="4" t="s">
        <v>384</v>
      </c>
      <c r="X592" s="4" t="s">
        <v>373</v>
      </c>
      <c r="Y592" s="4" t="str">
        <f>CONCATENATE(Table7912[[#This Row],[Fraction]],"-",Table7912[[#This Row],[Pitch]]," ",Table7912[[#This Row],[Series]]," ",Table7912[[#This Row],[Class]])</f>
        <v>3-8 UN 2B</v>
      </c>
      <c r="Z592" s="4" t="str">
        <f>CONCATENATE(TEXT(Table7912[[#This Row],[Decimal]],".000"),"-",Table7912[[#This Row],[Pitch]]," ",Table7912[[#This Row],[Series]]," ",Table7912[[#This Row],[Class]])</f>
        <v>3.000-8 UN 2B</v>
      </c>
      <c r="AC592" s="55">
        <v>3</v>
      </c>
      <c r="AE592" s="4">
        <v>2.9298999999999999</v>
      </c>
      <c r="AF592" s="4">
        <v>2.9188000000000001</v>
      </c>
      <c r="AG592" s="4"/>
      <c r="AH592" s="55">
        <v>2.8650000000000002</v>
      </c>
      <c r="AI592" s="4">
        <v>2.89</v>
      </c>
      <c r="AJ592" s="4"/>
      <c r="AK592" s="4"/>
      <c r="AL592" s="4"/>
      <c r="AM592" s="4"/>
      <c r="AN592" s="4"/>
      <c r="AO592" s="4"/>
      <c r="AS592" s="16"/>
      <c r="AT592" s="16"/>
      <c r="AX592" s="17"/>
      <c r="AY592" s="77"/>
    </row>
    <row r="593" spans="1:51" x14ac:dyDescent="0.25">
      <c r="A593" s="38" t="s">
        <v>1104</v>
      </c>
      <c r="B593" s="4" t="str">
        <f>VLOOKUP(LEFT(Table711[[#This Row],[Column1]],FIND("–",Table711[[#This Row],[Column1]])-1),Table610[],2,0)</f>
        <v>3</v>
      </c>
      <c r="C593" s="14">
        <f>VLOOKUP(LEFT(Table711[[#This Row],[Column1]],FIND("–",Table711[[#This Row],[Column1]])-1),Table610[],4,0)</f>
        <v>3</v>
      </c>
      <c r="D593" s="4" t="str">
        <f t="shared" si="18"/>
        <v>8</v>
      </c>
      <c r="E593" s="4" t="s">
        <v>384</v>
      </c>
      <c r="F593" s="4" t="s">
        <v>374</v>
      </c>
      <c r="G593" s="4" t="str">
        <f>CONCATENATE(Table711[[#This Row],[Fraction]],"-",Table711[[#This Row],[Pitch]]," ",Table711[[#This Row],[Series]]," ",Table711[[#This Row],[Class]])</f>
        <v>3-8 UN 3A</v>
      </c>
      <c r="H593" s="4" t="str">
        <f>CONCATENATE(TEXT(Table711[[#This Row],[Decimal]],".000"),"-",Table711[[#This Row],[Pitch]]," ",Table711[[#This Row],[Series]]," ",Table711[[#This Row],[Class]])</f>
        <v>3.000-8 UN 3A</v>
      </c>
      <c r="I593" s="55">
        <v>0</v>
      </c>
      <c r="J593" s="55">
        <v>3</v>
      </c>
      <c r="K593" s="55">
        <v>2.9849999999999999</v>
      </c>
      <c r="L593" s="55" t="s">
        <v>551</v>
      </c>
      <c r="M593" s="55">
        <v>2.9188000000000001</v>
      </c>
      <c r="N593" s="55">
        <v>2.9123999999999999</v>
      </c>
      <c r="O593" s="55">
        <v>2.8512</v>
      </c>
      <c r="R593" s="4"/>
      <c r="S593" s="38" t="s">
        <v>1104</v>
      </c>
      <c r="T593" s="4" t="str">
        <f>VLOOKUP(LEFT(Table7912[[#This Row],[Column1]],FIND("–",Table7912[[#This Row],[Column1]])-1),Table610[],2,0)</f>
        <v>3</v>
      </c>
      <c r="U593" s="14">
        <f>VLOOKUP(LEFT(Table7912[[#This Row],[Column1]],FIND("–",Table7912[[#This Row],[Column1]])-1),Table610[],4,0)</f>
        <v>3</v>
      </c>
      <c r="V593" s="4" t="str">
        <f t="shared" si="19"/>
        <v>8</v>
      </c>
      <c r="W593" s="4" t="s">
        <v>384</v>
      </c>
      <c r="X593" s="4" t="s">
        <v>375</v>
      </c>
      <c r="Y593" s="4" t="str">
        <f>CONCATENATE(Table7912[[#This Row],[Fraction]],"-",Table7912[[#This Row],[Pitch]]," ",Table7912[[#This Row],[Series]]," ",Table7912[[#This Row],[Class]])</f>
        <v>3-8 UN 3B</v>
      </c>
      <c r="Z593" s="4" t="str">
        <f>CONCATENATE(TEXT(Table7912[[#This Row],[Decimal]],".000"),"-",Table7912[[#This Row],[Pitch]]," ",Table7912[[#This Row],[Series]]," ",Table7912[[#This Row],[Class]])</f>
        <v>3.000-8 UN 3B</v>
      </c>
      <c r="AC593" s="55">
        <v>3</v>
      </c>
      <c r="AE593" s="4">
        <v>2.9270999999999998</v>
      </c>
      <c r="AF593" s="4">
        <v>2.9188000000000001</v>
      </c>
      <c r="AG593" s="4"/>
      <c r="AH593" s="55">
        <v>2.8650000000000002</v>
      </c>
      <c r="AI593" s="4">
        <v>2.8797000000000001</v>
      </c>
      <c r="AJ593" s="4"/>
      <c r="AK593" s="4"/>
      <c r="AL593" s="4"/>
      <c r="AM593" s="4"/>
      <c r="AN593" s="4"/>
      <c r="AO593" s="4"/>
      <c r="AS593" s="16"/>
      <c r="AT593" s="16"/>
      <c r="AX593" s="17"/>
      <c r="AY593" s="77"/>
    </row>
    <row r="594" spans="1:51" x14ac:dyDescent="0.25">
      <c r="A594" s="38" t="s">
        <v>1105</v>
      </c>
      <c r="B594" s="4" t="str">
        <f>VLOOKUP(LEFT(Table711[[#This Row],[Column1]],FIND("–",Table711[[#This Row],[Column1]])-1),Table610[],2,0)</f>
        <v>3</v>
      </c>
      <c r="C594" s="14">
        <f>VLOOKUP(LEFT(Table711[[#This Row],[Column1]],FIND("–",Table711[[#This Row],[Column1]])-1),Table610[],4,0)</f>
        <v>3</v>
      </c>
      <c r="D594" s="4" t="str">
        <f t="shared" si="18"/>
        <v>10</v>
      </c>
      <c r="E594" s="4" t="s">
        <v>382</v>
      </c>
      <c r="F594" s="4" t="s">
        <v>372</v>
      </c>
      <c r="G594" s="4" t="str">
        <f>CONCATENATE(Table711[[#This Row],[Fraction]],"-",Table711[[#This Row],[Pitch]]," ",Table711[[#This Row],[Series]]," ",Table711[[#This Row],[Class]])</f>
        <v>3-10 UNS 2A</v>
      </c>
      <c r="H594" s="4" t="str">
        <f>CONCATENATE(TEXT(Table711[[#This Row],[Decimal]],".000"),"-",Table711[[#This Row],[Pitch]]," ",Table711[[#This Row],[Series]]," ",Table711[[#This Row],[Class]])</f>
        <v>3.000-10 UNS 2A</v>
      </c>
      <c r="I594" s="55">
        <v>2E-3</v>
      </c>
      <c r="J594" s="55">
        <v>2.9980000000000002</v>
      </c>
      <c r="K594" s="55">
        <v>2.9851000000000001</v>
      </c>
      <c r="L594" s="55" t="s">
        <v>551</v>
      </c>
      <c r="M594" s="55">
        <v>2.9329999999999998</v>
      </c>
      <c r="N594" s="55">
        <v>2.9262000000000001</v>
      </c>
      <c r="O594" s="55">
        <v>2.879</v>
      </c>
      <c r="R594" s="4"/>
      <c r="S594" s="38" t="s">
        <v>1105</v>
      </c>
      <c r="T594" s="4" t="str">
        <f>VLOOKUP(LEFT(Table7912[[#This Row],[Column1]],FIND("–",Table7912[[#This Row],[Column1]])-1),Table610[],2,0)</f>
        <v>3</v>
      </c>
      <c r="U594" s="14">
        <f>VLOOKUP(LEFT(Table7912[[#This Row],[Column1]],FIND("–",Table7912[[#This Row],[Column1]])-1),Table610[],4,0)</f>
        <v>3</v>
      </c>
      <c r="V594" s="4" t="str">
        <f t="shared" si="19"/>
        <v>10</v>
      </c>
      <c r="W594" s="4" t="s">
        <v>382</v>
      </c>
      <c r="X594" s="4" t="s">
        <v>373</v>
      </c>
      <c r="Y594" s="4" t="str">
        <f>CONCATENATE(Table7912[[#This Row],[Fraction]],"-",Table7912[[#This Row],[Pitch]]," ",Table7912[[#This Row],[Series]]," ",Table7912[[#This Row],[Class]])</f>
        <v>3-10 UNS 2B</v>
      </c>
      <c r="Z594" s="4" t="str">
        <f>CONCATENATE(TEXT(Table7912[[#This Row],[Decimal]],".000"),"-",Table7912[[#This Row],[Pitch]]," ",Table7912[[#This Row],[Series]]," ",Table7912[[#This Row],[Class]])</f>
        <v>3.000-10 UNS 2B</v>
      </c>
      <c r="AC594" s="55">
        <v>3</v>
      </c>
      <c r="AE594" s="4">
        <v>2.9439000000000002</v>
      </c>
      <c r="AF594" s="4">
        <v>2.9350000000000001</v>
      </c>
      <c r="AG594" s="4"/>
      <c r="AH594" s="55">
        <v>2.8919999999999999</v>
      </c>
      <c r="AI594" s="4">
        <v>2.9129999999999998</v>
      </c>
      <c r="AJ594" s="4"/>
      <c r="AK594" s="4"/>
      <c r="AL594" s="4"/>
      <c r="AM594" s="4"/>
      <c r="AN594" s="4"/>
      <c r="AO594" s="4"/>
      <c r="AS594" s="16"/>
      <c r="AT594" s="16"/>
      <c r="AX594" s="17"/>
      <c r="AY594" s="77"/>
    </row>
    <row r="595" spans="1:51" x14ac:dyDescent="0.25">
      <c r="A595" s="38" t="s">
        <v>1106</v>
      </c>
      <c r="B595" s="4" t="str">
        <f>VLOOKUP(LEFT(Table711[[#This Row],[Column1]],FIND("–",Table711[[#This Row],[Column1]])-1),Table610[],2,0)</f>
        <v>3</v>
      </c>
      <c r="C595" s="14">
        <f>VLOOKUP(LEFT(Table711[[#This Row],[Column1]],FIND("–",Table711[[#This Row],[Column1]])-1),Table610[],4,0)</f>
        <v>3</v>
      </c>
      <c r="D595" s="4" t="str">
        <f t="shared" si="18"/>
        <v>12</v>
      </c>
      <c r="E595" s="4" t="s">
        <v>384</v>
      </c>
      <c r="F595" s="4" t="s">
        <v>372</v>
      </c>
      <c r="G595" s="4" t="str">
        <f>CONCATENATE(Table711[[#This Row],[Fraction]],"-",Table711[[#This Row],[Pitch]]," ",Table711[[#This Row],[Series]]," ",Table711[[#This Row],[Class]])</f>
        <v>3-12 UN 2A</v>
      </c>
      <c r="H595" s="4" t="str">
        <f>CONCATENATE(TEXT(Table711[[#This Row],[Decimal]],".000"),"-",Table711[[#This Row],[Pitch]]," ",Table711[[#This Row],[Series]]," ",Table711[[#This Row],[Class]])</f>
        <v>3.000-12 UN 2A</v>
      </c>
      <c r="I595" s="55">
        <v>1.9E-3</v>
      </c>
      <c r="J595" s="55">
        <v>2.9981</v>
      </c>
      <c r="K595" s="55">
        <v>2.9866999999999999</v>
      </c>
      <c r="L595" s="55" t="s">
        <v>551</v>
      </c>
      <c r="M595" s="55">
        <v>2.944</v>
      </c>
      <c r="N595" s="55">
        <v>2.9377</v>
      </c>
      <c r="O595" s="55">
        <v>2.8988999999999998</v>
      </c>
      <c r="R595" s="4"/>
      <c r="S595" s="38" t="s">
        <v>1106</v>
      </c>
      <c r="T595" s="4" t="str">
        <f>VLOOKUP(LEFT(Table7912[[#This Row],[Column1]],FIND("–",Table7912[[#This Row],[Column1]])-1),Table610[],2,0)</f>
        <v>3</v>
      </c>
      <c r="U595" s="14">
        <f>VLOOKUP(LEFT(Table7912[[#This Row],[Column1]],FIND("–",Table7912[[#This Row],[Column1]])-1),Table610[],4,0)</f>
        <v>3</v>
      </c>
      <c r="V595" s="4" t="str">
        <f t="shared" si="19"/>
        <v>12</v>
      </c>
      <c r="W595" s="4" t="s">
        <v>384</v>
      </c>
      <c r="X595" s="4" t="s">
        <v>373</v>
      </c>
      <c r="Y595" s="4" t="str">
        <f>CONCATENATE(Table7912[[#This Row],[Fraction]],"-",Table7912[[#This Row],[Pitch]]," ",Table7912[[#This Row],[Series]]," ",Table7912[[#This Row],[Class]])</f>
        <v>3-12 UN 2B</v>
      </c>
      <c r="Z595" s="4" t="str">
        <f>CONCATENATE(TEXT(Table7912[[#This Row],[Decimal]],".000"),"-",Table7912[[#This Row],[Pitch]]," ",Table7912[[#This Row],[Series]]," ",Table7912[[#This Row],[Class]])</f>
        <v>3.000-12 UN 2B</v>
      </c>
      <c r="AC595" s="55">
        <v>3</v>
      </c>
      <c r="AE595" s="4">
        <v>2.9540999999999999</v>
      </c>
      <c r="AF595" s="4">
        <v>2.9459</v>
      </c>
      <c r="AG595" s="4"/>
      <c r="AH595" s="55">
        <v>2.91</v>
      </c>
      <c r="AI595" s="4">
        <v>2.9279999999999999</v>
      </c>
      <c r="AJ595" s="4"/>
      <c r="AK595" s="4"/>
      <c r="AL595" s="4"/>
      <c r="AM595" s="4"/>
      <c r="AN595" s="4"/>
      <c r="AO595" s="4"/>
      <c r="AS595" s="16"/>
      <c r="AT595" s="16"/>
      <c r="AX595" s="17"/>
      <c r="AY595" s="77"/>
    </row>
    <row r="596" spans="1:51" x14ac:dyDescent="0.25">
      <c r="A596" s="38" t="s">
        <v>1106</v>
      </c>
      <c r="B596" s="4" t="str">
        <f>VLOOKUP(LEFT(Table711[[#This Row],[Column1]],FIND("–",Table711[[#This Row],[Column1]])-1),Table610[],2,0)</f>
        <v>3</v>
      </c>
      <c r="C596" s="14">
        <f>VLOOKUP(LEFT(Table711[[#This Row],[Column1]],FIND("–",Table711[[#This Row],[Column1]])-1),Table610[],4,0)</f>
        <v>3</v>
      </c>
      <c r="D596" s="4" t="str">
        <f t="shared" si="18"/>
        <v>12</v>
      </c>
      <c r="E596" s="4" t="s">
        <v>384</v>
      </c>
      <c r="F596" s="4" t="s">
        <v>374</v>
      </c>
      <c r="G596" s="4" t="str">
        <f>CONCATENATE(Table711[[#This Row],[Fraction]],"-",Table711[[#This Row],[Pitch]]," ",Table711[[#This Row],[Series]]," ",Table711[[#This Row],[Class]])</f>
        <v>3-12 UN 3A</v>
      </c>
      <c r="H596" s="4" t="str">
        <f>CONCATENATE(TEXT(Table711[[#This Row],[Decimal]],".000"),"-",Table711[[#This Row],[Pitch]]," ",Table711[[#This Row],[Series]]," ",Table711[[#This Row],[Class]])</f>
        <v>3.000-12 UN 3A</v>
      </c>
      <c r="I596" s="55">
        <v>0</v>
      </c>
      <c r="J596" s="55">
        <v>3</v>
      </c>
      <c r="K596" s="55">
        <v>2.9885999999999999</v>
      </c>
      <c r="L596" s="55" t="s">
        <v>551</v>
      </c>
      <c r="M596" s="55">
        <v>2.9459</v>
      </c>
      <c r="N596" s="55">
        <v>2.9411999999999998</v>
      </c>
      <c r="O596" s="55">
        <v>2.9007999999999998</v>
      </c>
      <c r="R596" s="4"/>
      <c r="S596" s="38" t="s">
        <v>1106</v>
      </c>
      <c r="T596" s="4" t="str">
        <f>VLOOKUP(LEFT(Table7912[[#This Row],[Column1]],FIND("–",Table7912[[#This Row],[Column1]])-1),Table610[],2,0)</f>
        <v>3</v>
      </c>
      <c r="U596" s="14">
        <f>VLOOKUP(LEFT(Table7912[[#This Row],[Column1]],FIND("–",Table7912[[#This Row],[Column1]])-1),Table610[],4,0)</f>
        <v>3</v>
      </c>
      <c r="V596" s="4" t="str">
        <f t="shared" si="19"/>
        <v>12</v>
      </c>
      <c r="W596" s="4" t="s">
        <v>384</v>
      </c>
      <c r="X596" s="4" t="s">
        <v>375</v>
      </c>
      <c r="Y596" s="4" t="str">
        <f>CONCATENATE(Table7912[[#This Row],[Fraction]],"-",Table7912[[#This Row],[Pitch]]," ",Table7912[[#This Row],[Series]]," ",Table7912[[#This Row],[Class]])</f>
        <v>3-12 UN 3B</v>
      </c>
      <c r="Z596" s="4" t="str">
        <f>CONCATENATE(TEXT(Table7912[[#This Row],[Decimal]],".000"),"-",Table7912[[#This Row],[Pitch]]," ",Table7912[[#This Row],[Series]]," ",Table7912[[#This Row],[Class]])</f>
        <v>3.000-12 UN 3B</v>
      </c>
      <c r="AC596" s="55">
        <v>3</v>
      </c>
      <c r="AE596" s="4">
        <v>2.9521000000000002</v>
      </c>
      <c r="AF596" s="4">
        <v>2.9459</v>
      </c>
      <c r="AG596" s="4"/>
      <c r="AH596" s="55">
        <v>2.91</v>
      </c>
      <c r="AI596" s="4">
        <v>2.9198</v>
      </c>
      <c r="AJ596" s="4"/>
      <c r="AK596" s="4"/>
      <c r="AL596" s="4"/>
      <c r="AM596" s="4"/>
      <c r="AN596" s="4"/>
      <c r="AO596" s="4"/>
      <c r="AS596" s="16"/>
      <c r="AT596" s="16"/>
      <c r="AX596" s="17"/>
      <c r="AY596" s="77"/>
    </row>
    <row r="597" spans="1:51" x14ac:dyDescent="0.25">
      <c r="A597" s="38" t="s">
        <v>1107</v>
      </c>
      <c r="B597" s="4" t="str">
        <f>VLOOKUP(LEFT(Table711[[#This Row],[Column1]],FIND("–",Table711[[#This Row],[Column1]])-1),Table610[],2,0)</f>
        <v>3</v>
      </c>
      <c r="C597" s="14">
        <f>VLOOKUP(LEFT(Table711[[#This Row],[Column1]],FIND("–",Table711[[#This Row],[Column1]])-1),Table610[],4,0)</f>
        <v>3</v>
      </c>
      <c r="D597" s="4" t="str">
        <f t="shared" si="18"/>
        <v>14</v>
      </c>
      <c r="E597" s="4" t="s">
        <v>382</v>
      </c>
      <c r="F597" s="4" t="s">
        <v>372</v>
      </c>
      <c r="G597" s="4" t="str">
        <f>CONCATENATE(Table711[[#This Row],[Fraction]],"-",Table711[[#This Row],[Pitch]]," ",Table711[[#This Row],[Series]]," ",Table711[[#This Row],[Class]])</f>
        <v>3-14 UNS 2A</v>
      </c>
      <c r="H597" s="4" t="str">
        <f>CONCATENATE(TEXT(Table711[[#This Row],[Decimal]],".000"),"-",Table711[[#This Row],[Pitch]]," ",Table711[[#This Row],[Series]]," ",Table711[[#This Row],[Class]])</f>
        <v>3.000-14 UNS 2A</v>
      </c>
      <c r="I597" s="55">
        <v>1.8E-3</v>
      </c>
      <c r="J597" s="55">
        <v>2.9982000000000002</v>
      </c>
      <c r="K597" s="55">
        <v>2.9878999999999998</v>
      </c>
      <c r="L597" s="55" t="s">
        <v>551</v>
      </c>
      <c r="M597" s="55">
        <v>2.9518</v>
      </c>
      <c r="N597" s="55">
        <v>2.9459</v>
      </c>
      <c r="O597" s="55">
        <v>2.9131999999999998</v>
      </c>
      <c r="R597" s="4"/>
      <c r="S597" s="38" t="s">
        <v>1107</v>
      </c>
      <c r="T597" s="4" t="str">
        <f>VLOOKUP(LEFT(Table7912[[#This Row],[Column1]],FIND("–",Table7912[[#This Row],[Column1]])-1),Table610[],2,0)</f>
        <v>3</v>
      </c>
      <c r="U597" s="14">
        <f>VLOOKUP(LEFT(Table7912[[#This Row],[Column1]],FIND("–",Table7912[[#This Row],[Column1]])-1),Table610[],4,0)</f>
        <v>3</v>
      </c>
      <c r="V597" s="4" t="str">
        <f t="shared" si="19"/>
        <v>14</v>
      </c>
      <c r="W597" s="4" t="s">
        <v>382</v>
      </c>
      <c r="X597" s="4" t="s">
        <v>373</v>
      </c>
      <c r="Y597" s="4" t="str">
        <f>CONCATENATE(Table7912[[#This Row],[Fraction]],"-",Table7912[[#This Row],[Pitch]]," ",Table7912[[#This Row],[Series]]," ",Table7912[[#This Row],[Class]])</f>
        <v>3-14 UNS 2B</v>
      </c>
      <c r="Z597" s="4" t="str">
        <f>CONCATENATE(TEXT(Table7912[[#This Row],[Decimal]],".000"),"-",Table7912[[#This Row],[Pitch]]," ",Table7912[[#This Row],[Series]]," ",Table7912[[#This Row],[Class]])</f>
        <v>3.000-14 UNS 2B</v>
      </c>
      <c r="AC597" s="55">
        <v>3</v>
      </c>
      <c r="AE597" s="4">
        <v>2.9613</v>
      </c>
      <c r="AF597" s="4">
        <v>2.9535999999999998</v>
      </c>
      <c r="AG597" s="4"/>
      <c r="AH597" s="55">
        <v>2.923</v>
      </c>
      <c r="AI597" s="4">
        <v>2.9380000000000002</v>
      </c>
      <c r="AJ597" s="4"/>
      <c r="AK597" s="4"/>
      <c r="AL597" s="4"/>
      <c r="AM597" s="4"/>
      <c r="AN597" s="4"/>
      <c r="AO597" s="4"/>
      <c r="AS597" s="16"/>
      <c r="AT597" s="16"/>
      <c r="AX597" s="17"/>
      <c r="AY597" s="77"/>
    </row>
    <row r="598" spans="1:51" x14ac:dyDescent="0.25">
      <c r="A598" s="38" t="s">
        <v>1108</v>
      </c>
      <c r="B598" s="4" t="str">
        <f>VLOOKUP(LEFT(Table711[[#This Row],[Column1]],FIND("–",Table711[[#This Row],[Column1]])-1),Table610[],2,0)</f>
        <v>3</v>
      </c>
      <c r="C598" s="14">
        <f>VLOOKUP(LEFT(Table711[[#This Row],[Column1]],FIND("–",Table711[[#This Row],[Column1]])-1),Table610[],4,0)</f>
        <v>3</v>
      </c>
      <c r="D598" s="4" t="str">
        <f t="shared" si="18"/>
        <v>16</v>
      </c>
      <c r="E598" s="4" t="s">
        <v>384</v>
      </c>
      <c r="F598" s="4" t="s">
        <v>372</v>
      </c>
      <c r="G598" s="4" t="str">
        <f>CONCATENATE(Table711[[#This Row],[Fraction]],"-",Table711[[#This Row],[Pitch]]," ",Table711[[#This Row],[Series]]," ",Table711[[#This Row],[Class]])</f>
        <v>3-16 UN 2A</v>
      </c>
      <c r="H598" s="4" t="str">
        <f>CONCATENATE(TEXT(Table711[[#This Row],[Decimal]],".000"),"-",Table711[[#This Row],[Pitch]]," ",Table711[[#This Row],[Series]]," ",Table711[[#This Row],[Class]])</f>
        <v>3.000-16 UN 2A</v>
      </c>
      <c r="I598" s="55">
        <v>1.6999999999999999E-3</v>
      </c>
      <c r="J598" s="55">
        <v>2.9983</v>
      </c>
      <c r="K598" s="55">
        <v>2.9889000000000001</v>
      </c>
      <c r="L598" s="55" t="s">
        <v>551</v>
      </c>
      <c r="M598" s="55">
        <v>2.9577</v>
      </c>
      <c r="N598" s="55">
        <v>2.9521000000000002</v>
      </c>
      <c r="O598" s="55">
        <v>2.9238</v>
      </c>
      <c r="R598" s="4"/>
      <c r="S598" s="38" t="s">
        <v>1108</v>
      </c>
      <c r="T598" s="4" t="str">
        <f>VLOOKUP(LEFT(Table7912[[#This Row],[Column1]],FIND("–",Table7912[[#This Row],[Column1]])-1),Table610[],2,0)</f>
        <v>3</v>
      </c>
      <c r="U598" s="14">
        <f>VLOOKUP(LEFT(Table7912[[#This Row],[Column1]],FIND("–",Table7912[[#This Row],[Column1]])-1),Table610[],4,0)</f>
        <v>3</v>
      </c>
      <c r="V598" s="4" t="str">
        <f t="shared" si="19"/>
        <v>16</v>
      </c>
      <c r="W598" s="4" t="s">
        <v>384</v>
      </c>
      <c r="X598" s="4" t="s">
        <v>373</v>
      </c>
      <c r="Y598" s="4" t="str">
        <f>CONCATENATE(Table7912[[#This Row],[Fraction]],"-",Table7912[[#This Row],[Pitch]]," ",Table7912[[#This Row],[Series]]," ",Table7912[[#This Row],[Class]])</f>
        <v>3-16 UN 2B</v>
      </c>
      <c r="Z598" s="4" t="str">
        <f>CONCATENATE(TEXT(Table7912[[#This Row],[Decimal]],".000"),"-",Table7912[[#This Row],[Pitch]]," ",Table7912[[#This Row],[Series]]," ",Table7912[[#This Row],[Class]])</f>
        <v>3.000-16 UN 2B</v>
      </c>
      <c r="AC598" s="55">
        <v>3</v>
      </c>
      <c r="AE598" s="4">
        <v>2.9666999999999999</v>
      </c>
      <c r="AF598" s="4">
        <v>2.9594</v>
      </c>
      <c r="AG598" s="4"/>
      <c r="AH598" s="55">
        <v>2.9319999999999999</v>
      </c>
      <c r="AI598" s="4">
        <v>2.9460000000000002</v>
      </c>
      <c r="AJ598" s="4"/>
      <c r="AK598" s="4"/>
      <c r="AL598" s="4"/>
      <c r="AM598" s="4"/>
      <c r="AN598" s="4"/>
      <c r="AO598" s="4"/>
      <c r="AS598" s="16"/>
      <c r="AT598" s="16"/>
      <c r="AX598" s="17"/>
      <c r="AY598" s="77"/>
    </row>
    <row r="599" spans="1:51" x14ac:dyDescent="0.25">
      <c r="A599" s="38" t="s">
        <v>1108</v>
      </c>
      <c r="B599" s="4" t="str">
        <f>VLOOKUP(LEFT(Table711[[#This Row],[Column1]],FIND("–",Table711[[#This Row],[Column1]])-1),Table610[],2,0)</f>
        <v>3</v>
      </c>
      <c r="C599" s="14">
        <f>VLOOKUP(LEFT(Table711[[#This Row],[Column1]],FIND("–",Table711[[#This Row],[Column1]])-1),Table610[],4,0)</f>
        <v>3</v>
      </c>
      <c r="D599" s="4" t="str">
        <f t="shared" si="18"/>
        <v>16</v>
      </c>
      <c r="E599" s="4" t="s">
        <v>384</v>
      </c>
      <c r="F599" s="4" t="s">
        <v>374</v>
      </c>
      <c r="G599" s="4" t="str">
        <f>CONCATENATE(Table711[[#This Row],[Fraction]],"-",Table711[[#This Row],[Pitch]]," ",Table711[[#This Row],[Series]]," ",Table711[[#This Row],[Class]])</f>
        <v>3-16 UN 3A</v>
      </c>
      <c r="H599" s="4" t="str">
        <f>CONCATENATE(TEXT(Table711[[#This Row],[Decimal]],".000"),"-",Table711[[#This Row],[Pitch]]," ",Table711[[#This Row],[Series]]," ",Table711[[#This Row],[Class]])</f>
        <v>3.000-16 UN 3A</v>
      </c>
      <c r="I599" s="55">
        <v>0</v>
      </c>
      <c r="J599" s="55">
        <v>3</v>
      </c>
      <c r="K599" s="55">
        <v>2.9906000000000001</v>
      </c>
      <c r="L599" s="55" t="s">
        <v>551</v>
      </c>
      <c r="M599" s="55">
        <v>2.9594</v>
      </c>
      <c r="N599" s="55">
        <v>2.9552</v>
      </c>
      <c r="O599" s="55">
        <v>2.9255</v>
      </c>
      <c r="R599" s="4"/>
      <c r="S599" s="38" t="s">
        <v>1108</v>
      </c>
      <c r="T599" s="4" t="str">
        <f>VLOOKUP(LEFT(Table7912[[#This Row],[Column1]],FIND("–",Table7912[[#This Row],[Column1]])-1),Table610[],2,0)</f>
        <v>3</v>
      </c>
      <c r="U599" s="14">
        <f>VLOOKUP(LEFT(Table7912[[#This Row],[Column1]],FIND("–",Table7912[[#This Row],[Column1]])-1),Table610[],4,0)</f>
        <v>3</v>
      </c>
      <c r="V599" s="4" t="str">
        <f t="shared" si="19"/>
        <v>16</v>
      </c>
      <c r="W599" s="4" t="s">
        <v>384</v>
      </c>
      <c r="X599" s="4" t="s">
        <v>375</v>
      </c>
      <c r="Y599" s="4" t="str">
        <f>CONCATENATE(Table7912[[#This Row],[Fraction]],"-",Table7912[[#This Row],[Pitch]]," ",Table7912[[#This Row],[Series]]," ",Table7912[[#This Row],[Class]])</f>
        <v>3-16 UN 3B</v>
      </c>
      <c r="Z599" s="4" t="str">
        <f>CONCATENATE(TEXT(Table7912[[#This Row],[Decimal]],".000"),"-",Table7912[[#This Row],[Pitch]]," ",Table7912[[#This Row],[Series]]," ",Table7912[[#This Row],[Class]])</f>
        <v>3.000-16 UN 3B</v>
      </c>
      <c r="AC599" s="55">
        <v>3</v>
      </c>
      <c r="AE599" s="4">
        <v>2.9649000000000001</v>
      </c>
      <c r="AF599" s="4">
        <v>2.9594</v>
      </c>
      <c r="AG599" s="4"/>
      <c r="AH599" s="55">
        <v>2.9319999999999999</v>
      </c>
      <c r="AI599" s="4">
        <v>2.9407999999999999</v>
      </c>
      <c r="AJ599" s="4"/>
      <c r="AK599" s="4"/>
      <c r="AL599" s="4"/>
      <c r="AM599" s="4"/>
      <c r="AN599" s="4"/>
      <c r="AO599" s="4"/>
      <c r="AS599" s="16"/>
      <c r="AT599" s="16"/>
      <c r="AX599" s="17"/>
      <c r="AY599" s="77"/>
    </row>
    <row r="600" spans="1:51" x14ac:dyDescent="0.25">
      <c r="A600" s="38" t="s">
        <v>1109</v>
      </c>
      <c r="B600" s="4" t="str">
        <f>VLOOKUP(LEFT(Table711[[#This Row],[Column1]],FIND("–",Table711[[#This Row],[Column1]])-1),Table610[],2,0)</f>
        <v>3</v>
      </c>
      <c r="C600" s="14">
        <f>VLOOKUP(LEFT(Table711[[#This Row],[Column1]],FIND("–",Table711[[#This Row],[Column1]])-1),Table610[],4,0)</f>
        <v>3</v>
      </c>
      <c r="D600" s="4" t="str">
        <f t="shared" si="18"/>
        <v>18</v>
      </c>
      <c r="E600" s="4" t="s">
        <v>382</v>
      </c>
      <c r="F600" s="4" t="s">
        <v>372</v>
      </c>
      <c r="G600" s="4" t="str">
        <f>CONCATENATE(Table711[[#This Row],[Fraction]],"-",Table711[[#This Row],[Pitch]]," ",Table711[[#This Row],[Series]]," ",Table711[[#This Row],[Class]])</f>
        <v>3-18 UNS 2A</v>
      </c>
      <c r="H600" s="4" t="str">
        <f>CONCATENATE(TEXT(Table711[[#This Row],[Decimal]],".000"),"-",Table711[[#This Row],[Pitch]]," ",Table711[[#This Row],[Series]]," ",Table711[[#This Row],[Class]])</f>
        <v>3.000-18 UNS 2A</v>
      </c>
      <c r="I600" s="55">
        <v>1.6000000000000001E-3</v>
      </c>
      <c r="J600" s="55">
        <v>2.9984000000000002</v>
      </c>
      <c r="K600" s="55">
        <v>2.9897</v>
      </c>
      <c r="L600" s="55" t="s">
        <v>551</v>
      </c>
      <c r="M600" s="55">
        <v>2.9622999999999999</v>
      </c>
      <c r="N600" s="55">
        <v>2.9569000000000001</v>
      </c>
      <c r="O600" s="55">
        <v>2.9323000000000001</v>
      </c>
      <c r="R600" s="4"/>
      <c r="S600" s="38" t="s">
        <v>1109</v>
      </c>
      <c r="T600" s="4" t="str">
        <f>VLOOKUP(LEFT(Table7912[[#This Row],[Column1]],FIND("–",Table7912[[#This Row],[Column1]])-1),Table610[],2,0)</f>
        <v>3</v>
      </c>
      <c r="U600" s="14">
        <f>VLOOKUP(LEFT(Table7912[[#This Row],[Column1]],FIND("–",Table7912[[#This Row],[Column1]])-1),Table610[],4,0)</f>
        <v>3</v>
      </c>
      <c r="V600" s="4" t="str">
        <f t="shared" si="19"/>
        <v>18</v>
      </c>
      <c r="W600" s="4" t="s">
        <v>382</v>
      </c>
      <c r="X600" s="4" t="s">
        <v>373</v>
      </c>
      <c r="Y600" s="4" t="str">
        <f>CONCATENATE(Table7912[[#This Row],[Fraction]],"-",Table7912[[#This Row],[Pitch]]," ",Table7912[[#This Row],[Series]]," ",Table7912[[#This Row],[Class]])</f>
        <v>3-18 UNS 2B</v>
      </c>
      <c r="Z600" s="4" t="str">
        <f>CONCATENATE(TEXT(Table7912[[#This Row],[Decimal]],".000"),"-",Table7912[[#This Row],[Pitch]]," ",Table7912[[#This Row],[Series]]," ",Table7912[[#This Row],[Class]])</f>
        <v>3.000-18 UNS 2B</v>
      </c>
      <c r="AC600" s="55">
        <v>3</v>
      </c>
      <c r="AE600" s="4">
        <v>2.9708999999999999</v>
      </c>
      <c r="AF600" s="4">
        <v>2.9639000000000002</v>
      </c>
      <c r="AG600" s="4"/>
      <c r="AH600" s="55">
        <v>2.94</v>
      </c>
      <c r="AI600" s="4">
        <v>2.9529999999999998</v>
      </c>
      <c r="AJ600" s="4"/>
      <c r="AK600" s="4"/>
      <c r="AL600" s="4"/>
      <c r="AM600" s="4"/>
      <c r="AN600" s="4"/>
      <c r="AO600" s="4"/>
      <c r="AS600" s="16"/>
      <c r="AT600" s="16"/>
      <c r="AX600" s="17"/>
      <c r="AY600" s="77"/>
    </row>
    <row r="601" spans="1:51" x14ac:dyDescent="0.25">
      <c r="A601" s="38" t="s">
        <v>1110</v>
      </c>
      <c r="B601" s="4" t="str">
        <f>VLOOKUP(LEFT(Table711[[#This Row],[Column1]],FIND("–",Table711[[#This Row],[Column1]])-1),Table610[],2,0)</f>
        <v>3</v>
      </c>
      <c r="C601" s="14">
        <f>VLOOKUP(LEFT(Table711[[#This Row],[Column1]],FIND("–",Table711[[#This Row],[Column1]])-1),Table610[],4,0)</f>
        <v>3</v>
      </c>
      <c r="D601" s="4" t="str">
        <f t="shared" si="18"/>
        <v>20</v>
      </c>
      <c r="E601" s="4" t="s">
        <v>384</v>
      </c>
      <c r="F601" s="4" t="s">
        <v>372</v>
      </c>
      <c r="G601" s="4" t="str">
        <f>CONCATENATE(Table711[[#This Row],[Fraction]],"-",Table711[[#This Row],[Pitch]]," ",Table711[[#This Row],[Series]]," ",Table711[[#This Row],[Class]])</f>
        <v>3-20 UN 2A</v>
      </c>
      <c r="H601" s="4" t="str">
        <f>CONCATENATE(TEXT(Table711[[#This Row],[Decimal]],".000"),"-",Table711[[#This Row],[Pitch]]," ",Table711[[#This Row],[Series]]," ",Table711[[#This Row],[Class]])</f>
        <v>3.000-20 UN 2A</v>
      </c>
      <c r="I601" s="55">
        <v>1.6000000000000001E-3</v>
      </c>
      <c r="J601" s="55">
        <v>2.9984000000000002</v>
      </c>
      <c r="K601" s="55">
        <v>2.9903</v>
      </c>
      <c r="L601" s="55" t="s">
        <v>551</v>
      </c>
      <c r="M601" s="55">
        <v>2.9659</v>
      </c>
      <c r="N601" s="55">
        <v>2.9607000000000001</v>
      </c>
      <c r="O601" s="55">
        <v>2.9388999999999998</v>
      </c>
      <c r="R601" s="4"/>
      <c r="S601" s="38" t="s">
        <v>1110</v>
      </c>
      <c r="T601" s="4" t="str">
        <f>VLOOKUP(LEFT(Table7912[[#This Row],[Column1]],FIND("–",Table7912[[#This Row],[Column1]])-1),Table610[],2,0)</f>
        <v>3</v>
      </c>
      <c r="U601" s="14">
        <f>VLOOKUP(LEFT(Table7912[[#This Row],[Column1]],FIND("–",Table7912[[#This Row],[Column1]])-1),Table610[],4,0)</f>
        <v>3</v>
      </c>
      <c r="V601" s="4" t="str">
        <f t="shared" si="19"/>
        <v>20</v>
      </c>
      <c r="W601" s="4" t="s">
        <v>384</v>
      </c>
      <c r="X601" s="4" t="s">
        <v>373</v>
      </c>
      <c r="Y601" s="4" t="str">
        <f>CONCATENATE(Table7912[[#This Row],[Fraction]],"-",Table7912[[#This Row],[Pitch]]," ",Table7912[[#This Row],[Series]]," ",Table7912[[#This Row],[Class]])</f>
        <v>3-20 UN 2B</v>
      </c>
      <c r="Z601" s="4" t="str">
        <f>CONCATENATE(TEXT(Table7912[[#This Row],[Decimal]],".000"),"-",Table7912[[#This Row],[Pitch]]," ",Table7912[[#This Row],[Series]]," ",Table7912[[#This Row],[Class]])</f>
        <v>3.000-20 UN 2B</v>
      </c>
      <c r="AC601" s="55">
        <v>3</v>
      </c>
      <c r="AE601" s="4">
        <v>2.9742999999999999</v>
      </c>
      <c r="AF601" s="4">
        <v>2.9674999999999998</v>
      </c>
      <c r="AG601" s="4"/>
      <c r="AH601" s="55">
        <v>2.9460000000000002</v>
      </c>
      <c r="AI601" s="4">
        <v>2.9569999999999999</v>
      </c>
      <c r="AJ601" s="4"/>
      <c r="AK601" s="4"/>
      <c r="AL601" s="4"/>
      <c r="AM601" s="4"/>
      <c r="AN601" s="4"/>
      <c r="AO601" s="4"/>
      <c r="AS601" s="16"/>
      <c r="AT601" s="16"/>
      <c r="AX601" s="17"/>
      <c r="AY601" s="77"/>
    </row>
    <row r="602" spans="1:51" x14ac:dyDescent="0.25">
      <c r="A602" s="38" t="s">
        <v>1110</v>
      </c>
      <c r="B602" s="4" t="str">
        <f>VLOOKUP(LEFT(Table711[[#This Row],[Column1]],FIND("–",Table711[[#This Row],[Column1]])-1),Table610[],2,0)</f>
        <v>3</v>
      </c>
      <c r="C602" s="14">
        <f>VLOOKUP(LEFT(Table711[[#This Row],[Column1]],FIND("–",Table711[[#This Row],[Column1]])-1),Table610[],4,0)</f>
        <v>3</v>
      </c>
      <c r="D602" s="4" t="str">
        <f t="shared" si="18"/>
        <v>20</v>
      </c>
      <c r="E602" s="4" t="s">
        <v>384</v>
      </c>
      <c r="F602" s="4" t="s">
        <v>374</v>
      </c>
      <c r="G602" s="4" t="str">
        <f>CONCATENATE(Table711[[#This Row],[Fraction]],"-",Table711[[#This Row],[Pitch]]," ",Table711[[#This Row],[Series]]," ",Table711[[#This Row],[Class]])</f>
        <v>3-20 UN 3A</v>
      </c>
      <c r="H602" s="4" t="str">
        <f>CONCATENATE(TEXT(Table711[[#This Row],[Decimal]],".000"),"-",Table711[[#This Row],[Pitch]]," ",Table711[[#This Row],[Series]]," ",Table711[[#This Row],[Class]])</f>
        <v>3.000-20 UN 3A</v>
      </c>
      <c r="I602" s="55">
        <v>0</v>
      </c>
      <c r="J602" s="55">
        <v>3</v>
      </c>
      <c r="K602" s="55">
        <v>2.9918999999999998</v>
      </c>
      <c r="L602" s="55" t="s">
        <v>551</v>
      </c>
      <c r="M602" s="55">
        <v>2.9674999999999998</v>
      </c>
      <c r="N602" s="55">
        <v>2.9636</v>
      </c>
      <c r="O602" s="55">
        <v>2.9405000000000001</v>
      </c>
      <c r="R602" s="4"/>
      <c r="S602" s="38" t="s">
        <v>1110</v>
      </c>
      <c r="T602" s="4" t="str">
        <f>VLOOKUP(LEFT(Table7912[[#This Row],[Column1]],FIND("–",Table7912[[#This Row],[Column1]])-1),Table610[],2,0)</f>
        <v>3</v>
      </c>
      <c r="U602" s="14">
        <f>VLOOKUP(LEFT(Table7912[[#This Row],[Column1]],FIND("–",Table7912[[#This Row],[Column1]])-1),Table610[],4,0)</f>
        <v>3</v>
      </c>
      <c r="V602" s="4" t="str">
        <f t="shared" si="19"/>
        <v>20</v>
      </c>
      <c r="W602" s="4" t="s">
        <v>384</v>
      </c>
      <c r="X602" s="4" t="s">
        <v>375</v>
      </c>
      <c r="Y602" s="4" t="str">
        <f>CONCATENATE(Table7912[[#This Row],[Fraction]],"-",Table7912[[#This Row],[Pitch]]," ",Table7912[[#This Row],[Series]]," ",Table7912[[#This Row],[Class]])</f>
        <v>3-20 UN 3B</v>
      </c>
      <c r="Z602" s="4" t="str">
        <f>CONCATENATE(TEXT(Table7912[[#This Row],[Decimal]],".000"),"-",Table7912[[#This Row],[Pitch]]," ",Table7912[[#This Row],[Series]]," ",Table7912[[#This Row],[Class]])</f>
        <v>3.000-20 UN 3B</v>
      </c>
      <c r="AC602" s="55">
        <v>3</v>
      </c>
      <c r="AE602" s="4">
        <v>2.9725999999999999</v>
      </c>
      <c r="AF602" s="4">
        <v>2.9674999999999998</v>
      </c>
      <c r="AG602" s="4"/>
      <c r="AH602" s="55">
        <v>2.9460000000000002</v>
      </c>
      <c r="AI602" s="4">
        <v>2.9537</v>
      </c>
      <c r="AJ602" s="4"/>
      <c r="AK602" s="4"/>
      <c r="AL602" s="4"/>
      <c r="AM602" s="4"/>
      <c r="AN602" s="4"/>
      <c r="AO602" s="4"/>
      <c r="AS602" s="16"/>
      <c r="AT602" s="16"/>
      <c r="AX602" s="17"/>
      <c r="AY602" s="77"/>
    </row>
    <row r="603" spans="1:51" x14ac:dyDescent="0.25">
      <c r="A603" s="38" t="s">
        <v>863</v>
      </c>
      <c r="B603" s="4" t="str">
        <f>VLOOKUP(LEFT(Table711[[#This Row],[Column1]],FIND("–",Table711[[#This Row],[Column1]])-1),Table610[],2,0)</f>
        <v>3 1/8</v>
      </c>
      <c r="C603" s="13">
        <f>VLOOKUP(LEFT(Table711[[#This Row],[Column1]],FIND("–",Table711[[#This Row],[Column1]])-1),Table610[],4,0)</f>
        <v>3.125</v>
      </c>
      <c r="D603" s="4" t="str">
        <f t="shared" si="18"/>
        <v>6</v>
      </c>
      <c r="E603" s="4" t="s">
        <v>384</v>
      </c>
      <c r="F603" s="4" t="s">
        <v>372</v>
      </c>
      <c r="G603" s="4" t="str">
        <f>CONCATENATE(Table711[[#This Row],[Fraction]],"-",Table711[[#This Row],[Pitch]]," ",Table711[[#This Row],[Series]]," ",Table711[[#This Row],[Class]])</f>
        <v>3 1/8-6 UN 2A</v>
      </c>
      <c r="H603" s="4" t="str">
        <f>CONCATENATE(TEXT(Table711[[#This Row],[Decimal]],".000"),"-",Table711[[#This Row],[Pitch]]," ",Table711[[#This Row],[Series]]," ",Table711[[#This Row],[Class]])</f>
        <v>3.125-6 UN 2A</v>
      </c>
      <c r="I603" s="55">
        <v>2.8E-3</v>
      </c>
      <c r="J603" s="55">
        <v>3.1221999999999999</v>
      </c>
      <c r="K603" s="55">
        <v>3.1040000000000001</v>
      </c>
      <c r="L603" s="55" t="s">
        <v>551</v>
      </c>
      <c r="M603" s="55">
        <v>3.0139</v>
      </c>
      <c r="N603" s="55">
        <v>3.0045000000000002</v>
      </c>
      <c r="O603" s="55">
        <v>2.9238</v>
      </c>
      <c r="R603" s="4"/>
      <c r="S603" s="38" t="s">
        <v>863</v>
      </c>
      <c r="T603" s="4" t="str">
        <f>VLOOKUP(LEFT(Table7912[[#This Row],[Column1]],FIND("–",Table7912[[#This Row],[Column1]])-1),Table610[],2,0)</f>
        <v>3 1/8</v>
      </c>
      <c r="U603" s="13">
        <f>VLOOKUP(LEFT(Table7912[[#This Row],[Column1]],FIND("–",Table7912[[#This Row],[Column1]])-1),Table610[],4,0)</f>
        <v>3.125</v>
      </c>
      <c r="V603" s="4" t="str">
        <f t="shared" si="19"/>
        <v>6</v>
      </c>
      <c r="W603" s="4" t="s">
        <v>384</v>
      </c>
      <c r="X603" s="4" t="s">
        <v>373</v>
      </c>
      <c r="Y603" s="4" t="str">
        <f>CONCATENATE(Table7912[[#This Row],[Fraction]],"-",Table7912[[#This Row],[Pitch]]," ",Table7912[[#This Row],[Series]]," ",Table7912[[#This Row],[Class]])</f>
        <v>3 1/8-6 UN 2B</v>
      </c>
      <c r="Z603" s="4" t="str">
        <f>CONCATENATE(TEXT(Table7912[[#This Row],[Decimal]],".000"),"-",Table7912[[#This Row],[Pitch]]," ",Table7912[[#This Row],[Series]]," ",Table7912[[#This Row],[Class]])</f>
        <v>3.125-6 UN 2B</v>
      </c>
      <c r="AC603" s="55">
        <v>3.125</v>
      </c>
      <c r="AE603" s="4">
        <v>3.0289000000000001</v>
      </c>
      <c r="AF603" s="4">
        <v>3.0167000000000002</v>
      </c>
      <c r="AG603" s="4"/>
      <c r="AH603" s="55">
        <v>2.9449999999999998</v>
      </c>
      <c r="AI603" s="4">
        <v>2.9750000000000001</v>
      </c>
      <c r="AJ603" s="4"/>
      <c r="AK603" s="4"/>
      <c r="AL603" s="4"/>
      <c r="AM603" s="4"/>
      <c r="AN603" s="4"/>
      <c r="AO603" s="4"/>
      <c r="AS603" s="16"/>
      <c r="AT603" s="16"/>
      <c r="AX603" s="17"/>
      <c r="AY603" s="77"/>
    </row>
    <row r="604" spans="1:51" x14ac:dyDescent="0.25">
      <c r="A604" s="38" t="s">
        <v>863</v>
      </c>
      <c r="B604" s="4" t="str">
        <f>VLOOKUP(LEFT(Table711[[#This Row],[Column1]],FIND("–",Table711[[#This Row],[Column1]])-1),Table610[],2,0)</f>
        <v>3 1/8</v>
      </c>
      <c r="C604" s="13">
        <f>VLOOKUP(LEFT(Table711[[#This Row],[Column1]],FIND("–",Table711[[#This Row],[Column1]])-1),Table610[],4,0)</f>
        <v>3.125</v>
      </c>
      <c r="D604" s="4" t="str">
        <f t="shared" si="18"/>
        <v>6</v>
      </c>
      <c r="E604" s="4" t="s">
        <v>384</v>
      </c>
      <c r="F604" s="4" t="s">
        <v>374</v>
      </c>
      <c r="G604" s="4" t="str">
        <f>CONCATENATE(Table711[[#This Row],[Fraction]],"-",Table711[[#This Row],[Pitch]]," ",Table711[[#This Row],[Series]]," ",Table711[[#This Row],[Class]])</f>
        <v>3 1/8-6 UN 3A</v>
      </c>
      <c r="H604" s="4" t="str">
        <f>CONCATENATE(TEXT(Table711[[#This Row],[Decimal]],".000"),"-",Table711[[#This Row],[Pitch]]," ",Table711[[#This Row],[Series]]," ",Table711[[#This Row],[Class]])</f>
        <v>3.125-6 UN 3A</v>
      </c>
      <c r="I604" s="55">
        <v>0</v>
      </c>
      <c r="J604" s="55">
        <v>3.125</v>
      </c>
      <c r="K604" s="55">
        <v>3.1067999999999998</v>
      </c>
      <c r="L604" s="55" t="s">
        <v>551</v>
      </c>
      <c r="M604" s="55">
        <v>3.0167000000000002</v>
      </c>
      <c r="N604" s="55">
        <v>3.0097</v>
      </c>
      <c r="O604" s="55">
        <v>2.9266000000000001</v>
      </c>
      <c r="R604" s="4"/>
      <c r="S604" s="38" t="s">
        <v>863</v>
      </c>
      <c r="T604" s="4" t="str">
        <f>VLOOKUP(LEFT(Table7912[[#This Row],[Column1]],FIND("–",Table7912[[#This Row],[Column1]])-1),Table610[],2,0)</f>
        <v>3 1/8</v>
      </c>
      <c r="U604" s="13">
        <f>VLOOKUP(LEFT(Table7912[[#This Row],[Column1]],FIND("–",Table7912[[#This Row],[Column1]])-1),Table610[],4,0)</f>
        <v>3.125</v>
      </c>
      <c r="V604" s="4" t="str">
        <f t="shared" si="19"/>
        <v>6</v>
      </c>
      <c r="W604" s="4" t="s">
        <v>384</v>
      </c>
      <c r="X604" s="4" t="s">
        <v>375</v>
      </c>
      <c r="Y604" s="4" t="str">
        <f>CONCATENATE(Table7912[[#This Row],[Fraction]],"-",Table7912[[#This Row],[Pitch]]," ",Table7912[[#This Row],[Series]]," ",Table7912[[#This Row],[Class]])</f>
        <v>3 1/8-6 UN 3B</v>
      </c>
      <c r="Z604" s="4" t="str">
        <f>CONCATENATE(TEXT(Table7912[[#This Row],[Decimal]],".000"),"-",Table7912[[#This Row],[Pitch]]," ",Table7912[[#This Row],[Series]]," ",Table7912[[#This Row],[Class]])</f>
        <v>3.125-6 UN 3B</v>
      </c>
      <c r="AC604" s="55">
        <v>3.125</v>
      </c>
      <c r="AE604" s="4">
        <v>3.0259</v>
      </c>
      <c r="AF604" s="4">
        <v>3.0167000000000002</v>
      </c>
      <c r="AG604" s="4"/>
      <c r="AH604" s="55">
        <v>2.9449999999999998</v>
      </c>
      <c r="AI604" s="4">
        <v>2.9645999999999999</v>
      </c>
      <c r="AJ604" s="4"/>
      <c r="AK604" s="4"/>
      <c r="AL604" s="4"/>
      <c r="AM604" s="4"/>
      <c r="AN604" s="4"/>
      <c r="AO604" s="4"/>
      <c r="AS604" s="16"/>
      <c r="AT604" s="16"/>
      <c r="AX604" s="17"/>
      <c r="AY604" s="77"/>
    </row>
    <row r="605" spans="1:51" x14ac:dyDescent="0.25">
      <c r="A605" s="38" t="s">
        <v>864</v>
      </c>
      <c r="B605" s="4" t="str">
        <f>VLOOKUP(LEFT(Table711[[#This Row],[Column1]],FIND("–",Table711[[#This Row],[Column1]])-1),Table610[],2,0)</f>
        <v>3 1/8</v>
      </c>
      <c r="C605" s="13">
        <f>VLOOKUP(LEFT(Table711[[#This Row],[Column1]],FIND("–",Table711[[#This Row],[Column1]])-1),Table610[],4,0)</f>
        <v>3.125</v>
      </c>
      <c r="D605" s="4" t="str">
        <f t="shared" si="18"/>
        <v>8</v>
      </c>
      <c r="E605" s="4" t="s">
        <v>384</v>
      </c>
      <c r="F605" s="4" t="s">
        <v>372</v>
      </c>
      <c r="G605" s="4" t="str">
        <f>CONCATENATE(Table711[[#This Row],[Fraction]],"-",Table711[[#This Row],[Pitch]]," ",Table711[[#This Row],[Series]]," ",Table711[[#This Row],[Class]])</f>
        <v>3 1/8-8 UN 2A</v>
      </c>
      <c r="H605" s="4" t="str">
        <f>CONCATENATE(TEXT(Table711[[#This Row],[Decimal]],".000"),"-",Table711[[#This Row],[Pitch]]," ",Table711[[#This Row],[Series]]," ",Table711[[#This Row],[Class]])</f>
        <v>3.125-8 UN 2A</v>
      </c>
      <c r="I605" s="55">
        <v>2.5999999999999999E-3</v>
      </c>
      <c r="J605" s="55">
        <v>3.1223999999999998</v>
      </c>
      <c r="K605" s="55">
        <v>3.1074000000000002</v>
      </c>
      <c r="L605" s="55" t="s">
        <v>551</v>
      </c>
      <c r="M605" s="55">
        <v>3.0411999999999999</v>
      </c>
      <c r="N605" s="55">
        <v>3.0326</v>
      </c>
      <c r="O605" s="55">
        <v>2.9735999999999998</v>
      </c>
      <c r="R605" s="4"/>
      <c r="S605" s="38" t="s">
        <v>864</v>
      </c>
      <c r="T605" s="4" t="str">
        <f>VLOOKUP(LEFT(Table7912[[#This Row],[Column1]],FIND("–",Table7912[[#This Row],[Column1]])-1),Table610[],2,0)</f>
        <v>3 1/8</v>
      </c>
      <c r="U605" s="13">
        <f>VLOOKUP(LEFT(Table7912[[#This Row],[Column1]],FIND("–",Table7912[[#This Row],[Column1]])-1),Table610[],4,0)</f>
        <v>3.125</v>
      </c>
      <c r="V605" s="4" t="str">
        <f t="shared" si="19"/>
        <v>8</v>
      </c>
      <c r="W605" s="4" t="s">
        <v>384</v>
      </c>
      <c r="X605" s="4" t="s">
        <v>373</v>
      </c>
      <c r="Y605" s="4" t="str">
        <f>CONCATENATE(Table7912[[#This Row],[Fraction]],"-",Table7912[[#This Row],[Pitch]]," ",Table7912[[#This Row],[Series]]," ",Table7912[[#This Row],[Class]])</f>
        <v>3 1/8-8 UN 2B</v>
      </c>
      <c r="Z605" s="4" t="str">
        <f>CONCATENATE(TEXT(Table7912[[#This Row],[Decimal]],".000"),"-",Table7912[[#This Row],[Pitch]]," ",Table7912[[#This Row],[Series]]," ",Table7912[[#This Row],[Class]])</f>
        <v>3.125-8 UN 2B</v>
      </c>
      <c r="AC605" s="55">
        <v>3.125</v>
      </c>
      <c r="AE605" s="4">
        <v>3.0550000000000002</v>
      </c>
      <c r="AF605" s="4">
        <v>3.0438000000000001</v>
      </c>
      <c r="AG605" s="4"/>
      <c r="AH605" s="55">
        <v>2.99</v>
      </c>
      <c r="AI605" s="4">
        <v>3.0150000000000001</v>
      </c>
      <c r="AJ605" s="4"/>
      <c r="AK605" s="4"/>
      <c r="AL605" s="4"/>
      <c r="AM605" s="4"/>
      <c r="AN605" s="4"/>
      <c r="AO605" s="4"/>
      <c r="AS605" s="16"/>
      <c r="AT605" s="16"/>
      <c r="AX605" s="17"/>
      <c r="AY605" s="77"/>
    </row>
    <row r="606" spans="1:51" x14ac:dyDescent="0.25">
      <c r="A606" s="38" t="s">
        <v>864</v>
      </c>
      <c r="B606" s="4" t="str">
        <f>VLOOKUP(LEFT(Table711[[#This Row],[Column1]],FIND("–",Table711[[#This Row],[Column1]])-1),Table610[],2,0)</f>
        <v>3 1/8</v>
      </c>
      <c r="C606" s="13">
        <f>VLOOKUP(LEFT(Table711[[#This Row],[Column1]],FIND("–",Table711[[#This Row],[Column1]])-1),Table610[],4,0)</f>
        <v>3.125</v>
      </c>
      <c r="D606" s="4" t="str">
        <f t="shared" si="18"/>
        <v>8</v>
      </c>
      <c r="E606" s="4" t="s">
        <v>384</v>
      </c>
      <c r="F606" s="4" t="s">
        <v>374</v>
      </c>
      <c r="G606" s="4" t="str">
        <f>CONCATENATE(Table711[[#This Row],[Fraction]],"-",Table711[[#This Row],[Pitch]]," ",Table711[[#This Row],[Series]]," ",Table711[[#This Row],[Class]])</f>
        <v>3 1/8-8 UN 3A</v>
      </c>
      <c r="H606" s="4" t="str">
        <f>CONCATENATE(TEXT(Table711[[#This Row],[Decimal]],".000"),"-",Table711[[#This Row],[Pitch]]," ",Table711[[#This Row],[Series]]," ",Table711[[#This Row],[Class]])</f>
        <v>3.125-8 UN 3A</v>
      </c>
      <c r="I606" s="55">
        <v>0</v>
      </c>
      <c r="J606" s="55">
        <v>3.125</v>
      </c>
      <c r="K606" s="55">
        <v>3.11</v>
      </c>
      <c r="L606" s="55" t="s">
        <v>551</v>
      </c>
      <c r="M606" s="55">
        <v>3.0438000000000001</v>
      </c>
      <c r="N606" s="55">
        <v>3.0373999999999999</v>
      </c>
      <c r="O606" s="55">
        <v>2.9762</v>
      </c>
      <c r="R606" s="4"/>
      <c r="S606" s="38" t="s">
        <v>864</v>
      </c>
      <c r="T606" s="4" t="str">
        <f>VLOOKUP(LEFT(Table7912[[#This Row],[Column1]],FIND("–",Table7912[[#This Row],[Column1]])-1),Table610[],2,0)</f>
        <v>3 1/8</v>
      </c>
      <c r="U606" s="13">
        <f>VLOOKUP(LEFT(Table7912[[#This Row],[Column1]],FIND("–",Table7912[[#This Row],[Column1]])-1),Table610[],4,0)</f>
        <v>3.125</v>
      </c>
      <c r="V606" s="4" t="str">
        <f t="shared" si="19"/>
        <v>8</v>
      </c>
      <c r="W606" s="4" t="s">
        <v>384</v>
      </c>
      <c r="X606" s="4" t="s">
        <v>375</v>
      </c>
      <c r="Y606" s="4" t="str">
        <f>CONCATENATE(Table7912[[#This Row],[Fraction]],"-",Table7912[[#This Row],[Pitch]]," ",Table7912[[#This Row],[Series]]," ",Table7912[[#This Row],[Class]])</f>
        <v>3 1/8-8 UN 3B</v>
      </c>
      <c r="Z606" s="4" t="str">
        <f>CONCATENATE(TEXT(Table7912[[#This Row],[Decimal]],".000"),"-",Table7912[[#This Row],[Pitch]]," ",Table7912[[#This Row],[Series]]," ",Table7912[[#This Row],[Class]])</f>
        <v>3.125-8 UN 3B</v>
      </c>
      <c r="AC606" s="55">
        <v>3.125</v>
      </c>
      <c r="AE606" s="4">
        <v>3.0522</v>
      </c>
      <c r="AF606" s="4">
        <v>3.0438000000000001</v>
      </c>
      <c r="AG606" s="4"/>
      <c r="AH606" s="55">
        <v>2.99</v>
      </c>
      <c r="AI606" s="4">
        <v>3.0047000000000001</v>
      </c>
      <c r="AJ606" s="4"/>
      <c r="AK606" s="4"/>
      <c r="AL606" s="4"/>
      <c r="AM606" s="4"/>
      <c r="AN606" s="4"/>
      <c r="AO606" s="4"/>
      <c r="AS606" s="16"/>
      <c r="AT606" s="16"/>
      <c r="AX606" s="17"/>
      <c r="AY606" s="77"/>
    </row>
    <row r="607" spans="1:51" x14ac:dyDescent="0.25">
      <c r="A607" s="38" t="s">
        <v>865</v>
      </c>
      <c r="B607" s="4" t="str">
        <f>VLOOKUP(LEFT(Table711[[#This Row],[Column1]],FIND("–",Table711[[#This Row],[Column1]])-1),Table610[],2,0)</f>
        <v>3 1/8</v>
      </c>
      <c r="C607" s="13">
        <f>VLOOKUP(LEFT(Table711[[#This Row],[Column1]],FIND("–",Table711[[#This Row],[Column1]])-1),Table610[],4,0)</f>
        <v>3.125</v>
      </c>
      <c r="D607" s="4" t="str">
        <f t="shared" si="18"/>
        <v>12</v>
      </c>
      <c r="E607" s="4" t="s">
        <v>384</v>
      </c>
      <c r="F607" s="4" t="s">
        <v>372</v>
      </c>
      <c r="G607" s="4" t="str">
        <f>CONCATENATE(Table711[[#This Row],[Fraction]],"-",Table711[[#This Row],[Pitch]]," ",Table711[[#This Row],[Series]]," ",Table711[[#This Row],[Class]])</f>
        <v>3 1/8-12 UN 2A</v>
      </c>
      <c r="H607" s="4" t="str">
        <f>CONCATENATE(TEXT(Table711[[#This Row],[Decimal]],".000"),"-",Table711[[#This Row],[Pitch]]," ",Table711[[#This Row],[Series]]," ",Table711[[#This Row],[Class]])</f>
        <v>3.125-12 UN 2A</v>
      </c>
      <c r="I607" s="55">
        <v>1.9E-3</v>
      </c>
      <c r="J607" s="55">
        <v>3.1231</v>
      </c>
      <c r="K607" s="55">
        <v>3.1116999999999999</v>
      </c>
      <c r="L607" s="55" t="s">
        <v>551</v>
      </c>
      <c r="M607" s="55">
        <v>3.069</v>
      </c>
      <c r="N607" s="55">
        <v>3.0627</v>
      </c>
      <c r="O607" s="55">
        <v>3.0238999999999998</v>
      </c>
      <c r="R607" s="4"/>
      <c r="S607" s="38" t="s">
        <v>865</v>
      </c>
      <c r="T607" s="4" t="str">
        <f>VLOOKUP(LEFT(Table7912[[#This Row],[Column1]],FIND("–",Table7912[[#This Row],[Column1]])-1),Table610[],2,0)</f>
        <v>3 1/8</v>
      </c>
      <c r="U607" s="13">
        <f>VLOOKUP(LEFT(Table7912[[#This Row],[Column1]],FIND("–",Table7912[[#This Row],[Column1]])-1),Table610[],4,0)</f>
        <v>3.125</v>
      </c>
      <c r="V607" s="4" t="str">
        <f t="shared" si="19"/>
        <v>12</v>
      </c>
      <c r="W607" s="4" t="s">
        <v>384</v>
      </c>
      <c r="X607" s="4" t="s">
        <v>373</v>
      </c>
      <c r="Y607" s="4" t="str">
        <f>CONCATENATE(Table7912[[#This Row],[Fraction]],"-",Table7912[[#This Row],[Pitch]]," ",Table7912[[#This Row],[Series]]," ",Table7912[[#This Row],[Class]])</f>
        <v>3 1/8-12 UN 2B</v>
      </c>
      <c r="Z607" s="4" t="str">
        <f>CONCATENATE(TEXT(Table7912[[#This Row],[Decimal]],".000"),"-",Table7912[[#This Row],[Pitch]]," ",Table7912[[#This Row],[Series]]," ",Table7912[[#This Row],[Class]])</f>
        <v>3.125-12 UN 2B</v>
      </c>
      <c r="AC607" s="55">
        <v>3.125</v>
      </c>
      <c r="AE607" s="4">
        <v>3.0790999999999999</v>
      </c>
      <c r="AF607" s="4">
        <v>3.0709</v>
      </c>
      <c r="AG607" s="4"/>
      <c r="AH607" s="55">
        <v>3.0350000000000001</v>
      </c>
      <c r="AI607" s="4">
        <v>3.0529999999999999</v>
      </c>
      <c r="AJ607" s="4"/>
      <c r="AK607" s="4"/>
      <c r="AL607" s="4"/>
      <c r="AM607" s="4"/>
      <c r="AN607" s="4"/>
      <c r="AO607" s="4"/>
      <c r="AS607" s="16"/>
      <c r="AT607" s="16"/>
      <c r="AX607" s="17"/>
      <c r="AY607" s="77"/>
    </row>
    <row r="608" spans="1:51" x14ac:dyDescent="0.25">
      <c r="A608" s="38" t="s">
        <v>865</v>
      </c>
      <c r="B608" s="4" t="str">
        <f>VLOOKUP(LEFT(Table711[[#This Row],[Column1]],FIND("–",Table711[[#This Row],[Column1]])-1),Table610[],2,0)</f>
        <v>3 1/8</v>
      </c>
      <c r="C608" s="13">
        <f>VLOOKUP(LEFT(Table711[[#This Row],[Column1]],FIND("–",Table711[[#This Row],[Column1]])-1),Table610[],4,0)</f>
        <v>3.125</v>
      </c>
      <c r="D608" s="4" t="str">
        <f t="shared" si="18"/>
        <v>12</v>
      </c>
      <c r="E608" s="4" t="s">
        <v>384</v>
      </c>
      <c r="F608" s="4" t="s">
        <v>374</v>
      </c>
      <c r="G608" s="4" t="str">
        <f>CONCATENATE(Table711[[#This Row],[Fraction]],"-",Table711[[#This Row],[Pitch]]," ",Table711[[#This Row],[Series]]," ",Table711[[#This Row],[Class]])</f>
        <v>3 1/8-12 UN 3A</v>
      </c>
      <c r="H608" s="4" t="str">
        <f>CONCATENATE(TEXT(Table711[[#This Row],[Decimal]],".000"),"-",Table711[[#This Row],[Pitch]]," ",Table711[[#This Row],[Series]]," ",Table711[[#This Row],[Class]])</f>
        <v>3.125-12 UN 3A</v>
      </c>
      <c r="I608" s="55">
        <v>0</v>
      </c>
      <c r="J608" s="55">
        <v>3.125</v>
      </c>
      <c r="K608" s="55">
        <v>3.1135999999999999</v>
      </c>
      <c r="L608" s="55" t="s">
        <v>551</v>
      </c>
      <c r="M608" s="55">
        <v>3.0709</v>
      </c>
      <c r="N608" s="55">
        <v>3.0661999999999998</v>
      </c>
      <c r="O608" s="55">
        <v>3.0257999999999998</v>
      </c>
      <c r="R608" s="4"/>
      <c r="S608" s="38" t="s">
        <v>865</v>
      </c>
      <c r="T608" s="4" t="str">
        <f>VLOOKUP(LEFT(Table7912[[#This Row],[Column1]],FIND("–",Table7912[[#This Row],[Column1]])-1),Table610[],2,0)</f>
        <v>3 1/8</v>
      </c>
      <c r="U608" s="13">
        <f>VLOOKUP(LEFT(Table7912[[#This Row],[Column1]],FIND("–",Table7912[[#This Row],[Column1]])-1),Table610[],4,0)</f>
        <v>3.125</v>
      </c>
      <c r="V608" s="4" t="str">
        <f t="shared" si="19"/>
        <v>12</v>
      </c>
      <c r="W608" s="4" t="s">
        <v>384</v>
      </c>
      <c r="X608" s="4" t="s">
        <v>375</v>
      </c>
      <c r="Y608" s="4" t="str">
        <f>CONCATENATE(Table7912[[#This Row],[Fraction]],"-",Table7912[[#This Row],[Pitch]]," ",Table7912[[#This Row],[Series]]," ",Table7912[[#This Row],[Class]])</f>
        <v>3 1/8-12 UN 3B</v>
      </c>
      <c r="Z608" s="4" t="str">
        <f>CONCATENATE(TEXT(Table7912[[#This Row],[Decimal]],".000"),"-",Table7912[[#This Row],[Pitch]]," ",Table7912[[#This Row],[Series]]," ",Table7912[[#This Row],[Class]])</f>
        <v>3.125-12 UN 3B</v>
      </c>
      <c r="AC608" s="55">
        <v>3.125</v>
      </c>
      <c r="AE608" s="4">
        <v>3.0771000000000002</v>
      </c>
      <c r="AF608" s="4">
        <v>3.0709</v>
      </c>
      <c r="AG608" s="4"/>
      <c r="AH608" s="55">
        <v>3.0350000000000001</v>
      </c>
      <c r="AI608" s="4">
        <v>3.0448</v>
      </c>
      <c r="AJ608" s="4"/>
      <c r="AK608" s="4"/>
      <c r="AL608" s="4"/>
      <c r="AM608" s="4"/>
      <c r="AN608" s="4"/>
      <c r="AO608" s="4"/>
      <c r="AS608" s="16"/>
      <c r="AT608" s="16"/>
      <c r="AX608" s="17"/>
      <c r="AY608" s="77"/>
    </row>
    <row r="609" spans="1:51" x14ac:dyDescent="0.25">
      <c r="A609" s="38" t="s">
        <v>866</v>
      </c>
      <c r="B609" s="4" t="str">
        <f>VLOOKUP(LEFT(Table711[[#This Row],[Column1]],FIND("–",Table711[[#This Row],[Column1]])-1),Table610[],2,0)</f>
        <v>3 1/8</v>
      </c>
      <c r="C609" s="13">
        <f>VLOOKUP(LEFT(Table711[[#This Row],[Column1]],FIND("–",Table711[[#This Row],[Column1]])-1),Table610[],4,0)</f>
        <v>3.125</v>
      </c>
      <c r="D609" s="4" t="str">
        <f t="shared" si="18"/>
        <v>16</v>
      </c>
      <c r="E609" s="4" t="s">
        <v>384</v>
      </c>
      <c r="F609" s="4" t="s">
        <v>372</v>
      </c>
      <c r="G609" s="4" t="str">
        <f>CONCATENATE(Table711[[#This Row],[Fraction]],"-",Table711[[#This Row],[Pitch]]," ",Table711[[#This Row],[Series]]," ",Table711[[#This Row],[Class]])</f>
        <v>3 1/8-16 UN 2A</v>
      </c>
      <c r="H609" s="4" t="str">
        <f>CONCATENATE(TEXT(Table711[[#This Row],[Decimal]],".000"),"-",Table711[[#This Row],[Pitch]]," ",Table711[[#This Row],[Series]]," ",Table711[[#This Row],[Class]])</f>
        <v>3.125-16 UN 2A</v>
      </c>
      <c r="I609" s="55">
        <v>1.6999999999999999E-3</v>
      </c>
      <c r="J609" s="55">
        <v>3.1233</v>
      </c>
      <c r="K609" s="55">
        <v>3.1139000000000001</v>
      </c>
      <c r="L609" s="55" t="s">
        <v>551</v>
      </c>
      <c r="M609" s="55">
        <v>3.0827</v>
      </c>
      <c r="N609" s="55">
        <v>3.0771000000000002</v>
      </c>
      <c r="O609" s="55">
        <v>3.0488</v>
      </c>
      <c r="R609" s="4"/>
      <c r="S609" s="38" t="s">
        <v>866</v>
      </c>
      <c r="T609" s="4" t="str">
        <f>VLOOKUP(LEFT(Table7912[[#This Row],[Column1]],FIND("–",Table7912[[#This Row],[Column1]])-1),Table610[],2,0)</f>
        <v>3 1/8</v>
      </c>
      <c r="U609" s="13">
        <f>VLOOKUP(LEFT(Table7912[[#This Row],[Column1]],FIND("–",Table7912[[#This Row],[Column1]])-1),Table610[],4,0)</f>
        <v>3.125</v>
      </c>
      <c r="V609" s="4" t="str">
        <f t="shared" si="19"/>
        <v>16</v>
      </c>
      <c r="W609" s="4" t="s">
        <v>384</v>
      </c>
      <c r="X609" s="4" t="s">
        <v>373</v>
      </c>
      <c r="Y609" s="4" t="str">
        <f>CONCATENATE(Table7912[[#This Row],[Fraction]],"-",Table7912[[#This Row],[Pitch]]," ",Table7912[[#This Row],[Series]]," ",Table7912[[#This Row],[Class]])</f>
        <v>3 1/8-16 UN 2B</v>
      </c>
      <c r="Z609" s="4" t="str">
        <f>CONCATENATE(TEXT(Table7912[[#This Row],[Decimal]],".000"),"-",Table7912[[#This Row],[Pitch]]," ",Table7912[[#This Row],[Series]]," ",Table7912[[#This Row],[Class]])</f>
        <v>3.125-16 UN 2B</v>
      </c>
      <c r="AC609" s="55">
        <v>3.125</v>
      </c>
      <c r="AE609" s="4">
        <v>3.0916999999999999</v>
      </c>
      <c r="AF609" s="4">
        <v>3.0844</v>
      </c>
      <c r="AG609" s="4"/>
      <c r="AH609" s="55">
        <v>3.0569999999999999</v>
      </c>
      <c r="AI609" s="4">
        <v>3.0710000000000002</v>
      </c>
      <c r="AJ609" s="4"/>
      <c r="AK609" s="4"/>
      <c r="AL609" s="4"/>
      <c r="AM609" s="4"/>
      <c r="AN609" s="4"/>
      <c r="AO609" s="4"/>
      <c r="AS609" s="16"/>
      <c r="AT609" s="16"/>
      <c r="AX609" s="17"/>
      <c r="AY609" s="77"/>
    </row>
    <row r="610" spans="1:51" x14ac:dyDescent="0.25">
      <c r="A610" s="38" t="s">
        <v>866</v>
      </c>
      <c r="B610" s="4" t="str">
        <f>VLOOKUP(LEFT(Table711[[#This Row],[Column1]],FIND("–",Table711[[#This Row],[Column1]])-1),Table610[],2,0)</f>
        <v>3 1/8</v>
      </c>
      <c r="C610" s="13">
        <f>VLOOKUP(LEFT(Table711[[#This Row],[Column1]],FIND("–",Table711[[#This Row],[Column1]])-1),Table610[],4,0)</f>
        <v>3.125</v>
      </c>
      <c r="D610" s="4" t="str">
        <f t="shared" si="18"/>
        <v>16</v>
      </c>
      <c r="E610" s="4" t="s">
        <v>384</v>
      </c>
      <c r="F610" s="4" t="s">
        <v>374</v>
      </c>
      <c r="G610" s="4" t="str">
        <f>CONCATENATE(Table711[[#This Row],[Fraction]],"-",Table711[[#This Row],[Pitch]]," ",Table711[[#This Row],[Series]]," ",Table711[[#This Row],[Class]])</f>
        <v>3 1/8-16 UN 3A</v>
      </c>
      <c r="H610" s="4" t="str">
        <f>CONCATENATE(TEXT(Table711[[#This Row],[Decimal]],".000"),"-",Table711[[#This Row],[Pitch]]," ",Table711[[#This Row],[Series]]," ",Table711[[#This Row],[Class]])</f>
        <v>3.125-16 UN 3A</v>
      </c>
      <c r="I610" s="55">
        <v>0</v>
      </c>
      <c r="J610" s="55">
        <v>3.125</v>
      </c>
      <c r="K610" s="55">
        <v>3.1156000000000001</v>
      </c>
      <c r="L610" s="55" t="s">
        <v>551</v>
      </c>
      <c r="M610" s="55">
        <v>3.0844</v>
      </c>
      <c r="N610" s="55">
        <v>3.0802</v>
      </c>
      <c r="O610" s="55">
        <v>3.0505</v>
      </c>
      <c r="R610" s="4"/>
      <c r="S610" s="38" t="s">
        <v>866</v>
      </c>
      <c r="T610" s="4" t="str">
        <f>VLOOKUP(LEFT(Table7912[[#This Row],[Column1]],FIND("–",Table7912[[#This Row],[Column1]])-1),Table610[],2,0)</f>
        <v>3 1/8</v>
      </c>
      <c r="U610" s="13">
        <f>VLOOKUP(LEFT(Table7912[[#This Row],[Column1]],FIND("–",Table7912[[#This Row],[Column1]])-1),Table610[],4,0)</f>
        <v>3.125</v>
      </c>
      <c r="V610" s="4" t="str">
        <f t="shared" si="19"/>
        <v>16</v>
      </c>
      <c r="W610" s="4" t="s">
        <v>384</v>
      </c>
      <c r="X610" s="4" t="s">
        <v>375</v>
      </c>
      <c r="Y610" s="4" t="str">
        <f>CONCATENATE(Table7912[[#This Row],[Fraction]],"-",Table7912[[#This Row],[Pitch]]," ",Table7912[[#This Row],[Series]]," ",Table7912[[#This Row],[Class]])</f>
        <v>3 1/8-16 UN 3B</v>
      </c>
      <c r="Z610" s="4" t="str">
        <f>CONCATENATE(TEXT(Table7912[[#This Row],[Decimal]],".000"),"-",Table7912[[#This Row],[Pitch]]," ",Table7912[[#This Row],[Series]]," ",Table7912[[#This Row],[Class]])</f>
        <v>3.125-16 UN 3B</v>
      </c>
      <c r="AC610" s="55">
        <v>3.125</v>
      </c>
      <c r="AE610" s="4">
        <v>3.0899000000000001</v>
      </c>
      <c r="AF610" s="4">
        <v>3.0844</v>
      </c>
      <c r="AG610" s="4"/>
      <c r="AH610" s="55">
        <v>3.0569999999999999</v>
      </c>
      <c r="AI610" s="4">
        <v>3.0657999999999999</v>
      </c>
      <c r="AJ610" s="4"/>
      <c r="AK610" s="4"/>
      <c r="AL610" s="4"/>
      <c r="AM610" s="4"/>
      <c r="AN610" s="4"/>
      <c r="AO610" s="4"/>
      <c r="AS610" s="16"/>
      <c r="AT610" s="16"/>
      <c r="AX610" s="17"/>
      <c r="AY610" s="77"/>
    </row>
    <row r="611" spans="1:51" x14ac:dyDescent="0.25">
      <c r="A611" s="38" t="s">
        <v>867</v>
      </c>
      <c r="B611" s="4" t="str">
        <f>VLOOKUP(LEFT(Table711[[#This Row],[Column1]],FIND("–",Table711[[#This Row],[Column1]])-1),Table610[],2,0)</f>
        <v>3 1/4</v>
      </c>
      <c r="C611" s="13">
        <f>VLOOKUP(LEFT(Table711[[#This Row],[Column1]],FIND("–",Table711[[#This Row],[Column1]])-1),Table610[],4,0)</f>
        <v>3.25</v>
      </c>
      <c r="D611" s="4" t="str">
        <f t="shared" si="18"/>
        <v>4</v>
      </c>
      <c r="E611" s="4" t="s">
        <v>381</v>
      </c>
      <c r="F611" s="4" t="s">
        <v>376</v>
      </c>
      <c r="G611" s="4" t="str">
        <f>CONCATENATE(Table711[[#This Row],[Fraction]],"-",Table711[[#This Row],[Pitch]]," ",Table711[[#This Row],[Series]]," ",Table711[[#This Row],[Class]])</f>
        <v>3 1/4-4 UNC 1A</v>
      </c>
      <c r="H611" s="4" t="str">
        <f>CONCATENATE(TEXT(Table711[[#This Row],[Decimal]],".000"),"-",Table711[[#This Row],[Pitch]]," ",Table711[[#This Row],[Series]]," ",Table711[[#This Row],[Class]])</f>
        <v>3.250-4 UNC 1A</v>
      </c>
      <c r="I611" s="55">
        <v>3.3E-3</v>
      </c>
      <c r="J611" s="55">
        <v>3.2467000000000001</v>
      </c>
      <c r="K611" s="55">
        <v>3.2109999999999999</v>
      </c>
      <c r="L611" s="55" t="s">
        <v>551</v>
      </c>
      <c r="M611" s="55">
        <v>3.0842999999999998</v>
      </c>
      <c r="N611" s="55">
        <v>3.0680000000000001</v>
      </c>
      <c r="O611" s="55">
        <v>2.9489999999999998</v>
      </c>
      <c r="R611" s="4"/>
      <c r="S611" s="38" t="s">
        <v>867</v>
      </c>
      <c r="T611" s="4" t="str">
        <f>VLOOKUP(LEFT(Table7912[[#This Row],[Column1]],FIND("–",Table7912[[#This Row],[Column1]])-1),Table610[],2,0)</f>
        <v>3 1/4</v>
      </c>
      <c r="U611" s="13">
        <f>VLOOKUP(LEFT(Table7912[[#This Row],[Column1]],FIND("–",Table7912[[#This Row],[Column1]])-1),Table610[],4,0)</f>
        <v>3.25</v>
      </c>
      <c r="V611" s="4" t="str">
        <f t="shared" si="19"/>
        <v>4</v>
      </c>
      <c r="W611" s="4" t="s">
        <v>381</v>
      </c>
      <c r="X611" s="4" t="s">
        <v>377</v>
      </c>
      <c r="Y611" s="4" t="str">
        <f>CONCATENATE(Table7912[[#This Row],[Fraction]],"-",Table7912[[#This Row],[Pitch]]," ",Table7912[[#This Row],[Series]]," ",Table7912[[#This Row],[Class]])</f>
        <v>3 1/4-4 UNC 1B</v>
      </c>
      <c r="Z611" s="4" t="str">
        <f>CONCATENATE(TEXT(Table7912[[#This Row],[Decimal]],".000"),"-",Table7912[[#This Row],[Pitch]]," ",Table7912[[#This Row],[Series]]," ",Table7912[[#This Row],[Class]])</f>
        <v>3.250-4 UNC 1B</v>
      </c>
      <c r="AC611" s="55">
        <v>3.25</v>
      </c>
      <c r="AE611" s="4">
        <v>3.1088</v>
      </c>
      <c r="AF611" s="4">
        <v>3.0876000000000001</v>
      </c>
      <c r="AG611" s="4"/>
      <c r="AH611" s="55">
        <v>2.9790000000000001</v>
      </c>
      <c r="AI611" s="4">
        <v>3.0169999999999999</v>
      </c>
      <c r="AJ611" s="4"/>
      <c r="AK611" s="4"/>
      <c r="AL611" s="4"/>
      <c r="AM611" s="4"/>
      <c r="AN611" s="4"/>
      <c r="AO611" s="4"/>
      <c r="AS611" s="16"/>
      <c r="AT611" s="16"/>
      <c r="AX611" s="17"/>
      <c r="AY611" s="77"/>
    </row>
    <row r="612" spans="1:51" x14ac:dyDescent="0.25">
      <c r="A612" s="38" t="s">
        <v>867</v>
      </c>
      <c r="B612" s="4" t="str">
        <f>VLOOKUP(LEFT(Table711[[#This Row],[Column1]],FIND("–",Table711[[#This Row],[Column1]])-1),Table610[],2,0)</f>
        <v>3 1/4</v>
      </c>
      <c r="C612" s="13">
        <f>VLOOKUP(LEFT(Table711[[#This Row],[Column1]],FIND("–",Table711[[#This Row],[Column1]])-1),Table610[],4,0)</f>
        <v>3.25</v>
      </c>
      <c r="D612" s="4" t="str">
        <f t="shared" si="18"/>
        <v>4</v>
      </c>
      <c r="E612" s="4" t="s">
        <v>381</v>
      </c>
      <c r="F612" s="4" t="s">
        <v>372</v>
      </c>
      <c r="G612" s="4" t="str">
        <f>CONCATENATE(Table711[[#This Row],[Fraction]],"-",Table711[[#This Row],[Pitch]]," ",Table711[[#This Row],[Series]]," ",Table711[[#This Row],[Class]])</f>
        <v>3 1/4-4 UNC 2A</v>
      </c>
      <c r="H612" s="4" t="str">
        <f>CONCATENATE(TEXT(Table711[[#This Row],[Decimal]],".000"),"-",Table711[[#This Row],[Pitch]]," ",Table711[[#This Row],[Series]]," ",Table711[[#This Row],[Class]])</f>
        <v>3.250-4 UNC 2A</v>
      </c>
      <c r="I612" s="55">
        <v>3.3E-3</v>
      </c>
      <c r="J612" s="55">
        <v>3.2467000000000001</v>
      </c>
      <c r="K612" s="55">
        <v>3.2229000000000001</v>
      </c>
      <c r="L612" s="55">
        <v>3.2109999999999999</v>
      </c>
      <c r="M612" s="55">
        <v>3.0842999999999998</v>
      </c>
      <c r="N612" s="55">
        <v>3.0733999999999999</v>
      </c>
      <c r="O612" s="55">
        <v>2.9489999999999998</v>
      </c>
      <c r="R612" s="4"/>
      <c r="S612" s="38" t="s">
        <v>867</v>
      </c>
      <c r="T612" s="4" t="str">
        <f>VLOOKUP(LEFT(Table7912[[#This Row],[Column1]],FIND("–",Table7912[[#This Row],[Column1]])-1),Table610[],2,0)</f>
        <v>3 1/4</v>
      </c>
      <c r="U612" s="13">
        <f>VLOOKUP(LEFT(Table7912[[#This Row],[Column1]],FIND("–",Table7912[[#This Row],[Column1]])-1),Table610[],4,0)</f>
        <v>3.25</v>
      </c>
      <c r="V612" s="4" t="str">
        <f t="shared" si="19"/>
        <v>4</v>
      </c>
      <c r="W612" s="4" t="s">
        <v>381</v>
      </c>
      <c r="X612" s="4" t="s">
        <v>373</v>
      </c>
      <c r="Y612" s="4" t="str">
        <f>CONCATENATE(Table7912[[#This Row],[Fraction]],"-",Table7912[[#This Row],[Pitch]]," ",Table7912[[#This Row],[Series]]," ",Table7912[[#This Row],[Class]])</f>
        <v>3 1/4-4 UNC 2B</v>
      </c>
      <c r="Z612" s="4" t="str">
        <f>CONCATENATE(TEXT(Table7912[[#This Row],[Decimal]],".000"),"-",Table7912[[#This Row],[Pitch]]," ",Table7912[[#This Row],[Series]]," ",Table7912[[#This Row],[Class]])</f>
        <v>3.250-4 UNC 2B</v>
      </c>
      <c r="AC612" s="55">
        <v>3.25</v>
      </c>
      <c r="AE612" s="4">
        <v>3.1017000000000001</v>
      </c>
      <c r="AF612" s="4">
        <v>3.0876000000000001</v>
      </c>
      <c r="AG612" s="4"/>
      <c r="AH612" s="55">
        <v>2.9790000000000001</v>
      </c>
      <c r="AI612" s="4">
        <v>3.0169999999999999</v>
      </c>
      <c r="AJ612" s="4"/>
      <c r="AK612" s="4"/>
      <c r="AL612" s="4"/>
      <c r="AM612" s="4"/>
      <c r="AN612" s="4"/>
      <c r="AO612" s="4"/>
      <c r="AS612" s="16"/>
      <c r="AT612" s="16"/>
      <c r="AX612" s="17"/>
      <c r="AY612" s="77"/>
    </row>
    <row r="613" spans="1:51" x14ac:dyDescent="0.25">
      <c r="A613" s="38" t="s">
        <v>868</v>
      </c>
      <c r="B613" s="4" t="str">
        <f>VLOOKUP(LEFT(Table711[[#This Row],[Column1]],FIND("–",Table711[[#This Row],[Column1]])-1),Table610[],2,0)</f>
        <v>3 1/4</v>
      </c>
      <c r="C613" s="13">
        <f>VLOOKUP(LEFT(Table711[[#This Row],[Column1]],FIND("–",Table711[[#This Row],[Column1]])-1),Table610[],4,0)</f>
        <v>3.25</v>
      </c>
      <c r="D613" s="4" t="str">
        <f t="shared" si="18"/>
        <v>6</v>
      </c>
      <c r="E613" s="4" t="s">
        <v>384</v>
      </c>
      <c r="F613" s="4" t="s">
        <v>374</v>
      </c>
      <c r="G613" s="4" t="str">
        <f>CONCATENATE(Table711[[#This Row],[Fraction]],"-",Table711[[#This Row],[Pitch]]," ",Table711[[#This Row],[Series]]," ",Table711[[#This Row],[Class]])</f>
        <v>3 1/4-6 UN 3A</v>
      </c>
      <c r="H613" s="4" t="str">
        <f>CONCATENATE(TEXT(Table711[[#This Row],[Decimal]],".000"),"-",Table711[[#This Row],[Pitch]]," ",Table711[[#This Row],[Series]]," ",Table711[[#This Row],[Class]])</f>
        <v>3.250-6 UN 3A</v>
      </c>
      <c r="I613" s="55">
        <v>0</v>
      </c>
      <c r="J613" s="55">
        <v>3.25</v>
      </c>
      <c r="K613" s="55">
        <v>3.2262</v>
      </c>
      <c r="L613" s="55" t="s">
        <v>551</v>
      </c>
      <c r="M613" s="55">
        <v>3.0876000000000001</v>
      </c>
      <c r="N613" s="55">
        <v>3.0794000000000001</v>
      </c>
      <c r="O613" s="55">
        <v>2.9523000000000001</v>
      </c>
      <c r="R613" s="4"/>
      <c r="S613" s="38" t="s">
        <v>868</v>
      </c>
      <c r="T613" s="4" t="str">
        <f>VLOOKUP(LEFT(Table7912[[#This Row],[Column1]],FIND("–",Table7912[[#This Row],[Column1]])-1),Table610[],2,0)</f>
        <v>3 1/4</v>
      </c>
      <c r="U613" s="13">
        <f>VLOOKUP(LEFT(Table7912[[#This Row],[Column1]],FIND("–",Table7912[[#This Row],[Column1]])-1),Table610[],4,0)</f>
        <v>3.25</v>
      </c>
      <c r="V613" s="4" t="str">
        <f t="shared" si="19"/>
        <v>6</v>
      </c>
      <c r="W613" s="4" t="s">
        <v>384</v>
      </c>
      <c r="X613" s="4" t="s">
        <v>375</v>
      </c>
      <c r="Y613" s="4" t="str">
        <f>CONCATENATE(Table7912[[#This Row],[Fraction]],"-",Table7912[[#This Row],[Pitch]]," ",Table7912[[#This Row],[Series]]," ",Table7912[[#This Row],[Class]])</f>
        <v>3 1/4-6 UN 3B</v>
      </c>
      <c r="Z613" s="4" t="str">
        <f>CONCATENATE(TEXT(Table7912[[#This Row],[Decimal]],".000"),"-",Table7912[[#This Row],[Pitch]]," ",Table7912[[#This Row],[Series]]," ",Table7912[[#This Row],[Class]])</f>
        <v>3.250-6 UN 3B</v>
      </c>
      <c r="AC613" s="55">
        <v>3.25</v>
      </c>
      <c r="AE613" s="4">
        <v>3.0981999999999998</v>
      </c>
      <c r="AF613" s="4">
        <v>3.0876000000000001</v>
      </c>
      <c r="AG613" s="4"/>
      <c r="AH613" s="55">
        <v>2.9790000000000001</v>
      </c>
      <c r="AI613" s="4">
        <v>3.0093999999999999</v>
      </c>
      <c r="AJ613" s="4"/>
      <c r="AK613" s="4"/>
      <c r="AL613" s="4"/>
      <c r="AM613" s="4"/>
      <c r="AN613" s="4"/>
      <c r="AO613" s="4"/>
      <c r="AS613" s="16"/>
      <c r="AT613" s="16"/>
      <c r="AX613" s="17"/>
      <c r="AY613" s="77"/>
    </row>
    <row r="614" spans="1:51" x14ac:dyDescent="0.25">
      <c r="A614" s="38" t="s">
        <v>868</v>
      </c>
      <c r="B614" s="4" t="str">
        <f>VLOOKUP(LEFT(Table711[[#This Row],[Column1]],FIND("–",Table711[[#This Row],[Column1]])-1),Table610[],2,0)</f>
        <v>3 1/4</v>
      </c>
      <c r="C614" s="13">
        <f>VLOOKUP(LEFT(Table711[[#This Row],[Column1]],FIND("–",Table711[[#This Row],[Column1]])-1),Table610[],4,0)</f>
        <v>3.25</v>
      </c>
      <c r="D614" s="4" t="str">
        <f t="shared" si="18"/>
        <v>6</v>
      </c>
      <c r="E614" s="4" t="s">
        <v>384</v>
      </c>
      <c r="F614" s="4" t="s">
        <v>372</v>
      </c>
      <c r="G614" s="4" t="str">
        <f>CONCATENATE(Table711[[#This Row],[Fraction]],"-",Table711[[#This Row],[Pitch]]," ",Table711[[#This Row],[Series]]," ",Table711[[#This Row],[Class]])</f>
        <v>3 1/4-6 UN 2A</v>
      </c>
      <c r="H614" s="4" t="str">
        <f>CONCATENATE(TEXT(Table711[[#This Row],[Decimal]],".000"),"-",Table711[[#This Row],[Pitch]]," ",Table711[[#This Row],[Series]]," ",Table711[[#This Row],[Class]])</f>
        <v>3.250-6 UN 2A</v>
      </c>
      <c r="I614" s="55">
        <v>2.8E-3</v>
      </c>
      <c r="J614" s="55">
        <v>3.2471999999999999</v>
      </c>
      <c r="K614" s="55">
        <v>3.2290000000000001</v>
      </c>
      <c r="L614" s="55" t="s">
        <v>551</v>
      </c>
      <c r="M614" s="55">
        <v>3.1389</v>
      </c>
      <c r="N614" s="55">
        <v>3.1294</v>
      </c>
      <c r="O614" s="55">
        <v>3.0488</v>
      </c>
      <c r="R614" s="4"/>
      <c r="S614" s="38" t="s">
        <v>868</v>
      </c>
      <c r="T614" s="4" t="str">
        <f>VLOOKUP(LEFT(Table7912[[#This Row],[Column1]],FIND("–",Table7912[[#This Row],[Column1]])-1),Table610[],2,0)</f>
        <v>3 1/4</v>
      </c>
      <c r="U614" s="13">
        <f>VLOOKUP(LEFT(Table7912[[#This Row],[Column1]],FIND("–",Table7912[[#This Row],[Column1]])-1),Table610[],4,0)</f>
        <v>3.25</v>
      </c>
      <c r="V614" s="4" t="str">
        <f t="shared" si="19"/>
        <v>6</v>
      </c>
      <c r="W614" s="4" t="s">
        <v>384</v>
      </c>
      <c r="X614" s="4" t="s">
        <v>373</v>
      </c>
      <c r="Y614" s="4" t="str">
        <f>CONCATENATE(Table7912[[#This Row],[Fraction]],"-",Table7912[[#This Row],[Pitch]]," ",Table7912[[#This Row],[Series]]," ",Table7912[[#This Row],[Class]])</f>
        <v>3 1/4-6 UN 2B</v>
      </c>
      <c r="Z614" s="4" t="str">
        <f>CONCATENATE(TEXT(Table7912[[#This Row],[Decimal]],".000"),"-",Table7912[[#This Row],[Pitch]]," ",Table7912[[#This Row],[Series]]," ",Table7912[[#This Row],[Class]])</f>
        <v>3.250-6 UN 2B</v>
      </c>
      <c r="AC614" s="55">
        <v>3.25</v>
      </c>
      <c r="AE614" s="4">
        <v>3.1539999999999999</v>
      </c>
      <c r="AF614" s="4">
        <v>3.1417000000000002</v>
      </c>
      <c r="AG614" s="4"/>
      <c r="AH614" s="55">
        <v>3.07</v>
      </c>
      <c r="AI614" s="4">
        <v>3.1</v>
      </c>
      <c r="AJ614" s="4"/>
      <c r="AK614" s="4"/>
      <c r="AL614" s="4"/>
      <c r="AM614" s="4"/>
      <c r="AN614" s="4"/>
      <c r="AO614" s="4"/>
      <c r="AS614" s="16"/>
      <c r="AT614" s="16"/>
      <c r="AX614" s="17"/>
      <c r="AY614" s="77"/>
    </row>
    <row r="615" spans="1:51" x14ac:dyDescent="0.25">
      <c r="A615" s="38" t="s">
        <v>868</v>
      </c>
      <c r="B615" s="4" t="str">
        <f>VLOOKUP(LEFT(Table711[[#This Row],[Column1]],FIND("–",Table711[[#This Row],[Column1]])-1),Table610[],2,0)</f>
        <v>3 1/4</v>
      </c>
      <c r="C615" s="13">
        <f>VLOOKUP(LEFT(Table711[[#This Row],[Column1]],FIND("–",Table711[[#This Row],[Column1]])-1),Table610[],4,0)</f>
        <v>3.25</v>
      </c>
      <c r="D615" s="4" t="str">
        <f t="shared" si="18"/>
        <v>6</v>
      </c>
      <c r="E615" s="4" t="s">
        <v>384</v>
      </c>
      <c r="F615" s="4" t="s">
        <v>374</v>
      </c>
      <c r="G615" s="4" t="str">
        <f>CONCATENATE(Table711[[#This Row],[Fraction]],"-",Table711[[#This Row],[Pitch]]," ",Table711[[#This Row],[Series]]," ",Table711[[#This Row],[Class]])</f>
        <v>3 1/4-6 UN 3A</v>
      </c>
      <c r="H615" s="4" t="str">
        <f>CONCATENATE(TEXT(Table711[[#This Row],[Decimal]],".000"),"-",Table711[[#This Row],[Pitch]]," ",Table711[[#This Row],[Series]]," ",Table711[[#This Row],[Class]])</f>
        <v>3.250-6 UN 3A</v>
      </c>
      <c r="I615" s="55">
        <v>0</v>
      </c>
      <c r="J615" s="55">
        <v>3.25</v>
      </c>
      <c r="K615" s="55">
        <v>3.2317999999999998</v>
      </c>
      <c r="L615" s="55" t="s">
        <v>551</v>
      </c>
      <c r="M615" s="55">
        <v>3.1417000000000002</v>
      </c>
      <c r="N615" s="55">
        <v>3.1345999999999998</v>
      </c>
      <c r="O615" s="55">
        <v>3.0516000000000001</v>
      </c>
      <c r="R615" s="4"/>
      <c r="S615" s="38" t="s">
        <v>868</v>
      </c>
      <c r="T615" s="4" t="str">
        <f>VLOOKUP(LEFT(Table7912[[#This Row],[Column1]],FIND("–",Table7912[[#This Row],[Column1]])-1),Table610[],2,0)</f>
        <v>3 1/4</v>
      </c>
      <c r="U615" s="13">
        <f>VLOOKUP(LEFT(Table7912[[#This Row],[Column1]],FIND("–",Table7912[[#This Row],[Column1]])-1),Table610[],4,0)</f>
        <v>3.25</v>
      </c>
      <c r="V615" s="4" t="str">
        <f t="shared" si="19"/>
        <v>6</v>
      </c>
      <c r="W615" s="4" t="s">
        <v>384</v>
      </c>
      <c r="X615" s="4" t="s">
        <v>375</v>
      </c>
      <c r="Y615" s="4" t="str">
        <f>CONCATENATE(Table7912[[#This Row],[Fraction]],"-",Table7912[[#This Row],[Pitch]]," ",Table7912[[#This Row],[Series]]," ",Table7912[[#This Row],[Class]])</f>
        <v>3 1/4-6 UN 3B</v>
      </c>
      <c r="Z615" s="4" t="str">
        <f>CONCATENATE(TEXT(Table7912[[#This Row],[Decimal]],".000"),"-",Table7912[[#This Row],[Pitch]]," ",Table7912[[#This Row],[Series]]," ",Table7912[[#This Row],[Class]])</f>
        <v>3.250-6 UN 3B</v>
      </c>
      <c r="AC615" s="55">
        <v>3.25</v>
      </c>
      <c r="AE615" s="4">
        <v>3.1509</v>
      </c>
      <c r="AF615" s="4">
        <v>3.1417000000000002</v>
      </c>
      <c r="AG615" s="4"/>
      <c r="AH615" s="55">
        <v>3.07</v>
      </c>
      <c r="AI615" s="4">
        <v>3.0895999999999999</v>
      </c>
      <c r="AJ615" s="4"/>
      <c r="AK615" s="4"/>
      <c r="AL615" s="4"/>
      <c r="AM615" s="4"/>
      <c r="AN615" s="4"/>
      <c r="AO615" s="4"/>
      <c r="AS615" s="16"/>
      <c r="AT615" s="16"/>
      <c r="AX615" s="17"/>
      <c r="AY615" s="77"/>
    </row>
    <row r="616" spans="1:51" x14ac:dyDescent="0.25">
      <c r="A616" s="38" t="s">
        <v>869</v>
      </c>
      <c r="B616" s="4" t="str">
        <f>VLOOKUP(LEFT(Table711[[#This Row],[Column1]],FIND("–",Table711[[#This Row],[Column1]])-1),Table610[],2,0)</f>
        <v>3 1/4</v>
      </c>
      <c r="C616" s="13">
        <f>VLOOKUP(LEFT(Table711[[#This Row],[Column1]],FIND("–",Table711[[#This Row],[Column1]])-1),Table610[],4,0)</f>
        <v>3.25</v>
      </c>
      <c r="D616" s="4" t="str">
        <f t="shared" si="18"/>
        <v>8</v>
      </c>
      <c r="E616" s="4" t="s">
        <v>384</v>
      </c>
      <c r="F616" s="4" t="s">
        <v>372</v>
      </c>
      <c r="G616" s="4" t="str">
        <f>CONCATENATE(Table711[[#This Row],[Fraction]],"-",Table711[[#This Row],[Pitch]]," ",Table711[[#This Row],[Series]]," ",Table711[[#This Row],[Class]])</f>
        <v>3 1/4-8 UN 2A</v>
      </c>
      <c r="H616" s="4" t="str">
        <f>CONCATENATE(TEXT(Table711[[#This Row],[Decimal]],".000"),"-",Table711[[#This Row],[Pitch]]," ",Table711[[#This Row],[Series]]," ",Table711[[#This Row],[Class]])</f>
        <v>3.250-8 UN 2A</v>
      </c>
      <c r="I616" s="55">
        <v>2.5999999999999999E-3</v>
      </c>
      <c r="J616" s="55">
        <v>3.2473999999999998</v>
      </c>
      <c r="K616" s="55">
        <v>3.2324000000000002</v>
      </c>
      <c r="L616" s="55">
        <v>3.2248999999999999</v>
      </c>
      <c r="M616" s="55">
        <v>3.1661999999999999</v>
      </c>
      <c r="N616" s="55">
        <v>3.1575000000000002</v>
      </c>
      <c r="O616" s="55">
        <v>3.0985999999999998</v>
      </c>
      <c r="R616" s="4"/>
      <c r="S616" s="38" t="s">
        <v>869</v>
      </c>
      <c r="T616" s="4" t="str">
        <f>VLOOKUP(LEFT(Table7912[[#This Row],[Column1]],FIND("–",Table7912[[#This Row],[Column1]])-1),Table610[],2,0)</f>
        <v>3 1/4</v>
      </c>
      <c r="U616" s="13">
        <f>VLOOKUP(LEFT(Table7912[[#This Row],[Column1]],FIND("–",Table7912[[#This Row],[Column1]])-1),Table610[],4,0)</f>
        <v>3.25</v>
      </c>
      <c r="V616" s="4" t="str">
        <f t="shared" si="19"/>
        <v>8</v>
      </c>
      <c r="W616" s="4" t="s">
        <v>384</v>
      </c>
      <c r="X616" s="4" t="s">
        <v>373</v>
      </c>
      <c r="Y616" s="4" t="str">
        <f>CONCATENATE(Table7912[[#This Row],[Fraction]],"-",Table7912[[#This Row],[Pitch]]," ",Table7912[[#This Row],[Series]]," ",Table7912[[#This Row],[Class]])</f>
        <v>3 1/4-8 UN 2B</v>
      </c>
      <c r="Z616" s="4" t="str">
        <f>CONCATENATE(TEXT(Table7912[[#This Row],[Decimal]],".000"),"-",Table7912[[#This Row],[Pitch]]," ",Table7912[[#This Row],[Series]]," ",Table7912[[#This Row],[Class]])</f>
        <v>3.250-8 UN 2B</v>
      </c>
      <c r="AC616" s="55">
        <v>3.25</v>
      </c>
      <c r="AE616" s="4">
        <v>3.1800999999999999</v>
      </c>
      <c r="AF616" s="4">
        <v>3.1688000000000001</v>
      </c>
      <c r="AG616" s="4"/>
      <c r="AH616" s="55">
        <v>3.1150000000000002</v>
      </c>
      <c r="AI616" s="4">
        <v>3.14</v>
      </c>
      <c r="AJ616" s="4"/>
      <c r="AK616" s="4"/>
      <c r="AL616" s="4"/>
      <c r="AM616" s="4"/>
      <c r="AN616" s="4"/>
      <c r="AO616" s="4"/>
      <c r="AS616" s="16"/>
      <c r="AT616" s="16"/>
      <c r="AX616" s="17"/>
      <c r="AY616" s="77"/>
    </row>
    <row r="617" spans="1:51" x14ac:dyDescent="0.25">
      <c r="A617" s="38" t="s">
        <v>869</v>
      </c>
      <c r="B617" s="4" t="str">
        <f>VLOOKUP(LEFT(Table711[[#This Row],[Column1]],FIND("–",Table711[[#This Row],[Column1]])-1),Table610[],2,0)</f>
        <v>3 1/4</v>
      </c>
      <c r="C617" s="13">
        <f>VLOOKUP(LEFT(Table711[[#This Row],[Column1]],FIND("–",Table711[[#This Row],[Column1]])-1),Table610[],4,0)</f>
        <v>3.25</v>
      </c>
      <c r="D617" s="4" t="str">
        <f t="shared" si="18"/>
        <v>8</v>
      </c>
      <c r="E617" s="4" t="s">
        <v>384</v>
      </c>
      <c r="F617" s="4" t="s">
        <v>374</v>
      </c>
      <c r="G617" s="4" t="str">
        <f>CONCATENATE(Table711[[#This Row],[Fraction]],"-",Table711[[#This Row],[Pitch]]," ",Table711[[#This Row],[Series]]," ",Table711[[#This Row],[Class]])</f>
        <v>3 1/4-8 UN 3A</v>
      </c>
      <c r="H617" s="4" t="str">
        <f>CONCATENATE(TEXT(Table711[[#This Row],[Decimal]],".000"),"-",Table711[[#This Row],[Pitch]]," ",Table711[[#This Row],[Series]]," ",Table711[[#This Row],[Class]])</f>
        <v>3.250-8 UN 3A</v>
      </c>
      <c r="I617" s="55">
        <v>0</v>
      </c>
      <c r="J617" s="55">
        <v>3.25</v>
      </c>
      <c r="K617" s="55">
        <v>3.2349999999999999</v>
      </c>
      <c r="L617" s="55" t="s">
        <v>551</v>
      </c>
      <c r="M617" s="55">
        <v>3.1688000000000001</v>
      </c>
      <c r="N617" s="55">
        <v>3.1623000000000001</v>
      </c>
      <c r="O617" s="55">
        <v>3.1012</v>
      </c>
      <c r="R617" s="4"/>
      <c r="S617" s="38" t="s">
        <v>869</v>
      </c>
      <c r="T617" s="4" t="str">
        <f>VLOOKUP(LEFT(Table7912[[#This Row],[Column1]],FIND("–",Table7912[[#This Row],[Column1]])-1),Table610[],2,0)</f>
        <v>3 1/4</v>
      </c>
      <c r="U617" s="13">
        <f>VLOOKUP(LEFT(Table7912[[#This Row],[Column1]],FIND("–",Table7912[[#This Row],[Column1]])-1),Table610[],4,0)</f>
        <v>3.25</v>
      </c>
      <c r="V617" s="4" t="str">
        <f t="shared" si="19"/>
        <v>8</v>
      </c>
      <c r="W617" s="4" t="s">
        <v>384</v>
      </c>
      <c r="X617" s="4" t="s">
        <v>375</v>
      </c>
      <c r="Y617" s="4" t="str">
        <f>CONCATENATE(Table7912[[#This Row],[Fraction]],"-",Table7912[[#This Row],[Pitch]]," ",Table7912[[#This Row],[Series]]," ",Table7912[[#This Row],[Class]])</f>
        <v>3 1/4-8 UN 3B</v>
      </c>
      <c r="Z617" s="4" t="str">
        <f>CONCATENATE(TEXT(Table7912[[#This Row],[Decimal]],".000"),"-",Table7912[[#This Row],[Pitch]]," ",Table7912[[#This Row],[Series]]," ",Table7912[[#This Row],[Class]])</f>
        <v>3.250-8 UN 3B</v>
      </c>
      <c r="AC617" s="55">
        <v>3.25</v>
      </c>
      <c r="AE617" s="4">
        <v>3.1772999999999998</v>
      </c>
      <c r="AF617" s="4">
        <v>3.1688000000000001</v>
      </c>
      <c r="AG617" s="4"/>
      <c r="AH617" s="55">
        <v>3.1150000000000002</v>
      </c>
      <c r="AI617" s="4">
        <v>3.1297000000000001</v>
      </c>
      <c r="AJ617" s="4"/>
      <c r="AK617" s="4"/>
      <c r="AL617" s="4"/>
      <c r="AM617" s="4"/>
      <c r="AN617" s="4"/>
      <c r="AO617" s="4"/>
      <c r="AS617" s="16"/>
      <c r="AT617" s="16"/>
      <c r="AX617" s="17"/>
      <c r="AY617" s="77"/>
    </row>
    <row r="618" spans="1:51" x14ac:dyDescent="0.25">
      <c r="A618" s="38" t="s">
        <v>870</v>
      </c>
      <c r="B618" s="4" t="str">
        <f>VLOOKUP(LEFT(Table711[[#This Row],[Column1]],FIND("–",Table711[[#This Row],[Column1]])-1),Table610[],2,0)</f>
        <v>3 1/4</v>
      </c>
      <c r="C618" s="13">
        <f>VLOOKUP(LEFT(Table711[[#This Row],[Column1]],FIND("–",Table711[[#This Row],[Column1]])-1),Table610[],4,0)</f>
        <v>3.25</v>
      </c>
      <c r="D618" s="4" t="str">
        <f t="shared" si="18"/>
        <v>10</v>
      </c>
      <c r="E618" s="4" t="s">
        <v>382</v>
      </c>
      <c r="F618" s="4" t="s">
        <v>372</v>
      </c>
      <c r="G618" s="4" t="str">
        <f>CONCATENATE(Table711[[#This Row],[Fraction]],"-",Table711[[#This Row],[Pitch]]," ",Table711[[#This Row],[Series]]," ",Table711[[#This Row],[Class]])</f>
        <v>3 1/4-10 UNS 2A</v>
      </c>
      <c r="H618" s="4" t="str">
        <f>CONCATENATE(TEXT(Table711[[#This Row],[Decimal]],".000"),"-",Table711[[#This Row],[Pitch]]," ",Table711[[#This Row],[Series]]," ",Table711[[#This Row],[Class]])</f>
        <v>3.250-10 UNS 2A</v>
      </c>
      <c r="I618" s="55">
        <v>2E-3</v>
      </c>
      <c r="J618" s="55">
        <v>3.2480000000000002</v>
      </c>
      <c r="K618" s="55">
        <v>3.2351000000000001</v>
      </c>
      <c r="L618" s="55" t="s">
        <v>551</v>
      </c>
      <c r="M618" s="55">
        <v>3.1829999999999998</v>
      </c>
      <c r="N618" s="55">
        <v>3.1762000000000001</v>
      </c>
      <c r="O618" s="55">
        <v>3.129</v>
      </c>
      <c r="R618" s="4"/>
      <c r="S618" s="38" t="s">
        <v>870</v>
      </c>
      <c r="T618" s="4" t="str">
        <f>VLOOKUP(LEFT(Table7912[[#This Row],[Column1]],FIND("–",Table7912[[#This Row],[Column1]])-1),Table610[],2,0)</f>
        <v>3 1/4</v>
      </c>
      <c r="U618" s="13">
        <f>VLOOKUP(LEFT(Table7912[[#This Row],[Column1]],FIND("–",Table7912[[#This Row],[Column1]])-1),Table610[],4,0)</f>
        <v>3.25</v>
      </c>
      <c r="V618" s="4" t="str">
        <f t="shared" si="19"/>
        <v>10</v>
      </c>
      <c r="W618" s="4" t="s">
        <v>382</v>
      </c>
      <c r="X618" s="4" t="s">
        <v>373</v>
      </c>
      <c r="Y618" s="4" t="str">
        <f>CONCATENATE(Table7912[[#This Row],[Fraction]],"-",Table7912[[#This Row],[Pitch]]," ",Table7912[[#This Row],[Series]]," ",Table7912[[#This Row],[Class]])</f>
        <v>3 1/4-10 UNS 2B</v>
      </c>
      <c r="Z618" s="4" t="str">
        <f>CONCATENATE(TEXT(Table7912[[#This Row],[Decimal]],".000"),"-",Table7912[[#This Row],[Pitch]]," ",Table7912[[#This Row],[Series]]," ",Table7912[[#This Row],[Class]])</f>
        <v>3.250-10 UNS 2B</v>
      </c>
      <c r="AC618" s="55">
        <v>3.25</v>
      </c>
      <c r="AE618" s="4">
        <v>3.1939000000000002</v>
      </c>
      <c r="AF618" s="4">
        <v>3.1850000000000001</v>
      </c>
      <c r="AG618" s="4"/>
      <c r="AH618" s="55">
        <v>3.1419999999999999</v>
      </c>
      <c r="AI618" s="4">
        <v>3.1629999999999998</v>
      </c>
      <c r="AJ618" s="4"/>
      <c r="AK618" s="4"/>
      <c r="AL618" s="4"/>
      <c r="AM618" s="4"/>
      <c r="AN618" s="4"/>
      <c r="AO618" s="4"/>
      <c r="AS618" s="16"/>
      <c r="AT618" s="16"/>
      <c r="AX618" s="17"/>
      <c r="AY618" s="77"/>
    </row>
    <row r="619" spans="1:51" x14ac:dyDescent="0.25">
      <c r="A619" s="38" t="s">
        <v>871</v>
      </c>
      <c r="B619" s="4" t="str">
        <f>VLOOKUP(LEFT(Table711[[#This Row],[Column1]],FIND("–",Table711[[#This Row],[Column1]])-1),Table610[],2,0)</f>
        <v>3 1/4</v>
      </c>
      <c r="C619" s="13">
        <f>VLOOKUP(LEFT(Table711[[#This Row],[Column1]],FIND("–",Table711[[#This Row],[Column1]])-1),Table610[],4,0)</f>
        <v>3.25</v>
      </c>
      <c r="D619" s="4" t="str">
        <f t="shared" si="18"/>
        <v>12</v>
      </c>
      <c r="E619" s="4" t="s">
        <v>384</v>
      </c>
      <c r="F619" s="4" t="s">
        <v>372</v>
      </c>
      <c r="G619" s="4" t="str">
        <f>CONCATENATE(Table711[[#This Row],[Fraction]],"-",Table711[[#This Row],[Pitch]]," ",Table711[[#This Row],[Series]]," ",Table711[[#This Row],[Class]])</f>
        <v>3 1/4-12 UN 2A</v>
      </c>
      <c r="H619" s="4" t="str">
        <f>CONCATENATE(TEXT(Table711[[#This Row],[Decimal]],".000"),"-",Table711[[#This Row],[Pitch]]," ",Table711[[#This Row],[Series]]," ",Table711[[#This Row],[Class]])</f>
        <v>3.250-12 UN 2A</v>
      </c>
      <c r="I619" s="55">
        <v>1.9E-3</v>
      </c>
      <c r="J619" s="55">
        <v>3.2481</v>
      </c>
      <c r="K619" s="55">
        <v>3.2366999999999999</v>
      </c>
      <c r="L619" s="55" t="s">
        <v>551</v>
      </c>
      <c r="M619" s="55">
        <v>3.194</v>
      </c>
      <c r="N619" s="55">
        <v>3.1877</v>
      </c>
      <c r="O619" s="55">
        <v>3.1488999999999998</v>
      </c>
      <c r="R619" s="4"/>
      <c r="S619" s="38" t="s">
        <v>871</v>
      </c>
      <c r="T619" s="4" t="str">
        <f>VLOOKUP(LEFT(Table7912[[#This Row],[Column1]],FIND("–",Table7912[[#This Row],[Column1]])-1),Table610[],2,0)</f>
        <v>3 1/4</v>
      </c>
      <c r="U619" s="13">
        <f>VLOOKUP(LEFT(Table7912[[#This Row],[Column1]],FIND("–",Table7912[[#This Row],[Column1]])-1),Table610[],4,0)</f>
        <v>3.25</v>
      </c>
      <c r="V619" s="4" t="str">
        <f t="shared" si="19"/>
        <v>12</v>
      </c>
      <c r="W619" s="4" t="s">
        <v>384</v>
      </c>
      <c r="X619" s="4" t="s">
        <v>373</v>
      </c>
      <c r="Y619" s="4" t="str">
        <f>CONCATENATE(Table7912[[#This Row],[Fraction]],"-",Table7912[[#This Row],[Pitch]]," ",Table7912[[#This Row],[Series]]," ",Table7912[[#This Row],[Class]])</f>
        <v>3 1/4-12 UN 2B</v>
      </c>
      <c r="Z619" s="4" t="str">
        <f>CONCATENATE(TEXT(Table7912[[#This Row],[Decimal]],".000"),"-",Table7912[[#This Row],[Pitch]]," ",Table7912[[#This Row],[Series]]," ",Table7912[[#This Row],[Class]])</f>
        <v>3.250-12 UN 2B</v>
      </c>
      <c r="AC619" s="55">
        <v>3.25</v>
      </c>
      <c r="AE619" s="4">
        <v>3.2040999999999999</v>
      </c>
      <c r="AF619" s="4">
        <v>3.1959</v>
      </c>
      <c r="AG619" s="4"/>
      <c r="AH619" s="55">
        <v>3.16</v>
      </c>
      <c r="AI619" s="4">
        <v>3.1779999999999999</v>
      </c>
      <c r="AJ619" s="4"/>
      <c r="AK619" s="4"/>
      <c r="AL619" s="4"/>
      <c r="AM619" s="4"/>
      <c r="AN619" s="4"/>
      <c r="AO619" s="4"/>
      <c r="AS619" s="16"/>
      <c r="AT619" s="16"/>
      <c r="AX619" s="17"/>
      <c r="AY619" s="77"/>
    </row>
    <row r="620" spans="1:51" x14ac:dyDescent="0.25">
      <c r="A620" s="38" t="s">
        <v>871</v>
      </c>
      <c r="B620" s="4" t="str">
        <f>VLOOKUP(LEFT(Table711[[#This Row],[Column1]],FIND("–",Table711[[#This Row],[Column1]])-1),Table610[],2,0)</f>
        <v>3 1/4</v>
      </c>
      <c r="C620" s="13">
        <f>VLOOKUP(LEFT(Table711[[#This Row],[Column1]],FIND("–",Table711[[#This Row],[Column1]])-1),Table610[],4,0)</f>
        <v>3.25</v>
      </c>
      <c r="D620" s="4" t="str">
        <f t="shared" si="18"/>
        <v>12</v>
      </c>
      <c r="E620" s="4" t="s">
        <v>384</v>
      </c>
      <c r="F620" s="4" t="s">
        <v>374</v>
      </c>
      <c r="G620" s="4" t="str">
        <f>CONCATENATE(Table711[[#This Row],[Fraction]],"-",Table711[[#This Row],[Pitch]]," ",Table711[[#This Row],[Series]]," ",Table711[[#This Row],[Class]])</f>
        <v>3 1/4-12 UN 3A</v>
      </c>
      <c r="H620" s="4" t="str">
        <f>CONCATENATE(TEXT(Table711[[#This Row],[Decimal]],".000"),"-",Table711[[#This Row],[Pitch]]," ",Table711[[#This Row],[Series]]," ",Table711[[#This Row],[Class]])</f>
        <v>3.250-12 UN 3A</v>
      </c>
      <c r="I620" s="55">
        <v>0</v>
      </c>
      <c r="J620" s="55">
        <v>3.25</v>
      </c>
      <c r="K620" s="55">
        <v>3.2385999999999999</v>
      </c>
      <c r="L620" s="55" t="s">
        <v>551</v>
      </c>
      <c r="M620" s="55">
        <v>3.1959</v>
      </c>
      <c r="N620" s="55">
        <v>3.1911999999999998</v>
      </c>
      <c r="O620" s="55">
        <v>3.1507999999999998</v>
      </c>
      <c r="R620" s="4"/>
      <c r="S620" s="38" t="s">
        <v>871</v>
      </c>
      <c r="T620" s="4" t="str">
        <f>VLOOKUP(LEFT(Table7912[[#This Row],[Column1]],FIND("–",Table7912[[#This Row],[Column1]])-1),Table610[],2,0)</f>
        <v>3 1/4</v>
      </c>
      <c r="U620" s="13">
        <f>VLOOKUP(LEFT(Table7912[[#This Row],[Column1]],FIND("–",Table7912[[#This Row],[Column1]])-1),Table610[],4,0)</f>
        <v>3.25</v>
      </c>
      <c r="V620" s="4" t="str">
        <f t="shared" si="19"/>
        <v>12</v>
      </c>
      <c r="W620" s="4" t="s">
        <v>384</v>
      </c>
      <c r="X620" s="4" t="s">
        <v>375</v>
      </c>
      <c r="Y620" s="4" t="str">
        <f>CONCATENATE(Table7912[[#This Row],[Fraction]],"-",Table7912[[#This Row],[Pitch]]," ",Table7912[[#This Row],[Series]]," ",Table7912[[#This Row],[Class]])</f>
        <v>3 1/4-12 UN 3B</v>
      </c>
      <c r="Z620" s="4" t="str">
        <f>CONCATENATE(TEXT(Table7912[[#This Row],[Decimal]],".000"),"-",Table7912[[#This Row],[Pitch]]," ",Table7912[[#This Row],[Series]]," ",Table7912[[#This Row],[Class]])</f>
        <v>3.250-12 UN 3B</v>
      </c>
      <c r="AC620" s="55">
        <v>3.25</v>
      </c>
      <c r="AE620" s="4">
        <v>3.2040999999999999</v>
      </c>
      <c r="AF620" s="4">
        <v>3.1959</v>
      </c>
      <c r="AG620" s="4"/>
      <c r="AH620" s="55">
        <v>3.16</v>
      </c>
      <c r="AI620" s="4">
        <v>3.1698</v>
      </c>
      <c r="AJ620" s="4"/>
      <c r="AK620" s="4"/>
      <c r="AL620" s="4"/>
      <c r="AM620" s="4"/>
      <c r="AN620" s="4"/>
      <c r="AO620" s="4"/>
      <c r="AS620" s="16"/>
      <c r="AT620" s="16"/>
      <c r="AX620" s="17"/>
      <c r="AY620" s="77"/>
    </row>
    <row r="621" spans="1:51" x14ac:dyDescent="0.25">
      <c r="A621" s="38" t="s">
        <v>872</v>
      </c>
      <c r="B621" s="4" t="str">
        <f>VLOOKUP(LEFT(Table711[[#This Row],[Column1]],FIND("–",Table711[[#This Row],[Column1]])-1),Table610[],2,0)</f>
        <v>3 1/4</v>
      </c>
      <c r="C621" s="13">
        <f>VLOOKUP(LEFT(Table711[[#This Row],[Column1]],FIND("–",Table711[[#This Row],[Column1]])-1),Table610[],4,0)</f>
        <v>3.25</v>
      </c>
      <c r="D621" s="4" t="str">
        <f t="shared" si="18"/>
        <v>14</v>
      </c>
      <c r="E621" s="4" t="s">
        <v>382</v>
      </c>
      <c r="F621" s="4" t="s">
        <v>372</v>
      </c>
      <c r="G621" s="4" t="str">
        <f>CONCATENATE(Table711[[#This Row],[Fraction]],"-",Table711[[#This Row],[Pitch]]," ",Table711[[#This Row],[Series]]," ",Table711[[#This Row],[Class]])</f>
        <v>3 1/4-14 UNS 2A</v>
      </c>
      <c r="H621" s="4" t="str">
        <f>CONCATENATE(TEXT(Table711[[#This Row],[Decimal]],".000"),"-",Table711[[#This Row],[Pitch]]," ",Table711[[#This Row],[Series]]," ",Table711[[#This Row],[Class]])</f>
        <v>3.250-14 UNS 2A</v>
      </c>
      <c r="I621" s="55">
        <v>1.8E-3</v>
      </c>
      <c r="J621" s="55">
        <v>3.2482000000000002</v>
      </c>
      <c r="K621" s="55">
        <v>3.2378999999999998</v>
      </c>
      <c r="L621" s="55" t="s">
        <v>551</v>
      </c>
      <c r="M621" s="55">
        <v>3.2018</v>
      </c>
      <c r="N621" s="55">
        <v>3.1959</v>
      </c>
      <c r="O621" s="55">
        <v>3.1631999999999998</v>
      </c>
      <c r="R621" s="4"/>
      <c r="S621" s="38" t="s">
        <v>872</v>
      </c>
      <c r="T621" s="4" t="str">
        <f>VLOOKUP(LEFT(Table7912[[#This Row],[Column1]],FIND("–",Table7912[[#This Row],[Column1]])-1),Table610[],2,0)</f>
        <v>3 1/4</v>
      </c>
      <c r="U621" s="13">
        <f>VLOOKUP(LEFT(Table7912[[#This Row],[Column1]],FIND("–",Table7912[[#This Row],[Column1]])-1),Table610[],4,0)</f>
        <v>3.25</v>
      </c>
      <c r="V621" s="4" t="str">
        <f t="shared" si="19"/>
        <v>14</v>
      </c>
      <c r="W621" s="4" t="s">
        <v>382</v>
      </c>
      <c r="X621" s="4" t="s">
        <v>373</v>
      </c>
      <c r="Y621" s="4" t="str">
        <f>CONCATENATE(Table7912[[#This Row],[Fraction]],"-",Table7912[[#This Row],[Pitch]]," ",Table7912[[#This Row],[Series]]," ",Table7912[[#This Row],[Class]])</f>
        <v>3 1/4-14 UNS 2B</v>
      </c>
      <c r="Z621" s="4" t="str">
        <f>CONCATENATE(TEXT(Table7912[[#This Row],[Decimal]],".000"),"-",Table7912[[#This Row],[Pitch]]," ",Table7912[[#This Row],[Series]]," ",Table7912[[#This Row],[Class]])</f>
        <v>3.250-14 UNS 2B</v>
      </c>
      <c r="AC621" s="55">
        <v>3.25</v>
      </c>
      <c r="AE621" s="4">
        <v>3.2113</v>
      </c>
      <c r="AF621" s="4">
        <v>3.2035999999999998</v>
      </c>
      <c r="AG621" s="4"/>
      <c r="AH621" s="55">
        <v>3.173</v>
      </c>
      <c r="AI621" s="4">
        <v>3.1880000000000002</v>
      </c>
      <c r="AJ621" s="4"/>
      <c r="AK621" s="4"/>
      <c r="AL621" s="4"/>
      <c r="AM621" s="4"/>
      <c r="AN621" s="4"/>
      <c r="AO621" s="4"/>
      <c r="AS621" s="16"/>
      <c r="AT621" s="16"/>
      <c r="AX621" s="17"/>
      <c r="AY621" s="77"/>
    </row>
    <row r="622" spans="1:51" x14ac:dyDescent="0.25">
      <c r="A622" s="38" t="s">
        <v>873</v>
      </c>
      <c r="B622" s="4" t="str">
        <f>VLOOKUP(LEFT(Table711[[#This Row],[Column1]],FIND("–",Table711[[#This Row],[Column1]])-1),Table610[],2,0)</f>
        <v>3 1/4</v>
      </c>
      <c r="C622" s="13">
        <f>VLOOKUP(LEFT(Table711[[#This Row],[Column1]],FIND("–",Table711[[#This Row],[Column1]])-1),Table610[],4,0)</f>
        <v>3.25</v>
      </c>
      <c r="D622" s="4" t="str">
        <f t="shared" si="18"/>
        <v>16</v>
      </c>
      <c r="E622" s="4" t="s">
        <v>384</v>
      </c>
      <c r="F622" s="4" t="s">
        <v>372</v>
      </c>
      <c r="G622" s="4" t="str">
        <f>CONCATENATE(Table711[[#This Row],[Fraction]],"-",Table711[[#This Row],[Pitch]]," ",Table711[[#This Row],[Series]]," ",Table711[[#This Row],[Class]])</f>
        <v>3 1/4-16 UN 2A</v>
      </c>
      <c r="H622" s="4" t="str">
        <f>CONCATENATE(TEXT(Table711[[#This Row],[Decimal]],".000"),"-",Table711[[#This Row],[Pitch]]," ",Table711[[#This Row],[Series]]," ",Table711[[#This Row],[Class]])</f>
        <v>3.250-16 UN 2A</v>
      </c>
      <c r="I622" s="55">
        <v>1.6999999999999999E-3</v>
      </c>
      <c r="J622" s="55">
        <v>3.2483</v>
      </c>
      <c r="K622" s="55">
        <v>3.2389000000000001</v>
      </c>
      <c r="L622" s="55" t="s">
        <v>551</v>
      </c>
      <c r="M622" s="55">
        <v>3.2077</v>
      </c>
      <c r="N622" s="55">
        <v>3.2021000000000002</v>
      </c>
      <c r="O622" s="55">
        <v>3.1738</v>
      </c>
      <c r="R622" s="4"/>
      <c r="S622" s="38" t="s">
        <v>873</v>
      </c>
      <c r="T622" s="4" t="str">
        <f>VLOOKUP(LEFT(Table7912[[#This Row],[Column1]],FIND("–",Table7912[[#This Row],[Column1]])-1),Table610[],2,0)</f>
        <v>3 1/4</v>
      </c>
      <c r="U622" s="13">
        <f>VLOOKUP(LEFT(Table7912[[#This Row],[Column1]],FIND("–",Table7912[[#This Row],[Column1]])-1),Table610[],4,0)</f>
        <v>3.25</v>
      </c>
      <c r="V622" s="4" t="str">
        <f t="shared" si="19"/>
        <v>16</v>
      </c>
      <c r="W622" s="4" t="s">
        <v>384</v>
      </c>
      <c r="X622" s="4" t="s">
        <v>373</v>
      </c>
      <c r="Y622" s="4" t="str">
        <f>CONCATENATE(Table7912[[#This Row],[Fraction]],"-",Table7912[[#This Row],[Pitch]]," ",Table7912[[#This Row],[Series]]," ",Table7912[[#This Row],[Class]])</f>
        <v>3 1/4-16 UN 2B</v>
      </c>
      <c r="Z622" s="4" t="str">
        <f>CONCATENATE(TEXT(Table7912[[#This Row],[Decimal]],".000"),"-",Table7912[[#This Row],[Pitch]]," ",Table7912[[#This Row],[Series]]," ",Table7912[[#This Row],[Class]])</f>
        <v>3.250-16 UN 2B</v>
      </c>
      <c r="AC622" s="55">
        <v>3.25</v>
      </c>
      <c r="AE622" s="4">
        <v>3.2166999999999999</v>
      </c>
      <c r="AF622" s="4">
        <v>3.2094</v>
      </c>
      <c r="AG622" s="4"/>
      <c r="AH622" s="55">
        <v>3.1819999999999999</v>
      </c>
      <c r="AI622" s="4">
        <v>3.1960000000000002</v>
      </c>
      <c r="AJ622" s="4"/>
      <c r="AK622" s="4"/>
      <c r="AL622" s="4"/>
      <c r="AM622" s="4"/>
      <c r="AN622" s="4"/>
      <c r="AO622" s="4"/>
      <c r="AS622" s="16"/>
      <c r="AT622" s="16"/>
      <c r="AX622" s="17"/>
      <c r="AY622" s="77"/>
    </row>
    <row r="623" spans="1:51" x14ac:dyDescent="0.25">
      <c r="A623" s="38" t="s">
        <v>873</v>
      </c>
      <c r="B623" s="4" t="str">
        <f>VLOOKUP(LEFT(Table711[[#This Row],[Column1]],FIND("–",Table711[[#This Row],[Column1]])-1),Table610[],2,0)</f>
        <v>3 1/4</v>
      </c>
      <c r="C623" s="13">
        <f>VLOOKUP(LEFT(Table711[[#This Row],[Column1]],FIND("–",Table711[[#This Row],[Column1]])-1),Table610[],4,0)</f>
        <v>3.25</v>
      </c>
      <c r="D623" s="4" t="str">
        <f t="shared" si="18"/>
        <v>16</v>
      </c>
      <c r="E623" s="4" t="s">
        <v>384</v>
      </c>
      <c r="F623" s="4" t="s">
        <v>374</v>
      </c>
      <c r="G623" s="4" t="str">
        <f>CONCATENATE(Table711[[#This Row],[Fraction]],"-",Table711[[#This Row],[Pitch]]," ",Table711[[#This Row],[Series]]," ",Table711[[#This Row],[Class]])</f>
        <v>3 1/4-16 UN 3A</v>
      </c>
      <c r="H623" s="4" t="str">
        <f>CONCATENATE(TEXT(Table711[[#This Row],[Decimal]],".000"),"-",Table711[[#This Row],[Pitch]]," ",Table711[[#This Row],[Series]]," ",Table711[[#This Row],[Class]])</f>
        <v>3.250-16 UN 3A</v>
      </c>
      <c r="I623" s="55">
        <v>0</v>
      </c>
      <c r="J623" s="55">
        <v>3.25</v>
      </c>
      <c r="K623" s="55">
        <v>3.2406000000000001</v>
      </c>
      <c r="L623" s="55" t="s">
        <v>551</v>
      </c>
      <c r="M623" s="55">
        <v>3.2094</v>
      </c>
      <c r="N623" s="55">
        <v>3.2052</v>
      </c>
      <c r="O623" s="55">
        <v>3.1755</v>
      </c>
      <c r="R623" s="4"/>
      <c r="S623" s="38" t="s">
        <v>873</v>
      </c>
      <c r="T623" s="4" t="str">
        <f>VLOOKUP(LEFT(Table7912[[#This Row],[Column1]],FIND("–",Table7912[[#This Row],[Column1]])-1),Table610[],2,0)</f>
        <v>3 1/4</v>
      </c>
      <c r="U623" s="13">
        <f>VLOOKUP(LEFT(Table7912[[#This Row],[Column1]],FIND("–",Table7912[[#This Row],[Column1]])-1),Table610[],4,0)</f>
        <v>3.25</v>
      </c>
      <c r="V623" s="4" t="str">
        <f t="shared" si="19"/>
        <v>16</v>
      </c>
      <c r="W623" s="4" t="s">
        <v>384</v>
      </c>
      <c r="X623" s="4" t="s">
        <v>375</v>
      </c>
      <c r="Y623" s="4" t="str">
        <f>CONCATENATE(Table7912[[#This Row],[Fraction]],"-",Table7912[[#This Row],[Pitch]]," ",Table7912[[#This Row],[Series]]," ",Table7912[[#This Row],[Class]])</f>
        <v>3 1/4-16 UN 3B</v>
      </c>
      <c r="Z623" s="4" t="str">
        <f>CONCATENATE(TEXT(Table7912[[#This Row],[Decimal]],".000"),"-",Table7912[[#This Row],[Pitch]]," ",Table7912[[#This Row],[Series]]," ",Table7912[[#This Row],[Class]])</f>
        <v>3.250-16 UN 3B</v>
      </c>
      <c r="AC623" s="55">
        <v>3.25</v>
      </c>
      <c r="AE623" s="4">
        <v>3.2149000000000001</v>
      </c>
      <c r="AF623" s="4">
        <v>3.2094</v>
      </c>
      <c r="AG623" s="4"/>
      <c r="AH623" s="55">
        <v>3.1819999999999999</v>
      </c>
      <c r="AI623" s="4">
        <v>3.1907999999999999</v>
      </c>
      <c r="AJ623" s="4"/>
      <c r="AK623" s="4"/>
      <c r="AL623" s="4"/>
      <c r="AM623" s="4"/>
      <c r="AN623" s="4"/>
      <c r="AO623" s="4"/>
      <c r="AS623" s="16"/>
      <c r="AT623" s="16"/>
      <c r="AX623" s="17"/>
      <c r="AY623" s="77"/>
    </row>
    <row r="624" spans="1:51" x14ac:dyDescent="0.25">
      <c r="A624" s="38" t="s">
        <v>874</v>
      </c>
      <c r="B624" s="4" t="str">
        <f>VLOOKUP(LEFT(Table711[[#This Row],[Column1]],FIND("–",Table711[[#This Row],[Column1]])-1),Table610[],2,0)</f>
        <v>3 1/4</v>
      </c>
      <c r="C624" s="13">
        <f>VLOOKUP(LEFT(Table711[[#This Row],[Column1]],FIND("–",Table711[[#This Row],[Column1]])-1),Table610[],4,0)</f>
        <v>3.25</v>
      </c>
      <c r="D624" s="4" t="str">
        <f t="shared" si="18"/>
        <v>18</v>
      </c>
      <c r="E624" s="4" t="s">
        <v>382</v>
      </c>
      <c r="F624" s="4" t="s">
        <v>372</v>
      </c>
      <c r="G624" s="4" t="str">
        <f>CONCATENATE(Table711[[#This Row],[Fraction]],"-",Table711[[#This Row],[Pitch]]," ",Table711[[#This Row],[Series]]," ",Table711[[#This Row],[Class]])</f>
        <v>3 1/4-18 UNS 2A</v>
      </c>
      <c r="H624" s="4" t="str">
        <f>CONCATENATE(TEXT(Table711[[#This Row],[Decimal]],".000"),"-",Table711[[#This Row],[Pitch]]," ",Table711[[#This Row],[Series]]," ",Table711[[#This Row],[Class]])</f>
        <v>3.250-18 UNS 2A</v>
      </c>
      <c r="I624" s="55">
        <v>1.6000000000000001E-3</v>
      </c>
      <c r="J624" s="55">
        <v>3.2484000000000002</v>
      </c>
      <c r="K624" s="55">
        <v>3.2397</v>
      </c>
      <c r="L624" s="55" t="s">
        <v>551</v>
      </c>
      <c r="M624" s="55">
        <v>3.2122999999999999</v>
      </c>
      <c r="N624" s="55">
        <v>3.2069000000000001</v>
      </c>
      <c r="O624" s="55">
        <v>3.1823000000000001</v>
      </c>
      <c r="R624" s="4"/>
      <c r="S624" s="38" t="s">
        <v>874</v>
      </c>
      <c r="T624" s="4" t="str">
        <f>VLOOKUP(LEFT(Table7912[[#This Row],[Column1]],FIND("–",Table7912[[#This Row],[Column1]])-1),Table610[],2,0)</f>
        <v>3 1/4</v>
      </c>
      <c r="U624" s="13">
        <f>VLOOKUP(LEFT(Table7912[[#This Row],[Column1]],FIND("–",Table7912[[#This Row],[Column1]])-1),Table610[],4,0)</f>
        <v>3.25</v>
      </c>
      <c r="V624" s="4" t="str">
        <f t="shared" si="19"/>
        <v>18</v>
      </c>
      <c r="W624" s="4" t="s">
        <v>382</v>
      </c>
      <c r="X624" s="4" t="s">
        <v>373</v>
      </c>
      <c r="Y624" s="4" t="str">
        <f>CONCATENATE(Table7912[[#This Row],[Fraction]],"-",Table7912[[#This Row],[Pitch]]," ",Table7912[[#This Row],[Series]]," ",Table7912[[#This Row],[Class]])</f>
        <v>3 1/4-18 UNS 2B</v>
      </c>
      <c r="Z624" s="4" t="str">
        <f>CONCATENATE(TEXT(Table7912[[#This Row],[Decimal]],".000"),"-",Table7912[[#This Row],[Pitch]]," ",Table7912[[#This Row],[Series]]," ",Table7912[[#This Row],[Class]])</f>
        <v>3.250-18 UNS 2B</v>
      </c>
      <c r="AC624" s="55">
        <v>3.25</v>
      </c>
      <c r="AE624" s="4">
        <v>3.2208999999999999</v>
      </c>
      <c r="AF624" s="4">
        <v>3.2139000000000002</v>
      </c>
      <c r="AG624" s="4"/>
      <c r="AH624" s="55">
        <v>3.19</v>
      </c>
      <c r="AI624" s="4">
        <v>3.2029999999999998</v>
      </c>
      <c r="AJ624" s="4"/>
      <c r="AK624" s="4"/>
      <c r="AL624" s="4"/>
      <c r="AM624" s="4"/>
      <c r="AN624" s="4"/>
      <c r="AO624" s="4"/>
      <c r="AS624" s="16"/>
      <c r="AT624" s="16"/>
      <c r="AX624" s="17"/>
      <c r="AY624" s="77"/>
    </row>
    <row r="625" spans="1:51" x14ac:dyDescent="0.25">
      <c r="A625" s="38" t="s">
        <v>875</v>
      </c>
      <c r="B625" s="4" t="str">
        <f>VLOOKUP(LEFT(Table711[[#This Row],[Column1]],FIND("–",Table711[[#This Row],[Column1]])-1),Table610[],2,0)</f>
        <v>3 3/8</v>
      </c>
      <c r="C625" s="13">
        <f>VLOOKUP(LEFT(Table711[[#This Row],[Column1]],FIND("–",Table711[[#This Row],[Column1]])-1),Table610[],4,0)</f>
        <v>3.375</v>
      </c>
      <c r="D625" s="4" t="str">
        <f t="shared" si="18"/>
        <v>6</v>
      </c>
      <c r="E625" s="4" t="s">
        <v>384</v>
      </c>
      <c r="F625" s="4" t="s">
        <v>372</v>
      </c>
      <c r="G625" s="4" t="str">
        <f>CONCATENATE(Table711[[#This Row],[Fraction]],"-",Table711[[#This Row],[Pitch]]," ",Table711[[#This Row],[Series]]," ",Table711[[#This Row],[Class]])</f>
        <v>3 3/8-6 UN 2A</v>
      </c>
      <c r="H625" s="4" t="str">
        <f>CONCATENATE(TEXT(Table711[[#This Row],[Decimal]],".000"),"-",Table711[[#This Row],[Pitch]]," ",Table711[[#This Row],[Series]]," ",Table711[[#This Row],[Class]])</f>
        <v>3.375-6 UN 2A</v>
      </c>
      <c r="I625" s="55">
        <v>2.8999999999999998E-3</v>
      </c>
      <c r="J625" s="55">
        <v>3.3721000000000001</v>
      </c>
      <c r="K625" s="55">
        <v>3.3538999999999999</v>
      </c>
      <c r="L625" s="55" t="s">
        <v>551</v>
      </c>
      <c r="M625" s="55">
        <v>3.2637999999999998</v>
      </c>
      <c r="N625" s="55">
        <v>3.2543000000000002</v>
      </c>
      <c r="O625" s="55">
        <v>3.1737000000000002</v>
      </c>
      <c r="R625" s="4"/>
      <c r="S625" s="38" t="s">
        <v>875</v>
      </c>
      <c r="T625" s="4" t="str">
        <f>VLOOKUP(LEFT(Table7912[[#This Row],[Column1]],FIND("–",Table7912[[#This Row],[Column1]])-1),Table610[],2,0)</f>
        <v>3 3/8</v>
      </c>
      <c r="U625" s="13">
        <f>VLOOKUP(LEFT(Table7912[[#This Row],[Column1]],FIND("–",Table7912[[#This Row],[Column1]])-1),Table610[],4,0)</f>
        <v>3.375</v>
      </c>
      <c r="V625" s="4" t="str">
        <f t="shared" si="19"/>
        <v>6</v>
      </c>
      <c r="W625" s="4" t="s">
        <v>384</v>
      </c>
      <c r="X625" s="4" t="s">
        <v>373</v>
      </c>
      <c r="Y625" s="4" t="str">
        <f>CONCATENATE(Table7912[[#This Row],[Fraction]],"-",Table7912[[#This Row],[Pitch]]," ",Table7912[[#This Row],[Series]]," ",Table7912[[#This Row],[Class]])</f>
        <v>3 3/8-6 UN 2B</v>
      </c>
      <c r="Z625" s="4" t="str">
        <f>CONCATENATE(TEXT(Table7912[[#This Row],[Decimal]],".000"),"-",Table7912[[#This Row],[Pitch]]," ",Table7912[[#This Row],[Series]]," ",Table7912[[#This Row],[Class]])</f>
        <v>3.375-6 UN 2B</v>
      </c>
      <c r="AC625" s="55">
        <v>3.375</v>
      </c>
      <c r="AE625" s="4">
        <v>3.2791000000000001</v>
      </c>
      <c r="AF625" s="4">
        <v>3.2667000000000002</v>
      </c>
      <c r="AG625" s="4"/>
      <c r="AH625" s="55">
        <v>3.1949999999999998</v>
      </c>
      <c r="AI625" s="4">
        <v>3.2250000000000001</v>
      </c>
      <c r="AJ625" s="4"/>
      <c r="AK625" s="4"/>
      <c r="AL625" s="4"/>
      <c r="AM625" s="4"/>
      <c r="AN625" s="4"/>
      <c r="AO625" s="4"/>
      <c r="AS625" s="16"/>
      <c r="AT625" s="16"/>
      <c r="AX625" s="17"/>
      <c r="AY625" s="77"/>
    </row>
    <row r="626" spans="1:51" x14ac:dyDescent="0.25">
      <c r="A626" s="38" t="s">
        <v>875</v>
      </c>
      <c r="B626" s="4" t="str">
        <f>VLOOKUP(LEFT(Table711[[#This Row],[Column1]],FIND("–",Table711[[#This Row],[Column1]])-1),Table610[],2,0)</f>
        <v>3 3/8</v>
      </c>
      <c r="C626" s="13">
        <f>VLOOKUP(LEFT(Table711[[#This Row],[Column1]],FIND("–",Table711[[#This Row],[Column1]])-1),Table610[],4,0)</f>
        <v>3.375</v>
      </c>
      <c r="D626" s="4" t="str">
        <f t="shared" si="18"/>
        <v>6</v>
      </c>
      <c r="E626" s="4" t="s">
        <v>384</v>
      </c>
      <c r="F626" s="4" t="s">
        <v>374</v>
      </c>
      <c r="G626" s="4" t="str">
        <f>CONCATENATE(Table711[[#This Row],[Fraction]],"-",Table711[[#This Row],[Pitch]]," ",Table711[[#This Row],[Series]]," ",Table711[[#This Row],[Class]])</f>
        <v>3 3/8-6 UN 3A</v>
      </c>
      <c r="H626" s="4" t="str">
        <f>CONCATENATE(TEXT(Table711[[#This Row],[Decimal]],".000"),"-",Table711[[#This Row],[Pitch]]," ",Table711[[#This Row],[Series]]," ",Table711[[#This Row],[Class]])</f>
        <v>3.375-6 UN 3A</v>
      </c>
      <c r="I626" s="55">
        <v>0</v>
      </c>
      <c r="J626" s="55">
        <v>3.375</v>
      </c>
      <c r="K626" s="55">
        <v>3.3567999999999998</v>
      </c>
      <c r="L626" s="55" t="s">
        <v>551</v>
      </c>
      <c r="M626" s="55">
        <v>3.2667000000000002</v>
      </c>
      <c r="N626" s="55">
        <v>3.2595000000000001</v>
      </c>
      <c r="O626" s="55">
        <v>3.1766000000000001</v>
      </c>
      <c r="R626" s="4"/>
      <c r="S626" s="38" t="s">
        <v>875</v>
      </c>
      <c r="T626" s="4" t="str">
        <f>VLOOKUP(LEFT(Table7912[[#This Row],[Column1]],FIND("–",Table7912[[#This Row],[Column1]])-1),Table610[],2,0)</f>
        <v>3 3/8</v>
      </c>
      <c r="U626" s="13">
        <f>VLOOKUP(LEFT(Table7912[[#This Row],[Column1]],FIND("–",Table7912[[#This Row],[Column1]])-1),Table610[],4,0)</f>
        <v>3.375</v>
      </c>
      <c r="V626" s="4" t="str">
        <f t="shared" si="19"/>
        <v>6</v>
      </c>
      <c r="W626" s="4" t="s">
        <v>384</v>
      </c>
      <c r="X626" s="4" t="s">
        <v>375</v>
      </c>
      <c r="Y626" s="4" t="str">
        <f>CONCATENATE(Table7912[[#This Row],[Fraction]],"-",Table7912[[#This Row],[Pitch]]," ",Table7912[[#This Row],[Series]]," ",Table7912[[#This Row],[Class]])</f>
        <v>3 3/8-6 UN 3B</v>
      </c>
      <c r="Z626" s="4" t="str">
        <f>CONCATENATE(TEXT(Table7912[[#This Row],[Decimal]],".000"),"-",Table7912[[#This Row],[Pitch]]," ",Table7912[[#This Row],[Series]]," ",Table7912[[#This Row],[Class]])</f>
        <v>3.375-6 UN 3B</v>
      </c>
      <c r="AC626" s="55">
        <v>3.375</v>
      </c>
      <c r="AE626" s="4">
        <v>3.2759999999999998</v>
      </c>
      <c r="AF626" s="4">
        <v>3.2667000000000002</v>
      </c>
      <c r="AG626" s="4"/>
      <c r="AH626" s="55">
        <v>3.1949999999999998</v>
      </c>
      <c r="AI626" s="4">
        <v>3.2145999999999999</v>
      </c>
      <c r="AJ626" s="4"/>
      <c r="AK626" s="4"/>
      <c r="AL626" s="4"/>
      <c r="AM626" s="4"/>
      <c r="AN626" s="4"/>
      <c r="AO626" s="4"/>
      <c r="AS626" s="16"/>
      <c r="AT626" s="16"/>
      <c r="AX626" s="17"/>
      <c r="AY626" s="77"/>
    </row>
    <row r="627" spans="1:51" x14ac:dyDescent="0.25">
      <c r="A627" s="38" t="s">
        <v>876</v>
      </c>
      <c r="B627" s="4" t="str">
        <f>VLOOKUP(LEFT(Table711[[#This Row],[Column1]],FIND("–",Table711[[#This Row],[Column1]])-1),Table610[],2,0)</f>
        <v>3 3/8</v>
      </c>
      <c r="C627" s="13">
        <f>VLOOKUP(LEFT(Table711[[#This Row],[Column1]],FIND("–",Table711[[#This Row],[Column1]])-1),Table610[],4,0)</f>
        <v>3.375</v>
      </c>
      <c r="D627" s="4" t="str">
        <f t="shared" si="18"/>
        <v>8</v>
      </c>
      <c r="E627" s="4" t="s">
        <v>384</v>
      </c>
      <c r="F627" s="4" t="s">
        <v>372</v>
      </c>
      <c r="G627" s="4" t="str">
        <f>CONCATENATE(Table711[[#This Row],[Fraction]],"-",Table711[[#This Row],[Pitch]]," ",Table711[[#This Row],[Series]]," ",Table711[[#This Row],[Class]])</f>
        <v>3 3/8-8 UN 2A</v>
      </c>
      <c r="H627" s="4" t="str">
        <f>CONCATENATE(TEXT(Table711[[#This Row],[Decimal]],".000"),"-",Table711[[#This Row],[Pitch]]," ",Table711[[#This Row],[Series]]," ",Table711[[#This Row],[Class]])</f>
        <v>3.375-8 UN 2A</v>
      </c>
      <c r="I627" s="55">
        <v>2.5999999999999999E-3</v>
      </c>
      <c r="J627" s="55">
        <v>3.3723999999999998</v>
      </c>
      <c r="K627" s="55">
        <v>3.3574000000000002</v>
      </c>
      <c r="L627" s="55" t="s">
        <v>551</v>
      </c>
      <c r="M627" s="55">
        <v>3.2911999999999999</v>
      </c>
      <c r="N627" s="55">
        <v>3.2824</v>
      </c>
      <c r="O627" s="55">
        <v>3.2235999999999998</v>
      </c>
      <c r="R627" s="4"/>
      <c r="S627" s="38" t="s">
        <v>876</v>
      </c>
      <c r="T627" s="4" t="str">
        <f>VLOOKUP(LEFT(Table7912[[#This Row],[Column1]],FIND("–",Table7912[[#This Row],[Column1]])-1),Table610[],2,0)</f>
        <v>3 3/8</v>
      </c>
      <c r="U627" s="13">
        <f>VLOOKUP(LEFT(Table7912[[#This Row],[Column1]],FIND("–",Table7912[[#This Row],[Column1]])-1),Table610[],4,0)</f>
        <v>3.375</v>
      </c>
      <c r="V627" s="4" t="str">
        <f t="shared" si="19"/>
        <v>8</v>
      </c>
      <c r="W627" s="4" t="s">
        <v>384</v>
      </c>
      <c r="X627" s="4" t="s">
        <v>373</v>
      </c>
      <c r="Y627" s="4" t="str">
        <f>CONCATENATE(Table7912[[#This Row],[Fraction]],"-",Table7912[[#This Row],[Pitch]]," ",Table7912[[#This Row],[Series]]," ",Table7912[[#This Row],[Class]])</f>
        <v>3 3/8-8 UN 2B</v>
      </c>
      <c r="Z627" s="4" t="str">
        <f>CONCATENATE(TEXT(Table7912[[#This Row],[Decimal]],".000"),"-",Table7912[[#This Row],[Pitch]]," ",Table7912[[#This Row],[Series]]," ",Table7912[[#This Row],[Class]])</f>
        <v>3.375-8 UN 2B</v>
      </c>
      <c r="AC627" s="55">
        <v>3.375</v>
      </c>
      <c r="AE627" s="4">
        <v>3.3052000000000001</v>
      </c>
      <c r="AF627" s="4">
        <v>3.2938000000000001</v>
      </c>
      <c r="AG627" s="4"/>
      <c r="AH627" s="55">
        <v>3.24</v>
      </c>
      <c r="AI627" s="4">
        <v>3.2650000000000001</v>
      </c>
      <c r="AJ627" s="4"/>
      <c r="AK627" s="4"/>
      <c r="AL627" s="4"/>
      <c r="AM627" s="4"/>
      <c r="AN627" s="4"/>
      <c r="AO627" s="4"/>
      <c r="AS627" s="16"/>
      <c r="AT627" s="16"/>
      <c r="AX627" s="17"/>
      <c r="AY627" s="77"/>
    </row>
    <row r="628" spans="1:51" x14ac:dyDescent="0.25">
      <c r="A628" s="38" t="s">
        <v>876</v>
      </c>
      <c r="B628" s="4" t="str">
        <f>VLOOKUP(LEFT(Table711[[#This Row],[Column1]],FIND("–",Table711[[#This Row],[Column1]])-1),Table610[],2,0)</f>
        <v>3 3/8</v>
      </c>
      <c r="C628" s="13">
        <f>VLOOKUP(LEFT(Table711[[#This Row],[Column1]],FIND("–",Table711[[#This Row],[Column1]])-1),Table610[],4,0)</f>
        <v>3.375</v>
      </c>
      <c r="D628" s="4" t="str">
        <f t="shared" si="18"/>
        <v>8</v>
      </c>
      <c r="E628" s="4" t="s">
        <v>384</v>
      </c>
      <c r="F628" s="4" t="s">
        <v>374</v>
      </c>
      <c r="G628" s="4" t="str">
        <f>CONCATENATE(Table711[[#This Row],[Fraction]],"-",Table711[[#This Row],[Pitch]]," ",Table711[[#This Row],[Series]]," ",Table711[[#This Row],[Class]])</f>
        <v>3 3/8-8 UN 3A</v>
      </c>
      <c r="H628" s="4" t="str">
        <f>CONCATENATE(TEXT(Table711[[#This Row],[Decimal]],".000"),"-",Table711[[#This Row],[Pitch]]," ",Table711[[#This Row],[Series]]," ",Table711[[#This Row],[Class]])</f>
        <v>3.375-8 UN 3A</v>
      </c>
      <c r="I628" s="55">
        <v>0</v>
      </c>
      <c r="J628" s="55">
        <v>3.375</v>
      </c>
      <c r="K628" s="55">
        <v>3.36</v>
      </c>
      <c r="L628" s="55" t="s">
        <v>551</v>
      </c>
      <c r="M628" s="55">
        <v>3.2938000000000001</v>
      </c>
      <c r="N628" s="55">
        <v>3.2871999999999999</v>
      </c>
      <c r="O628" s="55">
        <v>3.2262</v>
      </c>
      <c r="R628" s="4"/>
      <c r="S628" s="38" t="s">
        <v>876</v>
      </c>
      <c r="T628" s="4" t="str">
        <f>VLOOKUP(LEFT(Table7912[[#This Row],[Column1]],FIND("–",Table7912[[#This Row],[Column1]])-1),Table610[],2,0)</f>
        <v>3 3/8</v>
      </c>
      <c r="U628" s="13">
        <f>VLOOKUP(LEFT(Table7912[[#This Row],[Column1]],FIND("–",Table7912[[#This Row],[Column1]])-1),Table610[],4,0)</f>
        <v>3.375</v>
      </c>
      <c r="V628" s="4" t="str">
        <f t="shared" si="19"/>
        <v>8</v>
      </c>
      <c r="W628" s="4" t="s">
        <v>384</v>
      </c>
      <c r="X628" s="4" t="s">
        <v>375</v>
      </c>
      <c r="Y628" s="4" t="str">
        <f>CONCATENATE(Table7912[[#This Row],[Fraction]],"-",Table7912[[#This Row],[Pitch]]," ",Table7912[[#This Row],[Series]]," ",Table7912[[#This Row],[Class]])</f>
        <v>3 3/8-8 UN 3B</v>
      </c>
      <c r="Z628" s="4" t="str">
        <f>CONCATENATE(TEXT(Table7912[[#This Row],[Decimal]],".000"),"-",Table7912[[#This Row],[Pitch]]," ",Table7912[[#This Row],[Series]]," ",Table7912[[#This Row],[Class]])</f>
        <v>3.375-8 UN 3B</v>
      </c>
      <c r="AC628" s="55">
        <v>3.375</v>
      </c>
      <c r="AE628" s="4">
        <v>3.3022999999999998</v>
      </c>
      <c r="AF628" s="4">
        <v>3.2938000000000001</v>
      </c>
      <c r="AG628" s="4"/>
      <c r="AH628" s="55">
        <v>3.24</v>
      </c>
      <c r="AI628" s="4">
        <v>3.2547000000000001</v>
      </c>
      <c r="AJ628" s="4"/>
      <c r="AK628" s="4"/>
      <c r="AL628" s="4"/>
      <c r="AM628" s="4"/>
      <c r="AN628" s="4"/>
      <c r="AO628" s="4"/>
      <c r="AS628" s="16"/>
      <c r="AT628" s="16"/>
      <c r="AX628" s="17"/>
      <c r="AY628" s="77"/>
    </row>
    <row r="629" spans="1:51" x14ac:dyDescent="0.25">
      <c r="A629" s="38" t="s">
        <v>877</v>
      </c>
      <c r="B629" s="4" t="str">
        <f>VLOOKUP(LEFT(Table711[[#This Row],[Column1]],FIND("–",Table711[[#This Row],[Column1]])-1),Table610[],2,0)</f>
        <v>3 3/8</v>
      </c>
      <c r="C629" s="13">
        <f>VLOOKUP(LEFT(Table711[[#This Row],[Column1]],FIND("–",Table711[[#This Row],[Column1]])-1),Table610[],4,0)</f>
        <v>3.375</v>
      </c>
      <c r="D629" s="4" t="str">
        <f t="shared" si="18"/>
        <v>12</v>
      </c>
      <c r="E629" s="4" t="s">
        <v>384</v>
      </c>
      <c r="F629" s="4" t="s">
        <v>372</v>
      </c>
      <c r="G629" s="4" t="str">
        <f>CONCATENATE(Table711[[#This Row],[Fraction]],"-",Table711[[#This Row],[Pitch]]," ",Table711[[#This Row],[Series]]," ",Table711[[#This Row],[Class]])</f>
        <v>3 3/8-12 UN 2A</v>
      </c>
      <c r="H629" s="4" t="str">
        <f>CONCATENATE(TEXT(Table711[[#This Row],[Decimal]],".000"),"-",Table711[[#This Row],[Pitch]]," ",Table711[[#This Row],[Series]]," ",Table711[[#This Row],[Class]])</f>
        <v>3.375-12 UN 2A</v>
      </c>
      <c r="I629" s="55">
        <v>1.9E-3</v>
      </c>
      <c r="J629" s="55">
        <v>3.3731</v>
      </c>
      <c r="K629" s="55">
        <v>3.3616999999999999</v>
      </c>
      <c r="L629" s="55" t="s">
        <v>551</v>
      </c>
      <c r="M629" s="55">
        <v>3.319</v>
      </c>
      <c r="N629" s="55">
        <v>3.3126000000000002</v>
      </c>
      <c r="O629" s="55">
        <v>3.2738999999999998</v>
      </c>
      <c r="R629" s="4"/>
      <c r="S629" s="38" t="s">
        <v>877</v>
      </c>
      <c r="T629" s="4" t="str">
        <f>VLOOKUP(LEFT(Table7912[[#This Row],[Column1]],FIND("–",Table7912[[#This Row],[Column1]])-1),Table610[],2,0)</f>
        <v>3 3/8</v>
      </c>
      <c r="U629" s="13">
        <f>VLOOKUP(LEFT(Table7912[[#This Row],[Column1]],FIND("–",Table7912[[#This Row],[Column1]])-1),Table610[],4,0)</f>
        <v>3.375</v>
      </c>
      <c r="V629" s="4" t="str">
        <f t="shared" si="19"/>
        <v>12</v>
      </c>
      <c r="W629" s="4" t="s">
        <v>384</v>
      </c>
      <c r="X629" s="4" t="s">
        <v>373</v>
      </c>
      <c r="Y629" s="4" t="str">
        <f>CONCATENATE(Table7912[[#This Row],[Fraction]],"-",Table7912[[#This Row],[Pitch]]," ",Table7912[[#This Row],[Series]]," ",Table7912[[#This Row],[Class]])</f>
        <v>3 3/8-12 UN 2B</v>
      </c>
      <c r="Z629" s="4" t="str">
        <f>CONCATENATE(TEXT(Table7912[[#This Row],[Decimal]],".000"),"-",Table7912[[#This Row],[Pitch]]," ",Table7912[[#This Row],[Series]]," ",Table7912[[#This Row],[Class]])</f>
        <v>3.375-12 UN 2B</v>
      </c>
      <c r="AC629" s="55">
        <v>3.375</v>
      </c>
      <c r="AE629" s="4">
        <v>3.3292999999999999</v>
      </c>
      <c r="AF629" s="4">
        <v>3.3209</v>
      </c>
      <c r="AG629" s="4"/>
      <c r="AH629" s="55">
        <v>3.2850000000000001</v>
      </c>
      <c r="AI629" s="4">
        <v>3.3029999999999999</v>
      </c>
      <c r="AJ629" s="4"/>
      <c r="AK629" s="4"/>
      <c r="AL629" s="4"/>
      <c r="AM629" s="4"/>
      <c r="AN629" s="4"/>
      <c r="AO629" s="4"/>
      <c r="AS629" s="16"/>
      <c r="AT629" s="16"/>
      <c r="AX629" s="17"/>
      <c r="AY629" s="77"/>
    </row>
    <row r="630" spans="1:51" x14ac:dyDescent="0.25">
      <c r="A630" s="38" t="s">
        <v>877</v>
      </c>
      <c r="B630" s="4" t="str">
        <f>VLOOKUP(LEFT(Table711[[#This Row],[Column1]],FIND("–",Table711[[#This Row],[Column1]])-1),Table610[],2,0)</f>
        <v>3 3/8</v>
      </c>
      <c r="C630" s="13">
        <f>VLOOKUP(LEFT(Table711[[#This Row],[Column1]],FIND("–",Table711[[#This Row],[Column1]])-1),Table610[],4,0)</f>
        <v>3.375</v>
      </c>
      <c r="D630" s="4" t="str">
        <f t="shared" si="18"/>
        <v>12</v>
      </c>
      <c r="E630" s="4" t="s">
        <v>384</v>
      </c>
      <c r="F630" s="4" t="s">
        <v>374</v>
      </c>
      <c r="G630" s="4" t="str">
        <f>CONCATENATE(Table711[[#This Row],[Fraction]],"-",Table711[[#This Row],[Pitch]]," ",Table711[[#This Row],[Series]]," ",Table711[[#This Row],[Class]])</f>
        <v>3 3/8-12 UN 3A</v>
      </c>
      <c r="H630" s="4" t="str">
        <f>CONCATENATE(TEXT(Table711[[#This Row],[Decimal]],".000"),"-",Table711[[#This Row],[Pitch]]," ",Table711[[#This Row],[Series]]," ",Table711[[#This Row],[Class]])</f>
        <v>3.375-12 UN 3A</v>
      </c>
      <c r="I630" s="55">
        <v>0</v>
      </c>
      <c r="J630" s="55">
        <v>3.375</v>
      </c>
      <c r="K630" s="55">
        <v>3.3635999999999999</v>
      </c>
      <c r="L630" s="55" t="s">
        <v>551</v>
      </c>
      <c r="M630" s="55">
        <v>3.3209</v>
      </c>
      <c r="N630" s="55">
        <v>3.3161</v>
      </c>
      <c r="O630" s="55">
        <v>3.2757999999999998</v>
      </c>
      <c r="R630" s="4"/>
      <c r="S630" s="38" t="s">
        <v>877</v>
      </c>
      <c r="T630" s="4" t="str">
        <f>VLOOKUP(LEFT(Table7912[[#This Row],[Column1]],FIND("–",Table7912[[#This Row],[Column1]])-1),Table610[],2,0)</f>
        <v>3 3/8</v>
      </c>
      <c r="U630" s="13">
        <f>VLOOKUP(LEFT(Table7912[[#This Row],[Column1]],FIND("–",Table7912[[#This Row],[Column1]])-1),Table610[],4,0)</f>
        <v>3.375</v>
      </c>
      <c r="V630" s="4" t="str">
        <f t="shared" si="19"/>
        <v>12</v>
      </c>
      <c r="W630" s="4" t="s">
        <v>384</v>
      </c>
      <c r="X630" s="4" t="s">
        <v>375</v>
      </c>
      <c r="Y630" s="4" t="str">
        <f>CONCATENATE(Table7912[[#This Row],[Fraction]],"-",Table7912[[#This Row],[Pitch]]," ",Table7912[[#This Row],[Series]]," ",Table7912[[#This Row],[Class]])</f>
        <v>3 3/8-12 UN 3B</v>
      </c>
      <c r="Z630" s="4" t="str">
        <f>CONCATENATE(TEXT(Table7912[[#This Row],[Decimal]],".000"),"-",Table7912[[#This Row],[Pitch]]," ",Table7912[[#This Row],[Series]]," ",Table7912[[#This Row],[Class]])</f>
        <v>3.375-12 UN 3B</v>
      </c>
      <c r="AC630" s="55">
        <v>3.375</v>
      </c>
      <c r="AE630" s="4">
        <v>3.3271999999999999</v>
      </c>
      <c r="AF630" s="4">
        <v>3.3209</v>
      </c>
      <c r="AG630" s="4"/>
      <c r="AH630" s="55">
        <v>3.2850000000000001</v>
      </c>
      <c r="AI630" s="4">
        <v>3.2948</v>
      </c>
      <c r="AJ630" s="4"/>
      <c r="AK630" s="4"/>
      <c r="AL630" s="4"/>
      <c r="AM630" s="4"/>
      <c r="AN630" s="4"/>
      <c r="AO630" s="4"/>
      <c r="AS630" s="16"/>
      <c r="AT630" s="16"/>
      <c r="AX630" s="17"/>
      <c r="AY630" s="77"/>
    </row>
    <row r="631" spans="1:51" x14ac:dyDescent="0.25">
      <c r="A631" s="38" t="s">
        <v>878</v>
      </c>
      <c r="B631" s="4" t="str">
        <f>VLOOKUP(LEFT(Table711[[#This Row],[Column1]],FIND("–",Table711[[#This Row],[Column1]])-1),Table610[],2,0)</f>
        <v>3 3/8</v>
      </c>
      <c r="C631" s="13">
        <f>VLOOKUP(LEFT(Table711[[#This Row],[Column1]],FIND("–",Table711[[#This Row],[Column1]])-1),Table610[],4,0)</f>
        <v>3.375</v>
      </c>
      <c r="D631" s="4" t="str">
        <f t="shared" si="18"/>
        <v>16</v>
      </c>
      <c r="E631" s="4" t="s">
        <v>384</v>
      </c>
      <c r="F631" s="4" t="s">
        <v>372</v>
      </c>
      <c r="G631" s="4" t="str">
        <f>CONCATENATE(Table711[[#This Row],[Fraction]],"-",Table711[[#This Row],[Pitch]]," ",Table711[[#This Row],[Series]]," ",Table711[[#This Row],[Class]])</f>
        <v>3 3/8-16 UN 2A</v>
      </c>
      <c r="H631" s="4" t="str">
        <f>CONCATENATE(TEXT(Table711[[#This Row],[Decimal]],".000"),"-",Table711[[#This Row],[Pitch]]," ",Table711[[#This Row],[Series]]," ",Table711[[#This Row],[Class]])</f>
        <v>3.375-16 UN 2A</v>
      </c>
      <c r="I631" s="55">
        <v>1.6999999999999999E-3</v>
      </c>
      <c r="J631" s="55">
        <v>3.3733</v>
      </c>
      <c r="K631" s="55">
        <v>3.3639000000000001</v>
      </c>
      <c r="L631" s="55" t="s">
        <v>551</v>
      </c>
      <c r="M631" s="55">
        <v>3.3327</v>
      </c>
      <c r="N631" s="55">
        <v>3.3269000000000002</v>
      </c>
      <c r="O631" s="55">
        <v>3.2988</v>
      </c>
      <c r="R631" s="4"/>
      <c r="S631" s="38" t="s">
        <v>878</v>
      </c>
      <c r="T631" s="4" t="str">
        <f>VLOOKUP(LEFT(Table7912[[#This Row],[Column1]],FIND("–",Table7912[[#This Row],[Column1]])-1),Table610[],2,0)</f>
        <v>3 3/8</v>
      </c>
      <c r="U631" s="13">
        <f>VLOOKUP(LEFT(Table7912[[#This Row],[Column1]],FIND("–",Table7912[[#This Row],[Column1]])-1),Table610[],4,0)</f>
        <v>3.375</v>
      </c>
      <c r="V631" s="4" t="str">
        <f t="shared" si="19"/>
        <v>16</v>
      </c>
      <c r="W631" s="4" t="s">
        <v>384</v>
      </c>
      <c r="X631" s="4" t="s">
        <v>373</v>
      </c>
      <c r="Y631" s="4" t="str">
        <f>CONCATENATE(Table7912[[#This Row],[Fraction]],"-",Table7912[[#This Row],[Pitch]]," ",Table7912[[#This Row],[Series]]," ",Table7912[[#This Row],[Class]])</f>
        <v>3 3/8-16 UN 2B</v>
      </c>
      <c r="Z631" s="4" t="str">
        <f>CONCATENATE(TEXT(Table7912[[#This Row],[Decimal]],".000"),"-",Table7912[[#This Row],[Pitch]]," ",Table7912[[#This Row],[Series]]," ",Table7912[[#This Row],[Class]])</f>
        <v>3.375-16 UN 2B</v>
      </c>
      <c r="AC631" s="55">
        <v>3.375</v>
      </c>
      <c r="AE631" s="4">
        <v>3.3418999999999999</v>
      </c>
      <c r="AF631" s="4">
        <v>3.3344</v>
      </c>
      <c r="AG631" s="4"/>
      <c r="AH631" s="55">
        <v>3.3069999999999999</v>
      </c>
      <c r="AI631" s="4">
        <v>3.3210000000000002</v>
      </c>
      <c r="AJ631" s="4"/>
      <c r="AK631" s="4"/>
      <c r="AL631" s="4"/>
      <c r="AM631" s="4"/>
      <c r="AN631" s="4"/>
      <c r="AO631" s="4"/>
      <c r="AS631" s="16"/>
      <c r="AT631" s="16"/>
      <c r="AX631" s="17"/>
      <c r="AY631" s="77"/>
    </row>
    <row r="632" spans="1:51" x14ac:dyDescent="0.25">
      <c r="A632" s="38" t="s">
        <v>878</v>
      </c>
      <c r="B632" s="4" t="str">
        <f>VLOOKUP(LEFT(Table711[[#This Row],[Column1]],FIND("–",Table711[[#This Row],[Column1]])-1),Table610[],2,0)</f>
        <v>3 3/8</v>
      </c>
      <c r="C632" s="13">
        <f>VLOOKUP(LEFT(Table711[[#This Row],[Column1]],FIND("–",Table711[[#This Row],[Column1]])-1),Table610[],4,0)</f>
        <v>3.375</v>
      </c>
      <c r="D632" s="4" t="str">
        <f t="shared" si="18"/>
        <v>16</v>
      </c>
      <c r="E632" s="4" t="s">
        <v>384</v>
      </c>
      <c r="F632" s="4" t="s">
        <v>374</v>
      </c>
      <c r="G632" s="4" t="str">
        <f>CONCATENATE(Table711[[#This Row],[Fraction]],"-",Table711[[#This Row],[Pitch]]," ",Table711[[#This Row],[Series]]," ",Table711[[#This Row],[Class]])</f>
        <v>3 3/8-16 UN 3A</v>
      </c>
      <c r="H632" s="4" t="str">
        <f>CONCATENATE(TEXT(Table711[[#This Row],[Decimal]],".000"),"-",Table711[[#This Row],[Pitch]]," ",Table711[[#This Row],[Series]]," ",Table711[[#This Row],[Class]])</f>
        <v>3.375-16 UN 3A</v>
      </c>
      <c r="I632" s="55">
        <v>0</v>
      </c>
      <c r="J632" s="55">
        <v>3.375</v>
      </c>
      <c r="K632" s="55">
        <v>3.3656000000000001</v>
      </c>
      <c r="L632" s="55" t="s">
        <v>551</v>
      </c>
      <c r="M632" s="55">
        <v>3.3344</v>
      </c>
      <c r="N632" s="55">
        <v>3.3300999999999998</v>
      </c>
      <c r="O632" s="55">
        <v>3.3005</v>
      </c>
      <c r="R632" s="4"/>
      <c r="S632" s="38" t="s">
        <v>878</v>
      </c>
      <c r="T632" s="4" t="str">
        <f>VLOOKUP(LEFT(Table7912[[#This Row],[Column1]],FIND("–",Table7912[[#This Row],[Column1]])-1),Table610[],2,0)</f>
        <v>3 3/8</v>
      </c>
      <c r="U632" s="13">
        <f>VLOOKUP(LEFT(Table7912[[#This Row],[Column1]],FIND("–",Table7912[[#This Row],[Column1]])-1),Table610[],4,0)</f>
        <v>3.375</v>
      </c>
      <c r="V632" s="4" t="str">
        <f t="shared" si="19"/>
        <v>16</v>
      </c>
      <c r="W632" s="4" t="s">
        <v>384</v>
      </c>
      <c r="X632" s="4" t="s">
        <v>375</v>
      </c>
      <c r="Y632" s="4" t="str">
        <f>CONCATENATE(Table7912[[#This Row],[Fraction]],"-",Table7912[[#This Row],[Pitch]]," ",Table7912[[#This Row],[Series]]," ",Table7912[[#This Row],[Class]])</f>
        <v>3 3/8-16 UN 3B</v>
      </c>
      <c r="Z632" s="4" t="str">
        <f>CONCATENATE(TEXT(Table7912[[#This Row],[Decimal]],".000"),"-",Table7912[[#This Row],[Pitch]]," ",Table7912[[#This Row],[Series]]," ",Table7912[[#This Row],[Class]])</f>
        <v>3.375-16 UN 3B</v>
      </c>
      <c r="AC632" s="55">
        <v>3.375</v>
      </c>
      <c r="AE632" s="4">
        <v>3.34</v>
      </c>
      <c r="AF632" s="4">
        <v>3.3344</v>
      </c>
      <c r="AG632" s="4"/>
      <c r="AH632" s="55">
        <v>3.3069999999999999</v>
      </c>
      <c r="AI632" s="4">
        <v>3.3157999999999999</v>
      </c>
      <c r="AJ632" s="4"/>
      <c r="AK632" s="4"/>
      <c r="AL632" s="4"/>
      <c r="AM632" s="4"/>
      <c r="AN632" s="4"/>
      <c r="AO632" s="4"/>
      <c r="AS632" s="16"/>
      <c r="AT632" s="16"/>
      <c r="AX632" s="17"/>
      <c r="AY632" s="77"/>
    </row>
    <row r="633" spans="1:51" x14ac:dyDescent="0.25">
      <c r="A633" s="38" t="s">
        <v>879</v>
      </c>
      <c r="B633" s="4" t="str">
        <f>VLOOKUP(LEFT(Table711[[#This Row],[Column1]],FIND("–",Table711[[#This Row],[Column1]])-1),Table610[],2,0)</f>
        <v>3 1/2</v>
      </c>
      <c r="C633" s="13">
        <f>VLOOKUP(LEFT(Table711[[#This Row],[Column1]],FIND("–",Table711[[#This Row],[Column1]])-1),Table610[],4,0)</f>
        <v>3.5</v>
      </c>
      <c r="D633" s="4" t="str">
        <f t="shared" si="18"/>
        <v>4</v>
      </c>
      <c r="E633" s="4" t="s">
        <v>381</v>
      </c>
      <c r="F633" s="4" t="s">
        <v>376</v>
      </c>
      <c r="G633" s="4" t="str">
        <f>CONCATENATE(Table711[[#This Row],[Fraction]],"-",Table711[[#This Row],[Pitch]]," ",Table711[[#This Row],[Series]]," ",Table711[[#This Row],[Class]])</f>
        <v>3 1/2-4 UNC 1A</v>
      </c>
      <c r="H633" s="4" t="str">
        <f>CONCATENATE(TEXT(Table711[[#This Row],[Decimal]],".000"),"-",Table711[[#This Row],[Pitch]]," ",Table711[[#This Row],[Series]]," ",Table711[[#This Row],[Class]])</f>
        <v>3.500-4 UNC 1A</v>
      </c>
      <c r="I633" s="55">
        <v>3.3E-3</v>
      </c>
      <c r="J633" s="55">
        <v>3.4967000000000001</v>
      </c>
      <c r="K633" s="55">
        <v>3.4609999999999999</v>
      </c>
      <c r="L633" s="55" t="s">
        <v>551</v>
      </c>
      <c r="M633" s="55">
        <v>3.3342999999999998</v>
      </c>
      <c r="N633" s="55">
        <v>3.3176999999999999</v>
      </c>
      <c r="O633" s="55">
        <v>3.1989999999999998</v>
      </c>
      <c r="R633" s="4"/>
      <c r="S633" s="38" t="s">
        <v>879</v>
      </c>
      <c r="T633" s="4" t="str">
        <f>VLOOKUP(LEFT(Table7912[[#This Row],[Column1]],FIND("–",Table7912[[#This Row],[Column1]])-1),Table610[],2,0)</f>
        <v>3 1/2</v>
      </c>
      <c r="U633" s="13">
        <f>VLOOKUP(LEFT(Table7912[[#This Row],[Column1]],FIND("–",Table7912[[#This Row],[Column1]])-1),Table610[],4,0)</f>
        <v>3.5</v>
      </c>
      <c r="V633" s="4" t="str">
        <f t="shared" si="19"/>
        <v>4</v>
      </c>
      <c r="W633" s="4" t="s">
        <v>381</v>
      </c>
      <c r="X633" s="4" t="s">
        <v>377</v>
      </c>
      <c r="Y633" s="4" t="str">
        <f>CONCATENATE(Table7912[[#This Row],[Fraction]],"-",Table7912[[#This Row],[Pitch]]," ",Table7912[[#This Row],[Series]]," ",Table7912[[#This Row],[Class]])</f>
        <v>3 1/2-4 UNC 1B</v>
      </c>
      <c r="Z633" s="4" t="str">
        <f>CONCATENATE(TEXT(Table7912[[#This Row],[Decimal]],".000"),"-",Table7912[[#This Row],[Pitch]]," ",Table7912[[#This Row],[Series]]," ",Table7912[[#This Row],[Class]])</f>
        <v>3.500-4 UNC 1B</v>
      </c>
      <c r="AC633" s="55">
        <v>3.5</v>
      </c>
      <c r="AE633" s="4">
        <v>3.3591000000000002</v>
      </c>
      <c r="AF633" s="4">
        <v>3.3376000000000001</v>
      </c>
      <c r="AG633" s="4"/>
      <c r="AH633" s="55">
        <v>3.2290000000000001</v>
      </c>
      <c r="AI633" s="4">
        <v>3.2669999999999999</v>
      </c>
      <c r="AJ633" s="4"/>
      <c r="AK633" s="4"/>
      <c r="AL633" s="4"/>
      <c r="AM633" s="4"/>
      <c r="AN633" s="4"/>
      <c r="AO633" s="4"/>
      <c r="AS633" s="16"/>
      <c r="AT633" s="16"/>
      <c r="AX633" s="17"/>
      <c r="AY633" s="77"/>
    </row>
    <row r="634" spans="1:51" x14ac:dyDescent="0.25">
      <c r="A634" s="38" t="s">
        <v>879</v>
      </c>
      <c r="B634" s="4" t="str">
        <f>VLOOKUP(LEFT(Table711[[#This Row],[Column1]],FIND("–",Table711[[#This Row],[Column1]])-1),Table610[],2,0)</f>
        <v>3 1/2</v>
      </c>
      <c r="C634" s="13">
        <f>VLOOKUP(LEFT(Table711[[#This Row],[Column1]],FIND("–",Table711[[#This Row],[Column1]])-1),Table610[],4,0)</f>
        <v>3.5</v>
      </c>
      <c r="D634" s="4" t="str">
        <f t="shared" si="18"/>
        <v>4</v>
      </c>
      <c r="E634" s="4" t="s">
        <v>381</v>
      </c>
      <c r="F634" s="4" t="s">
        <v>372</v>
      </c>
      <c r="G634" s="4" t="str">
        <f>CONCATENATE(Table711[[#This Row],[Fraction]],"-",Table711[[#This Row],[Pitch]]," ",Table711[[#This Row],[Series]]," ",Table711[[#This Row],[Class]])</f>
        <v>3 1/2-4 UNC 2A</v>
      </c>
      <c r="H634" s="4" t="str">
        <f>CONCATENATE(TEXT(Table711[[#This Row],[Decimal]],".000"),"-",Table711[[#This Row],[Pitch]]," ",Table711[[#This Row],[Series]]," ",Table711[[#This Row],[Class]])</f>
        <v>3.500-4 UNC 2A</v>
      </c>
      <c r="I634" s="55">
        <v>3.3E-3</v>
      </c>
      <c r="J634" s="55">
        <v>3.4967000000000001</v>
      </c>
      <c r="K634" s="55">
        <v>3.4729000000000001</v>
      </c>
      <c r="L634" s="55">
        <v>3.4609999999999999</v>
      </c>
      <c r="M634" s="55">
        <v>3.3342999999999998</v>
      </c>
      <c r="N634" s="55">
        <v>3.3233000000000001</v>
      </c>
      <c r="O634" s="55">
        <v>3.1989999999999998</v>
      </c>
      <c r="R634" s="4"/>
      <c r="S634" s="38" t="s">
        <v>879</v>
      </c>
      <c r="T634" s="4" t="str">
        <f>VLOOKUP(LEFT(Table7912[[#This Row],[Column1]],FIND("–",Table7912[[#This Row],[Column1]])-1),Table610[],2,0)</f>
        <v>3 1/2</v>
      </c>
      <c r="U634" s="13">
        <f>VLOOKUP(LEFT(Table7912[[#This Row],[Column1]],FIND("–",Table7912[[#This Row],[Column1]])-1),Table610[],4,0)</f>
        <v>3.5</v>
      </c>
      <c r="V634" s="4" t="str">
        <f t="shared" si="19"/>
        <v>4</v>
      </c>
      <c r="W634" s="4" t="s">
        <v>381</v>
      </c>
      <c r="X634" s="4" t="s">
        <v>373</v>
      </c>
      <c r="Y634" s="4" t="str">
        <f>CONCATENATE(Table7912[[#This Row],[Fraction]],"-",Table7912[[#This Row],[Pitch]]," ",Table7912[[#This Row],[Series]]," ",Table7912[[#This Row],[Class]])</f>
        <v>3 1/2-4 UNC 2B</v>
      </c>
      <c r="Z634" s="4" t="str">
        <f>CONCATENATE(TEXT(Table7912[[#This Row],[Decimal]],".000"),"-",Table7912[[#This Row],[Pitch]]," ",Table7912[[#This Row],[Series]]," ",Table7912[[#This Row],[Class]])</f>
        <v>3.500-4 UNC 2B</v>
      </c>
      <c r="AC634" s="55">
        <v>3.5</v>
      </c>
      <c r="AE634" s="4">
        <v>3.3519000000000001</v>
      </c>
      <c r="AF634" s="4">
        <v>3.3376000000000001</v>
      </c>
      <c r="AG634" s="4"/>
      <c r="AH634" s="55">
        <v>3.2290000000000001</v>
      </c>
      <c r="AI634" s="4">
        <v>3.2669999999999999</v>
      </c>
      <c r="AJ634" s="4"/>
      <c r="AK634" s="4"/>
      <c r="AL634" s="4"/>
      <c r="AM634" s="4"/>
      <c r="AN634" s="4"/>
      <c r="AO634" s="4"/>
      <c r="AS634" s="16"/>
      <c r="AT634" s="16"/>
      <c r="AX634" s="17"/>
      <c r="AY634" s="77"/>
    </row>
    <row r="635" spans="1:51" x14ac:dyDescent="0.25">
      <c r="A635" s="38" t="s">
        <v>880</v>
      </c>
      <c r="B635" s="4" t="str">
        <f>VLOOKUP(LEFT(Table711[[#This Row],[Column1]],FIND("–",Table711[[#This Row],[Column1]])-1),Table610[],2,0)</f>
        <v>3 1/2</v>
      </c>
      <c r="C635" s="13">
        <f>VLOOKUP(LEFT(Table711[[#This Row],[Column1]],FIND("–",Table711[[#This Row],[Column1]])-1),Table610[],4,0)</f>
        <v>3.5</v>
      </c>
      <c r="D635" s="4" t="str">
        <f t="shared" si="18"/>
        <v>6</v>
      </c>
      <c r="E635" s="4" t="s">
        <v>384</v>
      </c>
      <c r="F635" s="4" t="s">
        <v>374</v>
      </c>
      <c r="G635" s="4" t="str">
        <f>CONCATENATE(Table711[[#This Row],[Fraction]],"-",Table711[[#This Row],[Pitch]]," ",Table711[[#This Row],[Series]]," ",Table711[[#This Row],[Class]])</f>
        <v>3 1/2-6 UN 3A</v>
      </c>
      <c r="H635" s="4" t="str">
        <f>CONCATENATE(TEXT(Table711[[#This Row],[Decimal]],".000"),"-",Table711[[#This Row],[Pitch]]," ",Table711[[#This Row],[Series]]," ",Table711[[#This Row],[Class]])</f>
        <v>3.500-6 UN 3A</v>
      </c>
      <c r="I635" s="55">
        <v>0</v>
      </c>
      <c r="J635" s="55">
        <v>3.5</v>
      </c>
      <c r="K635" s="55">
        <v>3.4762</v>
      </c>
      <c r="L635" s="55" t="s">
        <v>551</v>
      </c>
      <c r="M635" s="55">
        <v>3.3376000000000001</v>
      </c>
      <c r="N635" s="55">
        <v>3.3292999999999999</v>
      </c>
      <c r="O635" s="55">
        <v>3.2023000000000001</v>
      </c>
      <c r="R635" s="4"/>
      <c r="S635" s="38" t="s">
        <v>880</v>
      </c>
      <c r="T635" s="4" t="str">
        <f>VLOOKUP(LEFT(Table7912[[#This Row],[Column1]],FIND("–",Table7912[[#This Row],[Column1]])-1),Table610[],2,0)</f>
        <v>3 1/2</v>
      </c>
      <c r="U635" s="13">
        <f>VLOOKUP(LEFT(Table7912[[#This Row],[Column1]],FIND("–",Table7912[[#This Row],[Column1]])-1),Table610[],4,0)</f>
        <v>3.5</v>
      </c>
      <c r="V635" s="4" t="str">
        <f t="shared" si="19"/>
        <v>6</v>
      </c>
      <c r="W635" s="4" t="s">
        <v>384</v>
      </c>
      <c r="X635" s="4" t="s">
        <v>375</v>
      </c>
      <c r="Y635" s="4" t="str">
        <f>CONCATENATE(Table7912[[#This Row],[Fraction]],"-",Table7912[[#This Row],[Pitch]]," ",Table7912[[#This Row],[Series]]," ",Table7912[[#This Row],[Class]])</f>
        <v>3 1/2-6 UN 3B</v>
      </c>
      <c r="Z635" s="4" t="str">
        <f>CONCATENATE(TEXT(Table7912[[#This Row],[Decimal]],".000"),"-",Table7912[[#This Row],[Pitch]]," ",Table7912[[#This Row],[Series]]," ",Table7912[[#This Row],[Class]])</f>
        <v>3.500-6 UN 3B</v>
      </c>
      <c r="AC635" s="55">
        <v>3.5</v>
      </c>
      <c r="AE635" s="4">
        <v>3.3483999999999998</v>
      </c>
      <c r="AF635" s="4">
        <v>3.3376000000000001</v>
      </c>
      <c r="AG635" s="4"/>
      <c r="AH635" s="55">
        <v>3.2290000000000001</v>
      </c>
      <c r="AI635" s="4">
        <v>3.2593999999999999</v>
      </c>
      <c r="AJ635" s="4"/>
      <c r="AK635" s="4"/>
      <c r="AL635" s="4"/>
      <c r="AM635" s="4"/>
      <c r="AN635" s="4"/>
      <c r="AO635" s="4"/>
      <c r="AS635" s="16"/>
      <c r="AT635" s="16"/>
      <c r="AX635" s="17"/>
      <c r="AY635" s="77"/>
    </row>
    <row r="636" spans="1:51" x14ac:dyDescent="0.25">
      <c r="A636" s="38" t="s">
        <v>880</v>
      </c>
      <c r="B636" s="4" t="str">
        <f>VLOOKUP(LEFT(Table711[[#This Row],[Column1]],FIND("–",Table711[[#This Row],[Column1]])-1),Table610[],2,0)</f>
        <v>3 1/2</v>
      </c>
      <c r="C636" s="13">
        <f>VLOOKUP(LEFT(Table711[[#This Row],[Column1]],FIND("–",Table711[[#This Row],[Column1]])-1),Table610[],4,0)</f>
        <v>3.5</v>
      </c>
      <c r="D636" s="4" t="str">
        <f t="shared" si="18"/>
        <v>6</v>
      </c>
      <c r="E636" s="4" t="s">
        <v>384</v>
      </c>
      <c r="F636" s="4" t="s">
        <v>372</v>
      </c>
      <c r="G636" s="4" t="str">
        <f>CONCATENATE(Table711[[#This Row],[Fraction]],"-",Table711[[#This Row],[Pitch]]," ",Table711[[#This Row],[Series]]," ",Table711[[#This Row],[Class]])</f>
        <v>3 1/2-6 UN 2A</v>
      </c>
      <c r="H636" s="4" t="str">
        <f>CONCATENATE(TEXT(Table711[[#This Row],[Decimal]],".000"),"-",Table711[[#This Row],[Pitch]]," ",Table711[[#This Row],[Series]]," ",Table711[[#This Row],[Class]])</f>
        <v>3.500-6 UN 2A</v>
      </c>
      <c r="I636" s="55">
        <v>2.8999999999999998E-3</v>
      </c>
      <c r="J636" s="55">
        <v>3.4971000000000001</v>
      </c>
      <c r="K636" s="55">
        <v>3.4788999999999999</v>
      </c>
      <c r="L636" s="55" t="s">
        <v>551</v>
      </c>
      <c r="M636" s="55">
        <v>3.3887999999999998</v>
      </c>
      <c r="N636" s="55">
        <v>3.3792</v>
      </c>
      <c r="O636" s="55">
        <v>3.2987000000000002</v>
      </c>
      <c r="R636" s="4"/>
      <c r="S636" s="38" t="s">
        <v>880</v>
      </c>
      <c r="T636" s="4" t="str">
        <f>VLOOKUP(LEFT(Table7912[[#This Row],[Column1]],FIND("–",Table7912[[#This Row],[Column1]])-1),Table610[],2,0)</f>
        <v>3 1/2</v>
      </c>
      <c r="U636" s="13">
        <f>VLOOKUP(LEFT(Table7912[[#This Row],[Column1]],FIND("–",Table7912[[#This Row],[Column1]])-1),Table610[],4,0)</f>
        <v>3.5</v>
      </c>
      <c r="V636" s="4" t="str">
        <f t="shared" si="19"/>
        <v>6</v>
      </c>
      <c r="W636" s="4" t="s">
        <v>384</v>
      </c>
      <c r="X636" s="4" t="s">
        <v>373</v>
      </c>
      <c r="Y636" s="4" t="str">
        <f>CONCATENATE(Table7912[[#This Row],[Fraction]],"-",Table7912[[#This Row],[Pitch]]," ",Table7912[[#This Row],[Series]]," ",Table7912[[#This Row],[Class]])</f>
        <v>3 1/2-6 UN 2B</v>
      </c>
      <c r="Z636" s="4" t="str">
        <f>CONCATENATE(TEXT(Table7912[[#This Row],[Decimal]],".000"),"-",Table7912[[#This Row],[Pitch]]," ",Table7912[[#This Row],[Series]]," ",Table7912[[#This Row],[Class]])</f>
        <v>3.500-6 UN 2B</v>
      </c>
      <c r="AC636" s="55">
        <v>3.5</v>
      </c>
      <c r="AE636" s="4">
        <v>3.4041999999999999</v>
      </c>
      <c r="AF636" s="4">
        <v>3.3917000000000002</v>
      </c>
      <c r="AG636" s="4"/>
      <c r="AH636" s="55">
        <v>3.32</v>
      </c>
      <c r="AI636" s="4">
        <v>3.35</v>
      </c>
      <c r="AJ636" s="4"/>
      <c r="AK636" s="4"/>
      <c r="AL636" s="4"/>
      <c r="AM636" s="4"/>
      <c r="AN636" s="4"/>
      <c r="AO636" s="4"/>
      <c r="AS636" s="16"/>
      <c r="AT636" s="16"/>
      <c r="AX636" s="17"/>
      <c r="AY636" s="77"/>
    </row>
    <row r="637" spans="1:51" x14ac:dyDescent="0.25">
      <c r="A637" s="38" t="s">
        <v>880</v>
      </c>
      <c r="B637" s="4" t="str">
        <f>VLOOKUP(LEFT(Table711[[#This Row],[Column1]],FIND("–",Table711[[#This Row],[Column1]])-1),Table610[],2,0)</f>
        <v>3 1/2</v>
      </c>
      <c r="C637" s="13">
        <f>VLOOKUP(LEFT(Table711[[#This Row],[Column1]],FIND("–",Table711[[#This Row],[Column1]])-1),Table610[],4,0)</f>
        <v>3.5</v>
      </c>
      <c r="D637" s="4" t="str">
        <f t="shared" si="18"/>
        <v>6</v>
      </c>
      <c r="E637" s="4" t="s">
        <v>384</v>
      </c>
      <c r="F637" s="4" t="s">
        <v>374</v>
      </c>
      <c r="G637" s="4" t="str">
        <f>CONCATENATE(Table711[[#This Row],[Fraction]],"-",Table711[[#This Row],[Pitch]]," ",Table711[[#This Row],[Series]]," ",Table711[[#This Row],[Class]])</f>
        <v>3 1/2-6 UN 3A</v>
      </c>
      <c r="H637" s="4" t="str">
        <f>CONCATENATE(TEXT(Table711[[#This Row],[Decimal]],".000"),"-",Table711[[#This Row],[Pitch]]," ",Table711[[#This Row],[Series]]," ",Table711[[#This Row],[Class]])</f>
        <v>3.500-6 UN 3A</v>
      </c>
      <c r="I637" s="55">
        <v>0</v>
      </c>
      <c r="J637" s="55">
        <v>3.5</v>
      </c>
      <c r="K637" s="55">
        <v>3.4817999999999998</v>
      </c>
      <c r="L637" s="55" t="s">
        <v>551</v>
      </c>
      <c r="M637" s="55">
        <v>3.3917000000000002</v>
      </c>
      <c r="N637" s="55">
        <v>3.3845000000000001</v>
      </c>
      <c r="O637" s="55">
        <v>3.3016000000000001</v>
      </c>
      <c r="R637" s="4"/>
      <c r="S637" s="38" t="s">
        <v>880</v>
      </c>
      <c r="T637" s="4" t="str">
        <f>VLOOKUP(LEFT(Table7912[[#This Row],[Column1]],FIND("–",Table7912[[#This Row],[Column1]])-1),Table610[],2,0)</f>
        <v>3 1/2</v>
      </c>
      <c r="U637" s="13">
        <f>VLOOKUP(LEFT(Table7912[[#This Row],[Column1]],FIND("–",Table7912[[#This Row],[Column1]])-1),Table610[],4,0)</f>
        <v>3.5</v>
      </c>
      <c r="V637" s="4" t="str">
        <f t="shared" si="19"/>
        <v>6</v>
      </c>
      <c r="W637" s="4" t="s">
        <v>384</v>
      </c>
      <c r="X637" s="4" t="s">
        <v>375</v>
      </c>
      <c r="Y637" s="4" t="str">
        <f>CONCATENATE(Table7912[[#This Row],[Fraction]],"-",Table7912[[#This Row],[Pitch]]," ",Table7912[[#This Row],[Series]]," ",Table7912[[#This Row],[Class]])</f>
        <v>3 1/2-6 UN 3B</v>
      </c>
      <c r="Z637" s="4" t="str">
        <f>CONCATENATE(TEXT(Table7912[[#This Row],[Decimal]],".000"),"-",Table7912[[#This Row],[Pitch]]," ",Table7912[[#This Row],[Series]]," ",Table7912[[#This Row],[Class]])</f>
        <v>3.500-6 UN 3B</v>
      </c>
      <c r="AC637" s="55">
        <v>3.5</v>
      </c>
      <c r="AE637" s="4">
        <v>3.4011</v>
      </c>
      <c r="AF637" s="4">
        <v>3.3917000000000002</v>
      </c>
      <c r="AG637" s="4"/>
      <c r="AH637" s="55">
        <v>3.32</v>
      </c>
      <c r="AI637" s="4">
        <v>3.3395999999999999</v>
      </c>
      <c r="AJ637" s="4"/>
      <c r="AK637" s="4"/>
      <c r="AL637" s="4"/>
      <c r="AM637" s="4"/>
      <c r="AN637" s="4"/>
      <c r="AO637" s="4"/>
      <c r="AS637" s="16"/>
      <c r="AT637" s="16"/>
      <c r="AX637" s="17"/>
      <c r="AY637" s="77"/>
    </row>
    <row r="638" spans="1:51" x14ac:dyDescent="0.25">
      <c r="A638" s="38" t="s">
        <v>881</v>
      </c>
      <c r="B638" s="4" t="str">
        <f>VLOOKUP(LEFT(Table711[[#This Row],[Column1]],FIND("–",Table711[[#This Row],[Column1]])-1),Table610[],2,0)</f>
        <v>3 1/2</v>
      </c>
      <c r="C638" s="13">
        <f>VLOOKUP(LEFT(Table711[[#This Row],[Column1]],FIND("–",Table711[[#This Row],[Column1]])-1),Table610[],4,0)</f>
        <v>3.5</v>
      </c>
      <c r="D638" s="4" t="str">
        <f t="shared" si="18"/>
        <v>8</v>
      </c>
      <c r="E638" s="4" t="s">
        <v>384</v>
      </c>
      <c r="F638" s="4" t="s">
        <v>372</v>
      </c>
      <c r="G638" s="4" t="str">
        <f>CONCATENATE(Table711[[#This Row],[Fraction]],"-",Table711[[#This Row],[Pitch]]," ",Table711[[#This Row],[Series]]," ",Table711[[#This Row],[Class]])</f>
        <v>3 1/2-8 UN 2A</v>
      </c>
      <c r="H638" s="4" t="str">
        <f>CONCATENATE(TEXT(Table711[[#This Row],[Decimal]],".000"),"-",Table711[[#This Row],[Pitch]]," ",Table711[[#This Row],[Series]]," ",Table711[[#This Row],[Class]])</f>
        <v>3.500-8 UN 2A</v>
      </c>
      <c r="I638" s="55">
        <v>2.5999999999999999E-3</v>
      </c>
      <c r="J638" s="55">
        <v>3.4973999999999998</v>
      </c>
      <c r="K638" s="55">
        <v>3.4824000000000002</v>
      </c>
      <c r="L638" s="55">
        <v>3.4748999999999999</v>
      </c>
      <c r="M638" s="55">
        <v>3.4161999999999999</v>
      </c>
      <c r="N638" s="55">
        <v>3.4074</v>
      </c>
      <c r="O638" s="55">
        <v>3.3485999999999998</v>
      </c>
      <c r="R638" s="4"/>
      <c r="S638" s="38" t="s">
        <v>881</v>
      </c>
      <c r="T638" s="4" t="str">
        <f>VLOOKUP(LEFT(Table7912[[#This Row],[Column1]],FIND("–",Table7912[[#This Row],[Column1]])-1),Table610[],2,0)</f>
        <v>3 1/2</v>
      </c>
      <c r="U638" s="13">
        <f>VLOOKUP(LEFT(Table7912[[#This Row],[Column1]],FIND("–",Table7912[[#This Row],[Column1]])-1),Table610[],4,0)</f>
        <v>3.5</v>
      </c>
      <c r="V638" s="4" t="str">
        <f t="shared" si="19"/>
        <v>8</v>
      </c>
      <c r="W638" s="4" t="s">
        <v>384</v>
      </c>
      <c r="X638" s="4" t="s">
        <v>373</v>
      </c>
      <c r="Y638" s="4" t="str">
        <f>CONCATENATE(Table7912[[#This Row],[Fraction]],"-",Table7912[[#This Row],[Pitch]]," ",Table7912[[#This Row],[Series]]," ",Table7912[[#This Row],[Class]])</f>
        <v>3 1/2-8 UN 2B</v>
      </c>
      <c r="Z638" s="4" t="str">
        <f>CONCATENATE(TEXT(Table7912[[#This Row],[Decimal]],".000"),"-",Table7912[[#This Row],[Pitch]]," ",Table7912[[#This Row],[Series]]," ",Table7912[[#This Row],[Class]])</f>
        <v>3.500-8 UN 2B</v>
      </c>
      <c r="AC638" s="55">
        <v>3.5</v>
      </c>
      <c r="AE638" s="4">
        <v>3.4302999999999999</v>
      </c>
      <c r="AF638" s="4">
        <v>3.4188000000000001</v>
      </c>
      <c r="AG638" s="4"/>
      <c r="AH638" s="55">
        <v>3.3650000000000002</v>
      </c>
      <c r="AI638" s="4">
        <v>3.39</v>
      </c>
      <c r="AJ638" s="4"/>
      <c r="AK638" s="4"/>
      <c r="AL638" s="4"/>
      <c r="AM638" s="4"/>
      <c r="AN638" s="4"/>
      <c r="AO638" s="4"/>
      <c r="AS638" s="16"/>
      <c r="AT638" s="16"/>
      <c r="AX638" s="17"/>
      <c r="AY638" s="77"/>
    </row>
    <row r="639" spans="1:51" x14ac:dyDescent="0.25">
      <c r="A639" s="38" t="s">
        <v>881</v>
      </c>
      <c r="B639" s="4" t="str">
        <f>VLOOKUP(LEFT(Table711[[#This Row],[Column1]],FIND("–",Table711[[#This Row],[Column1]])-1),Table610[],2,0)</f>
        <v>3 1/2</v>
      </c>
      <c r="C639" s="13">
        <f>VLOOKUP(LEFT(Table711[[#This Row],[Column1]],FIND("–",Table711[[#This Row],[Column1]])-1),Table610[],4,0)</f>
        <v>3.5</v>
      </c>
      <c r="D639" s="4" t="str">
        <f t="shared" si="18"/>
        <v>8</v>
      </c>
      <c r="E639" s="4" t="s">
        <v>384</v>
      </c>
      <c r="F639" s="4" t="s">
        <v>374</v>
      </c>
      <c r="G639" s="4" t="str">
        <f>CONCATENATE(Table711[[#This Row],[Fraction]],"-",Table711[[#This Row],[Pitch]]," ",Table711[[#This Row],[Series]]," ",Table711[[#This Row],[Class]])</f>
        <v>3 1/2-8 UN 3A</v>
      </c>
      <c r="H639" s="4" t="str">
        <f>CONCATENATE(TEXT(Table711[[#This Row],[Decimal]],".000"),"-",Table711[[#This Row],[Pitch]]," ",Table711[[#This Row],[Series]]," ",Table711[[#This Row],[Class]])</f>
        <v>3.500-8 UN 3A</v>
      </c>
      <c r="I639" s="55">
        <v>0</v>
      </c>
      <c r="J639" s="55">
        <v>3.5</v>
      </c>
      <c r="K639" s="55">
        <v>3.4849999999999999</v>
      </c>
      <c r="L639" s="55" t="s">
        <v>551</v>
      </c>
      <c r="M639" s="55">
        <v>3.4188000000000001</v>
      </c>
      <c r="N639" s="55">
        <v>3.4121999999999999</v>
      </c>
      <c r="O639" s="55">
        <v>3.3512</v>
      </c>
      <c r="R639" s="4"/>
      <c r="S639" s="38" t="s">
        <v>881</v>
      </c>
      <c r="T639" s="4" t="str">
        <f>VLOOKUP(LEFT(Table7912[[#This Row],[Column1]],FIND("–",Table7912[[#This Row],[Column1]])-1),Table610[],2,0)</f>
        <v>3 1/2</v>
      </c>
      <c r="U639" s="13">
        <f>VLOOKUP(LEFT(Table7912[[#This Row],[Column1]],FIND("–",Table7912[[#This Row],[Column1]])-1),Table610[],4,0)</f>
        <v>3.5</v>
      </c>
      <c r="V639" s="4" t="str">
        <f t="shared" si="19"/>
        <v>8</v>
      </c>
      <c r="W639" s="4" t="s">
        <v>384</v>
      </c>
      <c r="X639" s="4" t="s">
        <v>375</v>
      </c>
      <c r="Y639" s="4" t="str">
        <f>CONCATENATE(Table7912[[#This Row],[Fraction]],"-",Table7912[[#This Row],[Pitch]]," ",Table7912[[#This Row],[Series]]," ",Table7912[[#This Row],[Class]])</f>
        <v>3 1/2-8 UN 3B</v>
      </c>
      <c r="Z639" s="4" t="str">
        <f>CONCATENATE(TEXT(Table7912[[#This Row],[Decimal]],".000"),"-",Table7912[[#This Row],[Pitch]]," ",Table7912[[#This Row],[Series]]," ",Table7912[[#This Row],[Class]])</f>
        <v>3.500-8 UN 3B</v>
      </c>
      <c r="AC639" s="55">
        <v>3.5</v>
      </c>
      <c r="AE639" s="4">
        <v>3.4274</v>
      </c>
      <c r="AF639" s="4">
        <v>3.4188000000000001</v>
      </c>
      <c r="AG639" s="4"/>
      <c r="AH639" s="55">
        <v>3.3650000000000002</v>
      </c>
      <c r="AI639" s="4">
        <v>3.3797000000000001</v>
      </c>
      <c r="AJ639" s="4"/>
      <c r="AK639" s="4"/>
      <c r="AL639" s="4"/>
      <c r="AM639" s="4"/>
      <c r="AN639" s="4"/>
      <c r="AO639" s="4"/>
      <c r="AS639" s="16"/>
      <c r="AT639" s="16"/>
      <c r="AX639" s="17"/>
      <c r="AY639" s="77"/>
    </row>
    <row r="640" spans="1:51" x14ac:dyDescent="0.25">
      <c r="A640" s="38" t="s">
        <v>882</v>
      </c>
      <c r="B640" s="4" t="str">
        <f>VLOOKUP(LEFT(Table711[[#This Row],[Column1]],FIND("–",Table711[[#This Row],[Column1]])-1),Table610[],2,0)</f>
        <v>3 1/2</v>
      </c>
      <c r="C640" s="13">
        <f>VLOOKUP(LEFT(Table711[[#This Row],[Column1]],FIND("–",Table711[[#This Row],[Column1]])-1),Table610[],4,0)</f>
        <v>3.5</v>
      </c>
      <c r="D640" s="4" t="str">
        <f t="shared" si="18"/>
        <v>10</v>
      </c>
      <c r="E640" s="4" t="s">
        <v>382</v>
      </c>
      <c r="F640" s="4" t="s">
        <v>372</v>
      </c>
      <c r="G640" s="4" t="str">
        <f>CONCATENATE(Table711[[#This Row],[Fraction]],"-",Table711[[#This Row],[Pitch]]," ",Table711[[#This Row],[Series]]," ",Table711[[#This Row],[Class]])</f>
        <v>3 1/2-10 UNS 2A</v>
      </c>
      <c r="H640" s="4" t="str">
        <f>CONCATENATE(TEXT(Table711[[#This Row],[Decimal]],".000"),"-",Table711[[#This Row],[Pitch]]," ",Table711[[#This Row],[Series]]," ",Table711[[#This Row],[Class]])</f>
        <v>3.500-10 UNS 2A</v>
      </c>
      <c r="I640" s="55">
        <v>2.0999999999999999E-3</v>
      </c>
      <c r="J640" s="55">
        <v>3.4979</v>
      </c>
      <c r="K640" s="55">
        <v>3.4849999999999999</v>
      </c>
      <c r="L640" s="55" t="s">
        <v>551</v>
      </c>
      <c r="M640" s="55">
        <v>3.4329000000000001</v>
      </c>
      <c r="N640" s="55">
        <v>3.4260000000000002</v>
      </c>
      <c r="O640" s="55">
        <v>3.3788999999999998</v>
      </c>
      <c r="R640" s="4"/>
      <c r="S640" s="38" t="s">
        <v>882</v>
      </c>
      <c r="T640" s="4" t="str">
        <f>VLOOKUP(LEFT(Table7912[[#This Row],[Column1]],FIND("–",Table7912[[#This Row],[Column1]])-1),Table610[],2,0)</f>
        <v>3 1/2</v>
      </c>
      <c r="U640" s="13">
        <f>VLOOKUP(LEFT(Table7912[[#This Row],[Column1]],FIND("–",Table7912[[#This Row],[Column1]])-1),Table610[],4,0)</f>
        <v>3.5</v>
      </c>
      <c r="V640" s="4" t="str">
        <f t="shared" si="19"/>
        <v>10</v>
      </c>
      <c r="W640" s="4" t="s">
        <v>382</v>
      </c>
      <c r="X640" s="4" t="s">
        <v>373</v>
      </c>
      <c r="Y640" s="4" t="str">
        <f>CONCATENATE(Table7912[[#This Row],[Fraction]],"-",Table7912[[#This Row],[Pitch]]," ",Table7912[[#This Row],[Series]]," ",Table7912[[#This Row],[Class]])</f>
        <v>3 1/2-10 UNS 2B</v>
      </c>
      <c r="Z640" s="4" t="str">
        <f>CONCATENATE(TEXT(Table7912[[#This Row],[Decimal]],".000"),"-",Table7912[[#This Row],[Pitch]]," ",Table7912[[#This Row],[Series]]," ",Table7912[[#This Row],[Class]])</f>
        <v>3.500-10 UNS 2B</v>
      </c>
      <c r="AC640" s="55">
        <v>3.5</v>
      </c>
      <c r="AE640" s="4">
        <v>3.444</v>
      </c>
      <c r="AF640" s="4">
        <v>3.4350000000000001</v>
      </c>
      <c r="AG640" s="4"/>
      <c r="AH640" s="55">
        <v>3.3919999999999999</v>
      </c>
      <c r="AI640" s="4">
        <v>3.4129999999999998</v>
      </c>
      <c r="AJ640" s="4"/>
      <c r="AK640" s="4"/>
      <c r="AL640" s="4"/>
      <c r="AM640" s="4"/>
      <c r="AN640" s="4"/>
      <c r="AO640" s="4"/>
      <c r="AS640" s="16"/>
      <c r="AT640" s="16"/>
      <c r="AX640" s="17"/>
      <c r="AY640" s="77"/>
    </row>
    <row r="641" spans="1:51" x14ac:dyDescent="0.25">
      <c r="A641" s="38" t="s">
        <v>883</v>
      </c>
      <c r="B641" s="4" t="str">
        <f>VLOOKUP(LEFT(Table711[[#This Row],[Column1]],FIND("–",Table711[[#This Row],[Column1]])-1),Table610[],2,0)</f>
        <v>3 1/2</v>
      </c>
      <c r="C641" s="13">
        <f>VLOOKUP(LEFT(Table711[[#This Row],[Column1]],FIND("–",Table711[[#This Row],[Column1]])-1),Table610[],4,0)</f>
        <v>3.5</v>
      </c>
      <c r="D641" s="4" t="str">
        <f t="shared" si="18"/>
        <v>12</v>
      </c>
      <c r="E641" s="4" t="s">
        <v>384</v>
      </c>
      <c r="F641" s="4" t="s">
        <v>372</v>
      </c>
      <c r="G641" s="4" t="str">
        <f>CONCATENATE(Table711[[#This Row],[Fraction]],"-",Table711[[#This Row],[Pitch]]," ",Table711[[#This Row],[Series]]," ",Table711[[#This Row],[Class]])</f>
        <v>3 1/2-12 UN 2A</v>
      </c>
      <c r="H641" s="4" t="str">
        <f>CONCATENATE(TEXT(Table711[[#This Row],[Decimal]],".000"),"-",Table711[[#This Row],[Pitch]]," ",Table711[[#This Row],[Series]]," ",Table711[[#This Row],[Class]])</f>
        <v>3.500-12 UN 2A</v>
      </c>
      <c r="I641" s="55">
        <v>1.9E-3</v>
      </c>
      <c r="J641" s="55">
        <v>3.4981</v>
      </c>
      <c r="K641" s="55">
        <v>3.4866999999999999</v>
      </c>
      <c r="L641" s="55" t="s">
        <v>551</v>
      </c>
      <c r="M641" s="55">
        <v>3.444</v>
      </c>
      <c r="N641" s="55">
        <v>3.4376000000000002</v>
      </c>
      <c r="O641" s="55">
        <v>3.3988999999999998</v>
      </c>
      <c r="R641" s="4"/>
      <c r="S641" s="38" t="s">
        <v>883</v>
      </c>
      <c r="T641" s="4" t="str">
        <f>VLOOKUP(LEFT(Table7912[[#This Row],[Column1]],FIND("–",Table7912[[#This Row],[Column1]])-1),Table610[],2,0)</f>
        <v>3 1/2</v>
      </c>
      <c r="U641" s="13">
        <f>VLOOKUP(LEFT(Table7912[[#This Row],[Column1]],FIND("–",Table7912[[#This Row],[Column1]])-1),Table610[],4,0)</f>
        <v>3.5</v>
      </c>
      <c r="V641" s="4" t="str">
        <f t="shared" si="19"/>
        <v>12</v>
      </c>
      <c r="W641" s="4" t="s">
        <v>384</v>
      </c>
      <c r="X641" s="4" t="s">
        <v>373</v>
      </c>
      <c r="Y641" s="4" t="str">
        <f>CONCATENATE(Table7912[[#This Row],[Fraction]],"-",Table7912[[#This Row],[Pitch]]," ",Table7912[[#This Row],[Series]]," ",Table7912[[#This Row],[Class]])</f>
        <v>3 1/2-12 UN 2B</v>
      </c>
      <c r="Z641" s="4" t="str">
        <f>CONCATENATE(TEXT(Table7912[[#This Row],[Decimal]],".000"),"-",Table7912[[#This Row],[Pitch]]," ",Table7912[[#This Row],[Series]]," ",Table7912[[#This Row],[Class]])</f>
        <v>3.500-12 UN 2B</v>
      </c>
      <c r="AC641" s="55">
        <v>3.5</v>
      </c>
      <c r="AE641" s="4">
        <v>3.4542999999999999</v>
      </c>
      <c r="AF641" s="4">
        <v>3.4459</v>
      </c>
      <c r="AG641" s="4"/>
      <c r="AH641" s="55">
        <v>3.41</v>
      </c>
      <c r="AI641" s="4">
        <v>3.4279999999999999</v>
      </c>
      <c r="AJ641" s="4"/>
      <c r="AK641" s="4"/>
      <c r="AL641" s="4"/>
      <c r="AM641" s="4"/>
      <c r="AN641" s="4"/>
      <c r="AO641" s="4"/>
      <c r="AS641" s="16"/>
      <c r="AT641" s="16"/>
      <c r="AX641" s="17"/>
      <c r="AY641" s="77"/>
    </row>
    <row r="642" spans="1:51" x14ac:dyDescent="0.25">
      <c r="A642" s="38" t="s">
        <v>883</v>
      </c>
      <c r="B642" s="4" t="str">
        <f>VLOOKUP(LEFT(Table711[[#This Row],[Column1]],FIND("–",Table711[[#This Row],[Column1]])-1),Table610[],2,0)</f>
        <v>3 1/2</v>
      </c>
      <c r="C642" s="13">
        <f>VLOOKUP(LEFT(Table711[[#This Row],[Column1]],FIND("–",Table711[[#This Row],[Column1]])-1),Table610[],4,0)</f>
        <v>3.5</v>
      </c>
      <c r="D642" s="4" t="str">
        <f t="shared" si="18"/>
        <v>12</v>
      </c>
      <c r="E642" s="4" t="s">
        <v>384</v>
      </c>
      <c r="F642" s="4" t="s">
        <v>374</v>
      </c>
      <c r="G642" s="4" t="str">
        <f>CONCATENATE(Table711[[#This Row],[Fraction]],"-",Table711[[#This Row],[Pitch]]," ",Table711[[#This Row],[Series]]," ",Table711[[#This Row],[Class]])</f>
        <v>3 1/2-12 UN 3A</v>
      </c>
      <c r="H642" s="4" t="str">
        <f>CONCATENATE(TEXT(Table711[[#This Row],[Decimal]],".000"),"-",Table711[[#This Row],[Pitch]]," ",Table711[[#This Row],[Series]]," ",Table711[[#This Row],[Class]])</f>
        <v>3.500-12 UN 3A</v>
      </c>
      <c r="I642" s="55">
        <v>0</v>
      </c>
      <c r="J642" s="55">
        <v>3.5</v>
      </c>
      <c r="K642" s="55">
        <v>3.4885999999999999</v>
      </c>
      <c r="L642" s="55" t="s">
        <v>551</v>
      </c>
      <c r="M642" s="55">
        <v>3.4459</v>
      </c>
      <c r="N642" s="55">
        <v>3.4411</v>
      </c>
      <c r="O642" s="55">
        <v>3.4007999999999998</v>
      </c>
      <c r="R642" s="4"/>
      <c r="S642" s="38" t="s">
        <v>883</v>
      </c>
      <c r="T642" s="4" t="str">
        <f>VLOOKUP(LEFT(Table7912[[#This Row],[Column1]],FIND("–",Table7912[[#This Row],[Column1]])-1),Table610[],2,0)</f>
        <v>3 1/2</v>
      </c>
      <c r="U642" s="13">
        <f>VLOOKUP(LEFT(Table7912[[#This Row],[Column1]],FIND("–",Table7912[[#This Row],[Column1]])-1),Table610[],4,0)</f>
        <v>3.5</v>
      </c>
      <c r="V642" s="4" t="str">
        <f t="shared" si="19"/>
        <v>12</v>
      </c>
      <c r="W642" s="4" t="s">
        <v>384</v>
      </c>
      <c r="X642" s="4" t="s">
        <v>375</v>
      </c>
      <c r="Y642" s="4" t="str">
        <f>CONCATENATE(Table7912[[#This Row],[Fraction]],"-",Table7912[[#This Row],[Pitch]]," ",Table7912[[#This Row],[Series]]," ",Table7912[[#This Row],[Class]])</f>
        <v>3 1/2-12 UN 3B</v>
      </c>
      <c r="Z642" s="4" t="str">
        <f>CONCATENATE(TEXT(Table7912[[#This Row],[Decimal]],".000"),"-",Table7912[[#This Row],[Pitch]]," ",Table7912[[#This Row],[Series]]," ",Table7912[[#This Row],[Class]])</f>
        <v>3.500-12 UN 3B</v>
      </c>
      <c r="AC642" s="55">
        <v>3.5</v>
      </c>
      <c r="AE642" s="4">
        <v>3.4521999999999999</v>
      </c>
      <c r="AF642" s="4">
        <v>3.4459</v>
      </c>
      <c r="AG642" s="4"/>
      <c r="AH642" s="55">
        <v>3.41</v>
      </c>
      <c r="AI642" s="4">
        <v>3.4198</v>
      </c>
      <c r="AJ642" s="4"/>
      <c r="AK642" s="4"/>
      <c r="AL642" s="4"/>
      <c r="AM642" s="4"/>
      <c r="AN642" s="4"/>
      <c r="AO642" s="4"/>
      <c r="AS642" s="16"/>
      <c r="AT642" s="16"/>
      <c r="AX642" s="17"/>
      <c r="AY642" s="77"/>
    </row>
    <row r="643" spans="1:51" x14ac:dyDescent="0.25">
      <c r="A643" s="38" t="s">
        <v>884</v>
      </c>
      <c r="B643" s="4" t="str">
        <f>VLOOKUP(LEFT(Table711[[#This Row],[Column1]],FIND("–",Table711[[#This Row],[Column1]])-1),Table610[],2,0)</f>
        <v>3 1/2</v>
      </c>
      <c r="C643" s="13">
        <f>VLOOKUP(LEFT(Table711[[#This Row],[Column1]],FIND("–",Table711[[#This Row],[Column1]])-1),Table610[],4,0)</f>
        <v>3.5</v>
      </c>
      <c r="D643" s="4" t="str">
        <f t="shared" ref="D643:D706" si="20">RIGHT(A643,LEN(A643)-FIND("–",A643))</f>
        <v>14</v>
      </c>
      <c r="E643" s="4" t="s">
        <v>382</v>
      </c>
      <c r="F643" s="4" t="s">
        <v>372</v>
      </c>
      <c r="G643" s="4" t="str">
        <f>CONCATENATE(Table711[[#This Row],[Fraction]],"-",Table711[[#This Row],[Pitch]]," ",Table711[[#This Row],[Series]]," ",Table711[[#This Row],[Class]])</f>
        <v>3 1/2-14 UNS 2A</v>
      </c>
      <c r="H643" s="4" t="str">
        <f>CONCATENATE(TEXT(Table711[[#This Row],[Decimal]],".000"),"-",Table711[[#This Row],[Pitch]]," ",Table711[[#This Row],[Series]]," ",Table711[[#This Row],[Class]])</f>
        <v>3.500-14 UNS 2A</v>
      </c>
      <c r="I643" s="55">
        <v>1.8E-3</v>
      </c>
      <c r="J643" s="55">
        <v>3.4982000000000002</v>
      </c>
      <c r="K643" s="55">
        <v>3.4878999999999998</v>
      </c>
      <c r="L643" s="55" t="s">
        <v>551</v>
      </c>
      <c r="M643" s="55">
        <v>3.4518</v>
      </c>
      <c r="N643" s="55">
        <v>3.4457</v>
      </c>
      <c r="O643" s="55">
        <v>3.4131999999999998</v>
      </c>
      <c r="R643" s="4"/>
      <c r="S643" s="38" t="s">
        <v>884</v>
      </c>
      <c r="T643" s="4" t="str">
        <f>VLOOKUP(LEFT(Table7912[[#This Row],[Column1]],FIND("–",Table7912[[#This Row],[Column1]])-1),Table610[],2,0)</f>
        <v>3 1/2</v>
      </c>
      <c r="U643" s="13">
        <f>VLOOKUP(LEFT(Table7912[[#This Row],[Column1]],FIND("–",Table7912[[#This Row],[Column1]])-1),Table610[],4,0)</f>
        <v>3.5</v>
      </c>
      <c r="V643" s="4" t="str">
        <f t="shared" ref="V643:V706" si="21">RIGHT(S643,LEN(S643)-FIND("–",S643))</f>
        <v>14</v>
      </c>
      <c r="W643" s="4" t="s">
        <v>382</v>
      </c>
      <c r="X643" s="4" t="s">
        <v>373</v>
      </c>
      <c r="Y643" s="4" t="str">
        <f>CONCATENATE(Table7912[[#This Row],[Fraction]],"-",Table7912[[#This Row],[Pitch]]," ",Table7912[[#This Row],[Series]]," ",Table7912[[#This Row],[Class]])</f>
        <v>3 1/2-14 UNS 2B</v>
      </c>
      <c r="Z643" s="4" t="str">
        <f>CONCATENATE(TEXT(Table7912[[#This Row],[Decimal]],".000"),"-",Table7912[[#This Row],[Pitch]]," ",Table7912[[#This Row],[Series]]," ",Table7912[[#This Row],[Class]])</f>
        <v>3.500-14 UNS 2B</v>
      </c>
      <c r="AC643" s="55">
        <v>3.5</v>
      </c>
      <c r="AE643" s="4">
        <v>3.4615</v>
      </c>
      <c r="AF643" s="4">
        <v>3.4535999999999998</v>
      </c>
      <c r="AG643" s="4"/>
      <c r="AH643" s="55">
        <v>3.423</v>
      </c>
      <c r="AI643" s="4">
        <v>3.4380000000000002</v>
      </c>
      <c r="AJ643" s="4"/>
      <c r="AK643" s="4"/>
      <c r="AL643" s="4"/>
      <c r="AM643" s="4"/>
      <c r="AN643" s="4"/>
      <c r="AO643" s="4"/>
      <c r="AS643" s="16"/>
      <c r="AT643" s="16"/>
      <c r="AX643" s="17"/>
      <c r="AY643" s="77"/>
    </row>
    <row r="644" spans="1:51" x14ac:dyDescent="0.25">
      <c r="A644" s="38" t="s">
        <v>885</v>
      </c>
      <c r="B644" s="4" t="str">
        <f>VLOOKUP(LEFT(Table711[[#This Row],[Column1]],FIND("–",Table711[[#This Row],[Column1]])-1),Table610[],2,0)</f>
        <v>3 1/2</v>
      </c>
      <c r="C644" s="13">
        <f>VLOOKUP(LEFT(Table711[[#This Row],[Column1]],FIND("–",Table711[[#This Row],[Column1]])-1),Table610[],4,0)</f>
        <v>3.5</v>
      </c>
      <c r="D644" s="4" t="str">
        <f t="shared" si="20"/>
        <v>16</v>
      </c>
      <c r="E644" s="4" t="s">
        <v>384</v>
      </c>
      <c r="F644" s="4" t="s">
        <v>372</v>
      </c>
      <c r="G644" s="4" t="str">
        <f>CONCATENATE(Table711[[#This Row],[Fraction]],"-",Table711[[#This Row],[Pitch]]," ",Table711[[#This Row],[Series]]," ",Table711[[#This Row],[Class]])</f>
        <v>3 1/2-16 UN 2A</v>
      </c>
      <c r="H644" s="4" t="str">
        <f>CONCATENATE(TEXT(Table711[[#This Row],[Decimal]],".000"),"-",Table711[[#This Row],[Pitch]]," ",Table711[[#This Row],[Series]]," ",Table711[[#This Row],[Class]])</f>
        <v>3.500-16 UN 2A</v>
      </c>
      <c r="I644" s="55">
        <v>1.6999999999999999E-3</v>
      </c>
      <c r="J644" s="55">
        <v>3.4983</v>
      </c>
      <c r="K644" s="55">
        <v>3.4889000000000001</v>
      </c>
      <c r="L644" s="55" t="s">
        <v>551</v>
      </c>
      <c r="M644" s="55">
        <v>3.4577</v>
      </c>
      <c r="N644" s="55">
        <v>3.4519000000000002</v>
      </c>
      <c r="O644" s="55">
        <v>3.4238</v>
      </c>
      <c r="R644" s="4"/>
      <c r="S644" s="38" t="s">
        <v>885</v>
      </c>
      <c r="T644" s="4" t="str">
        <f>VLOOKUP(LEFT(Table7912[[#This Row],[Column1]],FIND("–",Table7912[[#This Row],[Column1]])-1),Table610[],2,0)</f>
        <v>3 1/2</v>
      </c>
      <c r="U644" s="13">
        <f>VLOOKUP(LEFT(Table7912[[#This Row],[Column1]],FIND("–",Table7912[[#This Row],[Column1]])-1),Table610[],4,0)</f>
        <v>3.5</v>
      </c>
      <c r="V644" s="4" t="str">
        <f t="shared" si="21"/>
        <v>16</v>
      </c>
      <c r="W644" s="4" t="s">
        <v>384</v>
      </c>
      <c r="X644" s="4" t="s">
        <v>373</v>
      </c>
      <c r="Y644" s="4" t="str">
        <f>CONCATENATE(Table7912[[#This Row],[Fraction]],"-",Table7912[[#This Row],[Pitch]]," ",Table7912[[#This Row],[Series]]," ",Table7912[[#This Row],[Class]])</f>
        <v>3 1/2-16 UN 2B</v>
      </c>
      <c r="Z644" s="4" t="str">
        <f>CONCATENATE(TEXT(Table7912[[#This Row],[Decimal]],".000"),"-",Table7912[[#This Row],[Pitch]]," ",Table7912[[#This Row],[Series]]," ",Table7912[[#This Row],[Class]])</f>
        <v>3.500-16 UN 2B</v>
      </c>
      <c r="AC644" s="55">
        <v>3.5</v>
      </c>
      <c r="AE644" s="4">
        <v>3.4668999999999999</v>
      </c>
      <c r="AF644" s="4">
        <v>3.4594</v>
      </c>
      <c r="AG644" s="4"/>
      <c r="AH644" s="55">
        <v>3.4319999999999999</v>
      </c>
      <c r="AI644" s="4">
        <v>3.4460000000000002</v>
      </c>
      <c r="AJ644" s="4"/>
      <c r="AK644" s="4"/>
      <c r="AL644" s="4"/>
      <c r="AM644" s="4"/>
      <c r="AN644" s="4"/>
      <c r="AO644" s="4"/>
      <c r="AS644" s="16"/>
      <c r="AT644" s="16"/>
      <c r="AX644" s="17"/>
      <c r="AY644" s="77"/>
    </row>
    <row r="645" spans="1:51" x14ac:dyDescent="0.25">
      <c r="A645" s="38" t="s">
        <v>885</v>
      </c>
      <c r="B645" s="4" t="str">
        <f>VLOOKUP(LEFT(Table711[[#This Row],[Column1]],FIND("–",Table711[[#This Row],[Column1]])-1),Table610[],2,0)</f>
        <v>3 1/2</v>
      </c>
      <c r="C645" s="13">
        <f>VLOOKUP(LEFT(Table711[[#This Row],[Column1]],FIND("–",Table711[[#This Row],[Column1]])-1),Table610[],4,0)</f>
        <v>3.5</v>
      </c>
      <c r="D645" s="4" t="str">
        <f t="shared" si="20"/>
        <v>16</v>
      </c>
      <c r="E645" s="4" t="s">
        <v>384</v>
      </c>
      <c r="F645" s="4" t="s">
        <v>374</v>
      </c>
      <c r="G645" s="4" t="str">
        <f>CONCATENATE(Table711[[#This Row],[Fraction]],"-",Table711[[#This Row],[Pitch]]," ",Table711[[#This Row],[Series]]," ",Table711[[#This Row],[Class]])</f>
        <v>3 1/2-16 UN 3A</v>
      </c>
      <c r="H645" s="4" t="str">
        <f>CONCATENATE(TEXT(Table711[[#This Row],[Decimal]],".000"),"-",Table711[[#This Row],[Pitch]]," ",Table711[[#This Row],[Series]]," ",Table711[[#This Row],[Class]])</f>
        <v>3.500-16 UN 3A</v>
      </c>
      <c r="I645" s="55">
        <v>0</v>
      </c>
      <c r="J645" s="55">
        <v>3.5</v>
      </c>
      <c r="K645" s="55">
        <v>3.4906000000000001</v>
      </c>
      <c r="L645" s="55" t="s">
        <v>551</v>
      </c>
      <c r="M645" s="55">
        <v>3.4594</v>
      </c>
      <c r="N645" s="55">
        <v>3.4550999999999998</v>
      </c>
      <c r="O645" s="55">
        <v>3.4255</v>
      </c>
      <c r="R645" s="4"/>
      <c r="S645" s="38" t="s">
        <v>885</v>
      </c>
      <c r="T645" s="4" t="str">
        <f>VLOOKUP(LEFT(Table7912[[#This Row],[Column1]],FIND("–",Table7912[[#This Row],[Column1]])-1),Table610[],2,0)</f>
        <v>3 1/2</v>
      </c>
      <c r="U645" s="13">
        <f>VLOOKUP(LEFT(Table7912[[#This Row],[Column1]],FIND("–",Table7912[[#This Row],[Column1]])-1),Table610[],4,0)</f>
        <v>3.5</v>
      </c>
      <c r="V645" s="4" t="str">
        <f t="shared" si="21"/>
        <v>16</v>
      </c>
      <c r="W645" s="4" t="s">
        <v>384</v>
      </c>
      <c r="X645" s="4" t="s">
        <v>375</v>
      </c>
      <c r="Y645" s="4" t="str">
        <f>CONCATENATE(Table7912[[#This Row],[Fraction]],"-",Table7912[[#This Row],[Pitch]]," ",Table7912[[#This Row],[Series]]," ",Table7912[[#This Row],[Class]])</f>
        <v>3 1/2-16 UN 3B</v>
      </c>
      <c r="Z645" s="4" t="str">
        <f>CONCATENATE(TEXT(Table7912[[#This Row],[Decimal]],".000"),"-",Table7912[[#This Row],[Pitch]]," ",Table7912[[#This Row],[Series]]," ",Table7912[[#This Row],[Class]])</f>
        <v>3.500-16 UN 3B</v>
      </c>
      <c r="AC645" s="55">
        <v>3.5</v>
      </c>
      <c r="AE645" s="4">
        <v>3.4649999999999999</v>
      </c>
      <c r="AF645" s="4">
        <v>3.4594</v>
      </c>
      <c r="AG645" s="4"/>
      <c r="AH645" s="55">
        <v>3.4319999999999999</v>
      </c>
      <c r="AI645" s="4">
        <v>3.4407999999999999</v>
      </c>
      <c r="AJ645" s="4"/>
      <c r="AK645" s="4"/>
      <c r="AL645" s="4"/>
      <c r="AM645" s="4"/>
      <c r="AN645" s="4"/>
      <c r="AO645" s="4"/>
      <c r="AS645" s="16"/>
      <c r="AT645" s="16"/>
      <c r="AX645" s="17"/>
      <c r="AY645" s="77"/>
    </row>
    <row r="646" spans="1:51" x14ac:dyDescent="0.25">
      <c r="A646" s="38" t="s">
        <v>886</v>
      </c>
      <c r="B646" s="4" t="str">
        <f>VLOOKUP(LEFT(Table711[[#This Row],[Column1]],FIND("–",Table711[[#This Row],[Column1]])-1),Table610[],2,0)</f>
        <v>3 1/2</v>
      </c>
      <c r="C646" s="13">
        <f>VLOOKUP(LEFT(Table711[[#This Row],[Column1]],FIND("–",Table711[[#This Row],[Column1]])-1),Table610[],4,0)</f>
        <v>3.5</v>
      </c>
      <c r="D646" s="4" t="str">
        <f t="shared" si="20"/>
        <v>18</v>
      </c>
      <c r="E646" s="4" t="s">
        <v>382</v>
      </c>
      <c r="F646" s="4" t="s">
        <v>372</v>
      </c>
      <c r="G646" s="4" t="str">
        <f>CONCATENATE(Table711[[#This Row],[Fraction]],"-",Table711[[#This Row],[Pitch]]," ",Table711[[#This Row],[Series]]," ",Table711[[#This Row],[Class]])</f>
        <v>3 1/2-18 UNS 2A</v>
      </c>
      <c r="H646" s="4" t="str">
        <f>CONCATENATE(TEXT(Table711[[#This Row],[Decimal]],".000"),"-",Table711[[#This Row],[Pitch]]," ",Table711[[#This Row],[Series]]," ",Table711[[#This Row],[Class]])</f>
        <v>3.500-18 UNS 2A</v>
      </c>
      <c r="I646" s="55">
        <v>1.6999999999999999E-3</v>
      </c>
      <c r="J646" s="55">
        <v>3.4983</v>
      </c>
      <c r="K646" s="55">
        <v>3.4895999999999998</v>
      </c>
      <c r="L646" s="55" t="s">
        <v>551</v>
      </c>
      <c r="M646" s="55">
        <v>3.4622000000000002</v>
      </c>
      <c r="N646" s="55">
        <v>3.4567000000000001</v>
      </c>
      <c r="O646" s="55">
        <v>3.4321999999999999</v>
      </c>
      <c r="R646" s="4"/>
      <c r="S646" s="38" t="s">
        <v>886</v>
      </c>
      <c r="T646" s="4" t="str">
        <f>VLOOKUP(LEFT(Table7912[[#This Row],[Column1]],FIND("–",Table7912[[#This Row],[Column1]])-1),Table610[],2,0)</f>
        <v>3 1/2</v>
      </c>
      <c r="U646" s="13">
        <f>VLOOKUP(LEFT(Table7912[[#This Row],[Column1]],FIND("–",Table7912[[#This Row],[Column1]])-1),Table610[],4,0)</f>
        <v>3.5</v>
      </c>
      <c r="V646" s="4" t="str">
        <f t="shared" si="21"/>
        <v>18</v>
      </c>
      <c r="W646" s="4" t="s">
        <v>382</v>
      </c>
      <c r="X646" s="4" t="s">
        <v>373</v>
      </c>
      <c r="Y646" s="4" t="str">
        <f>CONCATENATE(Table7912[[#This Row],[Fraction]],"-",Table7912[[#This Row],[Pitch]]," ",Table7912[[#This Row],[Series]]," ",Table7912[[#This Row],[Class]])</f>
        <v>3 1/2-18 UNS 2B</v>
      </c>
      <c r="Z646" s="4" t="str">
        <f>CONCATENATE(TEXT(Table7912[[#This Row],[Decimal]],".000"),"-",Table7912[[#This Row],[Pitch]]," ",Table7912[[#This Row],[Series]]," ",Table7912[[#This Row],[Class]])</f>
        <v>3.500-18 UNS 2B</v>
      </c>
      <c r="AC646" s="55">
        <v>3.5</v>
      </c>
      <c r="AE646" s="4">
        <v>3.4710999999999999</v>
      </c>
      <c r="AF646" s="4">
        <v>3.4639000000000002</v>
      </c>
      <c r="AG646" s="4"/>
      <c r="AH646" s="55">
        <v>3.44</v>
      </c>
      <c r="AI646" s="4">
        <v>3.4529999999999998</v>
      </c>
      <c r="AJ646" s="4"/>
      <c r="AK646" s="4"/>
      <c r="AL646" s="4"/>
      <c r="AM646" s="4"/>
      <c r="AN646" s="4"/>
      <c r="AO646" s="4"/>
      <c r="AS646" s="16"/>
      <c r="AT646" s="16"/>
      <c r="AX646" s="17"/>
      <c r="AY646" s="77"/>
    </row>
    <row r="647" spans="1:51" x14ac:dyDescent="0.25">
      <c r="A647" s="38" t="s">
        <v>887</v>
      </c>
      <c r="B647" s="4" t="str">
        <f>VLOOKUP(LEFT(Table711[[#This Row],[Column1]],FIND("–",Table711[[#This Row],[Column1]])-1),Table610[],2,0)</f>
        <v>3 5/8</v>
      </c>
      <c r="C647" s="13">
        <f>VLOOKUP(LEFT(Table711[[#This Row],[Column1]],FIND("–",Table711[[#This Row],[Column1]])-1),Table610[],4,0)</f>
        <v>3.625</v>
      </c>
      <c r="D647" s="4" t="str">
        <f t="shared" si="20"/>
        <v>6</v>
      </c>
      <c r="E647" s="4" t="s">
        <v>384</v>
      </c>
      <c r="F647" s="4" t="s">
        <v>372</v>
      </c>
      <c r="G647" s="4" t="str">
        <f>CONCATENATE(Table711[[#This Row],[Fraction]],"-",Table711[[#This Row],[Pitch]]," ",Table711[[#This Row],[Series]]," ",Table711[[#This Row],[Class]])</f>
        <v>3 5/8-6 UN 2A</v>
      </c>
      <c r="H647" s="4" t="str">
        <f>CONCATENATE(TEXT(Table711[[#This Row],[Decimal]],".000"),"-",Table711[[#This Row],[Pitch]]," ",Table711[[#This Row],[Series]]," ",Table711[[#This Row],[Class]])</f>
        <v>3.625-6 UN 2A</v>
      </c>
      <c r="I647" s="55">
        <v>2.8999999999999998E-3</v>
      </c>
      <c r="J647" s="55">
        <v>3.6221000000000001</v>
      </c>
      <c r="K647" s="55">
        <v>3.6038999999999999</v>
      </c>
      <c r="L647" s="55" t="s">
        <v>551</v>
      </c>
      <c r="M647" s="55">
        <v>3.5137999999999998</v>
      </c>
      <c r="N647" s="55">
        <v>3.5041000000000002</v>
      </c>
      <c r="O647" s="55">
        <v>3.4237000000000002</v>
      </c>
      <c r="R647" s="4"/>
      <c r="S647" s="38" t="s">
        <v>887</v>
      </c>
      <c r="T647" s="4" t="str">
        <f>VLOOKUP(LEFT(Table7912[[#This Row],[Column1]],FIND("–",Table7912[[#This Row],[Column1]])-1),Table610[],2,0)</f>
        <v>3 5/8</v>
      </c>
      <c r="U647" s="13">
        <f>VLOOKUP(LEFT(Table7912[[#This Row],[Column1]],FIND("–",Table7912[[#This Row],[Column1]])-1),Table610[],4,0)</f>
        <v>3.625</v>
      </c>
      <c r="V647" s="4" t="str">
        <f t="shared" si="21"/>
        <v>6</v>
      </c>
      <c r="W647" s="4" t="s">
        <v>384</v>
      </c>
      <c r="X647" s="4" t="s">
        <v>373</v>
      </c>
      <c r="Y647" s="4" t="str">
        <f>CONCATENATE(Table7912[[#This Row],[Fraction]],"-",Table7912[[#This Row],[Pitch]]," ",Table7912[[#This Row],[Series]]," ",Table7912[[#This Row],[Class]])</f>
        <v>3 5/8-6 UN 2B</v>
      </c>
      <c r="Z647" s="4" t="str">
        <f>CONCATENATE(TEXT(Table7912[[#This Row],[Decimal]],".000"),"-",Table7912[[#This Row],[Pitch]]," ",Table7912[[#This Row],[Series]]," ",Table7912[[#This Row],[Class]])</f>
        <v>3.625-6 UN 2B</v>
      </c>
      <c r="AC647" s="55">
        <v>3.625</v>
      </c>
      <c r="AE647" s="4">
        <v>3.5293000000000001</v>
      </c>
      <c r="AF647" s="4">
        <v>3.5167000000000002</v>
      </c>
      <c r="AG647" s="4"/>
      <c r="AH647" s="55">
        <v>3.4449999999999998</v>
      </c>
      <c r="AI647" s="4">
        <v>3.4750000000000001</v>
      </c>
      <c r="AJ647" s="4"/>
      <c r="AK647" s="4"/>
      <c r="AL647" s="4"/>
      <c r="AM647" s="4"/>
      <c r="AN647" s="4"/>
      <c r="AO647" s="4"/>
      <c r="AS647" s="16"/>
      <c r="AT647" s="16"/>
      <c r="AX647" s="17"/>
      <c r="AY647" s="77"/>
    </row>
    <row r="648" spans="1:51" x14ac:dyDescent="0.25">
      <c r="A648" s="38" t="s">
        <v>887</v>
      </c>
      <c r="B648" s="4" t="str">
        <f>VLOOKUP(LEFT(Table711[[#This Row],[Column1]],FIND("–",Table711[[#This Row],[Column1]])-1),Table610[],2,0)</f>
        <v>3 5/8</v>
      </c>
      <c r="C648" s="13">
        <f>VLOOKUP(LEFT(Table711[[#This Row],[Column1]],FIND("–",Table711[[#This Row],[Column1]])-1),Table610[],4,0)</f>
        <v>3.625</v>
      </c>
      <c r="D648" s="4" t="str">
        <f t="shared" si="20"/>
        <v>6</v>
      </c>
      <c r="E648" s="4" t="s">
        <v>384</v>
      </c>
      <c r="F648" s="4" t="s">
        <v>374</v>
      </c>
      <c r="G648" s="4" t="str">
        <f>CONCATENATE(Table711[[#This Row],[Fraction]],"-",Table711[[#This Row],[Pitch]]," ",Table711[[#This Row],[Series]]," ",Table711[[#This Row],[Class]])</f>
        <v>3 5/8-6 UN 3A</v>
      </c>
      <c r="H648" s="4" t="str">
        <f>CONCATENATE(TEXT(Table711[[#This Row],[Decimal]],".000"),"-",Table711[[#This Row],[Pitch]]," ",Table711[[#This Row],[Series]]," ",Table711[[#This Row],[Class]])</f>
        <v>3.625-6 UN 3A</v>
      </c>
      <c r="I648" s="55">
        <v>0</v>
      </c>
      <c r="J648" s="55">
        <v>3.625</v>
      </c>
      <c r="K648" s="55">
        <v>3.6067999999999998</v>
      </c>
      <c r="L648" s="55" t="s">
        <v>551</v>
      </c>
      <c r="M648" s="55">
        <v>3.5167000000000002</v>
      </c>
      <c r="N648" s="55">
        <v>3.5093999999999999</v>
      </c>
      <c r="O648" s="55">
        <v>3.4266000000000001</v>
      </c>
      <c r="R648" s="4"/>
      <c r="S648" s="38" t="s">
        <v>887</v>
      </c>
      <c r="T648" s="4" t="str">
        <f>VLOOKUP(LEFT(Table7912[[#This Row],[Column1]],FIND("–",Table7912[[#This Row],[Column1]])-1),Table610[],2,0)</f>
        <v>3 5/8</v>
      </c>
      <c r="U648" s="13">
        <f>VLOOKUP(LEFT(Table7912[[#This Row],[Column1]],FIND("–",Table7912[[#This Row],[Column1]])-1),Table610[],4,0)</f>
        <v>3.625</v>
      </c>
      <c r="V648" s="4" t="str">
        <f t="shared" si="21"/>
        <v>6</v>
      </c>
      <c r="W648" s="4" t="s">
        <v>384</v>
      </c>
      <c r="X648" s="4" t="s">
        <v>375</v>
      </c>
      <c r="Y648" s="4" t="str">
        <f>CONCATENATE(Table7912[[#This Row],[Fraction]],"-",Table7912[[#This Row],[Pitch]]," ",Table7912[[#This Row],[Series]]," ",Table7912[[#This Row],[Class]])</f>
        <v>3 5/8-6 UN 3B</v>
      </c>
      <c r="Z648" s="4" t="str">
        <f>CONCATENATE(TEXT(Table7912[[#This Row],[Decimal]],".000"),"-",Table7912[[#This Row],[Pitch]]," ",Table7912[[#This Row],[Series]]," ",Table7912[[#This Row],[Class]])</f>
        <v>3.625-6 UN 3B</v>
      </c>
      <c r="AC648" s="55">
        <v>3.625</v>
      </c>
      <c r="AE648" s="4">
        <v>3.5261999999999998</v>
      </c>
      <c r="AF648" s="4">
        <v>3.5167000000000002</v>
      </c>
      <c r="AG648" s="4"/>
      <c r="AH648" s="55">
        <v>3.4449999999999998</v>
      </c>
      <c r="AI648" s="4">
        <v>3.4645999999999999</v>
      </c>
      <c r="AJ648" s="4"/>
      <c r="AK648" s="4"/>
      <c r="AL648" s="4"/>
      <c r="AM648" s="4"/>
      <c r="AN648" s="4"/>
      <c r="AO648" s="4"/>
      <c r="AS648" s="16"/>
      <c r="AT648" s="16"/>
      <c r="AX648" s="17"/>
      <c r="AY648" s="77"/>
    </row>
    <row r="649" spans="1:51" x14ac:dyDescent="0.25">
      <c r="A649" s="38" t="s">
        <v>888</v>
      </c>
      <c r="B649" s="4" t="str">
        <f>VLOOKUP(LEFT(Table711[[#This Row],[Column1]],FIND("–",Table711[[#This Row],[Column1]])-1),Table610[],2,0)</f>
        <v>3 5/8</v>
      </c>
      <c r="C649" s="13">
        <f>VLOOKUP(LEFT(Table711[[#This Row],[Column1]],FIND("–",Table711[[#This Row],[Column1]])-1),Table610[],4,0)</f>
        <v>3.625</v>
      </c>
      <c r="D649" s="4" t="str">
        <f t="shared" si="20"/>
        <v>8</v>
      </c>
      <c r="E649" s="4" t="s">
        <v>384</v>
      </c>
      <c r="F649" s="4" t="s">
        <v>372</v>
      </c>
      <c r="G649" s="4" t="str">
        <f>CONCATENATE(Table711[[#This Row],[Fraction]],"-",Table711[[#This Row],[Pitch]]," ",Table711[[#This Row],[Series]]," ",Table711[[#This Row],[Class]])</f>
        <v>3 5/8-8 UN 2A</v>
      </c>
      <c r="H649" s="4" t="str">
        <f>CONCATENATE(TEXT(Table711[[#This Row],[Decimal]],".000"),"-",Table711[[#This Row],[Pitch]]," ",Table711[[#This Row],[Series]]," ",Table711[[#This Row],[Class]])</f>
        <v>3.625-8 UN 2A</v>
      </c>
      <c r="I649" s="55">
        <v>2.7000000000000001E-3</v>
      </c>
      <c r="J649" s="55">
        <v>3.6223000000000001</v>
      </c>
      <c r="K649" s="55">
        <v>3.6073</v>
      </c>
      <c r="L649" s="55" t="s">
        <v>551</v>
      </c>
      <c r="M649" s="55">
        <v>3.5411000000000001</v>
      </c>
      <c r="N649" s="55">
        <v>3.5322</v>
      </c>
      <c r="O649" s="55">
        <v>3.4735</v>
      </c>
      <c r="R649" s="4"/>
      <c r="S649" s="38" t="s">
        <v>888</v>
      </c>
      <c r="T649" s="4" t="str">
        <f>VLOOKUP(LEFT(Table7912[[#This Row],[Column1]],FIND("–",Table7912[[#This Row],[Column1]])-1),Table610[],2,0)</f>
        <v>3 5/8</v>
      </c>
      <c r="U649" s="13">
        <f>VLOOKUP(LEFT(Table7912[[#This Row],[Column1]],FIND("–",Table7912[[#This Row],[Column1]])-1),Table610[],4,0)</f>
        <v>3.625</v>
      </c>
      <c r="V649" s="4" t="str">
        <f t="shared" si="21"/>
        <v>8</v>
      </c>
      <c r="W649" s="4" t="s">
        <v>384</v>
      </c>
      <c r="X649" s="4" t="s">
        <v>373</v>
      </c>
      <c r="Y649" s="4" t="str">
        <f>CONCATENATE(Table7912[[#This Row],[Fraction]],"-",Table7912[[#This Row],[Pitch]]," ",Table7912[[#This Row],[Series]]," ",Table7912[[#This Row],[Class]])</f>
        <v>3 5/8-8 UN 2B</v>
      </c>
      <c r="Z649" s="4" t="str">
        <f>CONCATENATE(TEXT(Table7912[[#This Row],[Decimal]],".000"),"-",Table7912[[#This Row],[Pitch]]," ",Table7912[[#This Row],[Series]]," ",Table7912[[#This Row],[Class]])</f>
        <v>3.625-8 UN 2B</v>
      </c>
      <c r="AC649" s="55">
        <v>3.625</v>
      </c>
      <c r="AE649" s="4">
        <v>3.5554000000000001</v>
      </c>
      <c r="AF649" s="4">
        <v>3.5438000000000001</v>
      </c>
      <c r="AG649" s="4"/>
      <c r="AH649" s="55">
        <v>3.49</v>
      </c>
      <c r="AI649" s="4">
        <v>3.5150000000000001</v>
      </c>
      <c r="AJ649" s="4"/>
      <c r="AK649" s="4"/>
      <c r="AL649" s="4"/>
      <c r="AM649" s="4"/>
      <c r="AN649" s="4"/>
      <c r="AO649" s="4"/>
      <c r="AS649" s="16"/>
      <c r="AT649" s="16"/>
      <c r="AX649" s="17"/>
      <c r="AY649" s="77"/>
    </row>
    <row r="650" spans="1:51" x14ac:dyDescent="0.25">
      <c r="A650" s="38" t="s">
        <v>888</v>
      </c>
      <c r="B650" s="4" t="str">
        <f>VLOOKUP(LEFT(Table711[[#This Row],[Column1]],FIND("–",Table711[[#This Row],[Column1]])-1),Table610[],2,0)</f>
        <v>3 5/8</v>
      </c>
      <c r="C650" s="13">
        <f>VLOOKUP(LEFT(Table711[[#This Row],[Column1]],FIND("–",Table711[[#This Row],[Column1]])-1),Table610[],4,0)</f>
        <v>3.625</v>
      </c>
      <c r="D650" s="4" t="str">
        <f t="shared" si="20"/>
        <v>8</v>
      </c>
      <c r="E650" s="4" t="s">
        <v>384</v>
      </c>
      <c r="F650" s="4" t="s">
        <v>374</v>
      </c>
      <c r="G650" s="4" t="str">
        <f>CONCATENATE(Table711[[#This Row],[Fraction]],"-",Table711[[#This Row],[Pitch]]," ",Table711[[#This Row],[Series]]," ",Table711[[#This Row],[Class]])</f>
        <v>3 5/8-8 UN 3A</v>
      </c>
      <c r="H650" s="4" t="str">
        <f>CONCATENATE(TEXT(Table711[[#This Row],[Decimal]],".000"),"-",Table711[[#This Row],[Pitch]]," ",Table711[[#This Row],[Series]]," ",Table711[[#This Row],[Class]])</f>
        <v>3.625-8 UN 3A</v>
      </c>
      <c r="I650" s="55">
        <v>0</v>
      </c>
      <c r="J650" s="55">
        <v>3.625</v>
      </c>
      <c r="K650" s="55">
        <v>3.61</v>
      </c>
      <c r="L650" s="55" t="s">
        <v>551</v>
      </c>
      <c r="M650" s="55">
        <v>3.5438000000000001</v>
      </c>
      <c r="N650" s="55">
        <v>3.5371000000000001</v>
      </c>
      <c r="O650" s="55">
        <v>3.4762</v>
      </c>
      <c r="R650" s="4"/>
      <c r="S650" s="38" t="s">
        <v>888</v>
      </c>
      <c r="T650" s="4" t="str">
        <f>VLOOKUP(LEFT(Table7912[[#This Row],[Column1]],FIND("–",Table7912[[#This Row],[Column1]])-1),Table610[],2,0)</f>
        <v>3 5/8</v>
      </c>
      <c r="U650" s="13">
        <f>VLOOKUP(LEFT(Table7912[[#This Row],[Column1]],FIND("–",Table7912[[#This Row],[Column1]])-1),Table610[],4,0)</f>
        <v>3.625</v>
      </c>
      <c r="V650" s="4" t="str">
        <f t="shared" si="21"/>
        <v>8</v>
      </c>
      <c r="W650" s="4" t="s">
        <v>384</v>
      </c>
      <c r="X650" s="4" t="s">
        <v>375</v>
      </c>
      <c r="Y650" s="4" t="str">
        <f>CONCATENATE(Table7912[[#This Row],[Fraction]],"-",Table7912[[#This Row],[Pitch]]," ",Table7912[[#This Row],[Series]]," ",Table7912[[#This Row],[Class]])</f>
        <v>3 5/8-8 UN 3B</v>
      </c>
      <c r="Z650" s="4" t="str">
        <f>CONCATENATE(TEXT(Table7912[[#This Row],[Decimal]],".000"),"-",Table7912[[#This Row],[Pitch]]," ",Table7912[[#This Row],[Series]]," ",Table7912[[#This Row],[Class]])</f>
        <v>3.625-8 UN 3B</v>
      </c>
      <c r="AC650" s="55">
        <v>3.625</v>
      </c>
      <c r="AE650" s="4">
        <v>3.5525000000000002</v>
      </c>
      <c r="AF650" s="4">
        <v>3.5438000000000001</v>
      </c>
      <c r="AG650" s="4"/>
      <c r="AH650" s="55">
        <v>3.49</v>
      </c>
      <c r="AI650" s="4">
        <v>3.5047000000000001</v>
      </c>
      <c r="AJ650" s="4"/>
      <c r="AK650" s="4"/>
      <c r="AL650" s="4"/>
      <c r="AM650" s="4"/>
      <c r="AN650" s="4"/>
      <c r="AO650" s="4"/>
      <c r="AS650" s="16"/>
      <c r="AT650" s="16"/>
      <c r="AX650" s="17"/>
      <c r="AY650" s="77"/>
    </row>
    <row r="651" spans="1:51" x14ac:dyDescent="0.25">
      <c r="A651" s="38" t="s">
        <v>889</v>
      </c>
      <c r="B651" s="4" t="str">
        <f>VLOOKUP(LEFT(Table711[[#This Row],[Column1]],FIND("–",Table711[[#This Row],[Column1]])-1),Table610[],2,0)</f>
        <v>3 5/8</v>
      </c>
      <c r="C651" s="13">
        <f>VLOOKUP(LEFT(Table711[[#This Row],[Column1]],FIND("–",Table711[[#This Row],[Column1]])-1),Table610[],4,0)</f>
        <v>3.625</v>
      </c>
      <c r="D651" s="4" t="str">
        <f t="shared" si="20"/>
        <v>12</v>
      </c>
      <c r="E651" s="4" t="s">
        <v>384</v>
      </c>
      <c r="F651" s="4" t="s">
        <v>372</v>
      </c>
      <c r="G651" s="4" t="str">
        <f>CONCATENATE(Table711[[#This Row],[Fraction]],"-",Table711[[#This Row],[Pitch]]," ",Table711[[#This Row],[Series]]," ",Table711[[#This Row],[Class]])</f>
        <v>3 5/8-12 UN 2A</v>
      </c>
      <c r="H651" s="4" t="str">
        <f>CONCATENATE(TEXT(Table711[[#This Row],[Decimal]],".000"),"-",Table711[[#This Row],[Pitch]]," ",Table711[[#This Row],[Series]]," ",Table711[[#This Row],[Class]])</f>
        <v>3.625-12 UN 2A</v>
      </c>
      <c r="I651" s="55">
        <v>1.9E-3</v>
      </c>
      <c r="J651" s="55">
        <v>3.6231</v>
      </c>
      <c r="K651" s="55">
        <v>3.6116999999999999</v>
      </c>
      <c r="L651" s="55" t="s">
        <v>551</v>
      </c>
      <c r="M651" s="55">
        <v>3.569</v>
      </c>
      <c r="N651" s="55">
        <v>3.5626000000000002</v>
      </c>
      <c r="O651" s="55">
        <v>3.5238999999999998</v>
      </c>
      <c r="R651" s="4"/>
      <c r="S651" s="38" t="s">
        <v>889</v>
      </c>
      <c r="T651" s="4" t="str">
        <f>VLOOKUP(LEFT(Table7912[[#This Row],[Column1]],FIND("–",Table7912[[#This Row],[Column1]])-1),Table610[],2,0)</f>
        <v>3 5/8</v>
      </c>
      <c r="U651" s="13">
        <f>VLOOKUP(LEFT(Table7912[[#This Row],[Column1]],FIND("–",Table7912[[#This Row],[Column1]])-1),Table610[],4,0)</f>
        <v>3.625</v>
      </c>
      <c r="V651" s="4" t="str">
        <f t="shared" si="21"/>
        <v>12</v>
      </c>
      <c r="W651" s="4" t="s">
        <v>384</v>
      </c>
      <c r="X651" s="4" t="s">
        <v>373</v>
      </c>
      <c r="Y651" s="4" t="str">
        <f>CONCATENATE(Table7912[[#This Row],[Fraction]],"-",Table7912[[#This Row],[Pitch]]," ",Table7912[[#This Row],[Series]]," ",Table7912[[#This Row],[Class]])</f>
        <v>3 5/8-12 UN 2B</v>
      </c>
      <c r="Z651" s="4" t="str">
        <f>CONCATENATE(TEXT(Table7912[[#This Row],[Decimal]],".000"),"-",Table7912[[#This Row],[Pitch]]," ",Table7912[[#This Row],[Series]]," ",Table7912[[#This Row],[Class]])</f>
        <v>3.625-12 UN 2B</v>
      </c>
      <c r="AC651" s="55">
        <v>3.625</v>
      </c>
      <c r="AE651" s="4">
        <v>3.5792999999999999</v>
      </c>
      <c r="AF651" s="4">
        <v>3.5709</v>
      </c>
      <c r="AG651" s="4"/>
      <c r="AH651" s="55">
        <v>3.5350000000000001</v>
      </c>
      <c r="AI651" s="4">
        <v>3.5529999999999999</v>
      </c>
      <c r="AJ651" s="4"/>
      <c r="AK651" s="4"/>
      <c r="AL651" s="4"/>
      <c r="AM651" s="4"/>
      <c r="AN651" s="4"/>
      <c r="AO651" s="4"/>
      <c r="AS651" s="16"/>
      <c r="AT651" s="16"/>
      <c r="AX651" s="17"/>
      <c r="AY651" s="77"/>
    </row>
    <row r="652" spans="1:51" x14ac:dyDescent="0.25">
      <c r="A652" s="38" t="s">
        <v>889</v>
      </c>
      <c r="B652" s="4" t="str">
        <f>VLOOKUP(LEFT(Table711[[#This Row],[Column1]],FIND("–",Table711[[#This Row],[Column1]])-1),Table610[],2,0)</f>
        <v>3 5/8</v>
      </c>
      <c r="C652" s="13">
        <f>VLOOKUP(LEFT(Table711[[#This Row],[Column1]],FIND("–",Table711[[#This Row],[Column1]])-1),Table610[],4,0)</f>
        <v>3.625</v>
      </c>
      <c r="D652" s="4" t="str">
        <f t="shared" si="20"/>
        <v>12</v>
      </c>
      <c r="E652" s="4" t="s">
        <v>384</v>
      </c>
      <c r="F652" s="4" t="s">
        <v>374</v>
      </c>
      <c r="G652" s="4" t="str">
        <f>CONCATENATE(Table711[[#This Row],[Fraction]],"-",Table711[[#This Row],[Pitch]]," ",Table711[[#This Row],[Series]]," ",Table711[[#This Row],[Class]])</f>
        <v>3 5/8-12 UN 3A</v>
      </c>
      <c r="H652" s="4" t="str">
        <f>CONCATENATE(TEXT(Table711[[#This Row],[Decimal]],".000"),"-",Table711[[#This Row],[Pitch]]," ",Table711[[#This Row],[Series]]," ",Table711[[#This Row],[Class]])</f>
        <v>3.625-12 UN 3A</v>
      </c>
      <c r="I652" s="55">
        <v>0</v>
      </c>
      <c r="J652" s="55">
        <v>3.625</v>
      </c>
      <c r="K652" s="55">
        <v>3.6135999999999999</v>
      </c>
      <c r="L652" s="55" t="s">
        <v>551</v>
      </c>
      <c r="M652" s="55">
        <v>3.5709</v>
      </c>
      <c r="N652" s="55">
        <v>3.5661</v>
      </c>
      <c r="O652" s="55">
        <v>3.5257999999999998</v>
      </c>
      <c r="R652" s="4"/>
      <c r="S652" s="38" t="s">
        <v>889</v>
      </c>
      <c r="T652" s="4" t="str">
        <f>VLOOKUP(LEFT(Table7912[[#This Row],[Column1]],FIND("–",Table7912[[#This Row],[Column1]])-1),Table610[],2,0)</f>
        <v>3 5/8</v>
      </c>
      <c r="U652" s="13">
        <f>VLOOKUP(LEFT(Table7912[[#This Row],[Column1]],FIND("–",Table7912[[#This Row],[Column1]])-1),Table610[],4,0)</f>
        <v>3.625</v>
      </c>
      <c r="V652" s="4" t="str">
        <f t="shared" si="21"/>
        <v>12</v>
      </c>
      <c r="W652" s="4" t="s">
        <v>384</v>
      </c>
      <c r="X652" s="4" t="s">
        <v>375</v>
      </c>
      <c r="Y652" s="4" t="str">
        <f>CONCATENATE(Table7912[[#This Row],[Fraction]],"-",Table7912[[#This Row],[Pitch]]," ",Table7912[[#This Row],[Series]]," ",Table7912[[#This Row],[Class]])</f>
        <v>3 5/8-12 UN 3B</v>
      </c>
      <c r="Z652" s="4" t="str">
        <f>CONCATENATE(TEXT(Table7912[[#This Row],[Decimal]],".000"),"-",Table7912[[#This Row],[Pitch]]," ",Table7912[[#This Row],[Series]]," ",Table7912[[#This Row],[Class]])</f>
        <v>3.625-12 UN 3B</v>
      </c>
      <c r="AC652" s="55">
        <v>3.625</v>
      </c>
      <c r="AE652" s="4">
        <v>3.5771999999999999</v>
      </c>
      <c r="AF652" s="4">
        <v>3.5709</v>
      </c>
      <c r="AG652" s="4"/>
      <c r="AH652" s="55">
        <v>3.5350000000000001</v>
      </c>
      <c r="AI652" s="4">
        <v>3.5448</v>
      </c>
      <c r="AJ652" s="4"/>
      <c r="AK652" s="4"/>
      <c r="AL652" s="4"/>
      <c r="AM652" s="4"/>
      <c r="AN652" s="4"/>
      <c r="AO652" s="4"/>
      <c r="AS652" s="16"/>
      <c r="AT652" s="16"/>
      <c r="AX652" s="17"/>
      <c r="AY652" s="77"/>
    </row>
    <row r="653" spans="1:51" x14ac:dyDescent="0.25">
      <c r="A653" s="38" t="s">
        <v>890</v>
      </c>
      <c r="B653" s="4" t="str">
        <f>VLOOKUP(LEFT(Table711[[#This Row],[Column1]],FIND("–",Table711[[#This Row],[Column1]])-1),Table610[],2,0)</f>
        <v>3 5/8</v>
      </c>
      <c r="C653" s="13">
        <f>VLOOKUP(LEFT(Table711[[#This Row],[Column1]],FIND("–",Table711[[#This Row],[Column1]])-1),Table610[],4,0)</f>
        <v>3.625</v>
      </c>
      <c r="D653" s="4" t="str">
        <f t="shared" si="20"/>
        <v>16</v>
      </c>
      <c r="E653" s="4" t="s">
        <v>384</v>
      </c>
      <c r="F653" s="4" t="s">
        <v>372</v>
      </c>
      <c r="G653" s="4" t="str">
        <f>CONCATENATE(Table711[[#This Row],[Fraction]],"-",Table711[[#This Row],[Pitch]]," ",Table711[[#This Row],[Series]]," ",Table711[[#This Row],[Class]])</f>
        <v>3 5/8-16 UN 2A</v>
      </c>
      <c r="H653" s="4" t="str">
        <f>CONCATENATE(TEXT(Table711[[#This Row],[Decimal]],".000"),"-",Table711[[#This Row],[Pitch]]," ",Table711[[#This Row],[Series]]," ",Table711[[#This Row],[Class]])</f>
        <v>3.625-16 UN 2A</v>
      </c>
      <c r="I653" s="55">
        <v>1.6999999999999999E-3</v>
      </c>
      <c r="J653" s="55">
        <v>3.6233</v>
      </c>
      <c r="K653" s="55">
        <v>3.6139000000000001</v>
      </c>
      <c r="L653" s="55" t="s">
        <v>551</v>
      </c>
      <c r="M653" s="55">
        <v>3.5827</v>
      </c>
      <c r="N653" s="55">
        <v>3.5769000000000002</v>
      </c>
      <c r="O653" s="55">
        <v>3.5488</v>
      </c>
      <c r="R653" s="4"/>
      <c r="S653" s="38" t="s">
        <v>890</v>
      </c>
      <c r="T653" s="4" t="str">
        <f>VLOOKUP(LEFT(Table7912[[#This Row],[Column1]],FIND("–",Table7912[[#This Row],[Column1]])-1),Table610[],2,0)</f>
        <v>3 5/8</v>
      </c>
      <c r="U653" s="13">
        <f>VLOOKUP(LEFT(Table7912[[#This Row],[Column1]],FIND("–",Table7912[[#This Row],[Column1]])-1),Table610[],4,0)</f>
        <v>3.625</v>
      </c>
      <c r="V653" s="4" t="str">
        <f t="shared" si="21"/>
        <v>16</v>
      </c>
      <c r="W653" s="4" t="s">
        <v>384</v>
      </c>
      <c r="X653" s="4" t="s">
        <v>373</v>
      </c>
      <c r="Y653" s="4" t="str">
        <f>CONCATENATE(Table7912[[#This Row],[Fraction]],"-",Table7912[[#This Row],[Pitch]]," ",Table7912[[#This Row],[Series]]," ",Table7912[[#This Row],[Class]])</f>
        <v>3 5/8-16 UN 2B</v>
      </c>
      <c r="Z653" s="4" t="str">
        <f>CONCATENATE(TEXT(Table7912[[#This Row],[Decimal]],".000"),"-",Table7912[[#This Row],[Pitch]]," ",Table7912[[#This Row],[Series]]," ",Table7912[[#This Row],[Class]])</f>
        <v>3.625-16 UN 2B</v>
      </c>
      <c r="AC653" s="55">
        <v>3.625</v>
      </c>
      <c r="AE653" s="4">
        <v>3.5918999999999999</v>
      </c>
      <c r="AF653" s="4">
        <v>3.5844</v>
      </c>
      <c r="AG653" s="4"/>
      <c r="AH653" s="55">
        <v>3.5569999999999999</v>
      </c>
      <c r="AI653" s="4">
        <v>3.5710000000000002</v>
      </c>
      <c r="AJ653" s="4"/>
      <c r="AK653" s="4"/>
      <c r="AL653" s="4"/>
      <c r="AM653" s="4"/>
      <c r="AN653" s="4"/>
      <c r="AO653" s="4"/>
      <c r="AS653" s="16"/>
      <c r="AT653" s="16"/>
      <c r="AX653" s="17"/>
      <c r="AY653" s="77"/>
    </row>
    <row r="654" spans="1:51" x14ac:dyDescent="0.25">
      <c r="A654" s="38" t="s">
        <v>890</v>
      </c>
      <c r="B654" s="4" t="str">
        <f>VLOOKUP(LEFT(Table711[[#This Row],[Column1]],FIND("–",Table711[[#This Row],[Column1]])-1),Table610[],2,0)</f>
        <v>3 5/8</v>
      </c>
      <c r="C654" s="13">
        <f>VLOOKUP(LEFT(Table711[[#This Row],[Column1]],FIND("–",Table711[[#This Row],[Column1]])-1),Table610[],4,0)</f>
        <v>3.625</v>
      </c>
      <c r="D654" s="4" t="str">
        <f t="shared" si="20"/>
        <v>16</v>
      </c>
      <c r="E654" s="4" t="s">
        <v>384</v>
      </c>
      <c r="F654" s="4" t="s">
        <v>374</v>
      </c>
      <c r="G654" s="4" t="str">
        <f>CONCATENATE(Table711[[#This Row],[Fraction]],"-",Table711[[#This Row],[Pitch]]," ",Table711[[#This Row],[Series]]," ",Table711[[#This Row],[Class]])</f>
        <v>3 5/8-16 UN 3A</v>
      </c>
      <c r="H654" s="4" t="str">
        <f>CONCATENATE(TEXT(Table711[[#This Row],[Decimal]],".000"),"-",Table711[[#This Row],[Pitch]]," ",Table711[[#This Row],[Series]]," ",Table711[[#This Row],[Class]])</f>
        <v>3.625-16 UN 3A</v>
      </c>
      <c r="I654" s="55">
        <v>0</v>
      </c>
      <c r="J654" s="55">
        <v>3.625</v>
      </c>
      <c r="K654" s="55">
        <v>3.6156000000000001</v>
      </c>
      <c r="L654" s="55" t="s">
        <v>551</v>
      </c>
      <c r="M654" s="55">
        <v>3.5844</v>
      </c>
      <c r="N654" s="55">
        <v>3.5800999999999998</v>
      </c>
      <c r="O654" s="55">
        <v>3.5505</v>
      </c>
      <c r="R654" s="4"/>
      <c r="S654" s="38" t="s">
        <v>890</v>
      </c>
      <c r="T654" s="4" t="str">
        <f>VLOOKUP(LEFT(Table7912[[#This Row],[Column1]],FIND("–",Table7912[[#This Row],[Column1]])-1),Table610[],2,0)</f>
        <v>3 5/8</v>
      </c>
      <c r="U654" s="13">
        <f>VLOOKUP(LEFT(Table7912[[#This Row],[Column1]],FIND("–",Table7912[[#This Row],[Column1]])-1),Table610[],4,0)</f>
        <v>3.625</v>
      </c>
      <c r="V654" s="4" t="str">
        <f t="shared" si="21"/>
        <v>16</v>
      </c>
      <c r="W654" s="4" t="s">
        <v>384</v>
      </c>
      <c r="X654" s="4" t="s">
        <v>375</v>
      </c>
      <c r="Y654" s="4" t="str">
        <f>CONCATENATE(Table7912[[#This Row],[Fraction]],"-",Table7912[[#This Row],[Pitch]]," ",Table7912[[#This Row],[Series]]," ",Table7912[[#This Row],[Class]])</f>
        <v>3 5/8-16 UN 3B</v>
      </c>
      <c r="Z654" s="4" t="str">
        <f>CONCATENATE(TEXT(Table7912[[#This Row],[Decimal]],".000"),"-",Table7912[[#This Row],[Pitch]]," ",Table7912[[#This Row],[Series]]," ",Table7912[[#This Row],[Class]])</f>
        <v>3.625-16 UN 3B</v>
      </c>
      <c r="AC654" s="55">
        <v>3.625</v>
      </c>
      <c r="AE654" s="4">
        <v>3.59</v>
      </c>
      <c r="AF654" s="4">
        <v>3.5844</v>
      </c>
      <c r="AG654" s="4"/>
      <c r="AH654" s="55">
        <v>3.5569999999999999</v>
      </c>
      <c r="AI654" s="4">
        <v>3.5657999999999999</v>
      </c>
      <c r="AJ654" s="4"/>
      <c r="AK654" s="4"/>
      <c r="AL654" s="4"/>
      <c r="AM654" s="4"/>
      <c r="AN654" s="4"/>
      <c r="AO654" s="4"/>
      <c r="AS654" s="16"/>
      <c r="AT654" s="16"/>
      <c r="AX654" s="17"/>
      <c r="AY654" s="77"/>
    </row>
    <row r="655" spans="1:51" x14ac:dyDescent="0.25">
      <c r="A655" s="38" t="s">
        <v>891</v>
      </c>
      <c r="B655" s="4" t="str">
        <f>VLOOKUP(LEFT(Table711[[#This Row],[Column1]],FIND("–",Table711[[#This Row],[Column1]])-1),Table610[],2,0)</f>
        <v>3 3/4</v>
      </c>
      <c r="C655" s="13">
        <f>VLOOKUP(LEFT(Table711[[#This Row],[Column1]],FIND("–",Table711[[#This Row],[Column1]])-1),Table610[],4,0)</f>
        <v>3.75</v>
      </c>
      <c r="D655" s="4" t="str">
        <f t="shared" si="20"/>
        <v>4</v>
      </c>
      <c r="E655" s="4" t="s">
        <v>381</v>
      </c>
      <c r="F655" s="4" t="s">
        <v>376</v>
      </c>
      <c r="G655" s="4" t="str">
        <f>CONCATENATE(Table711[[#This Row],[Fraction]],"-",Table711[[#This Row],[Pitch]]," ",Table711[[#This Row],[Series]]," ",Table711[[#This Row],[Class]])</f>
        <v>3 3/4-4 UNC 1A</v>
      </c>
      <c r="H655" s="4" t="str">
        <f>CONCATENATE(TEXT(Table711[[#This Row],[Decimal]],".000"),"-",Table711[[#This Row],[Pitch]]," ",Table711[[#This Row],[Series]]," ",Table711[[#This Row],[Class]])</f>
        <v>3.750-4 UNC 1A</v>
      </c>
      <c r="I655" s="55">
        <v>3.3999999999999998E-3</v>
      </c>
      <c r="J655" s="55">
        <v>3.7465999999999999</v>
      </c>
      <c r="K655" s="55">
        <v>3.7109000000000001</v>
      </c>
      <c r="L655" s="55" t="s">
        <v>551</v>
      </c>
      <c r="M655" s="55">
        <v>3.5842000000000001</v>
      </c>
      <c r="N655" s="55">
        <v>3.5674000000000001</v>
      </c>
      <c r="O655" s="55">
        <v>3.4489000000000001</v>
      </c>
      <c r="R655" s="4"/>
      <c r="S655" s="38" t="s">
        <v>891</v>
      </c>
      <c r="T655" s="4" t="str">
        <f>VLOOKUP(LEFT(Table7912[[#This Row],[Column1]],FIND("–",Table7912[[#This Row],[Column1]])-1),Table610[],2,0)</f>
        <v>3 3/4</v>
      </c>
      <c r="U655" s="13">
        <f>VLOOKUP(LEFT(Table7912[[#This Row],[Column1]],FIND("–",Table7912[[#This Row],[Column1]])-1),Table610[],4,0)</f>
        <v>3.75</v>
      </c>
      <c r="V655" s="4" t="str">
        <f t="shared" si="21"/>
        <v>4</v>
      </c>
      <c r="W655" s="4" t="s">
        <v>381</v>
      </c>
      <c r="X655" s="4" t="s">
        <v>377</v>
      </c>
      <c r="Y655" s="4" t="str">
        <f>CONCATENATE(Table7912[[#This Row],[Fraction]],"-",Table7912[[#This Row],[Pitch]]," ",Table7912[[#This Row],[Series]]," ",Table7912[[#This Row],[Class]])</f>
        <v>3 3/4-4 UNC 1B</v>
      </c>
      <c r="Z655" s="4" t="str">
        <f>CONCATENATE(TEXT(Table7912[[#This Row],[Decimal]],".000"),"-",Table7912[[#This Row],[Pitch]]," ",Table7912[[#This Row],[Series]]," ",Table7912[[#This Row],[Class]])</f>
        <v>3.750-4 UNC 1B</v>
      </c>
      <c r="AC655" s="55">
        <v>3.75</v>
      </c>
      <c r="AE655" s="4">
        <v>3.6093999999999999</v>
      </c>
      <c r="AF655" s="4">
        <v>3.5876000000000001</v>
      </c>
      <c r="AG655" s="4"/>
      <c r="AH655" s="55">
        <v>3.4790000000000001</v>
      </c>
      <c r="AI655" s="4">
        <v>3.5169999999999999</v>
      </c>
      <c r="AJ655" s="4"/>
      <c r="AK655" s="4"/>
      <c r="AL655" s="4"/>
      <c r="AM655" s="4"/>
      <c r="AN655" s="4"/>
      <c r="AO655" s="4"/>
      <c r="AS655" s="16"/>
      <c r="AT655" s="16"/>
      <c r="AX655" s="17"/>
      <c r="AY655" s="77"/>
    </row>
    <row r="656" spans="1:51" x14ac:dyDescent="0.25">
      <c r="A656" s="38" t="s">
        <v>891</v>
      </c>
      <c r="B656" s="4" t="str">
        <f>VLOOKUP(LEFT(Table711[[#This Row],[Column1]],FIND("–",Table711[[#This Row],[Column1]])-1),Table610[],2,0)</f>
        <v>3 3/4</v>
      </c>
      <c r="C656" s="13">
        <f>VLOOKUP(LEFT(Table711[[#This Row],[Column1]],FIND("–",Table711[[#This Row],[Column1]])-1),Table610[],4,0)</f>
        <v>3.75</v>
      </c>
      <c r="D656" s="4" t="str">
        <f t="shared" si="20"/>
        <v>4</v>
      </c>
      <c r="E656" s="4" t="s">
        <v>381</v>
      </c>
      <c r="F656" s="4" t="s">
        <v>372</v>
      </c>
      <c r="G656" s="4" t="str">
        <f>CONCATENATE(Table711[[#This Row],[Fraction]],"-",Table711[[#This Row],[Pitch]]," ",Table711[[#This Row],[Series]]," ",Table711[[#This Row],[Class]])</f>
        <v>3 3/4-4 UNC 2A</v>
      </c>
      <c r="H656" s="4" t="str">
        <f>CONCATENATE(TEXT(Table711[[#This Row],[Decimal]],".000"),"-",Table711[[#This Row],[Pitch]]," ",Table711[[#This Row],[Series]]," ",Table711[[#This Row],[Class]])</f>
        <v>3.750-4 UNC 2A</v>
      </c>
      <c r="I656" s="55">
        <v>3.3999999999999998E-3</v>
      </c>
      <c r="J656" s="55">
        <v>3.7465999999999999</v>
      </c>
      <c r="K656" s="55">
        <v>3.7227999999999999</v>
      </c>
      <c r="L656" s="55">
        <v>3.7109000000000001</v>
      </c>
      <c r="M656" s="55">
        <v>3.5842000000000001</v>
      </c>
      <c r="N656" s="55">
        <v>3.573</v>
      </c>
      <c r="O656" s="55">
        <v>3.4489000000000001</v>
      </c>
      <c r="R656" s="4"/>
      <c r="S656" s="38" t="s">
        <v>891</v>
      </c>
      <c r="T656" s="4" t="str">
        <f>VLOOKUP(LEFT(Table7912[[#This Row],[Column1]],FIND("–",Table7912[[#This Row],[Column1]])-1),Table610[],2,0)</f>
        <v>3 3/4</v>
      </c>
      <c r="U656" s="13">
        <f>VLOOKUP(LEFT(Table7912[[#This Row],[Column1]],FIND("–",Table7912[[#This Row],[Column1]])-1),Table610[],4,0)</f>
        <v>3.75</v>
      </c>
      <c r="V656" s="4" t="str">
        <f t="shared" si="21"/>
        <v>4</v>
      </c>
      <c r="W656" s="4" t="s">
        <v>381</v>
      </c>
      <c r="X656" s="4" t="s">
        <v>373</v>
      </c>
      <c r="Y656" s="4" t="str">
        <f>CONCATENATE(Table7912[[#This Row],[Fraction]],"-",Table7912[[#This Row],[Pitch]]," ",Table7912[[#This Row],[Series]]," ",Table7912[[#This Row],[Class]])</f>
        <v>3 3/4-4 UNC 2B</v>
      </c>
      <c r="Z656" s="4" t="str">
        <f>CONCATENATE(TEXT(Table7912[[#This Row],[Decimal]],".000"),"-",Table7912[[#This Row],[Pitch]]," ",Table7912[[#This Row],[Series]]," ",Table7912[[#This Row],[Class]])</f>
        <v>3.750-4 UNC 2B</v>
      </c>
      <c r="AC656" s="55">
        <v>3.75</v>
      </c>
      <c r="AE656" s="4">
        <v>3.6021000000000001</v>
      </c>
      <c r="AF656" s="4">
        <v>3.5876000000000001</v>
      </c>
      <c r="AG656" s="4"/>
      <c r="AH656" s="55">
        <v>3.4790000000000001</v>
      </c>
      <c r="AI656" s="4">
        <v>3.5169999999999999</v>
      </c>
      <c r="AJ656" s="4"/>
      <c r="AK656" s="4"/>
      <c r="AL656" s="4"/>
      <c r="AM656" s="4"/>
      <c r="AN656" s="4"/>
      <c r="AO656" s="4"/>
      <c r="AS656" s="16"/>
      <c r="AT656" s="16"/>
      <c r="AX656" s="17"/>
      <c r="AY656" s="77"/>
    </row>
    <row r="657" spans="1:51" x14ac:dyDescent="0.25">
      <c r="A657" s="38" t="s">
        <v>892</v>
      </c>
      <c r="B657" s="4" t="str">
        <f>VLOOKUP(LEFT(Table711[[#This Row],[Column1]],FIND("–",Table711[[#This Row],[Column1]])-1),Table610[],2,0)</f>
        <v>3 3/4</v>
      </c>
      <c r="C657" s="13">
        <f>VLOOKUP(LEFT(Table711[[#This Row],[Column1]],FIND("–",Table711[[#This Row],[Column1]])-1),Table610[],4,0)</f>
        <v>3.75</v>
      </c>
      <c r="D657" s="4" t="str">
        <f t="shared" si="20"/>
        <v>6</v>
      </c>
      <c r="E657" s="4" t="s">
        <v>384</v>
      </c>
      <c r="F657" s="4" t="s">
        <v>374</v>
      </c>
      <c r="G657" s="4" t="str">
        <f>CONCATENATE(Table711[[#This Row],[Fraction]],"-",Table711[[#This Row],[Pitch]]," ",Table711[[#This Row],[Series]]," ",Table711[[#This Row],[Class]])</f>
        <v>3 3/4-6 UN 3A</v>
      </c>
      <c r="H657" s="4" t="str">
        <f>CONCATENATE(TEXT(Table711[[#This Row],[Decimal]],".000"),"-",Table711[[#This Row],[Pitch]]," ",Table711[[#This Row],[Series]]," ",Table711[[#This Row],[Class]])</f>
        <v>3.750-6 UN 3A</v>
      </c>
      <c r="I657" s="55">
        <v>0</v>
      </c>
      <c r="J657" s="55">
        <v>3.75</v>
      </c>
      <c r="K657" s="55">
        <v>3.7262</v>
      </c>
      <c r="L657" s="55" t="s">
        <v>551</v>
      </c>
      <c r="M657" s="55">
        <v>3.5876000000000001</v>
      </c>
      <c r="N657" s="55">
        <v>3.5792000000000002</v>
      </c>
      <c r="O657" s="55">
        <v>3.4523000000000001</v>
      </c>
      <c r="R657" s="4"/>
      <c r="S657" s="38" t="s">
        <v>892</v>
      </c>
      <c r="T657" s="4" t="str">
        <f>VLOOKUP(LEFT(Table7912[[#This Row],[Column1]],FIND("–",Table7912[[#This Row],[Column1]])-1),Table610[],2,0)</f>
        <v>3 3/4</v>
      </c>
      <c r="U657" s="13">
        <f>VLOOKUP(LEFT(Table7912[[#This Row],[Column1]],FIND("–",Table7912[[#This Row],[Column1]])-1),Table610[],4,0)</f>
        <v>3.75</v>
      </c>
      <c r="V657" s="4" t="str">
        <f t="shared" si="21"/>
        <v>6</v>
      </c>
      <c r="W657" s="4" t="s">
        <v>384</v>
      </c>
      <c r="X657" s="4" t="s">
        <v>375</v>
      </c>
      <c r="Y657" s="4" t="str">
        <f>CONCATENATE(Table7912[[#This Row],[Fraction]],"-",Table7912[[#This Row],[Pitch]]," ",Table7912[[#This Row],[Series]]," ",Table7912[[#This Row],[Class]])</f>
        <v>3 3/4-6 UN 3B</v>
      </c>
      <c r="Z657" s="4" t="str">
        <f>CONCATENATE(TEXT(Table7912[[#This Row],[Decimal]],".000"),"-",Table7912[[#This Row],[Pitch]]," ",Table7912[[#This Row],[Series]]," ",Table7912[[#This Row],[Class]])</f>
        <v>3.750-6 UN 3B</v>
      </c>
      <c r="AC657" s="55">
        <v>3.75</v>
      </c>
      <c r="AE657" s="4">
        <v>3.5985</v>
      </c>
      <c r="AF657" s="4">
        <v>3.5876000000000001</v>
      </c>
      <c r="AG657" s="4"/>
      <c r="AH657" s="55">
        <v>3.4790000000000001</v>
      </c>
      <c r="AI657" s="4">
        <v>3.5093999999999999</v>
      </c>
      <c r="AJ657" s="4"/>
      <c r="AK657" s="4"/>
      <c r="AL657" s="4"/>
      <c r="AM657" s="4"/>
      <c r="AN657" s="4"/>
      <c r="AO657" s="4"/>
      <c r="AS657" s="16"/>
      <c r="AT657" s="16"/>
      <c r="AX657" s="17"/>
      <c r="AY657" s="77"/>
    </row>
    <row r="658" spans="1:51" x14ac:dyDescent="0.25">
      <c r="A658" s="38" t="s">
        <v>892</v>
      </c>
      <c r="B658" s="4" t="str">
        <f>VLOOKUP(LEFT(Table711[[#This Row],[Column1]],FIND("–",Table711[[#This Row],[Column1]])-1),Table610[],2,0)</f>
        <v>3 3/4</v>
      </c>
      <c r="C658" s="13">
        <f>VLOOKUP(LEFT(Table711[[#This Row],[Column1]],FIND("–",Table711[[#This Row],[Column1]])-1),Table610[],4,0)</f>
        <v>3.75</v>
      </c>
      <c r="D658" s="4" t="str">
        <f t="shared" si="20"/>
        <v>6</v>
      </c>
      <c r="E658" s="4" t="s">
        <v>384</v>
      </c>
      <c r="F658" s="4" t="s">
        <v>372</v>
      </c>
      <c r="G658" s="4" t="str">
        <f>CONCATENATE(Table711[[#This Row],[Fraction]],"-",Table711[[#This Row],[Pitch]]," ",Table711[[#This Row],[Series]]," ",Table711[[#This Row],[Class]])</f>
        <v>3 3/4-6 UN 2A</v>
      </c>
      <c r="H658" s="4" t="str">
        <f>CONCATENATE(TEXT(Table711[[#This Row],[Decimal]],".000"),"-",Table711[[#This Row],[Pitch]]," ",Table711[[#This Row],[Series]]," ",Table711[[#This Row],[Class]])</f>
        <v>3.750-6 UN 2A</v>
      </c>
      <c r="I658" s="55">
        <v>2.8999999999999998E-3</v>
      </c>
      <c r="J658" s="55">
        <v>3.7471000000000001</v>
      </c>
      <c r="K658" s="55">
        <v>3.7288999999999999</v>
      </c>
      <c r="L658" s="55" t="s">
        <v>551</v>
      </c>
      <c r="M658" s="55">
        <v>3.6387999999999998</v>
      </c>
      <c r="N658" s="55">
        <v>3.629</v>
      </c>
      <c r="O658" s="55">
        <v>3.5487000000000002</v>
      </c>
      <c r="R658" s="4"/>
      <c r="S658" s="38" t="s">
        <v>892</v>
      </c>
      <c r="T658" s="4" t="str">
        <f>VLOOKUP(LEFT(Table7912[[#This Row],[Column1]],FIND("–",Table7912[[#This Row],[Column1]])-1),Table610[],2,0)</f>
        <v>3 3/4</v>
      </c>
      <c r="U658" s="13">
        <f>VLOOKUP(LEFT(Table7912[[#This Row],[Column1]],FIND("–",Table7912[[#This Row],[Column1]])-1),Table610[],4,0)</f>
        <v>3.75</v>
      </c>
      <c r="V658" s="4" t="str">
        <f t="shared" si="21"/>
        <v>6</v>
      </c>
      <c r="W658" s="4" t="s">
        <v>384</v>
      </c>
      <c r="X658" s="4" t="s">
        <v>373</v>
      </c>
      <c r="Y658" s="4" t="str">
        <f>CONCATENATE(Table7912[[#This Row],[Fraction]],"-",Table7912[[#This Row],[Pitch]]," ",Table7912[[#This Row],[Series]]," ",Table7912[[#This Row],[Class]])</f>
        <v>3 3/4-6 UN 2B</v>
      </c>
      <c r="Z658" s="4" t="str">
        <f>CONCATENATE(TEXT(Table7912[[#This Row],[Decimal]],".000"),"-",Table7912[[#This Row],[Pitch]]," ",Table7912[[#This Row],[Series]]," ",Table7912[[#This Row],[Class]])</f>
        <v>3.750-6 UN 2B</v>
      </c>
      <c r="AC658" s="55">
        <v>3.75</v>
      </c>
      <c r="AE658" s="4">
        <v>3.6543999999999999</v>
      </c>
      <c r="AF658" s="4">
        <v>3.6417000000000002</v>
      </c>
      <c r="AG658" s="4"/>
      <c r="AH658" s="55">
        <v>3.57</v>
      </c>
      <c r="AI658" s="4">
        <v>3.6</v>
      </c>
      <c r="AJ658" s="4"/>
      <c r="AK658" s="4"/>
      <c r="AL658" s="4"/>
      <c r="AM658" s="4"/>
      <c r="AN658" s="4"/>
      <c r="AO658" s="4"/>
      <c r="AS658" s="16"/>
      <c r="AT658" s="16"/>
      <c r="AX658" s="17"/>
      <c r="AY658" s="77"/>
    </row>
    <row r="659" spans="1:51" x14ac:dyDescent="0.25">
      <c r="A659" s="38" t="s">
        <v>892</v>
      </c>
      <c r="B659" s="4" t="str">
        <f>VLOOKUP(LEFT(Table711[[#This Row],[Column1]],FIND("–",Table711[[#This Row],[Column1]])-1),Table610[],2,0)</f>
        <v>3 3/4</v>
      </c>
      <c r="C659" s="13">
        <f>VLOOKUP(LEFT(Table711[[#This Row],[Column1]],FIND("–",Table711[[#This Row],[Column1]])-1),Table610[],4,0)</f>
        <v>3.75</v>
      </c>
      <c r="D659" s="4" t="str">
        <f t="shared" si="20"/>
        <v>6</v>
      </c>
      <c r="E659" s="4" t="s">
        <v>384</v>
      </c>
      <c r="F659" s="4" t="s">
        <v>374</v>
      </c>
      <c r="G659" s="4" t="str">
        <f>CONCATENATE(Table711[[#This Row],[Fraction]],"-",Table711[[#This Row],[Pitch]]," ",Table711[[#This Row],[Series]]," ",Table711[[#This Row],[Class]])</f>
        <v>3 3/4-6 UN 3A</v>
      </c>
      <c r="H659" s="4" t="str">
        <f>CONCATENATE(TEXT(Table711[[#This Row],[Decimal]],".000"),"-",Table711[[#This Row],[Pitch]]," ",Table711[[#This Row],[Series]]," ",Table711[[#This Row],[Class]])</f>
        <v>3.750-6 UN 3A</v>
      </c>
      <c r="I659" s="55">
        <v>0</v>
      </c>
      <c r="J659" s="55">
        <v>3.75</v>
      </c>
      <c r="K659" s="55">
        <v>3.7317999999999998</v>
      </c>
      <c r="L659" s="55" t="s">
        <v>551</v>
      </c>
      <c r="M659" s="55">
        <v>3.6417000000000002</v>
      </c>
      <c r="N659" s="55">
        <v>3.6343999999999999</v>
      </c>
      <c r="O659" s="55">
        <v>3.5516000000000001</v>
      </c>
      <c r="R659" s="4"/>
      <c r="S659" s="38" t="s">
        <v>892</v>
      </c>
      <c r="T659" s="4" t="str">
        <f>VLOOKUP(LEFT(Table7912[[#This Row],[Column1]],FIND("–",Table7912[[#This Row],[Column1]])-1),Table610[],2,0)</f>
        <v>3 3/4</v>
      </c>
      <c r="U659" s="13">
        <f>VLOOKUP(LEFT(Table7912[[#This Row],[Column1]],FIND("–",Table7912[[#This Row],[Column1]])-1),Table610[],4,0)</f>
        <v>3.75</v>
      </c>
      <c r="V659" s="4" t="str">
        <f t="shared" si="21"/>
        <v>6</v>
      </c>
      <c r="W659" s="4" t="s">
        <v>384</v>
      </c>
      <c r="X659" s="4" t="s">
        <v>375</v>
      </c>
      <c r="Y659" s="4" t="str">
        <f>CONCATENATE(Table7912[[#This Row],[Fraction]],"-",Table7912[[#This Row],[Pitch]]," ",Table7912[[#This Row],[Series]]," ",Table7912[[#This Row],[Class]])</f>
        <v>3 3/4-6 UN 3B</v>
      </c>
      <c r="Z659" s="4" t="str">
        <f>CONCATENATE(TEXT(Table7912[[#This Row],[Decimal]],".000"),"-",Table7912[[#This Row],[Pitch]]," ",Table7912[[#This Row],[Series]]," ",Table7912[[#This Row],[Class]])</f>
        <v>3.750-6 UN 3B</v>
      </c>
      <c r="AC659" s="55">
        <v>3.75</v>
      </c>
      <c r="AE659" s="4">
        <v>3.6511999999999998</v>
      </c>
      <c r="AF659" s="4">
        <v>3.6417000000000002</v>
      </c>
      <c r="AG659" s="4"/>
      <c r="AH659" s="55">
        <v>3.57</v>
      </c>
      <c r="AI659" s="4">
        <v>3.5895999999999999</v>
      </c>
      <c r="AJ659" s="4"/>
      <c r="AK659" s="4"/>
      <c r="AL659" s="4"/>
      <c r="AM659" s="4"/>
      <c r="AN659" s="4"/>
      <c r="AO659" s="4"/>
      <c r="AS659" s="16"/>
      <c r="AT659" s="16"/>
      <c r="AX659" s="17"/>
      <c r="AY659" s="77"/>
    </row>
    <row r="660" spans="1:51" x14ac:dyDescent="0.25">
      <c r="A660" s="38" t="s">
        <v>893</v>
      </c>
      <c r="B660" s="4" t="str">
        <f>VLOOKUP(LEFT(Table711[[#This Row],[Column1]],FIND("–",Table711[[#This Row],[Column1]])-1),Table610[],2,0)</f>
        <v>3 3/4</v>
      </c>
      <c r="C660" s="13">
        <f>VLOOKUP(LEFT(Table711[[#This Row],[Column1]],FIND("–",Table711[[#This Row],[Column1]])-1),Table610[],4,0)</f>
        <v>3.75</v>
      </c>
      <c r="D660" s="4" t="str">
        <f t="shared" si="20"/>
        <v>8</v>
      </c>
      <c r="E660" s="4" t="s">
        <v>384</v>
      </c>
      <c r="F660" s="4" t="s">
        <v>372</v>
      </c>
      <c r="G660" s="4" t="str">
        <f>CONCATENATE(Table711[[#This Row],[Fraction]],"-",Table711[[#This Row],[Pitch]]," ",Table711[[#This Row],[Series]]," ",Table711[[#This Row],[Class]])</f>
        <v>3 3/4-8 UN 2A</v>
      </c>
      <c r="H660" s="4" t="str">
        <f>CONCATENATE(TEXT(Table711[[#This Row],[Decimal]],".000"),"-",Table711[[#This Row],[Pitch]]," ",Table711[[#This Row],[Series]]," ",Table711[[#This Row],[Class]])</f>
        <v>3.750-8 UN 2A</v>
      </c>
      <c r="I660" s="55">
        <v>2.7000000000000001E-3</v>
      </c>
      <c r="J660" s="55">
        <v>3.7473000000000001</v>
      </c>
      <c r="K660" s="55">
        <v>3.7323</v>
      </c>
      <c r="L660" s="55">
        <v>3.7248000000000001</v>
      </c>
      <c r="M660" s="55">
        <v>3.6661000000000001</v>
      </c>
      <c r="N660" s="55">
        <v>3.6570999999999998</v>
      </c>
      <c r="O660" s="55">
        <v>3.5985</v>
      </c>
      <c r="R660" s="4"/>
      <c r="S660" s="38" t="s">
        <v>893</v>
      </c>
      <c r="T660" s="4" t="str">
        <f>VLOOKUP(LEFT(Table7912[[#This Row],[Column1]],FIND("–",Table7912[[#This Row],[Column1]])-1),Table610[],2,0)</f>
        <v>3 3/4</v>
      </c>
      <c r="U660" s="13">
        <f>VLOOKUP(LEFT(Table7912[[#This Row],[Column1]],FIND("–",Table7912[[#This Row],[Column1]])-1),Table610[],4,0)</f>
        <v>3.75</v>
      </c>
      <c r="V660" s="4" t="str">
        <f t="shared" si="21"/>
        <v>8</v>
      </c>
      <c r="W660" s="4" t="s">
        <v>384</v>
      </c>
      <c r="X660" s="4" t="s">
        <v>373</v>
      </c>
      <c r="Y660" s="4" t="str">
        <f>CONCATENATE(Table7912[[#This Row],[Fraction]],"-",Table7912[[#This Row],[Pitch]]," ",Table7912[[#This Row],[Series]]," ",Table7912[[#This Row],[Class]])</f>
        <v>3 3/4-8 UN 2B</v>
      </c>
      <c r="Z660" s="4" t="str">
        <f>CONCATENATE(TEXT(Table7912[[#This Row],[Decimal]],".000"),"-",Table7912[[#This Row],[Pitch]]," ",Table7912[[#This Row],[Series]]," ",Table7912[[#This Row],[Class]])</f>
        <v>3.750-8 UN 2B</v>
      </c>
      <c r="AC660" s="55">
        <v>3.75</v>
      </c>
      <c r="AE660" s="4">
        <v>3.6804999999999999</v>
      </c>
      <c r="AF660" s="4">
        <v>3.6688000000000001</v>
      </c>
      <c r="AG660" s="4"/>
      <c r="AH660" s="55">
        <v>3.6150000000000002</v>
      </c>
      <c r="AI660" s="4">
        <v>3.64</v>
      </c>
      <c r="AJ660" s="4"/>
      <c r="AK660" s="4"/>
      <c r="AL660" s="4"/>
      <c r="AM660" s="4"/>
      <c r="AN660" s="4"/>
      <c r="AO660" s="4"/>
      <c r="AS660" s="16"/>
      <c r="AT660" s="16"/>
      <c r="AX660" s="17"/>
      <c r="AY660" s="77"/>
    </row>
    <row r="661" spans="1:51" x14ac:dyDescent="0.25">
      <c r="A661" s="38" t="s">
        <v>893</v>
      </c>
      <c r="B661" s="4" t="str">
        <f>VLOOKUP(LEFT(Table711[[#This Row],[Column1]],FIND("–",Table711[[#This Row],[Column1]])-1),Table610[],2,0)</f>
        <v>3 3/4</v>
      </c>
      <c r="C661" s="13">
        <f>VLOOKUP(LEFT(Table711[[#This Row],[Column1]],FIND("–",Table711[[#This Row],[Column1]])-1),Table610[],4,0)</f>
        <v>3.75</v>
      </c>
      <c r="D661" s="4" t="str">
        <f t="shared" si="20"/>
        <v>8</v>
      </c>
      <c r="E661" s="4" t="s">
        <v>384</v>
      </c>
      <c r="F661" s="4" t="s">
        <v>374</v>
      </c>
      <c r="G661" s="4" t="str">
        <f>CONCATENATE(Table711[[#This Row],[Fraction]],"-",Table711[[#This Row],[Pitch]]," ",Table711[[#This Row],[Series]]," ",Table711[[#This Row],[Class]])</f>
        <v>3 3/4-8 UN 3A</v>
      </c>
      <c r="H661" s="4" t="str">
        <f>CONCATENATE(TEXT(Table711[[#This Row],[Decimal]],".000"),"-",Table711[[#This Row],[Pitch]]," ",Table711[[#This Row],[Series]]," ",Table711[[#This Row],[Class]])</f>
        <v>3.750-8 UN 3A</v>
      </c>
      <c r="I661" s="55">
        <v>0</v>
      </c>
      <c r="J661" s="55">
        <v>3.75</v>
      </c>
      <c r="K661" s="55">
        <v>3.7349999999999999</v>
      </c>
      <c r="L661" s="55" t="s">
        <v>551</v>
      </c>
      <c r="M661" s="55">
        <v>3.6688000000000001</v>
      </c>
      <c r="N661" s="55">
        <v>3.6621000000000001</v>
      </c>
      <c r="O661" s="55">
        <v>3.6012</v>
      </c>
      <c r="R661" s="4"/>
      <c r="S661" s="38" t="s">
        <v>893</v>
      </c>
      <c r="T661" s="4" t="str">
        <f>VLOOKUP(LEFT(Table7912[[#This Row],[Column1]],FIND("–",Table7912[[#This Row],[Column1]])-1),Table610[],2,0)</f>
        <v>3 3/4</v>
      </c>
      <c r="U661" s="13">
        <f>VLOOKUP(LEFT(Table7912[[#This Row],[Column1]],FIND("–",Table7912[[#This Row],[Column1]])-1),Table610[],4,0)</f>
        <v>3.75</v>
      </c>
      <c r="V661" s="4" t="str">
        <f t="shared" si="21"/>
        <v>8</v>
      </c>
      <c r="W661" s="4" t="s">
        <v>384</v>
      </c>
      <c r="X661" s="4" t="s">
        <v>375</v>
      </c>
      <c r="Y661" s="4" t="str">
        <f>CONCATENATE(Table7912[[#This Row],[Fraction]],"-",Table7912[[#This Row],[Pitch]]," ",Table7912[[#This Row],[Series]]," ",Table7912[[#This Row],[Class]])</f>
        <v>3 3/4-8 UN 3B</v>
      </c>
      <c r="Z661" s="4" t="str">
        <f>CONCATENATE(TEXT(Table7912[[#This Row],[Decimal]],".000"),"-",Table7912[[#This Row],[Pitch]]," ",Table7912[[#This Row],[Series]]," ",Table7912[[#This Row],[Class]])</f>
        <v>3.750-8 UN 3B</v>
      </c>
      <c r="AC661" s="55">
        <v>3.75</v>
      </c>
      <c r="AE661" s="4">
        <v>3.6776</v>
      </c>
      <c r="AF661" s="4">
        <v>3.6688000000000001</v>
      </c>
      <c r="AG661" s="4"/>
      <c r="AH661" s="55">
        <v>3.6150000000000002</v>
      </c>
      <c r="AI661" s="4">
        <v>3.6297000000000001</v>
      </c>
      <c r="AJ661" s="4"/>
      <c r="AK661" s="4"/>
      <c r="AL661" s="4"/>
      <c r="AM661" s="4"/>
      <c r="AN661" s="4"/>
      <c r="AO661" s="4"/>
      <c r="AS661" s="16"/>
      <c r="AT661" s="16"/>
      <c r="AX661" s="17"/>
      <c r="AY661" s="77"/>
    </row>
    <row r="662" spans="1:51" x14ac:dyDescent="0.25">
      <c r="A662" s="38" t="s">
        <v>894</v>
      </c>
      <c r="B662" s="4" t="str">
        <f>VLOOKUP(LEFT(Table711[[#This Row],[Column1]],FIND("–",Table711[[#This Row],[Column1]])-1),Table610[],2,0)</f>
        <v>3 3/4</v>
      </c>
      <c r="C662" s="13">
        <f>VLOOKUP(LEFT(Table711[[#This Row],[Column1]],FIND("–",Table711[[#This Row],[Column1]])-1),Table610[],4,0)</f>
        <v>3.75</v>
      </c>
      <c r="D662" s="4" t="str">
        <f t="shared" si="20"/>
        <v>10</v>
      </c>
      <c r="E662" s="4" t="s">
        <v>382</v>
      </c>
      <c r="F662" s="4" t="s">
        <v>372</v>
      </c>
      <c r="G662" s="4" t="str">
        <f>CONCATENATE(Table711[[#This Row],[Fraction]],"-",Table711[[#This Row],[Pitch]]," ",Table711[[#This Row],[Series]]," ",Table711[[#This Row],[Class]])</f>
        <v>3 3/4-10 UNS 2A</v>
      </c>
      <c r="H662" s="4" t="str">
        <f>CONCATENATE(TEXT(Table711[[#This Row],[Decimal]],".000"),"-",Table711[[#This Row],[Pitch]]," ",Table711[[#This Row],[Series]]," ",Table711[[#This Row],[Class]])</f>
        <v>3.750-10 UNS 2A</v>
      </c>
      <c r="I662" s="55">
        <v>2.0999999999999999E-3</v>
      </c>
      <c r="J662" s="55">
        <v>3.7479</v>
      </c>
      <c r="K662" s="55">
        <v>3.7349999999999999</v>
      </c>
      <c r="L662" s="55" t="s">
        <v>551</v>
      </c>
      <c r="M662" s="55">
        <v>3.6829000000000001</v>
      </c>
      <c r="N662" s="55">
        <v>3.6760000000000002</v>
      </c>
      <c r="O662" s="55">
        <v>3.6288999999999998</v>
      </c>
      <c r="R662" s="4"/>
      <c r="S662" s="38" t="s">
        <v>894</v>
      </c>
      <c r="T662" s="4" t="str">
        <f>VLOOKUP(LEFT(Table7912[[#This Row],[Column1]],FIND("–",Table7912[[#This Row],[Column1]])-1),Table610[],2,0)</f>
        <v>3 3/4</v>
      </c>
      <c r="U662" s="13">
        <f>VLOOKUP(LEFT(Table7912[[#This Row],[Column1]],FIND("–",Table7912[[#This Row],[Column1]])-1),Table610[],4,0)</f>
        <v>3.75</v>
      </c>
      <c r="V662" s="4" t="str">
        <f t="shared" si="21"/>
        <v>10</v>
      </c>
      <c r="W662" s="4" t="s">
        <v>382</v>
      </c>
      <c r="X662" s="4" t="s">
        <v>373</v>
      </c>
      <c r="Y662" s="4" t="str">
        <f>CONCATENATE(Table7912[[#This Row],[Fraction]],"-",Table7912[[#This Row],[Pitch]]," ",Table7912[[#This Row],[Series]]," ",Table7912[[#This Row],[Class]])</f>
        <v>3 3/4-10 UNS 2B</v>
      </c>
      <c r="Z662" s="4" t="str">
        <f>CONCATENATE(TEXT(Table7912[[#This Row],[Decimal]],".000"),"-",Table7912[[#This Row],[Pitch]]," ",Table7912[[#This Row],[Series]]," ",Table7912[[#This Row],[Class]])</f>
        <v>3.750-10 UNS 2B</v>
      </c>
      <c r="AC662" s="55">
        <v>3.75</v>
      </c>
      <c r="AE662" s="4">
        <v>3.694</v>
      </c>
      <c r="AF662" s="4">
        <v>3.6850000000000001</v>
      </c>
      <c r="AG662" s="4"/>
      <c r="AH662" s="55">
        <v>3.6419999999999999</v>
      </c>
      <c r="AI662" s="4">
        <v>3.6629999999999998</v>
      </c>
      <c r="AJ662" s="4"/>
      <c r="AK662" s="4"/>
      <c r="AL662" s="4"/>
      <c r="AM662" s="4"/>
      <c r="AN662" s="4"/>
      <c r="AO662" s="4"/>
      <c r="AS662" s="16"/>
      <c r="AT662" s="16"/>
      <c r="AX662" s="17"/>
      <c r="AY662" s="77"/>
    </row>
    <row r="663" spans="1:51" x14ac:dyDescent="0.25">
      <c r="A663" s="38" t="s">
        <v>895</v>
      </c>
      <c r="B663" s="4" t="str">
        <f>VLOOKUP(LEFT(Table711[[#This Row],[Column1]],FIND("–",Table711[[#This Row],[Column1]])-1),Table610[],2,0)</f>
        <v>3 3/4</v>
      </c>
      <c r="C663" s="13">
        <f>VLOOKUP(LEFT(Table711[[#This Row],[Column1]],FIND("–",Table711[[#This Row],[Column1]])-1),Table610[],4,0)</f>
        <v>3.75</v>
      </c>
      <c r="D663" s="4" t="str">
        <f t="shared" si="20"/>
        <v>12</v>
      </c>
      <c r="E663" s="4" t="s">
        <v>384</v>
      </c>
      <c r="F663" s="4" t="s">
        <v>372</v>
      </c>
      <c r="G663" s="4" t="str">
        <f>CONCATENATE(Table711[[#This Row],[Fraction]],"-",Table711[[#This Row],[Pitch]]," ",Table711[[#This Row],[Series]]," ",Table711[[#This Row],[Class]])</f>
        <v>3 3/4-12 UN 2A</v>
      </c>
      <c r="H663" s="4" t="str">
        <f>CONCATENATE(TEXT(Table711[[#This Row],[Decimal]],".000"),"-",Table711[[#This Row],[Pitch]]," ",Table711[[#This Row],[Series]]," ",Table711[[#This Row],[Class]])</f>
        <v>3.750-12 UN 2A</v>
      </c>
      <c r="I663" s="55">
        <v>1.9E-3</v>
      </c>
      <c r="J663" s="55">
        <v>3.7481</v>
      </c>
      <c r="K663" s="55">
        <v>3.7366999999999999</v>
      </c>
      <c r="L663" s="55" t="s">
        <v>551</v>
      </c>
      <c r="M663" s="55">
        <v>3.694</v>
      </c>
      <c r="N663" s="55">
        <v>3.6876000000000002</v>
      </c>
      <c r="O663" s="55">
        <v>3.6488999999999998</v>
      </c>
      <c r="R663" s="4"/>
      <c r="S663" s="38" t="s">
        <v>895</v>
      </c>
      <c r="T663" s="4" t="str">
        <f>VLOOKUP(LEFT(Table7912[[#This Row],[Column1]],FIND("–",Table7912[[#This Row],[Column1]])-1),Table610[],2,0)</f>
        <v>3 3/4</v>
      </c>
      <c r="U663" s="13">
        <f>VLOOKUP(LEFT(Table7912[[#This Row],[Column1]],FIND("–",Table7912[[#This Row],[Column1]])-1),Table610[],4,0)</f>
        <v>3.75</v>
      </c>
      <c r="V663" s="4" t="str">
        <f t="shared" si="21"/>
        <v>12</v>
      </c>
      <c r="W663" s="4" t="s">
        <v>384</v>
      </c>
      <c r="X663" s="4" t="s">
        <v>373</v>
      </c>
      <c r="Y663" s="4" t="str">
        <f>CONCATENATE(Table7912[[#This Row],[Fraction]],"-",Table7912[[#This Row],[Pitch]]," ",Table7912[[#This Row],[Series]]," ",Table7912[[#This Row],[Class]])</f>
        <v>3 3/4-12 UN 2B</v>
      </c>
      <c r="Z663" s="4" t="str">
        <f>CONCATENATE(TEXT(Table7912[[#This Row],[Decimal]],".000"),"-",Table7912[[#This Row],[Pitch]]," ",Table7912[[#This Row],[Series]]," ",Table7912[[#This Row],[Class]])</f>
        <v>3.750-12 UN 2B</v>
      </c>
      <c r="AC663" s="55">
        <v>3.75</v>
      </c>
      <c r="AE663" s="4">
        <v>3.7042999999999999</v>
      </c>
      <c r="AF663" s="4">
        <v>3.6959</v>
      </c>
      <c r="AG663" s="4"/>
      <c r="AH663" s="55">
        <v>3.66</v>
      </c>
      <c r="AI663" s="4">
        <v>3.6779999999999999</v>
      </c>
      <c r="AJ663" s="4"/>
      <c r="AK663" s="4"/>
      <c r="AL663" s="4"/>
      <c r="AM663" s="4"/>
      <c r="AN663" s="4"/>
      <c r="AO663" s="4"/>
      <c r="AS663" s="16"/>
      <c r="AT663" s="16"/>
      <c r="AX663" s="17"/>
      <c r="AY663" s="77"/>
    </row>
    <row r="664" spans="1:51" x14ac:dyDescent="0.25">
      <c r="A664" s="38" t="s">
        <v>895</v>
      </c>
      <c r="B664" s="4" t="str">
        <f>VLOOKUP(LEFT(Table711[[#This Row],[Column1]],FIND("–",Table711[[#This Row],[Column1]])-1),Table610[],2,0)</f>
        <v>3 3/4</v>
      </c>
      <c r="C664" s="13">
        <f>VLOOKUP(LEFT(Table711[[#This Row],[Column1]],FIND("–",Table711[[#This Row],[Column1]])-1),Table610[],4,0)</f>
        <v>3.75</v>
      </c>
      <c r="D664" s="4" t="str">
        <f t="shared" si="20"/>
        <v>12</v>
      </c>
      <c r="E664" s="4" t="s">
        <v>384</v>
      </c>
      <c r="F664" s="4" t="s">
        <v>374</v>
      </c>
      <c r="G664" s="4" t="str">
        <f>CONCATENATE(Table711[[#This Row],[Fraction]],"-",Table711[[#This Row],[Pitch]]," ",Table711[[#This Row],[Series]]," ",Table711[[#This Row],[Class]])</f>
        <v>3 3/4-12 UN 3A</v>
      </c>
      <c r="H664" s="4" t="str">
        <f>CONCATENATE(TEXT(Table711[[#This Row],[Decimal]],".000"),"-",Table711[[#This Row],[Pitch]]," ",Table711[[#This Row],[Series]]," ",Table711[[#This Row],[Class]])</f>
        <v>3.750-12 UN 3A</v>
      </c>
      <c r="I664" s="55">
        <v>0</v>
      </c>
      <c r="J664" s="55">
        <v>3.75</v>
      </c>
      <c r="K664" s="55">
        <v>3.7385999999999999</v>
      </c>
      <c r="L664" s="55" t="s">
        <v>551</v>
      </c>
      <c r="M664" s="55">
        <v>3.6959</v>
      </c>
      <c r="N664" s="55">
        <v>3.6911</v>
      </c>
      <c r="O664" s="55">
        <v>3.6507999999999998</v>
      </c>
      <c r="R664" s="4"/>
      <c r="S664" s="38" t="s">
        <v>895</v>
      </c>
      <c r="T664" s="4" t="str">
        <f>VLOOKUP(LEFT(Table7912[[#This Row],[Column1]],FIND("–",Table7912[[#This Row],[Column1]])-1),Table610[],2,0)</f>
        <v>3 3/4</v>
      </c>
      <c r="U664" s="13">
        <f>VLOOKUP(LEFT(Table7912[[#This Row],[Column1]],FIND("–",Table7912[[#This Row],[Column1]])-1),Table610[],4,0)</f>
        <v>3.75</v>
      </c>
      <c r="V664" s="4" t="str">
        <f t="shared" si="21"/>
        <v>12</v>
      </c>
      <c r="W664" s="4" t="s">
        <v>384</v>
      </c>
      <c r="X664" s="4" t="s">
        <v>375</v>
      </c>
      <c r="Y664" s="4" t="str">
        <f>CONCATENATE(Table7912[[#This Row],[Fraction]],"-",Table7912[[#This Row],[Pitch]]," ",Table7912[[#This Row],[Series]]," ",Table7912[[#This Row],[Class]])</f>
        <v>3 3/4-12 UN 3B</v>
      </c>
      <c r="Z664" s="4" t="str">
        <f>CONCATENATE(TEXT(Table7912[[#This Row],[Decimal]],".000"),"-",Table7912[[#This Row],[Pitch]]," ",Table7912[[#This Row],[Series]]," ",Table7912[[#This Row],[Class]])</f>
        <v>3.750-12 UN 3B</v>
      </c>
      <c r="AC664" s="55">
        <v>3.75</v>
      </c>
      <c r="AE664" s="4">
        <v>3.7021999999999999</v>
      </c>
      <c r="AF664" s="4">
        <v>3.6959</v>
      </c>
      <c r="AG664" s="4"/>
      <c r="AH664" s="55">
        <v>3.66</v>
      </c>
      <c r="AI664" s="4">
        <v>3.6698</v>
      </c>
      <c r="AJ664" s="4"/>
      <c r="AK664" s="4"/>
      <c r="AL664" s="4"/>
      <c r="AM664" s="4"/>
      <c r="AN664" s="4"/>
      <c r="AO664" s="4"/>
      <c r="AS664" s="16"/>
      <c r="AT664" s="16"/>
      <c r="AX664" s="17"/>
      <c r="AY664" s="77"/>
    </row>
    <row r="665" spans="1:51" x14ac:dyDescent="0.25">
      <c r="A665" s="38" t="s">
        <v>896</v>
      </c>
      <c r="B665" s="4" t="str">
        <f>VLOOKUP(LEFT(Table711[[#This Row],[Column1]],FIND("–",Table711[[#This Row],[Column1]])-1),Table610[],2,0)</f>
        <v>3 3/4</v>
      </c>
      <c r="C665" s="13">
        <f>VLOOKUP(LEFT(Table711[[#This Row],[Column1]],FIND("–",Table711[[#This Row],[Column1]])-1),Table610[],4,0)</f>
        <v>3.75</v>
      </c>
      <c r="D665" s="4" t="str">
        <f t="shared" si="20"/>
        <v>14</v>
      </c>
      <c r="E665" s="4" t="s">
        <v>382</v>
      </c>
      <c r="F665" s="4" t="s">
        <v>372</v>
      </c>
      <c r="G665" s="4" t="str">
        <f>CONCATENATE(Table711[[#This Row],[Fraction]],"-",Table711[[#This Row],[Pitch]]," ",Table711[[#This Row],[Series]]," ",Table711[[#This Row],[Class]])</f>
        <v>3 3/4-14 UNS 2A</v>
      </c>
      <c r="H665" s="4" t="str">
        <f>CONCATENATE(TEXT(Table711[[#This Row],[Decimal]],".000"),"-",Table711[[#This Row],[Pitch]]," ",Table711[[#This Row],[Series]]," ",Table711[[#This Row],[Class]])</f>
        <v>3.750-14 UNS 2A</v>
      </c>
      <c r="I665" s="55">
        <v>1.8E-3</v>
      </c>
      <c r="J665" s="55">
        <v>3.7482000000000002</v>
      </c>
      <c r="K665" s="55">
        <v>3.7378999999999998</v>
      </c>
      <c r="L665" s="55" t="s">
        <v>551</v>
      </c>
      <c r="M665" s="55">
        <v>3.7018</v>
      </c>
      <c r="N665" s="55">
        <v>3.6957</v>
      </c>
      <c r="O665" s="55">
        <v>3.6631999999999998</v>
      </c>
      <c r="R665" s="4"/>
      <c r="S665" s="38" t="s">
        <v>896</v>
      </c>
      <c r="T665" s="4" t="str">
        <f>VLOOKUP(LEFT(Table7912[[#This Row],[Column1]],FIND("–",Table7912[[#This Row],[Column1]])-1),Table610[],2,0)</f>
        <v>3 3/4</v>
      </c>
      <c r="U665" s="13">
        <f>VLOOKUP(LEFT(Table7912[[#This Row],[Column1]],FIND("–",Table7912[[#This Row],[Column1]])-1),Table610[],4,0)</f>
        <v>3.75</v>
      </c>
      <c r="V665" s="4" t="str">
        <f t="shared" si="21"/>
        <v>14</v>
      </c>
      <c r="W665" s="4" t="s">
        <v>382</v>
      </c>
      <c r="X665" s="4" t="s">
        <v>373</v>
      </c>
      <c r="Y665" s="4" t="str">
        <f>CONCATENATE(Table7912[[#This Row],[Fraction]],"-",Table7912[[#This Row],[Pitch]]," ",Table7912[[#This Row],[Series]]," ",Table7912[[#This Row],[Class]])</f>
        <v>3 3/4-14 UNS 2B</v>
      </c>
      <c r="Z665" s="4" t="str">
        <f>CONCATENATE(TEXT(Table7912[[#This Row],[Decimal]],".000"),"-",Table7912[[#This Row],[Pitch]]," ",Table7912[[#This Row],[Series]]," ",Table7912[[#This Row],[Class]])</f>
        <v>3.750-14 UNS 2B</v>
      </c>
      <c r="AC665" s="55">
        <v>3.75</v>
      </c>
      <c r="AE665" s="4">
        <v>3.7115</v>
      </c>
      <c r="AF665" s="4">
        <v>3.7035999999999998</v>
      </c>
      <c r="AG665" s="4"/>
      <c r="AH665" s="55">
        <v>3.673</v>
      </c>
      <c r="AI665" s="4">
        <v>3.6880000000000002</v>
      </c>
      <c r="AJ665" s="4"/>
      <c r="AK665" s="4"/>
      <c r="AL665" s="4"/>
      <c r="AM665" s="4"/>
      <c r="AN665" s="4"/>
      <c r="AO665" s="4"/>
      <c r="AS665" s="16"/>
      <c r="AT665" s="16"/>
      <c r="AX665" s="17"/>
      <c r="AY665" s="77"/>
    </row>
    <row r="666" spans="1:51" x14ac:dyDescent="0.25">
      <c r="A666" s="38" t="s">
        <v>897</v>
      </c>
      <c r="B666" s="4" t="str">
        <f>VLOOKUP(LEFT(Table711[[#This Row],[Column1]],FIND("–",Table711[[#This Row],[Column1]])-1),Table610[],2,0)</f>
        <v>3 3/4</v>
      </c>
      <c r="C666" s="13">
        <f>VLOOKUP(LEFT(Table711[[#This Row],[Column1]],FIND("–",Table711[[#This Row],[Column1]])-1),Table610[],4,0)</f>
        <v>3.75</v>
      </c>
      <c r="D666" s="4" t="str">
        <f t="shared" si="20"/>
        <v>16</v>
      </c>
      <c r="E666" s="4" t="s">
        <v>384</v>
      </c>
      <c r="F666" s="4" t="s">
        <v>372</v>
      </c>
      <c r="G666" s="4" t="str">
        <f>CONCATENATE(Table711[[#This Row],[Fraction]],"-",Table711[[#This Row],[Pitch]]," ",Table711[[#This Row],[Series]]," ",Table711[[#This Row],[Class]])</f>
        <v>3 3/4-16 UN 2A</v>
      </c>
      <c r="H666" s="4" t="str">
        <f>CONCATENATE(TEXT(Table711[[#This Row],[Decimal]],".000"),"-",Table711[[#This Row],[Pitch]]," ",Table711[[#This Row],[Series]]," ",Table711[[#This Row],[Class]])</f>
        <v>3.750-16 UN 2A</v>
      </c>
      <c r="I666" s="55">
        <v>1.6999999999999999E-3</v>
      </c>
      <c r="J666" s="55">
        <v>3.7483</v>
      </c>
      <c r="K666" s="55">
        <v>3.7389000000000001</v>
      </c>
      <c r="L666" s="55" t="s">
        <v>551</v>
      </c>
      <c r="M666" s="55">
        <v>3.7077</v>
      </c>
      <c r="N666" s="55">
        <v>3.7019000000000002</v>
      </c>
      <c r="O666" s="55">
        <v>3.6738</v>
      </c>
      <c r="R666" s="4"/>
      <c r="S666" s="38" t="s">
        <v>897</v>
      </c>
      <c r="T666" s="4" t="str">
        <f>VLOOKUP(LEFT(Table7912[[#This Row],[Column1]],FIND("–",Table7912[[#This Row],[Column1]])-1),Table610[],2,0)</f>
        <v>3 3/4</v>
      </c>
      <c r="U666" s="13">
        <f>VLOOKUP(LEFT(Table7912[[#This Row],[Column1]],FIND("–",Table7912[[#This Row],[Column1]])-1),Table610[],4,0)</f>
        <v>3.75</v>
      </c>
      <c r="V666" s="4" t="str">
        <f t="shared" si="21"/>
        <v>16</v>
      </c>
      <c r="W666" s="4" t="s">
        <v>384</v>
      </c>
      <c r="X666" s="4" t="s">
        <v>373</v>
      </c>
      <c r="Y666" s="4" t="str">
        <f>CONCATENATE(Table7912[[#This Row],[Fraction]],"-",Table7912[[#This Row],[Pitch]]," ",Table7912[[#This Row],[Series]]," ",Table7912[[#This Row],[Class]])</f>
        <v>3 3/4-16 UN 2B</v>
      </c>
      <c r="Z666" s="4" t="str">
        <f>CONCATENATE(TEXT(Table7912[[#This Row],[Decimal]],".000"),"-",Table7912[[#This Row],[Pitch]]," ",Table7912[[#This Row],[Series]]," ",Table7912[[#This Row],[Class]])</f>
        <v>3.750-16 UN 2B</v>
      </c>
      <c r="AC666" s="55">
        <v>3.75</v>
      </c>
      <c r="AE666" s="4">
        <v>3.7168999999999999</v>
      </c>
      <c r="AF666" s="4">
        <v>3.7094</v>
      </c>
      <c r="AG666" s="4"/>
      <c r="AH666" s="55">
        <v>3.6819999999999999</v>
      </c>
      <c r="AI666" s="4">
        <v>3.6960000000000002</v>
      </c>
      <c r="AJ666" s="4"/>
      <c r="AK666" s="4"/>
      <c r="AL666" s="4"/>
      <c r="AM666" s="4"/>
      <c r="AN666" s="4"/>
      <c r="AO666" s="4"/>
      <c r="AS666" s="16"/>
      <c r="AT666" s="16"/>
      <c r="AX666" s="17"/>
      <c r="AY666" s="77"/>
    </row>
    <row r="667" spans="1:51" x14ac:dyDescent="0.25">
      <c r="A667" s="38" t="s">
        <v>897</v>
      </c>
      <c r="B667" s="4" t="str">
        <f>VLOOKUP(LEFT(Table711[[#This Row],[Column1]],FIND("–",Table711[[#This Row],[Column1]])-1),Table610[],2,0)</f>
        <v>3 3/4</v>
      </c>
      <c r="C667" s="13">
        <f>VLOOKUP(LEFT(Table711[[#This Row],[Column1]],FIND("–",Table711[[#This Row],[Column1]])-1),Table610[],4,0)</f>
        <v>3.75</v>
      </c>
      <c r="D667" s="4" t="str">
        <f t="shared" si="20"/>
        <v>16</v>
      </c>
      <c r="E667" s="4" t="s">
        <v>384</v>
      </c>
      <c r="F667" s="4" t="s">
        <v>374</v>
      </c>
      <c r="G667" s="4" t="str">
        <f>CONCATENATE(Table711[[#This Row],[Fraction]],"-",Table711[[#This Row],[Pitch]]," ",Table711[[#This Row],[Series]]," ",Table711[[#This Row],[Class]])</f>
        <v>3 3/4-16 UN 3A</v>
      </c>
      <c r="H667" s="4" t="str">
        <f>CONCATENATE(TEXT(Table711[[#This Row],[Decimal]],".000"),"-",Table711[[#This Row],[Pitch]]," ",Table711[[#This Row],[Series]]," ",Table711[[#This Row],[Class]])</f>
        <v>3.750-16 UN 3A</v>
      </c>
      <c r="I667" s="55">
        <v>0</v>
      </c>
      <c r="J667" s="55">
        <v>3.75</v>
      </c>
      <c r="K667" s="55">
        <v>3.7406000000000001</v>
      </c>
      <c r="L667" s="55" t="s">
        <v>551</v>
      </c>
      <c r="M667" s="55">
        <v>3.7094</v>
      </c>
      <c r="N667" s="55">
        <v>3.7050999999999998</v>
      </c>
      <c r="O667" s="55">
        <v>3.6755</v>
      </c>
      <c r="R667" s="4"/>
      <c r="S667" s="38" t="s">
        <v>897</v>
      </c>
      <c r="T667" s="4" t="str">
        <f>VLOOKUP(LEFT(Table7912[[#This Row],[Column1]],FIND("–",Table7912[[#This Row],[Column1]])-1),Table610[],2,0)</f>
        <v>3 3/4</v>
      </c>
      <c r="U667" s="13">
        <f>VLOOKUP(LEFT(Table7912[[#This Row],[Column1]],FIND("–",Table7912[[#This Row],[Column1]])-1),Table610[],4,0)</f>
        <v>3.75</v>
      </c>
      <c r="V667" s="4" t="str">
        <f t="shared" si="21"/>
        <v>16</v>
      </c>
      <c r="W667" s="4" t="s">
        <v>384</v>
      </c>
      <c r="X667" s="4" t="s">
        <v>375</v>
      </c>
      <c r="Y667" s="4" t="str">
        <f>CONCATENATE(Table7912[[#This Row],[Fraction]],"-",Table7912[[#This Row],[Pitch]]," ",Table7912[[#This Row],[Series]]," ",Table7912[[#This Row],[Class]])</f>
        <v>3 3/4-16 UN 3B</v>
      </c>
      <c r="Z667" s="4" t="str">
        <f>CONCATENATE(TEXT(Table7912[[#This Row],[Decimal]],".000"),"-",Table7912[[#This Row],[Pitch]]," ",Table7912[[#This Row],[Series]]," ",Table7912[[#This Row],[Class]])</f>
        <v>3.750-16 UN 3B</v>
      </c>
      <c r="AC667" s="55">
        <v>3.75</v>
      </c>
      <c r="AE667" s="4">
        <v>3.7149999999999999</v>
      </c>
      <c r="AF667" s="4">
        <v>3.7094</v>
      </c>
      <c r="AG667" s="4"/>
      <c r="AH667" s="55">
        <v>3.6819999999999999</v>
      </c>
      <c r="AI667" s="4">
        <v>3.6907999999999999</v>
      </c>
      <c r="AJ667" s="4"/>
      <c r="AK667" s="4"/>
      <c r="AL667" s="4"/>
      <c r="AM667" s="4"/>
      <c r="AN667" s="4"/>
      <c r="AO667" s="4"/>
      <c r="AS667" s="16"/>
      <c r="AT667" s="16"/>
      <c r="AX667" s="17"/>
      <c r="AY667" s="77"/>
    </row>
    <row r="668" spans="1:51" x14ac:dyDescent="0.25">
      <c r="A668" s="38" t="s">
        <v>898</v>
      </c>
      <c r="B668" s="4" t="str">
        <f>VLOOKUP(LEFT(Table711[[#This Row],[Column1]],FIND("–",Table711[[#This Row],[Column1]])-1),Table610[],2,0)</f>
        <v>3 3/4</v>
      </c>
      <c r="C668" s="13">
        <f>VLOOKUP(LEFT(Table711[[#This Row],[Column1]],FIND("–",Table711[[#This Row],[Column1]])-1),Table610[],4,0)</f>
        <v>3.75</v>
      </c>
      <c r="D668" s="4" t="str">
        <f t="shared" si="20"/>
        <v>18</v>
      </c>
      <c r="E668" s="4" t="s">
        <v>382</v>
      </c>
      <c r="F668" s="4" t="s">
        <v>372</v>
      </c>
      <c r="G668" s="4" t="str">
        <f>CONCATENATE(Table711[[#This Row],[Fraction]],"-",Table711[[#This Row],[Pitch]]," ",Table711[[#This Row],[Series]]," ",Table711[[#This Row],[Class]])</f>
        <v>3 3/4-18 UNS 2A</v>
      </c>
      <c r="H668" s="4" t="str">
        <f>CONCATENATE(TEXT(Table711[[#This Row],[Decimal]],".000"),"-",Table711[[#This Row],[Pitch]]," ",Table711[[#This Row],[Series]]," ",Table711[[#This Row],[Class]])</f>
        <v>3.750-18 UNS 2A</v>
      </c>
      <c r="I668" s="55">
        <v>1.6999999999999999E-3</v>
      </c>
      <c r="J668" s="55">
        <v>3.7483</v>
      </c>
      <c r="K668" s="55">
        <v>3.7395999999999998</v>
      </c>
      <c r="L668" s="55" t="s">
        <v>551</v>
      </c>
      <c r="M668" s="55">
        <v>3.7122000000000002</v>
      </c>
      <c r="N668" s="55">
        <v>3.7067000000000001</v>
      </c>
      <c r="O668" s="55">
        <v>3.6821999999999999</v>
      </c>
      <c r="R668" s="4"/>
      <c r="S668" s="38" t="s">
        <v>898</v>
      </c>
      <c r="T668" s="4" t="str">
        <f>VLOOKUP(LEFT(Table7912[[#This Row],[Column1]],FIND("–",Table7912[[#This Row],[Column1]])-1),Table610[],2,0)</f>
        <v>3 3/4</v>
      </c>
      <c r="U668" s="13">
        <f>VLOOKUP(LEFT(Table7912[[#This Row],[Column1]],FIND("–",Table7912[[#This Row],[Column1]])-1),Table610[],4,0)</f>
        <v>3.75</v>
      </c>
      <c r="V668" s="4" t="str">
        <f t="shared" si="21"/>
        <v>18</v>
      </c>
      <c r="W668" s="4" t="s">
        <v>382</v>
      </c>
      <c r="X668" s="4" t="s">
        <v>373</v>
      </c>
      <c r="Y668" s="4" t="str">
        <f>CONCATENATE(Table7912[[#This Row],[Fraction]],"-",Table7912[[#This Row],[Pitch]]," ",Table7912[[#This Row],[Series]]," ",Table7912[[#This Row],[Class]])</f>
        <v>3 3/4-18 UNS 2B</v>
      </c>
      <c r="Z668" s="4" t="str">
        <f>CONCATENATE(TEXT(Table7912[[#This Row],[Decimal]],".000"),"-",Table7912[[#This Row],[Pitch]]," ",Table7912[[#This Row],[Series]]," ",Table7912[[#This Row],[Class]])</f>
        <v>3.750-18 UNS 2B</v>
      </c>
      <c r="AC668" s="55">
        <v>3.75</v>
      </c>
      <c r="AE668" s="4">
        <v>3.7210999999999999</v>
      </c>
      <c r="AF668" s="4">
        <v>3.7139000000000002</v>
      </c>
      <c r="AG668" s="4"/>
      <c r="AH668" s="55">
        <v>3.69</v>
      </c>
      <c r="AI668" s="4">
        <v>3.7029999999999998</v>
      </c>
      <c r="AJ668" s="4"/>
      <c r="AK668" s="4"/>
      <c r="AL668" s="4"/>
      <c r="AM668" s="4"/>
      <c r="AN668" s="4"/>
      <c r="AO668" s="4"/>
      <c r="AS668" s="16"/>
      <c r="AT668" s="16"/>
      <c r="AX668" s="17"/>
      <c r="AY668" s="77"/>
    </row>
    <row r="669" spans="1:51" x14ac:dyDescent="0.25">
      <c r="A669" s="38" t="s">
        <v>899</v>
      </c>
      <c r="B669" s="4" t="str">
        <f>VLOOKUP(LEFT(Table711[[#This Row],[Column1]],FIND("–",Table711[[#This Row],[Column1]])-1),Table610[],2,0)</f>
        <v>3 7/8</v>
      </c>
      <c r="C669" s="13">
        <f>VLOOKUP(LEFT(Table711[[#This Row],[Column1]],FIND("–",Table711[[#This Row],[Column1]])-1),Table610[],4,0)</f>
        <v>3.875</v>
      </c>
      <c r="D669" s="4" t="str">
        <f t="shared" si="20"/>
        <v>6</v>
      </c>
      <c r="E669" s="4" t="s">
        <v>384</v>
      </c>
      <c r="F669" s="4" t="s">
        <v>372</v>
      </c>
      <c r="G669" s="4" t="str">
        <f>CONCATENATE(Table711[[#This Row],[Fraction]],"-",Table711[[#This Row],[Pitch]]," ",Table711[[#This Row],[Series]]," ",Table711[[#This Row],[Class]])</f>
        <v>3 7/8-6 UN 2A</v>
      </c>
      <c r="H669" s="4" t="str">
        <f>CONCATENATE(TEXT(Table711[[#This Row],[Decimal]],".000"),"-",Table711[[#This Row],[Pitch]]," ",Table711[[#This Row],[Series]]," ",Table711[[#This Row],[Class]])</f>
        <v>3.875-6 UN 2A</v>
      </c>
      <c r="I669" s="55">
        <v>3.0000000000000001E-3</v>
      </c>
      <c r="J669" s="55">
        <v>3.8719999999999999</v>
      </c>
      <c r="K669" s="55">
        <v>3.8538000000000001</v>
      </c>
      <c r="L669" s="55" t="s">
        <v>551</v>
      </c>
      <c r="M669" s="55">
        <v>3.7637</v>
      </c>
      <c r="N669" s="55">
        <v>3.7538</v>
      </c>
      <c r="O669" s="55">
        <v>3.6736</v>
      </c>
      <c r="R669" s="4"/>
      <c r="S669" s="38" t="s">
        <v>899</v>
      </c>
      <c r="T669" s="4" t="str">
        <f>VLOOKUP(LEFT(Table7912[[#This Row],[Column1]],FIND("–",Table7912[[#This Row],[Column1]])-1),Table610[],2,0)</f>
        <v>3 7/8</v>
      </c>
      <c r="U669" s="13">
        <f>VLOOKUP(LEFT(Table7912[[#This Row],[Column1]],FIND("–",Table7912[[#This Row],[Column1]])-1),Table610[],4,0)</f>
        <v>3.875</v>
      </c>
      <c r="V669" s="4" t="str">
        <f t="shared" si="21"/>
        <v>6</v>
      </c>
      <c r="W669" s="4" t="s">
        <v>384</v>
      </c>
      <c r="X669" s="4" t="s">
        <v>373</v>
      </c>
      <c r="Y669" s="4" t="str">
        <f>CONCATENATE(Table7912[[#This Row],[Fraction]],"-",Table7912[[#This Row],[Pitch]]," ",Table7912[[#This Row],[Series]]," ",Table7912[[#This Row],[Class]])</f>
        <v>3 7/8-6 UN 2B</v>
      </c>
      <c r="Z669" s="4" t="str">
        <f>CONCATENATE(TEXT(Table7912[[#This Row],[Decimal]],".000"),"-",Table7912[[#This Row],[Pitch]]," ",Table7912[[#This Row],[Series]]," ",Table7912[[#This Row],[Class]])</f>
        <v>3.875-6 UN 2B</v>
      </c>
      <c r="AC669" s="55">
        <v>3.875</v>
      </c>
      <c r="AE669" s="4">
        <v>3.7795000000000001</v>
      </c>
      <c r="AF669" s="4">
        <v>3.7667000000000002</v>
      </c>
      <c r="AG669" s="4"/>
      <c r="AH669" s="55">
        <v>3.6949999999999998</v>
      </c>
      <c r="AI669" s="4">
        <v>3.7250000000000001</v>
      </c>
      <c r="AJ669" s="4"/>
      <c r="AK669" s="4"/>
      <c r="AL669" s="4"/>
      <c r="AM669" s="4"/>
      <c r="AN669" s="4"/>
      <c r="AO669" s="4"/>
      <c r="AS669" s="16"/>
      <c r="AT669" s="16"/>
      <c r="AX669" s="17"/>
      <c r="AY669" s="77"/>
    </row>
    <row r="670" spans="1:51" x14ac:dyDescent="0.25">
      <c r="A670" s="38" t="s">
        <v>899</v>
      </c>
      <c r="B670" s="4" t="str">
        <f>VLOOKUP(LEFT(Table711[[#This Row],[Column1]],FIND("–",Table711[[#This Row],[Column1]])-1),Table610[],2,0)</f>
        <v>3 7/8</v>
      </c>
      <c r="C670" s="13">
        <f>VLOOKUP(LEFT(Table711[[#This Row],[Column1]],FIND("–",Table711[[#This Row],[Column1]])-1),Table610[],4,0)</f>
        <v>3.875</v>
      </c>
      <c r="D670" s="4" t="str">
        <f t="shared" si="20"/>
        <v>6</v>
      </c>
      <c r="E670" s="4" t="s">
        <v>384</v>
      </c>
      <c r="F670" s="4" t="s">
        <v>374</v>
      </c>
      <c r="G670" s="4" t="str">
        <f>CONCATENATE(Table711[[#This Row],[Fraction]],"-",Table711[[#This Row],[Pitch]]," ",Table711[[#This Row],[Series]]," ",Table711[[#This Row],[Class]])</f>
        <v>3 7/8-6 UN 3A</v>
      </c>
      <c r="H670" s="4" t="str">
        <f>CONCATENATE(TEXT(Table711[[#This Row],[Decimal]],".000"),"-",Table711[[#This Row],[Pitch]]," ",Table711[[#This Row],[Series]]," ",Table711[[#This Row],[Class]])</f>
        <v>3.875-6 UN 3A</v>
      </c>
      <c r="I670" s="55">
        <v>0</v>
      </c>
      <c r="J670" s="55">
        <v>3.875</v>
      </c>
      <c r="K670" s="55">
        <v>3.8567999999999998</v>
      </c>
      <c r="L670" s="55" t="s">
        <v>551</v>
      </c>
      <c r="M670" s="55">
        <v>3.7667000000000002</v>
      </c>
      <c r="N670" s="55">
        <v>3.7593000000000001</v>
      </c>
      <c r="O670" s="55">
        <v>3.6766000000000001</v>
      </c>
      <c r="R670" s="4"/>
      <c r="S670" s="38" t="s">
        <v>899</v>
      </c>
      <c r="T670" s="4" t="str">
        <f>VLOOKUP(LEFT(Table7912[[#This Row],[Column1]],FIND("–",Table7912[[#This Row],[Column1]])-1),Table610[],2,0)</f>
        <v>3 7/8</v>
      </c>
      <c r="U670" s="13">
        <f>VLOOKUP(LEFT(Table7912[[#This Row],[Column1]],FIND("–",Table7912[[#This Row],[Column1]])-1),Table610[],4,0)</f>
        <v>3.875</v>
      </c>
      <c r="V670" s="4" t="str">
        <f t="shared" si="21"/>
        <v>6</v>
      </c>
      <c r="W670" s="4" t="s">
        <v>384</v>
      </c>
      <c r="X670" s="4" t="s">
        <v>375</v>
      </c>
      <c r="Y670" s="4" t="str">
        <f>CONCATENATE(Table7912[[#This Row],[Fraction]],"-",Table7912[[#This Row],[Pitch]]," ",Table7912[[#This Row],[Series]]," ",Table7912[[#This Row],[Class]])</f>
        <v>3 7/8-6 UN 3B</v>
      </c>
      <c r="Z670" s="4" t="str">
        <f>CONCATENATE(TEXT(Table7912[[#This Row],[Decimal]],".000"),"-",Table7912[[#This Row],[Pitch]]," ",Table7912[[#This Row],[Series]]," ",Table7912[[#This Row],[Class]])</f>
        <v>3.875-6 UN 3B</v>
      </c>
      <c r="AC670" s="55">
        <v>3.875</v>
      </c>
      <c r="AE670" s="4">
        <v>3.7763</v>
      </c>
      <c r="AF670" s="4">
        <v>3.7667000000000002</v>
      </c>
      <c r="AG670" s="4"/>
      <c r="AH670" s="55">
        <v>3.6949999999999998</v>
      </c>
      <c r="AI670" s="4">
        <v>3.7145999999999999</v>
      </c>
      <c r="AJ670" s="4"/>
      <c r="AK670" s="4"/>
      <c r="AL670" s="4"/>
      <c r="AM670" s="4"/>
      <c r="AN670" s="4"/>
      <c r="AO670" s="4"/>
      <c r="AS670" s="16"/>
      <c r="AT670" s="16"/>
      <c r="AX670" s="17"/>
      <c r="AY670" s="77"/>
    </row>
    <row r="671" spans="1:51" x14ac:dyDescent="0.25">
      <c r="A671" s="38" t="s">
        <v>900</v>
      </c>
      <c r="B671" s="4" t="str">
        <f>VLOOKUP(LEFT(Table711[[#This Row],[Column1]],FIND("–",Table711[[#This Row],[Column1]])-1),Table610[],2,0)</f>
        <v>3 7/8</v>
      </c>
      <c r="C671" s="13">
        <f>VLOOKUP(LEFT(Table711[[#This Row],[Column1]],FIND("–",Table711[[#This Row],[Column1]])-1),Table610[],4,0)</f>
        <v>3.875</v>
      </c>
      <c r="D671" s="4" t="str">
        <f t="shared" si="20"/>
        <v>8</v>
      </c>
      <c r="E671" s="4" t="s">
        <v>384</v>
      </c>
      <c r="F671" s="4" t="s">
        <v>372</v>
      </c>
      <c r="G671" s="4" t="str">
        <f>CONCATENATE(Table711[[#This Row],[Fraction]],"-",Table711[[#This Row],[Pitch]]," ",Table711[[#This Row],[Series]]," ",Table711[[#This Row],[Class]])</f>
        <v>3 7/8-8 UN 2A</v>
      </c>
      <c r="H671" s="4" t="str">
        <f>CONCATENATE(TEXT(Table711[[#This Row],[Decimal]],".000"),"-",Table711[[#This Row],[Pitch]]," ",Table711[[#This Row],[Series]]," ",Table711[[#This Row],[Class]])</f>
        <v>3.875-8 UN 2A</v>
      </c>
      <c r="I671" s="55">
        <v>2.7000000000000001E-3</v>
      </c>
      <c r="J671" s="55">
        <v>3.8723000000000001</v>
      </c>
      <c r="K671" s="55">
        <v>3.8573</v>
      </c>
      <c r="L671" s="55" t="s">
        <v>551</v>
      </c>
      <c r="M671" s="55">
        <v>3.7911000000000001</v>
      </c>
      <c r="N671" s="55">
        <v>3.782</v>
      </c>
      <c r="O671" s="55">
        <v>3.7235</v>
      </c>
      <c r="R671" s="4"/>
      <c r="S671" s="38" t="s">
        <v>900</v>
      </c>
      <c r="T671" s="4" t="str">
        <f>VLOOKUP(LEFT(Table7912[[#This Row],[Column1]],FIND("–",Table7912[[#This Row],[Column1]])-1),Table610[],2,0)</f>
        <v>3 7/8</v>
      </c>
      <c r="U671" s="13">
        <f>VLOOKUP(LEFT(Table7912[[#This Row],[Column1]],FIND("–",Table7912[[#This Row],[Column1]])-1),Table610[],4,0)</f>
        <v>3.875</v>
      </c>
      <c r="V671" s="4" t="str">
        <f t="shared" si="21"/>
        <v>8</v>
      </c>
      <c r="W671" s="4" t="s">
        <v>384</v>
      </c>
      <c r="X671" s="4" t="s">
        <v>373</v>
      </c>
      <c r="Y671" s="4" t="str">
        <f>CONCATENATE(Table7912[[#This Row],[Fraction]],"-",Table7912[[#This Row],[Pitch]]," ",Table7912[[#This Row],[Series]]," ",Table7912[[#This Row],[Class]])</f>
        <v>3 7/8-8 UN 2B</v>
      </c>
      <c r="Z671" s="4" t="str">
        <f>CONCATENATE(TEXT(Table7912[[#This Row],[Decimal]],".000"),"-",Table7912[[#This Row],[Pitch]]," ",Table7912[[#This Row],[Series]]," ",Table7912[[#This Row],[Class]])</f>
        <v>3.875-8 UN 2B</v>
      </c>
      <c r="AC671" s="55">
        <v>3.875</v>
      </c>
      <c r="AE671" s="4">
        <v>3.8056000000000001</v>
      </c>
      <c r="AF671" s="4">
        <v>3.7938000000000001</v>
      </c>
      <c r="AG671" s="4"/>
      <c r="AH671" s="55">
        <v>3.74</v>
      </c>
      <c r="AI671" s="4">
        <v>3.7650000000000001</v>
      </c>
      <c r="AJ671" s="4"/>
      <c r="AK671" s="4"/>
      <c r="AL671" s="4"/>
      <c r="AM671" s="4"/>
      <c r="AN671" s="4"/>
      <c r="AO671" s="4"/>
      <c r="AS671" s="16"/>
      <c r="AT671" s="16"/>
      <c r="AX671" s="17"/>
      <c r="AY671" s="77"/>
    </row>
    <row r="672" spans="1:51" x14ac:dyDescent="0.25">
      <c r="A672" s="38" t="s">
        <v>900</v>
      </c>
      <c r="B672" s="4" t="str">
        <f>VLOOKUP(LEFT(Table711[[#This Row],[Column1]],FIND("–",Table711[[#This Row],[Column1]])-1),Table610[],2,0)</f>
        <v>3 7/8</v>
      </c>
      <c r="C672" s="13">
        <f>VLOOKUP(LEFT(Table711[[#This Row],[Column1]],FIND("–",Table711[[#This Row],[Column1]])-1),Table610[],4,0)</f>
        <v>3.875</v>
      </c>
      <c r="D672" s="4" t="str">
        <f t="shared" si="20"/>
        <v>8</v>
      </c>
      <c r="E672" s="4" t="s">
        <v>384</v>
      </c>
      <c r="F672" s="4" t="s">
        <v>374</v>
      </c>
      <c r="G672" s="4" t="str">
        <f>CONCATENATE(Table711[[#This Row],[Fraction]],"-",Table711[[#This Row],[Pitch]]," ",Table711[[#This Row],[Series]]," ",Table711[[#This Row],[Class]])</f>
        <v>3 7/8-8 UN 3A</v>
      </c>
      <c r="H672" s="4" t="str">
        <f>CONCATENATE(TEXT(Table711[[#This Row],[Decimal]],".000"),"-",Table711[[#This Row],[Pitch]]," ",Table711[[#This Row],[Series]]," ",Table711[[#This Row],[Class]])</f>
        <v>3.875-8 UN 3A</v>
      </c>
      <c r="I672" s="55">
        <v>0</v>
      </c>
      <c r="J672" s="55">
        <v>3.875</v>
      </c>
      <c r="K672" s="55">
        <v>3.86</v>
      </c>
      <c r="L672" s="55" t="s">
        <v>551</v>
      </c>
      <c r="M672" s="55">
        <v>3.7938000000000001</v>
      </c>
      <c r="N672" s="55">
        <v>3.7869999999999999</v>
      </c>
      <c r="O672" s="55">
        <v>3.7262</v>
      </c>
      <c r="R672" s="4"/>
      <c r="S672" s="38" t="s">
        <v>900</v>
      </c>
      <c r="T672" s="4" t="str">
        <f>VLOOKUP(LEFT(Table7912[[#This Row],[Column1]],FIND("–",Table7912[[#This Row],[Column1]])-1),Table610[],2,0)</f>
        <v>3 7/8</v>
      </c>
      <c r="U672" s="13">
        <f>VLOOKUP(LEFT(Table7912[[#This Row],[Column1]],FIND("–",Table7912[[#This Row],[Column1]])-1),Table610[],4,0)</f>
        <v>3.875</v>
      </c>
      <c r="V672" s="4" t="str">
        <f t="shared" si="21"/>
        <v>8</v>
      </c>
      <c r="W672" s="4" t="s">
        <v>384</v>
      </c>
      <c r="X672" s="4" t="s">
        <v>375</v>
      </c>
      <c r="Y672" s="4" t="str">
        <f>CONCATENATE(Table7912[[#This Row],[Fraction]],"-",Table7912[[#This Row],[Pitch]]," ",Table7912[[#This Row],[Series]]," ",Table7912[[#This Row],[Class]])</f>
        <v>3 7/8-8 UN 3B</v>
      </c>
      <c r="Z672" s="4" t="str">
        <f>CONCATENATE(TEXT(Table7912[[#This Row],[Decimal]],".000"),"-",Table7912[[#This Row],[Pitch]]," ",Table7912[[#This Row],[Series]]," ",Table7912[[#This Row],[Class]])</f>
        <v>3.875-8 UN 3B</v>
      </c>
      <c r="AC672" s="55">
        <v>3.875</v>
      </c>
      <c r="AE672" s="4">
        <v>3.8026</v>
      </c>
      <c r="AF672" s="4">
        <v>3.7938000000000001</v>
      </c>
      <c r="AG672" s="4"/>
      <c r="AH672" s="55">
        <v>3.74</v>
      </c>
      <c r="AI672" s="4">
        <v>3.7547000000000001</v>
      </c>
      <c r="AJ672" s="4"/>
      <c r="AK672" s="4"/>
      <c r="AL672" s="4"/>
      <c r="AM672" s="4"/>
      <c r="AN672" s="4"/>
      <c r="AO672" s="4"/>
      <c r="AS672" s="16"/>
      <c r="AT672" s="16"/>
      <c r="AX672" s="17"/>
      <c r="AY672" s="77"/>
    </row>
    <row r="673" spans="1:51" x14ac:dyDescent="0.25">
      <c r="A673" s="38" t="s">
        <v>901</v>
      </c>
      <c r="B673" s="4" t="str">
        <f>VLOOKUP(LEFT(Table711[[#This Row],[Column1]],FIND("–",Table711[[#This Row],[Column1]])-1),Table610[],2,0)</f>
        <v>3 7/8</v>
      </c>
      <c r="C673" s="13">
        <f>VLOOKUP(LEFT(Table711[[#This Row],[Column1]],FIND("–",Table711[[#This Row],[Column1]])-1),Table610[],4,0)</f>
        <v>3.875</v>
      </c>
      <c r="D673" s="4" t="str">
        <f t="shared" si="20"/>
        <v>12</v>
      </c>
      <c r="E673" s="4" t="s">
        <v>384</v>
      </c>
      <c r="F673" s="4" t="s">
        <v>372</v>
      </c>
      <c r="G673" s="4" t="str">
        <f>CONCATENATE(Table711[[#This Row],[Fraction]],"-",Table711[[#This Row],[Pitch]]," ",Table711[[#This Row],[Series]]," ",Table711[[#This Row],[Class]])</f>
        <v>3 7/8-12 UN 2A</v>
      </c>
      <c r="H673" s="4" t="str">
        <f>CONCATENATE(TEXT(Table711[[#This Row],[Decimal]],".000"),"-",Table711[[#This Row],[Pitch]]," ",Table711[[#This Row],[Series]]," ",Table711[[#This Row],[Class]])</f>
        <v>3.875-12 UN 2A</v>
      </c>
      <c r="I673" s="55">
        <v>2E-3</v>
      </c>
      <c r="J673" s="55">
        <v>3.8730000000000002</v>
      </c>
      <c r="K673" s="55">
        <v>3.8616000000000001</v>
      </c>
      <c r="L673" s="55" t="s">
        <v>551</v>
      </c>
      <c r="M673" s="55">
        <v>3.8189000000000002</v>
      </c>
      <c r="N673" s="55">
        <v>3.8123999999999998</v>
      </c>
      <c r="O673" s="55">
        <v>3.7738</v>
      </c>
      <c r="R673" s="4"/>
      <c r="S673" s="38" t="s">
        <v>901</v>
      </c>
      <c r="T673" s="4" t="str">
        <f>VLOOKUP(LEFT(Table7912[[#This Row],[Column1]],FIND("–",Table7912[[#This Row],[Column1]])-1),Table610[],2,0)</f>
        <v>3 7/8</v>
      </c>
      <c r="U673" s="13">
        <f>VLOOKUP(LEFT(Table7912[[#This Row],[Column1]],FIND("–",Table7912[[#This Row],[Column1]])-1),Table610[],4,0)</f>
        <v>3.875</v>
      </c>
      <c r="V673" s="4" t="str">
        <f t="shared" si="21"/>
        <v>12</v>
      </c>
      <c r="W673" s="4" t="s">
        <v>384</v>
      </c>
      <c r="X673" s="4" t="s">
        <v>373</v>
      </c>
      <c r="Y673" s="4" t="str">
        <f>CONCATENATE(Table7912[[#This Row],[Fraction]],"-",Table7912[[#This Row],[Pitch]]," ",Table7912[[#This Row],[Series]]," ",Table7912[[#This Row],[Class]])</f>
        <v>3 7/8-12 UN 2B</v>
      </c>
      <c r="Z673" s="4" t="str">
        <f>CONCATENATE(TEXT(Table7912[[#This Row],[Decimal]],".000"),"-",Table7912[[#This Row],[Pitch]]," ",Table7912[[#This Row],[Series]]," ",Table7912[[#This Row],[Class]])</f>
        <v>3.875-12 UN 2B</v>
      </c>
      <c r="AC673" s="55">
        <v>3.875</v>
      </c>
      <c r="AE673" s="4">
        <v>3.8294000000000001</v>
      </c>
      <c r="AF673" s="4">
        <v>3.8209</v>
      </c>
      <c r="AG673" s="4"/>
      <c r="AH673" s="55">
        <v>3.7850000000000001</v>
      </c>
      <c r="AI673" s="4">
        <v>3.8029999999999999</v>
      </c>
      <c r="AJ673" s="4"/>
      <c r="AK673" s="4"/>
      <c r="AL673" s="4"/>
      <c r="AM673" s="4"/>
      <c r="AN673" s="4"/>
      <c r="AO673" s="4"/>
      <c r="AS673" s="16"/>
      <c r="AT673" s="16"/>
      <c r="AX673" s="17"/>
      <c r="AY673" s="77"/>
    </row>
    <row r="674" spans="1:51" x14ac:dyDescent="0.25">
      <c r="A674" s="38" t="s">
        <v>901</v>
      </c>
      <c r="B674" s="4" t="str">
        <f>VLOOKUP(LEFT(Table711[[#This Row],[Column1]],FIND("–",Table711[[#This Row],[Column1]])-1),Table610[],2,0)</f>
        <v>3 7/8</v>
      </c>
      <c r="C674" s="13">
        <f>VLOOKUP(LEFT(Table711[[#This Row],[Column1]],FIND("–",Table711[[#This Row],[Column1]])-1),Table610[],4,0)</f>
        <v>3.875</v>
      </c>
      <c r="D674" s="4" t="str">
        <f t="shared" si="20"/>
        <v>12</v>
      </c>
      <c r="E674" s="4" t="s">
        <v>384</v>
      </c>
      <c r="F674" s="4" t="s">
        <v>374</v>
      </c>
      <c r="G674" s="4" t="str">
        <f>CONCATENATE(Table711[[#This Row],[Fraction]],"-",Table711[[#This Row],[Pitch]]," ",Table711[[#This Row],[Series]]," ",Table711[[#This Row],[Class]])</f>
        <v>3 7/8-12 UN 3A</v>
      </c>
      <c r="H674" s="4" t="str">
        <f>CONCATENATE(TEXT(Table711[[#This Row],[Decimal]],".000"),"-",Table711[[#This Row],[Pitch]]," ",Table711[[#This Row],[Series]]," ",Table711[[#This Row],[Class]])</f>
        <v>3.875-12 UN 3A</v>
      </c>
      <c r="I674" s="55">
        <v>0</v>
      </c>
      <c r="J674" s="55">
        <v>3.875</v>
      </c>
      <c r="K674" s="55">
        <v>3.8635999999999999</v>
      </c>
      <c r="L674" s="55" t="s">
        <v>551</v>
      </c>
      <c r="M674" s="55">
        <v>3.8209</v>
      </c>
      <c r="N674" s="55">
        <v>3.8159999999999998</v>
      </c>
      <c r="O674" s="55">
        <v>3.7757999999999998</v>
      </c>
      <c r="R674" s="4"/>
      <c r="S674" s="38" t="s">
        <v>901</v>
      </c>
      <c r="T674" s="4" t="str">
        <f>VLOOKUP(LEFT(Table7912[[#This Row],[Column1]],FIND("–",Table7912[[#This Row],[Column1]])-1),Table610[],2,0)</f>
        <v>3 7/8</v>
      </c>
      <c r="U674" s="13">
        <f>VLOOKUP(LEFT(Table7912[[#This Row],[Column1]],FIND("–",Table7912[[#This Row],[Column1]])-1),Table610[],4,0)</f>
        <v>3.875</v>
      </c>
      <c r="V674" s="4" t="str">
        <f t="shared" si="21"/>
        <v>12</v>
      </c>
      <c r="W674" s="4" t="s">
        <v>384</v>
      </c>
      <c r="X674" s="4" t="s">
        <v>375</v>
      </c>
      <c r="Y674" s="4" t="str">
        <f>CONCATENATE(Table7912[[#This Row],[Fraction]],"-",Table7912[[#This Row],[Pitch]]," ",Table7912[[#This Row],[Series]]," ",Table7912[[#This Row],[Class]])</f>
        <v>3 7/8-12 UN 3B</v>
      </c>
      <c r="Z674" s="4" t="str">
        <f>CONCATENATE(TEXT(Table7912[[#This Row],[Decimal]],".000"),"-",Table7912[[#This Row],[Pitch]]," ",Table7912[[#This Row],[Series]]," ",Table7912[[#This Row],[Class]])</f>
        <v>3.875-12 UN 3B</v>
      </c>
      <c r="AC674" s="55">
        <v>3.875</v>
      </c>
      <c r="AE674" s="4">
        <v>3.8273000000000001</v>
      </c>
      <c r="AF674" s="4">
        <v>3.8209</v>
      </c>
      <c r="AG674" s="4"/>
      <c r="AH674" s="55">
        <v>3.7850000000000001</v>
      </c>
      <c r="AI674" s="4">
        <v>3.7948</v>
      </c>
      <c r="AJ674" s="4"/>
      <c r="AK674" s="4"/>
      <c r="AL674" s="4"/>
      <c r="AM674" s="4"/>
      <c r="AN674" s="4"/>
      <c r="AO674" s="4"/>
      <c r="AS674" s="16"/>
      <c r="AT674" s="16"/>
      <c r="AX674" s="17"/>
      <c r="AY674" s="77"/>
    </row>
    <row r="675" spans="1:51" x14ac:dyDescent="0.25">
      <c r="A675" s="38" t="s">
        <v>902</v>
      </c>
      <c r="B675" s="4" t="str">
        <f>VLOOKUP(LEFT(Table711[[#This Row],[Column1]],FIND("–",Table711[[#This Row],[Column1]])-1),Table610[],2,0)</f>
        <v>3 7/8</v>
      </c>
      <c r="C675" s="13">
        <f>VLOOKUP(LEFT(Table711[[#This Row],[Column1]],FIND("–",Table711[[#This Row],[Column1]])-1),Table610[],4,0)</f>
        <v>3.875</v>
      </c>
      <c r="D675" s="4" t="str">
        <f t="shared" si="20"/>
        <v>16</v>
      </c>
      <c r="E675" s="4" t="s">
        <v>384</v>
      </c>
      <c r="F675" s="4" t="s">
        <v>372</v>
      </c>
      <c r="G675" s="4" t="str">
        <f>CONCATENATE(Table711[[#This Row],[Fraction]],"-",Table711[[#This Row],[Pitch]]," ",Table711[[#This Row],[Series]]," ",Table711[[#This Row],[Class]])</f>
        <v>3 7/8-16 UN 2A</v>
      </c>
      <c r="H675" s="4" t="str">
        <f>CONCATENATE(TEXT(Table711[[#This Row],[Decimal]],".000"),"-",Table711[[#This Row],[Pitch]]," ",Table711[[#This Row],[Series]]," ",Table711[[#This Row],[Class]])</f>
        <v>3.875-16 UN 2A</v>
      </c>
      <c r="I675" s="55">
        <v>1.8E-3</v>
      </c>
      <c r="J675" s="55">
        <v>3.8732000000000002</v>
      </c>
      <c r="K675" s="55">
        <v>3.8637999999999999</v>
      </c>
      <c r="L675" s="55" t="s">
        <v>551</v>
      </c>
      <c r="M675" s="55">
        <v>3.8325999999999998</v>
      </c>
      <c r="N675" s="55">
        <v>3.8267000000000002</v>
      </c>
      <c r="O675" s="55">
        <v>3.7987000000000002</v>
      </c>
      <c r="R675" s="4"/>
      <c r="S675" s="38" t="s">
        <v>902</v>
      </c>
      <c r="T675" s="4" t="str">
        <f>VLOOKUP(LEFT(Table7912[[#This Row],[Column1]],FIND("–",Table7912[[#This Row],[Column1]])-1),Table610[],2,0)</f>
        <v>3 7/8</v>
      </c>
      <c r="U675" s="13">
        <f>VLOOKUP(LEFT(Table7912[[#This Row],[Column1]],FIND("–",Table7912[[#This Row],[Column1]])-1),Table610[],4,0)</f>
        <v>3.875</v>
      </c>
      <c r="V675" s="4" t="str">
        <f t="shared" si="21"/>
        <v>16</v>
      </c>
      <c r="W675" s="4" t="s">
        <v>384</v>
      </c>
      <c r="X675" s="4" t="s">
        <v>373</v>
      </c>
      <c r="Y675" s="4" t="str">
        <f>CONCATENATE(Table7912[[#This Row],[Fraction]],"-",Table7912[[#This Row],[Pitch]]," ",Table7912[[#This Row],[Series]]," ",Table7912[[#This Row],[Class]])</f>
        <v>3 7/8-16 UN 2B</v>
      </c>
      <c r="Z675" s="4" t="str">
        <f>CONCATENATE(TEXT(Table7912[[#This Row],[Decimal]],".000"),"-",Table7912[[#This Row],[Pitch]]," ",Table7912[[#This Row],[Series]]," ",Table7912[[#This Row],[Class]])</f>
        <v>3.875-16 UN 2B</v>
      </c>
      <c r="AC675" s="55">
        <v>3.875</v>
      </c>
      <c r="AE675" s="4">
        <v>3.8420000000000001</v>
      </c>
      <c r="AF675" s="4">
        <v>3.8344</v>
      </c>
      <c r="AG675" s="4"/>
      <c r="AH675" s="55">
        <v>3.8069999999999999</v>
      </c>
      <c r="AI675" s="4">
        <v>3.8210000000000002</v>
      </c>
      <c r="AJ675" s="4"/>
      <c r="AK675" s="4"/>
      <c r="AL675" s="4"/>
      <c r="AM675" s="4"/>
      <c r="AN675" s="4"/>
      <c r="AO675" s="4"/>
      <c r="AS675" s="16"/>
      <c r="AT675" s="16"/>
      <c r="AX675" s="17"/>
      <c r="AY675" s="77"/>
    </row>
    <row r="676" spans="1:51" x14ac:dyDescent="0.25">
      <c r="A676" s="38" t="s">
        <v>902</v>
      </c>
      <c r="B676" s="4" t="str">
        <f>VLOOKUP(LEFT(Table711[[#This Row],[Column1]],FIND("–",Table711[[#This Row],[Column1]])-1),Table610[],2,0)</f>
        <v>3 7/8</v>
      </c>
      <c r="C676" s="13">
        <f>VLOOKUP(LEFT(Table711[[#This Row],[Column1]],FIND("–",Table711[[#This Row],[Column1]])-1),Table610[],4,0)</f>
        <v>3.875</v>
      </c>
      <c r="D676" s="4" t="str">
        <f t="shared" si="20"/>
        <v>16</v>
      </c>
      <c r="E676" s="4" t="s">
        <v>384</v>
      </c>
      <c r="F676" s="4" t="s">
        <v>374</v>
      </c>
      <c r="G676" s="4" t="str">
        <f>CONCATENATE(Table711[[#This Row],[Fraction]],"-",Table711[[#This Row],[Pitch]]," ",Table711[[#This Row],[Series]]," ",Table711[[#This Row],[Class]])</f>
        <v>3 7/8-16 UN 3A</v>
      </c>
      <c r="H676" s="4" t="str">
        <f>CONCATENATE(TEXT(Table711[[#This Row],[Decimal]],".000"),"-",Table711[[#This Row],[Pitch]]," ",Table711[[#This Row],[Series]]," ",Table711[[#This Row],[Class]])</f>
        <v>3.875-16 UN 3A</v>
      </c>
      <c r="I676" s="55">
        <v>0</v>
      </c>
      <c r="J676" s="55">
        <v>3.875</v>
      </c>
      <c r="K676" s="55">
        <v>3.8656000000000001</v>
      </c>
      <c r="L676" s="55" t="s">
        <v>551</v>
      </c>
      <c r="M676" s="55">
        <v>3.8344</v>
      </c>
      <c r="N676" s="55">
        <v>3.83</v>
      </c>
      <c r="O676" s="55">
        <v>3.8005</v>
      </c>
      <c r="R676" s="4"/>
      <c r="S676" s="38" t="s">
        <v>902</v>
      </c>
      <c r="T676" s="4" t="str">
        <f>VLOOKUP(LEFT(Table7912[[#This Row],[Column1]],FIND("–",Table7912[[#This Row],[Column1]])-1),Table610[],2,0)</f>
        <v>3 7/8</v>
      </c>
      <c r="U676" s="13">
        <f>VLOOKUP(LEFT(Table7912[[#This Row],[Column1]],FIND("–",Table7912[[#This Row],[Column1]])-1),Table610[],4,0)</f>
        <v>3.875</v>
      </c>
      <c r="V676" s="4" t="str">
        <f t="shared" si="21"/>
        <v>16</v>
      </c>
      <c r="W676" s="4" t="s">
        <v>384</v>
      </c>
      <c r="X676" s="4" t="s">
        <v>375</v>
      </c>
      <c r="Y676" s="4" t="str">
        <f>CONCATENATE(Table7912[[#This Row],[Fraction]],"-",Table7912[[#This Row],[Pitch]]," ",Table7912[[#This Row],[Series]]," ",Table7912[[#This Row],[Class]])</f>
        <v>3 7/8-16 UN 3B</v>
      </c>
      <c r="Z676" s="4" t="str">
        <f>CONCATENATE(TEXT(Table7912[[#This Row],[Decimal]],".000"),"-",Table7912[[#This Row],[Pitch]]," ",Table7912[[#This Row],[Series]]," ",Table7912[[#This Row],[Class]])</f>
        <v>3.875-16 UN 3B</v>
      </c>
      <c r="AC676" s="55">
        <v>3.875</v>
      </c>
      <c r="AE676" s="4">
        <v>3.8401000000000001</v>
      </c>
      <c r="AF676" s="4">
        <v>3.8344</v>
      </c>
      <c r="AG676" s="4"/>
      <c r="AH676" s="55">
        <v>3.8069999999999999</v>
      </c>
      <c r="AI676" s="4">
        <v>3.8157999999999999</v>
      </c>
      <c r="AJ676" s="4"/>
      <c r="AK676" s="4"/>
      <c r="AL676" s="4"/>
      <c r="AM676" s="4"/>
      <c r="AN676" s="4"/>
      <c r="AO676" s="4"/>
      <c r="AS676" s="16"/>
      <c r="AT676" s="16"/>
      <c r="AX676" s="17"/>
      <c r="AY676" s="77"/>
    </row>
    <row r="677" spans="1:51" x14ac:dyDescent="0.25">
      <c r="A677" s="38" t="s">
        <v>1111</v>
      </c>
      <c r="B677" s="4" t="str">
        <f>VLOOKUP(LEFT(Table711[[#This Row],[Column1]],FIND("–",Table711[[#This Row],[Column1]])-1),Table610[],2,0)</f>
        <v>4</v>
      </c>
      <c r="C677" s="13">
        <f>VLOOKUP(LEFT(Table711[[#This Row],[Column1]],FIND("–",Table711[[#This Row],[Column1]])-1),Table610[],4,0)</f>
        <v>4</v>
      </c>
      <c r="D677" s="4" t="str">
        <f t="shared" si="20"/>
        <v>4</v>
      </c>
      <c r="E677" s="4" t="s">
        <v>381</v>
      </c>
      <c r="F677" s="4" t="s">
        <v>376</v>
      </c>
      <c r="G677" s="4" t="str">
        <f>CONCATENATE(Table711[[#This Row],[Fraction]],"-",Table711[[#This Row],[Pitch]]," ",Table711[[#This Row],[Series]]," ",Table711[[#This Row],[Class]])</f>
        <v>4-4 UNC 1A</v>
      </c>
      <c r="H677" s="4" t="str">
        <f>CONCATENATE(TEXT(Table711[[#This Row],[Decimal]],".000"),"-",Table711[[#This Row],[Pitch]]," ",Table711[[#This Row],[Series]]," ",Table711[[#This Row],[Class]])</f>
        <v>4.000-4 UNC 1A</v>
      </c>
      <c r="I677" s="55">
        <v>3.3999999999999998E-3</v>
      </c>
      <c r="J677" s="55">
        <v>3.9965999999999999</v>
      </c>
      <c r="K677" s="55">
        <v>3.9609000000000001</v>
      </c>
      <c r="L677" s="55" t="s">
        <v>551</v>
      </c>
      <c r="M677" s="55">
        <v>3.8342000000000001</v>
      </c>
      <c r="N677" s="55">
        <v>3.8172000000000001</v>
      </c>
      <c r="O677" s="55">
        <v>3.6989000000000001</v>
      </c>
      <c r="R677" s="4"/>
      <c r="S677" s="38" t="s">
        <v>1111</v>
      </c>
      <c r="T677" s="4" t="str">
        <f>VLOOKUP(LEFT(Table7912[[#This Row],[Column1]],FIND("–",Table7912[[#This Row],[Column1]])-1),Table610[],2,0)</f>
        <v>4</v>
      </c>
      <c r="U677" s="13">
        <f>VLOOKUP(LEFT(Table7912[[#This Row],[Column1]],FIND("–",Table7912[[#This Row],[Column1]])-1),Table610[],4,0)</f>
        <v>4</v>
      </c>
      <c r="V677" s="4" t="str">
        <f t="shared" si="21"/>
        <v>4</v>
      </c>
      <c r="W677" s="4" t="s">
        <v>381</v>
      </c>
      <c r="X677" s="4" t="s">
        <v>377</v>
      </c>
      <c r="Y677" s="4" t="str">
        <f>CONCATENATE(Table7912[[#This Row],[Fraction]],"-",Table7912[[#This Row],[Pitch]]," ",Table7912[[#This Row],[Series]]," ",Table7912[[#This Row],[Class]])</f>
        <v>4-4 UNC 1B</v>
      </c>
      <c r="Z677" s="4" t="str">
        <f>CONCATENATE(TEXT(Table7912[[#This Row],[Decimal]],".000"),"-",Table7912[[#This Row],[Pitch]]," ",Table7912[[#This Row],[Series]]," ",Table7912[[#This Row],[Class]])</f>
        <v>4.000-4 UNC 1B</v>
      </c>
      <c r="AC677" s="55">
        <v>4</v>
      </c>
      <c r="AE677" s="4">
        <v>3.8597000000000001</v>
      </c>
      <c r="AF677" s="4">
        <v>3.8376000000000001</v>
      </c>
      <c r="AG677" s="4"/>
      <c r="AH677" s="55">
        <v>3.7290000000000001</v>
      </c>
      <c r="AI677" s="4">
        <v>3.7669999999999999</v>
      </c>
      <c r="AJ677" s="4"/>
      <c r="AK677" s="4"/>
      <c r="AL677" s="4"/>
      <c r="AM677" s="4"/>
      <c r="AN677" s="4"/>
      <c r="AO677" s="4"/>
      <c r="AS677" s="16"/>
      <c r="AT677" s="16"/>
      <c r="AX677" s="17"/>
      <c r="AY677" s="77"/>
    </row>
    <row r="678" spans="1:51" x14ac:dyDescent="0.25">
      <c r="A678" s="38" t="s">
        <v>1111</v>
      </c>
      <c r="B678" s="4" t="str">
        <f>VLOOKUP(LEFT(Table711[[#This Row],[Column1]],FIND("–",Table711[[#This Row],[Column1]])-1),Table610[],2,0)</f>
        <v>4</v>
      </c>
      <c r="C678" s="13">
        <f>VLOOKUP(LEFT(Table711[[#This Row],[Column1]],FIND("–",Table711[[#This Row],[Column1]])-1),Table610[],4,0)</f>
        <v>4</v>
      </c>
      <c r="D678" s="4" t="str">
        <f t="shared" si="20"/>
        <v>4</v>
      </c>
      <c r="E678" s="4" t="s">
        <v>381</v>
      </c>
      <c r="F678" s="4" t="s">
        <v>372</v>
      </c>
      <c r="G678" s="4" t="str">
        <f>CONCATENATE(Table711[[#This Row],[Fraction]],"-",Table711[[#This Row],[Pitch]]," ",Table711[[#This Row],[Series]]," ",Table711[[#This Row],[Class]])</f>
        <v>4-4 UNC 2A</v>
      </c>
      <c r="H678" s="4" t="str">
        <f>CONCATENATE(TEXT(Table711[[#This Row],[Decimal]],".000"),"-",Table711[[#This Row],[Pitch]]," ",Table711[[#This Row],[Series]]," ",Table711[[#This Row],[Class]])</f>
        <v>4.000-4 UNC 2A</v>
      </c>
      <c r="I678" s="55">
        <v>3.3999999999999998E-3</v>
      </c>
      <c r="J678" s="55">
        <v>3.9965999999999999</v>
      </c>
      <c r="K678" s="55">
        <v>3.9727999999999999</v>
      </c>
      <c r="L678" s="55">
        <v>3.9609000000000001</v>
      </c>
      <c r="M678" s="55">
        <v>3.8342000000000001</v>
      </c>
      <c r="N678" s="55">
        <v>3.8229000000000002</v>
      </c>
      <c r="O678" s="55">
        <v>3.6989000000000001</v>
      </c>
      <c r="R678" s="4"/>
      <c r="S678" s="38" t="s">
        <v>1111</v>
      </c>
      <c r="T678" s="4" t="str">
        <f>VLOOKUP(LEFT(Table7912[[#This Row],[Column1]],FIND("–",Table7912[[#This Row],[Column1]])-1),Table610[],2,0)</f>
        <v>4</v>
      </c>
      <c r="U678" s="13">
        <f>VLOOKUP(LEFT(Table7912[[#This Row],[Column1]],FIND("–",Table7912[[#This Row],[Column1]])-1),Table610[],4,0)</f>
        <v>4</v>
      </c>
      <c r="V678" s="4" t="str">
        <f t="shared" si="21"/>
        <v>4</v>
      </c>
      <c r="W678" s="4" t="s">
        <v>381</v>
      </c>
      <c r="X678" s="4" t="s">
        <v>373</v>
      </c>
      <c r="Y678" s="4" t="str">
        <f>CONCATENATE(Table7912[[#This Row],[Fraction]],"-",Table7912[[#This Row],[Pitch]]," ",Table7912[[#This Row],[Series]]," ",Table7912[[#This Row],[Class]])</f>
        <v>4-4 UNC 2B</v>
      </c>
      <c r="Z678" s="4" t="str">
        <f>CONCATENATE(TEXT(Table7912[[#This Row],[Decimal]],".000"),"-",Table7912[[#This Row],[Pitch]]," ",Table7912[[#This Row],[Series]]," ",Table7912[[#This Row],[Class]])</f>
        <v>4.000-4 UNC 2B</v>
      </c>
      <c r="AC678" s="55">
        <v>4</v>
      </c>
      <c r="AE678" s="4">
        <v>3.8523000000000001</v>
      </c>
      <c r="AF678" s="4">
        <v>3.8376000000000001</v>
      </c>
      <c r="AG678" s="4"/>
      <c r="AH678" s="55">
        <v>3.7290000000000001</v>
      </c>
      <c r="AI678" s="4">
        <v>3.7669999999999999</v>
      </c>
      <c r="AJ678" s="4"/>
      <c r="AK678" s="4"/>
      <c r="AL678" s="4"/>
      <c r="AM678" s="4"/>
      <c r="AN678" s="4"/>
      <c r="AO678" s="4"/>
      <c r="AS678" s="16"/>
      <c r="AT678" s="16"/>
      <c r="AX678" s="17"/>
      <c r="AY678" s="77"/>
    </row>
    <row r="679" spans="1:51" x14ac:dyDescent="0.25">
      <c r="A679" s="38" t="s">
        <v>1112</v>
      </c>
      <c r="B679" s="4" t="str">
        <f>VLOOKUP(LEFT(Table711[[#This Row],[Column1]],FIND("–",Table711[[#This Row],[Column1]])-1),Table610[],2,0)</f>
        <v>4</v>
      </c>
      <c r="C679" s="13">
        <f>VLOOKUP(LEFT(Table711[[#This Row],[Column1]],FIND("–",Table711[[#This Row],[Column1]])-1),Table610[],4,0)</f>
        <v>4</v>
      </c>
      <c r="D679" s="4" t="str">
        <f t="shared" si="20"/>
        <v>6</v>
      </c>
      <c r="E679" s="4" t="s">
        <v>384</v>
      </c>
      <c r="F679" s="4" t="s">
        <v>374</v>
      </c>
      <c r="G679" s="4" t="str">
        <f>CONCATENATE(Table711[[#This Row],[Fraction]],"-",Table711[[#This Row],[Pitch]]," ",Table711[[#This Row],[Series]]," ",Table711[[#This Row],[Class]])</f>
        <v>4-6 UN 3A</v>
      </c>
      <c r="H679" s="4" t="str">
        <f>CONCATENATE(TEXT(Table711[[#This Row],[Decimal]],".000"),"-",Table711[[#This Row],[Pitch]]," ",Table711[[#This Row],[Series]]," ",Table711[[#This Row],[Class]])</f>
        <v>4.000-6 UN 3A</v>
      </c>
      <c r="I679" s="55">
        <v>0</v>
      </c>
      <c r="J679" s="55">
        <v>4</v>
      </c>
      <c r="K679" s="55">
        <v>3.9762</v>
      </c>
      <c r="L679" s="55" t="s">
        <v>551</v>
      </c>
      <c r="M679" s="55">
        <v>3.8376000000000001</v>
      </c>
      <c r="N679" s="55">
        <v>3.8290999999999999</v>
      </c>
      <c r="O679" s="55">
        <v>3.7023000000000001</v>
      </c>
      <c r="R679" s="4"/>
      <c r="S679" s="38" t="s">
        <v>1112</v>
      </c>
      <c r="T679" s="4" t="str">
        <f>VLOOKUP(LEFT(Table7912[[#This Row],[Column1]],FIND("–",Table7912[[#This Row],[Column1]])-1),Table610[],2,0)</f>
        <v>4</v>
      </c>
      <c r="U679" s="13">
        <f>VLOOKUP(LEFT(Table7912[[#This Row],[Column1]],FIND("–",Table7912[[#This Row],[Column1]])-1),Table610[],4,0)</f>
        <v>4</v>
      </c>
      <c r="V679" s="4" t="str">
        <f t="shared" si="21"/>
        <v>6</v>
      </c>
      <c r="W679" s="4" t="s">
        <v>384</v>
      </c>
      <c r="X679" s="4" t="s">
        <v>375</v>
      </c>
      <c r="Y679" s="4" t="str">
        <f>CONCATENATE(Table7912[[#This Row],[Fraction]],"-",Table7912[[#This Row],[Pitch]]," ",Table7912[[#This Row],[Series]]," ",Table7912[[#This Row],[Class]])</f>
        <v>4-6 UN 3B</v>
      </c>
      <c r="Z679" s="4" t="str">
        <f>CONCATENATE(TEXT(Table7912[[#This Row],[Decimal]],".000"),"-",Table7912[[#This Row],[Pitch]]," ",Table7912[[#This Row],[Series]]," ",Table7912[[#This Row],[Class]])</f>
        <v>4.000-6 UN 3B</v>
      </c>
      <c r="AC679" s="55">
        <v>4</v>
      </c>
      <c r="AE679" s="4">
        <v>3.8487</v>
      </c>
      <c r="AF679" s="4">
        <v>3.8376000000000001</v>
      </c>
      <c r="AG679" s="4"/>
      <c r="AH679" s="55">
        <v>3.7290000000000001</v>
      </c>
      <c r="AI679" s="4">
        <v>3.7593999999999999</v>
      </c>
      <c r="AJ679" s="4"/>
      <c r="AK679" s="4"/>
      <c r="AL679" s="4"/>
      <c r="AM679" s="4"/>
      <c r="AN679" s="4"/>
      <c r="AO679" s="4"/>
      <c r="AS679" s="16"/>
      <c r="AT679" s="16"/>
      <c r="AX679" s="17"/>
      <c r="AY679" s="77"/>
    </row>
    <row r="680" spans="1:51" x14ac:dyDescent="0.25">
      <c r="A680" s="38" t="s">
        <v>1112</v>
      </c>
      <c r="B680" s="4" t="str">
        <f>VLOOKUP(LEFT(Table711[[#This Row],[Column1]],FIND("–",Table711[[#This Row],[Column1]])-1),Table610[],2,0)</f>
        <v>4</v>
      </c>
      <c r="C680" s="13">
        <f>VLOOKUP(LEFT(Table711[[#This Row],[Column1]],FIND("–",Table711[[#This Row],[Column1]])-1),Table610[],4,0)</f>
        <v>4</v>
      </c>
      <c r="D680" s="4" t="str">
        <f t="shared" si="20"/>
        <v>6</v>
      </c>
      <c r="E680" s="4" t="s">
        <v>384</v>
      </c>
      <c r="F680" s="4" t="s">
        <v>372</v>
      </c>
      <c r="G680" s="4" t="str">
        <f>CONCATENATE(Table711[[#This Row],[Fraction]],"-",Table711[[#This Row],[Pitch]]," ",Table711[[#This Row],[Series]]," ",Table711[[#This Row],[Class]])</f>
        <v>4-6 UN 2A</v>
      </c>
      <c r="H680" s="4" t="str">
        <f>CONCATENATE(TEXT(Table711[[#This Row],[Decimal]],".000"),"-",Table711[[#This Row],[Pitch]]," ",Table711[[#This Row],[Series]]," ",Table711[[#This Row],[Class]])</f>
        <v>4.000-6 UN 2A</v>
      </c>
      <c r="I680" s="55">
        <v>3.0000000000000001E-3</v>
      </c>
      <c r="J680" s="55">
        <v>3.9969999999999999</v>
      </c>
      <c r="K680" s="55">
        <v>3.9788000000000001</v>
      </c>
      <c r="L680" s="55" t="s">
        <v>551</v>
      </c>
      <c r="M680" s="55">
        <v>3.8887</v>
      </c>
      <c r="N680" s="55">
        <v>3.8788</v>
      </c>
      <c r="O680" s="55">
        <v>3.7986</v>
      </c>
      <c r="R680" s="4"/>
      <c r="S680" s="38" t="s">
        <v>1112</v>
      </c>
      <c r="T680" s="4" t="str">
        <f>VLOOKUP(LEFT(Table7912[[#This Row],[Column1]],FIND("–",Table7912[[#This Row],[Column1]])-1),Table610[],2,0)</f>
        <v>4</v>
      </c>
      <c r="U680" s="13">
        <f>VLOOKUP(LEFT(Table7912[[#This Row],[Column1]],FIND("–",Table7912[[#This Row],[Column1]])-1),Table610[],4,0)</f>
        <v>4</v>
      </c>
      <c r="V680" s="4" t="str">
        <f t="shared" si="21"/>
        <v>6</v>
      </c>
      <c r="W680" s="4" t="s">
        <v>384</v>
      </c>
      <c r="X680" s="4" t="s">
        <v>373</v>
      </c>
      <c r="Y680" s="4" t="str">
        <f>CONCATENATE(Table7912[[#This Row],[Fraction]],"-",Table7912[[#This Row],[Pitch]]," ",Table7912[[#This Row],[Series]]," ",Table7912[[#This Row],[Class]])</f>
        <v>4-6 UN 2B</v>
      </c>
      <c r="Z680" s="4" t="str">
        <f>CONCATENATE(TEXT(Table7912[[#This Row],[Decimal]],".000"),"-",Table7912[[#This Row],[Pitch]]," ",Table7912[[#This Row],[Series]]," ",Table7912[[#This Row],[Class]])</f>
        <v>4.000-6 UN 2B</v>
      </c>
      <c r="AC680" s="55">
        <v>4</v>
      </c>
      <c r="AE680" s="4">
        <v>3.9045999999999998</v>
      </c>
      <c r="AF680" s="4">
        <v>3.8917000000000002</v>
      </c>
      <c r="AG680" s="4"/>
      <c r="AH680" s="55">
        <v>3.82</v>
      </c>
      <c r="AI680" s="4">
        <v>3.85</v>
      </c>
      <c r="AJ680" s="4"/>
      <c r="AK680" s="4"/>
      <c r="AL680" s="4"/>
      <c r="AM680" s="4"/>
      <c r="AN680" s="4"/>
      <c r="AO680" s="4"/>
      <c r="AS680" s="16"/>
      <c r="AT680" s="16"/>
      <c r="AX680" s="17"/>
      <c r="AY680" s="77"/>
    </row>
    <row r="681" spans="1:51" x14ac:dyDescent="0.25">
      <c r="A681" s="38" t="s">
        <v>1112</v>
      </c>
      <c r="B681" s="4" t="str">
        <f>VLOOKUP(LEFT(Table711[[#This Row],[Column1]],FIND("–",Table711[[#This Row],[Column1]])-1),Table610[],2,0)</f>
        <v>4</v>
      </c>
      <c r="C681" s="13">
        <f>VLOOKUP(LEFT(Table711[[#This Row],[Column1]],FIND("–",Table711[[#This Row],[Column1]])-1),Table610[],4,0)</f>
        <v>4</v>
      </c>
      <c r="D681" s="4" t="str">
        <f t="shared" si="20"/>
        <v>6</v>
      </c>
      <c r="E681" s="4" t="s">
        <v>384</v>
      </c>
      <c r="F681" s="4" t="s">
        <v>374</v>
      </c>
      <c r="G681" s="4" t="str">
        <f>CONCATENATE(Table711[[#This Row],[Fraction]],"-",Table711[[#This Row],[Pitch]]," ",Table711[[#This Row],[Series]]," ",Table711[[#This Row],[Class]])</f>
        <v>4-6 UN 3A</v>
      </c>
      <c r="H681" s="4" t="str">
        <f>CONCATENATE(TEXT(Table711[[#This Row],[Decimal]],".000"),"-",Table711[[#This Row],[Pitch]]," ",Table711[[#This Row],[Series]]," ",Table711[[#This Row],[Class]])</f>
        <v>4.000-6 UN 3A</v>
      </c>
      <c r="I681" s="55">
        <v>0</v>
      </c>
      <c r="J681" s="55">
        <v>4</v>
      </c>
      <c r="K681" s="55">
        <v>3.9817999999999998</v>
      </c>
      <c r="L681" s="55" t="s">
        <v>551</v>
      </c>
      <c r="M681" s="55">
        <v>3.8917000000000002</v>
      </c>
      <c r="N681" s="55">
        <v>3.8843000000000001</v>
      </c>
      <c r="O681" s="55">
        <v>3.8016000000000001</v>
      </c>
      <c r="R681" s="4"/>
      <c r="S681" s="38" t="s">
        <v>1112</v>
      </c>
      <c r="T681" s="4" t="str">
        <f>VLOOKUP(LEFT(Table7912[[#This Row],[Column1]],FIND("–",Table7912[[#This Row],[Column1]])-1),Table610[],2,0)</f>
        <v>4</v>
      </c>
      <c r="U681" s="13">
        <f>VLOOKUP(LEFT(Table7912[[#This Row],[Column1]],FIND("–",Table7912[[#This Row],[Column1]])-1),Table610[],4,0)</f>
        <v>4</v>
      </c>
      <c r="V681" s="4" t="str">
        <f t="shared" si="21"/>
        <v>6</v>
      </c>
      <c r="W681" s="4" t="s">
        <v>384</v>
      </c>
      <c r="X681" s="4" t="s">
        <v>375</v>
      </c>
      <c r="Y681" s="4" t="str">
        <f>CONCATENATE(Table7912[[#This Row],[Fraction]],"-",Table7912[[#This Row],[Pitch]]," ",Table7912[[#This Row],[Series]]," ",Table7912[[#This Row],[Class]])</f>
        <v>4-6 UN 3B</v>
      </c>
      <c r="Z681" s="4" t="str">
        <f>CONCATENATE(TEXT(Table7912[[#This Row],[Decimal]],".000"),"-",Table7912[[#This Row],[Pitch]]," ",Table7912[[#This Row],[Series]]," ",Table7912[[#This Row],[Class]])</f>
        <v>4.000-6 UN 3B</v>
      </c>
      <c r="AC681" s="55">
        <v>4</v>
      </c>
      <c r="AE681" s="4">
        <v>3.9014000000000002</v>
      </c>
      <c r="AF681" s="4">
        <v>3.8917000000000002</v>
      </c>
      <c r="AG681" s="4"/>
      <c r="AH681" s="55">
        <v>3.82</v>
      </c>
      <c r="AI681" s="4">
        <v>3.8395999999999999</v>
      </c>
      <c r="AJ681" s="4"/>
      <c r="AK681" s="4"/>
      <c r="AL681" s="4"/>
      <c r="AM681" s="4"/>
      <c r="AN681" s="4"/>
      <c r="AO681" s="4"/>
      <c r="AS681" s="16"/>
      <c r="AT681" s="16"/>
      <c r="AX681" s="17"/>
      <c r="AY681" s="77"/>
    </row>
    <row r="682" spans="1:51" x14ac:dyDescent="0.25">
      <c r="A682" s="38" t="s">
        <v>1113</v>
      </c>
      <c r="B682" s="4" t="str">
        <f>VLOOKUP(LEFT(Table711[[#This Row],[Column1]],FIND("–",Table711[[#This Row],[Column1]])-1),Table610[],2,0)</f>
        <v>4</v>
      </c>
      <c r="C682" s="13">
        <f>VLOOKUP(LEFT(Table711[[#This Row],[Column1]],FIND("–",Table711[[#This Row],[Column1]])-1),Table610[],4,0)</f>
        <v>4</v>
      </c>
      <c r="D682" s="4" t="str">
        <f t="shared" si="20"/>
        <v>8</v>
      </c>
      <c r="E682" s="4" t="s">
        <v>384</v>
      </c>
      <c r="F682" s="4" t="s">
        <v>372</v>
      </c>
      <c r="G682" s="4" t="str">
        <f>CONCATENATE(Table711[[#This Row],[Fraction]],"-",Table711[[#This Row],[Pitch]]," ",Table711[[#This Row],[Series]]," ",Table711[[#This Row],[Class]])</f>
        <v>4-8 UN 2A</v>
      </c>
      <c r="H682" s="4" t="str">
        <f>CONCATENATE(TEXT(Table711[[#This Row],[Decimal]],".000"),"-",Table711[[#This Row],[Pitch]]," ",Table711[[#This Row],[Series]]," ",Table711[[#This Row],[Class]])</f>
        <v>4.000-8 UN 2A</v>
      </c>
      <c r="I682" s="55">
        <v>2.7000000000000001E-3</v>
      </c>
      <c r="J682" s="55">
        <v>3.9973000000000001</v>
      </c>
      <c r="K682" s="55">
        <v>3.9823</v>
      </c>
      <c r="L682" s="55">
        <v>3.9748000000000001</v>
      </c>
      <c r="M682" s="55">
        <v>3.9161000000000001</v>
      </c>
      <c r="N682" s="55">
        <v>3.907</v>
      </c>
      <c r="O682" s="55">
        <v>3.8485</v>
      </c>
      <c r="R682" s="4"/>
      <c r="S682" s="38" t="s">
        <v>1113</v>
      </c>
      <c r="T682" s="4" t="str">
        <f>VLOOKUP(LEFT(Table7912[[#This Row],[Column1]],FIND("–",Table7912[[#This Row],[Column1]])-1),Table610[],2,0)</f>
        <v>4</v>
      </c>
      <c r="U682" s="13">
        <f>VLOOKUP(LEFT(Table7912[[#This Row],[Column1]],FIND("–",Table7912[[#This Row],[Column1]])-1),Table610[],4,0)</f>
        <v>4</v>
      </c>
      <c r="V682" s="4" t="str">
        <f t="shared" si="21"/>
        <v>8</v>
      </c>
      <c r="W682" s="4" t="s">
        <v>384</v>
      </c>
      <c r="X682" s="4" t="s">
        <v>373</v>
      </c>
      <c r="Y682" s="4" t="str">
        <f>CONCATENATE(Table7912[[#This Row],[Fraction]],"-",Table7912[[#This Row],[Pitch]]," ",Table7912[[#This Row],[Series]]," ",Table7912[[#This Row],[Class]])</f>
        <v>4-8 UN 2B</v>
      </c>
      <c r="Z682" s="4" t="str">
        <f>CONCATENATE(TEXT(Table7912[[#This Row],[Decimal]],".000"),"-",Table7912[[#This Row],[Pitch]]," ",Table7912[[#This Row],[Series]]," ",Table7912[[#This Row],[Class]])</f>
        <v>4.000-8 UN 2B</v>
      </c>
      <c r="AC682" s="55">
        <v>4</v>
      </c>
      <c r="AE682" s="4">
        <v>3.9306999999999999</v>
      </c>
      <c r="AF682" s="4">
        <v>3.9188000000000001</v>
      </c>
      <c r="AG682" s="4"/>
      <c r="AH682" s="55">
        <v>3.8650000000000002</v>
      </c>
      <c r="AI682" s="4">
        <v>3.89</v>
      </c>
      <c r="AJ682" s="4"/>
      <c r="AK682" s="4"/>
      <c r="AL682" s="4"/>
      <c r="AM682" s="4"/>
      <c r="AN682" s="4"/>
      <c r="AO682" s="4"/>
      <c r="AS682" s="16"/>
      <c r="AT682" s="16"/>
      <c r="AX682" s="17"/>
      <c r="AY682" s="77"/>
    </row>
    <row r="683" spans="1:51" x14ac:dyDescent="0.25">
      <c r="A683" s="38" t="s">
        <v>1113</v>
      </c>
      <c r="B683" s="4" t="str">
        <f>VLOOKUP(LEFT(Table711[[#This Row],[Column1]],FIND("–",Table711[[#This Row],[Column1]])-1),Table610[],2,0)</f>
        <v>4</v>
      </c>
      <c r="C683" s="13">
        <f>VLOOKUP(LEFT(Table711[[#This Row],[Column1]],FIND("–",Table711[[#This Row],[Column1]])-1),Table610[],4,0)</f>
        <v>4</v>
      </c>
      <c r="D683" s="4" t="str">
        <f t="shared" si="20"/>
        <v>8</v>
      </c>
      <c r="E683" s="4" t="s">
        <v>384</v>
      </c>
      <c r="F683" s="4" t="s">
        <v>374</v>
      </c>
      <c r="G683" s="4" t="str">
        <f>CONCATENATE(Table711[[#This Row],[Fraction]],"-",Table711[[#This Row],[Pitch]]," ",Table711[[#This Row],[Series]]," ",Table711[[#This Row],[Class]])</f>
        <v>4-8 UN 3A</v>
      </c>
      <c r="H683" s="4" t="str">
        <f>CONCATENATE(TEXT(Table711[[#This Row],[Decimal]],".000"),"-",Table711[[#This Row],[Pitch]]," ",Table711[[#This Row],[Series]]," ",Table711[[#This Row],[Class]])</f>
        <v>4.000-8 UN 3A</v>
      </c>
      <c r="I683" s="55">
        <v>0</v>
      </c>
      <c r="J683" s="55">
        <v>4</v>
      </c>
      <c r="K683" s="55">
        <v>3.9849999999999999</v>
      </c>
      <c r="L683" s="55" t="s">
        <v>551</v>
      </c>
      <c r="M683" s="55">
        <v>3.9188000000000001</v>
      </c>
      <c r="N683" s="55">
        <v>3.9119999999999999</v>
      </c>
      <c r="O683" s="55">
        <v>3.8512</v>
      </c>
      <c r="R683" s="4"/>
      <c r="S683" s="38" t="s">
        <v>1113</v>
      </c>
      <c r="T683" s="4" t="str">
        <f>VLOOKUP(LEFT(Table7912[[#This Row],[Column1]],FIND("–",Table7912[[#This Row],[Column1]])-1),Table610[],2,0)</f>
        <v>4</v>
      </c>
      <c r="U683" s="13">
        <f>VLOOKUP(LEFT(Table7912[[#This Row],[Column1]],FIND("–",Table7912[[#This Row],[Column1]])-1),Table610[],4,0)</f>
        <v>4</v>
      </c>
      <c r="V683" s="4" t="str">
        <f t="shared" si="21"/>
        <v>8</v>
      </c>
      <c r="W683" s="4" t="s">
        <v>384</v>
      </c>
      <c r="X683" s="4" t="s">
        <v>375</v>
      </c>
      <c r="Y683" s="4" t="str">
        <f>CONCATENATE(Table7912[[#This Row],[Fraction]],"-",Table7912[[#This Row],[Pitch]]," ",Table7912[[#This Row],[Series]]," ",Table7912[[#This Row],[Class]])</f>
        <v>4-8 UN 3B</v>
      </c>
      <c r="Z683" s="4" t="str">
        <f>CONCATENATE(TEXT(Table7912[[#This Row],[Decimal]],".000"),"-",Table7912[[#This Row],[Pitch]]," ",Table7912[[#This Row],[Series]]," ",Table7912[[#This Row],[Class]])</f>
        <v>4.000-8 UN 3B</v>
      </c>
      <c r="AC683" s="55">
        <v>4</v>
      </c>
      <c r="AE683" s="4">
        <v>3.9277000000000002</v>
      </c>
      <c r="AF683" s="4">
        <v>3.9188000000000001</v>
      </c>
      <c r="AG683" s="4"/>
      <c r="AH683" s="55">
        <v>3.8650000000000002</v>
      </c>
      <c r="AI683" s="4">
        <v>3.8797000000000001</v>
      </c>
      <c r="AJ683" s="4"/>
      <c r="AK683" s="4"/>
      <c r="AL683" s="4"/>
      <c r="AM683" s="4"/>
      <c r="AN683" s="4"/>
      <c r="AO683" s="4"/>
      <c r="AS683" s="16"/>
      <c r="AT683" s="16"/>
      <c r="AX683" s="17"/>
      <c r="AY683" s="77"/>
    </row>
    <row r="684" spans="1:51" x14ac:dyDescent="0.25">
      <c r="A684" s="38" t="s">
        <v>1114</v>
      </c>
      <c r="B684" s="4" t="str">
        <f>VLOOKUP(LEFT(Table711[[#This Row],[Column1]],FIND("–",Table711[[#This Row],[Column1]])-1),Table610[],2,0)</f>
        <v>4</v>
      </c>
      <c r="C684" s="13">
        <f>VLOOKUP(LEFT(Table711[[#This Row],[Column1]],FIND("–",Table711[[#This Row],[Column1]])-1),Table610[],4,0)</f>
        <v>4</v>
      </c>
      <c r="D684" s="4" t="str">
        <f t="shared" si="20"/>
        <v>10</v>
      </c>
      <c r="E684" s="4" t="s">
        <v>382</v>
      </c>
      <c r="F684" s="4" t="s">
        <v>372</v>
      </c>
      <c r="G684" s="4" t="str">
        <f>CONCATENATE(Table711[[#This Row],[Fraction]],"-",Table711[[#This Row],[Pitch]]," ",Table711[[#This Row],[Series]]," ",Table711[[#This Row],[Class]])</f>
        <v>4-10 UNS 2A</v>
      </c>
      <c r="H684" s="4" t="str">
        <f>CONCATENATE(TEXT(Table711[[#This Row],[Decimal]],".000"),"-",Table711[[#This Row],[Pitch]]," ",Table711[[#This Row],[Series]]," ",Table711[[#This Row],[Class]])</f>
        <v>4.000-10 UNS 2A</v>
      </c>
      <c r="I684" s="55">
        <v>2.0999999999999999E-3</v>
      </c>
      <c r="J684" s="55">
        <v>3.9979</v>
      </c>
      <c r="K684" s="55">
        <v>3.9849999999999999</v>
      </c>
      <c r="L684" s="55" t="s">
        <v>551</v>
      </c>
      <c r="M684" s="55">
        <v>3.9329000000000001</v>
      </c>
      <c r="N684" s="55">
        <v>3.9258999999999999</v>
      </c>
      <c r="O684" s="55">
        <v>3.8767999999999998</v>
      </c>
      <c r="R684" s="4"/>
      <c r="S684" s="38" t="s">
        <v>1114</v>
      </c>
      <c r="T684" s="4" t="str">
        <f>VLOOKUP(LEFT(Table7912[[#This Row],[Column1]],FIND("–",Table7912[[#This Row],[Column1]])-1),Table610[],2,0)</f>
        <v>4</v>
      </c>
      <c r="U684" s="13">
        <f>VLOOKUP(LEFT(Table7912[[#This Row],[Column1]],FIND("–",Table7912[[#This Row],[Column1]])-1),Table610[],4,0)</f>
        <v>4</v>
      </c>
      <c r="V684" s="4" t="str">
        <f t="shared" si="21"/>
        <v>10</v>
      </c>
      <c r="W684" s="4" t="s">
        <v>382</v>
      </c>
      <c r="X684" s="4" t="s">
        <v>373</v>
      </c>
      <c r="Y684" s="4" t="str">
        <f>CONCATENATE(Table7912[[#This Row],[Fraction]],"-",Table7912[[#This Row],[Pitch]]," ",Table7912[[#This Row],[Series]]," ",Table7912[[#This Row],[Class]])</f>
        <v>4-10 UNS 2B</v>
      </c>
      <c r="Z684" s="4" t="str">
        <f>CONCATENATE(TEXT(Table7912[[#This Row],[Decimal]],".000"),"-",Table7912[[#This Row],[Pitch]]," ",Table7912[[#This Row],[Series]]," ",Table7912[[#This Row],[Class]])</f>
        <v>4.000-10 UNS 2B</v>
      </c>
      <c r="AC684" s="55">
        <v>4</v>
      </c>
      <c r="AE684" s="4">
        <v>3.9441000000000002</v>
      </c>
      <c r="AF684" s="4">
        <v>3.9350000000000001</v>
      </c>
      <c r="AG684" s="4"/>
      <c r="AH684" s="55">
        <v>3.8919999999999999</v>
      </c>
      <c r="AI684" s="4">
        <v>3.9129999999999998</v>
      </c>
      <c r="AJ684" s="4"/>
      <c r="AK684" s="4"/>
      <c r="AL684" s="4"/>
      <c r="AM684" s="4"/>
      <c r="AN684" s="4"/>
      <c r="AO684" s="4"/>
      <c r="AS684" s="16"/>
      <c r="AT684" s="16"/>
      <c r="AX684" s="17"/>
      <c r="AY684" s="77"/>
    </row>
    <row r="685" spans="1:51" x14ac:dyDescent="0.25">
      <c r="A685" s="38" t="s">
        <v>1115</v>
      </c>
      <c r="B685" s="4" t="str">
        <f>VLOOKUP(LEFT(Table711[[#This Row],[Column1]],FIND("–",Table711[[#This Row],[Column1]])-1),Table610[],2,0)</f>
        <v>4</v>
      </c>
      <c r="C685" s="13">
        <f>VLOOKUP(LEFT(Table711[[#This Row],[Column1]],FIND("–",Table711[[#This Row],[Column1]])-1),Table610[],4,0)</f>
        <v>4</v>
      </c>
      <c r="D685" s="4" t="str">
        <f t="shared" si="20"/>
        <v>12</v>
      </c>
      <c r="E685" s="4" t="s">
        <v>384</v>
      </c>
      <c r="F685" s="4" t="s">
        <v>372</v>
      </c>
      <c r="G685" s="4" t="str">
        <f>CONCATENATE(Table711[[#This Row],[Fraction]],"-",Table711[[#This Row],[Pitch]]," ",Table711[[#This Row],[Series]]," ",Table711[[#This Row],[Class]])</f>
        <v>4-12 UN 2A</v>
      </c>
      <c r="H685" s="4" t="str">
        <f>CONCATENATE(TEXT(Table711[[#This Row],[Decimal]],".000"),"-",Table711[[#This Row],[Pitch]]," ",Table711[[#This Row],[Series]]," ",Table711[[#This Row],[Class]])</f>
        <v>4.000-12 UN 2A</v>
      </c>
      <c r="I685" s="55">
        <v>2E-3</v>
      </c>
      <c r="J685" s="55">
        <v>3.9980000000000002</v>
      </c>
      <c r="K685" s="55">
        <v>3.9866000000000001</v>
      </c>
      <c r="L685" s="55" t="s">
        <v>551</v>
      </c>
      <c r="M685" s="55">
        <v>3.9439000000000002</v>
      </c>
      <c r="N685" s="55">
        <v>3.9373999999999998</v>
      </c>
      <c r="O685" s="55">
        <v>3.8988</v>
      </c>
      <c r="R685" s="4"/>
      <c r="S685" s="38" t="s">
        <v>1115</v>
      </c>
      <c r="T685" s="4" t="str">
        <f>VLOOKUP(LEFT(Table7912[[#This Row],[Column1]],FIND("–",Table7912[[#This Row],[Column1]])-1),Table610[],2,0)</f>
        <v>4</v>
      </c>
      <c r="U685" s="13">
        <f>VLOOKUP(LEFT(Table7912[[#This Row],[Column1]],FIND("–",Table7912[[#This Row],[Column1]])-1),Table610[],4,0)</f>
        <v>4</v>
      </c>
      <c r="V685" s="4" t="str">
        <f t="shared" si="21"/>
        <v>12</v>
      </c>
      <c r="W685" s="4" t="s">
        <v>384</v>
      </c>
      <c r="X685" s="4" t="s">
        <v>373</v>
      </c>
      <c r="Y685" s="4" t="str">
        <f>CONCATENATE(Table7912[[#This Row],[Fraction]],"-",Table7912[[#This Row],[Pitch]]," ",Table7912[[#This Row],[Series]]," ",Table7912[[#This Row],[Class]])</f>
        <v>4-12 UN 2B</v>
      </c>
      <c r="Z685" s="4" t="str">
        <f>CONCATENATE(TEXT(Table7912[[#This Row],[Decimal]],".000"),"-",Table7912[[#This Row],[Pitch]]," ",Table7912[[#This Row],[Series]]," ",Table7912[[#This Row],[Class]])</f>
        <v>4.000-12 UN 2B</v>
      </c>
      <c r="AC685" s="55">
        <v>4</v>
      </c>
      <c r="AE685" s="4">
        <v>3.9544000000000001</v>
      </c>
      <c r="AF685" s="4">
        <v>3.9459</v>
      </c>
      <c r="AG685" s="4"/>
      <c r="AH685" s="55">
        <v>3.91</v>
      </c>
      <c r="AI685" s="4">
        <v>3.9279999999999999</v>
      </c>
      <c r="AJ685" s="4"/>
      <c r="AK685" s="4"/>
      <c r="AL685" s="4"/>
      <c r="AM685" s="4"/>
      <c r="AN685" s="4"/>
      <c r="AO685" s="4"/>
      <c r="AS685" s="16"/>
      <c r="AT685" s="16"/>
      <c r="AX685" s="17"/>
      <c r="AY685" s="77"/>
    </row>
    <row r="686" spans="1:51" x14ac:dyDescent="0.25">
      <c r="A686" s="38" t="s">
        <v>1115</v>
      </c>
      <c r="B686" s="4" t="str">
        <f>VLOOKUP(LEFT(Table711[[#This Row],[Column1]],FIND("–",Table711[[#This Row],[Column1]])-1),Table610[],2,0)</f>
        <v>4</v>
      </c>
      <c r="C686" s="13">
        <f>VLOOKUP(LEFT(Table711[[#This Row],[Column1]],FIND("–",Table711[[#This Row],[Column1]])-1),Table610[],4,0)</f>
        <v>4</v>
      </c>
      <c r="D686" s="4" t="str">
        <f t="shared" si="20"/>
        <v>12</v>
      </c>
      <c r="E686" s="4" t="s">
        <v>384</v>
      </c>
      <c r="F686" s="4" t="s">
        <v>374</v>
      </c>
      <c r="G686" s="4" t="str">
        <f>CONCATENATE(Table711[[#This Row],[Fraction]],"-",Table711[[#This Row],[Pitch]]," ",Table711[[#This Row],[Series]]," ",Table711[[#This Row],[Class]])</f>
        <v>4-12 UN 3A</v>
      </c>
      <c r="H686" s="4" t="str">
        <f>CONCATENATE(TEXT(Table711[[#This Row],[Decimal]],".000"),"-",Table711[[#This Row],[Pitch]]," ",Table711[[#This Row],[Series]]," ",Table711[[#This Row],[Class]])</f>
        <v>4.000-12 UN 3A</v>
      </c>
      <c r="I686" s="55">
        <v>0</v>
      </c>
      <c r="J686" s="55">
        <v>4</v>
      </c>
      <c r="K686" s="55">
        <v>3.9885999999999999</v>
      </c>
      <c r="L686" s="55" t="s">
        <v>551</v>
      </c>
      <c r="M686" s="55">
        <v>3.9459</v>
      </c>
      <c r="N686" s="55">
        <v>3.9409999999999998</v>
      </c>
      <c r="O686" s="55">
        <v>3.9007999999999998</v>
      </c>
      <c r="R686" s="4"/>
      <c r="S686" s="38" t="s">
        <v>1115</v>
      </c>
      <c r="T686" s="4" t="str">
        <f>VLOOKUP(LEFT(Table7912[[#This Row],[Column1]],FIND("–",Table7912[[#This Row],[Column1]])-1),Table610[],2,0)</f>
        <v>4</v>
      </c>
      <c r="U686" s="13">
        <f>VLOOKUP(LEFT(Table7912[[#This Row],[Column1]],FIND("–",Table7912[[#This Row],[Column1]])-1),Table610[],4,0)</f>
        <v>4</v>
      </c>
      <c r="V686" s="4" t="str">
        <f t="shared" si="21"/>
        <v>12</v>
      </c>
      <c r="W686" s="4" t="s">
        <v>384</v>
      </c>
      <c r="X686" s="4" t="s">
        <v>375</v>
      </c>
      <c r="Y686" s="4" t="str">
        <f>CONCATENATE(Table7912[[#This Row],[Fraction]],"-",Table7912[[#This Row],[Pitch]]," ",Table7912[[#This Row],[Series]]," ",Table7912[[#This Row],[Class]])</f>
        <v>4-12 UN 3B</v>
      </c>
      <c r="Z686" s="4" t="str">
        <f>CONCATENATE(TEXT(Table7912[[#This Row],[Decimal]],".000"),"-",Table7912[[#This Row],[Pitch]]," ",Table7912[[#This Row],[Series]]," ",Table7912[[#This Row],[Class]])</f>
        <v>4.000-12 UN 3B</v>
      </c>
      <c r="AC686" s="55">
        <v>4</v>
      </c>
      <c r="AE686" s="4">
        <v>3.9523000000000001</v>
      </c>
      <c r="AF686" s="4">
        <v>3.9459</v>
      </c>
      <c r="AG686" s="4"/>
      <c r="AH686" s="55">
        <v>3.91</v>
      </c>
      <c r="AI686" s="4">
        <v>3.9198</v>
      </c>
      <c r="AJ686" s="4"/>
      <c r="AK686" s="4"/>
      <c r="AL686" s="4"/>
      <c r="AM686" s="4"/>
      <c r="AN686" s="4"/>
      <c r="AO686" s="4"/>
      <c r="AS686" s="16"/>
      <c r="AT686" s="16"/>
      <c r="AX686" s="17"/>
      <c r="AY686" s="77"/>
    </row>
    <row r="687" spans="1:51" x14ac:dyDescent="0.25">
      <c r="A687" s="38" t="s">
        <v>1116</v>
      </c>
      <c r="B687" s="4" t="str">
        <f>VLOOKUP(LEFT(Table711[[#This Row],[Column1]],FIND("–",Table711[[#This Row],[Column1]])-1),Table610[],2,0)</f>
        <v>4</v>
      </c>
      <c r="C687" s="13">
        <f>VLOOKUP(LEFT(Table711[[#This Row],[Column1]],FIND("–",Table711[[#This Row],[Column1]])-1),Table610[],4,0)</f>
        <v>4</v>
      </c>
      <c r="D687" s="4" t="str">
        <f t="shared" si="20"/>
        <v>14</v>
      </c>
      <c r="E687" s="4" t="s">
        <v>382</v>
      </c>
      <c r="F687" s="4" t="s">
        <v>372</v>
      </c>
      <c r="G687" s="4" t="str">
        <f>CONCATENATE(Table711[[#This Row],[Fraction]],"-",Table711[[#This Row],[Pitch]]," ",Table711[[#This Row],[Series]]," ",Table711[[#This Row],[Class]])</f>
        <v>4-14 UNS 2A</v>
      </c>
      <c r="H687" s="4" t="str">
        <f>CONCATENATE(TEXT(Table711[[#This Row],[Decimal]],".000"),"-",Table711[[#This Row],[Pitch]]," ",Table711[[#This Row],[Series]]," ",Table711[[#This Row],[Class]])</f>
        <v>4.000-14 UNS 2A</v>
      </c>
      <c r="I687" s="55">
        <v>1.8E-3</v>
      </c>
      <c r="J687" s="55">
        <v>3.9982000000000002</v>
      </c>
      <c r="K687" s="55">
        <v>3.9878999999999998</v>
      </c>
      <c r="L687" s="55" t="s">
        <v>551</v>
      </c>
      <c r="M687" s="55">
        <v>3.9518</v>
      </c>
      <c r="N687" s="55">
        <v>3.9456000000000002</v>
      </c>
      <c r="O687" s="55">
        <v>3.9131999999999998</v>
      </c>
      <c r="R687" s="4"/>
      <c r="S687" s="38" t="s">
        <v>1116</v>
      </c>
      <c r="T687" s="4" t="str">
        <f>VLOOKUP(LEFT(Table7912[[#This Row],[Column1]],FIND("–",Table7912[[#This Row],[Column1]])-1),Table610[],2,0)</f>
        <v>4</v>
      </c>
      <c r="U687" s="13">
        <f>VLOOKUP(LEFT(Table7912[[#This Row],[Column1]],FIND("–",Table7912[[#This Row],[Column1]])-1),Table610[],4,0)</f>
        <v>4</v>
      </c>
      <c r="V687" s="4" t="str">
        <f t="shared" si="21"/>
        <v>14</v>
      </c>
      <c r="W687" s="4" t="s">
        <v>382</v>
      </c>
      <c r="X687" s="4" t="s">
        <v>373</v>
      </c>
      <c r="Y687" s="4" t="str">
        <f>CONCATENATE(Table7912[[#This Row],[Fraction]],"-",Table7912[[#This Row],[Pitch]]," ",Table7912[[#This Row],[Series]]," ",Table7912[[#This Row],[Class]])</f>
        <v>4-14 UNS 2B</v>
      </c>
      <c r="Z687" s="4" t="str">
        <f>CONCATENATE(TEXT(Table7912[[#This Row],[Decimal]],".000"),"-",Table7912[[#This Row],[Pitch]]," ",Table7912[[#This Row],[Series]]," ",Table7912[[#This Row],[Class]])</f>
        <v>4.000-14 UNS 2B</v>
      </c>
      <c r="AC687" s="55">
        <v>4</v>
      </c>
      <c r="AE687" s="4">
        <v>3.9615999999999998</v>
      </c>
      <c r="AF687" s="4">
        <v>3.9535999999999998</v>
      </c>
      <c r="AG687" s="4"/>
      <c r="AH687" s="55">
        <v>3.923</v>
      </c>
      <c r="AI687" s="4">
        <v>3.9380000000000002</v>
      </c>
      <c r="AJ687" s="4"/>
      <c r="AK687" s="4"/>
      <c r="AL687" s="4"/>
      <c r="AM687" s="4"/>
      <c r="AN687" s="4"/>
      <c r="AO687" s="4"/>
      <c r="AS687" s="16"/>
      <c r="AT687" s="16"/>
      <c r="AX687" s="17"/>
      <c r="AY687" s="77"/>
    </row>
    <row r="688" spans="1:51" x14ac:dyDescent="0.25">
      <c r="A688" s="38" t="s">
        <v>1117</v>
      </c>
      <c r="B688" s="4" t="str">
        <f>VLOOKUP(LEFT(Table711[[#This Row],[Column1]],FIND("–",Table711[[#This Row],[Column1]])-1),Table610[],2,0)</f>
        <v>4</v>
      </c>
      <c r="C688" s="13">
        <f>VLOOKUP(LEFT(Table711[[#This Row],[Column1]],FIND("–",Table711[[#This Row],[Column1]])-1),Table610[],4,0)</f>
        <v>4</v>
      </c>
      <c r="D688" s="4" t="str">
        <f t="shared" si="20"/>
        <v>16</v>
      </c>
      <c r="E688" s="4" t="s">
        <v>384</v>
      </c>
      <c r="F688" s="4" t="s">
        <v>372</v>
      </c>
      <c r="G688" s="4" t="str">
        <f>CONCATENATE(Table711[[#This Row],[Fraction]],"-",Table711[[#This Row],[Pitch]]," ",Table711[[#This Row],[Series]]," ",Table711[[#This Row],[Class]])</f>
        <v>4-16 UN 2A</v>
      </c>
      <c r="H688" s="4" t="str">
        <f>CONCATENATE(TEXT(Table711[[#This Row],[Decimal]],".000"),"-",Table711[[#This Row],[Pitch]]," ",Table711[[#This Row],[Series]]," ",Table711[[#This Row],[Class]])</f>
        <v>4.000-16 UN 2A</v>
      </c>
      <c r="I688" s="55">
        <v>1.8E-3</v>
      </c>
      <c r="J688" s="55">
        <v>3.9982000000000002</v>
      </c>
      <c r="K688" s="55">
        <v>3.9887999999999999</v>
      </c>
      <c r="L688" s="55" t="s">
        <v>551</v>
      </c>
      <c r="M688" s="55">
        <v>3.9575999999999998</v>
      </c>
      <c r="N688" s="55">
        <v>3.9517000000000002</v>
      </c>
      <c r="O688" s="55">
        <v>3.9237000000000002</v>
      </c>
      <c r="R688" s="4"/>
      <c r="S688" s="38" t="s">
        <v>1117</v>
      </c>
      <c r="T688" s="4" t="str">
        <f>VLOOKUP(LEFT(Table7912[[#This Row],[Column1]],FIND("–",Table7912[[#This Row],[Column1]])-1),Table610[],2,0)</f>
        <v>4</v>
      </c>
      <c r="U688" s="13">
        <f>VLOOKUP(LEFT(Table7912[[#This Row],[Column1]],FIND("–",Table7912[[#This Row],[Column1]])-1),Table610[],4,0)</f>
        <v>4</v>
      </c>
      <c r="V688" s="4" t="str">
        <f t="shared" si="21"/>
        <v>16</v>
      </c>
      <c r="W688" s="4" t="s">
        <v>384</v>
      </c>
      <c r="X688" s="4" t="s">
        <v>373</v>
      </c>
      <c r="Y688" s="4" t="str">
        <f>CONCATENATE(Table7912[[#This Row],[Fraction]],"-",Table7912[[#This Row],[Pitch]]," ",Table7912[[#This Row],[Series]]," ",Table7912[[#This Row],[Class]])</f>
        <v>4-16 UN 2B</v>
      </c>
      <c r="Z688" s="4" t="str">
        <f>CONCATENATE(TEXT(Table7912[[#This Row],[Decimal]],".000"),"-",Table7912[[#This Row],[Pitch]]," ",Table7912[[#This Row],[Series]]," ",Table7912[[#This Row],[Class]])</f>
        <v>4.000-16 UN 2B</v>
      </c>
      <c r="AC688" s="55">
        <v>4</v>
      </c>
      <c r="AE688" s="4">
        <v>3.9670000000000001</v>
      </c>
      <c r="AF688" s="4">
        <v>3.9594</v>
      </c>
      <c r="AG688" s="4"/>
      <c r="AH688" s="55">
        <v>3.9319999999999999</v>
      </c>
      <c r="AI688" s="4">
        <v>3.9460000000000002</v>
      </c>
      <c r="AJ688" s="4"/>
      <c r="AK688" s="4"/>
      <c r="AL688" s="4"/>
      <c r="AM688" s="4"/>
      <c r="AN688" s="4"/>
      <c r="AO688" s="4"/>
      <c r="AS688" s="16"/>
      <c r="AT688" s="16"/>
      <c r="AX688" s="17"/>
      <c r="AY688" s="77"/>
    </row>
    <row r="689" spans="1:51" x14ac:dyDescent="0.25">
      <c r="A689" s="38" t="s">
        <v>1117</v>
      </c>
      <c r="B689" s="4" t="str">
        <f>VLOOKUP(LEFT(Table711[[#This Row],[Column1]],FIND("–",Table711[[#This Row],[Column1]])-1),Table610[],2,0)</f>
        <v>4</v>
      </c>
      <c r="C689" s="13">
        <f>VLOOKUP(LEFT(Table711[[#This Row],[Column1]],FIND("–",Table711[[#This Row],[Column1]])-1),Table610[],4,0)</f>
        <v>4</v>
      </c>
      <c r="D689" s="4" t="str">
        <f t="shared" si="20"/>
        <v>16</v>
      </c>
      <c r="E689" s="4" t="s">
        <v>384</v>
      </c>
      <c r="F689" s="4" t="s">
        <v>374</v>
      </c>
      <c r="G689" s="4" t="str">
        <f>CONCATENATE(Table711[[#This Row],[Fraction]],"-",Table711[[#This Row],[Pitch]]," ",Table711[[#This Row],[Series]]," ",Table711[[#This Row],[Class]])</f>
        <v>4-16 UN 3A</v>
      </c>
      <c r="H689" s="4" t="str">
        <f>CONCATENATE(TEXT(Table711[[#This Row],[Decimal]],".000"),"-",Table711[[#This Row],[Pitch]]," ",Table711[[#This Row],[Series]]," ",Table711[[#This Row],[Class]])</f>
        <v>4.000-16 UN 3A</v>
      </c>
      <c r="I689" s="55">
        <v>0</v>
      </c>
      <c r="J689" s="55">
        <v>4</v>
      </c>
      <c r="K689" s="55">
        <v>3.9906000000000001</v>
      </c>
      <c r="L689" s="55" t="s">
        <v>551</v>
      </c>
      <c r="M689" s="55">
        <v>3.9594</v>
      </c>
      <c r="N689" s="55">
        <v>3.9550000000000001</v>
      </c>
      <c r="O689" s="55">
        <v>3.9255</v>
      </c>
      <c r="R689" s="4"/>
      <c r="S689" s="38" t="s">
        <v>1117</v>
      </c>
      <c r="T689" s="4" t="str">
        <f>VLOOKUP(LEFT(Table7912[[#This Row],[Column1]],FIND("–",Table7912[[#This Row],[Column1]])-1),Table610[],2,0)</f>
        <v>4</v>
      </c>
      <c r="U689" s="13">
        <f>VLOOKUP(LEFT(Table7912[[#This Row],[Column1]],FIND("–",Table7912[[#This Row],[Column1]])-1),Table610[],4,0)</f>
        <v>4</v>
      </c>
      <c r="V689" s="4" t="str">
        <f t="shared" si="21"/>
        <v>16</v>
      </c>
      <c r="W689" s="4" t="s">
        <v>384</v>
      </c>
      <c r="X689" s="4" t="s">
        <v>375</v>
      </c>
      <c r="Y689" s="4" t="str">
        <f>CONCATENATE(Table7912[[#This Row],[Fraction]],"-",Table7912[[#This Row],[Pitch]]," ",Table7912[[#This Row],[Series]]," ",Table7912[[#This Row],[Class]])</f>
        <v>4-16 UN 3B</v>
      </c>
      <c r="Z689" s="4" t="str">
        <f>CONCATENATE(TEXT(Table7912[[#This Row],[Decimal]],".000"),"-",Table7912[[#This Row],[Pitch]]," ",Table7912[[#This Row],[Series]]," ",Table7912[[#This Row],[Class]])</f>
        <v>4.000-16 UN 3B</v>
      </c>
      <c r="AC689" s="55">
        <v>4</v>
      </c>
      <c r="AE689" s="4">
        <v>3.9651000000000001</v>
      </c>
      <c r="AF689" s="4">
        <v>3.9594</v>
      </c>
      <c r="AG689" s="4"/>
      <c r="AH689" s="55">
        <v>3.9319999999999999</v>
      </c>
      <c r="AI689" s="4">
        <v>3.9407999999999999</v>
      </c>
      <c r="AJ689" s="4"/>
      <c r="AK689" s="4"/>
      <c r="AL689" s="4"/>
      <c r="AM689" s="4"/>
      <c r="AN689" s="4"/>
      <c r="AO689" s="4"/>
      <c r="AS689" s="16"/>
      <c r="AT689" s="16"/>
      <c r="AX689" s="17"/>
      <c r="AY689" s="77"/>
    </row>
    <row r="690" spans="1:51" x14ac:dyDescent="0.25">
      <c r="A690" s="38" t="s">
        <v>910</v>
      </c>
      <c r="B690" s="4" t="str">
        <f>VLOOKUP(LEFT(Table711[[#This Row],[Column1]],FIND("–",Table711[[#This Row],[Column1]])-1),Table610[],2,0)</f>
        <v>4 1/4</v>
      </c>
      <c r="C690" s="13">
        <f>VLOOKUP(LEFT(Table711[[#This Row],[Column1]],FIND("–",Table711[[#This Row],[Column1]])-1),Table610[],4,0)</f>
        <v>4.25</v>
      </c>
      <c r="D690" s="4" t="str">
        <f t="shared" si="20"/>
        <v>10</v>
      </c>
      <c r="E690" s="4" t="s">
        <v>382</v>
      </c>
      <c r="F690" s="4" t="s">
        <v>372</v>
      </c>
      <c r="G690" s="4" t="str">
        <f>CONCATENATE(Table711[[#This Row],[Fraction]],"-",Table711[[#This Row],[Pitch]]," ",Table711[[#This Row],[Series]]," ",Table711[[#This Row],[Class]])</f>
        <v>4 1/4-10 UNS 2A</v>
      </c>
      <c r="H690" s="4" t="str">
        <f>CONCATENATE(TEXT(Table711[[#This Row],[Decimal]],".000"),"-",Table711[[#This Row],[Pitch]]," ",Table711[[#This Row],[Series]]," ",Table711[[#This Row],[Class]])</f>
        <v>4.250-10 UNS 2A</v>
      </c>
      <c r="I690" s="55">
        <v>2.0999999999999999E-3</v>
      </c>
      <c r="J690" s="55">
        <v>4.2478999999999996</v>
      </c>
      <c r="K690" s="55">
        <v>4.2350000000000003</v>
      </c>
      <c r="L690" s="55" t="s">
        <v>551</v>
      </c>
      <c r="M690" s="55">
        <v>4.1829000000000001</v>
      </c>
      <c r="N690" s="55">
        <v>4.1759000000000004</v>
      </c>
      <c r="O690" s="55">
        <v>4.1288999999999998</v>
      </c>
      <c r="R690" s="4"/>
      <c r="S690" s="38" t="s">
        <v>910</v>
      </c>
      <c r="T690" s="4" t="str">
        <f>VLOOKUP(LEFT(Table7912[[#This Row],[Column1]],FIND("–",Table7912[[#This Row],[Column1]])-1),Table610[],2,0)</f>
        <v>4 1/4</v>
      </c>
      <c r="U690" s="13">
        <f>VLOOKUP(LEFT(Table7912[[#This Row],[Column1]],FIND("–",Table7912[[#This Row],[Column1]])-1),Table610[],4,0)</f>
        <v>4.25</v>
      </c>
      <c r="V690" s="4" t="str">
        <f t="shared" si="21"/>
        <v>10</v>
      </c>
      <c r="W690" s="4" t="s">
        <v>382</v>
      </c>
      <c r="X690" s="4" t="s">
        <v>373</v>
      </c>
      <c r="Y690" s="4" t="str">
        <f>CONCATENATE(Table7912[[#This Row],[Fraction]],"-",Table7912[[#This Row],[Pitch]]," ",Table7912[[#This Row],[Series]]," ",Table7912[[#This Row],[Class]])</f>
        <v>4 1/4-10 UNS 2B</v>
      </c>
      <c r="Z690" s="4" t="str">
        <f>CONCATENATE(TEXT(Table7912[[#This Row],[Decimal]],".000"),"-",Table7912[[#This Row],[Pitch]]," ",Table7912[[#This Row],[Series]]," ",Table7912[[#This Row],[Class]])</f>
        <v>4.250-10 UNS 2B</v>
      </c>
      <c r="AC690" s="55">
        <v>4.25</v>
      </c>
      <c r="AE690" s="4">
        <v>4.1940999999999997</v>
      </c>
      <c r="AF690" s="4">
        <v>4.1849999999999996</v>
      </c>
      <c r="AG690" s="4"/>
      <c r="AH690" s="55">
        <v>4.1420000000000003</v>
      </c>
      <c r="AI690" s="4">
        <v>4.1630000000000003</v>
      </c>
      <c r="AJ690" s="4"/>
      <c r="AK690" s="4"/>
      <c r="AL690" s="4"/>
      <c r="AM690" s="4"/>
      <c r="AN690" s="4"/>
      <c r="AO690" s="4"/>
      <c r="AS690" s="16"/>
      <c r="AT690" s="16"/>
      <c r="AX690" s="17"/>
      <c r="AY690" s="77"/>
    </row>
    <row r="691" spans="1:51" x14ac:dyDescent="0.25">
      <c r="A691" s="38" t="s">
        <v>911</v>
      </c>
      <c r="B691" s="4" t="str">
        <f>VLOOKUP(LEFT(Table711[[#This Row],[Column1]],FIND("–",Table711[[#This Row],[Column1]])-1),Table610[],2,0)</f>
        <v>4 1/4</v>
      </c>
      <c r="C691" s="13">
        <f>VLOOKUP(LEFT(Table711[[#This Row],[Column1]],FIND("–",Table711[[#This Row],[Column1]])-1),Table610[],4,0)</f>
        <v>4.25</v>
      </c>
      <c r="D691" s="4" t="str">
        <f t="shared" si="20"/>
        <v>14</v>
      </c>
      <c r="E691" s="4" t="s">
        <v>382</v>
      </c>
      <c r="F691" s="4" t="s">
        <v>372</v>
      </c>
      <c r="G691" s="4" t="str">
        <f>CONCATENATE(Table711[[#This Row],[Fraction]],"-",Table711[[#This Row],[Pitch]]," ",Table711[[#This Row],[Series]]," ",Table711[[#This Row],[Class]])</f>
        <v>4 1/4-14 UNS 2A</v>
      </c>
      <c r="H691" s="4" t="str">
        <f>CONCATENATE(TEXT(Table711[[#This Row],[Decimal]],".000"),"-",Table711[[#This Row],[Pitch]]," ",Table711[[#This Row],[Series]]," ",Table711[[#This Row],[Class]])</f>
        <v>4.250-14 UNS 2A</v>
      </c>
      <c r="I691" s="55">
        <v>1.8E-3</v>
      </c>
      <c r="J691" s="55">
        <v>4.2481999999999998</v>
      </c>
      <c r="K691" s="55">
        <v>4.2378999999999998</v>
      </c>
      <c r="L691" s="55" t="s">
        <v>551</v>
      </c>
      <c r="M691" s="55">
        <v>4.2018000000000004</v>
      </c>
      <c r="N691" s="55">
        <v>4.1955999999999998</v>
      </c>
      <c r="O691" s="55">
        <v>4.1631999999999998</v>
      </c>
      <c r="R691" s="4"/>
      <c r="S691" s="38" t="s">
        <v>911</v>
      </c>
      <c r="T691" s="4" t="str">
        <f>VLOOKUP(LEFT(Table7912[[#This Row],[Column1]],FIND("–",Table7912[[#This Row],[Column1]])-1),Table610[],2,0)</f>
        <v>4 1/4</v>
      </c>
      <c r="U691" s="13">
        <f>VLOOKUP(LEFT(Table7912[[#This Row],[Column1]],FIND("–",Table7912[[#This Row],[Column1]])-1),Table610[],4,0)</f>
        <v>4.25</v>
      </c>
      <c r="V691" s="4" t="str">
        <f t="shared" si="21"/>
        <v>14</v>
      </c>
      <c r="W691" s="4" t="s">
        <v>382</v>
      </c>
      <c r="X691" s="4" t="s">
        <v>373</v>
      </c>
      <c r="Y691" s="4" t="str">
        <f>CONCATENATE(Table7912[[#This Row],[Fraction]],"-",Table7912[[#This Row],[Pitch]]," ",Table7912[[#This Row],[Series]]," ",Table7912[[#This Row],[Class]])</f>
        <v>4 1/4-14 UNS 2B</v>
      </c>
      <c r="Z691" s="4" t="str">
        <f>CONCATENATE(TEXT(Table7912[[#This Row],[Decimal]],".000"),"-",Table7912[[#This Row],[Pitch]]," ",Table7912[[#This Row],[Series]]," ",Table7912[[#This Row],[Class]])</f>
        <v>4.250-14 UNS 2B</v>
      </c>
      <c r="AC691" s="55">
        <v>4.25</v>
      </c>
      <c r="AE691" s="4">
        <v>4.2115999999999998</v>
      </c>
      <c r="AF691" s="4">
        <v>4.2035999999999998</v>
      </c>
      <c r="AG691" s="4"/>
      <c r="AH691" s="55">
        <v>4.173</v>
      </c>
      <c r="AI691" s="4">
        <v>4.1879999999999997</v>
      </c>
      <c r="AJ691" s="4"/>
      <c r="AK691" s="4"/>
      <c r="AL691" s="4"/>
      <c r="AM691" s="4"/>
      <c r="AN691" s="4"/>
      <c r="AO691" s="4"/>
      <c r="AS691" s="16"/>
      <c r="AT691" s="16"/>
      <c r="AX691" s="17"/>
      <c r="AY691" s="77"/>
    </row>
    <row r="692" spans="1:51" x14ac:dyDescent="0.25">
      <c r="A692" s="38" t="s">
        <v>912</v>
      </c>
      <c r="B692" s="4" t="str">
        <f>VLOOKUP(LEFT(Table711[[#This Row],[Column1]],FIND("–",Table711[[#This Row],[Column1]])-1),Table610[],2,0)</f>
        <v>4 1/4</v>
      </c>
      <c r="C692" s="13">
        <f>VLOOKUP(LEFT(Table711[[#This Row],[Column1]],FIND("–",Table711[[#This Row],[Column1]])-1),Table610[],4,0)</f>
        <v>4.25</v>
      </c>
      <c r="D692" s="4" t="str">
        <f t="shared" si="20"/>
        <v>12</v>
      </c>
      <c r="E692" s="4" t="s">
        <v>384</v>
      </c>
      <c r="F692" s="4" t="s">
        <v>372</v>
      </c>
      <c r="G692" s="4" t="str">
        <f>CONCATENATE(Table711[[#This Row],[Fraction]],"-",Table711[[#This Row],[Pitch]]," ",Table711[[#This Row],[Series]]," ",Table711[[#This Row],[Class]])</f>
        <v>4 1/4-12 UN 2A</v>
      </c>
      <c r="H692" s="4" t="str">
        <f>CONCATENATE(TEXT(Table711[[#This Row],[Decimal]],".000"),"-",Table711[[#This Row],[Pitch]]," ",Table711[[#This Row],[Series]]," ",Table711[[#This Row],[Class]])</f>
        <v>4.250-12 UN 2A</v>
      </c>
      <c r="I692" s="55">
        <v>2E-3</v>
      </c>
      <c r="J692" s="55">
        <v>4.2480000000000002</v>
      </c>
      <c r="K692" s="55">
        <v>4.2366000000000001</v>
      </c>
      <c r="L692" s="55" t="s">
        <v>551</v>
      </c>
      <c r="M692" s="55">
        <v>4.1939000000000002</v>
      </c>
      <c r="N692" s="55">
        <v>4.1874000000000002</v>
      </c>
      <c r="O692" s="55">
        <v>4.1487999999999996</v>
      </c>
      <c r="R692" s="4"/>
      <c r="S692" s="38" t="s">
        <v>912</v>
      </c>
      <c r="T692" s="4" t="str">
        <f>VLOOKUP(LEFT(Table7912[[#This Row],[Column1]],FIND("–",Table7912[[#This Row],[Column1]])-1),Table610[],2,0)</f>
        <v>4 1/4</v>
      </c>
      <c r="U692" s="13">
        <f>VLOOKUP(LEFT(Table7912[[#This Row],[Column1]],FIND("–",Table7912[[#This Row],[Column1]])-1),Table610[],4,0)</f>
        <v>4.25</v>
      </c>
      <c r="V692" s="4" t="str">
        <f t="shared" si="21"/>
        <v>12</v>
      </c>
      <c r="W692" s="4" t="s">
        <v>384</v>
      </c>
      <c r="X692" s="4" t="s">
        <v>373</v>
      </c>
      <c r="Y692" s="4" t="str">
        <f>CONCATENATE(Table7912[[#This Row],[Fraction]],"-",Table7912[[#This Row],[Pitch]]," ",Table7912[[#This Row],[Series]]," ",Table7912[[#This Row],[Class]])</f>
        <v>4 1/4-12 UN 2B</v>
      </c>
      <c r="Z692" s="4" t="str">
        <f>CONCATENATE(TEXT(Table7912[[#This Row],[Decimal]],".000"),"-",Table7912[[#This Row],[Pitch]]," ",Table7912[[#This Row],[Series]]," ",Table7912[[#This Row],[Class]])</f>
        <v>4.250-12 UN 2B</v>
      </c>
      <c r="AC692" s="55">
        <v>4.25</v>
      </c>
      <c r="AE692" s="4">
        <v>4.2043999999999997</v>
      </c>
      <c r="AF692" s="4">
        <v>4.1959</v>
      </c>
      <c r="AG692" s="4"/>
      <c r="AH692" s="55">
        <v>4.16</v>
      </c>
      <c r="AI692" s="4">
        <v>4.1779999999999999</v>
      </c>
      <c r="AJ692" s="4"/>
      <c r="AK692" s="4"/>
      <c r="AL692" s="4"/>
      <c r="AM692" s="4"/>
      <c r="AN692" s="4"/>
      <c r="AO692" s="4"/>
      <c r="AS692" s="16"/>
      <c r="AT692" s="16"/>
      <c r="AX692" s="17"/>
      <c r="AY692" s="77"/>
    </row>
    <row r="693" spans="1:51" x14ac:dyDescent="0.25">
      <c r="A693" s="38" t="s">
        <v>912</v>
      </c>
      <c r="B693" s="4" t="str">
        <f>VLOOKUP(LEFT(Table711[[#This Row],[Column1]],FIND("–",Table711[[#This Row],[Column1]])-1),Table610[],2,0)</f>
        <v>4 1/4</v>
      </c>
      <c r="C693" s="13">
        <f>VLOOKUP(LEFT(Table711[[#This Row],[Column1]],FIND("–",Table711[[#This Row],[Column1]])-1),Table610[],4,0)</f>
        <v>4.25</v>
      </c>
      <c r="D693" s="4" t="str">
        <f t="shared" si="20"/>
        <v>12</v>
      </c>
      <c r="E693" s="4" t="s">
        <v>384</v>
      </c>
      <c r="F693" s="4" t="s">
        <v>374</v>
      </c>
      <c r="G693" s="4" t="str">
        <f>CONCATENATE(Table711[[#This Row],[Fraction]],"-",Table711[[#This Row],[Pitch]]," ",Table711[[#This Row],[Series]]," ",Table711[[#This Row],[Class]])</f>
        <v>4 1/4-12 UN 3A</v>
      </c>
      <c r="H693" s="4" t="str">
        <f>CONCATENATE(TEXT(Table711[[#This Row],[Decimal]],".000"),"-",Table711[[#This Row],[Pitch]]," ",Table711[[#This Row],[Series]]," ",Table711[[#This Row],[Class]])</f>
        <v>4.250-12 UN 3A</v>
      </c>
      <c r="I693" s="55">
        <v>0</v>
      </c>
      <c r="J693" s="55">
        <v>4.25</v>
      </c>
      <c r="K693" s="55">
        <v>4.2385999999999999</v>
      </c>
      <c r="L693" s="55" t="s">
        <v>551</v>
      </c>
      <c r="M693" s="55">
        <v>4.1959</v>
      </c>
      <c r="N693" s="55">
        <v>4.1909999999999998</v>
      </c>
      <c r="O693" s="55">
        <v>4.1508000000000003</v>
      </c>
      <c r="R693" s="4"/>
      <c r="S693" s="38" t="s">
        <v>912</v>
      </c>
      <c r="T693" s="4" t="str">
        <f>VLOOKUP(LEFT(Table7912[[#This Row],[Column1]],FIND("–",Table7912[[#This Row],[Column1]])-1),Table610[],2,0)</f>
        <v>4 1/4</v>
      </c>
      <c r="U693" s="13">
        <f>VLOOKUP(LEFT(Table7912[[#This Row],[Column1]],FIND("–",Table7912[[#This Row],[Column1]])-1),Table610[],4,0)</f>
        <v>4.25</v>
      </c>
      <c r="V693" s="4" t="str">
        <f t="shared" si="21"/>
        <v>12</v>
      </c>
      <c r="W693" s="4" t="s">
        <v>384</v>
      </c>
      <c r="X693" s="4" t="s">
        <v>375</v>
      </c>
      <c r="Y693" s="4" t="str">
        <f>CONCATENATE(Table7912[[#This Row],[Fraction]],"-",Table7912[[#This Row],[Pitch]]," ",Table7912[[#This Row],[Series]]," ",Table7912[[#This Row],[Class]])</f>
        <v>4 1/4-12 UN 3B</v>
      </c>
      <c r="Z693" s="4" t="str">
        <f>CONCATENATE(TEXT(Table7912[[#This Row],[Decimal]],".000"),"-",Table7912[[#This Row],[Pitch]]," ",Table7912[[#This Row],[Series]]," ",Table7912[[#This Row],[Class]])</f>
        <v>4.250-12 UN 3B</v>
      </c>
      <c r="AC693" s="55">
        <v>4.25</v>
      </c>
      <c r="AE693" s="4">
        <v>4.2023000000000001</v>
      </c>
      <c r="AF693" s="4">
        <v>4.1959</v>
      </c>
      <c r="AG693" s="4"/>
      <c r="AH693" s="55">
        <v>4.16</v>
      </c>
      <c r="AI693" s="4">
        <v>4.1698000000000004</v>
      </c>
      <c r="AJ693" s="4"/>
      <c r="AK693" s="4"/>
      <c r="AL693" s="4"/>
      <c r="AM693" s="4"/>
      <c r="AN693" s="4"/>
      <c r="AO693" s="4"/>
      <c r="AS693" s="16"/>
      <c r="AT693" s="16"/>
      <c r="AX693" s="17"/>
      <c r="AY693" s="77"/>
    </row>
    <row r="694" spans="1:51" x14ac:dyDescent="0.25">
      <c r="A694" s="38" t="s">
        <v>913</v>
      </c>
      <c r="B694" s="4" t="str">
        <f>VLOOKUP(LEFT(Table711[[#This Row],[Column1]],FIND("–",Table711[[#This Row],[Column1]])-1),Table610[],2,0)</f>
        <v>4 1/4</v>
      </c>
      <c r="C694" s="13">
        <f>VLOOKUP(LEFT(Table711[[#This Row],[Column1]],FIND("–",Table711[[#This Row],[Column1]])-1),Table610[],4,0)</f>
        <v>4.25</v>
      </c>
      <c r="D694" s="4" t="str">
        <f t="shared" si="20"/>
        <v>16</v>
      </c>
      <c r="E694" s="4" t="s">
        <v>384</v>
      </c>
      <c r="F694" s="4" t="s">
        <v>372</v>
      </c>
      <c r="G694" s="4" t="str">
        <f>CONCATENATE(Table711[[#This Row],[Fraction]],"-",Table711[[#This Row],[Pitch]]," ",Table711[[#This Row],[Series]]," ",Table711[[#This Row],[Class]])</f>
        <v>4 1/4-16 UN 2A</v>
      </c>
      <c r="H694" s="4" t="str">
        <f>CONCATENATE(TEXT(Table711[[#This Row],[Decimal]],".000"),"-",Table711[[#This Row],[Pitch]]," ",Table711[[#This Row],[Series]]," ",Table711[[#This Row],[Class]])</f>
        <v>4.250-16 UN 2A</v>
      </c>
      <c r="I694" s="55">
        <v>1.8E-3</v>
      </c>
      <c r="J694" s="55">
        <v>4.2481999999999998</v>
      </c>
      <c r="K694" s="55">
        <v>4.2388000000000003</v>
      </c>
      <c r="L694" s="55" t="s">
        <v>551</v>
      </c>
      <c r="M694" s="55">
        <v>4.2076000000000002</v>
      </c>
      <c r="N694" s="55">
        <v>4.2016999999999998</v>
      </c>
      <c r="O694" s="55">
        <v>4.1737000000000002</v>
      </c>
      <c r="R694" s="4"/>
      <c r="S694" s="38" t="s">
        <v>913</v>
      </c>
      <c r="T694" s="4" t="str">
        <f>VLOOKUP(LEFT(Table7912[[#This Row],[Column1]],FIND("–",Table7912[[#This Row],[Column1]])-1),Table610[],2,0)</f>
        <v>4 1/4</v>
      </c>
      <c r="U694" s="13">
        <f>VLOOKUP(LEFT(Table7912[[#This Row],[Column1]],FIND("–",Table7912[[#This Row],[Column1]])-1),Table610[],4,0)</f>
        <v>4.25</v>
      </c>
      <c r="V694" s="4" t="str">
        <f t="shared" si="21"/>
        <v>16</v>
      </c>
      <c r="W694" s="4" t="s">
        <v>384</v>
      </c>
      <c r="X694" s="4" t="s">
        <v>373</v>
      </c>
      <c r="Y694" s="4" t="str">
        <f>CONCATENATE(Table7912[[#This Row],[Fraction]],"-",Table7912[[#This Row],[Pitch]]," ",Table7912[[#This Row],[Series]]," ",Table7912[[#This Row],[Class]])</f>
        <v>4 1/4-16 UN 2B</v>
      </c>
      <c r="Z694" s="4" t="str">
        <f>CONCATENATE(TEXT(Table7912[[#This Row],[Decimal]],".000"),"-",Table7912[[#This Row],[Pitch]]," ",Table7912[[#This Row],[Series]]," ",Table7912[[#This Row],[Class]])</f>
        <v>4.250-16 UN 2B</v>
      </c>
      <c r="AC694" s="55">
        <v>4.25</v>
      </c>
      <c r="AE694" s="4">
        <v>4.2169999999999996</v>
      </c>
      <c r="AF694" s="4">
        <v>4.2093999999999996</v>
      </c>
      <c r="AG694" s="4"/>
      <c r="AH694" s="55">
        <v>4.1820000000000004</v>
      </c>
      <c r="AI694" s="4">
        <v>4.1959999999999997</v>
      </c>
      <c r="AJ694" s="4"/>
      <c r="AK694" s="4"/>
      <c r="AL694" s="4"/>
      <c r="AM694" s="4"/>
      <c r="AN694" s="4"/>
      <c r="AO694" s="4"/>
      <c r="AS694" s="16"/>
      <c r="AT694" s="16"/>
      <c r="AX694" s="17"/>
      <c r="AY694" s="77"/>
    </row>
    <row r="695" spans="1:51" x14ac:dyDescent="0.25">
      <c r="A695" s="38" t="s">
        <v>913</v>
      </c>
      <c r="B695" s="4" t="str">
        <f>VLOOKUP(LEFT(Table711[[#This Row],[Column1]],FIND("–",Table711[[#This Row],[Column1]])-1),Table610[],2,0)</f>
        <v>4 1/4</v>
      </c>
      <c r="C695" s="13">
        <f>VLOOKUP(LEFT(Table711[[#This Row],[Column1]],FIND("–",Table711[[#This Row],[Column1]])-1),Table610[],4,0)</f>
        <v>4.25</v>
      </c>
      <c r="D695" s="4" t="str">
        <f t="shared" si="20"/>
        <v>16</v>
      </c>
      <c r="E695" s="4" t="s">
        <v>384</v>
      </c>
      <c r="F695" s="4" t="s">
        <v>374</v>
      </c>
      <c r="G695" s="4" t="str">
        <f>CONCATENATE(Table711[[#This Row],[Fraction]],"-",Table711[[#This Row],[Pitch]]," ",Table711[[#This Row],[Series]]," ",Table711[[#This Row],[Class]])</f>
        <v>4 1/4-16 UN 3A</v>
      </c>
      <c r="H695" s="4" t="str">
        <f>CONCATENATE(TEXT(Table711[[#This Row],[Decimal]],".000"),"-",Table711[[#This Row],[Pitch]]," ",Table711[[#This Row],[Series]]," ",Table711[[#This Row],[Class]])</f>
        <v>4.250-16 UN 3A</v>
      </c>
      <c r="I695" s="55">
        <v>0</v>
      </c>
      <c r="J695" s="55">
        <v>4.25</v>
      </c>
      <c r="K695" s="55">
        <v>4.2405999999999997</v>
      </c>
      <c r="L695" s="55" t="s">
        <v>551</v>
      </c>
      <c r="M695" s="55">
        <v>4.2093999999999996</v>
      </c>
      <c r="N695" s="55">
        <v>4.2050000000000001</v>
      </c>
      <c r="O695" s="55">
        <v>4.1755000000000004</v>
      </c>
      <c r="R695" s="4"/>
      <c r="S695" s="38" t="s">
        <v>913</v>
      </c>
      <c r="T695" s="4" t="str">
        <f>VLOOKUP(LEFT(Table7912[[#This Row],[Column1]],FIND("–",Table7912[[#This Row],[Column1]])-1),Table610[],2,0)</f>
        <v>4 1/4</v>
      </c>
      <c r="U695" s="13">
        <f>VLOOKUP(LEFT(Table7912[[#This Row],[Column1]],FIND("–",Table7912[[#This Row],[Column1]])-1),Table610[],4,0)</f>
        <v>4.25</v>
      </c>
      <c r="V695" s="4" t="str">
        <f t="shared" si="21"/>
        <v>16</v>
      </c>
      <c r="W695" s="4" t="s">
        <v>384</v>
      </c>
      <c r="X695" s="4" t="s">
        <v>375</v>
      </c>
      <c r="Y695" s="4" t="str">
        <f>CONCATENATE(Table7912[[#This Row],[Fraction]],"-",Table7912[[#This Row],[Pitch]]," ",Table7912[[#This Row],[Series]]," ",Table7912[[#This Row],[Class]])</f>
        <v>4 1/4-16 UN 3B</v>
      </c>
      <c r="Z695" s="4" t="str">
        <f>CONCATENATE(TEXT(Table7912[[#This Row],[Decimal]],".000"),"-",Table7912[[#This Row],[Pitch]]," ",Table7912[[#This Row],[Series]]," ",Table7912[[#This Row],[Class]])</f>
        <v>4.250-16 UN 3B</v>
      </c>
      <c r="AC695" s="55">
        <v>4.25</v>
      </c>
      <c r="AE695" s="4">
        <v>4.2150999999999996</v>
      </c>
      <c r="AF695" s="4">
        <v>4.2093999999999996</v>
      </c>
      <c r="AG695" s="4"/>
      <c r="AH695" s="55">
        <v>4.1820000000000004</v>
      </c>
      <c r="AI695" s="4">
        <v>4.1900000000000004</v>
      </c>
      <c r="AJ695" s="4"/>
      <c r="AK695" s="4"/>
      <c r="AL695" s="4"/>
      <c r="AM695" s="4"/>
      <c r="AN695" s="4"/>
      <c r="AO695" s="4"/>
      <c r="AS695" s="16"/>
      <c r="AT695" s="16"/>
      <c r="AX695" s="17"/>
      <c r="AY695" s="77"/>
    </row>
    <row r="696" spans="1:51" x14ac:dyDescent="0.25">
      <c r="A696" s="38" t="s">
        <v>914</v>
      </c>
      <c r="B696" s="4" t="str">
        <f>VLOOKUP(LEFT(Table711[[#This Row],[Column1]],FIND("–",Table711[[#This Row],[Column1]])-1),Table610[],2,0)</f>
        <v>4 1/2</v>
      </c>
      <c r="C696" s="13">
        <f>VLOOKUP(LEFT(Table711[[#This Row],[Column1]],FIND("–",Table711[[#This Row],[Column1]])-1),Table610[],4,0)</f>
        <v>4.5</v>
      </c>
      <c r="D696" s="4" t="str">
        <f t="shared" si="20"/>
        <v>10</v>
      </c>
      <c r="E696" s="4" t="s">
        <v>382</v>
      </c>
      <c r="F696" s="4" t="s">
        <v>372</v>
      </c>
      <c r="G696" s="4" t="str">
        <f>CONCATENATE(Table711[[#This Row],[Fraction]],"-",Table711[[#This Row],[Pitch]]," ",Table711[[#This Row],[Series]]," ",Table711[[#This Row],[Class]])</f>
        <v>4 1/2-10 UNS 2A</v>
      </c>
      <c r="H696" s="4" t="str">
        <f>CONCATENATE(TEXT(Table711[[#This Row],[Decimal]],".000"),"-",Table711[[#This Row],[Pitch]]," ",Table711[[#This Row],[Series]]," ",Table711[[#This Row],[Class]])</f>
        <v>4.500-10 UNS 2A</v>
      </c>
      <c r="I696" s="55">
        <v>2.0999999999999999E-3</v>
      </c>
      <c r="J696" s="55">
        <v>4.4978999999999996</v>
      </c>
      <c r="K696" s="55">
        <v>4.4850000000000003</v>
      </c>
      <c r="L696" s="55" t="s">
        <v>551</v>
      </c>
      <c r="M696" s="55">
        <v>4.4329000000000001</v>
      </c>
      <c r="N696" s="55">
        <v>4.4259000000000004</v>
      </c>
      <c r="O696" s="55">
        <v>4.3788999999999998</v>
      </c>
      <c r="R696" s="4"/>
      <c r="S696" s="38" t="s">
        <v>914</v>
      </c>
      <c r="T696" s="4" t="str">
        <f>VLOOKUP(LEFT(Table7912[[#This Row],[Column1]],FIND("–",Table7912[[#This Row],[Column1]])-1),Table610[],2,0)</f>
        <v>4 1/2</v>
      </c>
      <c r="U696" s="13">
        <f>VLOOKUP(LEFT(Table7912[[#This Row],[Column1]],FIND("–",Table7912[[#This Row],[Column1]])-1),Table610[],4,0)</f>
        <v>4.5</v>
      </c>
      <c r="V696" s="4" t="str">
        <f t="shared" si="21"/>
        <v>10</v>
      </c>
      <c r="W696" s="4" t="s">
        <v>382</v>
      </c>
      <c r="X696" s="4" t="s">
        <v>373</v>
      </c>
      <c r="Y696" s="4" t="str">
        <f>CONCATENATE(Table7912[[#This Row],[Fraction]],"-",Table7912[[#This Row],[Pitch]]," ",Table7912[[#This Row],[Series]]," ",Table7912[[#This Row],[Class]])</f>
        <v>4 1/2-10 UNS 2B</v>
      </c>
      <c r="Z696" s="4" t="str">
        <f>CONCATENATE(TEXT(Table7912[[#This Row],[Decimal]],".000"),"-",Table7912[[#This Row],[Pitch]]," ",Table7912[[#This Row],[Series]]," ",Table7912[[#This Row],[Class]])</f>
        <v>4.500-10 UNS 2B</v>
      </c>
      <c r="AC696" s="55">
        <v>4.5</v>
      </c>
      <c r="AE696" s="4">
        <v>4.4440999999999997</v>
      </c>
      <c r="AF696" s="4">
        <v>4.4349999999999996</v>
      </c>
      <c r="AG696" s="4"/>
      <c r="AH696" s="55">
        <v>4.3920000000000003</v>
      </c>
      <c r="AI696" s="4">
        <v>4.4130000000000003</v>
      </c>
      <c r="AJ696" s="4"/>
      <c r="AK696" s="4"/>
      <c r="AL696" s="4"/>
      <c r="AM696" s="4"/>
      <c r="AN696" s="4"/>
      <c r="AO696" s="4"/>
      <c r="AS696" s="16"/>
      <c r="AT696" s="16"/>
      <c r="AX696" s="17"/>
      <c r="AY696" s="77"/>
    </row>
    <row r="697" spans="1:51" x14ac:dyDescent="0.25">
      <c r="A697" s="38" t="s">
        <v>915</v>
      </c>
      <c r="B697" s="4" t="str">
        <f>VLOOKUP(LEFT(Table711[[#This Row],[Column1]],FIND("–",Table711[[#This Row],[Column1]])-1),Table610[],2,0)</f>
        <v>4 1/2</v>
      </c>
      <c r="C697" s="13">
        <f>VLOOKUP(LEFT(Table711[[#This Row],[Column1]],FIND("–",Table711[[#This Row],[Column1]])-1),Table610[],4,0)</f>
        <v>4.5</v>
      </c>
      <c r="D697" s="4" t="str">
        <f t="shared" si="20"/>
        <v>14</v>
      </c>
      <c r="E697" s="4" t="s">
        <v>382</v>
      </c>
      <c r="F697" s="4" t="s">
        <v>372</v>
      </c>
      <c r="G697" s="4" t="str">
        <f>CONCATENATE(Table711[[#This Row],[Fraction]],"-",Table711[[#This Row],[Pitch]]," ",Table711[[#This Row],[Series]]," ",Table711[[#This Row],[Class]])</f>
        <v>4 1/2-14 UNS 2A</v>
      </c>
      <c r="H697" s="4" t="str">
        <f>CONCATENATE(TEXT(Table711[[#This Row],[Decimal]],".000"),"-",Table711[[#This Row],[Pitch]]," ",Table711[[#This Row],[Series]]," ",Table711[[#This Row],[Class]])</f>
        <v>4.500-14 UNS 2A</v>
      </c>
      <c r="I697" s="55">
        <v>1.8E-3</v>
      </c>
      <c r="J697" s="55">
        <v>4.4981999999999998</v>
      </c>
      <c r="K697" s="55">
        <v>4.4878999999999998</v>
      </c>
      <c r="L697" s="55" t="s">
        <v>551</v>
      </c>
      <c r="M697" s="55">
        <v>4.4518000000000004</v>
      </c>
      <c r="N697" s="55">
        <v>4.4455999999999998</v>
      </c>
      <c r="O697" s="55">
        <v>4.4131999999999998</v>
      </c>
      <c r="R697" s="4"/>
      <c r="S697" s="38" t="s">
        <v>915</v>
      </c>
      <c r="T697" s="4" t="str">
        <f>VLOOKUP(LEFT(Table7912[[#This Row],[Column1]],FIND("–",Table7912[[#This Row],[Column1]])-1),Table610[],2,0)</f>
        <v>4 1/2</v>
      </c>
      <c r="U697" s="13">
        <f>VLOOKUP(LEFT(Table7912[[#This Row],[Column1]],FIND("–",Table7912[[#This Row],[Column1]])-1),Table610[],4,0)</f>
        <v>4.5</v>
      </c>
      <c r="V697" s="4" t="str">
        <f t="shared" si="21"/>
        <v>14</v>
      </c>
      <c r="W697" s="4" t="s">
        <v>382</v>
      </c>
      <c r="X697" s="4" t="s">
        <v>373</v>
      </c>
      <c r="Y697" s="4" t="str">
        <f>CONCATENATE(Table7912[[#This Row],[Fraction]],"-",Table7912[[#This Row],[Pitch]]," ",Table7912[[#This Row],[Series]]," ",Table7912[[#This Row],[Class]])</f>
        <v>4 1/2-14 UNS 2B</v>
      </c>
      <c r="Z697" s="4" t="str">
        <f>CONCATENATE(TEXT(Table7912[[#This Row],[Decimal]],".000"),"-",Table7912[[#This Row],[Pitch]]," ",Table7912[[#This Row],[Series]]," ",Table7912[[#This Row],[Class]])</f>
        <v>4.500-14 UNS 2B</v>
      </c>
      <c r="AC697" s="55">
        <v>4.5</v>
      </c>
      <c r="AE697" s="4">
        <v>4.4615999999999998</v>
      </c>
      <c r="AF697" s="4">
        <v>4.4535999999999998</v>
      </c>
      <c r="AG697" s="4"/>
      <c r="AH697" s="55">
        <v>4.423</v>
      </c>
      <c r="AI697" s="4">
        <v>4.4379999999999997</v>
      </c>
      <c r="AJ697" s="4"/>
      <c r="AK697" s="4"/>
      <c r="AL697" s="4"/>
      <c r="AM697" s="4"/>
      <c r="AN697" s="4"/>
      <c r="AO697" s="4"/>
      <c r="AS697" s="16"/>
      <c r="AT697" s="16"/>
      <c r="AX697" s="17"/>
      <c r="AY697" s="77"/>
    </row>
    <row r="698" spans="1:51" x14ac:dyDescent="0.25">
      <c r="A698" s="38" t="s">
        <v>916</v>
      </c>
      <c r="B698" s="4" t="str">
        <f>VLOOKUP(LEFT(Table711[[#This Row],[Column1]],FIND("–",Table711[[#This Row],[Column1]])-1),Table610[],2,0)</f>
        <v>4 1/2</v>
      </c>
      <c r="C698" s="13">
        <f>VLOOKUP(LEFT(Table711[[#This Row],[Column1]],FIND("–",Table711[[#This Row],[Column1]])-1),Table610[],4,0)</f>
        <v>4.5</v>
      </c>
      <c r="D698" s="4" t="str">
        <f t="shared" si="20"/>
        <v>12</v>
      </c>
      <c r="E698" s="4" t="s">
        <v>384</v>
      </c>
      <c r="F698" s="4" t="s">
        <v>372</v>
      </c>
      <c r="G698" s="4" t="str">
        <f>CONCATENATE(Table711[[#This Row],[Fraction]],"-",Table711[[#This Row],[Pitch]]," ",Table711[[#This Row],[Series]]," ",Table711[[#This Row],[Class]])</f>
        <v>4 1/2-12 UN 2A</v>
      </c>
      <c r="H698" s="4" t="str">
        <f>CONCATENATE(TEXT(Table711[[#This Row],[Decimal]],".000"),"-",Table711[[#This Row],[Pitch]]," ",Table711[[#This Row],[Series]]," ",Table711[[#This Row],[Class]])</f>
        <v>4.500-12 UN 2A</v>
      </c>
      <c r="I698" s="55">
        <v>2E-3</v>
      </c>
      <c r="J698" s="55">
        <v>4.4980000000000002</v>
      </c>
      <c r="K698" s="55">
        <v>4.4866000000000001</v>
      </c>
      <c r="L698" s="55" t="s">
        <v>551</v>
      </c>
      <c r="M698" s="55">
        <v>4.4439000000000002</v>
      </c>
      <c r="N698" s="55">
        <v>4.4374000000000002</v>
      </c>
      <c r="O698" s="55">
        <v>4.3987999999999996</v>
      </c>
      <c r="R698" s="4"/>
      <c r="S698" s="38" t="s">
        <v>916</v>
      </c>
      <c r="T698" s="4" t="str">
        <f>VLOOKUP(LEFT(Table7912[[#This Row],[Column1]],FIND("–",Table7912[[#This Row],[Column1]])-1),Table610[],2,0)</f>
        <v>4 1/2</v>
      </c>
      <c r="U698" s="13">
        <f>VLOOKUP(LEFT(Table7912[[#This Row],[Column1]],FIND("–",Table7912[[#This Row],[Column1]])-1),Table610[],4,0)</f>
        <v>4.5</v>
      </c>
      <c r="V698" s="4" t="str">
        <f t="shared" si="21"/>
        <v>12</v>
      </c>
      <c r="W698" s="4" t="s">
        <v>384</v>
      </c>
      <c r="X698" s="4" t="s">
        <v>373</v>
      </c>
      <c r="Y698" s="4" t="str">
        <f>CONCATENATE(Table7912[[#This Row],[Fraction]],"-",Table7912[[#This Row],[Pitch]]," ",Table7912[[#This Row],[Series]]," ",Table7912[[#This Row],[Class]])</f>
        <v>4 1/2-12 UN 2B</v>
      </c>
      <c r="Z698" s="4" t="str">
        <f>CONCATENATE(TEXT(Table7912[[#This Row],[Decimal]],".000"),"-",Table7912[[#This Row],[Pitch]]," ",Table7912[[#This Row],[Series]]," ",Table7912[[#This Row],[Class]])</f>
        <v>4.500-12 UN 2B</v>
      </c>
      <c r="AC698" s="55">
        <v>4.5</v>
      </c>
      <c r="AE698" s="4">
        <v>4.4543999999999997</v>
      </c>
      <c r="AF698" s="4">
        <v>4.4459</v>
      </c>
      <c r="AG698" s="4"/>
      <c r="AH698" s="55">
        <v>4.41</v>
      </c>
      <c r="AI698" s="4">
        <v>4.4279999999999999</v>
      </c>
      <c r="AJ698" s="4"/>
      <c r="AK698" s="4"/>
      <c r="AL698" s="4"/>
      <c r="AM698" s="4"/>
      <c r="AN698" s="4"/>
      <c r="AO698" s="4"/>
      <c r="AS698" s="16"/>
      <c r="AT698" s="16"/>
      <c r="AX698" s="17"/>
      <c r="AY698" s="77"/>
    </row>
    <row r="699" spans="1:51" x14ac:dyDescent="0.25">
      <c r="A699" s="38" t="s">
        <v>916</v>
      </c>
      <c r="B699" s="4" t="str">
        <f>VLOOKUP(LEFT(Table711[[#This Row],[Column1]],FIND("–",Table711[[#This Row],[Column1]])-1),Table610[],2,0)</f>
        <v>4 1/2</v>
      </c>
      <c r="C699" s="13">
        <f>VLOOKUP(LEFT(Table711[[#This Row],[Column1]],FIND("–",Table711[[#This Row],[Column1]])-1),Table610[],4,0)</f>
        <v>4.5</v>
      </c>
      <c r="D699" s="4" t="str">
        <f t="shared" si="20"/>
        <v>12</v>
      </c>
      <c r="E699" s="4" t="s">
        <v>384</v>
      </c>
      <c r="F699" s="4" t="s">
        <v>374</v>
      </c>
      <c r="G699" s="4" t="str">
        <f>CONCATENATE(Table711[[#This Row],[Fraction]],"-",Table711[[#This Row],[Pitch]]," ",Table711[[#This Row],[Series]]," ",Table711[[#This Row],[Class]])</f>
        <v>4 1/2-12 UN 3A</v>
      </c>
      <c r="H699" s="4" t="str">
        <f>CONCATENATE(TEXT(Table711[[#This Row],[Decimal]],".000"),"-",Table711[[#This Row],[Pitch]]," ",Table711[[#This Row],[Series]]," ",Table711[[#This Row],[Class]])</f>
        <v>4.500-12 UN 3A</v>
      </c>
      <c r="I699" s="55">
        <v>0</v>
      </c>
      <c r="J699" s="55">
        <v>4.5</v>
      </c>
      <c r="K699" s="55">
        <v>4.4885999999999999</v>
      </c>
      <c r="L699" s="55" t="s">
        <v>551</v>
      </c>
      <c r="M699" s="55">
        <v>4.4459</v>
      </c>
      <c r="N699" s="55">
        <v>4.4409999999999998</v>
      </c>
      <c r="O699" s="55">
        <v>4.4008000000000003</v>
      </c>
      <c r="R699" s="4"/>
      <c r="S699" s="38" t="s">
        <v>916</v>
      </c>
      <c r="T699" s="4" t="str">
        <f>VLOOKUP(LEFT(Table7912[[#This Row],[Column1]],FIND("–",Table7912[[#This Row],[Column1]])-1),Table610[],2,0)</f>
        <v>4 1/2</v>
      </c>
      <c r="U699" s="13">
        <f>VLOOKUP(LEFT(Table7912[[#This Row],[Column1]],FIND("–",Table7912[[#This Row],[Column1]])-1),Table610[],4,0)</f>
        <v>4.5</v>
      </c>
      <c r="V699" s="4" t="str">
        <f t="shared" si="21"/>
        <v>12</v>
      </c>
      <c r="W699" s="4" t="s">
        <v>384</v>
      </c>
      <c r="X699" s="4" t="s">
        <v>375</v>
      </c>
      <c r="Y699" s="4" t="str">
        <f>CONCATENATE(Table7912[[#This Row],[Fraction]],"-",Table7912[[#This Row],[Pitch]]," ",Table7912[[#This Row],[Series]]," ",Table7912[[#This Row],[Class]])</f>
        <v>4 1/2-12 UN 3B</v>
      </c>
      <c r="Z699" s="4" t="str">
        <f>CONCATENATE(TEXT(Table7912[[#This Row],[Decimal]],".000"),"-",Table7912[[#This Row],[Pitch]]," ",Table7912[[#This Row],[Series]]," ",Table7912[[#This Row],[Class]])</f>
        <v>4.500-12 UN 3B</v>
      </c>
      <c r="AC699" s="55">
        <v>4.5</v>
      </c>
      <c r="AE699" s="4">
        <v>4.4523000000000001</v>
      </c>
      <c r="AF699" s="4">
        <v>4.4459</v>
      </c>
      <c r="AG699" s="4"/>
      <c r="AH699" s="55">
        <v>4.41</v>
      </c>
      <c r="AI699" s="4">
        <v>4.4198000000000004</v>
      </c>
      <c r="AJ699" s="4"/>
      <c r="AK699" s="4"/>
      <c r="AL699" s="4"/>
      <c r="AM699" s="4"/>
      <c r="AN699" s="4"/>
      <c r="AO699" s="4"/>
      <c r="AS699" s="16"/>
      <c r="AT699" s="16"/>
      <c r="AX699" s="17"/>
      <c r="AY699" s="77"/>
    </row>
    <row r="700" spans="1:51" x14ac:dyDescent="0.25">
      <c r="A700" s="38" t="s">
        <v>917</v>
      </c>
      <c r="B700" s="4" t="str">
        <f>VLOOKUP(LEFT(Table711[[#This Row],[Column1]],FIND("–",Table711[[#This Row],[Column1]])-1),Table610[],2,0)</f>
        <v>4 1/2</v>
      </c>
      <c r="C700" s="13">
        <f>VLOOKUP(LEFT(Table711[[#This Row],[Column1]],FIND("–",Table711[[#This Row],[Column1]])-1),Table610[],4,0)</f>
        <v>4.5</v>
      </c>
      <c r="D700" s="4" t="str">
        <f t="shared" si="20"/>
        <v>16</v>
      </c>
      <c r="E700" s="4" t="s">
        <v>384</v>
      </c>
      <c r="F700" s="4" t="s">
        <v>372</v>
      </c>
      <c r="G700" s="4" t="str">
        <f>CONCATENATE(Table711[[#This Row],[Fraction]],"-",Table711[[#This Row],[Pitch]]," ",Table711[[#This Row],[Series]]," ",Table711[[#This Row],[Class]])</f>
        <v>4 1/2-16 UN 2A</v>
      </c>
      <c r="H700" s="4" t="str">
        <f>CONCATENATE(TEXT(Table711[[#This Row],[Decimal]],".000"),"-",Table711[[#This Row],[Pitch]]," ",Table711[[#This Row],[Series]]," ",Table711[[#This Row],[Class]])</f>
        <v>4.500-16 UN 2A</v>
      </c>
      <c r="I700" s="55">
        <v>1.8E-3</v>
      </c>
      <c r="J700" s="55">
        <v>4.4981999999999998</v>
      </c>
      <c r="K700" s="55">
        <v>4.4888000000000003</v>
      </c>
      <c r="L700" s="55" t="s">
        <v>551</v>
      </c>
      <c r="M700" s="55">
        <v>4.4576000000000002</v>
      </c>
      <c r="N700" s="55">
        <v>4.4516999999999998</v>
      </c>
      <c r="O700" s="55">
        <v>4.4237000000000002</v>
      </c>
      <c r="R700" s="4"/>
      <c r="S700" s="38" t="s">
        <v>917</v>
      </c>
      <c r="T700" s="4" t="str">
        <f>VLOOKUP(LEFT(Table7912[[#This Row],[Column1]],FIND("–",Table7912[[#This Row],[Column1]])-1),Table610[],2,0)</f>
        <v>4 1/2</v>
      </c>
      <c r="U700" s="13">
        <f>VLOOKUP(LEFT(Table7912[[#This Row],[Column1]],FIND("–",Table7912[[#This Row],[Column1]])-1),Table610[],4,0)</f>
        <v>4.5</v>
      </c>
      <c r="V700" s="4" t="str">
        <f t="shared" si="21"/>
        <v>16</v>
      </c>
      <c r="W700" s="4" t="s">
        <v>384</v>
      </c>
      <c r="X700" s="4" t="s">
        <v>373</v>
      </c>
      <c r="Y700" s="4" t="str">
        <f>CONCATENATE(Table7912[[#This Row],[Fraction]],"-",Table7912[[#This Row],[Pitch]]," ",Table7912[[#This Row],[Series]]," ",Table7912[[#This Row],[Class]])</f>
        <v>4 1/2-16 UN 2B</v>
      </c>
      <c r="Z700" s="4" t="str">
        <f>CONCATENATE(TEXT(Table7912[[#This Row],[Decimal]],".000"),"-",Table7912[[#This Row],[Pitch]]," ",Table7912[[#This Row],[Series]]," ",Table7912[[#This Row],[Class]])</f>
        <v>4.500-16 UN 2B</v>
      </c>
      <c r="AC700" s="55">
        <v>4.5</v>
      </c>
      <c r="AE700" s="4">
        <v>4.4669999999999996</v>
      </c>
      <c r="AF700" s="4">
        <v>4.4593999999999996</v>
      </c>
      <c r="AG700" s="4"/>
      <c r="AH700" s="55">
        <v>4.4320000000000004</v>
      </c>
      <c r="AI700" s="4">
        <v>4.4459999999999997</v>
      </c>
      <c r="AJ700" s="4"/>
      <c r="AK700" s="4"/>
      <c r="AL700" s="4"/>
      <c r="AM700" s="4"/>
      <c r="AN700" s="4"/>
      <c r="AO700" s="4"/>
      <c r="AS700" s="16"/>
      <c r="AT700" s="16"/>
      <c r="AX700" s="17"/>
      <c r="AY700" s="77"/>
    </row>
    <row r="701" spans="1:51" x14ac:dyDescent="0.25">
      <c r="A701" s="38" t="s">
        <v>917</v>
      </c>
      <c r="B701" s="4" t="str">
        <f>VLOOKUP(LEFT(Table711[[#This Row],[Column1]],FIND("–",Table711[[#This Row],[Column1]])-1),Table610[],2,0)</f>
        <v>4 1/2</v>
      </c>
      <c r="C701" s="13">
        <f>VLOOKUP(LEFT(Table711[[#This Row],[Column1]],FIND("–",Table711[[#This Row],[Column1]])-1),Table610[],4,0)</f>
        <v>4.5</v>
      </c>
      <c r="D701" s="4" t="str">
        <f t="shared" si="20"/>
        <v>16</v>
      </c>
      <c r="E701" s="4" t="s">
        <v>384</v>
      </c>
      <c r="F701" s="4" t="s">
        <v>374</v>
      </c>
      <c r="G701" s="4" t="str">
        <f>CONCATENATE(Table711[[#This Row],[Fraction]],"-",Table711[[#This Row],[Pitch]]," ",Table711[[#This Row],[Series]]," ",Table711[[#This Row],[Class]])</f>
        <v>4 1/2-16 UN 3A</v>
      </c>
      <c r="H701" s="4" t="str">
        <f>CONCATENATE(TEXT(Table711[[#This Row],[Decimal]],".000"),"-",Table711[[#This Row],[Pitch]]," ",Table711[[#This Row],[Series]]," ",Table711[[#This Row],[Class]])</f>
        <v>4.500-16 UN 3A</v>
      </c>
      <c r="I701" s="55">
        <v>0</v>
      </c>
      <c r="J701" s="55">
        <v>4.5</v>
      </c>
      <c r="K701" s="55">
        <v>4.4905999999999997</v>
      </c>
      <c r="L701" s="55" t="s">
        <v>551</v>
      </c>
      <c r="M701" s="55">
        <v>4.4593999999999996</v>
      </c>
      <c r="N701" s="55">
        <v>4.4550000000000001</v>
      </c>
      <c r="O701" s="55">
        <v>4.4255000000000004</v>
      </c>
      <c r="R701" s="4"/>
      <c r="S701" s="38" t="s">
        <v>917</v>
      </c>
      <c r="T701" s="4" t="str">
        <f>VLOOKUP(LEFT(Table7912[[#This Row],[Column1]],FIND("–",Table7912[[#This Row],[Column1]])-1),Table610[],2,0)</f>
        <v>4 1/2</v>
      </c>
      <c r="U701" s="13">
        <f>VLOOKUP(LEFT(Table7912[[#This Row],[Column1]],FIND("–",Table7912[[#This Row],[Column1]])-1),Table610[],4,0)</f>
        <v>4.5</v>
      </c>
      <c r="V701" s="4" t="str">
        <f t="shared" si="21"/>
        <v>16</v>
      </c>
      <c r="W701" s="4" t="s">
        <v>384</v>
      </c>
      <c r="X701" s="4" t="s">
        <v>375</v>
      </c>
      <c r="Y701" s="4" t="str">
        <f>CONCATENATE(Table7912[[#This Row],[Fraction]],"-",Table7912[[#This Row],[Pitch]]," ",Table7912[[#This Row],[Series]]," ",Table7912[[#This Row],[Class]])</f>
        <v>4 1/2-16 UN 3B</v>
      </c>
      <c r="Z701" s="4" t="str">
        <f>CONCATENATE(TEXT(Table7912[[#This Row],[Decimal]],".000"),"-",Table7912[[#This Row],[Pitch]]," ",Table7912[[#This Row],[Series]]," ",Table7912[[#This Row],[Class]])</f>
        <v>4.500-16 UN 3B</v>
      </c>
      <c r="AC701" s="55">
        <v>4.5</v>
      </c>
      <c r="AE701" s="4">
        <v>4.4650999999999996</v>
      </c>
      <c r="AF701" s="4">
        <v>4.4593999999999996</v>
      </c>
      <c r="AG701" s="4"/>
      <c r="AH701" s="55">
        <v>4.4320000000000004</v>
      </c>
      <c r="AI701" s="4">
        <v>4.4408000000000003</v>
      </c>
      <c r="AJ701" s="4"/>
      <c r="AK701" s="4"/>
      <c r="AL701" s="4"/>
      <c r="AM701" s="4"/>
      <c r="AN701" s="4"/>
      <c r="AO701" s="4"/>
      <c r="AS701" s="16"/>
      <c r="AT701" s="16"/>
      <c r="AX701" s="17"/>
      <c r="AY701" s="77"/>
    </row>
    <row r="702" spans="1:51" x14ac:dyDescent="0.25">
      <c r="A702" s="38" t="s">
        <v>918</v>
      </c>
      <c r="B702" s="4" t="str">
        <f>VLOOKUP(LEFT(Table711[[#This Row],[Column1]],FIND("–",Table711[[#This Row],[Column1]])-1),Table610[],2,0)</f>
        <v>4 3/4</v>
      </c>
      <c r="C702" s="13">
        <f>VLOOKUP(LEFT(Table711[[#This Row],[Column1]],FIND("–",Table711[[#This Row],[Column1]])-1),Table610[],4,0)</f>
        <v>4.75</v>
      </c>
      <c r="D702" s="4" t="str">
        <f t="shared" si="20"/>
        <v>10</v>
      </c>
      <c r="E702" s="4" t="s">
        <v>382</v>
      </c>
      <c r="F702" s="4" t="s">
        <v>372</v>
      </c>
      <c r="G702" s="4" t="str">
        <f>CONCATENATE(Table711[[#This Row],[Fraction]],"-",Table711[[#This Row],[Pitch]]," ",Table711[[#This Row],[Series]]," ",Table711[[#This Row],[Class]])</f>
        <v>4 3/4-10 UNS 2A</v>
      </c>
      <c r="H702" s="4" t="str">
        <f>CONCATENATE(TEXT(Table711[[#This Row],[Decimal]],".000"),"-",Table711[[#This Row],[Pitch]]," ",Table711[[#This Row],[Series]]," ",Table711[[#This Row],[Class]])</f>
        <v>4.750-10 UNS 2A</v>
      </c>
      <c r="I702" s="55">
        <v>2.2000000000000001E-3</v>
      </c>
      <c r="J702" s="55">
        <v>4.7477999999999998</v>
      </c>
      <c r="K702" s="55">
        <v>4.7348999999999997</v>
      </c>
      <c r="L702" s="55" t="s">
        <v>551</v>
      </c>
      <c r="M702" s="55">
        <v>4.6828000000000003</v>
      </c>
      <c r="N702" s="55">
        <v>4.6756000000000002</v>
      </c>
      <c r="O702" s="55">
        <v>4.6288</v>
      </c>
      <c r="R702" s="4"/>
      <c r="S702" s="38" t="s">
        <v>918</v>
      </c>
      <c r="T702" s="4" t="str">
        <f>VLOOKUP(LEFT(Table7912[[#This Row],[Column1]],FIND("–",Table7912[[#This Row],[Column1]])-1),Table610[],2,0)</f>
        <v>4 3/4</v>
      </c>
      <c r="U702" s="13">
        <f>VLOOKUP(LEFT(Table7912[[#This Row],[Column1]],FIND("–",Table7912[[#This Row],[Column1]])-1),Table610[],4,0)</f>
        <v>4.75</v>
      </c>
      <c r="V702" s="4" t="str">
        <f t="shared" si="21"/>
        <v>10</v>
      </c>
      <c r="W702" s="4" t="s">
        <v>382</v>
      </c>
      <c r="X702" s="4" t="s">
        <v>373</v>
      </c>
      <c r="Y702" s="4" t="str">
        <f>CONCATENATE(Table7912[[#This Row],[Fraction]],"-",Table7912[[#This Row],[Pitch]]," ",Table7912[[#This Row],[Series]]," ",Table7912[[#This Row],[Class]])</f>
        <v>4 3/4-10 UNS 2B</v>
      </c>
      <c r="Z702" s="4" t="str">
        <f>CONCATENATE(TEXT(Table7912[[#This Row],[Decimal]],".000"),"-",Table7912[[#This Row],[Pitch]]," ",Table7912[[#This Row],[Series]]," ",Table7912[[#This Row],[Class]])</f>
        <v>4.750-10 UNS 2B</v>
      </c>
      <c r="AC702" s="55">
        <v>4.75</v>
      </c>
      <c r="AE702" s="4">
        <v>4.6943999999999999</v>
      </c>
      <c r="AF702" s="4">
        <v>4.6849999999999996</v>
      </c>
      <c r="AG702" s="4"/>
      <c r="AH702" s="55">
        <v>4.6420000000000003</v>
      </c>
      <c r="AI702" s="4">
        <v>4.6630000000000003</v>
      </c>
      <c r="AJ702" s="4"/>
      <c r="AK702" s="4"/>
      <c r="AL702" s="4"/>
      <c r="AM702" s="4"/>
      <c r="AN702" s="4"/>
      <c r="AO702" s="4"/>
      <c r="AS702" s="16"/>
      <c r="AT702" s="16"/>
      <c r="AX702" s="17"/>
      <c r="AY702" s="77"/>
    </row>
    <row r="703" spans="1:51" x14ac:dyDescent="0.25">
      <c r="A703" s="38" t="s">
        <v>919</v>
      </c>
      <c r="B703" s="4" t="str">
        <f>VLOOKUP(LEFT(Table711[[#This Row],[Column1]],FIND("–",Table711[[#This Row],[Column1]])-1),Table610[],2,0)</f>
        <v>4 3/4</v>
      </c>
      <c r="C703" s="13">
        <f>VLOOKUP(LEFT(Table711[[#This Row],[Column1]],FIND("–",Table711[[#This Row],[Column1]])-1),Table610[],4,0)</f>
        <v>4.75</v>
      </c>
      <c r="D703" s="4" t="str">
        <f t="shared" si="20"/>
        <v>14</v>
      </c>
      <c r="E703" s="4" t="s">
        <v>382</v>
      </c>
      <c r="F703" s="4" t="s">
        <v>372</v>
      </c>
      <c r="G703" s="4" t="str">
        <f>CONCATENATE(Table711[[#This Row],[Fraction]],"-",Table711[[#This Row],[Pitch]]," ",Table711[[#This Row],[Series]]," ",Table711[[#This Row],[Class]])</f>
        <v>4 3/4-14 UNS 2A</v>
      </c>
      <c r="H703" s="4" t="str">
        <f>CONCATENATE(TEXT(Table711[[#This Row],[Decimal]],".000"),"-",Table711[[#This Row],[Pitch]]," ",Table711[[#This Row],[Series]]," ",Table711[[#This Row],[Class]])</f>
        <v>4.750-14 UNS 2A</v>
      </c>
      <c r="I703" s="55">
        <v>1.9E-3</v>
      </c>
      <c r="J703" s="55">
        <v>4.7481</v>
      </c>
      <c r="K703" s="55">
        <v>4.7378</v>
      </c>
      <c r="L703" s="55" t="s">
        <v>551</v>
      </c>
      <c r="M703" s="55">
        <v>4.7016999999999998</v>
      </c>
      <c r="N703" s="55">
        <v>4.6952999999999996</v>
      </c>
      <c r="O703" s="55">
        <v>4.6631</v>
      </c>
      <c r="R703" s="4"/>
      <c r="S703" s="38" t="s">
        <v>919</v>
      </c>
      <c r="T703" s="4" t="str">
        <f>VLOOKUP(LEFT(Table7912[[#This Row],[Column1]],FIND("–",Table7912[[#This Row],[Column1]])-1),Table610[],2,0)</f>
        <v>4 3/4</v>
      </c>
      <c r="U703" s="13">
        <f>VLOOKUP(LEFT(Table7912[[#This Row],[Column1]],FIND("–",Table7912[[#This Row],[Column1]])-1),Table610[],4,0)</f>
        <v>4.75</v>
      </c>
      <c r="V703" s="4" t="str">
        <f t="shared" si="21"/>
        <v>14</v>
      </c>
      <c r="W703" s="4" t="s">
        <v>382</v>
      </c>
      <c r="X703" s="4" t="s">
        <v>373</v>
      </c>
      <c r="Y703" s="4" t="str">
        <f>CONCATENATE(Table7912[[#This Row],[Fraction]],"-",Table7912[[#This Row],[Pitch]]," ",Table7912[[#This Row],[Series]]," ",Table7912[[#This Row],[Class]])</f>
        <v>4 3/4-14 UNS 2B</v>
      </c>
      <c r="Z703" s="4" t="str">
        <f>CONCATENATE(TEXT(Table7912[[#This Row],[Decimal]],".000"),"-",Table7912[[#This Row],[Pitch]]," ",Table7912[[#This Row],[Series]]," ",Table7912[[#This Row],[Class]])</f>
        <v>4.750-14 UNS 2B</v>
      </c>
      <c r="AC703" s="55">
        <v>4.75</v>
      </c>
      <c r="AE703" s="4">
        <v>4.7119</v>
      </c>
      <c r="AF703" s="4">
        <v>4.7035999999999998</v>
      </c>
      <c r="AG703" s="4"/>
      <c r="AH703" s="55">
        <v>4.673</v>
      </c>
      <c r="AI703" s="4">
        <v>4.6879999999999997</v>
      </c>
      <c r="AJ703" s="4"/>
      <c r="AK703" s="4"/>
      <c r="AL703" s="4"/>
      <c r="AM703" s="4"/>
      <c r="AN703" s="4"/>
      <c r="AO703" s="4"/>
      <c r="AS703" s="16"/>
      <c r="AT703" s="16"/>
      <c r="AX703" s="17"/>
      <c r="AY703" s="77"/>
    </row>
    <row r="704" spans="1:51" x14ac:dyDescent="0.25">
      <c r="A704" s="38" t="s">
        <v>920</v>
      </c>
      <c r="B704" s="4" t="str">
        <f>VLOOKUP(LEFT(Table711[[#This Row],[Column1]],FIND("–",Table711[[#This Row],[Column1]])-1),Table610[],2,0)</f>
        <v>4 3/4</v>
      </c>
      <c r="C704" s="13">
        <f>VLOOKUP(LEFT(Table711[[#This Row],[Column1]],FIND("–",Table711[[#This Row],[Column1]])-1),Table610[],4,0)</f>
        <v>4.75</v>
      </c>
      <c r="D704" s="4" t="str">
        <f t="shared" si="20"/>
        <v>12</v>
      </c>
      <c r="E704" s="4" t="s">
        <v>384</v>
      </c>
      <c r="F704" s="4" t="s">
        <v>372</v>
      </c>
      <c r="G704" s="4" t="str">
        <f>CONCATENATE(Table711[[#This Row],[Fraction]],"-",Table711[[#This Row],[Pitch]]," ",Table711[[#This Row],[Series]]," ",Table711[[#This Row],[Class]])</f>
        <v>4 3/4-12 UN 2A</v>
      </c>
      <c r="H704" s="4" t="str">
        <f>CONCATENATE(TEXT(Table711[[#This Row],[Decimal]],".000"),"-",Table711[[#This Row],[Pitch]]," ",Table711[[#This Row],[Series]]," ",Table711[[#This Row],[Class]])</f>
        <v>4.750-12 UN 2A</v>
      </c>
      <c r="I704" s="55">
        <v>2E-3</v>
      </c>
      <c r="J704" s="55">
        <v>4.7480000000000002</v>
      </c>
      <c r="K704" s="55">
        <v>4.7366000000000001</v>
      </c>
      <c r="L704" s="55" t="s">
        <v>551</v>
      </c>
      <c r="M704" s="55">
        <v>4.6939000000000002</v>
      </c>
      <c r="N704" s="55">
        <v>4.6871999999999998</v>
      </c>
      <c r="O704" s="55">
        <v>4.6487999999999996</v>
      </c>
      <c r="R704" s="4"/>
      <c r="S704" s="38" t="s">
        <v>920</v>
      </c>
      <c r="T704" s="4" t="str">
        <f>VLOOKUP(LEFT(Table7912[[#This Row],[Column1]],FIND("–",Table7912[[#This Row],[Column1]])-1),Table610[],2,0)</f>
        <v>4 3/4</v>
      </c>
      <c r="U704" s="13">
        <f>VLOOKUP(LEFT(Table7912[[#This Row],[Column1]],FIND("–",Table7912[[#This Row],[Column1]])-1),Table610[],4,0)</f>
        <v>4.75</v>
      </c>
      <c r="V704" s="4" t="str">
        <f t="shared" si="21"/>
        <v>12</v>
      </c>
      <c r="W704" s="4" t="s">
        <v>384</v>
      </c>
      <c r="X704" s="4" t="s">
        <v>373</v>
      </c>
      <c r="Y704" s="4" t="str">
        <f>CONCATENATE(Table7912[[#This Row],[Fraction]],"-",Table7912[[#This Row],[Pitch]]," ",Table7912[[#This Row],[Series]]," ",Table7912[[#This Row],[Class]])</f>
        <v>4 3/4-12 UN 2B</v>
      </c>
      <c r="Z704" s="4" t="str">
        <f>CONCATENATE(TEXT(Table7912[[#This Row],[Decimal]],".000"),"-",Table7912[[#This Row],[Pitch]]," ",Table7912[[#This Row],[Series]]," ",Table7912[[#This Row],[Class]])</f>
        <v>4.750-12 UN 2B</v>
      </c>
      <c r="AC704" s="55">
        <v>4.75</v>
      </c>
      <c r="AE704" s="4">
        <v>4.7046000000000001</v>
      </c>
      <c r="AF704" s="4">
        <v>4.6959</v>
      </c>
      <c r="AG704" s="4"/>
      <c r="AH704" s="55">
        <v>4.66</v>
      </c>
      <c r="AI704" s="4">
        <v>4.6779999999999999</v>
      </c>
      <c r="AJ704" s="4"/>
      <c r="AK704" s="4"/>
      <c r="AL704" s="4"/>
      <c r="AM704" s="4"/>
      <c r="AN704" s="4"/>
      <c r="AO704" s="4"/>
      <c r="AS704" s="16"/>
      <c r="AT704" s="16"/>
      <c r="AX704" s="17"/>
      <c r="AY704" s="77"/>
    </row>
    <row r="705" spans="1:51" x14ac:dyDescent="0.25">
      <c r="A705" s="38" t="s">
        <v>920</v>
      </c>
      <c r="B705" s="4" t="str">
        <f>VLOOKUP(LEFT(Table711[[#This Row],[Column1]],FIND("–",Table711[[#This Row],[Column1]])-1),Table610[],2,0)</f>
        <v>4 3/4</v>
      </c>
      <c r="C705" s="13">
        <f>VLOOKUP(LEFT(Table711[[#This Row],[Column1]],FIND("–",Table711[[#This Row],[Column1]])-1),Table610[],4,0)</f>
        <v>4.75</v>
      </c>
      <c r="D705" s="4" t="str">
        <f t="shared" si="20"/>
        <v>12</v>
      </c>
      <c r="E705" s="4" t="s">
        <v>384</v>
      </c>
      <c r="F705" s="4" t="s">
        <v>374</v>
      </c>
      <c r="G705" s="4" t="str">
        <f>CONCATENATE(Table711[[#This Row],[Fraction]],"-",Table711[[#This Row],[Pitch]]," ",Table711[[#This Row],[Series]]," ",Table711[[#This Row],[Class]])</f>
        <v>4 3/4-12 UN 3A</v>
      </c>
      <c r="H705" s="4" t="str">
        <f>CONCATENATE(TEXT(Table711[[#This Row],[Decimal]],".000"),"-",Table711[[#This Row],[Pitch]]," ",Table711[[#This Row],[Series]]," ",Table711[[#This Row],[Class]])</f>
        <v>4.750-12 UN 3A</v>
      </c>
      <c r="I705" s="55">
        <v>0</v>
      </c>
      <c r="J705" s="55">
        <v>4.75</v>
      </c>
      <c r="K705" s="55">
        <v>4.7385999999999999</v>
      </c>
      <c r="L705" s="55" t="s">
        <v>551</v>
      </c>
      <c r="M705" s="55">
        <v>4.6959</v>
      </c>
      <c r="N705" s="55">
        <v>4.6909000000000001</v>
      </c>
      <c r="O705" s="55">
        <v>4.6508000000000003</v>
      </c>
      <c r="R705" s="4"/>
      <c r="S705" s="38" t="s">
        <v>920</v>
      </c>
      <c r="T705" s="4" t="str">
        <f>VLOOKUP(LEFT(Table7912[[#This Row],[Column1]],FIND("–",Table7912[[#This Row],[Column1]])-1),Table610[],2,0)</f>
        <v>4 3/4</v>
      </c>
      <c r="U705" s="13">
        <f>VLOOKUP(LEFT(Table7912[[#This Row],[Column1]],FIND("–",Table7912[[#This Row],[Column1]])-1),Table610[],4,0)</f>
        <v>4.75</v>
      </c>
      <c r="V705" s="4" t="str">
        <f t="shared" si="21"/>
        <v>12</v>
      </c>
      <c r="W705" s="4" t="s">
        <v>384</v>
      </c>
      <c r="X705" s="4" t="s">
        <v>375</v>
      </c>
      <c r="Y705" s="4" t="str">
        <f>CONCATENATE(Table7912[[#This Row],[Fraction]],"-",Table7912[[#This Row],[Pitch]]," ",Table7912[[#This Row],[Series]]," ",Table7912[[#This Row],[Class]])</f>
        <v>4 3/4-12 UN 3B</v>
      </c>
      <c r="Z705" s="4" t="str">
        <f>CONCATENATE(TEXT(Table7912[[#This Row],[Decimal]],".000"),"-",Table7912[[#This Row],[Pitch]]," ",Table7912[[#This Row],[Series]]," ",Table7912[[#This Row],[Class]])</f>
        <v>4.750-12 UN 3B</v>
      </c>
      <c r="AC705" s="55">
        <v>4.75</v>
      </c>
      <c r="AE705" s="4">
        <v>4.7024999999999997</v>
      </c>
      <c r="AF705" s="4">
        <v>4.6959</v>
      </c>
      <c r="AG705" s="4"/>
      <c r="AH705" s="55">
        <v>4.66</v>
      </c>
      <c r="AI705" s="4">
        <v>4.6698000000000004</v>
      </c>
      <c r="AJ705" s="4"/>
      <c r="AK705" s="4"/>
      <c r="AL705" s="4"/>
      <c r="AM705" s="4"/>
      <c r="AN705" s="4"/>
      <c r="AO705" s="4"/>
      <c r="AS705" s="16"/>
      <c r="AT705" s="16"/>
      <c r="AX705" s="17"/>
      <c r="AY705" s="77"/>
    </row>
    <row r="706" spans="1:51" x14ac:dyDescent="0.25">
      <c r="A706" s="38" t="s">
        <v>921</v>
      </c>
      <c r="B706" s="4" t="str">
        <f>VLOOKUP(LEFT(Table711[[#This Row],[Column1]],FIND("–",Table711[[#This Row],[Column1]])-1),Table610[],2,0)</f>
        <v>4 3/4</v>
      </c>
      <c r="C706" s="13">
        <f>VLOOKUP(LEFT(Table711[[#This Row],[Column1]],FIND("–",Table711[[#This Row],[Column1]])-1),Table610[],4,0)</f>
        <v>4.75</v>
      </c>
      <c r="D706" s="4" t="str">
        <f t="shared" si="20"/>
        <v>16</v>
      </c>
      <c r="E706" s="4" t="s">
        <v>384</v>
      </c>
      <c r="F706" s="4" t="s">
        <v>372</v>
      </c>
      <c r="G706" s="4" t="str">
        <f>CONCATENATE(Table711[[#This Row],[Fraction]],"-",Table711[[#This Row],[Pitch]]," ",Table711[[#This Row],[Series]]," ",Table711[[#This Row],[Class]])</f>
        <v>4 3/4-16 UN 2A</v>
      </c>
      <c r="H706" s="4" t="str">
        <f>CONCATENATE(TEXT(Table711[[#This Row],[Decimal]],".000"),"-",Table711[[#This Row],[Pitch]]," ",Table711[[#This Row],[Series]]," ",Table711[[#This Row],[Class]])</f>
        <v>4.750-16 UN 2A</v>
      </c>
      <c r="I706" s="55">
        <v>1.8E-3</v>
      </c>
      <c r="J706" s="55">
        <v>4.7481999999999998</v>
      </c>
      <c r="K706" s="55">
        <v>4.7388000000000003</v>
      </c>
      <c r="L706" s="55" t="s">
        <v>551</v>
      </c>
      <c r="M706" s="55">
        <v>4.7076000000000002</v>
      </c>
      <c r="N706" s="55">
        <v>4.7015000000000002</v>
      </c>
      <c r="O706" s="55">
        <v>4.6737000000000002</v>
      </c>
      <c r="R706" s="4"/>
      <c r="S706" s="38" t="s">
        <v>921</v>
      </c>
      <c r="T706" s="4" t="str">
        <f>VLOOKUP(LEFT(Table7912[[#This Row],[Column1]],FIND("–",Table7912[[#This Row],[Column1]])-1),Table610[],2,0)</f>
        <v>4 3/4</v>
      </c>
      <c r="U706" s="13">
        <f>VLOOKUP(LEFT(Table7912[[#This Row],[Column1]],FIND("–",Table7912[[#This Row],[Column1]])-1),Table610[],4,0)</f>
        <v>4.75</v>
      </c>
      <c r="V706" s="4" t="str">
        <f t="shared" si="21"/>
        <v>16</v>
      </c>
      <c r="W706" s="4" t="s">
        <v>384</v>
      </c>
      <c r="X706" s="4" t="s">
        <v>373</v>
      </c>
      <c r="Y706" s="4" t="str">
        <f>CONCATENATE(Table7912[[#This Row],[Fraction]],"-",Table7912[[#This Row],[Pitch]]," ",Table7912[[#This Row],[Series]]," ",Table7912[[#This Row],[Class]])</f>
        <v>4 3/4-16 UN 2B</v>
      </c>
      <c r="Z706" s="4" t="str">
        <f>CONCATENATE(TEXT(Table7912[[#This Row],[Decimal]],".000"),"-",Table7912[[#This Row],[Pitch]]," ",Table7912[[#This Row],[Series]]," ",Table7912[[#This Row],[Class]])</f>
        <v>4.750-16 UN 2B</v>
      </c>
      <c r="AC706" s="55">
        <v>4.75</v>
      </c>
      <c r="AE706" s="4">
        <v>4.7172999999999998</v>
      </c>
      <c r="AF706" s="4">
        <v>4.7093999999999996</v>
      </c>
      <c r="AG706" s="4"/>
      <c r="AH706" s="55">
        <v>4.6820000000000004</v>
      </c>
      <c r="AI706" s="4">
        <v>4.6959999999999997</v>
      </c>
      <c r="AJ706" s="4"/>
      <c r="AK706" s="4"/>
      <c r="AL706" s="4"/>
      <c r="AM706" s="4"/>
      <c r="AN706" s="4"/>
      <c r="AO706" s="4"/>
      <c r="AS706" s="16"/>
      <c r="AT706" s="16"/>
      <c r="AX706" s="17"/>
      <c r="AY706" s="77"/>
    </row>
    <row r="707" spans="1:51" x14ac:dyDescent="0.25">
      <c r="A707" s="38" t="s">
        <v>921</v>
      </c>
      <c r="B707" s="4" t="str">
        <f>VLOOKUP(LEFT(Table711[[#This Row],[Column1]],FIND("–",Table711[[#This Row],[Column1]])-1),Table610[],2,0)</f>
        <v>4 3/4</v>
      </c>
      <c r="C707" s="13">
        <f>VLOOKUP(LEFT(Table711[[#This Row],[Column1]],FIND("–",Table711[[#This Row],[Column1]])-1),Table610[],4,0)</f>
        <v>4.75</v>
      </c>
      <c r="D707" s="4" t="str">
        <f t="shared" ref="D707:D737" si="22">RIGHT(A707,LEN(A707)-FIND("–",A707))</f>
        <v>16</v>
      </c>
      <c r="E707" s="4" t="s">
        <v>384</v>
      </c>
      <c r="F707" s="4" t="s">
        <v>374</v>
      </c>
      <c r="G707" s="4" t="str">
        <f>CONCATENATE(Table711[[#This Row],[Fraction]],"-",Table711[[#This Row],[Pitch]]," ",Table711[[#This Row],[Series]]," ",Table711[[#This Row],[Class]])</f>
        <v>4 3/4-16 UN 3A</v>
      </c>
      <c r="H707" s="4" t="str">
        <f>CONCATENATE(TEXT(Table711[[#This Row],[Decimal]],".000"),"-",Table711[[#This Row],[Pitch]]," ",Table711[[#This Row],[Series]]," ",Table711[[#This Row],[Class]])</f>
        <v>4.750-16 UN 3A</v>
      </c>
      <c r="I707" s="55">
        <v>0</v>
      </c>
      <c r="J707" s="55">
        <v>4.75</v>
      </c>
      <c r="K707" s="55">
        <v>4.7405999999999997</v>
      </c>
      <c r="L707" s="55" t="s">
        <v>551</v>
      </c>
      <c r="M707" s="55">
        <v>4.7093999999999996</v>
      </c>
      <c r="N707" s="55">
        <v>4.7049000000000003</v>
      </c>
      <c r="O707" s="55">
        <v>4.6755000000000004</v>
      </c>
      <c r="R707" s="4"/>
      <c r="S707" s="38" t="s">
        <v>921</v>
      </c>
      <c r="T707" s="4" t="str">
        <f>VLOOKUP(LEFT(Table7912[[#This Row],[Column1]],FIND("–",Table7912[[#This Row],[Column1]])-1),Table610[],2,0)</f>
        <v>4 3/4</v>
      </c>
      <c r="U707" s="13">
        <f>VLOOKUP(LEFT(Table7912[[#This Row],[Column1]],FIND("–",Table7912[[#This Row],[Column1]])-1),Table610[],4,0)</f>
        <v>4.75</v>
      </c>
      <c r="V707" s="4" t="str">
        <f t="shared" ref="V707:V737" si="23">RIGHT(S707,LEN(S707)-FIND("–",S707))</f>
        <v>16</v>
      </c>
      <c r="W707" s="4" t="s">
        <v>384</v>
      </c>
      <c r="X707" s="4" t="s">
        <v>375</v>
      </c>
      <c r="Y707" s="4" t="str">
        <f>CONCATENATE(Table7912[[#This Row],[Fraction]],"-",Table7912[[#This Row],[Pitch]]," ",Table7912[[#This Row],[Series]]," ",Table7912[[#This Row],[Class]])</f>
        <v>4 3/4-16 UN 3B</v>
      </c>
      <c r="Z707" s="4" t="str">
        <f>CONCATENATE(TEXT(Table7912[[#This Row],[Decimal]],".000"),"-",Table7912[[#This Row],[Pitch]]," ",Table7912[[#This Row],[Series]]," ",Table7912[[#This Row],[Class]])</f>
        <v>4.750-16 UN 3B</v>
      </c>
      <c r="AC707" s="55">
        <v>4.75</v>
      </c>
      <c r="AE707" s="4">
        <v>4.7153</v>
      </c>
      <c r="AF707" s="4">
        <v>4.7093999999999996</v>
      </c>
      <c r="AG707" s="4"/>
      <c r="AH707" s="55">
        <v>4.6820000000000004</v>
      </c>
      <c r="AI707" s="4">
        <v>4.6908000000000003</v>
      </c>
      <c r="AJ707" s="4"/>
      <c r="AK707" s="4"/>
      <c r="AL707" s="4"/>
      <c r="AM707" s="4"/>
      <c r="AN707" s="4"/>
      <c r="AO707" s="4"/>
      <c r="AS707" s="16"/>
      <c r="AT707" s="16"/>
      <c r="AX707" s="17"/>
      <c r="AY707" s="77"/>
    </row>
    <row r="708" spans="1:51" x14ac:dyDescent="0.25">
      <c r="A708" s="38" t="s">
        <v>922</v>
      </c>
      <c r="B708" s="4" t="str">
        <f>VLOOKUP(LEFT(Table711[[#This Row],[Column1]],FIND("–",Table711[[#This Row],[Column1]])-1),Table610[],2,0)</f>
        <v>5</v>
      </c>
      <c r="C708" s="13">
        <f>VLOOKUP(LEFT(Table711[[#This Row],[Column1]],FIND("–",Table711[[#This Row],[Column1]])-1),Table610[],4,0)</f>
        <v>5</v>
      </c>
      <c r="D708" s="4" t="str">
        <f t="shared" si="22"/>
        <v>10</v>
      </c>
      <c r="E708" s="4" t="s">
        <v>382</v>
      </c>
      <c r="F708" s="4" t="s">
        <v>372</v>
      </c>
      <c r="G708" s="4" t="str">
        <f>CONCATENATE(Table711[[#This Row],[Fraction]],"-",Table711[[#This Row],[Pitch]]," ",Table711[[#This Row],[Series]]," ",Table711[[#This Row],[Class]])</f>
        <v>5-10 UNS 2A</v>
      </c>
      <c r="H708" s="4" t="str">
        <f>CONCATENATE(TEXT(Table711[[#This Row],[Decimal]],".000"),"-",Table711[[#This Row],[Pitch]]," ",Table711[[#This Row],[Series]]," ",Table711[[#This Row],[Class]])</f>
        <v>5.000-10 UNS 2A</v>
      </c>
      <c r="I708" s="55">
        <v>2.2000000000000001E-3</v>
      </c>
      <c r="J708" s="55">
        <v>4.9977999999999998</v>
      </c>
      <c r="K708" s="55">
        <v>4.9848999999999997</v>
      </c>
      <c r="L708" s="55" t="s">
        <v>551</v>
      </c>
      <c r="M708" s="55">
        <v>4.9328000000000003</v>
      </c>
      <c r="N708" s="55">
        <v>4.9256000000000002</v>
      </c>
      <c r="O708" s="55">
        <v>4.8788</v>
      </c>
      <c r="R708" s="4"/>
      <c r="S708" s="38" t="s">
        <v>922</v>
      </c>
      <c r="T708" s="4" t="str">
        <f>VLOOKUP(LEFT(Table7912[[#This Row],[Column1]],FIND("–",Table7912[[#This Row],[Column1]])-1),Table610[],2,0)</f>
        <v>5</v>
      </c>
      <c r="U708" s="13">
        <f>VLOOKUP(LEFT(Table7912[[#This Row],[Column1]],FIND("–",Table7912[[#This Row],[Column1]])-1),Table610[],4,0)</f>
        <v>5</v>
      </c>
      <c r="V708" s="4" t="str">
        <f t="shared" si="23"/>
        <v>10</v>
      </c>
      <c r="W708" s="4" t="s">
        <v>382</v>
      </c>
      <c r="X708" s="4" t="s">
        <v>373</v>
      </c>
      <c r="Y708" s="4" t="str">
        <f>CONCATENATE(Table7912[[#This Row],[Fraction]],"-",Table7912[[#This Row],[Pitch]]," ",Table7912[[#This Row],[Series]]," ",Table7912[[#This Row],[Class]])</f>
        <v>5-10 UNS 2B</v>
      </c>
      <c r="Z708" s="4" t="str">
        <f>CONCATENATE(TEXT(Table7912[[#This Row],[Decimal]],".000"),"-",Table7912[[#This Row],[Pitch]]," ",Table7912[[#This Row],[Series]]," ",Table7912[[#This Row],[Class]])</f>
        <v>5.000-10 UNS 2B</v>
      </c>
      <c r="AC708" s="55">
        <v>5</v>
      </c>
      <c r="AE708" s="4">
        <v>4.9443999999999999</v>
      </c>
      <c r="AF708" s="4">
        <v>4.9349999999999996</v>
      </c>
      <c r="AG708" s="4"/>
      <c r="AH708" s="55">
        <v>4.8920000000000003</v>
      </c>
      <c r="AI708" s="4">
        <v>4.9130000000000003</v>
      </c>
      <c r="AJ708" s="4"/>
      <c r="AK708" s="4"/>
      <c r="AL708" s="4"/>
      <c r="AM708" s="4"/>
      <c r="AN708" s="4"/>
      <c r="AO708" s="4"/>
      <c r="AS708" s="16"/>
      <c r="AT708" s="16"/>
      <c r="AX708" s="17"/>
      <c r="AY708" s="77"/>
    </row>
    <row r="709" spans="1:51" x14ac:dyDescent="0.25">
      <c r="A709" s="38" t="s">
        <v>923</v>
      </c>
      <c r="B709" s="4" t="str">
        <f>VLOOKUP(LEFT(Table711[[#This Row],[Column1]],FIND("–",Table711[[#This Row],[Column1]])-1),Table610[],2,0)</f>
        <v>5</v>
      </c>
      <c r="C709" s="13">
        <f>VLOOKUP(LEFT(Table711[[#This Row],[Column1]],FIND("–",Table711[[#This Row],[Column1]])-1),Table610[],4,0)</f>
        <v>5</v>
      </c>
      <c r="D709" s="4" t="str">
        <f t="shared" si="22"/>
        <v>14</v>
      </c>
      <c r="E709" s="4" t="s">
        <v>382</v>
      </c>
      <c r="F709" s="4" t="s">
        <v>372</v>
      </c>
      <c r="G709" s="4" t="str">
        <f>CONCATENATE(Table711[[#This Row],[Fraction]],"-",Table711[[#This Row],[Pitch]]," ",Table711[[#This Row],[Series]]," ",Table711[[#This Row],[Class]])</f>
        <v>5-14 UNS 2A</v>
      </c>
      <c r="H709" s="4" t="str">
        <f>CONCATENATE(TEXT(Table711[[#This Row],[Decimal]],".000"),"-",Table711[[#This Row],[Pitch]]," ",Table711[[#This Row],[Series]]," ",Table711[[#This Row],[Class]])</f>
        <v>5.000-14 UNS 2A</v>
      </c>
      <c r="I709" s="55">
        <v>1.9E-3</v>
      </c>
      <c r="J709" s="55">
        <v>4.9981</v>
      </c>
      <c r="K709" s="55">
        <v>4.9878</v>
      </c>
      <c r="L709" s="55" t="s">
        <v>551</v>
      </c>
      <c r="M709" s="55">
        <v>4.9516999999999998</v>
      </c>
      <c r="N709" s="55">
        <v>4.9452999999999996</v>
      </c>
      <c r="O709" s="55">
        <v>4.9131</v>
      </c>
      <c r="R709" s="4"/>
      <c r="S709" s="38" t="s">
        <v>923</v>
      </c>
      <c r="T709" s="4" t="str">
        <f>VLOOKUP(LEFT(Table7912[[#This Row],[Column1]],FIND("–",Table7912[[#This Row],[Column1]])-1),Table610[],2,0)</f>
        <v>5</v>
      </c>
      <c r="U709" s="13">
        <f>VLOOKUP(LEFT(Table7912[[#This Row],[Column1]],FIND("–",Table7912[[#This Row],[Column1]])-1),Table610[],4,0)</f>
        <v>5</v>
      </c>
      <c r="V709" s="4" t="str">
        <f t="shared" si="23"/>
        <v>14</v>
      </c>
      <c r="W709" s="4" t="s">
        <v>382</v>
      </c>
      <c r="X709" s="4" t="s">
        <v>373</v>
      </c>
      <c r="Y709" s="4" t="str">
        <f>CONCATENATE(Table7912[[#This Row],[Fraction]],"-",Table7912[[#This Row],[Pitch]]," ",Table7912[[#This Row],[Series]]," ",Table7912[[#This Row],[Class]])</f>
        <v>5-14 UNS 2B</v>
      </c>
      <c r="Z709" s="4" t="str">
        <f>CONCATENATE(TEXT(Table7912[[#This Row],[Decimal]],".000"),"-",Table7912[[#This Row],[Pitch]]," ",Table7912[[#This Row],[Series]]," ",Table7912[[#This Row],[Class]])</f>
        <v>5.000-14 UNS 2B</v>
      </c>
      <c r="AC709" s="55">
        <v>5</v>
      </c>
      <c r="AE709" s="4">
        <v>4.9619</v>
      </c>
      <c r="AF709" s="4">
        <v>4.9535999999999998</v>
      </c>
      <c r="AG709" s="4"/>
      <c r="AH709" s="55">
        <v>4.923</v>
      </c>
      <c r="AI709" s="4">
        <v>4.9379999999999997</v>
      </c>
      <c r="AJ709" s="4"/>
      <c r="AK709" s="4"/>
      <c r="AL709" s="4"/>
      <c r="AM709" s="4"/>
      <c r="AN709" s="4"/>
      <c r="AO709" s="4"/>
      <c r="AS709" s="16"/>
      <c r="AT709" s="16"/>
      <c r="AX709" s="17"/>
      <c r="AY709" s="77"/>
    </row>
    <row r="710" spans="1:51" x14ac:dyDescent="0.25">
      <c r="A710" s="38" t="s">
        <v>924</v>
      </c>
      <c r="B710" s="4" t="str">
        <f>VLOOKUP(LEFT(Table711[[#This Row],[Column1]],FIND("–",Table711[[#This Row],[Column1]])-1),Table610[],2,0)</f>
        <v>5</v>
      </c>
      <c r="C710" s="13">
        <f>VLOOKUP(LEFT(Table711[[#This Row],[Column1]],FIND("–",Table711[[#This Row],[Column1]])-1),Table610[],4,0)</f>
        <v>5</v>
      </c>
      <c r="D710" s="4" t="str">
        <f t="shared" si="22"/>
        <v>12</v>
      </c>
      <c r="E710" s="4" t="s">
        <v>384</v>
      </c>
      <c r="F710" s="4" t="s">
        <v>372</v>
      </c>
      <c r="G710" s="4" t="str">
        <f>CONCATENATE(Table711[[#This Row],[Fraction]],"-",Table711[[#This Row],[Pitch]]," ",Table711[[#This Row],[Series]]," ",Table711[[#This Row],[Class]])</f>
        <v>5-12 UN 2A</v>
      </c>
      <c r="H710" s="4" t="str">
        <f>CONCATENATE(TEXT(Table711[[#This Row],[Decimal]],".000"),"-",Table711[[#This Row],[Pitch]]," ",Table711[[#This Row],[Series]]," ",Table711[[#This Row],[Class]])</f>
        <v>5.000-12 UN 2A</v>
      </c>
      <c r="I710" s="55">
        <v>2E-3</v>
      </c>
      <c r="J710" s="55">
        <v>4.9980000000000002</v>
      </c>
      <c r="K710" s="55">
        <v>4.9866000000000001</v>
      </c>
      <c r="L710" s="55" t="s">
        <v>551</v>
      </c>
      <c r="M710" s="55">
        <v>4.9439000000000002</v>
      </c>
      <c r="N710" s="55">
        <v>4.9371999999999998</v>
      </c>
      <c r="O710" s="55">
        <v>4.8987999999999996</v>
      </c>
      <c r="R710" s="4"/>
      <c r="S710" s="38" t="s">
        <v>924</v>
      </c>
      <c r="T710" s="4" t="str">
        <f>VLOOKUP(LEFT(Table7912[[#This Row],[Column1]],FIND("–",Table7912[[#This Row],[Column1]])-1),Table610[],2,0)</f>
        <v>5</v>
      </c>
      <c r="U710" s="13">
        <f>VLOOKUP(LEFT(Table7912[[#This Row],[Column1]],FIND("–",Table7912[[#This Row],[Column1]])-1),Table610[],4,0)</f>
        <v>5</v>
      </c>
      <c r="V710" s="4" t="str">
        <f t="shared" si="23"/>
        <v>12</v>
      </c>
      <c r="W710" s="4" t="s">
        <v>384</v>
      </c>
      <c r="X710" s="4" t="s">
        <v>373</v>
      </c>
      <c r="Y710" s="4" t="str">
        <f>CONCATENATE(Table7912[[#This Row],[Fraction]],"-",Table7912[[#This Row],[Pitch]]," ",Table7912[[#This Row],[Series]]," ",Table7912[[#This Row],[Class]])</f>
        <v>5-12 UN 2B</v>
      </c>
      <c r="Z710" s="4" t="str">
        <f>CONCATENATE(TEXT(Table7912[[#This Row],[Decimal]],".000"),"-",Table7912[[#This Row],[Pitch]]," ",Table7912[[#This Row],[Series]]," ",Table7912[[#This Row],[Class]])</f>
        <v>5.000-12 UN 2B</v>
      </c>
      <c r="AC710" s="55">
        <v>5</v>
      </c>
      <c r="AE710" s="4">
        <v>4.9546000000000001</v>
      </c>
      <c r="AF710" s="4">
        <v>4.9459</v>
      </c>
      <c r="AG710" s="4"/>
      <c r="AH710" s="55">
        <v>4.91</v>
      </c>
      <c r="AI710" s="4">
        <v>4.9279999999999999</v>
      </c>
      <c r="AJ710" s="4"/>
      <c r="AK710" s="4"/>
      <c r="AL710" s="4"/>
      <c r="AM710" s="4"/>
      <c r="AN710" s="4"/>
      <c r="AO710" s="4"/>
      <c r="AS710" s="16"/>
      <c r="AT710" s="16"/>
      <c r="AX710" s="17"/>
      <c r="AY710" s="77"/>
    </row>
    <row r="711" spans="1:51" x14ac:dyDescent="0.25">
      <c r="A711" s="38" t="s">
        <v>924</v>
      </c>
      <c r="B711" s="4" t="str">
        <f>VLOOKUP(LEFT(Table711[[#This Row],[Column1]],FIND("–",Table711[[#This Row],[Column1]])-1),Table610[],2,0)</f>
        <v>5</v>
      </c>
      <c r="C711" s="13">
        <f>VLOOKUP(LEFT(Table711[[#This Row],[Column1]],FIND("–",Table711[[#This Row],[Column1]])-1),Table610[],4,0)</f>
        <v>5</v>
      </c>
      <c r="D711" s="4" t="str">
        <f t="shared" si="22"/>
        <v>12</v>
      </c>
      <c r="E711" s="4" t="s">
        <v>384</v>
      </c>
      <c r="F711" s="4" t="s">
        <v>374</v>
      </c>
      <c r="G711" s="4" t="str">
        <f>CONCATENATE(Table711[[#This Row],[Fraction]],"-",Table711[[#This Row],[Pitch]]," ",Table711[[#This Row],[Series]]," ",Table711[[#This Row],[Class]])</f>
        <v>5-12 UN 3A</v>
      </c>
      <c r="H711" s="4" t="str">
        <f>CONCATENATE(TEXT(Table711[[#This Row],[Decimal]],".000"),"-",Table711[[#This Row],[Pitch]]," ",Table711[[#This Row],[Series]]," ",Table711[[#This Row],[Class]])</f>
        <v>5.000-12 UN 3A</v>
      </c>
      <c r="I711" s="55">
        <v>0</v>
      </c>
      <c r="J711" s="55">
        <v>5</v>
      </c>
      <c r="K711" s="55">
        <v>4.9885999999999999</v>
      </c>
      <c r="L711" s="55" t="s">
        <v>551</v>
      </c>
      <c r="M711" s="55">
        <v>4.9459</v>
      </c>
      <c r="N711" s="55">
        <v>4.9409000000000001</v>
      </c>
      <c r="O711" s="55">
        <v>4.9008000000000003</v>
      </c>
      <c r="R711" s="4"/>
      <c r="S711" s="38" t="s">
        <v>924</v>
      </c>
      <c r="T711" s="4" t="str">
        <f>VLOOKUP(LEFT(Table7912[[#This Row],[Column1]],FIND("–",Table7912[[#This Row],[Column1]])-1),Table610[],2,0)</f>
        <v>5</v>
      </c>
      <c r="U711" s="13">
        <f>VLOOKUP(LEFT(Table7912[[#This Row],[Column1]],FIND("–",Table7912[[#This Row],[Column1]])-1),Table610[],4,0)</f>
        <v>5</v>
      </c>
      <c r="V711" s="4" t="str">
        <f t="shared" si="23"/>
        <v>12</v>
      </c>
      <c r="W711" s="4" t="s">
        <v>384</v>
      </c>
      <c r="X711" s="4" t="s">
        <v>375</v>
      </c>
      <c r="Y711" s="4" t="str">
        <f>CONCATENATE(Table7912[[#This Row],[Fraction]],"-",Table7912[[#This Row],[Pitch]]," ",Table7912[[#This Row],[Series]]," ",Table7912[[#This Row],[Class]])</f>
        <v>5-12 UN 3B</v>
      </c>
      <c r="Z711" s="4" t="str">
        <f>CONCATENATE(TEXT(Table7912[[#This Row],[Decimal]],".000"),"-",Table7912[[#This Row],[Pitch]]," ",Table7912[[#This Row],[Series]]," ",Table7912[[#This Row],[Class]])</f>
        <v>5.000-12 UN 3B</v>
      </c>
      <c r="AC711" s="55">
        <v>5</v>
      </c>
      <c r="AE711" s="4">
        <v>4.9524999999999997</v>
      </c>
      <c r="AF711" s="4">
        <v>4.9459</v>
      </c>
      <c r="AG711" s="4"/>
      <c r="AH711" s="55">
        <v>4.91</v>
      </c>
      <c r="AI711" s="4">
        <v>4.9198000000000004</v>
      </c>
      <c r="AJ711" s="4"/>
      <c r="AK711" s="4"/>
      <c r="AL711" s="4"/>
      <c r="AM711" s="4"/>
      <c r="AN711" s="4"/>
      <c r="AO711" s="4"/>
      <c r="AS711" s="16"/>
      <c r="AT711" s="16"/>
      <c r="AX711" s="17"/>
      <c r="AY711" s="77"/>
    </row>
    <row r="712" spans="1:51" x14ac:dyDescent="0.25">
      <c r="A712" s="38" t="s">
        <v>925</v>
      </c>
      <c r="B712" s="4" t="str">
        <f>VLOOKUP(LEFT(Table711[[#This Row],[Column1]],FIND("–",Table711[[#This Row],[Column1]])-1),Table610[],2,0)</f>
        <v>5</v>
      </c>
      <c r="C712" s="13">
        <f>VLOOKUP(LEFT(Table711[[#This Row],[Column1]],FIND("–",Table711[[#This Row],[Column1]])-1),Table610[],4,0)</f>
        <v>5</v>
      </c>
      <c r="D712" s="4" t="str">
        <f t="shared" si="22"/>
        <v>16</v>
      </c>
      <c r="E712" s="4" t="s">
        <v>384</v>
      </c>
      <c r="F712" s="4" t="s">
        <v>372</v>
      </c>
      <c r="G712" s="4" t="str">
        <f>CONCATENATE(Table711[[#This Row],[Fraction]],"-",Table711[[#This Row],[Pitch]]," ",Table711[[#This Row],[Series]]," ",Table711[[#This Row],[Class]])</f>
        <v>5-16 UN 2A</v>
      </c>
      <c r="H712" s="4" t="str">
        <f>CONCATENATE(TEXT(Table711[[#This Row],[Decimal]],".000"),"-",Table711[[#This Row],[Pitch]]," ",Table711[[#This Row],[Series]]," ",Table711[[#This Row],[Class]])</f>
        <v>5.000-16 UN 2A</v>
      </c>
      <c r="I712" s="55">
        <v>1.8E-3</v>
      </c>
      <c r="J712" s="55">
        <v>4.9981999999999998</v>
      </c>
      <c r="K712" s="55">
        <v>4.9888000000000003</v>
      </c>
      <c r="L712" s="55" t="s">
        <v>551</v>
      </c>
      <c r="M712" s="55">
        <v>4.9576000000000002</v>
      </c>
      <c r="N712" s="55">
        <v>4.9515000000000002</v>
      </c>
      <c r="O712" s="55">
        <v>4.9237000000000002</v>
      </c>
      <c r="R712" s="4"/>
      <c r="S712" s="38" t="s">
        <v>925</v>
      </c>
      <c r="T712" s="4" t="str">
        <f>VLOOKUP(LEFT(Table7912[[#This Row],[Column1]],FIND("–",Table7912[[#This Row],[Column1]])-1),Table610[],2,0)</f>
        <v>5</v>
      </c>
      <c r="U712" s="13">
        <f>VLOOKUP(LEFT(Table7912[[#This Row],[Column1]],FIND("–",Table7912[[#This Row],[Column1]])-1),Table610[],4,0)</f>
        <v>5</v>
      </c>
      <c r="V712" s="4" t="str">
        <f t="shared" si="23"/>
        <v>16</v>
      </c>
      <c r="W712" s="4" t="s">
        <v>384</v>
      </c>
      <c r="X712" s="4" t="s">
        <v>373</v>
      </c>
      <c r="Y712" s="4" t="str">
        <f>CONCATENATE(Table7912[[#This Row],[Fraction]],"-",Table7912[[#This Row],[Pitch]]," ",Table7912[[#This Row],[Series]]," ",Table7912[[#This Row],[Class]])</f>
        <v>5-16 UN 2B</v>
      </c>
      <c r="Z712" s="4" t="str">
        <f>CONCATENATE(TEXT(Table7912[[#This Row],[Decimal]],".000"),"-",Table7912[[#This Row],[Pitch]]," ",Table7912[[#This Row],[Series]]," ",Table7912[[#This Row],[Class]])</f>
        <v>5.000-16 UN 2B</v>
      </c>
      <c r="AC712" s="55">
        <v>5</v>
      </c>
      <c r="AE712" s="4">
        <v>4.9672999999999998</v>
      </c>
      <c r="AF712" s="4">
        <v>4.9593999999999996</v>
      </c>
      <c r="AG712" s="4"/>
      <c r="AH712" s="55">
        <v>4.9320000000000004</v>
      </c>
      <c r="AI712" s="4">
        <v>4.9459999999999997</v>
      </c>
      <c r="AJ712" s="4"/>
      <c r="AK712" s="4"/>
      <c r="AL712" s="4"/>
      <c r="AM712" s="4"/>
      <c r="AN712" s="4"/>
      <c r="AO712" s="4"/>
      <c r="AS712" s="16"/>
      <c r="AT712" s="16"/>
      <c r="AX712" s="17"/>
      <c r="AY712" s="77"/>
    </row>
    <row r="713" spans="1:51" x14ac:dyDescent="0.25">
      <c r="A713" s="38" t="s">
        <v>925</v>
      </c>
      <c r="B713" s="4" t="str">
        <f>VLOOKUP(LEFT(Table711[[#This Row],[Column1]],FIND("–",Table711[[#This Row],[Column1]])-1),Table610[],2,0)</f>
        <v>5</v>
      </c>
      <c r="C713" s="13">
        <f>VLOOKUP(LEFT(Table711[[#This Row],[Column1]],FIND("–",Table711[[#This Row],[Column1]])-1),Table610[],4,0)</f>
        <v>5</v>
      </c>
      <c r="D713" s="4" t="str">
        <f t="shared" si="22"/>
        <v>16</v>
      </c>
      <c r="E713" s="4" t="s">
        <v>384</v>
      </c>
      <c r="F713" s="4" t="s">
        <v>374</v>
      </c>
      <c r="G713" s="4" t="str">
        <f>CONCATENATE(Table711[[#This Row],[Fraction]],"-",Table711[[#This Row],[Pitch]]," ",Table711[[#This Row],[Series]]," ",Table711[[#This Row],[Class]])</f>
        <v>5-16 UN 3A</v>
      </c>
      <c r="H713" s="4" t="str">
        <f>CONCATENATE(TEXT(Table711[[#This Row],[Decimal]],".000"),"-",Table711[[#This Row],[Pitch]]," ",Table711[[#This Row],[Series]]," ",Table711[[#This Row],[Class]])</f>
        <v>5.000-16 UN 3A</v>
      </c>
      <c r="I713" s="55">
        <v>0</v>
      </c>
      <c r="J713" s="55">
        <v>5</v>
      </c>
      <c r="K713" s="55">
        <v>4.9905999999999997</v>
      </c>
      <c r="L713" s="55" t="s">
        <v>551</v>
      </c>
      <c r="M713" s="55">
        <v>4.9593999999999996</v>
      </c>
      <c r="N713" s="55">
        <v>4.9549000000000003</v>
      </c>
      <c r="O713" s="55">
        <v>4.9255000000000004</v>
      </c>
      <c r="R713" s="4"/>
      <c r="S713" s="38" t="s">
        <v>925</v>
      </c>
      <c r="T713" s="4" t="str">
        <f>VLOOKUP(LEFT(Table7912[[#This Row],[Column1]],FIND("–",Table7912[[#This Row],[Column1]])-1),Table610[],2,0)</f>
        <v>5</v>
      </c>
      <c r="U713" s="13">
        <f>VLOOKUP(LEFT(Table7912[[#This Row],[Column1]],FIND("–",Table7912[[#This Row],[Column1]])-1),Table610[],4,0)</f>
        <v>5</v>
      </c>
      <c r="V713" s="4" t="str">
        <f t="shared" si="23"/>
        <v>16</v>
      </c>
      <c r="W713" s="4" t="s">
        <v>384</v>
      </c>
      <c r="X713" s="4" t="s">
        <v>375</v>
      </c>
      <c r="Y713" s="4" t="str">
        <f>CONCATENATE(Table7912[[#This Row],[Fraction]],"-",Table7912[[#This Row],[Pitch]]," ",Table7912[[#This Row],[Series]]," ",Table7912[[#This Row],[Class]])</f>
        <v>5-16 UN 3B</v>
      </c>
      <c r="Z713" s="4" t="str">
        <f>CONCATENATE(TEXT(Table7912[[#This Row],[Decimal]],".000"),"-",Table7912[[#This Row],[Pitch]]," ",Table7912[[#This Row],[Series]]," ",Table7912[[#This Row],[Class]])</f>
        <v>5.000-16 UN 3B</v>
      </c>
      <c r="AC713" s="55">
        <v>5</v>
      </c>
      <c r="AE713" s="4">
        <v>4.9653</v>
      </c>
      <c r="AF713" s="4">
        <v>4.9593999999999996</v>
      </c>
      <c r="AG713" s="4"/>
      <c r="AH713" s="55">
        <v>4.9320000000000004</v>
      </c>
      <c r="AI713" s="4">
        <v>4.9408000000000003</v>
      </c>
      <c r="AJ713" s="4"/>
      <c r="AK713" s="4"/>
      <c r="AL713" s="4"/>
      <c r="AM713" s="4"/>
      <c r="AN713" s="4"/>
      <c r="AO713" s="4"/>
      <c r="AS713" s="16"/>
      <c r="AT713" s="16"/>
      <c r="AX713" s="17"/>
      <c r="AY713" s="77"/>
    </row>
    <row r="714" spans="1:51" x14ac:dyDescent="0.25">
      <c r="A714" s="38" t="s">
        <v>926</v>
      </c>
      <c r="B714" s="4" t="str">
        <f>VLOOKUP(LEFT(Table711[[#This Row],[Column1]],FIND("–",Table711[[#This Row],[Column1]])-1),Table610[],2,0)</f>
        <v>5 1/4</v>
      </c>
      <c r="C714" s="13">
        <f>VLOOKUP(LEFT(Table711[[#This Row],[Column1]],FIND("–",Table711[[#This Row],[Column1]])-1),Table610[],4,0)</f>
        <v>5.25</v>
      </c>
      <c r="D714" s="4" t="str">
        <f t="shared" si="22"/>
        <v>10</v>
      </c>
      <c r="E714" s="4" t="s">
        <v>382</v>
      </c>
      <c r="F714" s="4" t="s">
        <v>372</v>
      </c>
      <c r="G714" s="4" t="str">
        <f>CONCATENATE(Table711[[#This Row],[Fraction]],"-",Table711[[#This Row],[Pitch]]," ",Table711[[#This Row],[Series]]," ",Table711[[#This Row],[Class]])</f>
        <v>5 1/4-10 UNS 2A</v>
      </c>
      <c r="H714" s="4" t="str">
        <f>CONCATENATE(TEXT(Table711[[#This Row],[Decimal]],".000"),"-",Table711[[#This Row],[Pitch]]," ",Table711[[#This Row],[Series]]," ",Table711[[#This Row],[Class]])</f>
        <v>5.250-10 UNS 2A</v>
      </c>
      <c r="I714" s="55">
        <v>2.2000000000000001E-3</v>
      </c>
      <c r="J714" s="55">
        <v>5.2477999999999998</v>
      </c>
      <c r="K714" s="55">
        <v>5.2348999999999997</v>
      </c>
      <c r="L714" s="55" t="s">
        <v>551</v>
      </c>
      <c r="M714" s="55">
        <v>5.1829000000000001</v>
      </c>
      <c r="N714" s="55">
        <v>5.1756000000000002</v>
      </c>
      <c r="O714" s="55">
        <v>5.1288</v>
      </c>
      <c r="R714" s="4"/>
      <c r="S714" s="38" t="s">
        <v>926</v>
      </c>
      <c r="T714" s="4" t="str">
        <f>VLOOKUP(LEFT(Table7912[[#This Row],[Column1]],FIND("–",Table7912[[#This Row],[Column1]])-1),Table610[],2,0)</f>
        <v>5 1/4</v>
      </c>
      <c r="U714" s="13">
        <f>VLOOKUP(LEFT(Table7912[[#This Row],[Column1]],FIND("–",Table7912[[#This Row],[Column1]])-1),Table610[],4,0)</f>
        <v>5.25</v>
      </c>
      <c r="V714" s="4" t="str">
        <f t="shared" si="23"/>
        <v>10</v>
      </c>
      <c r="W714" s="4" t="s">
        <v>382</v>
      </c>
      <c r="X714" s="4" t="s">
        <v>373</v>
      </c>
      <c r="Y714" s="4" t="str">
        <f>CONCATENATE(Table7912[[#This Row],[Fraction]],"-",Table7912[[#This Row],[Pitch]]," ",Table7912[[#This Row],[Series]]," ",Table7912[[#This Row],[Class]])</f>
        <v>5 1/4-10 UNS 2B</v>
      </c>
      <c r="Z714" s="4" t="str">
        <f>CONCATENATE(TEXT(Table7912[[#This Row],[Decimal]],".000"),"-",Table7912[[#This Row],[Pitch]]," ",Table7912[[#This Row],[Series]]," ",Table7912[[#This Row],[Class]])</f>
        <v>5.250-10 UNS 2B</v>
      </c>
      <c r="AC714" s="55">
        <v>5.25</v>
      </c>
      <c r="AE714" s="4">
        <v>5.1943999999999999</v>
      </c>
      <c r="AF714" s="4">
        <v>5.1849999999999996</v>
      </c>
      <c r="AG714" s="4"/>
      <c r="AH714" s="55">
        <v>5.1420000000000003</v>
      </c>
      <c r="AI714" s="4">
        <v>5.1630000000000003</v>
      </c>
      <c r="AJ714" s="4"/>
      <c r="AK714" s="4"/>
      <c r="AL714" s="4"/>
      <c r="AM714" s="4"/>
      <c r="AN714" s="4"/>
      <c r="AO714" s="4"/>
      <c r="AS714" s="16"/>
      <c r="AT714" s="16"/>
      <c r="AX714" s="17"/>
      <c r="AY714" s="77"/>
    </row>
    <row r="715" spans="1:51" x14ac:dyDescent="0.25">
      <c r="A715" s="38" t="s">
        <v>927</v>
      </c>
      <c r="B715" s="4" t="str">
        <f>VLOOKUP(LEFT(Table711[[#This Row],[Column1]],FIND("–",Table711[[#This Row],[Column1]])-1),Table610[],2,0)</f>
        <v>5 1/4</v>
      </c>
      <c r="C715" s="13">
        <f>VLOOKUP(LEFT(Table711[[#This Row],[Column1]],FIND("–",Table711[[#This Row],[Column1]])-1),Table610[],4,0)</f>
        <v>5.25</v>
      </c>
      <c r="D715" s="4" t="str">
        <f t="shared" si="22"/>
        <v>14</v>
      </c>
      <c r="E715" s="4" t="s">
        <v>382</v>
      </c>
      <c r="F715" s="4" t="s">
        <v>372</v>
      </c>
      <c r="G715" s="4" t="str">
        <f>CONCATENATE(Table711[[#This Row],[Fraction]],"-",Table711[[#This Row],[Pitch]]," ",Table711[[#This Row],[Series]]," ",Table711[[#This Row],[Class]])</f>
        <v>5 1/4-14 UNS 2A</v>
      </c>
      <c r="H715" s="4" t="str">
        <f>CONCATENATE(TEXT(Table711[[#This Row],[Decimal]],".000"),"-",Table711[[#This Row],[Pitch]]," ",Table711[[#This Row],[Series]]," ",Table711[[#This Row],[Class]])</f>
        <v>5.250-14 UNS 2A</v>
      </c>
      <c r="I715" s="55">
        <v>1.9E-3</v>
      </c>
      <c r="J715" s="55">
        <v>5.2481</v>
      </c>
      <c r="K715" s="55">
        <v>5.2378</v>
      </c>
      <c r="L715" s="55" t="s">
        <v>551</v>
      </c>
      <c r="M715" s="55">
        <v>5.2016999999999998</v>
      </c>
      <c r="N715" s="55">
        <v>5.1952999999999996</v>
      </c>
      <c r="O715" s="55">
        <v>5.1631</v>
      </c>
      <c r="R715" s="4"/>
      <c r="S715" s="38" t="s">
        <v>927</v>
      </c>
      <c r="T715" s="4" t="str">
        <f>VLOOKUP(LEFT(Table7912[[#This Row],[Column1]],FIND("–",Table7912[[#This Row],[Column1]])-1),Table610[],2,0)</f>
        <v>5 1/4</v>
      </c>
      <c r="U715" s="13">
        <f>VLOOKUP(LEFT(Table7912[[#This Row],[Column1]],FIND("–",Table7912[[#This Row],[Column1]])-1),Table610[],4,0)</f>
        <v>5.25</v>
      </c>
      <c r="V715" s="4" t="str">
        <f t="shared" si="23"/>
        <v>14</v>
      </c>
      <c r="W715" s="4" t="s">
        <v>382</v>
      </c>
      <c r="X715" s="4" t="s">
        <v>373</v>
      </c>
      <c r="Y715" s="4" t="str">
        <f>CONCATENATE(Table7912[[#This Row],[Fraction]],"-",Table7912[[#This Row],[Pitch]]," ",Table7912[[#This Row],[Series]]," ",Table7912[[#This Row],[Class]])</f>
        <v>5 1/4-14 UNS 2B</v>
      </c>
      <c r="Z715" s="4" t="str">
        <f>CONCATENATE(TEXT(Table7912[[#This Row],[Decimal]],".000"),"-",Table7912[[#This Row],[Pitch]]," ",Table7912[[#This Row],[Series]]," ",Table7912[[#This Row],[Class]])</f>
        <v>5.250-14 UNS 2B</v>
      </c>
      <c r="AC715" s="55">
        <v>5.25</v>
      </c>
      <c r="AE715" s="4">
        <v>5.2119</v>
      </c>
      <c r="AF715" s="4">
        <v>5.2035999999999998</v>
      </c>
      <c r="AG715" s="4"/>
      <c r="AH715" s="55">
        <v>5.173</v>
      </c>
      <c r="AI715" s="4">
        <v>5.1879999999999997</v>
      </c>
      <c r="AJ715" s="4"/>
      <c r="AK715" s="4"/>
      <c r="AL715" s="4"/>
      <c r="AM715" s="4"/>
      <c r="AN715" s="4"/>
      <c r="AO715" s="4"/>
      <c r="AS715" s="16"/>
      <c r="AT715" s="16"/>
      <c r="AX715" s="17"/>
      <c r="AY715" s="77"/>
    </row>
    <row r="716" spans="1:51" x14ac:dyDescent="0.25">
      <c r="A716" s="38" t="s">
        <v>928</v>
      </c>
      <c r="B716" s="4" t="str">
        <f>VLOOKUP(LEFT(Table711[[#This Row],[Column1]],FIND("–",Table711[[#This Row],[Column1]])-1),Table610[],2,0)</f>
        <v>5 1/4</v>
      </c>
      <c r="C716" s="13">
        <f>VLOOKUP(LEFT(Table711[[#This Row],[Column1]],FIND("–",Table711[[#This Row],[Column1]])-1),Table610[],4,0)</f>
        <v>5.25</v>
      </c>
      <c r="D716" s="4" t="str">
        <f t="shared" si="22"/>
        <v>12</v>
      </c>
      <c r="E716" s="4" t="s">
        <v>384</v>
      </c>
      <c r="F716" s="4" t="s">
        <v>372</v>
      </c>
      <c r="G716" s="4" t="str">
        <f>CONCATENATE(Table711[[#This Row],[Fraction]],"-",Table711[[#This Row],[Pitch]]," ",Table711[[#This Row],[Series]]," ",Table711[[#This Row],[Class]])</f>
        <v>5 1/4-12 UN 2A</v>
      </c>
      <c r="H716" s="4" t="str">
        <f>CONCATENATE(TEXT(Table711[[#This Row],[Decimal]],".000"),"-",Table711[[#This Row],[Pitch]]," ",Table711[[#This Row],[Series]]," ",Table711[[#This Row],[Class]])</f>
        <v>5.250-12 UN 2A</v>
      </c>
      <c r="I716" s="55">
        <v>2E-3</v>
      </c>
      <c r="J716" s="55">
        <v>5.2480000000000002</v>
      </c>
      <c r="K716" s="55">
        <v>5.2366000000000001</v>
      </c>
      <c r="L716" s="55" t="s">
        <v>551</v>
      </c>
      <c r="M716" s="55">
        <v>5.1939000000000002</v>
      </c>
      <c r="N716" s="55">
        <v>5.1871999999999998</v>
      </c>
      <c r="O716" s="55">
        <v>5.1487999999999996</v>
      </c>
      <c r="R716" s="4"/>
      <c r="S716" s="38" t="s">
        <v>928</v>
      </c>
      <c r="T716" s="4" t="str">
        <f>VLOOKUP(LEFT(Table7912[[#This Row],[Column1]],FIND("–",Table7912[[#This Row],[Column1]])-1),Table610[],2,0)</f>
        <v>5 1/4</v>
      </c>
      <c r="U716" s="13">
        <f>VLOOKUP(LEFT(Table7912[[#This Row],[Column1]],FIND("–",Table7912[[#This Row],[Column1]])-1),Table610[],4,0)</f>
        <v>5.25</v>
      </c>
      <c r="V716" s="4" t="str">
        <f t="shared" si="23"/>
        <v>12</v>
      </c>
      <c r="W716" s="4" t="s">
        <v>384</v>
      </c>
      <c r="X716" s="4" t="s">
        <v>373</v>
      </c>
      <c r="Y716" s="4" t="str">
        <f>CONCATENATE(Table7912[[#This Row],[Fraction]],"-",Table7912[[#This Row],[Pitch]]," ",Table7912[[#This Row],[Series]]," ",Table7912[[#This Row],[Class]])</f>
        <v>5 1/4-12 UN 2B</v>
      </c>
      <c r="Z716" s="4" t="str">
        <f>CONCATENATE(TEXT(Table7912[[#This Row],[Decimal]],".000"),"-",Table7912[[#This Row],[Pitch]]," ",Table7912[[#This Row],[Series]]," ",Table7912[[#This Row],[Class]])</f>
        <v>5.250-12 UN 2B</v>
      </c>
      <c r="AC716" s="55">
        <v>5.25</v>
      </c>
      <c r="AE716" s="4">
        <v>5.2046000000000001</v>
      </c>
      <c r="AF716" s="4">
        <v>5.1959</v>
      </c>
      <c r="AG716" s="4"/>
      <c r="AH716" s="55">
        <v>5.16</v>
      </c>
      <c r="AI716" s="4">
        <v>5.1779999999999999</v>
      </c>
      <c r="AJ716" s="4"/>
      <c r="AK716" s="4"/>
      <c r="AL716" s="4"/>
      <c r="AM716" s="4"/>
      <c r="AN716" s="4"/>
      <c r="AO716" s="4"/>
      <c r="AS716" s="16"/>
      <c r="AT716" s="16"/>
      <c r="AX716" s="17"/>
      <c r="AY716" s="77"/>
    </row>
    <row r="717" spans="1:51" x14ac:dyDescent="0.25">
      <c r="A717" s="38" t="s">
        <v>928</v>
      </c>
      <c r="B717" s="4" t="str">
        <f>VLOOKUP(LEFT(Table711[[#This Row],[Column1]],FIND("–",Table711[[#This Row],[Column1]])-1),Table610[],2,0)</f>
        <v>5 1/4</v>
      </c>
      <c r="C717" s="13">
        <f>VLOOKUP(LEFT(Table711[[#This Row],[Column1]],FIND("–",Table711[[#This Row],[Column1]])-1),Table610[],4,0)</f>
        <v>5.25</v>
      </c>
      <c r="D717" s="4" t="str">
        <f t="shared" si="22"/>
        <v>12</v>
      </c>
      <c r="E717" s="4" t="s">
        <v>384</v>
      </c>
      <c r="F717" s="4" t="s">
        <v>374</v>
      </c>
      <c r="G717" s="4" t="str">
        <f>CONCATENATE(Table711[[#This Row],[Fraction]],"-",Table711[[#This Row],[Pitch]]," ",Table711[[#This Row],[Series]]," ",Table711[[#This Row],[Class]])</f>
        <v>5 1/4-12 UN 3A</v>
      </c>
      <c r="H717" s="4" t="str">
        <f>CONCATENATE(TEXT(Table711[[#This Row],[Decimal]],".000"),"-",Table711[[#This Row],[Pitch]]," ",Table711[[#This Row],[Series]]," ",Table711[[#This Row],[Class]])</f>
        <v>5.250-12 UN 3A</v>
      </c>
      <c r="I717" s="55">
        <v>0</v>
      </c>
      <c r="J717" s="55">
        <v>5.25</v>
      </c>
      <c r="K717" s="55">
        <v>5.2385999999999999</v>
      </c>
      <c r="L717" s="55" t="s">
        <v>551</v>
      </c>
      <c r="M717" s="55">
        <v>5.1959</v>
      </c>
      <c r="N717" s="55">
        <v>5.1909000000000001</v>
      </c>
      <c r="O717" s="55">
        <v>5.1508000000000003</v>
      </c>
      <c r="R717" s="4"/>
      <c r="S717" s="38" t="s">
        <v>928</v>
      </c>
      <c r="T717" s="4" t="str">
        <f>VLOOKUP(LEFT(Table7912[[#This Row],[Column1]],FIND("–",Table7912[[#This Row],[Column1]])-1),Table610[],2,0)</f>
        <v>5 1/4</v>
      </c>
      <c r="U717" s="13">
        <f>VLOOKUP(LEFT(Table7912[[#This Row],[Column1]],FIND("–",Table7912[[#This Row],[Column1]])-1),Table610[],4,0)</f>
        <v>5.25</v>
      </c>
      <c r="V717" s="4" t="str">
        <f t="shared" si="23"/>
        <v>12</v>
      </c>
      <c r="W717" s="4" t="s">
        <v>384</v>
      </c>
      <c r="X717" s="4" t="s">
        <v>375</v>
      </c>
      <c r="Y717" s="4" t="str">
        <f>CONCATENATE(Table7912[[#This Row],[Fraction]],"-",Table7912[[#This Row],[Pitch]]," ",Table7912[[#This Row],[Series]]," ",Table7912[[#This Row],[Class]])</f>
        <v>5 1/4-12 UN 3B</v>
      </c>
      <c r="Z717" s="4" t="str">
        <f>CONCATENATE(TEXT(Table7912[[#This Row],[Decimal]],".000"),"-",Table7912[[#This Row],[Pitch]]," ",Table7912[[#This Row],[Series]]," ",Table7912[[#This Row],[Class]])</f>
        <v>5.250-12 UN 3B</v>
      </c>
      <c r="AC717" s="55">
        <v>5.25</v>
      </c>
      <c r="AE717" s="4">
        <v>5.2024999999999997</v>
      </c>
      <c r="AF717" s="4">
        <v>5.1959</v>
      </c>
      <c r="AG717" s="4"/>
      <c r="AH717" s="55">
        <v>5.16</v>
      </c>
      <c r="AI717" s="4">
        <v>5.1698000000000004</v>
      </c>
      <c r="AJ717" s="4"/>
      <c r="AK717" s="4"/>
      <c r="AL717" s="4"/>
      <c r="AM717" s="4"/>
      <c r="AN717" s="4"/>
      <c r="AO717" s="4"/>
      <c r="AS717" s="16"/>
      <c r="AT717" s="16"/>
      <c r="AX717" s="17"/>
      <c r="AY717" s="77"/>
    </row>
    <row r="718" spans="1:51" x14ac:dyDescent="0.25">
      <c r="A718" s="38" t="s">
        <v>929</v>
      </c>
      <c r="B718" s="4" t="str">
        <f>VLOOKUP(LEFT(Table711[[#This Row],[Column1]],FIND("–",Table711[[#This Row],[Column1]])-1),Table610[],2,0)</f>
        <v>5 1/4</v>
      </c>
      <c r="C718" s="13">
        <f>VLOOKUP(LEFT(Table711[[#This Row],[Column1]],FIND("–",Table711[[#This Row],[Column1]])-1),Table610[],4,0)</f>
        <v>5.25</v>
      </c>
      <c r="D718" s="4" t="str">
        <f t="shared" si="22"/>
        <v>16</v>
      </c>
      <c r="E718" s="4" t="s">
        <v>384</v>
      </c>
      <c r="F718" s="4" t="s">
        <v>372</v>
      </c>
      <c r="G718" s="4" t="str">
        <f>CONCATENATE(Table711[[#This Row],[Fraction]],"-",Table711[[#This Row],[Pitch]]," ",Table711[[#This Row],[Series]]," ",Table711[[#This Row],[Class]])</f>
        <v>5 1/4-16 UN 2A</v>
      </c>
      <c r="H718" s="4" t="str">
        <f>CONCATENATE(TEXT(Table711[[#This Row],[Decimal]],".000"),"-",Table711[[#This Row],[Pitch]]," ",Table711[[#This Row],[Series]]," ",Table711[[#This Row],[Class]])</f>
        <v>5.250-16 UN 2A</v>
      </c>
      <c r="I718" s="55">
        <v>1.8E-3</v>
      </c>
      <c r="J718" s="55">
        <v>5.2481999999999998</v>
      </c>
      <c r="K718" s="55">
        <v>5.2388000000000003</v>
      </c>
      <c r="L718" s="55" t="s">
        <v>551</v>
      </c>
      <c r="M718" s="55">
        <v>5.2076000000000002</v>
      </c>
      <c r="N718" s="55">
        <v>5.2015000000000002</v>
      </c>
      <c r="O718" s="55">
        <v>5.1737000000000002</v>
      </c>
      <c r="R718" s="4"/>
      <c r="S718" s="38" t="s">
        <v>929</v>
      </c>
      <c r="T718" s="4" t="str">
        <f>VLOOKUP(LEFT(Table7912[[#This Row],[Column1]],FIND("–",Table7912[[#This Row],[Column1]])-1),Table610[],2,0)</f>
        <v>5 1/4</v>
      </c>
      <c r="U718" s="13">
        <f>VLOOKUP(LEFT(Table7912[[#This Row],[Column1]],FIND("–",Table7912[[#This Row],[Column1]])-1),Table610[],4,0)</f>
        <v>5.25</v>
      </c>
      <c r="V718" s="4" t="str">
        <f t="shared" si="23"/>
        <v>16</v>
      </c>
      <c r="W718" s="4" t="s">
        <v>384</v>
      </c>
      <c r="X718" s="4" t="s">
        <v>373</v>
      </c>
      <c r="Y718" s="4" t="str">
        <f>CONCATENATE(Table7912[[#This Row],[Fraction]],"-",Table7912[[#This Row],[Pitch]]," ",Table7912[[#This Row],[Series]]," ",Table7912[[#This Row],[Class]])</f>
        <v>5 1/4-16 UN 2B</v>
      </c>
      <c r="Z718" s="4" t="str">
        <f>CONCATENATE(TEXT(Table7912[[#This Row],[Decimal]],".000"),"-",Table7912[[#This Row],[Pitch]]," ",Table7912[[#This Row],[Series]]," ",Table7912[[#This Row],[Class]])</f>
        <v>5.250-16 UN 2B</v>
      </c>
      <c r="AC718" s="55">
        <v>5.25</v>
      </c>
      <c r="AE718" s="4">
        <v>5.2172999999999998</v>
      </c>
      <c r="AF718" s="4">
        <v>5.2093999999999996</v>
      </c>
      <c r="AG718" s="4"/>
      <c r="AH718" s="55">
        <v>5.1820000000000004</v>
      </c>
      <c r="AI718" s="4">
        <v>5.1959999999999997</v>
      </c>
      <c r="AJ718" s="4"/>
      <c r="AK718" s="4"/>
      <c r="AL718" s="4"/>
      <c r="AM718" s="4"/>
      <c r="AN718" s="4"/>
      <c r="AO718" s="4"/>
      <c r="AS718" s="16"/>
      <c r="AT718" s="16"/>
      <c r="AX718" s="17"/>
      <c r="AY718" s="77"/>
    </row>
    <row r="719" spans="1:51" x14ac:dyDescent="0.25">
      <c r="A719" s="38" t="s">
        <v>929</v>
      </c>
      <c r="B719" s="4" t="str">
        <f>VLOOKUP(LEFT(Table711[[#This Row],[Column1]],FIND("–",Table711[[#This Row],[Column1]])-1),Table610[],2,0)</f>
        <v>5 1/4</v>
      </c>
      <c r="C719" s="13">
        <f>VLOOKUP(LEFT(Table711[[#This Row],[Column1]],FIND("–",Table711[[#This Row],[Column1]])-1),Table610[],4,0)</f>
        <v>5.25</v>
      </c>
      <c r="D719" s="4" t="str">
        <f t="shared" si="22"/>
        <v>16</v>
      </c>
      <c r="E719" s="4" t="s">
        <v>384</v>
      </c>
      <c r="F719" s="4" t="s">
        <v>374</v>
      </c>
      <c r="G719" s="4" t="str">
        <f>CONCATENATE(Table711[[#This Row],[Fraction]],"-",Table711[[#This Row],[Pitch]]," ",Table711[[#This Row],[Series]]," ",Table711[[#This Row],[Class]])</f>
        <v>5 1/4-16 UN 3A</v>
      </c>
      <c r="H719" s="4" t="str">
        <f>CONCATENATE(TEXT(Table711[[#This Row],[Decimal]],".000"),"-",Table711[[#This Row],[Pitch]]," ",Table711[[#This Row],[Series]]," ",Table711[[#This Row],[Class]])</f>
        <v>5.250-16 UN 3A</v>
      </c>
      <c r="I719" s="55">
        <v>0</v>
      </c>
      <c r="J719" s="55">
        <v>5.25</v>
      </c>
      <c r="K719" s="55">
        <v>5.2405999999999997</v>
      </c>
      <c r="L719" s="55" t="s">
        <v>551</v>
      </c>
      <c r="M719" s="55">
        <v>5.2093999999999996</v>
      </c>
      <c r="N719" s="55">
        <v>5.2049000000000003</v>
      </c>
      <c r="O719" s="55">
        <v>5.1755000000000004</v>
      </c>
      <c r="R719" s="4"/>
      <c r="S719" s="38" t="s">
        <v>929</v>
      </c>
      <c r="T719" s="4" t="str">
        <f>VLOOKUP(LEFT(Table7912[[#This Row],[Column1]],FIND("–",Table7912[[#This Row],[Column1]])-1),Table610[],2,0)</f>
        <v>5 1/4</v>
      </c>
      <c r="U719" s="13">
        <f>VLOOKUP(LEFT(Table7912[[#This Row],[Column1]],FIND("–",Table7912[[#This Row],[Column1]])-1),Table610[],4,0)</f>
        <v>5.25</v>
      </c>
      <c r="V719" s="4" t="str">
        <f t="shared" si="23"/>
        <v>16</v>
      </c>
      <c r="W719" s="4" t="s">
        <v>384</v>
      </c>
      <c r="X719" s="4" t="s">
        <v>375</v>
      </c>
      <c r="Y719" s="4" t="str">
        <f>CONCATENATE(Table7912[[#This Row],[Fraction]],"-",Table7912[[#This Row],[Pitch]]," ",Table7912[[#This Row],[Series]]," ",Table7912[[#This Row],[Class]])</f>
        <v>5 1/4-16 UN 3B</v>
      </c>
      <c r="Z719" s="4" t="str">
        <f>CONCATENATE(TEXT(Table7912[[#This Row],[Decimal]],".000"),"-",Table7912[[#This Row],[Pitch]]," ",Table7912[[#This Row],[Series]]," ",Table7912[[#This Row],[Class]])</f>
        <v>5.250-16 UN 3B</v>
      </c>
      <c r="AC719" s="55">
        <v>5.25</v>
      </c>
      <c r="AE719" s="4">
        <v>5.2153</v>
      </c>
      <c r="AF719" s="4">
        <v>5.2093999999999996</v>
      </c>
      <c r="AG719" s="4"/>
      <c r="AH719" s="55">
        <v>5.1820000000000004</v>
      </c>
      <c r="AI719" s="4">
        <v>5.1908000000000003</v>
      </c>
      <c r="AJ719" s="4"/>
      <c r="AK719" s="4"/>
      <c r="AL719" s="4"/>
      <c r="AM719" s="4"/>
      <c r="AN719" s="4"/>
      <c r="AO719" s="4"/>
      <c r="AS719" s="16"/>
      <c r="AT719" s="16"/>
      <c r="AX719" s="17"/>
      <c r="AY719" s="77"/>
    </row>
    <row r="720" spans="1:51" x14ac:dyDescent="0.25">
      <c r="A720" s="38" t="s">
        <v>930</v>
      </c>
      <c r="B720" s="4" t="str">
        <f>VLOOKUP(LEFT(Table711[[#This Row],[Column1]],FIND("–",Table711[[#This Row],[Column1]])-1),Table610[],2,0)</f>
        <v>5 1/2</v>
      </c>
      <c r="C720" s="13">
        <f>VLOOKUP(LEFT(Table711[[#This Row],[Column1]],FIND("–",Table711[[#This Row],[Column1]])-1),Table610[],4,0)</f>
        <v>5.5</v>
      </c>
      <c r="D720" s="4" t="str">
        <f t="shared" si="22"/>
        <v>10</v>
      </c>
      <c r="E720" s="4" t="s">
        <v>382</v>
      </c>
      <c r="F720" s="4" t="s">
        <v>372</v>
      </c>
      <c r="G720" s="4" t="str">
        <f>CONCATENATE(Table711[[#This Row],[Fraction]],"-",Table711[[#This Row],[Pitch]]," ",Table711[[#This Row],[Series]]," ",Table711[[#This Row],[Class]])</f>
        <v>5 1/2-10 UNS 2A</v>
      </c>
      <c r="H720" s="4" t="str">
        <f>CONCATENATE(TEXT(Table711[[#This Row],[Decimal]],".000"),"-",Table711[[#This Row],[Pitch]]," ",Table711[[#This Row],[Series]]," ",Table711[[#This Row],[Class]])</f>
        <v>5.500-10 UNS 2A</v>
      </c>
      <c r="I720" s="55">
        <v>2.2000000000000001E-3</v>
      </c>
      <c r="J720" s="55">
        <v>5.4977999999999998</v>
      </c>
      <c r="K720" s="55">
        <v>5.4848999999999997</v>
      </c>
      <c r="L720" s="55" t="s">
        <v>551</v>
      </c>
      <c r="M720" s="55">
        <v>5.4328000000000003</v>
      </c>
      <c r="N720" s="55">
        <v>5.4256000000000002</v>
      </c>
      <c r="O720" s="55">
        <v>5.3788</v>
      </c>
      <c r="R720" s="4"/>
      <c r="S720" s="38" t="s">
        <v>930</v>
      </c>
      <c r="T720" s="4" t="str">
        <f>VLOOKUP(LEFT(Table7912[[#This Row],[Column1]],FIND("–",Table7912[[#This Row],[Column1]])-1),Table610[],2,0)</f>
        <v>5 1/2</v>
      </c>
      <c r="U720" s="13">
        <f>VLOOKUP(LEFT(Table7912[[#This Row],[Column1]],FIND("–",Table7912[[#This Row],[Column1]])-1),Table610[],4,0)</f>
        <v>5.5</v>
      </c>
      <c r="V720" s="4" t="str">
        <f t="shared" si="23"/>
        <v>10</v>
      </c>
      <c r="W720" s="4" t="s">
        <v>382</v>
      </c>
      <c r="X720" s="4" t="s">
        <v>373</v>
      </c>
      <c r="Y720" s="4" t="str">
        <f>CONCATENATE(Table7912[[#This Row],[Fraction]],"-",Table7912[[#This Row],[Pitch]]," ",Table7912[[#This Row],[Series]]," ",Table7912[[#This Row],[Class]])</f>
        <v>5 1/2-10 UNS 2B</v>
      </c>
      <c r="Z720" s="4" t="str">
        <f>CONCATENATE(TEXT(Table7912[[#This Row],[Decimal]],".000"),"-",Table7912[[#This Row],[Pitch]]," ",Table7912[[#This Row],[Series]]," ",Table7912[[#This Row],[Class]])</f>
        <v>5.500-10 UNS 2B</v>
      </c>
      <c r="AC720" s="55">
        <v>5.5</v>
      </c>
      <c r="AE720" s="4">
        <v>5.4443999999999999</v>
      </c>
      <c r="AF720" s="4">
        <v>5.4349999999999996</v>
      </c>
      <c r="AG720" s="4"/>
      <c r="AH720" s="55">
        <v>5.3920000000000003</v>
      </c>
      <c r="AI720" s="4">
        <v>5.4130000000000003</v>
      </c>
      <c r="AJ720" s="4"/>
      <c r="AK720" s="4"/>
      <c r="AL720" s="4"/>
      <c r="AM720" s="4"/>
      <c r="AN720" s="4"/>
      <c r="AO720" s="4"/>
      <c r="AS720" s="16"/>
      <c r="AT720" s="16"/>
      <c r="AX720" s="17"/>
      <c r="AY720" s="77"/>
    </row>
    <row r="721" spans="1:51" x14ac:dyDescent="0.25">
      <c r="A721" s="38" t="s">
        <v>931</v>
      </c>
      <c r="B721" s="4" t="str">
        <f>VLOOKUP(LEFT(Table711[[#This Row],[Column1]],FIND("–",Table711[[#This Row],[Column1]])-1),Table610[],2,0)</f>
        <v>5 1/2</v>
      </c>
      <c r="C721" s="13">
        <f>VLOOKUP(LEFT(Table711[[#This Row],[Column1]],FIND("–",Table711[[#This Row],[Column1]])-1),Table610[],4,0)</f>
        <v>5.5</v>
      </c>
      <c r="D721" s="4" t="str">
        <f t="shared" si="22"/>
        <v>14</v>
      </c>
      <c r="E721" s="4" t="s">
        <v>382</v>
      </c>
      <c r="F721" s="4" t="s">
        <v>372</v>
      </c>
      <c r="G721" s="4" t="str">
        <f>CONCATENATE(Table711[[#This Row],[Fraction]],"-",Table711[[#This Row],[Pitch]]," ",Table711[[#This Row],[Series]]," ",Table711[[#This Row],[Class]])</f>
        <v>5 1/2-14 UNS 2A</v>
      </c>
      <c r="H721" s="4" t="str">
        <f>CONCATENATE(TEXT(Table711[[#This Row],[Decimal]],".000"),"-",Table711[[#This Row],[Pitch]]," ",Table711[[#This Row],[Series]]," ",Table711[[#This Row],[Class]])</f>
        <v>5.500-14 UNS 2A</v>
      </c>
      <c r="I721" s="55">
        <v>1.9E-3</v>
      </c>
      <c r="J721" s="55">
        <v>5.4981</v>
      </c>
      <c r="K721" s="55">
        <v>5.4878</v>
      </c>
      <c r="L721" s="55" t="s">
        <v>551</v>
      </c>
      <c r="M721" s="55">
        <v>5.4516999999999998</v>
      </c>
      <c r="N721" s="55">
        <v>5.4452999999999996</v>
      </c>
      <c r="O721" s="55">
        <v>5.4131</v>
      </c>
      <c r="R721" s="4"/>
      <c r="S721" s="38" t="s">
        <v>931</v>
      </c>
      <c r="T721" s="4" t="str">
        <f>VLOOKUP(LEFT(Table7912[[#This Row],[Column1]],FIND("–",Table7912[[#This Row],[Column1]])-1),Table610[],2,0)</f>
        <v>5 1/2</v>
      </c>
      <c r="U721" s="13">
        <f>VLOOKUP(LEFT(Table7912[[#This Row],[Column1]],FIND("–",Table7912[[#This Row],[Column1]])-1),Table610[],4,0)</f>
        <v>5.5</v>
      </c>
      <c r="V721" s="4" t="str">
        <f t="shared" si="23"/>
        <v>14</v>
      </c>
      <c r="W721" s="4" t="s">
        <v>382</v>
      </c>
      <c r="X721" s="4" t="s">
        <v>373</v>
      </c>
      <c r="Y721" s="4" t="str">
        <f>CONCATENATE(Table7912[[#This Row],[Fraction]],"-",Table7912[[#This Row],[Pitch]]," ",Table7912[[#This Row],[Series]]," ",Table7912[[#This Row],[Class]])</f>
        <v>5 1/2-14 UNS 2B</v>
      </c>
      <c r="Z721" s="4" t="str">
        <f>CONCATENATE(TEXT(Table7912[[#This Row],[Decimal]],".000"),"-",Table7912[[#This Row],[Pitch]]," ",Table7912[[#This Row],[Series]]," ",Table7912[[#This Row],[Class]])</f>
        <v>5.500-14 UNS 2B</v>
      </c>
      <c r="AC721" s="55">
        <v>5.5</v>
      </c>
      <c r="AE721" s="4">
        <v>5.4619</v>
      </c>
      <c r="AF721" s="4">
        <v>5.4535999999999998</v>
      </c>
      <c r="AG721" s="4"/>
      <c r="AH721" s="55">
        <v>5.423</v>
      </c>
      <c r="AI721" s="4">
        <v>5.4379999999999997</v>
      </c>
      <c r="AJ721" s="4"/>
      <c r="AK721" s="4"/>
      <c r="AL721" s="4"/>
      <c r="AM721" s="4"/>
      <c r="AN721" s="4"/>
      <c r="AO721" s="4"/>
      <c r="AS721" s="16"/>
      <c r="AT721" s="16"/>
      <c r="AX721" s="17"/>
      <c r="AY721" s="77"/>
    </row>
    <row r="722" spans="1:51" x14ac:dyDescent="0.25">
      <c r="A722" s="38" t="s">
        <v>932</v>
      </c>
      <c r="B722" s="4" t="str">
        <f>VLOOKUP(LEFT(Table711[[#This Row],[Column1]],FIND("–",Table711[[#This Row],[Column1]])-1),Table610[],2,0)</f>
        <v>5 1/2</v>
      </c>
      <c r="C722" s="13">
        <f>VLOOKUP(LEFT(Table711[[#This Row],[Column1]],FIND("–",Table711[[#This Row],[Column1]])-1),Table610[],4,0)</f>
        <v>5.5</v>
      </c>
      <c r="D722" s="4" t="str">
        <f t="shared" si="22"/>
        <v>12</v>
      </c>
      <c r="E722" s="4" t="s">
        <v>384</v>
      </c>
      <c r="F722" s="4" t="s">
        <v>372</v>
      </c>
      <c r="G722" s="4" t="str">
        <f>CONCATENATE(Table711[[#This Row],[Fraction]],"-",Table711[[#This Row],[Pitch]]," ",Table711[[#This Row],[Series]]," ",Table711[[#This Row],[Class]])</f>
        <v>5 1/2-12 UN 2A</v>
      </c>
      <c r="H722" s="4" t="str">
        <f>CONCATENATE(TEXT(Table711[[#This Row],[Decimal]],".000"),"-",Table711[[#This Row],[Pitch]]," ",Table711[[#This Row],[Series]]," ",Table711[[#This Row],[Class]])</f>
        <v>5.500-12 UN 2A</v>
      </c>
      <c r="I722" s="55">
        <v>2E-3</v>
      </c>
      <c r="J722" s="55">
        <v>5.4980000000000002</v>
      </c>
      <c r="K722" s="55">
        <v>5.4866000000000001</v>
      </c>
      <c r="L722" s="55" t="s">
        <v>551</v>
      </c>
      <c r="M722" s="55">
        <v>5.4439000000000002</v>
      </c>
      <c r="N722" s="55">
        <v>5.4371999999999998</v>
      </c>
      <c r="O722" s="55">
        <v>5.3987999999999996</v>
      </c>
      <c r="R722" s="4"/>
      <c r="S722" s="38" t="s">
        <v>932</v>
      </c>
      <c r="T722" s="4" t="str">
        <f>VLOOKUP(LEFT(Table7912[[#This Row],[Column1]],FIND("–",Table7912[[#This Row],[Column1]])-1),Table610[],2,0)</f>
        <v>5 1/2</v>
      </c>
      <c r="U722" s="13">
        <f>VLOOKUP(LEFT(Table7912[[#This Row],[Column1]],FIND("–",Table7912[[#This Row],[Column1]])-1),Table610[],4,0)</f>
        <v>5.5</v>
      </c>
      <c r="V722" s="4" t="str">
        <f t="shared" si="23"/>
        <v>12</v>
      </c>
      <c r="W722" s="4" t="s">
        <v>384</v>
      </c>
      <c r="X722" s="4" t="s">
        <v>373</v>
      </c>
      <c r="Y722" s="4" t="str">
        <f>CONCATENATE(Table7912[[#This Row],[Fraction]],"-",Table7912[[#This Row],[Pitch]]," ",Table7912[[#This Row],[Series]]," ",Table7912[[#This Row],[Class]])</f>
        <v>5 1/2-12 UN 2B</v>
      </c>
      <c r="Z722" s="4" t="str">
        <f>CONCATENATE(TEXT(Table7912[[#This Row],[Decimal]],".000"),"-",Table7912[[#This Row],[Pitch]]," ",Table7912[[#This Row],[Series]]," ",Table7912[[#This Row],[Class]])</f>
        <v>5.500-12 UN 2B</v>
      </c>
      <c r="AC722" s="55">
        <v>5.5</v>
      </c>
      <c r="AE722" s="4">
        <v>5.4546000000000001</v>
      </c>
      <c r="AF722" s="4">
        <v>5.4459</v>
      </c>
      <c r="AG722" s="4"/>
      <c r="AH722" s="55">
        <v>5.41</v>
      </c>
      <c r="AI722" s="4">
        <v>5.4279999999999999</v>
      </c>
      <c r="AJ722" s="4"/>
      <c r="AK722" s="4"/>
      <c r="AL722" s="4"/>
      <c r="AM722" s="4"/>
      <c r="AN722" s="4"/>
      <c r="AO722" s="4"/>
      <c r="AS722" s="16"/>
      <c r="AT722" s="16"/>
      <c r="AX722" s="17"/>
      <c r="AY722" s="77"/>
    </row>
    <row r="723" spans="1:51" x14ac:dyDescent="0.25">
      <c r="A723" s="38" t="s">
        <v>932</v>
      </c>
      <c r="B723" s="4" t="str">
        <f>VLOOKUP(LEFT(Table711[[#This Row],[Column1]],FIND("–",Table711[[#This Row],[Column1]])-1),Table610[],2,0)</f>
        <v>5 1/2</v>
      </c>
      <c r="C723" s="13">
        <f>VLOOKUP(LEFT(Table711[[#This Row],[Column1]],FIND("–",Table711[[#This Row],[Column1]])-1),Table610[],4,0)</f>
        <v>5.5</v>
      </c>
      <c r="D723" s="4" t="str">
        <f t="shared" si="22"/>
        <v>12</v>
      </c>
      <c r="E723" s="4" t="s">
        <v>384</v>
      </c>
      <c r="F723" s="4" t="s">
        <v>374</v>
      </c>
      <c r="G723" s="4" t="str">
        <f>CONCATENATE(Table711[[#This Row],[Fraction]],"-",Table711[[#This Row],[Pitch]]," ",Table711[[#This Row],[Series]]," ",Table711[[#This Row],[Class]])</f>
        <v>5 1/2-12 UN 3A</v>
      </c>
      <c r="H723" s="4" t="str">
        <f>CONCATENATE(TEXT(Table711[[#This Row],[Decimal]],".000"),"-",Table711[[#This Row],[Pitch]]," ",Table711[[#This Row],[Series]]," ",Table711[[#This Row],[Class]])</f>
        <v>5.500-12 UN 3A</v>
      </c>
      <c r="I723" s="55">
        <v>0</v>
      </c>
      <c r="J723" s="55">
        <v>5.5</v>
      </c>
      <c r="K723" s="55">
        <v>5.4885999999999999</v>
      </c>
      <c r="L723" s="55" t="s">
        <v>551</v>
      </c>
      <c r="M723" s="55">
        <v>5.4459</v>
      </c>
      <c r="N723" s="55">
        <v>5.4409000000000001</v>
      </c>
      <c r="O723" s="55">
        <v>5.4008000000000003</v>
      </c>
      <c r="R723" s="4"/>
      <c r="S723" s="38" t="s">
        <v>932</v>
      </c>
      <c r="T723" s="4" t="str">
        <f>VLOOKUP(LEFT(Table7912[[#This Row],[Column1]],FIND("–",Table7912[[#This Row],[Column1]])-1),Table610[],2,0)</f>
        <v>5 1/2</v>
      </c>
      <c r="U723" s="13">
        <f>VLOOKUP(LEFT(Table7912[[#This Row],[Column1]],FIND("–",Table7912[[#This Row],[Column1]])-1),Table610[],4,0)</f>
        <v>5.5</v>
      </c>
      <c r="V723" s="4" t="str">
        <f t="shared" si="23"/>
        <v>12</v>
      </c>
      <c r="W723" s="4" t="s">
        <v>384</v>
      </c>
      <c r="X723" s="4" t="s">
        <v>375</v>
      </c>
      <c r="Y723" s="4" t="str">
        <f>CONCATENATE(Table7912[[#This Row],[Fraction]],"-",Table7912[[#This Row],[Pitch]]," ",Table7912[[#This Row],[Series]]," ",Table7912[[#This Row],[Class]])</f>
        <v>5 1/2-12 UN 3B</v>
      </c>
      <c r="Z723" s="4" t="str">
        <f>CONCATENATE(TEXT(Table7912[[#This Row],[Decimal]],".000"),"-",Table7912[[#This Row],[Pitch]]," ",Table7912[[#This Row],[Series]]," ",Table7912[[#This Row],[Class]])</f>
        <v>5.500-12 UN 3B</v>
      </c>
      <c r="AC723" s="55">
        <v>5.5</v>
      </c>
      <c r="AE723" s="4">
        <v>5.4524999999999997</v>
      </c>
      <c r="AF723" s="4">
        <v>5.4459</v>
      </c>
      <c r="AG723" s="4"/>
      <c r="AH723" s="55">
        <v>5.41</v>
      </c>
      <c r="AI723" s="4">
        <v>5.4198000000000004</v>
      </c>
      <c r="AJ723" s="4"/>
      <c r="AK723" s="4"/>
      <c r="AL723" s="4"/>
      <c r="AM723" s="4"/>
      <c r="AN723" s="4"/>
      <c r="AO723" s="4"/>
      <c r="AS723" s="16"/>
      <c r="AT723" s="16"/>
      <c r="AX723" s="17"/>
      <c r="AY723" s="77"/>
    </row>
    <row r="724" spans="1:51" x14ac:dyDescent="0.25">
      <c r="A724" s="38" t="s">
        <v>933</v>
      </c>
      <c r="B724" s="4" t="str">
        <f>VLOOKUP(LEFT(Table711[[#This Row],[Column1]],FIND("–",Table711[[#This Row],[Column1]])-1),Table610[],2,0)</f>
        <v>5 1/2</v>
      </c>
      <c r="C724" s="13">
        <f>VLOOKUP(LEFT(Table711[[#This Row],[Column1]],FIND("–",Table711[[#This Row],[Column1]])-1),Table610[],4,0)</f>
        <v>5.5</v>
      </c>
      <c r="D724" s="4" t="str">
        <f t="shared" si="22"/>
        <v>16</v>
      </c>
      <c r="E724" s="4" t="s">
        <v>384</v>
      </c>
      <c r="F724" s="4" t="s">
        <v>372</v>
      </c>
      <c r="G724" s="4" t="str">
        <f>CONCATENATE(Table711[[#This Row],[Fraction]],"-",Table711[[#This Row],[Pitch]]," ",Table711[[#This Row],[Series]]," ",Table711[[#This Row],[Class]])</f>
        <v>5 1/2-16 UN 2A</v>
      </c>
      <c r="H724" s="4" t="str">
        <f>CONCATENATE(TEXT(Table711[[#This Row],[Decimal]],".000"),"-",Table711[[#This Row],[Pitch]]," ",Table711[[#This Row],[Series]]," ",Table711[[#This Row],[Class]])</f>
        <v>5.500-16 UN 2A</v>
      </c>
      <c r="I724" s="55">
        <v>1.8E-3</v>
      </c>
      <c r="J724" s="55">
        <v>5.4981999999999998</v>
      </c>
      <c r="K724" s="55">
        <v>5.4888000000000003</v>
      </c>
      <c r="L724" s="55" t="s">
        <v>551</v>
      </c>
      <c r="M724" s="55">
        <v>5.4576000000000002</v>
      </c>
      <c r="N724" s="55">
        <v>5.4515000000000002</v>
      </c>
      <c r="O724" s="55">
        <v>5.4237000000000002</v>
      </c>
      <c r="R724" s="4"/>
      <c r="S724" s="38" t="s">
        <v>933</v>
      </c>
      <c r="T724" s="4" t="str">
        <f>VLOOKUP(LEFT(Table7912[[#This Row],[Column1]],FIND("–",Table7912[[#This Row],[Column1]])-1),Table610[],2,0)</f>
        <v>5 1/2</v>
      </c>
      <c r="U724" s="13">
        <f>VLOOKUP(LEFT(Table7912[[#This Row],[Column1]],FIND("–",Table7912[[#This Row],[Column1]])-1),Table610[],4,0)</f>
        <v>5.5</v>
      </c>
      <c r="V724" s="4" t="str">
        <f t="shared" si="23"/>
        <v>16</v>
      </c>
      <c r="W724" s="4" t="s">
        <v>384</v>
      </c>
      <c r="X724" s="4" t="s">
        <v>373</v>
      </c>
      <c r="Y724" s="4" t="str">
        <f>CONCATENATE(Table7912[[#This Row],[Fraction]],"-",Table7912[[#This Row],[Pitch]]," ",Table7912[[#This Row],[Series]]," ",Table7912[[#This Row],[Class]])</f>
        <v>5 1/2-16 UN 2B</v>
      </c>
      <c r="Z724" s="4" t="str">
        <f>CONCATENATE(TEXT(Table7912[[#This Row],[Decimal]],".000"),"-",Table7912[[#This Row],[Pitch]]," ",Table7912[[#This Row],[Series]]," ",Table7912[[#This Row],[Class]])</f>
        <v>5.500-16 UN 2B</v>
      </c>
      <c r="AC724" s="55">
        <v>5.5</v>
      </c>
      <c r="AE724" s="4">
        <v>5.4672999999999998</v>
      </c>
      <c r="AF724" s="4">
        <v>5.4593999999999996</v>
      </c>
      <c r="AG724" s="4"/>
      <c r="AH724" s="55">
        <v>5.4320000000000004</v>
      </c>
      <c r="AI724" s="4">
        <v>5.4459999999999997</v>
      </c>
      <c r="AJ724" s="4"/>
      <c r="AK724" s="4"/>
      <c r="AL724" s="4"/>
      <c r="AM724" s="4"/>
      <c r="AN724" s="4"/>
      <c r="AO724" s="4"/>
      <c r="AS724" s="16"/>
      <c r="AT724" s="16"/>
      <c r="AX724" s="17"/>
      <c r="AY724" s="77"/>
    </row>
    <row r="725" spans="1:51" x14ac:dyDescent="0.25">
      <c r="A725" s="38" t="s">
        <v>933</v>
      </c>
      <c r="B725" s="4" t="str">
        <f>VLOOKUP(LEFT(Table711[[#This Row],[Column1]],FIND("–",Table711[[#This Row],[Column1]])-1),Table610[],2,0)</f>
        <v>5 1/2</v>
      </c>
      <c r="C725" s="13">
        <f>VLOOKUP(LEFT(Table711[[#This Row],[Column1]],FIND("–",Table711[[#This Row],[Column1]])-1),Table610[],4,0)</f>
        <v>5.5</v>
      </c>
      <c r="D725" s="4" t="str">
        <f t="shared" si="22"/>
        <v>16</v>
      </c>
      <c r="E725" s="4" t="s">
        <v>384</v>
      </c>
      <c r="F725" s="4" t="s">
        <v>374</v>
      </c>
      <c r="G725" s="4" t="str">
        <f>CONCATENATE(Table711[[#This Row],[Fraction]],"-",Table711[[#This Row],[Pitch]]," ",Table711[[#This Row],[Series]]," ",Table711[[#This Row],[Class]])</f>
        <v>5 1/2-16 UN 3A</v>
      </c>
      <c r="H725" s="4" t="str">
        <f>CONCATENATE(TEXT(Table711[[#This Row],[Decimal]],".000"),"-",Table711[[#This Row],[Pitch]]," ",Table711[[#This Row],[Series]]," ",Table711[[#This Row],[Class]])</f>
        <v>5.500-16 UN 3A</v>
      </c>
      <c r="I725" s="55">
        <v>0</v>
      </c>
      <c r="J725" s="55">
        <v>5.5</v>
      </c>
      <c r="K725" s="55">
        <v>5.4905999999999997</v>
      </c>
      <c r="L725" s="55" t="s">
        <v>551</v>
      </c>
      <c r="M725" s="55">
        <v>5.4593999999999996</v>
      </c>
      <c r="N725" s="55">
        <v>5.4549000000000003</v>
      </c>
      <c r="O725" s="55">
        <v>5.4255000000000004</v>
      </c>
      <c r="R725" s="4"/>
      <c r="S725" s="38" t="s">
        <v>933</v>
      </c>
      <c r="T725" s="4" t="str">
        <f>VLOOKUP(LEFT(Table7912[[#This Row],[Column1]],FIND("–",Table7912[[#This Row],[Column1]])-1),Table610[],2,0)</f>
        <v>5 1/2</v>
      </c>
      <c r="U725" s="13">
        <f>VLOOKUP(LEFT(Table7912[[#This Row],[Column1]],FIND("–",Table7912[[#This Row],[Column1]])-1),Table610[],4,0)</f>
        <v>5.5</v>
      </c>
      <c r="V725" s="4" t="str">
        <f t="shared" si="23"/>
        <v>16</v>
      </c>
      <c r="W725" s="4" t="s">
        <v>384</v>
      </c>
      <c r="X725" s="4" t="s">
        <v>375</v>
      </c>
      <c r="Y725" s="4" t="str">
        <f>CONCATENATE(Table7912[[#This Row],[Fraction]],"-",Table7912[[#This Row],[Pitch]]," ",Table7912[[#This Row],[Series]]," ",Table7912[[#This Row],[Class]])</f>
        <v>5 1/2-16 UN 3B</v>
      </c>
      <c r="Z725" s="4" t="str">
        <f>CONCATENATE(TEXT(Table7912[[#This Row],[Decimal]],".000"),"-",Table7912[[#This Row],[Pitch]]," ",Table7912[[#This Row],[Series]]," ",Table7912[[#This Row],[Class]])</f>
        <v>5.500-16 UN 3B</v>
      </c>
      <c r="AC725" s="55">
        <v>5.5</v>
      </c>
      <c r="AE725" s="4">
        <v>5.4653</v>
      </c>
      <c r="AF725" s="4">
        <v>5.4593999999999996</v>
      </c>
      <c r="AG725" s="4"/>
      <c r="AH725" s="55">
        <v>5.4320000000000004</v>
      </c>
      <c r="AI725" s="4">
        <v>5.4408000000000003</v>
      </c>
      <c r="AJ725" s="4"/>
      <c r="AK725" s="4"/>
      <c r="AL725" s="4"/>
      <c r="AM725" s="4"/>
      <c r="AN725" s="4"/>
      <c r="AO725" s="4"/>
      <c r="AS725" s="16"/>
      <c r="AT725" s="16"/>
      <c r="AX725" s="17"/>
      <c r="AY725" s="77"/>
    </row>
    <row r="726" spans="1:51" x14ac:dyDescent="0.25">
      <c r="A726" s="38" t="s">
        <v>934</v>
      </c>
      <c r="B726" s="4" t="str">
        <f>VLOOKUP(LEFT(Table711[[#This Row],[Column1]],FIND("–",Table711[[#This Row],[Column1]])-1),Table610[],2,0)</f>
        <v>5 3/4</v>
      </c>
      <c r="C726" s="13">
        <f>VLOOKUP(LEFT(Table711[[#This Row],[Column1]],FIND("–",Table711[[#This Row],[Column1]])-1),Table610[],4,0)</f>
        <v>5.75</v>
      </c>
      <c r="D726" s="4" t="str">
        <f t="shared" si="22"/>
        <v>10</v>
      </c>
      <c r="E726" s="4" t="s">
        <v>382</v>
      </c>
      <c r="F726" s="4" t="s">
        <v>372</v>
      </c>
      <c r="G726" s="4" t="str">
        <f>CONCATENATE(Table711[[#This Row],[Fraction]],"-",Table711[[#This Row],[Pitch]]," ",Table711[[#This Row],[Series]]," ",Table711[[#This Row],[Class]])</f>
        <v>5 3/4-10 UNS 2A</v>
      </c>
      <c r="H726" s="4" t="str">
        <f>CONCATENATE(TEXT(Table711[[#This Row],[Decimal]],".000"),"-",Table711[[#This Row],[Pitch]]," ",Table711[[#This Row],[Series]]," ",Table711[[#This Row],[Class]])</f>
        <v>5.750-10 UNS 2A</v>
      </c>
      <c r="I726" s="55">
        <v>2.2000000000000001E-3</v>
      </c>
      <c r="J726" s="55">
        <v>5.7477999999999998</v>
      </c>
      <c r="K726" s="55">
        <v>5.7348999999999997</v>
      </c>
      <c r="L726" s="55" t="s">
        <v>551</v>
      </c>
      <c r="M726" s="55">
        <v>5.6828000000000003</v>
      </c>
      <c r="N726" s="55">
        <v>5.6753999999999998</v>
      </c>
      <c r="O726" s="55">
        <v>5.6288</v>
      </c>
      <c r="R726" s="4"/>
      <c r="S726" s="38" t="s">
        <v>934</v>
      </c>
      <c r="T726" s="4" t="str">
        <f>VLOOKUP(LEFT(Table7912[[#This Row],[Column1]],FIND("–",Table7912[[#This Row],[Column1]])-1),Table610[],2,0)</f>
        <v>5 3/4</v>
      </c>
      <c r="U726" s="13">
        <f>VLOOKUP(LEFT(Table7912[[#This Row],[Column1]],FIND("–",Table7912[[#This Row],[Column1]])-1),Table610[],4,0)</f>
        <v>5.75</v>
      </c>
      <c r="V726" s="4" t="str">
        <f t="shared" si="23"/>
        <v>10</v>
      </c>
      <c r="W726" s="4" t="s">
        <v>382</v>
      </c>
      <c r="X726" s="4" t="s">
        <v>373</v>
      </c>
      <c r="Y726" s="4" t="str">
        <f>CONCATENATE(Table7912[[#This Row],[Fraction]],"-",Table7912[[#This Row],[Pitch]]," ",Table7912[[#This Row],[Series]]," ",Table7912[[#This Row],[Class]])</f>
        <v>5 3/4-10 UNS 2B</v>
      </c>
      <c r="Z726" s="4" t="str">
        <f>CONCATENATE(TEXT(Table7912[[#This Row],[Decimal]],".000"),"-",Table7912[[#This Row],[Pitch]]," ",Table7912[[#This Row],[Series]]," ",Table7912[[#This Row],[Class]])</f>
        <v>5.750-10 UNS 2B</v>
      </c>
      <c r="AC726" s="55">
        <v>5.75</v>
      </c>
      <c r="AE726" s="4">
        <v>5.6946000000000003</v>
      </c>
      <c r="AF726" s="4">
        <v>5.6849999999999996</v>
      </c>
      <c r="AG726" s="4"/>
      <c r="AH726" s="55">
        <v>5.6420000000000003</v>
      </c>
      <c r="AI726" s="4">
        <v>5.6630000000000003</v>
      </c>
      <c r="AJ726" s="4"/>
      <c r="AK726" s="4"/>
      <c r="AL726" s="4"/>
      <c r="AM726" s="4"/>
      <c r="AN726" s="4"/>
      <c r="AO726" s="4"/>
      <c r="AS726" s="16"/>
      <c r="AT726" s="16"/>
      <c r="AX726" s="17"/>
      <c r="AY726" s="77"/>
    </row>
    <row r="727" spans="1:51" x14ac:dyDescent="0.25">
      <c r="A727" s="38" t="s">
        <v>935</v>
      </c>
      <c r="B727" s="4" t="str">
        <f>VLOOKUP(LEFT(Table711[[#This Row],[Column1]],FIND("–",Table711[[#This Row],[Column1]])-1),Table610[],2,0)</f>
        <v>5 3/4</v>
      </c>
      <c r="C727" s="13">
        <f>VLOOKUP(LEFT(Table711[[#This Row],[Column1]],FIND("–",Table711[[#This Row],[Column1]])-1),Table610[],4,0)</f>
        <v>5.75</v>
      </c>
      <c r="D727" s="4" t="str">
        <f t="shared" si="22"/>
        <v>14</v>
      </c>
      <c r="E727" s="4" t="s">
        <v>382</v>
      </c>
      <c r="F727" s="4" t="s">
        <v>372</v>
      </c>
      <c r="G727" s="4" t="str">
        <f>CONCATENATE(Table711[[#This Row],[Fraction]],"-",Table711[[#This Row],[Pitch]]," ",Table711[[#This Row],[Series]]," ",Table711[[#This Row],[Class]])</f>
        <v>5 3/4-14 UNS 2A</v>
      </c>
      <c r="H727" s="4" t="str">
        <f>CONCATENATE(TEXT(Table711[[#This Row],[Decimal]],".000"),"-",Table711[[#This Row],[Pitch]]," ",Table711[[#This Row],[Series]]," ",Table711[[#This Row],[Class]])</f>
        <v>5.750-14 UNS 2A</v>
      </c>
      <c r="I727" s="55">
        <v>2E-3</v>
      </c>
      <c r="J727" s="55">
        <v>5.7480000000000002</v>
      </c>
      <c r="K727" s="55">
        <v>5.7377000000000002</v>
      </c>
      <c r="L727" s="55" t="s">
        <v>551</v>
      </c>
      <c r="M727" s="55">
        <v>5.7016</v>
      </c>
      <c r="N727" s="55">
        <v>5.6951000000000001</v>
      </c>
      <c r="O727" s="55">
        <v>5.6630000000000003</v>
      </c>
      <c r="R727" s="4"/>
      <c r="S727" s="38" t="s">
        <v>935</v>
      </c>
      <c r="T727" s="4" t="str">
        <f>VLOOKUP(LEFT(Table7912[[#This Row],[Column1]],FIND("–",Table7912[[#This Row],[Column1]])-1),Table610[],2,0)</f>
        <v>5 3/4</v>
      </c>
      <c r="U727" s="13">
        <f>VLOOKUP(LEFT(Table7912[[#This Row],[Column1]],FIND("–",Table7912[[#This Row],[Column1]])-1),Table610[],4,0)</f>
        <v>5.75</v>
      </c>
      <c r="V727" s="4" t="str">
        <f t="shared" si="23"/>
        <v>14</v>
      </c>
      <c r="W727" s="4" t="s">
        <v>382</v>
      </c>
      <c r="X727" s="4" t="s">
        <v>373</v>
      </c>
      <c r="Y727" s="4" t="str">
        <f>CONCATENATE(Table7912[[#This Row],[Fraction]],"-",Table7912[[#This Row],[Pitch]]," ",Table7912[[#This Row],[Series]]," ",Table7912[[#This Row],[Class]])</f>
        <v>5 3/4-14 UNS 2B</v>
      </c>
      <c r="Z727" s="4" t="str">
        <f>CONCATENATE(TEXT(Table7912[[#This Row],[Decimal]],".000"),"-",Table7912[[#This Row],[Pitch]]," ",Table7912[[#This Row],[Series]]," ",Table7912[[#This Row],[Class]])</f>
        <v>5.750-14 UNS 2B</v>
      </c>
      <c r="AC727" s="55">
        <v>5.75</v>
      </c>
      <c r="AE727" s="4">
        <v>5.7121000000000004</v>
      </c>
      <c r="AF727" s="4">
        <v>5.7035999999999998</v>
      </c>
      <c r="AG727" s="4"/>
      <c r="AH727" s="55">
        <v>5.673</v>
      </c>
      <c r="AI727" s="4">
        <v>5.6879999999999997</v>
      </c>
      <c r="AJ727" s="4"/>
      <c r="AK727" s="4"/>
      <c r="AL727" s="4"/>
      <c r="AM727" s="4"/>
      <c r="AN727" s="4"/>
      <c r="AO727" s="4"/>
      <c r="AS727" s="16"/>
      <c r="AT727" s="16"/>
      <c r="AX727" s="17"/>
      <c r="AY727" s="77"/>
    </row>
    <row r="728" spans="1:51" x14ac:dyDescent="0.25">
      <c r="A728" s="38" t="s">
        <v>936</v>
      </c>
      <c r="B728" s="4" t="str">
        <f>VLOOKUP(LEFT(Table711[[#This Row],[Column1]],FIND("–",Table711[[#This Row],[Column1]])-1),Table610[],2,0)</f>
        <v>5 3/4</v>
      </c>
      <c r="C728" s="13">
        <f>VLOOKUP(LEFT(Table711[[#This Row],[Column1]],FIND("–",Table711[[#This Row],[Column1]])-1),Table610[],4,0)</f>
        <v>5.75</v>
      </c>
      <c r="D728" s="4" t="str">
        <f t="shared" si="22"/>
        <v>12</v>
      </c>
      <c r="E728" s="4" t="s">
        <v>384</v>
      </c>
      <c r="F728" s="4" t="s">
        <v>372</v>
      </c>
      <c r="G728" s="4" t="str">
        <f>CONCATENATE(Table711[[#This Row],[Fraction]],"-",Table711[[#This Row],[Pitch]]," ",Table711[[#This Row],[Series]]," ",Table711[[#This Row],[Class]])</f>
        <v>5 3/4-12 UN 2A</v>
      </c>
      <c r="H728" s="4" t="str">
        <f>CONCATENATE(TEXT(Table711[[#This Row],[Decimal]],".000"),"-",Table711[[#This Row],[Pitch]]," ",Table711[[#This Row],[Series]]," ",Table711[[#This Row],[Class]])</f>
        <v>5.750-12 UN 2A</v>
      </c>
      <c r="I728" s="55">
        <v>2.0999999999999999E-3</v>
      </c>
      <c r="J728" s="55">
        <v>5.7478999999999996</v>
      </c>
      <c r="K728" s="55">
        <v>5.7365000000000004</v>
      </c>
      <c r="L728" s="55" t="s">
        <v>551</v>
      </c>
      <c r="M728" s="55">
        <v>5.6938000000000004</v>
      </c>
      <c r="N728" s="55">
        <v>5.6868999999999996</v>
      </c>
      <c r="O728" s="55">
        <v>5.6486999999999998</v>
      </c>
      <c r="R728" s="4"/>
      <c r="S728" s="38" t="s">
        <v>936</v>
      </c>
      <c r="T728" s="4" t="str">
        <f>VLOOKUP(LEFT(Table7912[[#This Row],[Column1]],FIND("–",Table7912[[#This Row],[Column1]])-1),Table610[],2,0)</f>
        <v>5 3/4</v>
      </c>
      <c r="U728" s="13">
        <f>VLOOKUP(LEFT(Table7912[[#This Row],[Column1]],FIND("–",Table7912[[#This Row],[Column1]])-1),Table610[],4,0)</f>
        <v>5.75</v>
      </c>
      <c r="V728" s="4" t="str">
        <f t="shared" si="23"/>
        <v>12</v>
      </c>
      <c r="W728" s="4" t="s">
        <v>384</v>
      </c>
      <c r="X728" s="4" t="s">
        <v>373</v>
      </c>
      <c r="Y728" s="4" t="str">
        <f>CONCATENATE(Table7912[[#This Row],[Fraction]],"-",Table7912[[#This Row],[Pitch]]," ",Table7912[[#This Row],[Series]]," ",Table7912[[#This Row],[Class]])</f>
        <v>5 3/4-12 UN 2B</v>
      </c>
      <c r="Z728" s="4" t="str">
        <f>CONCATENATE(TEXT(Table7912[[#This Row],[Decimal]],".000"),"-",Table7912[[#This Row],[Pitch]]," ",Table7912[[#This Row],[Series]]," ",Table7912[[#This Row],[Class]])</f>
        <v>5.750-12 UN 2B</v>
      </c>
      <c r="AC728" s="55">
        <v>5.75</v>
      </c>
      <c r="AE728" s="4">
        <v>5.7049000000000003</v>
      </c>
      <c r="AF728" s="4">
        <v>5.6959</v>
      </c>
      <c r="AG728" s="4"/>
      <c r="AH728" s="55">
        <v>5.66</v>
      </c>
      <c r="AI728" s="4">
        <v>5.6779999999999999</v>
      </c>
      <c r="AJ728" s="4"/>
      <c r="AK728" s="4"/>
      <c r="AL728" s="4"/>
      <c r="AM728" s="4"/>
      <c r="AN728" s="4"/>
      <c r="AO728" s="4"/>
      <c r="AS728" s="16"/>
      <c r="AT728" s="16"/>
      <c r="AX728" s="17"/>
      <c r="AY728" s="77"/>
    </row>
    <row r="729" spans="1:51" x14ac:dyDescent="0.25">
      <c r="A729" s="38" t="s">
        <v>936</v>
      </c>
      <c r="B729" s="4" t="str">
        <f>VLOOKUP(LEFT(Table711[[#This Row],[Column1]],FIND("–",Table711[[#This Row],[Column1]])-1),Table610[],2,0)</f>
        <v>5 3/4</v>
      </c>
      <c r="C729" s="13">
        <f>VLOOKUP(LEFT(Table711[[#This Row],[Column1]],FIND("–",Table711[[#This Row],[Column1]])-1),Table610[],4,0)</f>
        <v>5.75</v>
      </c>
      <c r="D729" s="4" t="str">
        <f t="shared" si="22"/>
        <v>12</v>
      </c>
      <c r="E729" s="4" t="s">
        <v>384</v>
      </c>
      <c r="F729" s="4" t="s">
        <v>374</v>
      </c>
      <c r="G729" s="4" t="str">
        <f>CONCATENATE(Table711[[#This Row],[Fraction]],"-",Table711[[#This Row],[Pitch]]," ",Table711[[#This Row],[Series]]," ",Table711[[#This Row],[Class]])</f>
        <v>5 3/4-12 UN 3A</v>
      </c>
      <c r="H729" s="4" t="str">
        <f>CONCATENATE(TEXT(Table711[[#This Row],[Decimal]],".000"),"-",Table711[[#This Row],[Pitch]]," ",Table711[[#This Row],[Series]]," ",Table711[[#This Row],[Class]])</f>
        <v>5.750-12 UN 3A</v>
      </c>
      <c r="I729" s="55">
        <v>0</v>
      </c>
      <c r="J729" s="55">
        <v>5.75</v>
      </c>
      <c r="K729" s="55">
        <v>5.7385999999999999</v>
      </c>
      <c r="L729" s="55" t="s">
        <v>551</v>
      </c>
      <c r="M729" s="55">
        <v>5.6959</v>
      </c>
      <c r="N729" s="55">
        <v>5.6906999999999996</v>
      </c>
      <c r="O729" s="55">
        <v>5.6508000000000003</v>
      </c>
      <c r="R729" s="4"/>
      <c r="S729" s="38" t="s">
        <v>936</v>
      </c>
      <c r="T729" s="4" t="str">
        <f>VLOOKUP(LEFT(Table7912[[#This Row],[Column1]],FIND("–",Table7912[[#This Row],[Column1]])-1),Table610[],2,0)</f>
        <v>5 3/4</v>
      </c>
      <c r="U729" s="13">
        <f>VLOOKUP(LEFT(Table7912[[#This Row],[Column1]],FIND("–",Table7912[[#This Row],[Column1]])-1),Table610[],4,0)</f>
        <v>5.75</v>
      </c>
      <c r="V729" s="4" t="str">
        <f t="shared" si="23"/>
        <v>12</v>
      </c>
      <c r="W729" s="4" t="s">
        <v>384</v>
      </c>
      <c r="X729" s="4" t="s">
        <v>375</v>
      </c>
      <c r="Y729" s="4" t="str">
        <f>CONCATENATE(Table7912[[#This Row],[Fraction]],"-",Table7912[[#This Row],[Pitch]]," ",Table7912[[#This Row],[Series]]," ",Table7912[[#This Row],[Class]])</f>
        <v>5 3/4-12 UN 3B</v>
      </c>
      <c r="Z729" s="4" t="str">
        <f>CONCATENATE(TEXT(Table7912[[#This Row],[Decimal]],".000"),"-",Table7912[[#This Row],[Pitch]]," ",Table7912[[#This Row],[Series]]," ",Table7912[[#This Row],[Class]])</f>
        <v>5.750-12 UN 3B</v>
      </c>
      <c r="AC729" s="55">
        <v>5.75</v>
      </c>
      <c r="AE729" s="4">
        <v>5.7026000000000003</v>
      </c>
      <c r="AF729" s="4">
        <v>5.6959</v>
      </c>
      <c r="AG729" s="4"/>
      <c r="AH729" s="55">
        <v>5.66</v>
      </c>
      <c r="AI729" s="4">
        <v>5.6698000000000004</v>
      </c>
      <c r="AJ729" s="4"/>
      <c r="AK729" s="4"/>
      <c r="AL729" s="4"/>
      <c r="AM729" s="4"/>
      <c r="AN729" s="4"/>
      <c r="AO729" s="4"/>
      <c r="AS729" s="16"/>
      <c r="AT729" s="16"/>
      <c r="AX729" s="17"/>
      <c r="AY729" s="77"/>
    </row>
    <row r="730" spans="1:51" x14ac:dyDescent="0.25">
      <c r="A730" s="38" t="s">
        <v>937</v>
      </c>
      <c r="B730" s="4" t="str">
        <f>VLOOKUP(LEFT(Table711[[#This Row],[Column1]],FIND("–",Table711[[#This Row],[Column1]])-1),Table610[],2,0)</f>
        <v>5 3/4</v>
      </c>
      <c r="C730" s="13">
        <f>VLOOKUP(LEFT(Table711[[#This Row],[Column1]],FIND("–",Table711[[#This Row],[Column1]])-1),Table610[],4,0)</f>
        <v>5.75</v>
      </c>
      <c r="D730" s="4" t="str">
        <f t="shared" si="22"/>
        <v>16</v>
      </c>
      <c r="E730" s="4" t="s">
        <v>384</v>
      </c>
      <c r="F730" s="4" t="s">
        <v>372</v>
      </c>
      <c r="G730" s="4" t="str">
        <f>CONCATENATE(Table711[[#This Row],[Fraction]],"-",Table711[[#This Row],[Pitch]]," ",Table711[[#This Row],[Series]]," ",Table711[[#This Row],[Class]])</f>
        <v>5 3/4-16 UN 2A</v>
      </c>
      <c r="H730" s="4" t="str">
        <f>CONCATENATE(TEXT(Table711[[#This Row],[Decimal]],".000"),"-",Table711[[#This Row],[Pitch]]," ",Table711[[#This Row],[Series]]," ",Table711[[#This Row],[Class]])</f>
        <v>5.750-16 UN 2A</v>
      </c>
      <c r="I730" s="55">
        <v>1.9E-3</v>
      </c>
      <c r="J730" s="55">
        <v>5.7481</v>
      </c>
      <c r="K730" s="55">
        <v>5.7386999999999997</v>
      </c>
      <c r="L730" s="55" t="s">
        <v>551</v>
      </c>
      <c r="M730" s="55">
        <v>5.7074999999999996</v>
      </c>
      <c r="N730" s="55">
        <v>5.7012999999999998</v>
      </c>
      <c r="O730" s="55">
        <v>5.6736000000000004</v>
      </c>
      <c r="R730" s="4"/>
      <c r="S730" s="38" t="s">
        <v>937</v>
      </c>
      <c r="T730" s="4" t="str">
        <f>VLOOKUP(LEFT(Table7912[[#This Row],[Column1]],FIND("–",Table7912[[#This Row],[Column1]])-1),Table610[],2,0)</f>
        <v>5 3/4</v>
      </c>
      <c r="U730" s="13">
        <f>VLOOKUP(LEFT(Table7912[[#This Row],[Column1]],FIND("–",Table7912[[#This Row],[Column1]])-1),Table610[],4,0)</f>
        <v>5.75</v>
      </c>
      <c r="V730" s="4" t="str">
        <f t="shared" si="23"/>
        <v>16</v>
      </c>
      <c r="W730" s="4" t="s">
        <v>384</v>
      </c>
      <c r="X730" s="4" t="s">
        <v>373</v>
      </c>
      <c r="Y730" s="4" t="str">
        <f>CONCATENATE(Table7912[[#This Row],[Fraction]],"-",Table7912[[#This Row],[Pitch]]," ",Table7912[[#This Row],[Series]]," ",Table7912[[#This Row],[Class]])</f>
        <v>5 3/4-16 UN 2B</v>
      </c>
      <c r="Z730" s="4" t="str">
        <f>CONCATENATE(TEXT(Table7912[[#This Row],[Decimal]],".000"),"-",Table7912[[#This Row],[Pitch]]," ",Table7912[[#This Row],[Series]]," ",Table7912[[#This Row],[Class]])</f>
        <v>5.750-16 UN 2B</v>
      </c>
      <c r="AC730" s="55">
        <v>5.75</v>
      </c>
      <c r="AE730" s="4">
        <v>5.7175000000000002</v>
      </c>
      <c r="AF730" s="4">
        <v>5.7093999999999996</v>
      </c>
      <c r="AG730" s="4"/>
      <c r="AH730" s="55">
        <v>5.6820000000000004</v>
      </c>
      <c r="AI730" s="4">
        <v>5.6959999999999997</v>
      </c>
      <c r="AJ730" s="4"/>
      <c r="AK730" s="4"/>
      <c r="AL730" s="4"/>
      <c r="AM730" s="4"/>
      <c r="AN730" s="4"/>
      <c r="AO730" s="4"/>
      <c r="AS730" s="16"/>
      <c r="AT730" s="16"/>
      <c r="AX730" s="17"/>
      <c r="AY730" s="77"/>
    </row>
    <row r="731" spans="1:51" x14ac:dyDescent="0.25">
      <c r="A731" s="38" t="s">
        <v>937</v>
      </c>
      <c r="B731" s="4" t="str">
        <f>VLOOKUP(LEFT(Table711[[#This Row],[Column1]],FIND("–",Table711[[#This Row],[Column1]])-1),Table610[],2,0)</f>
        <v>5 3/4</v>
      </c>
      <c r="C731" s="13">
        <f>VLOOKUP(LEFT(Table711[[#This Row],[Column1]],FIND("–",Table711[[#This Row],[Column1]])-1),Table610[],4,0)</f>
        <v>5.75</v>
      </c>
      <c r="D731" s="4" t="str">
        <f t="shared" si="22"/>
        <v>16</v>
      </c>
      <c r="E731" s="4" t="s">
        <v>384</v>
      </c>
      <c r="F731" s="4" t="s">
        <v>374</v>
      </c>
      <c r="G731" s="4" t="str">
        <f>CONCATENATE(Table711[[#This Row],[Fraction]],"-",Table711[[#This Row],[Pitch]]," ",Table711[[#This Row],[Series]]," ",Table711[[#This Row],[Class]])</f>
        <v>5 3/4-16 UN 3A</v>
      </c>
      <c r="H731" s="4" t="str">
        <f>CONCATENATE(TEXT(Table711[[#This Row],[Decimal]],".000"),"-",Table711[[#This Row],[Pitch]]," ",Table711[[#This Row],[Series]]," ",Table711[[#This Row],[Class]])</f>
        <v>5.750-16 UN 3A</v>
      </c>
      <c r="I731" s="55">
        <v>0</v>
      </c>
      <c r="J731" s="55">
        <v>5.75</v>
      </c>
      <c r="K731" s="55">
        <v>5.7405999999999997</v>
      </c>
      <c r="L731" s="55" t="s">
        <v>551</v>
      </c>
      <c r="M731" s="55">
        <v>5.7093999999999996</v>
      </c>
      <c r="N731" s="55">
        <v>5.7046999999999999</v>
      </c>
      <c r="O731" s="55">
        <v>5.6755000000000004</v>
      </c>
      <c r="R731" s="4"/>
      <c r="S731" s="38" t="s">
        <v>937</v>
      </c>
      <c r="T731" s="4" t="str">
        <f>VLOOKUP(LEFT(Table7912[[#This Row],[Column1]],FIND("–",Table7912[[#This Row],[Column1]])-1),Table610[],2,0)</f>
        <v>5 3/4</v>
      </c>
      <c r="U731" s="13">
        <f>VLOOKUP(LEFT(Table7912[[#This Row],[Column1]],FIND("–",Table7912[[#This Row],[Column1]])-1),Table610[],4,0)</f>
        <v>5.75</v>
      </c>
      <c r="V731" s="4" t="str">
        <f t="shared" si="23"/>
        <v>16</v>
      </c>
      <c r="W731" s="4" t="s">
        <v>384</v>
      </c>
      <c r="X731" s="4" t="s">
        <v>375</v>
      </c>
      <c r="Y731" s="4" t="str">
        <f>CONCATENATE(Table7912[[#This Row],[Fraction]],"-",Table7912[[#This Row],[Pitch]]," ",Table7912[[#This Row],[Series]]," ",Table7912[[#This Row],[Class]])</f>
        <v>5 3/4-16 UN 3B</v>
      </c>
      <c r="Z731" s="4" t="str">
        <f>CONCATENATE(TEXT(Table7912[[#This Row],[Decimal]],".000"),"-",Table7912[[#This Row],[Pitch]]," ",Table7912[[#This Row],[Series]]," ",Table7912[[#This Row],[Class]])</f>
        <v>5.750-16 UN 3B</v>
      </c>
      <c r="AC731" s="55">
        <v>5.75</v>
      </c>
      <c r="AE731" s="4">
        <v>5.7154999999999996</v>
      </c>
      <c r="AF731" s="4">
        <v>5.7093999999999996</v>
      </c>
      <c r="AG731" s="4"/>
      <c r="AH731" s="55">
        <v>5.6820000000000004</v>
      </c>
      <c r="AI731" s="4">
        <v>5.6908000000000003</v>
      </c>
      <c r="AJ731" s="4"/>
      <c r="AK731" s="4"/>
      <c r="AL731" s="4"/>
      <c r="AM731" s="4"/>
      <c r="AN731" s="4"/>
      <c r="AO731" s="4"/>
      <c r="AS731" s="16"/>
      <c r="AT731" s="16"/>
      <c r="AX731" s="17"/>
      <c r="AY731" s="77"/>
    </row>
    <row r="732" spans="1:51" x14ac:dyDescent="0.25">
      <c r="A732" s="38" t="s">
        <v>1073</v>
      </c>
      <c r="B732" s="4" t="str">
        <f>VLOOKUP(LEFT(Table711[[#This Row],[Column1]],FIND("–",Table711[[#This Row],[Column1]])-1),Table610[],2,0)</f>
        <v>6</v>
      </c>
      <c r="C732" s="25">
        <f>VLOOKUP(LEFT(Table711[[#This Row],[Column1]],FIND("–",Table711[[#This Row],[Column1]])-1),Table610[],4,0)</f>
        <v>6</v>
      </c>
      <c r="D732" s="4" t="str">
        <f t="shared" si="22"/>
        <v>10</v>
      </c>
      <c r="E732" s="4" t="s">
        <v>382</v>
      </c>
      <c r="F732" s="4" t="s">
        <v>372</v>
      </c>
      <c r="G732" s="4" t="str">
        <f>CONCATENATE(Table711[[#This Row],[Fraction]],"-",Table711[[#This Row],[Pitch]]," ",Table711[[#This Row],[Series]]," ",Table711[[#This Row],[Class]])</f>
        <v>6-10 UNS 2A</v>
      </c>
      <c r="H732" s="4" t="str">
        <f>CONCATENATE(TEXT(Table711[[#This Row],[Decimal]],".000"),"-",Table711[[#This Row],[Pitch]]," ",Table711[[#This Row],[Series]]," ",Table711[[#This Row],[Class]])</f>
        <v>6.000-10 UNS 2A</v>
      </c>
      <c r="I732" s="55">
        <v>2.2000000000000001E-3</v>
      </c>
      <c r="J732" s="55">
        <v>5.9977999999999998</v>
      </c>
      <c r="K732" s="55">
        <v>5.9848999999999997</v>
      </c>
      <c r="L732" s="55" t="s">
        <v>551</v>
      </c>
      <c r="M732" s="55">
        <v>5.9328000000000003</v>
      </c>
      <c r="N732" s="55">
        <v>5.9253999999999998</v>
      </c>
      <c r="O732" s="55">
        <v>5.8788</v>
      </c>
      <c r="R732" s="4"/>
      <c r="S732" s="38" t="s">
        <v>1073</v>
      </c>
      <c r="T732" s="4" t="str">
        <f>VLOOKUP(LEFT(Table7912[[#This Row],[Column1]],FIND("–",Table7912[[#This Row],[Column1]])-1),Table610[],2,0)</f>
        <v>6</v>
      </c>
      <c r="U732" s="13">
        <f>VLOOKUP(LEFT(Table7912[[#This Row],[Column1]],FIND("–",Table7912[[#This Row],[Column1]])-1),Table610[],4,0)</f>
        <v>6</v>
      </c>
      <c r="V732" s="4" t="str">
        <f t="shared" si="23"/>
        <v>10</v>
      </c>
      <c r="W732" s="4" t="s">
        <v>382</v>
      </c>
      <c r="X732" s="4" t="s">
        <v>373</v>
      </c>
      <c r="Y732" s="4" t="str">
        <f>CONCATENATE(Table7912[[#This Row],[Fraction]],"-",Table7912[[#This Row],[Pitch]]," ",Table7912[[#This Row],[Series]]," ",Table7912[[#This Row],[Class]])</f>
        <v>6-10 UNS 2B</v>
      </c>
      <c r="Z732" s="4" t="str">
        <f>CONCATENATE(TEXT(Table7912[[#This Row],[Decimal]],".000"),"-",Table7912[[#This Row],[Pitch]]," ",Table7912[[#This Row],[Series]]," ",Table7912[[#This Row],[Class]])</f>
        <v>6.000-10 UNS 2B</v>
      </c>
      <c r="AC732" s="55">
        <v>6</v>
      </c>
      <c r="AE732" s="4">
        <v>5.9446000000000003</v>
      </c>
      <c r="AF732" s="4">
        <v>5.9349999999999996</v>
      </c>
      <c r="AG732" s="4"/>
      <c r="AH732" s="55">
        <v>5.8920000000000003</v>
      </c>
      <c r="AI732" s="4">
        <v>5.9130000000000003</v>
      </c>
      <c r="AJ732" s="4"/>
      <c r="AK732" s="4"/>
      <c r="AL732" s="4"/>
      <c r="AM732" s="4"/>
      <c r="AN732" s="4"/>
      <c r="AO732" s="4"/>
      <c r="AS732" s="16"/>
      <c r="AT732" s="16"/>
      <c r="AX732" s="17"/>
      <c r="AY732" s="77"/>
    </row>
    <row r="733" spans="1:51" x14ac:dyDescent="0.25">
      <c r="A733" s="38" t="s">
        <v>1074</v>
      </c>
      <c r="B733" s="4" t="str">
        <f>VLOOKUP(LEFT(Table711[[#This Row],[Column1]],FIND("–",Table711[[#This Row],[Column1]])-1),Table610[],2,0)</f>
        <v>6</v>
      </c>
      <c r="C733" s="25">
        <f>VLOOKUP(LEFT(Table711[[#This Row],[Column1]],FIND("–",Table711[[#This Row],[Column1]])-1),Table610[],4,0)</f>
        <v>6</v>
      </c>
      <c r="D733" s="4" t="str">
        <f t="shared" si="22"/>
        <v>14</v>
      </c>
      <c r="E733" s="4" t="s">
        <v>382</v>
      </c>
      <c r="F733" s="4" t="s">
        <v>372</v>
      </c>
      <c r="G733" s="4" t="str">
        <f>CONCATENATE(Table711[[#This Row],[Fraction]],"-",Table711[[#This Row],[Pitch]]," ",Table711[[#This Row],[Series]]," ",Table711[[#This Row],[Class]])</f>
        <v>6-14 UNS 2A</v>
      </c>
      <c r="H733" s="4" t="str">
        <f>CONCATENATE(TEXT(Table711[[#This Row],[Decimal]],".000"),"-",Table711[[#This Row],[Pitch]]," ",Table711[[#This Row],[Series]]," ",Table711[[#This Row],[Class]])</f>
        <v>6.000-14 UNS 2A</v>
      </c>
      <c r="I733" s="55">
        <v>2E-3</v>
      </c>
      <c r="J733" s="55">
        <v>5.9980000000000002</v>
      </c>
      <c r="K733" s="55">
        <v>5.9877000000000002</v>
      </c>
      <c r="L733" s="55" t="s">
        <v>551</v>
      </c>
      <c r="M733" s="55">
        <v>5.9516</v>
      </c>
      <c r="N733" s="55">
        <v>5.9451000000000001</v>
      </c>
      <c r="O733" s="55">
        <v>5.9130000000000003</v>
      </c>
      <c r="R733" s="4"/>
      <c r="S733" s="38" t="s">
        <v>1074</v>
      </c>
      <c r="T733" s="4" t="str">
        <f>VLOOKUP(LEFT(Table7912[[#This Row],[Column1]],FIND("–",Table7912[[#This Row],[Column1]])-1),Table610[],2,0)</f>
        <v>6</v>
      </c>
      <c r="U733" s="13">
        <f>VLOOKUP(LEFT(Table7912[[#This Row],[Column1]],FIND("–",Table7912[[#This Row],[Column1]])-1),Table610[],4,0)</f>
        <v>6</v>
      </c>
      <c r="V733" s="4" t="str">
        <f t="shared" si="23"/>
        <v>14</v>
      </c>
      <c r="W733" s="4" t="s">
        <v>382</v>
      </c>
      <c r="X733" s="4" t="s">
        <v>373</v>
      </c>
      <c r="Y733" s="4" t="str">
        <f>CONCATENATE(Table7912[[#This Row],[Fraction]],"-",Table7912[[#This Row],[Pitch]]," ",Table7912[[#This Row],[Series]]," ",Table7912[[#This Row],[Class]])</f>
        <v>6-14 UNS 2B</v>
      </c>
      <c r="Z733" s="4" t="str">
        <f>CONCATENATE(TEXT(Table7912[[#This Row],[Decimal]],".000"),"-",Table7912[[#This Row],[Pitch]]," ",Table7912[[#This Row],[Series]]," ",Table7912[[#This Row],[Class]])</f>
        <v>6.000-14 UNS 2B</v>
      </c>
      <c r="AC733" s="55">
        <v>6</v>
      </c>
      <c r="AE733" s="4">
        <v>5.9621000000000004</v>
      </c>
      <c r="AF733" s="4">
        <v>5.9535999999999998</v>
      </c>
      <c r="AG733" s="4"/>
      <c r="AH733" s="55">
        <v>5.923</v>
      </c>
      <c r="AI733" s="4">
        <v>5.9379999999999997</v>
      </c>
      <c r="AJ733" s="4"/>
      <c r="AK733" s="4"/>
      <c r="AL733" s="4"/>
      <c r="AM733" s="4"/>
      <c r="AN733" s="4"/>
      <c r="AO733" s="4"/>
      <c r="AS733" s="16"/>
      <c r="AT733" s="16"/>
      <c r="AX733" s="17"/>
      <c r="AY733" s="77"/>
    </row>
    <row r="734" spans="1:51" x14ac:dyDescent="0.25">
      <c r="A734" s="38" t="s">
        <v>1075</v>
      </c>
      <c r="B734" s="4" t="str">
        <f>VLOOKUP(LEFT(Table711[[#This Row],[Column1]],FIND("–",Table711[[#This Row],[Column1]])-1),Table610[],2,0)</f>
        <v>6</v>
      </c>
      <c r="C734" s="25">
        <f>VLOOKUP(LEFT(Table711[[#This Row],[Column1]],FIND("–",Table711[[#This Row],[Column1]])-1),Table610[],4,0)</f>
        <v>6</v>
      </c>
      <c r="D734" s="4" t="str">
        <f t="shared" si="22"/>
        <v>12</v>
      </c>
      <c r="E734" s="4" t="s">
        <v>384</v>
      </c>
      <c r="F734" s="4" t="s">
        <v>372</v>
      </c>
      <c r="G734" s="4" t="str">
        <f>CONCATENATE(Table711[[#This Row],[Fraction]],"-",Table711[[#This Row],[Pitch]]," ",Table711[[#This Row],[Series]]," ",Table711[[#This Row],[Class]])</f>
        <v>6-12 UN 2A</v>
      </c>
      <c r="H734" s="4" t="str">
        <f>CONCATENATE(TEXT(Table711[[#This Row],[Decimal]],".000"),"-",Table711[[#This Row],[Pitch]]," ",Table711[[#This Row],[Series]]," ",Table711[[#This Row],[Class]])</f>
        <v>6.000-12 UN 2A</v>
      </c>
      <c r="I734" s="55">
        <v>2.0999999999999999E-3</v>
      </c>
      <c r="J734" s="55">
        <v>5.9978999999999996</v>
      </c>
      <c r="K734" s="55">
        <v>5.9865000000000004</v>
      </c>
      <c r="L734" s="55" t="s">
        <v>551</v>
      </c>
      <c r="M734" s="55">
        <v>5.9438000000000004</v>
      </c>
      <c r="N734" s="55">
        <v>5.9368999999999996</v>
      </c>
      <c r="O734" s="55">
        <v>5.8986999999999998</v>
      </c>
      <c r="R734" s="4"/>
      <c r="S734" s="38" t="s">
        <v>1075</v>
      </c>
      <c r="T734" s="4" t="str">
        <f>VLOOKUP(LEFT(Table7912[[#This Row],[Column1]],FIND("–",Table7912[[#This Row],[Column1]])-1),Table610[],2,0)</f>
        <v>6</v>
      </c>
      <c r="U734" s="13">
        <f>VLOOKUP(LEFT(Table7912[[#This Row],[Column1]],FIND("–",Table7912[[#This Row],[Column1]])-1),Table610[],4,0)</f>
        <v>6</v>
      </c>
      <c r="V734" s="4" t="str">
        <f t="shared" si="23"/>
        <v>12</v>
      </c>
      <c r="W734" s="4" t="s">
        <v>384</v>
      </c>
      <c r="X734" s="4" t="s">
        <v>373</v>
      </c>
      <c r="Y734" s="4" t="str">
        <f>CONCATENATE(Table7912[[#This Row],[Fraction]],"-",Table7912[[#This Row],[Pitch]]," ",Table7912[[#This Row],[Series]]," ",Table7912[[#This Row],[Class]])</f>
        <v>6-12 UN 2B</v>
      </c>
      <c r="Z734" s="4" t="str">
        <f>CONCATENATE(TEXT(Table7912[[#This Row],[Decimal]],".000"),"-",Table7912[[#This Row],[Pitch]]," ",Table7912[[#This Row],[Series]]," ",Table7912[[#This Row],[Class]])</f>
        <v>6.000-12 UN 2B</v>
      </c>
      <c r="AC734" s="55">
        <v>6</v>
      </c>
      <c r="AE734" s="4">
        <v>5.9549000000000003</v>
      </c>
      <c r="AF734" s="4">
        <v>5.9459</v>
      </c>
      <c r="AG734" s="4"/>
      <c r="AH734" s="55">
        <v>5.91</v>
      </c>
      <c r="AI734" s="4">
        <v>5.9279999999999999</v>
      </c>
      <c r="AJ734" s="4"/>
      <c r="AK734" s="4"/>
      <c r="AL734" s="4"/>
      <c r="AM734" s="4"/>
      <c r="AN734" s="4"/>
      <c r="AO734" s="4"/>
      <c r="AS734" s="16"/>
      <c r="AT734" s="16"/>
      <c r="AX734" s="17"/>
      <c r="AY734" s="77"/>
    </row>
    <row r="735" spans="1:51" x14ac:dyDescent="0.25">
      <c r="A735" s="38" t="s">
        <v>1075</v>
      </c>
      <c r="B735" s="4" t="str">
        <f>VLOOKUP(LEFT(Table711[[#This Row],[Column1]],FIND("–",Table711[[#This Row],[Column1]])-1),Table610[],2,0)</f>
        <v>6</v>
      </c>
      <c r="C735" s="25">
        <f>VLOOKUP(LEFT(Table711[[#This Row],[Column1]],FIND("–",Table711[[#This Row],[Column1]])-1),Table610[],4,0)</f>
        <v>6</v>
      </c>
      <c r="D735" s="4" t="str">
        <f t="shared" si="22"/>
        <v>12</v>
      </c>
      <c r="E735" s="4" t="s">
        <v>384</v>
      </c>
      <c r="F735" s="4" t="s">
        <v>374</v>
      </c>
      <c r="G735" s="4" t="str">
        <f>CONCATENATE(Table711[[#This Row],[Fraction]],"-",Table711[[#This Row],[Pitch]]," ",Table711[[#This Row],[Series]]," ",Table711[[#This Row],[Class]])</f>
        <v>6-12 UN 3A</v>
      </c>
      <c r="H735" s="4" t="str">
        <f>CONCATENATE(TEXT(Table711[[#This Row],[Decimal]],".000"),"-",Table711[[#This Row],[Pitch]]," ",Table711[[#This Row],[Series]]," ",Table711[[#This Row],[Class]])</f>
        <v>6.000-12 UN 3A</v>
      </c>
      <c r="I735" s="55">
        <v>0</v>
      </c>
      <c r="J735" s="55">
        <v>6</v>
      </c>
      <c r="K735" s="55">
        <v>5.9885999999999999</v>
      </c>
      <c r="L735" s="55" t="s">
        <v>551</v>
      </c>
      <c r="M735" s="55">
        <v>5.9459</v>
      </c>
      <c r="N735" s="55">
        <v>5.9406999999999996</v>
      </c>
      <c r="O735" s="55">
        <v>5.9008000000000003</v>
      </c>
      <c r="R735" s="4"/>
      <c r="S735" s="38" t="s">
        <v>1075</v>
      </c>
      <c r="T735" s="4" t="str">
        <f>VLOOKUP(LEFT(Table7912[[#This Row],[Column1]],FIND("–",Table7912[[#This Row],[Column1]])-1),Table610[],2,0)</f>
        <v>6</v>
      </c>
      <c r="U735" s="13">
        <f>VLOOKUP(LEFT(Table7912[[#This Row],[Column1]],FIND("–",Table7912[[#This Row],[Column1]])-1),Table610[],4,0)</f>
        <v>6</v>
      </c>
      <c r="V735" s="4" t="str">
        <f t="shared" si="23"/>
        <v>12</v>
      </c>
      <c r="W735" s="4" t="s">
        <v>384</v>
      </c>
      <c r="X735" s="4" t="s">
        <v>375</v>
      </c>
      <c r="Y735" s="4" t="str">
        <f>CONCATENATE(Table7912[[#This Row],[Fraction]],"-",Table7912[[#This Row],[Pitch]]," ",Table7912[[#This Row],[Series]]," ",Table7912[[#This Row],[Class]])</f>
        <v>6-12 UN 3B</v>
      </c>
      <c r="Z735" s="4" t="str">
        <f>CONCATENATE(TEXT(Table7912[[#This Row],[Decimal]],".000"),"-",Table7912[[#This Row],[Pitch]]," ",Table7912[[#This Row],[Series]]," ",Table7912[[#This Row],[Class]])</f>
        <v>6.000-12 UN 3B</v>
      </c>
      <c r="AC735" s="55">
        <v>6</v>
      </c>
      <c r="AE735" s="4">
        <v>5.9526000000000003</v>
      </c>
      <c r="AF735" s="4">
        <v>5.9459</v>
      </c>
      <c r="AG735" s="4"/>
      <c r="AH735" s="55">
        <v>5.91</v>
      </c>
      <c r="AI735" s="4">
        <v>5.9198000000000004</v>
      </c>
      <c r="AJ735" s="4"/>
      <c r="AK735" s="4"/>
      <c r="AL735" s="4"/>
      <c r="AM735" s="4"/>
      <c r="AN735" s="4"/>
      <c r="AO735" s="4"/>
      <c r="AS735" s="16"/>
      <c r="AT735" s="16"/>
      <c r="AX735" s="17"/>
      <c r="AY735" s="77"/>
    </row>
    <row r="736" spans="1:51" x14ac:dyDescent="0.25">
      <c r="A736" s="84" t="s">
        <v>1076</v>
      </c>
      <c r="B736" s="84" t="str">
        <f>VLOOKUP(LEFT(Table711[[#This Row],[Column1]],FIND("–",Table711[[#This Row],[Column1]])-1),Table610[],2,0)</f>
        <v>6</v>
      </c>
      <c r="C736" s="25">
        <f>VLOOKUP(LEFT(Table711[[#This Row],[Column1]],FIND("–",Table711[[#This Row],[Column1]])-1),Table610[],4,0)</f>
        <v>6</v>
      </c>
      <c r="D736" s="84" t="str">
        <f t="shared" si="22"/>
        <v>16</v>
      </c>
      <c r="E736" s="84" t="s">
        <v>384</v>
      </c>
      <c r="F736" s="84" t="s">
        <v>372</v>
      </c>
      <c r="G736" s="84" t="str">
        <f>CONCATENATE(Table711[[#This Row],[Fraction]],"-",Table711[[#This Row],[Pitch]]," ",Table711[[#This Row],[Series]]," ",Table711[[#This Row],[Class]])</f>
        <v>6-16 UN 2A</v>
      </c>
      <c r="H736" s="84" t="str">
        <f>CONCATENATE(TEXT(Table711[[#This Row],[Decimal]],".000"),"-",Table711[[#This Row],[Pitch]]," ",Table711[[#This Row],[Series]]," ",Table711[[#This Row],[Class]])</f>
        <v>6.000-16 UN 2A</v>
      </c>
      <c r="I736" s="91">
        <v>1.9E-3</v>
      </c>
      <c r="J736" s="91">
        <v>5.9981</v>
      </c>
      <c r="K736" s="91">
        <v>5.9886999999999997</v>
      </c>
      <c r="L736" s="91" t="s">
        <v>551</v>
      </c>
      <c r="M736" s="91">
        <v>5.9574999999999996</v>
      </c>
      <c r="N736" s="91">
        <v>5.9512999999999998</v>
      </c>
      <c r="O736" s="91">
        <v>5.9236000000000004</v>
      </c>
      <c r="P736" s="84"/>
      <c r="Q736" s="84"/>
      <c r="R736" s="4"/>
      <c r="S736" s="84" t="s">
        <v>1076</v>
      </c>
      <c r="T736" s="4" t="str">
        <f>VLOOKUP(LEFT(Table7912[[#This Row],[Column1]],FIND("–",Table7912[[#This Row],[Column1]])-1),Table610[],2,0)</f>
        <v>6</v>
      </c>
      <c r="U736" s="13">
        <f>VLOOKUP(LEFT(Table7912[[#This Row],[Column1]],FIND("–",Table7912[[#This Row],[Column1]])-1),Table610[],4,0)</f>
        <v>6</v>
      </c>
      <c r="V736" s="4" t="str">
        <f t="shared" si="23"/>
        <v>16</v>
      </c>
      <c r="W736" s="4" t="s">
        <v>384</v>
      </c>
      <c r="X736" s="4" t="s">
        <v>373</v>
      </c>
      <c r="Y736" s="4" t="str">
        <f>CONCATENATE(Table7912[[#This Row],[Fraction]],"-",Table7912[[#This Row],[Pitch]]," ",Table7912[[#This Row],[Series]]," ",Table7912[[#This Row],[Class]])</f>
        <v>6-16 UN 2B</v>
      </c>
      <c r="Z736" s="4" t="str">
        <f>CONCATENATE(TEXT(Table7912[[#This Row],[Decimal]],".000"),"-",Table7912[[#This Row],[Pitch]]," ",Table7912[[#This Row],[Series]]," ",Table7912[[#This Row],[Class]])</f>
        <v>6.000-16 UN 2B</v>
      </c>
      <c r="AC736" s="55">
        <v>6</v>
      </c>
      <c r="AE736" s="4">
        <v>5.9675000000000002</v>
      </c>
      <c r="AF736" s="4">
        <v>5.9593999999999996</v>
      </c>
      <c r="AG736" s="4"/>
      <c r="AH736" s="55">
        <v>5.9320000000000004</v>
      </c>
      <c r="AI736" s="4">
        <v>5.9459999999999997</v>
      </c>
      <c r="AJ736" s="4"/>
      <c r="AK736" s="4"/>
      <c r="AL736" s="4"/>
      <c r="AM736" s="4"/>
      <c r="AN736" s="4"/>
      <c r="AO736" s="4"/>
      <c r="AS736" s="16"/>
      <c r="AT736" s="16"/>
      <c r="AX736" s="17"/>
      <c r="AY736" s="77"/>
    </row>
    <row r="737" spans="1:51" x14ac:dyDescent="0.25">
      <c r="A737" s="84" t="s">
        <v>1076</v>
      </c>
      <c r="B737" s="84" t="str">
        <f>VLOOKUP(LEFT(Table711[[#This Row],[Column1]],FIND("–",Table711[[#This Row],[Column1]])-1),Table610[],2,0)</f>
        <v>6</v>
      </c>
      <c r="C737" s="25">
        <f>VLOOKUP(LEFT(Table711[[#This Row],[Column1]],FIND("–",Table711[[#This Row],[Column1]])-1),Table610[],4,0)</f>
        <v>6</v>
      </c>
      <c r="D737" s="84" t="str">
        <f t="shared" si="22"/>
        <v>16</v>
      </c>
      <c r="E737" s="84" t="s">
        <v>384</v>
      </c>
      <c r="F737" s="84" t="s">
        <v>374</v>
      </c>
      <c r="G737" s="84" t="str">
        <f>CONCATENATE(Table711[[#This Row],[Fraction]],"-",Table711[[#This Row],[Pitch]]," ",Table711[[#This Row],[Series]]," ",Table711[[#This Row],[Class]])</f>
        <v>6-16 UN 3A</v>
      </c>
      <c r="H737" s="84" t="str">
        <f>CONCATENATE(TEXT(Table711[[#This Row],[Decimal]],".000"),"-",Table711[[#This Row],[Pitch]]," ",Table711[[#This Row],[Series]]," ",Table711[[#This Row],[Class]])</f>
        <v>6.000-16 UN 3A</v>
      </c>
      <c r="I737" s="91">
        <v>0</v>
      </c>
      <c r="J737" s="91">
        <v>6</v>
      </c>
      <c r="K737" s="91">
        <v>5.9905999999999997</v>
      </c>
      <c r="L737" s="91" t="s">
        <v>551</v>
      </c>
      <c r="M737" s="91">
        <v>5.9593999999999996</v>
      </c>
      <c r="N737" s="91">
        <v>5.9546999999999999</v>
      </c>
      <c r="O737" s="91">
        <v>5.9255000000000004</v>
      </c>
      <c r="P737" s="84"/>
      <c r="Q737" s="84"/>
      <c r="R737" s="4"/>
      <c r="S737" s="84" t="s">
        <v>1076</v>
      </c>
      <c r="T737" s="4" t="str">
        <f>VLOOKUP(LEFT(Table7912[[#This Row],[Column1]],FIND("–",Table7912[[#This Row],[Column1]])-1),Table610[],2,0)</f>
        <v>6</v>
      </c>
      <c r="U737" s="13">
        <f>VLOOKUP(LEFT(Table7912[[#This Row],[Column1]],FIND("–",Table7912[[#This Row],[Column1]])-1),Table610[],4,0)</f>
        <v>6</v>
      </c>
      <c r="V737" s="4" t="str">
        <f t="shared" si="23"/>
        <v>16</v>
      </c>
      <c r="W737" s="4" t="s">
        <v>384</v>
      </c>
      <c r="X737" s="4" t="s">
        <v>375</v>
      </c>
      <c r="Y737" s="4" t="str">
        <f>CONCATENATE(Table7912[[#This Row],[Fraction]],"-",Table7912[[#This Row],[Pitch]]," ",Table7912[[#This Row],[Series]]," ",Table7912[[#This Row],[Class]])</f>
        <v>6-16 UN 3B</v>
      </c>
      <c r="Z737" s="4" t="str">
        <f>CONCATENATE(TEXT(Table7912[[#This Row],[Decimal]],".000"),"-",Table7912[[#This Row],[Pitch]]," ",Table7912[[#This Row],[Series]]," ",Table7912[[#This Row],[Class]])</f>
        <v>6.000-16 UN 3B</v>
      </c>
      <c r="AC737" s="55">
        <v>6</v>
      </c>
      <c r="AE737" s="4">
        <v>5.9654999999999996</v>
      </c>
      <c r="AF737" s="4">
        <v>5.9593999999999996</v>
      </c>
      <c r="AG737" s="4"/>
      <c r="AH737" s="55">
        <v>5.9320000000000004</v>
      </c>
      <c r="AI737" s="4">
        <v>5.9408000000000003</v>
      </c>
      <c r="AJ737" s="4"/>
      <c r="AK737" s="4"/>
      <c r="AL737" s="4"/>
      <c r="AM737" s="4"/>
      <c r="AN737" s="4"/>
      <c r="AO737" s="4"/>
      <c r="AS737" s="16"/>
      <c r="AT737" s="16"/>
      <c r="AX737" s="17"/>
      <c r="AY737" s="77"/>
    </row>
    <row r="738" spans="1:51" x14ac:dyDescent="0.25">
      <c r="AX738" s="17"/>
      <c r="AY738" s="77"/>
    </row>
    <row r="739" spans="1:51" x14ac:dyDescent="0.25">
      <c r="AX739" s="17"/>
      <c r="AY739" s="77"/>
    </row>
    <row r="740" spans="1:51" x14ac:dyDescent="0.25">
      <c r="AX740" s="17"/>
      <c r="AY740" s="77"/>
    </row>
    <row r="741" spans="1:51" x14ac:dyDescent="0.25">
      <c r="AX741" s="17"/>
      <c r="AY741" s="77"/>
    </row>
    <row r="742" spans="1:51" x14ac:dyDescent="0.25">
      <c r="AX742" s="17"/>
      <c r="AY742" s="77"/>
    </row>
  </sheetData>
  <conditionalFormatting sqref="Y3:Z737">
    <cfRule type="duplicateValues" dxfId="10" priority="1"/>
  </conditionalFormatting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738"/>
  <sheetViews>
    <sheetView topLeftCell="A691" workbookViewId="0">
      <selection activeCell="D3" sqref="D3"/>
    </sheetView>
  </sheetViews>
  <sheetFormatPr defaultRowHeight="15" x14ac:dyDescent="0.25"/>
  <sheetData>
    <row r="4" spans="1:1" x14ac:dyDescent="0.25">
      <c r="A4" t="s">
        <v>1118</v>
      </c>
    </row>
    <row r="5" spans="1:1" x14ac:dyDescent="0.25">
      <c r="A5" t="s">
        <v>1119</v>
      </c>
    </row>
    <row r="6" spans="1:1" x14ac:dyDescent="0.25">
      <c r="A6" t="s">
        <v>1120</v>
      </c>
    </row>
    <row r="7" spans="1:1" x14ac:dyDescent="0.25">
      <c r="A7" t="s">
        <v>1121</v>
      </c>
    </row>
    <row r="8" spans="1:1" x14ac:dyDescent="0.25">
      <c r="A8" t="s">
        <v>1122</v>
      </c>
    </row>
    <row r="9" spans="1:1" x14ac:dyDescent="0.25">
      <c r="A9" t="s">
        <v>1123</v>
      </c>
    </row>
    <row r="10" spans="1:1" x14ac:dyDescent="0.25">
      <c r="A10" t="s">
        <v>1124</v>
      </c>
    </row>
    <row r="11" spans="1:1" x14ac:dyDescent="0.25">
      <c r="A11" t="s">
        <v>1125</v>
      </c>
    </row>
    <row r="12" spans="1:1" x14ac:dyDescent="0.25">
      <c r="A12" t="s">
        <v>1126</v>
      </c>
    </row>
    <row r="13" spans="1:1" x14ac:dyDescent="0.25">
      <c r="A13" t="s">
        <v>1127</v>
      </c>
    </row>
    <row r="14" spans="1:1" x14ac:dyDescent="0.25">
      <c r="A14" t="s">
        <v>1128</v>
      </c>
    </row>
    <row r="15" spans="1:1" x14ac:dyDescent="0.25">
      <c r="A15" t="s">
        <v>1129</v>
      </c>
    </row>
    <row r="16" spans="1:1" x14ac:dyDescent="0.25">
      <c r="A16" t="s">
        <v>1130</v>
      </c>
    </row>
    <row r="17" spans="1:1" x14ac:dyDescent="0.25">
      <c r="A17" t="s">
        <v>1131</v>
      </c>
    </row>
    <row r="18" spans="1:1" x14ac:dyDescent="0.25">
      <c r="A18" t="s">
        <v>1132</v>
      </c>
    </row>
    <row r="19" spans="1:1" x14ac:dyDescent="0.25">
      <c r="A19" t="s">
        <v>1133</v>
      </c>
    </row>
    <row r="20" spans="1:1" x14ac:dyDescent="0.25">
      <c r="A20" t="s">
        <v>1134</v>
      </c>
    </row>
    <row r="21" spans="1:1" x14ac:dyDescent="0.25">
      <c r="A21" t="s">
        <v>1135</v>
      </c>
    </row>
    <row r="22" spans="1:1" x14ac:dyDescent="0.25">
      <c r="A22" t="s">
        <v>1136</v>
      </c>
    </row>
    <row r="23" spans="1:1" x14ac:dyDescent="0.25">
      <c r="A23" t="s">
        <v>1137</v>
      </c>
    </row>
    <row r="24" spans="1:1" x14ac:dyDescent="0.25">
      <c r="A24" t="s">
        <v>1138</v>
      </c>
    </row>
    <row r="25" spans="1:1" x14ac:dyDescent="0.25">
      <c r="A25" t="s">
        <v>1139</v>
      </c>
    </row>
    <row r="26" spans="1:1" x14ac:dyDescent="0.25">
      <c r="A26" t="s">
        <v>1140</v>
      </c>
    </row>
    <row r="27" spans="1:1" x14ac:dyDescent="0.25">
      <c r="A27" t="s">
        <v>1141</v>
      </c>
    </row>
    <row r="28" spans="1:1" x14ac:dyDescent="0.25">
      <c r="A28" t="s">
        <v>1142</v>
      </c>
    </row>
    <row r="29" spans="1:1" x14ac:dyDescent="0.25">
      <c r="A29" t="s">
        <v>1143</v>
      </c>
    </row>
    <row r="30" spans="1:1" x14ac:dyDescent="0.25">
      <c r="A30" t="s">
        <v>1144</v>
      </c>
    </row>
    <row r="31" spans="1:1" x14ac:dyDescent="0.25">
      <c r="A31" t="s">
        <v>1145</v>
      </c>
    </row>
    <row r="32" spans="1:1" x14ac:dyDescent="0.25">
      <c r="A32" t="s">
        <v>1146</v>
      </c>
    </row>
    <row r="33" spans="1:1" x14ac:dyDescent="0.25">
      <c r="A33" t="s">
        <v>1147</v>
      </c>
    </row>
    <row r="34" spans="1:1" x14ac:dyDescent="0.25">
      <c r="A34" t="s">
        <v>1148</v>
      </c>
    </row>
    <row r="35" spans="1:1" x14ac:dyDescent="0.25">
      <c r="A35" t="s">
        <v>1149</v>
      </c>
    </row>
    <row r="36" spans="1:1" x14ac:dyDescent="0.25">
      <c r="A36" t="s">
        <v>1150</v>
      </c>
    </row>
    <row r="37" spans="1:1" x14ac:dyDescent="0.25">
      <c r="A37" t="s">
        <v>1151</v>
      </c>
    </row>
    <row r="38" spans="1:1" x14ac:dyDescent="0.25">
      <c r="A38" t="s">
        <v>1152</v>
      </c>
    </row>
    <row r="39" spans="1:1" x14ac:dyDescent="0.25">
      <c r="A39" t="s">
        <v>1153</v>
      </c>
    </row>
    <row r="40" spans="1:1" x14ac:dyDescent="0.25">
      <c r="A40" t="s">
        <v>1154</v>
      </c>
    </row>
    <row r="41" spans="1:1" x14ac:dyDescent="0.25">
      <c r="A41" t="s">
        <v>1155</v>
      </c>
    </row>
    <row r="42" spans="1:1" x14ac:dyDescent="0.25">
      <c r="A42" t="s">
        <v>1156</v>
      </c>
    </row>
    <row r="43" spans="1:1" x14ac:dyDescent="0.25">
      <c r="A43" t="s">
        <v>1157</v>
      </c>
    </row>
    <row r="44" spans="1:1" x14ac:dyDescent="0.25">
      <c r="A44" t="s">
        <v>1158</v>
      </c>
    </row>
    <row r="45" spans="1:1" x14ac:dyDescent="0.25">
      <c r="A45" t="s">
        <v>1159</v>
      </c>
    </row>
    <row r="46" spans="1:1" x14ac:dyDescent="0.25">
      <c r="A46" t="s">
        <v>1160</v>
      </c>
    </row>
    <row r="47" spans="1:1" x14ac:dyDescent="0.25">
      <c r="A47" t="s">
        <v>1161</v>
      </c>
    </row>
    <row r="48" spans="1:1" x14ac:dyDescent="0.25">
      <c r="A48" t="s">
        <v>1162</v>
      </c>
    </row>
    <row r="49" spans="1:1" x14ac:dyDescent="0.25">
      <c r="A49" t="s">
        <v>1163</v>
      </c>
    </row>
    <row r="50" spans="1:1" x14ac:dyDescent="0.25">
      <c r="A50" t="s">
        <v>1164</v>
      </c>
    </row>
    <row r="51" spans="1:1" x14ac:dyDescent="0.25">
      <c r="A51" t="s">
        <v>1165</v>
      </c>
    </row>
    <row r="52" spans="1:1" x14ac:dyDescent="0.25">
      <c r="A52" t="s">
        <v>1166</v>
      </c>
    </row>
    <row r="53" spans="1:1" x14ac:dyDescent="0.25">
      <c r="A53" t="s">
        <v>1167</v>
      </c>
    </row>
    <row r="54" spans="1:1" x14ac:dyDescent="0.25">
      <c r="A54" t="s">
        <v>1168</v>
      </c>
    </row>
    <row r="55" spans="1:1" x14ac:dyDescent="0.25">
      <c r="A55" t="s">
        <v>1169</v>
      </c>
    </row>
    <row r="56" spans="1:1" x14ac:dyDescent="0.25">
      <c r="A56" t="s">
        <v>1170</v>
      </c>
    </row>
    <row r="57" spans="1:1" x14ac:dyDescent="0.25">
      <c r="A57" t="s">
        <v>1171</v>
      </c>
    </row>
    <row r="58" spans="1:1" x14ac:dyDescent="0.25">
      <c r="A58" t="s">
        <v>1172</v>
      </c>
    </row>
    <row r="59" spans="1:1" x14ac:dyDescent="0.25">
      <c r="A59" t="s">
        <v>1173</v>
      </c>
    </row>
    <row r="60" spans="1:1" x14ac:dyDescent="0.25">
      <c r="A60" t="s">
        <v>1174</v>
      </c>
    </row>
    <row r="61" spans="1:1" x14ac:dyDescent="0.25">
      <c r="A61" t="s">
        <v>1175</v>
      </c>
    </row>
    <row r="62" spans="1:1" x14ac:dyDescent="0.25">
      <c r="A62" t="s">
        <v>1176</v>
      </c>
    </row>
    <row r="63" spans="1:1" x14ac:dyDescent="0.25">
      <c r="A63" t="s">
        <v>1177</v>
      </c>
    </row>
    <row r="64" spans="1:1" x14ac:dyDescent="0.25">
      <c r="A64" t="s">
        <v>1178</v>
      </c>
    </row>
    <row r="65" spans="1:1" x14ac:dyDescent="0.25">
      <c r="A65" t="s">
        <v>1179</v>
      </c>
    </row>
    <row r="66" spans="1:1" x14ac:dyDescent="0.25">
      <c r="A66" t="s">
        <v>1180</v>
      </c>
    </row>
    <row r="67" spans="1:1" x14ac:dyDescent="0.25">
      <c r="A67" t="s">
        <v>1181</v>
      </c>
    </row>
    <row r="68" spans="1:1" x14ac:dyDescent="0.25">
      <c r="A68" t="s">
        <v>1182</v>
      </c>
    </row>
    <row r="69" spans="1:1" x14ac:dyDescent="0.25">
      <c r="A69" t="s">
        <v>1183</v>
      </c>
    </row>
    <row r="70" spans="1:1" x14ac:dyDescent="0.25">
      <c r="A70" t="s">
        <v>1184</v>
      </c>
    </row>
    <row r="71" spans="1:1" x14ac:dyDescent="0.25">
      <c r="A71" t="s">
        <v>1185</v>
      </c>
    </row>
    <row r="72" spans="1:1" x14ac:dyDescent="0.25">
      <c r="A72" t="s">
        <v>1186</v>
      </c>
    </row>
    <row r="73" spans="1:1" x14ac:dyDescent="0.25">
      <c r="A73" t="s">
        <v>1187</v>
      </c>
    </row>
    <row r="74" spans="1:1" x14ac:dyDescent="0.25">
      <c r="A74" t="s">
        <v>1188</v>
      </c>
    </row>
    <row r="75" spans="1:1" x14ac:dyDescent="0.25">
      <c r="A75" t="s">
        <v>1189</v>
      </c>
    </row>
    <row r="76" spans="1:1" x14ac:dyDescent="0.25">
      <c r="A76" t="s">
        <v>1190</v>
      </c>
    </row>
    <row r="77" spans="1:1" x14ac:dyDescent="0.25">
      <c r="A77" t="s">
        <v>1191</v>
      </c>
    </row>
    <row r="78" spans="1:1" x14ac:dyDescent="0.25">
      <c r="A78" t="s">
        <v>1192</v>
      </c>
    </row>
    <row r="79" spans="1:1" x14ac:dyDescent="0.25">
      <c r="A79" t="s">
        <v>1193</v>
      </c>
    </row>
    <row r="80" spans="1:1" x14ac:dyDescent="0.25">
      <c r="A80" t="s">
        <v>1194</v>
      </c>
    </row>
    <row r="81" spans="1:1" x14ac:dyDescent="0.25">
      <c r="A81" t="s">
        <v>1195</v>
      </c>
    </row>
    <row r="82" spans="1:1" x14ac:dyDescent="0.25">
      <c r="A82" t="s">
        <v>1196</v>
      </c>
    </row>
    <row r="83" spans="1:1" x14ac:dyDescent="0.25">
      <c r="A83" t="s">
        <v>1197</v>
      </c>
    </row>
    <row r="84" spans="1:1" x14ac:dyDescent="0.25">
      <c r="A84" t="s">
        <v>1198</v>
      </c>
    </row>
    <row r="85" spans="1:1" x14ac:dyDescent="0.25">
      <c r="A85" t="s">
        <v>1199</v>
      </c>
    </row>
    <row r="86" spans="1:1" x14ac:dyDescent="0.25">
      <c r="A86" t="s">
        <v>1200</v>
      </c>
    </row>
    <row r="87" spans="1:1" x14ac:dyDescent="0.25">
      <c r="A87" t="s">
        <v>1201</v>
      </c>
    </row>
    <row r="88" spans="1:1" x14ac:dyDescent="0.25">
      <c r="A88" t="s">
        <v>1202</v>
      </c>
    </row>
    <row r="89" spans="1:1" x14ac:dyDescent="0.25">
      <c r="A89" t="s">
        <v>1203</v>
      </c>
    </row>
    <row r="90" spans="1:1" x14ac:dyDescent="0.25">
      <c r="A90" t="s">
        <v>1204</v>
      </c>
    </row>
    <row r="91" spans="1:1" x14ac:dyDescent="0.25">
      <c r="A91" t="s">
        <v>1205</v>
      </c>
    </row>
    <row r="92" spans="1:1" x14ac:dyDescent="0.25">
      <c r="A92" t="s">
        <v>1206</v>
      </c>
    </row>
    <row r="93" spans="1:1" x14ac:dyDescent="0.25">
      <c r="A93" t="s">
        <v>1207</v>
      </c>
    </row>
    <row r="94" spans="1:1" x14ac:dyDescent="0.25">
      <c r="A94" t="s">
        <v>1208</v>
      </c>
    </row>
    <row r="95" spans="1:1" x14ac:dyDescent="0.25">
      <c r="A95" t="s">
        <v>1209</v>
      </c>
    </row>
    <row r="96" spans="1:1" x14ac:dyDescent="0.25">
      <c r="A96" t="s">
        <v>1210</v>
      </c>
    </row>
    <row r="97" spans="1:1" x14ac:dyDescent="0.25">
      <c r="A97" t="s">
        <v>1211</v>
      </c>
    </row>
    <row r="98" spans="1:1" x14ac:dyDescent="0.25">
      <c r="A98" t="s">
        <v>1212</v>
      </c>
    </row>
    <row r="99" spans="1:1" x14ac:dyDescent="0.25">
      <c r="A99" t="s">
        <v>1213</v>
      </c>
    </row>
    <row r="100" spans="1:1" x14ac:dyDescent="0.25">
      <c r="A100" t="s">
        <v>1214</v>
      </c>
    </row>
    <row r="101" spans="1:1" x14ac:dyDescent="0.25">
      <c r="A101" t="s">
        <v>1215</v>
      </c>
    </row>
    <row r="102" spans="1:1" x14ac:dyDescent="0.25">
      <c r="A102" t="s">
        <v>1216</v>
      </c>
    </row>
    <row r="103" spans="1:1" x14ac:dyDescent="0.25">
      <c r="A103" t="s">
        <v>1217</v>
      </c>
    </row>
    <row r="104" spans="1:1" x14ac:dyDescent="0.25">
      <c r="A104" t="s">
        <v>1218</v>
      </c>
    </row>
    <row r="105" spans="1:1" x14ac:dyDescent="0.25">
      <c r="A105" t="s">
        <v>1219</v>
      </c>
    </row>
    <row r="106" spans="1:1" x14ac:dyDescent="0.25">
      <c r="A106" t="s">
        <v>1220</v>
      </c>
    </row>
    <row r="107" spans="1:1" x14ac:dyDescent="0.25">
      <c r="A107" t="s">
        <v>1221</v>
      </c>
    </row>
    <row r="108" spans="1:1" x14ac:dyDescent="0.25">
      <c r="A108" t="s">
        <v>1222</v>
      </c>
    </row>
    <row r="109" spans="1:1" x14ac:dyDescent="0.25">
      <c r="A109" t="s">
        <v>1223</v>
      </c>
    </row>
    <row r="110" spans="1:1" x14ac:dyDescent="0.25">
      <c r="A110" t="s">
        <v>1224</v>
      </c>
    </row>
    <row r="111" spans="1:1" x14ac:dyDescent="0.25">
      <c r="A111" t="s">
        <v>1225</v>
      </c>
    </row>
    <row r="112" spans="1:1" x14ac:dyDescent="0.25">
      <c r="A112" t="s">
        <v>1226</v>
      </c>
    </row>
    <row r="113" spans="1:1" x14ac:dyDescent="0.25">
      <c r="A113" t="s">
        <v>1227</v>
      </c>
    </row>
    <row r="114" spans="1:1" x14ac:dyDescent="0.25">
      <c r="A114" t="s">
        <v>1228</v>
      </c>
    </row>
    <row r="115" spans="1:1" x14ac:dyDescent="0.25">
      <c r="A115" t="s">
        <v>1229</v>
      </c>
    </row>
    <row r="116" spans="1:1" x14ac:dyDescent="0.25">
      <c r="A116" t="s">
        <v>1230</v>
      </c>
    </row>
    <row r="117" spans="1:1" x14ac:dyDescent="0.25">
      <c r="A117" t="s">
        <v>1231</v>
      </c>
    </row>
    <row r="118" spans="1:1" x14ac:dyDescent="0.25">
      <c r="A118" t="s">
        <v>1232</v>
      </c>
    </row>
    <row r="119" spans="1:1" x14ac:dyDescent="0.25">
      <c r="A119" t="s">
        <v>1233</v>
      </c>
    </row>
    <row r="120" spans="1:1" x14ac:dyDescent="0.25">
      <c r="A120" t="s">
        <v>1234</v>
      </c>
    </row>
    <row r="121" spans="1:1" x14ac:dyDescent="0.25">
      <c r="A121" t="s">
        <v>1235</v>
      </c>
    </row>
    <row r="122" spans="1:1" x14ac:dyDescent="0.25">
      <c r="A122" t="s">
        <v>1236</v>
      </c>
    </row>
    <row r="123" spans="1:1" x14ac:dyDescent="0.25">
      <c r="A123" t="s">
        <v>1237</v>
      </c>
    </row>
    <row r="124" spans="1:1" x14ac:dyDescent="0.25">
      <c r="A124" t="s">
        <v>1238</v>
      </c>
    </row>
    <row r="125" spans="1:1" x14ac:dyDescent="0.25">
      <c r="A125" t="s">
        <v>1239</v>
      </c>
    </row>
    <row r="126" spans="1:1" x14ac:dyDescent="0.25">
      <c r="A126" t="s">
        <v>1240</v>
      </c>
    </row>
    <row r="127" spans="1:1" x14ac:dyDescent="0.25">
      <c r="A127" t="s">
        <v>1241</v>
      </c>
    </row>
    <row r="128" spans="1:1" x14ac:dyDescent="0.25">
      <c r="A128" t="s">
        <v>1242</v>
      </c>
    </row>
    <row r="129" spans="1:1" x14ac:dyDescent="0.25">
      <c r="A129" t="s">
        <v>1243</v>
      </c>
    </row>
    <row r="130" spans="1:1" x14ac:dyDescent="0.25">
      <c r="A130" t="s">
        <v>1244</v>
      </c>
    </row>
    <row r="131" spans="1:1" x14ac:dyDescent="0.25">
      <c r="A131" t="s">
        <v>1245</v>
      </c>
    </row>
    <row r="132" spans="1:1" x14ac:dyDescent="0.25">
      <c r="A132" t="s">
        <v>1246</v>
      </c>
    </row>
    <row r="133" spans="1:1" x14ac:dyDescent="0.25">
      <c r="A133" t="s">
        <v>1247</v>
      </c>
    </row>
    <row r="134" spans="1:1" x14ac:dyDescent="0.25">
      <c r="A134" t="s">
        <v>1248</v>
      </c>
    </row>
    <row r="135" spans="1:1" x14ac:dyDescent="0.25">
      <c r="A135" t="s">
        <v>1249</v>
      </c>
    </row>
    <row r="136" spans="1:1" x14ac:dyDescent="0.25">
      <c r="A136" t="s">
        <v>1250</v>
      </c>
    </row>
    <row r="137" spans="1:1" x14ac:dyDescent="0.25">
      <c r="A137" t="s">
        <v>1251</v>
      </c>
    </row>
    <row r="138" spans="1:1" x14ac:dyDescent="0.25">
      <c r="A138" t="s">
        <v>1252</v>
      </c>
    </row>
    <row r="139" spans="1:1" x14ac:dyDescent="0.25">
      <c r="A139" t="s">
        <v>1253</v>
      </c>
    </row>
    <row r="140" spans="1:1" x14ac:dyDescent="0.25">
      <c r="A140" t="s">
        <v>1254</v>
      </c>
    </row>
    <row r="141" spans="1:1" x14ac:dyDescent="0.25">
      <c r="A141" t="s">
        <v>1255</v>
      </c>
    </row>
    <row r="142" spans="1:1" x14ac:dyDescent="0.25">
      <c r="A142" t="s">
        <v>1256</v>
      </c>
    </row>
    <row r="143" spans="1:1" x14ac:dyDescent="0.25">
      <c r="A143" t="s">
        <v>1257</v>
      </c>
    </row>
    <row r="144" spans="1:1" x14ac:dyDescent="0.25">
      <c r="A144" t="s">
        <v>1258</v>
      </c>
    </row>
    <row r="145" spans="1:1" x14ac:dyDescent="0.25">
      <c r="A145" t="s">
        <v>1259</v>
      </c>
    </row>
    <row r="146" spans="1:1" x14ac:dyDescent="0.25">
      <c r="A146" t="s">
        <v>1260</v>
      </c>
    </row>
    <row r="147" spans="1:1" x14ac:dyDescent="0.25">
      <c r="A147" t="s">
        <v>1261</v>
      </c>
    </row>
    <row r="148" spans="1:1" x14ac:dyDescent="0.25">
      <c r="A148" t="s">
        <v>1262</v>
      </c>
    </row>
    <row r="149" spans="1:1" x14ac:dyDescent="0.25">
      <c r="A149" t="s">
        <v>1263</v>
      </c>
    </row>
    <row r="150" spans="1:1" x14ac:dyDescent="0.25">
      <c r="A150" t="s">
        <v>1264</v>
      </c>
    </row>
    <row r="151" spans="1:1" x14ac:dyDescent="0.25">
      <c r="A151" t="s">
        <v>1265</v>
      </c>
    </row>
    <row r="152" spans="1:1" x14ac:dyDescent="0.25">
      <c r="A152" t="s">
        <v>1266</v>
      </c>
    </row>
    <row r="153" spans="1:1" x14ac:dyDescent="0.25">
      <c r="A153" t="s">
        <v>1267</v>
      </c>
    </row>
    <row r="154" spans="1:1" x14ac:dyDescent="0.25">
      <c r="A154" t="s">
        <v>1268</v>
      </c>
    </row>
    <row r="155" spans="1:1" x14ac:dyDescent="0.25">
      <c r="A155" t="s">
        <v>1269</v>
      </c>
    </row>
    <row r="156" spans="1:1" x14ac:dyDescent="0.25">
      <c r="A156" t="s">
        <v>1270</v>
      </c>
    </row>
    <row r="157" spans="1:1" x14ac:dyDescent="0.25">
      <c r="A157" t="s">
        <v>1271</v>
      </c>
    </row>
    <row r="158" spans="1:1" x14ac:dyDescent="0.25">
      <c r="A158" t="s">
        <v>1272</v>
      </c>
    </row>
    <row r="159" spans="1:1" x14ac:dyDescent="0.25">
      <c r="A159" t="s">
        <v>1273</v>
      </c>
    </row>
    <row r="160" spans="1:1" x14ac:dyDescent="0.25">
      <c r="A160" t="s">
        <v>1274</v>
      </c>
    </row>
    <row r="161" spans="1:1" x14ac:dyDescent="0.25">
      <c r="A161" t="s">
        <v>1275</v>
      </c>
    </row>
    <row r="162" spans="1:1" x14ac:dyDescent="0.25">
      <c r="A162" t="s">
        <v>1276</v>
      </c>
    </row>
    <row r="163" spans="1:1" x14ac:dyDescent="0.25">
      <c r="A163" t="s">
        <v>1277</v>
      </c>
    </row>
    <row r="164" spans="1:1" x14ac:dyDescent="0.25">
      <c r="A164" t="s">
        <v>1278</v>
      </c>
    </row>
    <row r="165" spans="1:1" x14ac:dyDescent="0.25">
      <c r="A165" t="s">
        <v>1279</v>
      </c>
    </row>
    <row r="166" spans="1:1" x14ac:dyDescent="0.25">
      <c r="A166" t="s">
        <v>1280</v>
      </c>
    </row>
    <row r="167" spans="1:1" x14ac:dyDescent="0.25">
      <c r="A167" t="s">
        <v>1281</v>
      </c>
    </row>
    <row r="168" spans="1:1" x14ac:dyDescent="0.25">
      <c r="A168" t="s">
        <v>1282</v>
      </c>
    </row>
    <row r="169" spans="1:1" x14ac:dyDescent="0.25">
      <c r="A169" t="s">
        <v>1283</v>
      </c>
    </row>
    <row r="170" spans="1:1" x14ac:dyDescent="0.25">
      <c r="A170" t="s">
        <v>1284</v>
      </c>
    </row>
    <row r="171" spans="1:1" x14ac:dyDescent="0.25">
      <c r="A171" t="s">
        <v>1285</v>
      </c>
    </row>
    <row r="172" spans="1:1" x14ac:dyDescent="0.25">
      <c r="A172" t="s">
        <v>1286</v>
      </c>
    </row>
    <row r="173" spans="1:1" x14ac:dyDescent="0.25">
      <c r="A173" t="s">
        <v>1287</v>
      </c>
    </row>
    <row r="174" spans="1:1" x14ac:dyDescent="0.25">
      <c r="A174" t="s">
        <v>1288</v>
      </c>
    </row>
    <row r="175" spans="1:1" x14ac:dyDescent="0.25">
      <c r="A175" t="s">
        <v>1289</v>
      </c>
    </row>
    <row r="176" spans="1:1" x14ac:dyDescent="0.25">
      <c r="A176" t="s">
        <v>1290</v>
      </c>
    </row>
    <row r="177" spans="1:1" x14ac:dyDescent="0.25">
      <c r="A177" t="s">
        <v>1291</v>
      </c>
    </row>
    <row r="178" spans="1:1" x14ac:dyDescent="0.25">
      <c r="A178" t="s">
        <v>1292</v>
      </c>
    </row>
    <row r="179" spans="1:1" x14ac:dyDescent="0.25">
      <c r="A179" t="s">
        <v>1293</v>
      </c>
    </row>
    <row r="180" spans="1:1" x14ac:dyDescent="0.25">
      <c r="A180" t="s">
        <v>1294</v>
      </c>
    </row>
    <row r="181" spans="1:1" x14ac:dyDescent="0.25">
      <c r="A181" t="s">
        <v>1295</v>
      </c>
    </row>
    <row r="182" spans="1:1" x14ac:dyDescent="0.25">
      <c r="A182" t="s">
        <v>1296</v>
      </c>
    </row>
    <row r="183" spans="1:1" x14ac:dyDescent="0.25">
      <c r="A183" t="s">
        <v>1297</v>
      </c>
    </row>
    <row r="184" spans="1:1" x14ac:dyDescent="0.25">
      <c r="A184" t="s">
        <v>1298</v>
      </c>
    </row>
    <row r="185" spans="1:1" x14ac:dyDescent="0.25">
      <c r="A185" t="s">
        <v>1299</v>
      </c>
    </row>
    <row r="186" spans="1:1" x14ac:dyDescent="0.25">
      <c r="A186" t="s">
        <v>1300</v>
      </c>
    </row>
    <row r="187" spans="1:1" x14ac:dyDescent="0.25">
      <c r="A187" t="s">
        <v>1301</v>
      </c>
    </row>
    <row r="188" spans="1:1" x14ac:dyDescent="0.25">
      <c r="A188" t="s">
        <v>1302</v>
      </c>
    </row>
    <row r="189" spans="1:1" x14ac:dyDescent="0.25">
      <c r="A189" t="s">
        <v>1303</v>
      </c>
    </row>
    <row r="190" spans="1:1" x14ac:dyDescent="0.25">
      <c r="A190" t="s">
        <v>1304</v>
      </c>
    </row>
    <row r="191" spans="1:1" x14ac:dyDescent="0.25">
      <c r="A191" t="s">
        <v>1305</v>
      </c>
    </row>
    <row r="192" spans="1:1" x14ac:dyDescent="0.25">
      <c r="A192" t="s">
        <v>1306</v>
      </c>
    </row>
    <row r="193" spans="1:1" x14ac:dyDescent="0.25">
      <c r="A193" t="s">
        <v>1307</v>
      </c>
    </row>
    <row r="194" spans="1:1" x14ac:dyDescent="0.25">
      <c r="A194" t="s">
        <v>1308</v>
      </c>
    </row>
    <row r="195" spans="1:1" x14ac:dyDescent="0.25">
      <c r="A195" t="s">
        <v>1309</v>
      </c>
    </row>
    <row r="196" spans="1:1" x14ac:dyDescent="0.25">
      <c r="A196" t="s">
        <v>1310</v>
      </c>
    </row>
    <row r="197" spans="1:1" x14ac:dyDescent="0.25">
      <c r="A197" t="s">
        <v>1311</v>
      </c>
    </row>
    <row r="198" spans="1:1" x14ac:dyDescent="0.25">
      <c r="A198" t="s">
        <v>1312</v>
      </c>
    </row>
    <row r="199" spans="1:1" x14ac:dyDescent="0.25">
      <c r="A199" t="s">
        <v>1313</v>
      </c>
    </row>
    <row r="200" spans="1:1" x14ac:dyDescent="0.25">
      <c r="A200" t="s">
        <v>1314</v>
      </c>
    </row>
    <row r="201" spans="1:1" x14ac:dyDescent="0.25">
      <c r="A201" t="s">
        <v>1315</v>
      </c>
    </row>
    <row r="202" spans="1:1" x14ac:dyDescent="0.25">
      <c r="A202" t="s">
        <v>1316</v>
      </c>
    </row>
    <row r="203" spans="1:1" x14ac:dyDescent="0.25">
      <c r="A203" t="s">
        <v>1317</v>
      </c>
    </row>
    <row r="204" spans="1:1" x14ac:dyDescent="0.25">
      <c r="A204" t="s">
        <v>1318</v>
      </c>
    </row>
    <row r="205" spans="1:1" x14ac:dyDescent="0.25">
      <c r="A205" t="s">
        <v>1319</v>
      </c>
    </row>
    <row r="206" spans="1:1" x14ac:dyDescent="0.25">
      <c r="A206" t="s">
        <v>1320</v>
      </c>
    </row>
    <row r="207" spans="1:1" x14ac:dyDescent="0.25">
      <c r="A207" t="s">
        <v>1321</v>
      </c>
    </row>
    <row r="208" spans="1:1" x14ac:dyDescent="0.25">
      <c r="A208" t="s">
        <v>1322</v>
      </c>
    </row>
    <row r="209" spans="1:1" x14ac:dyDescent="0.25">
      <c r="A209" t="s">
        <v>1323</v>
      </c>
    </row>
    <row r="210" spans="1:1" x14ac:dyDescent="0.25">
      <c r="A210" t="s">
        <v>1324</v>
      </c>
    </row>
    <row r="211" spans="1:1" x14ac:dyDescent="0.25">
      <c r="A211" t="s">
        <v>1325</v>
      </c>
    </row>
    <row r="212" spans="1:1" x14ac:dyDescent="0.25">
      <c r="A212" t="s">
        <v>1326</v>
      </c>
    </row>
    <row r="213" spans="1:1" x14ac:dyDescent="0.25">
      <c r="A213" t="s">
        <v>1327</v>
      </c>
    </row>
    <row r="214" spans="1:1" x14ac:dyDescent="0.25">
      <c r="A214" t="s">
        <v>1328</v>
      </c>
    </row>
    <row r="215" spans="1:1" x14ac:dyDescent="0.25">
      <c r="A215" t="s">
        <v>1329</v>
      </c>
    </row>
    <row r="216" spans="1:1" x14ac:dyDescent="0.25">
      <c r="A216" t="s">
        <v>1330</v>
      </c>
    </row>
    <row r="217" spans="1:1" x14ac:dyDescent="0.25">
      <c r="A217" t="s">
        <v>1331</v>
      </c>
    </row>
    <row r="218" spans="1:1" x14ac:dyDescent="0.25">
      <c r="A218" t="s">
        <v>1332</v>
      </c>
    </row>
    <row r="219" spans="1:1" x14ac:dyDescent="0.25">
      <c r="A219" t="s">
        <v>1333</v>
      </c>
    </row>
    <row r="220" spans="1:1" x14ac:dyDescent="0.25">
      <c r="A220" t="s">
        <v>1334</v>
      </c>
    </row>
    <row r="221" spans="1:1" x14ac:dyDescent="0.25">
      <c r="A221" t="s">
        <v>1335</v>
      </c>
    </row>
    <row r="222" spans="1:1" x14ac:dyDescent="0.25">
      <c r="A222" t="s">
        <v>1336</v>
      </c>
    </row>
    <row r="223" spans="1:1" x14ac:dyDescent="0.25">
      <c r="A223" t="s">
        <v>1337</v>
      </c>
    </row>
    <row r="224" spans="1:1" x14ac:dyDescent="0.25">
      <c r="A224" t="s">
        <v>1338</v>
      </c>
    </row>
    <row r="225" spans="1:1" x14ac:dyDescent="0.25">
      <c r="A225" t="s">
        <v>1339</v>
      </c>
    </row>
    <row r="226" spans="1:1" x14ac:dyDescent="0.25">
      <c r="A226" t="s">
        <v>1340</v>
      </c>
    </row>
    <row r="227" spans="1:1" x14ac:dyDescent="0.25">
      <c r="A227" t="s">
        <v>1341</v>
      </c>
    </row>
    <row r="228" spans="1:1" x14ac:dyDescent="0.25">
      <c r="A228" t="s">
        <v>1342</v>
      </c>
    </row>
    <row r="229" spans="1:1" x14ac:dyDescent="0.25">
      <c r="A229" t="s">
        <v>1343</v>
      </c>
    </row>
    <row r="230" spans="1:1" x14ac:dyDescent="0.25">
      <c r="A230" t="s">
        <v>1344</v>
      </c>
    </row>
    <row r="231" spans="1:1" x14ac:dyDescent="0.25">
      <c r="A231" t="s">
        <v>1345</v>
      </c>
    </row>
    <row r="232" spans="1:1" x14ac:dyDescent="0.25">
      <c r="A232" t="s">
        <v>1346</v>
      </c>
    </row>
    <row r="233" spans="1:1" x14ac:dyDescent="0.25">
      <c r="A233" t="s">
        <v>1347</v>
      </c>
    </row>
    <row r="234" spans="1:1" x14ac:dyDescent="0.25">
      <c r="A234" t="s">
        <v>1348</v>
      </c>
    </row>
    <row r="235" spans="1:1" x14ac:dyDescent="0.25">
      <c r="A235" t="s">
        <v>1349</v>
      </c>
    </row>
    <row r="236" spans="1:1" x14ac:dyDescent="0.25">
      <c r="A236" t="s">
        <v>1350</v>
      </c>
    </row>
    <row r="237" spans="1:1" x14ac:dyDescent="0.25">
      <c r="A237" t="s">
        <v>1351</v>
      </c>
    </row>
    <row r="238" spans="1:1" x14ac:dyDescent="0.25">
      <c r="A238" t="s">
        <v>1352</v>
      </c>
    </row>
    <row r="239" spans="1:1" x14ac:dyDescent="0.25">
      <c r="A239" t="s">
        <v>1353</v>
      </c>
    </row>
    <row r="240" spans="1:1" x14ac:dyDescent="0.25">
      <c r="A240" t="s">
        <v>1354</v>
      </c>
    </row>
    <row r="241" spans="1:1" x14ac:dyDescent="0.25">
      <c r="A241" t="s">
        <v>1355</v>
      </c>
    </row>
    <row r="242" spans="1:1" x14ac:dyDescent="0.25">
      <c r="A242" t="s">
        <v>1356</v>
      </c>
    </row>
    <row r="243" spans="1:1" x14ac:dyDescent="0.25">
      <c r="A243" t="s">
        <v>1357</v>
      </c>
    </row>
    <row r="244" spans="1:1" x14ac:dyDescent="0.25">
      <c r="A244" t="s">
        <v>1358</v>
      </c>
    </row>
    <row r="245" spans="1:1" x14ac:dyDescent="0.25">
      <c r="A245" t="s">
        <v>1359</v>
      </c>
    </row>
    <row r="246" spans="1:1" x14ac:dyDescent="0.25">
      <c r="A246" t="s">
        <v>1360</v>
      </c>
    </row>
    <row r="247" spans="1:1" x14ac:dyDescent="0.25">
      <c r="A247" t="s">
        <v>1361</v>
      </c>
    </row>
    <row r="248" spans="1:1" x14ac:dyDescent="0.25">
      <c r="A248" t="s">
        <v>1362</v>
      </c>
    </row>
    <row r="249" spans="1:1" x14ac:dyDescent="0.25">
      <c r="A249" t="s">
        <v>1363</v>
      </c>
    </row>
    <row r="250" spans="1:1" x14ac:dyDescent="0.25">
      <c r="A250" t="s">
        <v>1364</v>
      </c>
    </row>
    <row r="251" spans="1:1" x14ac:dyDescent="0.25">
      <c r="A251" t="s">
        <v>1365</v>
      </c>
    </row>
    <row r="252" spans="1:1" x14ac:dyDescent="0.25">
      <c r="A252" t="s">
        <v>1366</v>
      </c>
    </row>
    <row r="253" spans="1:1" x14ac:dyDescent="0.25">
      <c r="A253" t="s">
        <v>1367</v>
      </c>
    </row>
    <row r="254" spans="1:1" x14ac:dyDescent="0.25">
      <c r="A254" t="s">
        <v>1368</v>
      </c>
    </row>
    <row r="255" spans="1:1" x14ac:dyDescent="0.25">
      <c r="A255" t="s">
        <v>1369</v>
      </c>
    </row>
    <row r="256" spans="1:1" x14ac:dyDescent="0.25">
      <c r="A256" t="s">
        <v>1370</v>
      </c>
    </row>
    <row r="257" spans="1:1" x14ac:dyDescent="0.25">
      <c r="A257" t="s">
        <v>1371</v>
      </c>
    </row>
    <row r="258" spans="1:1" x14ac:dyDescent="0.25">
      <c r="A258" t="s">
        <v>1372</v>
      </c>
    </row>
    <row r="259" spans="1:1" x14ac:dyDescent="0.25">
      <c r="A259" t="s">
        <v>1373</v>
      </c>
    </row>
    <row r="260" spans="1:1" x14ac:dyDescent="0.25">
      <c r="A260" t="s">
        <v>1374</v>
      </c>
    </row>
    <row r="261" spans="1:1" x14ac:dyDescent="0.25">
      <c r="A261" t="s">
        <v>1375</v>
      </c>
    </row>
    <row r="262" spans="1:1" x14ac:dyDescent="0.25">
      <c r="A262" t="s">
        <v>1376</v>
      </c>
    </row>
    <row r="263" spans="1:1" x14ac:dyDescent="0.25">
      <c r="A263" t="s">
        <v>1377</v>
      </c>
    </row>
    <row r="264" spans="1:1" x14ac:dyDescent="0.25">
      <c r="A264" t="s">
        <v>1378</v>
      </c>
    </row>
    <row r="265" spans="1:1" x14ac:dyDescent="0.25">
      <c r="A265" t="s">
        <v>1379</v>
      </c>
    </row>
    <row r="266" spans="1:1" x14ac:dyDescent="0.25">
      <c r="A266" t="s">
        <v>1380</v>
      </c>
    </row>
    <row r="267" spans="1:1" x14ac:dyDescent="0.25">
      <c r="A267" t="s">
        <v>1381</v>
      </c>
    </row>
    <row r="268" spans="1:1" x14ac:dyDescent="0.25">
      <c r="A268" t="s">
        <v>1382</v>
      </c>
    </row>
    <row r="269" spans="1:1" x14ac:dyDescent="0.25">
      <c r="A269" t="s">
        <v>1383</v>
      </c>
    </row>
    <row r="270" spans="1:1" x14ac:dyDescent="0.25">
      <c r="A270" t="s">
        <v>1384</v>
      </c>
    </row>
    <row r="271" spans="1:1" x14ac:dyDescent="0.25">
      <c r="A271" t="s">
        <v>1385</v>
      </c>
    </row>
    <row r="272" spans="1:1" x14ac:dyDescent="0.25">
      <c r="A272" t="s">
        <v>1386</v>
      </c>
    </row>
    <row r="273" spans="1:1" x14ac:dyDescent="0.25">
      <c r="A273" t="s">
        <v>1387</v>
      </c>
    </row>
    <row r="274" spans="1:1" x14ac:dyDescent="0.25">
      <c r="A274" t="s">
        <v>1388</v>
      </c>
    </row>
    <row r="275" spans="1:1" x14ac:dyDescent="0.25">
      <c r="A275" t="s">
        <v>1389</v>
      </c>
    </row>
    <row r="276" spans="1:1" x14ac:dyDescent="0.25">
      <c r="A276" t="s">
        <v>1390</v>
      </c>
    </row>
    <row r="277" spans="1:1" x14ac:dyDescent="0.25">
      <c r="A277" t="s">
        <v>1391</v>
      </c>
    </row>
    <row r="278" spans="1:1" x14ac:dyDescent="0.25">
      <c r="A278" t="s">
        <v>1392</v>
      </c>
    </row>
    <row r="279" spans="1:1" x14ac:dyDescent="0.25">
      <c r="A279" t="s">
        <v>1393</v>
      </c>
    </row>
    <row r="280" spans="1:1" x14ac:dyDescent="0.25">
      <c r="A280" t="s">
        <v>1394</v>
      </c>
    </row>
    <row r="281" spans="1:1" x14ac:dyDescent="0.25">
      <c r="A281" t="s">
        <v>1395</v>
      </c>
    </row>
    <row r="282" spans="1:1" x14ac:dyDescent="0.25">
      <c r="A282" t="s">
        <v>1396</v>
      </c>
    </row>
    <row r="283" spans="1:1" x14ac:dyDescent="0.25">
      <c r="A283" t="s">
        <v>1397</v>
      </c>
    </row>
    <row r="284" spans="1:1" x14ac:dyDescent="0.25">
      <c r="A284" t="s">
        <v>1398</v>
      </c>
    </row>
    <row r="285" spans="1:1" x14ac:dyDescent="0.25">
      <c r="A285" t="s">
        <v>1399</v>
      </c>
    </row>
    <row r="286" spans="1:1" x14ac:dyDescent="0.25">
      <c r="A286" t="s">
        <v>1400</v>
      </c>
    </row>
    <row r="287" spans="1:1" x14ac:dyDescent="0.25">
      <c r="A287" t="s">
        <v>1401</v>
      </c>
    </row>
    <row r="288" spans="1:1" x14ac:dyDescent="0.25">
      <c r="A288" t="s">
        <v>1402</v>
      </c>
    </row>
    <row r="289" spans="1:1" x14ac:dyDescent="0.25">
      <c r="A289" t="s">
        <v>1403</v>
      </c>
    </row>
    <row r="290" spans="1:1" x14ac:dyDescent="0.25">
      <c r="A290" t="s">
        <v>1404</v>
      </c>
    </row>
    <row r="291" spans="1:1" x14ac:dyDescent="0.25">
      <c r="A291" t="s">
        <v>1405</v>
      </c>
    </row>
    <row r="292" spans="1:1" x14ac:dyDescent="0.25">
      <c r="A292" t="s">
        <v>1406</v>
      </c>
    </row>
    <row r="293" spans="1:1" x14ac:dyDescent="0.25">
      <c r="A293" t="s">
        <v>1407</v>
      </c>
    </row>
    <row r="294" spans="1:1" x14ac:dyDescent="0.25">
      <c r="A294" t="s">
        <v>1408</v>
      </c>
    </row>
    <row r="295" spans="1:1" x14ac:dyDescent="0.25">
      <c r="A295" t="s">
        <v>1409</v>
      </c>
    </row>
    <row r="296" spans="1:1" x14ac:dyDescent="0.25">
      <c r="A296" t="s">
        <v>1410</v>
      </c>
    </row>
    <row r="297" spans="1:1" x14ac:dyDescent="0.25">
      <c r="A297" t="s">
        <v>1411</v>
      </c>
    </row>
    <row r="298" spans="1:1" x14ac:dyDescent="0.25">
      <c r="A298" t="s">
        <v>1412</v>
      </c>
    </row>
    <row r="299" spans="1:1" x14ac:dyDescent="0.25">
      <c r="A299" t="s">
        <v>1413</v>
      </c>
    </row>
    <row r="300" spans="1:1" x14ac:dyDescent="0.25">
      <c r="A300" t="s">
        <v>1414</v>
      </c>
    </row>
    <row r="301" spans="1:1" x14ac:dyDescent="0.25">
      <c r="A301" t="s">
        <v>1415</v>
      </c>
    </row>
    <row r="302" spans="1:1" x14ac:dyDescent="0.25">
      <c r="A302" t="s">
        <v>1416</v>
      </c>
    </row>
    <row r="303" spans="1:1" x14ac:dyDescent="0.25">
      <c r="A303" t="s">
        <v>1417</v>
      </c>
    </row>
    <row r="304" spans="1:1" x14ac:dyDescent="0.25">
      <c r="A304" t="s">
        <v>1418</v>
      </c>
    </row>
    <row r="305" spans="1:1" x14ac:dyDescent="0.25">
      <c r="A305" t="s">
        <v>1419</v>
      </c>
    </row>
    <row r="306" spans="1:1" x14ac:dyDescent="0.25">
      <c r="A306" t="s">
        <v>1420</v>
      </c>
    </row>
    <row r="307" spans="1:1" x14ac:dyDescent="0.25">
      <c r="A307" t="s">
        <v>1421</v>
      </c>
    </row>
    <row r="308" spans="1:1" x14ac:dyDescent="0.25">
      <c r="A308" t="s">
        <v>1422</v>
      </c>
    </row>
    <row r="309" spans="1:1" x14ac:dyDescent="0.25">
      <c r="A309" t="s">
        <v>1423</v>
      </c>
    </row>
    <row r="310" spans="1:1" x14ac:dyDescent="0.25">
      <c r="A310" t="s">
        <v>1424</v>
      </c>
    </row>
    <row r="311" spans="1:1" x14ac:dyDescent="0.25">
      <c r="A311" t="s">
        <v>1425</v>
      </c>
    </row>
    <row r="312" spans="1:1" x14ac:dyDescent="0.25">
      <c r="A312" t="s">
        <v>1426</v>
      </c>
    </row>
    <row r="313" spans="1:1" x14ac:dyDescent="0.25">
      <c r="A313" t="s">
        <v>1427</v>
      </c>
    </row>
    <row r="314" spans="1:1" x14ac:dyDescent="0.25">
      <c r="A314" t="s">
        <v>1428</v>
      </c>
    </row>
    <row r="315" spans="1:1" x14ac:dyDescent="0.25">
      <c r="A315" t="s">
        <v>1429</v>
      </c>
    </row>
    <row r="316" spans="1:1" x14ac:dyDescent="0.25">
      <c r="A316" t="s">
        <v>1430</v>
      </c>
    </row>
    <row r="317" spans="1:1" x14ac:dyDescent="0.25">
      <c r="A317" t="s">
        <v>1431</v>
      </c>
    </row>
    <row r="318" spans="1:1" x14ac:dyDescent="0.25">
      <c r="A318" t="s">
        <v>1432</v>
      </c>
    </row>
    <row r="319" spans="1:1" x14ac:dyDescent="0.25">
      <c r="A319" t="s">
        <v>1433</v>
      </c>
    </row>
    <row r="320" spans="1:1" x14ac:dyDescent="0.25">
      <c r="A320" t="s">
        <v>1434</v>
      </c>
    </row>
    <row r="321" spans="1:1" x14ac:dyDescent="0.25">
      <c r="A321" t="s">
        <v>1435</v>
      </c>
    </row>
    <row r="322" spans="1:1" x14ac:dyDescent="0.25">
      <c r="A322" t="s">
        <v>1436</v>
      </c>
    </row>
    <row r="323" spans="1:1" x14ac:dyDescent="0.25">
      <c r="A323" t="s">
        <v>1437</v>
      </c>
    </row>
    <row r="324" spans="1:1" x14ac:dyDescent="0.25">
      <c r="A324" t="s">
        <v>1438</v>
      </c>
    </row>
    <row r="325" spans="1:1" x14ac:dyDescent="0.25">
      <c r="A325" t="s">
        <v>1439</v>
      </c>
    </row>
    <row r="326" spans="1:1" x14ac:dyDescent="0.25">
      <c r="A326" t="s">
        <v>1440</v>
      </c>
    </row>
    <row r="327" spans="1:1" x14ac:dyDescent="0.25">
      <c r="A327" t="s">
        <v>1441</v>
      </c>
    </row>
    <row r="328" spans="1:1" x14ac:dyDescent="0.25">
      <c r="A328" t="s">
        <v>1442</v>
      </c>
    </row>
    <row r="329" spans="1:1" x14ac:dyDescent="0.25">
      <c r="A329" t="s">
        <v>1443</v>
      </c>
    </row>
    <row r="330" spans="1:1" x14ac:dyDescent="0.25">
      <c r="A330" t="s">
        <v>1444</v>
      </c>
    </row>
    <row r="331" spans="1:1" x14ac:dyDescent="0.25">
      <c r="A331" t="s">
        <v>1445</v>
      </c>
    </row>
    <row r="332" spans="1:1" x14ac:dyDescent="0.25">
      <c r="A332" t="s">
        <v>1446</v>
      </c>
    </row>
    <row r="333" spans="1:1" x14ac:dyDescent="0.25">
      <c r="A333" t="s">
        <v>1447</v>
      </c>
    </row>
    <row r="334" spans="1:1" x14ac:dyDescent="0.25">
      <c r="A334" t="s">
        <v>1448</v>
      </c>
    </row>
    <row r="335" spans="1:1" x14ac:dyDescent="0.25">
      <c r="A335" t="s">
        <v>1449</v>
      </c>
    </row>
    <row r="336" spans="1:1" x14ac:dyDescent="0.25">
      <c r="A336" t="s">
        <v>1450</v>
      </c>
    </row>
    <row r="337" spans="1:1" x14ac:dyDescent="0.25">
      <c r="A337" t="s">
        <v>1451</v>
      </c>
    </row>
    <row r="338" spans="1:1" x14ac:dyDescent="0.25">
      <c r="A338" t="s">
        <v>1452</v>
      </c>
    </row>
    <row r="339" spans="1:1" x14ac:dyDescent="0.25">
      <c r="A339" t="s">
        <v>1453</v>
      </c>
    </row>
    <row r="340" spans="1:1" x14ac:dyDescent="0.25">
      <c r="A340" t="s">
        <v>1454</v>
      </c>
    </row>
    <row r="341" spans="1:1" x14ac:dyDescent="0.25">
      <c r="A341" t="s">
        <v>1455</v>
      </c>
    </row>
    <row r="342" spans="1:1" x14ac:dyDescent="0.25">
      <c r="A342" t="s">
        <v>1456</v>
      </c>
    </row>
    <row r="343" spans="1:1" x14ac:dyDescent="0.25">
      <c r="A343" t="s">
        <v>1457</v>
      </c>
    </row>
    <row r="344" spans="1:1" x14ac:dyDescent="0.25">
      <c r="A344" t="s">
        <v>1458</v>
      </c>
    </row>
    <row r="345" spans="1:1" x14ac:dyDescent="0.25">
      <c r="A345" t="s">
        <v>1459</v>
      </c>
    </row>
    <row r="346" spans="1:1" x14ac:dyDescent="0.25">
      <c r="A346" t="s">
        <v>1460</v>
      </c>
    </row>
    <row r="347" spans="1:1" x14ac:dyDescent="0.25">
      <c r="A347" t="s">
        <v>1461</v>
      </c>
    </row>
    <row r="348" spans="1:1" x14ac:dyDescent="0.25">
      <c r="A348" t="s">
        <v>1462</v>
      </c>
    </row>
    <row r="349" spans="1:1" x14ac:dyDescent="0.25">
      <c r="A349" t="s">
        <v>1463</v>
      </c>
    </row>
    <row r="350" spans="1:1" x14ac:dyDescent="0.25">
      <c r="A350" t="s">
        <v>1464</v>
      </c>
    </row>
    <row r="351" spans="1:1" x14ac:dyDescent="0.25">
      <c r="A351" t="s">
        <v>1465</v>
      </c>
    </row>
    <row r="352" spans="1:1" x14ac:dyDescent="0.25">
      <c r="A352" t="s">
        <v>1466</v>
      </c>
    </row>
    <row r="353" spans="1:1" x14ac:dyDescent="0.25">
      <c r="A353" t="s">
        <v>1467</v>
      </c>
    </row>
    <row r="354" spans="1:1" x14ac:dyDescent="0.25">
      <c r="A354" t="s">
        <v>1468</v>
      </c>
    </row>
    <row r="355" spans="1:1" x14ac:dyDescent="0.25">
      <c r="A355" t="s">
        <v>1469</v>
      </c>
    </row>
    <row r="356" spans="1:1" x14ac:dyDescent="0.25">
      <c r="A356" t="s">
        <v>1470</v>
      </c>
    </row>
    <row r="357" spans="1:1" x14ac:dyDescent="0.25">
      <c r="A357" t="s">
        <v>1471</v>
      </c>
    </row>
    <row r="358" spans="1:1" x14ac:dyDescent="0.25">
      <c r="A358" t="s">
        <v>1472</v>
      </c>
    </row>
    <row r="359" spans="1:1" x14ac:dyDescent="0.25">
      <c r="A359" t="s">
        <v>1473</v>
      </c>
    </row>
    <row r="360" spans="1:1" x14ac:dyDescent="0.25">
      <c r="A360" t="s">
        <v>1474</v>
      </c>
    </row>
    <row r="361" spans="1:1" x14ac:dyDescent="0.25">
      <c r="A361" t="s">
        <v>1475</v>
      </c>
    </row>
    <row r="362" spans="1:1" x14ac:dyDescent="0.25">
      <c r="A362" t="s">
        <v>1476</v>
      </c>
    </row>
    <row r="363" spans="1:1" x14ac:dyDescent="0.25">
      <c r="A363" t="s">
        <v>1477</v>
      </c>
    </row>
    <row r="364" spans="1:1" x14ac:dyDescent="0.25">
      <c r="A364" t="s">
        <v>1478</v>
      </c>
    </row>
    <row r="365" spans="1:1" x14ac:dyDescent="0.25">
      <c r="A365" t="s">
        <v>1479</v>
      </c>
    </row>
    <row r="366" spans="1:1" x14ac:dyDescent="0.25">
      <c r="A366" t="s">
        <v>1480</v>
      </c>
    </row>
    <row r="367" spans="1:1" x14ac:dyDescent="0.25">
      <c r="A367" t="s">
        <v>1481</v>
      </c>
    </row>
    <row r="368" spans="1:1" x14ac:dyDescent="0.25">
      <c r="A368" t="s">
        <v>1482</v>
      </c>
    </row>
    <row r="369" spans="1:1" x14ac:dyDescent="0.25">
      <c r="A369" t="s">
        <v>1483</v>
      </c>
    </row>
    <row r="370" spans="1:1" x14ac:dyDescent="0.25">
      <c r="A370" t="s">
        <v>1484</v>
      </c>
    </row>
    <row r="371" spans="1:1" x14ac:dyDescent="0.25">
      <c r="A371" t="s">
        <v>1485</v>
      </c>
    </row>
    <row r="372" spans="1:1" x14ac:dyDescent="0.25">
      <c r="A372" t="s">
        <v>1486</v>
      </c>
    </row>
    <row r="373" spans="1:1" x14ac:dyDescent="0.25">
      <c r="A373" t="s">
        <v>1487</v>
      </c>
    </row>
    <row r="374" spans="1:1" x14ac:dyDescent="0.25">
      <c r="A374" t="s">
        <v>1488</v>
      </c>
    </row>
    <row r="375" spans="1:1" x14ac:dyDescent="0.25">
      <c r="A375" t="s">
        <v>1489</v>
      </c>
    </row>
    <row r="376" spans="1:1" x14ac:dyDescent="0.25">
      <c r="A376" t="s">
        <v>1490</v>
      </c>
    </row>
    <row r="377" spans="1:1" x14ac:dyDescent="0.25">
      <c r="A377" t="s">
        <v>1491</v>
      </c>
    </row>
    <row r="378" spans="1:1" x14ac:dyDescent="0.25">
      <c r="A378" t="s">
        <v>1492</v>
      </c>
    </row>
    <row r="379" spans="1:1" x14ac:dyDescent="0.25">
      <c r="A379" t="s">
        <v>1493</v>
      </c>
    </row>
    <row r="380" spans="1:1" x14ac:dyDescent="0.25">
      <c r="A380" t="s">
        <v>1494</v>
      </c>
    </row>
    <row r="381" spans="1:1" x14ac:dyDescent="0.25">
      <c r="A381" t="s">
        <v>1495</v>
      </c>
    </row>
    <row r="382" spans="1:1" x14ac:dyDescent="0.25">
      <c r="A382" t="s">
        <v>1496</v>
      </c>
    </row>
    <row r="383" spans="1:1" x14ac:dyDescent="0.25">
      <c r="A383" t="s">
        <v>1497</v>
      </c>
    </row>
    <row r="384" spans="1:1" x14ac:dyDescent="0.25">
      <c r="A384" t="s">
        <v>1498</v>
      </c>
    </row>
    <row r="385" spans="1:1" x14ac:dyDescent="0.25">
      <c r="A385" t="s">
        <v>1499</v>
      </c>
    </row>
    <row r="386" spans="1:1" x14ac:dyDescent="0.25">
      <c r="A386" t="s">
        <v>1500</v>
      </c>
    </row>
    <row r="387" spans="1:1" x14ac:dyDescent="0.25">
      <c r="A387" t="s">
        <v>1501</v>
      </c>
    </row>
    <row r="388" spans="1:1" x14ac:dyDescent="0.25">
      <c r="A388" t="s">
        <v>1502</v>
      </c>
    </row>
    <row r="389" spans="1:1" x14ac:dyDescent="0.25">
      <c r="A389" t="s">
        <v>1503</v>
      </c>
    </row>
    <row r="390" spans="1:1" x14ac:dyDescent="0.25">
      <c r="A390" t="s">
        <v>1504</v>
      </c>
    </row>
    <row r="391" spans="1:1" x14ac:dyDescent="0.25">
      <c r="A391" t="s">
        <v>1505</v>
      </c>
    </row>
    <row r="392" spans="1:1" x14ac:dyDescent="0.25">
      <c r="A392" t="s">
        <v>1506</v>
      </c>
    </row>
    <row r="393" spans="1:1" x14ac:dyDescent="0.25">
      <c r="A393" t="s">
        <v>1507</v>
      </c>
    </row>
    <row r="394" spans="1:1" x14ac:dyDescent="0.25">
      <c r="A394" t="s">
        <v>1508</v>
      </c>
    </row>
    <row r="395" spans="1:1" x14ac:dyDescent="0.25">
      <c r="A395" t="s">
        <v>1509</v>
      </c>
    </row>
    <row r="396" spans="1:1" x14ac:dyDescent="0.25">
      <c r="A396" t="s">
        <v>1510</v>
      </c>
    </row>
    <row r="397" spans="1:1" x14ac:dyDescent="0.25">
      <c r="A397" t="s">
        <v>1511</v>
      </c>
    </row>
    <row r="398" spans="1:1" x14ac:dyDescent="0.25">
      <c r="A398" t="s">
        <v>1512</v>
      </c>
    </row>
    <row r="399" spans="1:1" x14ac:dyDescent="0.25">
      <c r="A399" t="s">
        <v>1513</v>
      </c>
    </row>
    <row r="400" spans="1:1" x14ac:dyDescent="0.25">
      <c r="A400" t="s">
        <v>1514</v>
      </c>
    </row>
    <row r="401" spans="1:1" x14ac:dyDescent="0.25">
      <c r="A401" t="s">
        <v>1515</v>
      </c>
    </row>
    <row r="402" spans="1:1" x14ac:dyDescent="0.25">
      <c r="A402" t="s">
        <v>1516</v>
      </c>
    </row>
    <row r="403" spans="1:1" x14ac:dyDescent="0.25">
      <c r="A403" t="s">
        <v>1517</v>
      </c>
    </row>
    <row r="404" spans="1:1" x14ac:dyDescent="0.25">
      <c r="A404" t="s">
        <v>1518</v>
      </c>
    </row>
    <row r="405" spans="1:1" x14ac:dyDescent="0.25">
      <c r="A405" t="s">
        <v>1519</v>
      </c>
    </row>
    <row r="406" spans="1:1" x14ac:dyDescent="0.25">
      <c r="A406" t="s">
        <v>1520</v>
      </c>
    </row>
    <row r="407" spans="1:1" x14ac:dyDescent="0.25">
      <c r="A407" t="s">
        <v>1521</v>
      </c>
    </row>
    <row r="408" spans="1:1" x14ac:dyDescent="0.25">
      <c r="A408" t="s">
        <v>1522</v>
      </c>
    </row>
    <row r="409" spans="1:1" x14ac:dyDescent="0.25">
      <c r="A409" t="s">
        <v>1523</v>
      </c>
    </row>
    <row r="410" spans="1:1" x14ac:dyDescent="0.25">
      <c r="A410" t="s">
        <v>1524</v>
      </c>
    </row>
    <row r="411" spans="1:1" x14ac:dyDescent="0.25">
      <c r="A411" t="s">
        <v>1525</v>
      </c>
    </row>
    <row r="412" spans="1:1" x14ac:dyDescent="0.25">
      <c r="A412" t="s">
        <v>1526</v>
      </c>
    </row>
    <row r="413" spans="1:1" x14ac:dyDescent="0.25">
      <c r="A413" t="s">
        <v>1527</v>
      </c>
    </row>
    <row r="414" spans="1:1" x14ac:dyDescent="0.25">
      <c r="A414" t="s">
        <v>1528</v>
      </c>
    </row>
    <row r="415" spans="1:1" x14ac:dyDescent="0.25">
      <c r="A415" t="s">
        <v>1529</v>
      </c>
    </row>
    <row r="416" spans="1:1" x14ac:dyDescent="0.25">
      <c r="A416" t="s">
        <v>1530</v>
      </c>
    </row>
    <row r="417" spans="1:1" x14ac:dyDescent="0.25">
      <c r="A417" t="s">
        <v>1531</v>
      </c>
    </row>
    <row r="418" spans="1:1" x14ac:dyDescent="0.25">
      <c r="A418" t="s">
        <v>1532</v>
      </c>
    </row>
    <row r="419" spans="1:1" x14ac:dyDescent="0.25">
      <c r="A419" t="s">
        <v>1533</v>
      </c>
    </row>
    <row r="420" spans="1:1" x14ac:dyDescent="0.25">
      <c r="A420" t="s">
        <v>1534</v>
      </c>
    </row>
    <row r="421" spans="1:1" x14ac:dyDescent="0.25">
      <c r="A421" t="s">
        <v>1535</v>
      </c>
    </row>
    <row r="422" spans="1:1" x14ac:dyDescent="0.25">
      <c r="A422" t="s">
        <v>1536</v>
      </c>
    </row>
    <row r="423" spans="1:1" x14ac:dyDescent="0.25">
      <c r="A423" t="s">
        <v>1537</v>
      </c>
    </row>
    <row r="424" spans="1:1" x14ac:dyDescent="0.25">
      <c r="A424" t="s">
        <v>1538</v>
      </c>
    </row>
    <row r="425" spans="1:1" x14ac:dyDescent="0.25">
      <c r="A425" t="s">
        <v>1539</v>
      </c>
    </row>
    <row r="426" spans="1:1" x14ac:dyDescent="0.25">
      <c r="A426" t="s">
        <v>1540</v>
      </c>
    </row>
    <row r="427" spans="1:1" x14ac:dyDescent="0.25">
      <c r="A427" t="s">
        <v>1541</v>
      </c>
    </row>
    <row r="428" spans="1:1" x14ac:dyDescent="0.25">
      <c r="A428" t="s">
        <v>1542</v>
      </c>
    </row>
    <row r="429" spans="1:1" x14ac:dyDescent="0.25">
      <c r="A429" t="s">
        <v>1543</v>
      </c>
    </row>
    <row r="430" spans="1:1" x14ac:dyDescent="0.25">
      <c r="A430" t="s">
        <v>1544</v>
      </c>
    </row>
    <row r="431" spans="1:1" x14ac:dyDescent="0.25">
      <c r="A431" t="s">
        <v>1545</v>
      </c>
    </row>
    <row r="432" spans="1:1" x14ac:dyDescent="0.25">
      <c r="A432" t="s">
        <v>1546</v>
      </c>
    </row>
    <row r="433" spans="1:1" x14ac:dyDescent="0.25">
      <c r="A433" t="s">
        <v>1547</v>
      </c>
    </row>
    <row r="434" spans="1:1" x14ac:dyDescent="0.25">
      <c r="A434" t="s">
        <v>1548</v>
      </c>
    </row>
    <row r="435" spans="1:1" x14ac:dyDescent="0.25">
      <c r="A435" t="s">
        <v>1549</v>
      </c>
    </row>
    <row r="436" spans="1:1" x14ac:dyDescent="0.25">
      <c r="A436" t="s">
        <v>1550</v>
      </c>
    </row>
    <row r="437" spans="1:1" x14ac:dyDescent="0.25">
      <c r="A437" t="s">
        <v>1551</v>
      </c>
    </row>
    <row r="438" spans="1:1" x14ac:dyDescent="0.25">
      <c r="A438" t="s">
        <v>1552</v>
      </c>
    </row>
    <row r="439" spans="1:1" x14ac:dyDescent="0.25">
      <c r="A439" t="s">
        <v>1553</v>
      </c>
    </row>
    <row r="440" spans="1:1" x14ac:dyDescent="0.25">
      <c r="A440" t="s">
        <v>1554</v>
      </c>
    </row>
    <row r="441" spans="1:1" x14ac:dyDescent="0.25">
      <c r="A441" t="s">
        <v>1555</v>
      </c>
    </row>
    <row r="442" spans="1:1" x14ac:dyDescent="0.25">
      <c r="A442" t="s">
        <v>1556</v>
      </c>
    </row>
    <row r="443" spans="1:1" x14ac:dyDescent="0.25">
      <c r="A443" t="s">
        <v>1557</v>
      </c>
    </row>
    <row r="444" spans="1:1" x14ac:dyDescent="0.25">
      <c r="A444" t="s">
        <v>1558</v>
      </c>
    </row>
    <row r="445" spans="1:1" x14ac:dyDescent="0.25">
      <c r="A445" t="s">
        <v>1559</v>
      </c>
    </row>
    <row r="446" spans="1:1" x14ac:dyDescent="0.25">
      <c r="A446" t="s">
        <v>1560</v>
      </c>
    </row>
    <row r="447" spans="1:1" x14ac:dyDescent="0.25">
      <c r="A447" t="s">
        <v>1561</v>
      </c>
    </row>
    <row r="448" spans="1:1" x14ac:dyDescent="0.25">
      <c r="A448" t="s">
        <v>1562</v>
      </c>
    </row>
    <row r="449" spans="1:1" x14ac:dyDescent="0.25">
      <c r="A449" t="s">
        <v>1563</v>
      </c>
    </row>
    <row r="450" spans="1:1" x14ac:dyDescent="0.25">
      <c r="A450" t="s">
        <v>1564</v>
      </c>
    </row>
    <row r="451" spans="1:1" x14ac:dyDescent="0.25">
      <c r="A451" t="s">
        <v>1565</v>
      </c>
    </row>
    <row r="452" spans="1:1" x14ac:dyDescent="0.25">
      <c r="A452" t="s">
        <v>1566</v>
      </c>
    </row>
    <row r="453" spans="1:1" x14ac:dyDescent="0.25">
      <c r="A453" t="s">
        <v>1567</v>
      </c>
    </row>
    <row r="454" spans="1:1" x14ac:dyDescent="0.25">
      <c r="A454" t="s">
        <v>1568</v>
      </c>
    </row>
    <row r="455" spans="1:1" x14ac:dyDescent="0.25">
      <c r="A455" t="s">
        <v>1569</v>
      </c>
    </row>
    <row r="456" spans="1:1" x14ac:dyDescent="0.25">
      <c r="A456" t="s">
        <v>1570</v>
      </c>
    </row>
    <row r="457" spans="1:1" x14ac:dyDescent="0.25">
      <c r="A457" t="s">
        <v>1571</v>
      </c>
    </row>
    <row r="458" spans="1:1" x14ac:dyDescent="0.25">
      <c r="A458" t="s">
        <v>1572</v>
      </c>
    </row>
    <row r="459" spans="1:1" x14ac:dyDescent="0.25">
      <c r="A459" t="s">
        <v>1573</v>
      </c>
    </row>
    <row r="460" spans="1:1" x14ac:dyDescent="0.25">
      <c r="A460" t="s">
        <v>1574</v>
      </c>
    </row>
    <row r="461" spans="1:1" x14ac:dyDescent="0.25">
      <c r="A461" t="s">
        <v>1575</v>
      </c>
    </row>
    <row r="462" spans="1:1" x14ac:dyDescent="0.25">
      <c r="A462" t="s">
        <v>1576</v>
      </c>
    </row>
    <row r="463" spans="1:1" x14ac:dyDescent="0.25">
      <c r="A463" t="s">
        <v>1577</v>
      </c>
    </row>
    <row r="464" spans="1:1" x14ac:dyDescent="0.25">
      <c r="A464" t="s">
        <v>1578</v>
      </c>
    </row>
    <row r="465" spans="1:1" x14ac:dyDescent="0.25">
      <c r="A465" t="s">
        <v>1579</v>
      </c>
    </row>
    <row r="466" spans="1:1" x14ac:dyDescent="0.25">
      <c r="A466" t="s">
        <v>1580</v>
      </c>
    </row>
    <row r="467" spans="1:1" x14ac:dyDescent="0.25">
      <c r="A467" t="s">
        <v>1581</v>
      </c>
    </row>
    <row r="468" spans="1:1" x14ac:dyDescent="0.25">
      <c r="A468" t="s">
        <v>1582</v>
      </c>
    </row>
    <row r="469" spans="1:1" x14ac:dyDescent="0.25">
      <c r="A469" t="s">
        <v>1583</v>
      </c>
    </row>
    <row r="470" spans="1:1" x14ac:dyDescent="0.25">
      <c r="A470" t="s">
        <v>1584</v>
      </c>
    </row>
    <row r="471" spans="1:1" x14ac:dyDescent="0.25">
      <c r="A471" t="s">
        <v>1585</v>
      </c>
    </row>
    <row r="472" spans="1:1" x14ac:dyDescent="0.25">
      <c r="A472" t="s">
        <v>1586</v>
      </c>
    </row>
    <row r="473" spans="1:1" x14ac:dyDescent="0.25">
      <c r="A473" t="s">
        <v>1587</v>
      </c>
    </row>
    <row r="474" spans="1:1" x14ac:dyDescent="0.25">
      <c r="A474" t="s">
        <v>1588</v>
      </c>
    </row>
    <row r="475" spans="1:1" x14ac:dyDescent="0.25">
      <c r="A475" t="s">
        <v>1589</v>
      </c>
    </row>
    <row r="476" spans="1:1" x14ac:dyDescent="0.25">
      <c r="A476" t="s">
        <v>1590</v>
      </c>
    </row>
    <row r="477" spans="1:1" x14ac:dyDescent="0.25">
      <c r="A477" t="s">
        <v>1591</v>
      </c>
    </row>
    <row r="478" spans="1:1" x14ac:dyDescent="0.25">
      <c r="A478" t="s">
        <v>1592</v>
      </c>
    </row>
    <row r="479" spans="1:1" x14ac:dyDescent="0.25">
      <c r="A479" t="s">
        <v>1593</v>
      </c>
    </row>
    <row r="480" spans="1:1" x14ac:dyDescent="0.25">
      <c r="A480" t="s">
        <v>1594</v>
      </c>
    </row>
    <row r="481" spans="1:1" x14ac:dyDescent="0.25">
      <c r="A481" t="s">
        <v>1595</v>
      </c>
    </row>
    <row r="482" spans="1:1" x14ac:dyDescent="0.25">
      <c r="A482" t="s">
        <v>1596</v>
      </c>
    </row>
    <row r="483" spans="1:1" x14ac:dyDescent="0.25">
      <c r="A483" t="s">
        <v>1597</v>
      </c>
    </row>
    <row r="484" spans="1:1" x14ac:dyDescent="0.25">
      <c r="A484" t="s">
        <v>1598</v>
      </c>
    </row>
    <row r="485" spans="1:1" x14ac:dyDescent="0.25">
      <c r="A485" t="s">
        <v>1599</v>
      </c>
    </row>
    <row r="486" spans="1:1" x14ac:dyDescent="0.25">
      <c r="A486" t="s">
        <v>1600</v>
      </c>
    </row>
    <row r="487" spans="1:1" x14ac:dyDescent="0.25">
      <c r="A487" t="s">
        <v>1601</v>
      </c>
    </row>
    <row r="488" spans="1:1" x14ac:dyDescent="0.25">
      <c r="A488" t="s">
        <v>1602</v>
      </c>
    </row>
    <row r="489" spans="1:1" x14ac:dyDescent="0.25">
      <c r="A489" t="s">
        <v>1603</v>
      </c>
    </row>
    <row r="490" spans="1:1" x14ac:dyDescent="0.25">
      <c r="A490" t="s">
        <v>1604</v>
      </c>
    </row>
    <row r="491" spans="1:1" x14ac:dyDescent="0.25">
      <c r="A491" t="s">
        <v>1605</v>
      </c>
    </row>
    <row r="492" spans="1:1" x14ac:dyDescent="0.25">
      <c r="A492" t="s">
        <v>1606</v>
      </c>
    </row>
    <row r="493" spans="1:1" x14ac:dyDescent="0.25">
      <c r="A493" t="s">
        <v>1607</v>
      </c>
    </row>
    <row r="494" spans="1:1" x14ac:dyDescent="0.25">
      <c r="A494" t="s">
        <v>1608</v>
      </c>
    </row>
    <row r="495" spans="1:1" x14ac:dyDescent="0.25">
      <c r="A495" t="s">
        <v>1609</v>
      </c>
    </row>
    <row r="496" spans="1:1" x14ac:dyDescent="0.25">
      <c r="A496" t="s">
        <v>1610</v>
      </c>
    </row>
    <row r="497" spans="1:1" x14ac:dyDescent="0.25">
      <c r="A497" t="s">
        <v>1611</v>
      </c>
    </row>
    <row r="498" spans="1:1" x14ac:dyDescent="0.25">
      <c r="A498" t="s">
        <v>1612</v>
      </c>
    </row>
    <row r="499" spans="1:1" x14ac:dyDescent="0.25">
      <c r="A499" t="s">
        <v>1613</v>
      </c>
    </row>
    <row r="500" spans="1:1" x14ac:dyDescent="0.25">
      <c r="A500" t="s">
        <v>1614</v>
      </c>
    </row>
    <row r="501" spans="1:1" x14ac:dyDescent="0.25">
      <c r="A501" t="s">
        <v>1615</v>
      </c>
    </row>
    <row r="502" spans="1:1" x14ac:dyDescent="0.25">
      <c r="A502" t="s">
        <v>1616</v>
      </c>
    </row>
    <row r="503" spans="1:1" x14ac:dyDescent="0.25">
      <c r="A503" t="s">
        <v>1617</v>
      </c>
    </row>
    <row r="504" spans="1:1" x14ac:dyDescent="0.25">
      <c r="A504" t="s">
        <v>1618</v>
      </c>
    </row>
    <row r="505" spans="1:1" x14ac:dyDescent="0.25">
      <c r="A505" t="s">
        <v>1619</v>
      </c>
    </row>
    <row r="506" spans="1:1" x14ac:dyDescent="0.25">
      <c r="A506" t="s">
        <v>1620</v>
      </c>
    </row>
    <row r="507" spans="1:1" x14ac:dyDescent="0.25">
      <c r="A507" t="s">
        <v>1621</v>
      </c>
    </row>
    <row r="508" spans="1:1" x14ac:dyDescent="0.25">
      <c r="A508" t="s">
        <v>1622</v>
      </c>
    </row>
    <row r="509" spans="1:1" x14ac:dyDescent="0.25">
      <c r="A509" t="s">
        <v>1623</v>
      </c>
    </row>
    <row r="510" spans="1:1" x14ac:dyDescent="0.25">
      <c r="A510" t="s">
        <v>1624</v>
      </c>
    </row>
    <row r="511" spans="1:1" x14ac:dyDescent="0.25">
      <c r="A511" t="s">
        <v>1625</v>
      </c>
    </row>
    <row r="512" spans="1:1" x14ac:dyDescent="0.25">
      <c r="A512" t="s">
        <v>1626</v>
      </c>
    </row>
    <row r="513" spans="1:1" x14ac:dyDescent="0.25">
      <c r="A513" t="s">
        <v>1627</v>
      </c>
    </row>
    <row r="514" spans="1:1" x14ac:dyDescent="0.25">
      <c r="A514" t="s">
        <v>1628</v>
      </c>
    </row>
    <row r="515" spans="1:1" x14ac:dyDescent="0.25">
      <c r="A515" t="s">
        <v>1629</v>
      </c>
    </row>
    <row r="516" spans="1:1" x14ac:dyDescent="0.25">
      <c r="A516" t="s">
        <v>1630</v>
      </c>
    </row>
    <row r="517" spans="1:1" x14ac:dyDescent="0.25">
      <c r="A517" t="s">
        <v>1631</v>
      </c>
    </row>
    <row r="518" spans="1:1" x14ac:dyDescent="0.25">
      <c r="A518" t="s">
        <v>1632</v>
      </c>
    </row>
    <row r="519" spans="1:1" x14ac:dyDescent="0.25">
      <c r="A519" t="s">
        <v>1633</v>
      </c>
    </row>
    <row r="520" spans="1:1" x14ac:dyDescent="0.25">
      <c r="A520" t="s">
        <v>1634</v>
      </c>
    </row>
    <row r="521" spans="1:1" x14ac:dyDescent="0.25">
      <c r="A521" t="s">
        <v>1635</v>
      </c>
    </row>
    <row r="522" spans="1:1" x14ac:dyDescent="0.25">
      <c r="A522" t="s">
        <v>1636</v>
      </c>
    </row>
    <row r="523" spans="1:1" x14ac:dyDescent="0.25">
      <c r="A523" t="s">
        <v>1637</v>
      </c>
    </row>
    <row r="524" spans="1:1" x14ac:dyDescent="0.25">
      <c r="A524" t="s">
        <v>1638</v>
      </c>
    </row>
    <row r="525" spans="1:1" x14ac:dyDescent="0.25">
      <c r="A525" t="s">
        <v>1639</v>
      </c>
    </row>
    <row r="526" spans="1:1" x14ac:dyDescent="0.25">
      <c r="A526" t="s">
        <v>1640</v>
      </c>
    </row>
    <row r="527" spans="1:1" x14ac:dyDescent="0.25">
      <c r="A527" t="s">
        <v>1641</v>
      </c>
    </row>
    <row r="528" spans="1:1" x14ac:dyDescent="0.25">
      <c r="A528" t="s">
        <v>1642</v>
      </c>
    </row>
    <row r="529" spans="1:1" x14ac:dyDescent="0.25">
      <c r="A529" t="s">
        <v>1643</v>
      </c>
    </row>
    <row r="530" spans="1:1" x14ac:dyDescent="0.25">
      <c r="A530" t="s">
        <v>1644</v>
      </c>
    </row>
    <row r="531" spans="1:1" x14ac:dyDescent="0.25">
      <c r="A531" t="s">
        <v>1645</v>
      </c>
    </row>
    <row r="532" spans="1:1" x14ac:dyDescent="0.25">
      <c r="A532" t="s">
        <v>1646</v>
      </c>
    </row>
    <row r="533" spans="1:1" x14ac:dyDescent="0.25">
      <c r="A533" t="s">
        <v>1647</v>
      </c>
    </row>
    <row r="534" spans="1:1" x14ac:dyDescent="0.25">
      <c r="A534" t="s">
        <v>1648</v>
      </c>
    </row>
    <row r="535" spans="1:1" x14ac:dyDescent="0.25">
      <c r="A535" t="s">
        <v>1649</v>
      </c>
    </row>
    <row r="536" spans="1:1" x14ac:dyDescent="0.25">
      <c r="A536" t="s">
        <v>1650</v>
      </c>
    </row>
    <row r="537" spans="1:1" x14ac:dyDescent="0.25">
      <c r="A537" t="s">
        <v>1651</v>
      </c>
    </row>
    <row r="538" spans="1:1" x14ac:dyDescent="0.25">
      <c r="A538" t="s">
        <v>1652</v>
      </c>
    </row>
    <row r="539" spans="1:1" x14ac:dyDescent="0.25">
      <c r="A539" t="s">
        <v>1653</v>
      </c>
    </row>
    <row r="540" spans="1:1" x14ac:dyDescent="0.25">
      <c r="A540" t="s">
        <v>1654</v>
      </c>
    </row>
    <row r="541" spans="1:1" x14ac:dyDescent="0.25">
      <c r="A541" t="s">
        <v>1655</v>
      </c>
    </row>
    <row r="542" spans="1:1" x14ac:dyDescent="0.25">
      <c r="A542" t="s">
        <v>1656</v>
      </c>
    </row>
    <row r="543" spans="1:1" x14ac:dyDescent="0.25">
      <c r="A543" t="s">
        <v>1657</v>
      </c>
    </row>
    <row r="544" spans="1:1" x14ac:dyDescent="0.25">
      <c r="A544" t="s">
        <v>1658</v>
      </c>
    </row>
    <row r="545" spans="1:1" x14ac:dyDescent="0.25">
      <c r="A545" t="s">
        <v>1659</v>
      </c>
    </row>
    <row r="546" spans="1:1" x14ac:dyDescent="0.25">
      <c r="A546" t="s">
        <v>1660</v>
      </c>
    </row>
    <row r="547" spans="1:1" x14ac:dyDescent="0.25">
      <c r="A547" t="s">
        <v>1661</v>
      </c>
    </row>
    <row r="548" spans="1:1" x14ac:dyDescent="0.25">
      <c r="A548" t="s">
        <v>1662</v>
      </c>
    </row>
    <row r="549" spans="1:1" x14ac:dyDescent="0.25">
      <c r="A549" t="s">
        <v>1663</v>
      </c>
    </row>
    <row r="550" spans="1:1" x14ac:dyDescent="0.25">
      <c r="A550" t="s">
        <v>1664</v>
      </c>
    </row>
    <row r="551" spans="1:1" x14ac:dyDescent="0.25">
      <c r="A551" t="s">
        <v>1665</v>
      </c>
    </row>
    <row r="552" spans="1:1" x14ac:dyDescent="0.25">
      <c r="A552" t="s">
        <v>1666</v>
      </c>
    </row>
    <row r="553" spans="1:1" x14ac:dyDescent="0.25">
      <c r="A553" t="s">
        <v>1667</v>
      </c>
    </row>
    <row r="554" spans="1:1" x14ac:dyDescent="0.25">
      <c r="A554" t="s">
        <v>1668</v>
      </c>
    </row>
    <row r="555" spans="1:1" x14ac:dyDescent="0.25">
      <c r="A555" t="s">
        <v>1669</v>
      </c>
    </row>
    <row r="556" spans="1:1" x14ac:dyDescent="0.25">
      <c r="A556" t="s">
        <v>1670</v>
      </c>
    </row>
    <row r="557" spans="1:1" x14ac:dyDescent="0.25">
      <c r="A557" t="s">
        <v>1671</v>
      </c>
    </row>
    <row r="558" spans="1:1" x14ac:dyDescent="0.25">
      <c r="A558" t="s">
        <v>1672</v>
      </c>
    </row>
    <row r="559" spans="1:1" x14ac:dyDescent="0.25">
      <c r="A559" t="s">
        <v>1673</v>
      </c>
    </row>
    <row r="560" spans="1:1" x14ac:dyDescent="0.25">
      <c r="A560" t="s">
        <v>1674</v>
      </c>
    </row>
    <row r="561" spans="1:1" x14ac:dyDescent="0.25">
      <c r="A561" t="s">
        <v>1675</v>
      </c>
    </row>
    <row r="562" spans="1:1" x14ac:dyDescent="0.25">
      <c r="A562" t="s">
        <v>1676</v>
      </c>
    </row>
    <row r="563" spans="1:1" x14ac:dyDescent="0.25">
      <c r="A563" t="s">
        <v>1677</v>
      </c>
    </row>
    <row r="564" spans="1:1" x14ac:dyDescent="0.25">
      <c r="A564" t="s">
        <v>1678</v>
      </c>
    </row>
    <row r="565" spans="1:1" x14ac:dyDescent="0.25">
      <c r="A565" t="s">
        <v>1679</v>
      </c>
    </row>
    <row r="566" spans="1:1" x14ac:dyDescent="0.25">
      <c r="A566" t="s">
        <v>1680</v>
      </c>
    </row>
    <row r="567" spans="1:1" x14ac:dyDescent="0.25">
      <c r="A567" t="s">
        <v>1681</v>
      </c>
    </row>
    <row r="568" spans="1:1" x14ac:dyDescent="0.25">
      <c r="A568" t="s">
        <v>1682</v>
      </c>
    </row>
    <row r="569" spans="1:1" x14ac:dyDescent="0.25">
      <c r="A569" t="s">
        <v>1683</v>
      </c>
    </row>
    <row r="570" spans="1:1" x14ac:dyDescent="0.25">
      <c r="A570" t="s">
        <v>1684</v>
      </c>
    </row>
    <row r="571" spans="1:1" x14ac:dyDescent="0.25">
      <c r="A571" t="s">
        <v>1685</v>
      </c>
    </row>
    <row r="572" spans="1:1" x14ac:dyDescent="0.25">
      <c r="A572" t="s">
        <v>1686</v>
      </c>
    </row>
    <row r="573" spans="1:1" x14ac:dyDescent="0.25">
      <c r="A573" t="s">
        <v>1687</v>
      </c>
    </row>
    <row r="574" spans="1:1" x14ac:dyDescent="0.25">
      <c r="A574" t="s">
        <v>1688</v>
      </c>
    </row>
    <row r="575" spans="1:1" x14ac:dyDescent="0.25">
      <c r="A575" t="s">
        <v>1689</v>
      </c>
    </row>
    <row r="576" spans="1:1" x14ac:dyDescent="0.25">
      <c r="A576" t="s">
        <v>1690</v>
      </c>
    </row>
    <row r="577" spans="1:1" x14ac:dyDescent="0.25">
      <c r="A577" t="s">
        <v>1691</v>
      </c>
    </row>
    <row r="578" spans="1:1" x14ac:dyDescent="0.25">
      <c r="A578" t="s">
        <v>1692</v>
      </c>
    </row>
    <row r="579" spans="1:1" x14ac:dyDescent="0.25">
      <c r="A579" t="s">
        <v>1693</v>
      </c>
    </row>
    <row r="580" spans="1:1" x14ac:dyDescent="0.25">
      <c r="A580" t="s">
        <v>1694</v>
      </c>
    </row>
    <row r="581" spans="1:1" x14ac:dyDescent="0.25">
      <c r="A581" t="s">
        <v>1695</v>
      </c>
    </row>
    <row r="582" spans="1:1" x14ac:dyDescent="0.25">
      <c r="A582" t="s">
        <v>1696</v>
      </c>
    </row>
    <row r="583" spans="1:1" x14ac:dyDescent="0.25">
      <c r="A583" t="s">
        <v>1697</v>
      </c>
    </row>
    <row r="584" spans="1:1" x14ac:dyDescent="0.25">
      <c r="A584" t="s">
        <v>1698</v>
      </c>
    </row>
    <row r="585" spans="1:1" x14ac:dyDescent="0.25">
      <c r="A585" t="s">
        <v>1699</v>
      </c>
    </row>
    <row r="586" spans="1:1" x14ac:dyDescent="0.25">
      <c r="A586" t="s">
        <v>1700</v>
      </c>
    </row>
    <row r="587" spans="1:1" x14ac:dyDescent="0.25">
      <c r="A587" t="s">
        <v>1701</v>
      </c>
    </row>
    <row r="588" spans="1:1" x14ac:dyDescent="0.25">
      <c r="A588" t="s">
        <v>1702</v>
      </c>
    </row>
    <row r="589" spans="1:1" x14ac:dyDescent="0.25">
      <c r="A589" t="s">
        <v>1703</v>
      </c>
    </row>
    <row r="590" spans="1:1" x14ac:dyDescent="0.25">
      <c r="A590" t="s">
        <v>1704</v>
      </c>
    </row>
    <row r="591" spans="1:1" x14ac:dyDescent="0.25">
      <c r="A591" t="s">
        <v>1705</v>
      </c>
    </row>
    <row r="592" spans="1:1" x14ac:dyDescent="0.25">
      <c r="A592" t="s">
        <v>1706</v>
      </c>
    </row>
    <row r="593" spans="1:1" x14ac:dyDescent="0.25">
      <c r="A593" t="s">
        <v>1707</v>
      </c>
    </row>
    <row r="594" spans="1:1" x14ac:dyDescent="0.25">
      <c r="A594" t="s">
        <v>1708</v>
      </c>
    </row>
    <row r="595" spans="1:1" x14ac:dyDescent="0.25">
      <c r="A595" t="s">
        <v>1709</v>
      </c>
    </row>
    <row r="596" spans="1:1" x14ac:dyDescent="0.25">
      <c r="A596" t="s">
        <v>1710</v>
      </c>
    </row>
    <row r="597" spans="1:1" x14ac:dyDescent="0.25">
      <c r="A597" t="s">
        <v>1711</v>
      </c>
    </row>
    <row r="598" spans="1:1" x14ac:dyDescent="0.25">
      <c r="A598" t="s">
        <v>1712</v>
      </c>
    </row>
    <row r="599" spans="1:1" x14ac:dyDescent="0.25">
      <c r="A599" t="s">
        <v>1713</v>
      </c>
    </row>
    <row r="600" spans="1:1" x14ac:dyDescent="0.25">
      <c r="A600" t="s">
        <v>1714</v>
      </c>
    </row>
    <row r="601" spans="1:1" x14ac:dyDescent="0.25">
      <c r="A601" t="s">
        <v>1715</v>
      </c>
    </row>
    <row r="602" spans="1:1" x14ac:dyDescent="0.25">
      <c r="A602" t="s">
        <v>1716</v>
      </c>
    </row>
    <row r="603" spans="1:1" x14ac:dyDescent="0.25">
      <c r="A603" t="s">
        <v>1717</v>
      </c>
    </row>
    <row r="604" spans="1:1" x14ac:dyDescent="0.25">
      <c r="A604" t="s">
        <v>1718</v>
      </c>
    </row>
    <row r="605" spans="1:1" x14ac:dyDescent="0.25">
      <c r="A605" t="s">
        <v>1719</v>
      </c>
    </row>
    <row r="606" spans="1:1" x14ac:dyDescent="0.25">
      <c r="A606" t="s">
        <v>1720</v>
      </c>
    </row>
    <row r="607" spans="1:1" x14ac:dyDescent="0.25">
      <c r="A607" t="s">
        <v>1721</v>
      </c>
    </row>
    <row r="608" spans="1:1" x14ac:dyDescent="0.25">
      <c r="A608" t="s">
        <v>1722</v>
      </c>
    </row>
    <row r="609" spans="1:1" x14ac:dyDescent="0.25">
      <c r="A609" t="s">
        <v>1723</v>
      </c>
    </row>
    <row r="610" spans="1:1" x14ac:dyDescent="0.25">
      <c r="A610" t="s">
        <v>1724</v>
      </c>
    </row>
    <row r="611" spans="1:1" x14ac:dyDescent="0.25">
      <c r="A611" t="s">
        <v>1725</v>
      </c>
    </row>
    <row r="612" spans="1:1" x14ac:dyDescent="0.25">
      <c r="A612" t="s">
        <v>1726</v>
      </c>
    </row>
    <row r="613" spans="1:1" x14ac:dyDescent="0.25">
      <c r="A613" t="s">
        <v>1727</v>
      </c>
    </row>
    <row r="614" spans="1:1" x14ac:dyDescent="0.25">
      <c r="A614" t="s">
        <v>1728</v>
      </c>
    </row>
    <row r="615" spans="1:1" x14ac:dyDescent="0.25">
      <c r="A615" t="s">
        <v>1729</v>
      </c>
    </row>
    <row r="616" spans="1:1" x14ac:dyDescent="0.25">
      <c r="A616" t="s">
        <v>1730</v>
      </c>
    </row>
    <row r="617" spans="1:1" x14ac:dyDescent="0.25">
      <c r="A617" t="s">
        <v>1731</v>
      </c>
    </row>
    <row r="618" spans="1:1" x14ac:dyDescent="0.25">
      <c r="A618" t="s">
        <v>1732</v>
      </c>
    </row>
    <row r="619" spans="1:1" x14ac:dyDescent="0.25">
      <c r="A619" t="s">
        <v>1733</v>
      </c>
    </row>
    <row r="620" spans="1:1" x14ac:dyDescent="0.25">
      <c r="A620" t="s">
        <v>1734</v>
      </c>
    </row>
    <row r="621" spans="1:1" x14ac:dyDescent="0.25">
      <c r="A621" t="s">
        <v>1735</v>
      </c>
    </row>
    <row r="622" spans="1:1" x14ac:dyDescent="0.25">
      <c r="A622" t="s">
        <v>1736</v>
      </c>
    </row>
    <row r="623" spans="1:1" x14ac:dyDescent="0.25">
      <c r="A623" t="s">
        <v>1737</v>
      </c>
    </row>
    <row r="624" spans="1:1" x14ac:dyDescent="0.25">
      <c r="A624" t="s">
        <v>1738</v>
      </c>
    </row>
    <row r="625" spans="1:1" x14ac:dyDescent="0.25">
      <c r="A625" t="s">
        <v>1739</v>
      </c>
    </row>
    <row r="626" spans="1:1" x14ac:dyDescent="0.25">
      <c r="A626" t="s">
        <v>1740</v>
      </c>
    </row>
    <row r="627" spans="1:1" x14ac:dyDescent="0.25">
      <c r="A627" t="s">
        <v>1741</v>
      </c>
    </row>
    <row r="628" spans="1:1" x14ac:dyDescent="0.25">
      <c r="A628" t="s">
        <v>1742</v>
      </c>
    </row>
    <row r="629" spans="1:1" x14ac:dyDescent="0.25">
      <c r="A629" t="s">
        <v>1743</v>
      </c>
    </row>
    <row r="630" spans="1:1" x14ac:dyDescent="0.25">
      <c r="A630" t="s">
        <v>1744</v>
      </c>
    </row>
    <row r="631" spans="1:1" x14ac:dyDescent="0.25">
      <c r="A631" t="s">
        <v>1745</v>
      </c>
    </row>
    <row r="632" spans="1:1" x14ac:dyDescent="0.25">
      <c r="A632" t="s">
        <v>1746</v>
      </c>
    </row>
    <row r="633" spans="1:1" x14ac:dyDescent="0.25">
      <c r="A633" t="s">
        <v>1747</v>
      </c>
    </row>
    <row r="634" spans="1:1" x14ac:dyDescent="0.25">
      <c r="A634" t="s">
        <v>1748</v>
      </c>
    </row>
    <row r="635" spans="1:1" x14ac:dyDescent="0.25">
      <c r="A635" t="s">
        <v>1749</v>
      </c>
    </row>
    <row r="636" spans="1:1" x14ac:dyDescent="0.25">
      <c r="A636" t="s">
        <v>1750</v>
      </c>
    </row>
    <row r="637" spans="1:1" x14ac:dyDescent="0.25">
      <c r="A637" t="s">
        <v>1751</v>
      </c>
    </row>
    <row r="638" spans="1:1" x14ac:dyDescent="0.25">
      <c r="A638" t="s">
        <v>1752</v>
      </c>
    </row>
    <row r="639" spans="1:1" x14ac:dyDescent="0.25">
      <c r="A639" t="s">
        <v>1753</v>
      </c>
    </row>
    <row r="640" spans="1:1" x14ac:dyDescent="0.25">
      <c r="A640" t="s">
        <v>1754</v>
      </c>
    </row>
    <row r="641" spans="1:1" x14ac:dyDescent="0.25">
      <c r="A641" t="s">
        <v>1755</v>
      </c>
    </row>
    <row r="642" spans="1:1" x14ac:dyDescent="0.25">
      <c r="A642" t="s">
        <v>1756</v>
      </c>
    </row>
    <row r="643" spans="1:1" x14ac:dyDescent="0.25">
      <c r="A643" t="s">
        <v>1757</v>
      </c>
    </row>
    <row r="644" spans="1:1" x14ac:dyDescent="0.25">
      <c r="A644" t="s">
        <v>1758</v>
      </c>
    </row>
    <row r="645" spans="1:1" x14ac:dyDescent="0.25">
      <c r="A645" t="s">
        <v>1759</v>
      </c>
    </row>
    <row r="646" spans="1:1" x14ac:dyDescent="0.25">
      <c r="A646" t="s">
        <v>1760</v>
      </c>
    </row>
    <row r="647" spans="1:1" x14ac:dyDescent="0.25">
      <c r="A647" t="s">
        <v>1761</v>
      </c>
    </row>
    <row r="648" spans="1:1" x14ac:dyDescent="0.25">
      <c r="A648" t="s">
        <v>1762</v>
      </c>
    </row>
    <row r="649" spans="1:1" x14ac:dyDescent="0.25">
      <c r="A649" t="s">
        <v>1763</v>
      </c>
    </row>
    <row r="650" spans="1:1" x14ac:dyDescent="0.25">
      <c r="A650" t="s">
        <v>1764</v>
      </c>
    </row>
    <row r="651" spans="1:1" x14ac:dyDescent="0.25">
      <c r="A651" t="s">
        <v>1765</v>
      </c>
    </row>
    <row r="652" spans="1:1" x14ac:dyDescent="0.25">
      <c r="A652" t="s">
        <v>1766</v>
      </c>
    </row>
    <row r="653" spans="1:1" x14ac:dyDescent="0.25">
      <c r="A653" t="s">
        <v>1767</v>
      </c>
    </row>
    <row r="654" spans="1:1" x14ac:dyDescent="0.25">
      <c r="A654" t="s">
        <v>1768</v>
      </c>
    </row>
    <row r="655" spans="1:1" x14ac:dyDescent="0.25">
      <c r="A655" t="s">
        <v>1769</v>
      </c>
    </row>
    <row r="656" spans="1:1" x14ac:dyDescent="0.25">
      <c r="A656" t="s">
        <v>1770</v>
      </c>
    </row>
    <row r="657" spans="1:1" x14ac:dyDescent="0.25">
      <c r="A657" t="s">
        <v>1771</v>
      </c>
    </row>
    <row r="658" spans="1:1" x14ac:dyDescent="0.25">
      <c r="A658" t="s">
        <v>1772</v>
      </c>
    </row>
    <row r="659" spans="1:1" x14ac:dyDescent="0.25">
      <c r="A659" t="s">
        <v>1773</v>
      </c>
    </row>
    <row r="660" spans="1:1" x14ac:dyDescent="0.25">
      <c r="A660" t="s">
        <v>1774</v>
      </c>
    </row>
    <row r="661" spans="1:1" x14ac:dyDescent="0.25">
      <c r="A661" t="s">
        <v>1775</v>
      </c>
    </row>
    <row r="662" spans="1:1" x14ac:dyDescent="0.25">
      <c r="A662" t="s">
        <v>1776</v>
      </c>
    </row>
    <row r="663" spans="1:1" x14ac:dyDescent="0.25">
      <c r="A663" t="s">
        <v>1777</v>
      </c>
    </row>
    <row r="664" spans="1:1" x14ac:dyDescent="0.25">
      <c r="A664" t="s">
        <v>1778</v>
      </c>
    </row>
    <row r="665" spans="1:1" x14ac:dyDescent="0.25">
      <c r="A665" t="s">
        <v>1779</v>
      </c>
    </row>
    <row r="666" spans="1:1" x14ac:dyDescent="0.25">
      <c r="A666" t="s">
        <v>1780</v>
      </c>
    </row>
    <row r="667" spans="1:1" x14ac:dyDescent="0.25">
      <c r="A667" t="s">
        <v>1781</v>
      </c>
    </row>
    <row r="668" spans="1:1" x14ac:dyDescent="0.25">
      <c r="A668" t="s">
        <v>1782</v>
      </c>
    </row>
    <row r="669" spans="1:1" x14ac:dyDescent="0.25">
      <c r="A669" t="s">
        <v>1783</v>
      </c>
    </row>
    <row r="670" spans="1:1" x14ac:dyDescent="0.25">
      <c r="A670" t="s">
        <v>1784</v>
      </c>
    </row>
    <row r="671" spans="1:1" x14ac:dyDescent="0.25">
      <c r="A671" t="s">
        <v>1785</v>
      </c>
    </row>
    <row r="672" spans="1:1" x14ac:dyDescent="0.25">
      <c r="A672" t="s">
        <v>1786</v>
      </c>
    </row>
    <row r="673" spans="1:1" x14ac:dyDescent="0.25">
      <c r="A673" t="s">
        <v>1787</v>
      </c>
    </row>
    <row r="674" spans="1:1" x14ac:dyDescent="0.25">
      <c r="A674" t="s">
        <v>1788</v>
      </c>
    </row>
    <row r="675" spans="1:1" x14ac:dyDescent="0.25">
      <c r="A675" t="s">
        <v>1789</v>
      </c>
    </row>
    <row r="676" spans="1:1" x14ac:dyDescent="0.25">
      <c r="A676" t="s">
        <v>1790</v>
      </c>
    </row>
    <row r="677" spans="1:1" x14ac:dyDescent="0.25">
      <c r="A677" t="s">
        <v>1791</v>
      </c>
    </row>
    <row r="678" spans="1:1" x14ac:dyDescent="0.25">
      <c r="A678" t="s">
        <v>1792</v>
      </c>
    </row>
    <row r="679" spans="1:1" x14ac:dyDescent="0.25">
      <c r="A679" t="s">
        <v>1793</v>
      </c>
    </row>
    <row r="680" spans="1:1" x14ac:dyDescent="0.25">
      <c r="A680" t="s">
        <v>1794</v>
      </c>
    </row>
    <row r="681" spans="1:1" x14ac:dyDescent="0.25">
      <c r="A681" t="s">
        <v>1795</v>
      </c>
    </row>
    <row r="682" spans="1:1" x14ac:dyDescent="0.25">
      <c r="A682" t="s">
        <v>1796</v>
      </c>
    </row>
    <row r="683" spans="1:1" x14ac:dyDescent="0.25">
      <c r="A683" t="s">
        <v>1797</v>
      </c>
    </row>
    <row r="684" spans="1:1" x14ac:dyDescent="0.25">
      <c r="A684" t="s">
        <v>1798</v>
      </c>
    </row>
    <row r="685" spans="1:1" x14ac:dyDescent="0.25">
      <c r="A685" t="s">
        <v>1799</v>
      </c>
    </row>
    <row r="686" spans="1:1" x14ac:dyDescent="0.25">
      <c r="A686" t="s">
        <v>1800</v>
      </c>
    </row>
    <row r="687" spans="1:1" x14ac:dyDescent="0.25">
      <c r="A687" t="s">
        <v>1801</v>
      </c>
    </row>
    <row r="688" spans="1:1" x14ac:dyDescent="0.25">
      <c r="A688" t="s">
        <v>1802</v>
      </c>
    </row>
    <row r="689" spans="1:1" x14ac:dyDescent="0.25">
      <c r="A689" t="s">
        <v>1803</v>
      </c>
    </row>
    <row r="690" spans="1:1" x14ac:dyDescent="0.25">
      <c r="A690" t="s">
        <v>1804</v>
      </c>
    </row>
    <row r="691" spans="1:1" x14ac:dyDescent="0.25">
      <c r="A691" t="s">
        <v>1805</v>
      </c>
    </row>
    <row r="692" spans="1:1" x14ac:dyDescent="0.25">
      <c r="A692" t="s">
        <v>1806</v>
      </c>
    </row>
    <row r="693" spans="1:1" x14ac:dyDescent="0.25">
      <c r="A693" t="s">
        <v>1807</v>
      </c>
    </row>
    <row r="694" spans="1:1" x14ac:dyDescent="0.25">
      <c r="A694" t="s">
        <v>1808</v>
      </c>
    </row>
    <row r="695" spans="1:1" x14ac:dyDescent="0.25">
      <c r="A695" t="s">
        <v>1809</v>
      </c>
    </row>
    <row r="696" spans="1:1" x14ac:dyDescent="0.25">
      <c r="A696" t="s">
        <v>1810</v>
      </c>
    </row>
    <row r="697" spans="1:1" x14ac:dyDescent="0.25">
      <c r="A697" t="s">
        <v>1811</v>
      </c>
    </row>
    <row r="698" spans="1:1" x14ac:dyDescent="0.25">
      <c r="A698" t="s">
        <v>1812</v>
      </c>
    </row>
    <row r="699" spans="1:1" x14ac:dyDescent="0.25">
      <c r="A699" t="s">
        <v>1813</v>
      </c>
    </row>
    <row r="700" spans="1:1" x14ac:dyDescent="0.25">
      <c r="A700" t="s">
        <v>1814</v>
      </c>
    </row>
    <row r="701" spans="1:1" x14ac:dyDescent="0.25">
      <c r="A701" t="s">
        <v>1815</v>
      </c>
    </row>
    <row r="702" spans="1:1" x14ac:dyDescent="0.25">
      <c r="A702" t="s">
        <v>1816</v>
      </c>
    </row>
    <row r="703" spans="1:1" x14ac:dyDescent="0.25">
      <c r="A703" t="s">
        <v>1817</v>
      </c>
    </row>
    <row r="704" spans="1:1" x14ac:dyDescent="0.25">
      <c r="A704" t="s">
        <v>1818</v>
      </c>
    </row>
    <row r="705" spans="1:1" x14ac:dyDescent="0.25">
      <c r="A705" t="s">
        <v>1819</v>
      </c>
    </row>
    <row r="706" spans="1:1" x14ac:dyDescent="0.25">
      <c r="A706" t="s">
        <v>1820</v>
      </c>
    </row>
    <row r="707" spans="1:1" x14ac:dyDescent="0.25">
      <c r="A707" t="s">
        <v>1821</v>
      </c>
    </row>
    <row r="708" spans="1:1" x14ac:dyDescent="0.25">
      <c r="A708" t="s">
        <v>1822</v>
      </c>
    </row>
    <row r="709" spans="1:1" x14ac:dyDescent="0.25">
      <c r="A709" t="s">
        <v>1823</v>
      </c>
    </row>
    <row r="710" spans="1:1" x14ac:dyDescent="0.25">
      <c r="A710" t="s">
        <v>1824</v>
      </c>
    </row>
    <row r="711" spans="1:1" x14ac:dyDescent="0.25">
      <c r="A711" t="s">
        <v>1825</v>
      </c>
    </row>
    <row r="712" spans="1:1" x14ac:dyDescent="0.25">
      <c r="A712" t="s">
        <v>1826</v>
      </c>
    </row>
    <row r="713" spans="1:1" x14ac:dyDescent="0.25">
      <c r="A713" t="s">
        <v>1827</v>
      </c>
    </row>
    <row r="714" spans="1:1" x14ac:dyDescent="0.25">
      <c r="A714" t="s">
        <v>1828</v>
      </c>
    </row>
    <row r="715" spans="1:1" x14ac:dyDescent="0.25">
      <c r="A715" t="s">
        <v>1829</v>
      </c>
    </row>
    <row r="716" spans="1:1" x14ac:dyDescent="0.25">
      <c r="A716" t="s">
        <v>1830</v>
      </c>
    </row>
    <row r="717" spans="1:1" x14ac:dyDescent="0.25">
      <c r="A717" t="s">
        <v>1831</v>
      </c>
    </row>
    <row r="718" spans="1:1" x14ac:dyDescent="0.25">
      <c r="A718" t="s">
        <v>1832</v>
      </c>
    </row>
    <row r="719" spans="1:1" x14ac:dyDescent="0.25">
      <c r="A719" t="s">
        <v>1833</v>
      </c>
    </row>
    <row r="720" spans="1:1" x14ac:dyDescent="0.25">
      <c r="A720" t="s">
        <v>1834</v>
      </c>
    </row>
    <row r="721" spans="1:1" x14ac:dyDescent="0.25">
      <c r="A721" t="s">
        <v>1835</v>
      </c>
    </row>
    <row r="722" spans="1:1" x14ac:dyDescent="0.25">
      <c r="A722" t="s">
        <v>1836</v>
      </c>
    </row>
    <row r="723" spans="1:1" x14ac:dyDescent="0.25">
      <c r="A723" t="s">
        <v>1837</v>
      </c>
    </row>
    <row r="724" spans="1:1" x14ac:dyDescent="0.25">
      <c r="A724" t="s">
        <v>1838</v>
      </c>
    </row>
    <row r="725" spans="1:1" x14ac:dyDescent="0.25">
      <c r="A725" t="s">
        <v>1839</v>
      </c>
    </row>
    <row r="726" spans="1:1" x14ac:dyDescent="0.25">
      <c r="A726" t="s">
        <v>1840</v>
      </c>
    </row>
    <row r="727" spans="1:1" x14ac:dyDescent="0.25">
      <c r="A727" t="s">
        <v>1841</v>
      </c>
    </row>
    <row r="728" spans="1:1" x14ac:dyDescent="0.25">
      <c r="A728" t="s">
        <v>1842</v>
      </c>
    </row>
    <row r="729" spans="1:1" x14ac:dyDescent="0.25">
      <c r="A729" t="s">
        <v>1843</v>
      </c>
    </row>
    <row r="730" spans="1:1" x14ac:dyDescent="0.25">
      <c r="A730" t="s">
        <v>1844</v>
      </c>
    </row>
    <row r="731" spans="1:1" x14ac:dyDescent="0.25">
      <c r="A731" t="s">
        <v>1845</v>
      </c>
    </row>
    <row r="732" spans="1:1" x14ac:dyDescent="0.25">
      <c r="A732" t="s">
        <v>1846</v>
      </c>
    </row>
    <row r="733" spans="1:1" x14ac:dyDescent="0.25">
      <c r="A733" t="s">
        <v>1847</v>
      </c>
    </row>
    <row r="734" spans="1:1" x14ac:dyDescent="0.25">
      <c r="A734" t="s">
        <v>1848</v>
      </c>
    </row>
    <row r="735" spans="1:1" x14ac:dyDescent="0.25">
      <c r="A735" t="s">
        <v>1849</v>
      </c>
    </row>
    <row r="736" spans="1:1" x14ac:dyDescent="0.25">
      <c r="A736" t="s">
        <v>1850</v>
      </c>
    </row>
    <row r="737" spans="1:1" x14ac:dyDescent="0.25">
      <c r="A737" t="s">
        <v>1851</v>
      </c>
    </row>
    <row r="738" spans="1:1" x14ac:dyDescent="0.25">
      <c r="A738" t="s">
        <v>1852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AL738"/>
  <sheetViews>
    <sheetView zoomScale="70" zoomScaleNormal="70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16384" width="9.140625" style="16"/>
  </cols>
  <sheetData>
    <row r="4" spans="3:38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" si="0">IF(OR($C4="1A",$C4="2A",$C4="3A"),B4,D4)</f>
        <v>UNF</v>
      </c>
      <c r="W4" s="16" t="str">
        <f>IF(T4=0,IF(T3=0,T2,T3),T4)</f>
        <v>0–80</v>
      </c>
      <c r="X4" s="16" t="str">
        <f>IF(U4=0,IF(U3=0,U2,U3),U4)</f>
        <v>UNF</v>
      </c>
      <c r="Y4" s="16" t="str">
        <f t="shared" ref="Y4:AL4" si="1">IF(OR($C4="1A",$C4="2A",$C4="3A"),C4,E4)</f>
        <v>2A</v>
      </c>
      <c r="Z4" s="16">
        <f t="shared" si="1"/>
        <v>5.0000000000000001E-4</v>
      </c>
      <c r="AA4" s="16">
        <f t="shared" si="1"/>
        <v>5.9499999999999997E-2</v>
      </c>
      <c r="AB4" s="16">
        <f t="shared" si="1"/>
        <v>5.6300000000000003E-2</v>
      </c>
      <c r="AC4" s="16" t="str">
        <f t="shared" si="1"/>
        <v>—</v>
      </c>
      <c r="AD4" s="16">
        <f t="shared" si="1"/>
        <v>5.1400000000000001E-2</v>
      </c>
      <c r="AE4" s="16">
        <f t="shared" si="1"/>
        <v>4.9599999999999998E-2</v>
      </c>
      <c r="AF4" s="16">
        <f t="shared" si="1"/>
        <v>4.4600000000000001E-2</v>
      </c>
      <c r="AG4" s="16" t="str">
        <f t="shared" si="1"/>
        <v>2B</v>
      </c>
      <c r="AH4" s="16">
        <f t="shared" si="1"/>
        <v>4.65E-2</v>
      </c>
      <c r="AI4" s="16">
        <f t="shared" si="1"/>
        <v>5.1400000000000001E-2</v>
      </c>
      <c r="AJ4" s="16">
        <f t="shared" si="1"/>
        <v>5.1900000000000002E-2</v>
      </c>
      <c r="AK4" s="16">
        <f t="shared" si="1"/>
        <v>5.4199999999999998E-2</v>
      </c>
      <c r="AL4" s="16">
        <f t="shared" si="1"/>
        <v>0.06</v>
      </c>
    </row>
    <row r="5" spans="3:38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T26" si="2">IF(OR($C5="1A",$C5="2A",$C5="3A"),A5,C5)</f>
        <v>0</v>
      </c>
      <c r="U5" s="16">
        <f t="shared" ref="U5:U26" si="3">IF(OR($C5="1A",$C5="2A",$C5="3A"),B5,D5)</f>
        <v>0</v>
      </c>
      <c r="W5" s="16" t="str">
        <f t="shared" ref="W5:X5" si="4">IF(T5=0,IF(T4=0,T3,T4),T5)</f>
        <v>0–80</v>
      </c>
      <c r="X5" s="16" t="str">
        <f t="shared" si="4"/>
        <v>UNF</v>
      </c>
      <c r="Y5" s="16" t="str">
        <f t="shared" ref="Y5:Y26" si="5">IF(OR($C5="1A",$C5="2A",$C5="3A"),C5,E5)</f>
        <v>3A</v>
      </c>
      <c r="Z5" s="16">
        <f t="shared" ref="Z5:Z26" si="6">IF(OR($C5="1A",$C5="2A",$C5="3A"),D5,F5)</f>
        <v>0</v>
      </c>
      <c r="AA5" s="16">
        <f t="shared" ref="AA5:AA26" si="7">IF(OR($C5="1A",$C5="2A",$C5="3A"),E5,G5)</f>
        <v>0.06</v>
      </c>
      <c r="AB5" s="16">
        <f t="shared" ref="AB5:AB26" si="8">IF(OR($C5="1A",$C5="2A",$C5="3A"),F5,H5)</f>
        <v>5.6800000000000003E-2</v>
      </c>
      <c r="AC5" s="16" t="str">
        <f t="shared" ref="AC5:AC26" si="9">IF(OR($C5="1A",$C5="2A",$C5="3A"),G5,I5)</f>
        <v>—</v>
      </c>
      <c r="AD5" s="16">
        <f t="shared" ref="AD5:AD26" si="10">IF(OR($C5="1A",$C5="2A",$C5="3A"),H5,J5)</f>
        <v>5.1900000000000002E-2</v>
      </c>
      <c r="AE5" s="16">
        <f t="shared" ref="AE5:AE26" si="11">IF(OR($C5="1A",$C5="2A",$C5="3A"),I5,K5)</f>
        <v>5.0599999999999999E-2</v>
      </c>
      <c r="AF5" s="16">
        <f t="shared" ref="AF5:AF26" si="12">IF(OR($C5="1A",$C5="2A",$C5="3A"),J5,L5)</f>
        <v>4.5100000000000001E-2</v>
      </c>
      <c r="AG5" s="16" t="str">
        <f t="shared" ref="AG5:AG26" si="13">IF(OR($C5="1A",$C5="2A",$C5="3A"),K5,M5)</f>
        <v>3B</v>
      </c>
      <c r="AH5" s="16">
        <f t="shared" ref="AH5:AH26" si="14">IF(OR($C5="1A",$C5="2A",$C5="3A"),L5,N5)</f>
        <v>4.65E-2</v>
      </c>
      <c r="AI5" s="16">
        <f t="shared" ref="AI5:AI26" si="15">IF(OR($C5="1A",$C5="2A",$C5="3A"),M5,O5)</f>
        <v>5.1400000000000001E-2</v>
      </c>
      <c r="AJ5" s="16">
        <f t="shared" ref="AJ5:AJ26" si="16">IF(OR($C5="1A",$C5="2A",$C5="3A"),N5,P5)</f>
        <v>5.1900000000000002E-2</v>
      </c>
      <c r="AK5" s="16">
        <f t="shared" ref="AK5:AK26" si="17">IF(OR($C5="1A",$C5="2A",$C5="3A"),O5,Q5)</f>
        <v>5.3600000000000002E-2</v>
      </c>
      <c r="AL5" s="16">
        <f t="shared" ref="AL5:AL26" si="18">IF(OR($C5="1A",$C5="2A",$C5="3A"),P5,R5)</f>
        <v>0.06</v>
      </c>
    </row>
    <row r="6" spans="3:38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2"/>
        <v>1–64</v>
      </c>
      <c r="U6" s="16" t="str">
        <f t="shared" si="3"/>
        <v>UNC</v>
      </c>
      <c r="W6" s="16" t="str">
        <f t="shared" ref="W6:X6" si="19">IF(T6=0,IF(T5=0,T4,T5),T6)</f>
        <v>1–64</v>
      </c>
      <c r="X6" s="16" t="str">
        <f t="shared" si="19"/>
        <v>UNC</v>
      </c>
      <c r="Y6" s="16" t="str">
        <f t="shared" si="5"/>
        <v>2A</v>
      </c>
      <c r="Z6" s="16">
        <f t="shared" si="6"/>
        <v>5.9999999999999995E-4</v>
      </c>
      <c r="AA6" s="16">
        <f t="shared" si="7"/>
        <v>7.2400000000000006E-2</v>
      </c>
      <c r="AB6" s="16">
        <f t="shared" si="8"/>
        <v>6.8599999999999994E-2</v>
      </c>
      <c r="AC6" s="16" t="str">
        <f t="shared" si="9"/>
        <v>—</v>
      </c>
      <c r="AD6" s="16">
        <f t="shared" si="10"/>
        <v>6.2300000000000001E-2</v>
      </c>
      <c r="AE6" s="16">
        <f t="shared" si="11"/>
        <v>6.0299999999999999E-2</v>
      </c>
      <c r="AF6" s="16">
        <f t="shared" si="12"/>
        <v>5.3800000000000001E-2</v>
      </c>
      <c r="AG6" s="16" t="str">
        <f t="shared" si="13"/>
        <v>2B</v>
      </c>
      <c r="AH6" s="16">
        <f t="shared" si="14"/>
        <v>5.6099999999999997E-2</v>
      </c>
      <c r="AI6" s="16">
        <f t="shared" si="15"/>
        <v>6.2300000000000001E-2</v>
      </c>
      <c r="AJ6" s="16">
        <f t="shared" si="16"/>
        <v>6.2899999999999998E-2</v>
      </c>
      <c r="AK6" s="16">
        <f t="shared" si="17"/>
        <v>6.5500000000000003E-2</v>
      </c>
      <c r="AL6" s="16">
        <f t="shared" si="18"/>
        <v>7.2999999999999995E-2</v>
      </c>
    </row>
    <row r="7" spans="3:38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2"/>
        <v>0</v>
      </c>
      <c r="U7" s="16">
        <f t="shared" si="3"/>
        <v>0</v>
      </c>
      <c r="W7" s="16" t="str">
        <f t="shared" ref="W7:X7" si="20">IF(T7=0,IF(T6=0,T5,T6),T7)</f>
        <v>1–64</v>
      </c>
      <c r="X7" s="16" t="str">
        <f t="shared" si="20"/>
        <v>UNC</v>
      </c>
      <c r="Y7" s="16" t="str">
        <f t="shared" si="5"/>
        <v>3A</v>
      </c>
      <c r="Z7" s="16">
        <f t="shared" si="6"/>
        <v>0</v>
      </c>
      <c r="AA7" s="16">
        <f t="shared" si="7"/>
        <v>7.2999999999999995E-2</v>
      </c>
      <c r="AB7" s="16">
        <f t="shared" si="8"/>
        <v>6.9199999999999998E-2</v>
      </c>
      <c r="AC7" s="16" t="str">
        <f t="shared" si="9"/>
        <v>—</v>
      </c>
      <c r="AD7" s="16">
        <f t="shared" si="10"/>
        <v>6.2899999999999998E-2</v>
      </c>
      <c r="AE7" s="16">
        <f t="shared" si="11"/>
        <v>6.1400000000000003E-2</v>
      </c>
      <c r="AF7" s="16">
        <f t="shared" si="12"/>
        <v>5.4399999999999997E-2</v>
      </c>
      <c r="AG7" s="16" t="str">
        <f t="shared" si="13"/>
        <v>3B</v>
      </c>
      <c r="AH7" s="16">
        <f t="shared" si="14"/>
        <v>5.6099999999999997E-2</v>
      </c>
      <c r="AI7" s="16">
        <f t="shared" si="15"/>
        <v>6.2300000000000001E-2</v>
      </c>
      <c r="AJ7" s="16">
        <f t="shared" si="16"/>
        <v>6.2899999999999998E-2</v>
      </c>
      <c r="AK7" s="16">
        <f t="shared" si="17"/>
        <v>6.4799999999999996E-2</v>
      </c>
      <c r="AL7" s="16">
        <f t="shared" si="18"/>
        <v>7.2999999999999995E-2</v>
      </c>
    </row>
    <row r="8" spans="3:38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2"/>
        <v>1–72</v>
      </c>
      <c r="U8" s="16" t="str">
        <f t="shared" si="3"/>
        <v>UNF</v>
      </c>
      <c r="W8" s="16" t="str">
        <f t="shared" ref="W8:X8" si="21">IF(T8=0,IF(T7=0,T6,T7),T8)</f>
        <v>1–72</v>
      </c>
      <c r="X8" s="16" t="str">
        <f t="shared" si="21"/>
        <v>UNF</v>
      </c>
      <c r="Y8" s="16" t="str">
        <f t="shared" si="5"/>
        <v>2A</v>
      </c>
      <c r="Z8" s="16">
        <f t="shared" si="6"/>
        <v>5.9999999999999995E-4</v>
      </c>
      <c r="AA8" s="16">
        <f t="shared" si="7"/>
        <v>7.2400000000000006E-2</v>
      </c>
      <c r="AB8" s="16">
        <f t="shared" si="8"/>
        <v>6.8900000000000003E-2</v>
      </c>
      <c r="AC8" s="16" t="str">
        <f t="shared" si="9"/>
        <v>—</v>
      </c>
      <c r="AD8" s="16">
        <f t="shared" si="10"/>
        <v>6.3399999999999998E-2</v>
      </c>
      <c r="AE8" s="16">
        <f t="shared" si="11"/>
        <v>6.1499999999999999E-2</v>
      </c>
      <c r="AF8" s="16">
        <f t="shared" si="12"/>
        <v>5.5899999999999998E-2</v>
      </c>
      <c r="AG8" s="16" t="str">
        <f t="shared" si="13"/>
        <v>2B</v>
      </c>
      <c r="AH8" s="16">
        <f t="shared" si="14"/>
        <v>5.8000000000000003E-2</v>
      </c>
      <c r="AI8" s="16">
        <f t="shared" si="15"/>
        <v>6.3500000000000001E-2</v>
      </c>
      <c r="AJ8" s="16">
        <f t="shared" si="16"/>
        <v>6.4000000000000001E-2</v>
      </c>
      <c r="AK8" s="16">
        <f t="shared" si="17"/>
        <v>6.6500000000000004E-2</v>
      </c>
      <c r="AL8" s="16">
        <f t="shared" si="18"/>
        <v>7.2999999999999995E-2</v>
      </c>
    </row>
    <row r="9" spans="3:38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2"/>
        <v>0</v>
      </c>
      <c r="U9" s="16">
        <f t="shared" si="3"/>
        <v>0</v>
      </c>
      <c r="W9" s="16" t="str">
        <f t="shared" ref="W9:X9" si="22">IF(T9=0,IF(T8=0,T7,T8),T9)</f>
        <v>1–72</v>
      </c>
      <c r="X9" s="16" t="str">
        <f t="shared" si="22"/>
        <v>UNF</v>
      </c>
      <c r="Y9" s="16" t="str">
        <f t="shared" si="5"/>
        <v>3A</v>
      </c>
      <c r="Z9" s="16">
        <f t="shared" si="6"/>
        <v>0</v>
      </c>
      <c r="AA9" s="16">
        <f t="shared" si="7"/>
        <v>7.2999999999999995E-2</v>
      </c>
      <c r="AB9" s="16">
        <f t="shared" si="8"/>
        <v>6.9500000000000006E-2</v>
      </c>
      <c r="AC9" s="16" t="str">
        <f t="shared" si="9"/>
        <v>—</v>
      </c>
      <c r="AD9" s="16">
        <f t="shared" si="10"/>
        <v>6.4000000000000001E-2</v>
      </c>
      <c r="AE9" s="16">
        <f t="shared" si="11"/>
        <v>6.2600000000000003E-2</v>
      </c>
      <c r="AF9" s="16">
        <f t="shared" si="12"/>
        <v>5.6500000000000002E-2</v>
      </c>
      <c r="AG9" s="16" t="str">
        <f t="shared" si="13"/>
        <v>3B</v>
      </c>
      <c r="AH9" s="16">
        <f t="shared" si="14"/>
        <v>5.8000000000000003E-2</v>
      </c>
      <c r="AI9" s="16">
        <f t="shared" si="15"/>
        <v>6.3500000000000001E-2</v>
      </c>
      <c r="AJ9" s="16">
        <f t="shared" si="16"/>
        <v>6.4000000000000001E-2</v>
      </c>
      <c r="AK9" s="16">
        <f t="shared" si="17"/>
        <v>6.59E-2</v>
      </c>
      <c r="AL9" s="16">
        <f t="shared" si="18"/>
        <v>7.2999999999999995E-2</v>
      </c>
    </row>
    <row r="10" spans="3:38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2"/>
        <v>2–56</v>
      </c>
      <c r="U10" s="16" t="str">
        <f t="shared" si="3"/>
        <v>UNC</v>
      </c>
      <c r="W10" s="16" t="str">
        <f t="shared" ref="W10:X10" si="23">IF(T10=0,IF(T9=0,T8,T9),T10)</f>
        <v>2–56</v>
      </c>
      <c r="X10" s="16" t="str">
        <f t="shared" si="23"/>
        <v>UNC</v>
      </c>
      <c r="Y10" s="16" t="str">
        <f t="shared" si="5"/>
        <v>2A</v>
      </c>
      <c r="Z10" s="16">
        <f t="shared" si="6"/>
        <v>5.9999999999999995E-4</v>
      </c>
      <c r="AA10" s="16">
        <f t="shared" si="7"/>
        <v>8.5400000000000004E-2</v>
      </c>
      <c r="AB10" s="16">
        <f t="shared" si="8"/>
        <v>8.1299999999999997E-2</v>
      </c>
      <c r="AC10" s="16" t="str">
        <f t="shared" si="9"/>
        <v>—</v>
      </c>
      <c r="AD10" s="16">
        <f t="shared" si="10"/>
        <v>7.3800000000000004E-2</v>
      </c>
      <c r="AE10" s="16">
        <f t="shared" si="11"/>
        <v>7.17E-2</v>
      </c>
      <c r="AF10" s="16">
        <f t="shared" si="12"/>
        <v>6.4199999999999993E-2</v>
      </c>
      <c r="AG10" s="16" t="str">
        <f t="shared" si="13"/>
        <v>2B</v>
      </c>
      <c r="AH10" s="16">
        <f t="shared" si="14"/>
        <v>6.6699999999999995E-2</v>
      </c>
      <c r="AI10" s="16">
        <f t="shared" si="15"/>
        <v>7.3700000000000002E-2</v>
      </c>
      <c r="AJ10" s="16">
        <f t="shared" si="16"/>
        <v>7.4399999999999994E-2</v>
      </c>
      <c r="AK10" s="16">
        <f t="shared" si="17"/>
        <v>7.7200000000000005E-2</v>
      </c>
      <c r="AL10" s="16">
        <f t="shared" si="18"/>
        <v>8.5999999999999993E-2</v>
      </c>
    </row>
    <row r="11" spans="3:38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2"/>
        <v>0</v>
      </c>
      <c r="U11" s="16">
        <f t="shared" si="3"/>
        <v>0</v>
      </c>
      <c r="W11" s="16" t="str">
        <f t="shared" ref="W11:X11" si="24">IF(T11=0,IF(T10=0,T9,T10),T11)</f>
        <v>2–56</v>
      </c>
      <c r="X11" s="16" t="str">
        <f t="shared" si="24"/>
        <v>UNC</v>
      </c>
      <c r="Y11" s="16" t="str">
        <f t="shared" si="5"/>
        <v>3A</v>
      </c>
      <c r="Z11" s="16">
        <f t="shared" si="6"/>
        <v>0</v>
      </c>
      <c r="AA11" s="16">
        <f t="shared" si="7"/>
        <v>8.5999999999999993E-2</v>
      </c>
      <c r="AB11" s="16">
        <f t="shared" si="8"/>
        <v>8.1900000000000001E-2</v>
      </c>
      <c r="AC11" s="16" t="str">
        <f t="shared" si="9"/>
        <v>—</v>
      </c>
      <c r="AD11" s="16">
        <f t="shared" si="10"/>
        <v>7.4399999999999994E-2</v>
      </c>
      <c r="AE11" s="16">
        <f t="shared" si="11"/>
        <v>7.2800000000000004E-2</v>
      </c>
      <c r="AF11" s="16">
        <f t="shared" si="12"/>
        <v>6.4799999999999996E-2</v>
      </c>
      <c r="AG11" s="16" t="str">
        <f t="shared" si="13"/>
        <v>3B</v>
      </c>
      <c r="AH11" s="16">
        <f t="shared" si="14"/>
        <v>6.6699999999999995E-2</v>
      </c>
      <c r="AI11" s="16">
        <f t="shared" si="15"/>
        <v>7.3700000000000002E-2</v>
      </c>
      <c r="AJ11" s="16">
        <f t="shared" si="16"/>
        <v>7.4399999999999994E-2</v>
      </c>
      <c r="AK11" s="16">
        <f t="shared" si="17"/>
        <v>7.6499999999999999E-2</v>
      </c>
      <c r="AL11" s="16">
        <f t="shared" si="18"/>
        <v>8.5999999999999993E-2</v>
      </c>
    </row>
    <row r="12" spans="3:38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2"/>
        <v>2–64</v>
      </c>
      <c r="U12" s="16" t="str">
        <f t="shared" si="3"/>
        <v>UNF</v>
      </c>
      <c r="W12" s="16" t="str">
        <f t="shared" ref="W12:X12" si="25">IF(T12=0,IF(T11=0,T10,T11),T12)</f>
        <v>2–64</v>
      </c>
      <c r="X12" s="16" t="str">
        <f t="shared" si="25"/>
        <v>UNF</v>
      </c>
      <c r="Y12" s="16" t="str">
        <f t="shared" si="5"/>
        <v>2A</v>
      </c>
      <c r="Z12" s="16">
        <f t="shared" si="6"/>
        <v>5.9999999999999995E-4</v>
      </c>
      <c r="AA12" s="16">
        <f t="shared" si="7"/>
        <v>8.5400000000000004E-2</v>
      </c>
      <c r="AB12" s="16">
        <f t="shared" si="8"/>
        <v>8.1600000000000006E-2</v>
      </c>
      <c r="AC12" s="16" t="str">
        <f t="shared" si="9"/>
        <v>—</v>
      </c>
      <c r="AD12" s="16">
        <f t="shared" si="10"/>
        <v>7.5300000000000006E-2</v>
      </c>
      <c r="AE12" s="16">
        <f t="shared" si="11"/>
        <v>7.3300000000000004E-2</v>
      </c>
      <c r="AF12" s="16">
        <f t="shared" si="12"/>
        <v>6.6799999999999998E-2</v>
      </c>
      <c r="AG12" s="16" t="str">
        <f t="shared" si="13"/>
        <v>2B</v>
      </c>
      <c r="AH12" s="16">
        <f t="shared" si="14"/>
        <v>6.9099999999999995E-2</v>
      </c>
      <c r="AI12" s="16">
        <f t="shared" si="15"/>
        <v>7.5300000000000006E-2</v>
      </c>
      <c r="AJ12" s="16">
        <f t="shared" si="16"/>
        <v>7.5899999999999995E-2</v>
      </c>
      <c r="AK12" s="16">
        <f t="shared" si="17"/>
        <v>7.8600000000000003E-2</v>
      </c>
      <c r="AL12" s="16">
        <f t="shared" si="18"/>
        <v>8.5999999999999993E-2</v>
      </c>
    </row>
    <row r="13" spans="3:38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2"/>
        <v>0</v>
      </c>
      <c r="U13" s="16">
        <f t="shared" si="3"/>
        <v>0</v>
      </c>
      <c r="W13" s="16" t="str">
        <f t="shared" ref="W13:X13" si="26">IF(T13=0,IF(T12=0,T11,T12),T13)</f>
        <v>2–64</v>
      </c>
      <c r="X13" s="16" t="str">
        <f t="shared" si="26"/>
        <v>UNF</v>
      </c>
      <c r="Y13" s="16" t="str">
        <f t="shared" si="5"/>
        <v>3A</v>
      </c>
      <c r="Z13" s="16">
        <f t="shared" si="6"/>
        <v>0</v>
      </c>
      <c r="AA13" s="16">
        <f t="shared" si="7"/>
        <v>8.5999999999999993E-2</v>
      </c>
      <c r="AB13" s="16">
        <f t="shared" si="8"/>
        <v>8.2199999999999995E-2</v>
      </c>
      <c r="AC13" s="16" t="str">
        <f t="shared" si="9"/>
        <v>—</v>
      </c>
      <c r="AD13" s="16">
        <f t="shared" si="10"/>
        <v>7.5899999999999995E-2</v>
      </c>
      <c r="AE13" s="16">
        <f t="shared" si="11"/>
        <v>7.4399999999999994E-2</v>
      </c>
      <c r="AF13" s="16">
        <f t="shared" si="12"/>
        <v>6.7400000000000002E-2</v>
      </c>
      <c r="AG13" s="16" t="str">
        <f t="shared" si="13"/>
        <v>3B</v>
      </c>
      <c r="AH13" s="16">
        <f t="shared" si="14"/>
        <v>6.9099999999999995E-2</v>
      </c>
      <c r="AI13" s="16">
        <f t="shared" si="15"/>
        <v>7.5300000000000006E-2</v>
      </c>
      <c r="AJ13" s="16">
        <f t="shared" si="16"/>
        <v>7.5899999999999995E-2</v>
      </c>
      <c r="AK13" s="16">
        <f t="shared" si="17"/>
        <v>7.7899999999999997E-2</v>
      </c>
      <c r="AL13" s="16">
        <f t="shared" si="18"/>
        <v>8.5999999999999993E-2</v>
      </c>
    </row>
    <row r="14" spans="3:38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2"/>
        <v>3–48</v>
      </c>
      <c r="U14" s="16" t="str">
        <f t="shared" si="3"/>
        <v>UNC</v>
      </c>
      <c r="W14" s="16" t="str">
        <f t="shared" ref="W14:X14" si="27">IF(T14=0,IF(T13=0,T12,T13),T14)</f>
        <v>3–48</v>
      </c>
      <c r="X14" s="16" t="str">
        <f t="shared" si="27"/>
        <v>UNC</v>
      </c>
      <c r="Y14" s="16" t="str">
        <f t="shared" si="5"/>
        <v>2A</v>
      </c>
      <c r="Z14" s="16">
        <f t="shared" si="6"/>
        <v>6.9999999999999999E-4</v>
      </c>
      <c r="AA14" s="16">
        <f t="shared" si="7"/>
        <v>9.8299999999999998E-2</v>
      </c>
      <c r="AB14" s="16">
        <f t="shared" si="8"/>
        <v>9.3799999999999994E-2</v>
      </c>
      <c r="AC14" s="16" t="str">
        <f t="shared" si="9"/>
        <v>—</v>
      </c>
      <c r="AD14" s="16">
        <f t="shared" si="10"/>
        <v>8.48E-2</v>
      </c>
      <c r="AE14" s="16">
        <f t="shared" si="11"/>
        <v>8.2500000000000004E-2</v>
      </c>
      <c r="AF14" s="16">
        <f t="shared" si="12"/>
        <v>7.3400000000000007E-2</v>
      </c>
      <c r="AG14" s="16" t="str">
        <f t="shared" si="13"/>
        <v>2B</v>
      </c>
      <c r="AH14" s="16">
        <f t="shared" si="14"/>
        <v>7.6399999999999996E-2</v>
      </c>
      <c r="AI14" s="16">
        <f t="shared" si="15"/>
        <v>8.4500000000000006E-2</v>
      </c>
      <c r="AJ14" s="16">
        <f t="shared" si="16"/>
        <v>8.5500000000000007E-2</v>
      </c>
      <c r="AK14" s="16">
        <f t="shared" si="17"/>
        <v>8.8499999999999995E-2</v>
      </c>
      <c r="AL14" s="16">
        <f t="shared" si="18"/>
        <v>9.9000000000000005E-2</v>
      </c>
    </row>
    <row r="15" spans="3:38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2"/>
        <v>0</v>
      </c>
      <c r="U15" s="16">
        <f t="shared" si="3"/>
        <v>0</v>
      </c>
      <c r="W15" s="16" t="str">
        <f t="shared" ref="W15:X15" si="28">IF(T15=0,IF(T14=0,T13,T14),T15)</f>
        <v>3–48</v>
      </c>
      <c r="X15" s="16" t="str">
        <f t="shared" si="28"/>
        <v>UNC</v>
      </c>
      <c r="Y15" s="16" t="str">
        <f t="shared" si="5"/>
        <v>3A</v>
      </c>
      <c r="Z15" s="16">
        <f t="shared" si="6"/>
        <v>0</v>
      </c>
      <c r="AA15" s="16">
        <f t="shared" si="7"/>
        <v>9.9000000000000005E-2</v>
      </c>
      <c r="AB15" s="16">
        <f t="shared" si="8"/>
        <v>9.4500000000000001E-2</v>
      </c>
      <c r="AC15" s="16" t="str">
        <f t="shared" si="9"/>
        <v>—</v>
      </c>
      <c r="AD15" s="16">
        <f t="shared" si="10"/>
        <v>8.5500000000000007E-2</v>
      </c>
      <c r="AE15" s="16">
        <f t="shared" si="11"/>
        <v>8.3799999999999999E-2</v>
      </c>
      <c r="AF15" s="16">
        <f t="shared" si="12"/>
        <v>7.4099999999999999E-2</v>
      </c>
      <c r="AG15" s="16" t="str">
        <f t="shared" si="13"/>
        <v>3B</v>
      </c>
      <c r="AH15" s="16">
        <f t="shared" si="14"/>
        <v>7.6399999999999996E-2</v>
      </c>
      <c r="AI15" s="16">
        <f t="shared" si="15"/>
        <v>8.4500000000000006E-2</v>
      </c>
      <c r="AJ15" s="16">
        <f t="shared" si="16"/>
        <v>8.5500000000000007E-2</v>
      </c>
      <c r="AK15" s="16">
        <f t="shared" si="17"/>
        <v>8.77E-2</v>
      </c>
      <c r="AL15" s="16">
        <f t="shared" si="18"/>
        <v>9.9000000000000005E-2</v>
      </c>
    </row>
    <row r="16" spans="3:38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2"/>
        <v>3–56</v>
      </c>
      <c r="U16" s="16" t="str">
        <f t="shared" si="3"/>
        <v>UNF</v>
      </c>
      <c r="W16" s="16" t="str">
        <f t="shared" ref="W16:X16" si="29">IF(T16=0,IF(T15=0,T14,T15),T16)</f>
        <v>3–56</v>
      </c>
      <c r="X16" s="16" t="str">
        <f t="shared" si="29"/>
        <v>UNF</v>
      </c>
      <c r="Y16" s="16" t="str">
        <f t="shared" si="5"/>
        <v>2A</v>
      </c>
      <c r="Z16" s="16">
        <f t="shared" si="6"/>
        <v>6.9999999999999999E-4</v>
      </c>
      <c r="AA16" s="16">
        <f t="shared" si="7"/>
        <v>9.8299999999999998E-2</v>
      </c>
      <c r="AB16" s="16">
        <f t="shared" si="8"/>
        <v>9.4200000000000006E-2</v>
      </c>
      <c r="AC16" s="16" t="str">
        <f t="shared" si="9"/>
        <v>—</v>
      </c>
      <c r="AD16" s="16">
        <f t="shared" si="10"/>
        <v>8.6699999999999999E-2</v>
      </c>
      <c r="AE16" s="16">
        <f t="shared" si="11"/>
        <v>8.4500000000000006E-2</v>
      </c>
      <c r="AF16" s="16">
        <f t="shared" si="12"/>
        <v>7.7100000000000002E-2</v>
      </c>
      <c r="AG16" s="16" t="str">
        <f t="shared" si="13"/>
        <v>2B</v>
      </c>
      <c r="AH16" s="16">
        <f t="shared" si="14"/>
        <v>7.9699999999999993E-2</v>
      </c>
      <c r="AI16" s="16">
        <f t="shared" si="15"/>
        <v>8.6499999999999994E-2</v>
      </c>
      <c r="AJ16" s="16">
        <f t="shared" si="16"/>
        <v>8.7400000000000005E-2</v>
      </c>
      <c r="AK16" s="16">
        <f t="shared" si="17"/>
        <v>9.0200000000000002E-2</v>
      </c>
      <c r="AL16" s="16">
        <f t="shared" si="18"/>
        <v>9.9000000000000005E-2</v>
      </c>
    </row>
    <row r="17" spans="3:38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2"/>
        <v>0</v>
      </c>
      <c r="U17" s="16">
        <f t="shared" si="3"/>
        <v>0</v>
      </c>
      <c r="W17" s="16" t="str">
        <f t="shared" ref="W17:X17" si="30">IF(T17=0,IF(T16=0,T15,T16),T17)</f>
        <v>3–56</v>
      </c>
      <c r="X17" s="16" t="str">
        <f t="shared" si="30"/>
        <v>UNF</v>
      </c>
      <c r="Y17" s="16" t="str">
        <f t="shared" si="5"/>
        <v>3A</v>
      </c>
      <c r="Z17" s="16">
        <f t="shared" si="6"/>
        <v>0</v>
      </c>
      <c r="AA17" s="16">
        <f t="shared" si="7"/>
        <v>9.9000000000000005E-2</v>
      </c>
      <c r="AB17" s="16">
        <f t="shared" si="8"/>
        <v>9.4899999999999998E-2</v>
      </c>
      <c r="AC17" s="16" t="str">
        <f t="shared" si="9"/>
        <v>—</v>
      </c>
      <c r="AD17" s="16">
        <f t="shared" si="10"/>
        <v>8.7400000000000005E-2</v>
      </c>
      <c r="AE17" s="16">
        <f t="shared" si="11"/>
        <v>8.5800000000000001E-2</v>
      </c>
      <c r="AF17" s="16">
        <f t="shared" si="12"/>
        <v>7.7799999999999994E-2</v>
      </c>
      <c r="AG17" s="16" t="str">
        <f t="shared" si="13"/>
        <v>3B</v>
      </c>
      <c r="AH17" s="16">
        <f t="shared" si="14"/>
        <v>7.9699999999999993E-2</v>
      </c>
      <c r="AI17" s="16">
        <f t="shared" si="15"/>
        <v>8.6499999999999994E-2</v>
      </c>
      <c r="AJ17" s="16">
        <f t="shared" si="16"/>
        <v>8.7400000000000005E-2</v>
      </c>
      <c r="AK17" s="16">
        <f t="shared" si="17"/>
        <v>8.9499999999999996E-2</v>
      </c>
      <c r="AL17" s="16">
        <f t="shared" si="18"/>
        <v>9.9000000000000005E-2</v>
      </c>
    </row>
    <row r="18" spans="3:38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2"/>
        <v>4–40</v>
      </c>
      <c r="U18" s="16" t="str">
        <f t="shared" si="3"/>
        <v>UNC</v>
      </c>
      <c r="W18" s="16" t="str">
        <f t="shared" ref="W18:X18" si="31">IF(T18=0,IF(T17=0,T16,T17),T18)</f>
        <v>4–40</v>
      </c>
      <c r="X18" s="16" t="str">
        <f t="shared" si="31"/>
        <v>UNC</v>
      </c>
      <c r="Y18" s="16" t="str">
        <f t="shared" si="5"/>
        <v>2A</v>
      </c>
      <c r="Z18" s="16">
        <f t="shared" si="6"/>
        <v>8.0000000000000004E-4</v>
      </c>
      <c r="AA18" s="16">
        <f t="shared" si="7"/>
        <v>0.11119999999999999</v>
      </c>
      <c r="AB18" s="16">
        <f t="shared" si="8"/>
        <v>0.1061</v>
      </c>
      <c r="AC18" s="16" t="str">
        <f t="shared" si="9"/>
        <v>—</v>
      </c>
      <c r="AD18" s="16">
        <f t="shared" si="10"/>
        <v>9.5000000000000001E-2</v>
      </c>
      <c r="AE18" s="16">
        <f t="shared" si="11"/>
        <v>9.2499999999999999E-2</v>
      </c>
      <c r="AF18" s="16">
        <f t="shared" si="12"/>
        <v>8.14E-2</v>
      </c>
      <c r="AG18" s="16" t="str">
        <f t="shared" si="13"/>
        <v>2B</v>
      </c>
      <c r="AH18" s="16">
        <f t="shared" si="14"/>
        <v>8.4900000000000003E-2</v>
      </c>
      <c r="AI18" s="16">
        <f t="shared" si="15"/>
        <v>9.3899999999999997E-2</v>
      </c>
      <c r="AJ18" s="16">
        <f t="shared" si="16"/>
        <v>9.5799999999999996E-2</v>
      </c>
      <c r="AK18" s="16">
        <f t="shared" si="17"/>
        <v>9.9099999999999994E-2</v>
      </c>
      <c r="AL18" s="16">
        <f t="shared" si="18"/>
        <v>0.112</v>
      </c>
    </row>
    <row r="19" spans="3:38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2"/>
        <v>0</v>
      </c>
      <c r="U19" s="16">
        <f t="shared" si="3"/>
        <v>0</v>
      </c>
      <c r="W19" s="16" t="str">
        <f t="shared" ref="W19:X19" si="32">IF(T19=0,IF(T18=0,T17,T18),T19)</f>
        <v>4–40</v>
      </c>
      <c r="X19" s="16" t="str">
        <f t="shared" si="32"/>
        <v>UNC</v>
      </c>
      <c r="Y19" s="16" t="str">
        <f t="shared" si="5"/>
        <v>3A</v>
      </c>
      <c r="Z19" s="16">
        <f t="shared" si="6"/>
        <v>0</v>
      </c>
      <c r="AA19" s="16">
        <f t="shared" si="7"/>
        <v>0.112</v>
      </c>
      <c r="AB19" s="16">
        <f t="shared" si="8"/>
        <v>0.1069</v>
      </c>
      <c r="AC19" s="16" t="str">
        <f t="shared" si="9"/>
        <v>—</v>
      </c>
      <c r="AD19" s="16">
        <f t="shared" si="10"/>
        <v>9.5799999999999996E-2</v>
      </c>
      <c r="AE19" s="16">
        <f t="shared" si="11"/>
        <v>9.3899999999999997E-2</v>
      </c>
      <c r="AF19" s="16">
        <f t="shared" si="12"/>
        <v>8.2199999999999995E-2</v>
      </c>
      <c r="AG19" s="16" t="str">
        <f t="shared" si="13"/>
        <v>3B</v>
      </c>
      <c r="AH19" s="16">
        <f t="shared" si="14"/>
        <v>8.4900000000000003E-2</v>
      </c>
      <c r="AI19" s="16">
        <f t="shared" si="15"/>
        <v>9.3899999999999997E-2</v>
      </c>
      <c r="AJ19" s="16">
        <f t="shared" si="16"/>
        <v>9.5799999999999996E-2</v>
      </c>
      <c r="AK19" s="16">
        <f t="shared" si="17"/>
        <v>9.8199999999999996E-2</v>
      </c>
      <c r="AL19" s="16">
        <f t="shared" si="18"/>
        <v>0.112</v>
      </c>
    </row>
    <row r="20" spans="3:38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2"/>
        <v>4–48</v>
      </c>
      <c r="U20" s="16" t="str">
        <f t="shared" si="3"/>
        <v>UNF</v>
      </c>
      <c r="W20" s="16" t="str">
        <f t="shared" ref="W20:X20" si="33">IF(T20=0,IF(T19=0,T18,T19),T20)</f>
        <v>4–48</v>
      </c>
      <c r="X20" s="16" t="str">
        <f t="shared" si="33"/>
        <v>UNF</v>
      </c>
      <c r="Y20" s="16" t="str">
        <f t="shared" si="5"/>
        <v>2A</v>
      </c>
      <c r="Z20" s="16">
        <f t="shared" si="6"/>
        <v>6.9999999999999999E-4</v>
      </c>
      <c r="AA20" s="16">
        <f t="shared" si="7"/>
        <v>0.1113</v>
      </c>
      <c r="AB20" s="16">
        <f t="shared" si="8"/>
        <v>0.10680000000000001</v>
      </c>
      <c r="AC20" s="16" t="str">
        <f t="shared" si="9"/>
        <v>—</v>
      </c>
      <c r="AD20" s="16">
        <f t="shared" si="10"/>
        <v>9.7799999999999998E-2</v>
      </c>
      <c r="AE20" s="16">
        <f t="shared" si="11"/>
        <v>9.5399999999999999E-2</v>
      </c>
      <c r="AF20" s="16">
        <f t="shared" si="12"/>
        <v>8.6400000000000005E-2</v>
      </c>
      <c r="AG20" s="16" t="str">
        <f t="shared" si="13"/>
        <v>2B</v>
      </c>
      <c r="AH20" s="16">
        <f t="shared" si="14"/>
        <v>8.9399999999999993E-2</v>
      </c>
      <c r="AI20" s="16">
        <f t="shared" si="15"/>
        <v>9.6799999999999997E-2</v>
      </c>
      <c r="AJ20" s="16">
        <f t="shared" si="16"/>
        <v>9.8500000000000004E-2</v>
      </c>
      <c r="AK20" s="16">
        <f t="shared" si="17"/>
        <v>0.1016</v>
      </c>
      <c r="AL20" s="16">
        <f t="shared" si="18"/>
        <v>0.112</v>
      </c>
    </row>
    <row r="21" spans="3:38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2"/>
        <v>0</v>
      </c>
      <c r="U21" s="16">
        <f t="shared" si="3"/>
        <v>0</v>
      </c>
      <c r="W21" s="16" t="str">
        <f t="shared" ref="W21:X36" si="34">IF(T21=0,IF(T20=0,T19,T20),T21)</f>
        <v>4–48</v>
      </c>
      <c r="X21" s="16" t="str">
        <f t="shared" si="34"/>
        <v>UNF</v>
      </c>
      <c r="Y21" s="16" t="str">
        <f t="shared" si="5"/>
        <v>3A</v>
      </c>
      <c r="Z21" s="16">
        <f t="shared" si="6"/>
        <v>0</v>
      </c>
      <c r="AA21" s="16">
        <f t="shared" si="7"/>
        <v>0.112</v>
      </c>
      <c r="AB21" s="16">
        <f t="shared" si="8"/>
        <v>0.1075</v>
      </c>
      <c r="AC21" s="16" t="str">
        <f t="shared" si="9"/>
        <v>—</v>
      </c>
      <c r="AD21" s="16">
        <f t="shared" si="10"/>
        <v>9.8500000000000004E-2</v>
      </c>
      <c r="AE21" s="16">
        <f t="shared" si="11"/>
        <v>9.6699999999999994E-2</v>
      </c>
      <c r="AF21" s="16">
        <f t="shared" si="12"/>
        <v>8.7099999999999997E-2</v>
      </c>
      <c r="AG21" s="16" t="str">
        <f t="shared" si="13"/>
        <v>3B</v>
      </c>
      <c r="AH21" s="16">
        <f t="shared" si="14"/>
        <v>8.9399999999999993E-2</v>
      </c>
      <c r="AI21" s="16">
        <f t="shared" si="15"/>
        <v>9.6799999999999997E-2</v>
      </c>
      <c r="AJ21" s="16">
        <f t="shared" si="16"/>
        <v>9.8500000000000004E-2</v>
      </c>
      <c r="AK21" s="16">
        <f t="shared" si="17"/>
        <v>0.1008</v>
      </c>
      <c r="AL21" s="16">
        <f t="shared" si="18"/>
        <v>0.112</v>
      </c>
    </row>
    <row r="22" spans="3:38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2"/>
        <v>5–40</v>
      </c>
      <c r="U22" s="16" t="str">
        <f t="shared" si="3"/>
        <v>UNC</v>
      </c>
      <c r="W22" s="16" t="str">
        <f t="shared" si="34"/>
        <v>5–40</v>
      </c>
      <c r="X22" s="16" t="str">
        <f t="shared" si="34"/>
        <v>UNC</v>
      </c>
      <c r="Y22" s="16" t="str">
        <f t="shared" si="5"/>
        <v>2A</v>
      </c>
      <c r="Z22" s="16">
        <f t="shared" si="6"/>
        <v>8.0000000000000004E-4</v>
      </c>
      <c r="AA22" s="16">
        <f t="shared" si="7"/>
        <v>0.1242</v>
      </c>
      <c r="AB22" s="16">
        <f t="shared" si="8"/>
        <v>0.1191</v>
      </c>
      <c r="AC22" s="16" t="str">
        <f t="shared" si="9"/>
        <v>—</v>
      </c>
      <c r="AD22" s="16">
        <f t="shared" si="10"/>
        <v>0.108</v>
      </c>
      <c r="AE22" s="16">
        <f t="shared" si="11"/>
        <v>0.10539999999999999</v>
      </c>
      <c r="AF22" s="16">
        <f t="shared" si="12"/>
        <v>9.4399999999999998E-2</v>
      </c>
      <c r="AG22" s="16" t="str">
        <f t="shared" si="13"/>
        <v>2B</v>
      </c>
      <c r="AH22" s="16">
        <f t="shared" si="14"/>
        <v>9.7900000000000001E-2</v>
      </c>
      <c r="AI22" s="16">
        <f t="shared" si="15"/>
        <v>0.1062</v>
      </c>
      <c r="AJ22" s="16">
        <f t="shared" si="16"/>
        <v>0.10879999999999999</v>
      </c>
      <c r="AK22" s="16">
        <f t="shared" si="17"/>
        <v>0.11210000000000001</v>
      </c>
      <c r="AL22" s="16">
        <f t="shared" si="18"/>
        <v>0.125</v>
      </c>
    </row>
    <row r="23" spans="3:38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2"/>
        <v>0</v>
      </c>
      <c r="U23" s="16">
        <f t="shared" si="3"/>
        <v>0</v>
      </c>
      <c r="W23" s="16" t="str">
        <f t="shared" si="34"/>
        <v>5–40</v>
      </c>
      <c r="X23" s="16" t="str">
        <f t="shared" si="34"/>
        <v>UNC</v>
      </c>
      <c r="Y23" s="16" t="str">
        <f t="shared" si="5"/>
        <v>3A</v>
      </c>
      <c r="Z23" s="16">
        <f t="shared" si="6"/>
        <v>0</v>
      </c>
      <c r="AA23" s="16">
        <f t="shared" si="7"/>
        <v>0.125</v>
      </c>
      <c r="AB23" s="16">
        <f t="shared" si="8"/>
        <v>0.11990000000000001</v>
      </c>
      <c r="AC23" s="16" t="str">
        <f t="shared" si="9"/>
        <v>—</v>
      </c>
      <c r="AD23" s="16">
        <f t="shared" si="10"/>
        <v>0.10879999999999999</v>
      </c>
      <c r="AE23" s="16">
        <f t="shared" si="11"/>
        <v>0.1069</v>
      </c>
      <c r="AF23" s="16">
        <f t="shared" si="12"/>
        <v>9.5200000000000007E-2</v>
      </c>
      <c r="AG23" s="16" t="str">
        <f t="shared" si="13"/>
        <v>3B</v>
      </c>
      <c r="AH23" s="16">
        <f t="shared" si="14"/>
        <v>9.7900000000000001E-2</v>
      </c>
      <c r="AI23" s="16">
        <f t="shared" si="15"/>
        <v>0.1062</v>
      </c>
      <c r="AJ23" s="16">
        <f t="shared" si="16"/>
        <v>0.10879999999999999</v>
      </c>
      <c r="AK23" s="16">
        <f t="shared" si="17"/>
        <v>0.1113</v>
      </c>
      <c r="AL23" s="16">
        <f t="shared" si="18"/>
        <v>0.125</v>
      </c>
    </row>
    <row r="24" spans="3:38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2"/>
        <v>5–44</v>
      </c>
      <c r="U24" s="16" t="str">
        <f t="shared" si="3"/>
        <v>UNF</v>
      </c>
      <c r="W24" s="16" t="str">
        <f t="shared" si="34"/>
        <v>5–44</v>
      </c>
      <c r="X24" s="16" t="str">
        <f t="shared" si="34"/>
        <v>UNF</v>
      </c>
      <c r="Y24" s="16" t="str">
        <f t="shared" si="5"/>
        <v>2A</v>
      </c>
      <c r="Z24" s="16">
        <f t="shared" si="6"/>
        <v>6.9999999999999999E-4</v>
      </c>
      <c r="AA24" s="16">
        <f t="shared" si="7"/>
        <v>0.12429999999999999</v>
      </c>
      <c r="AB24" s="16">
        <f t="shared" si="8"/>
        <v>0.1195</v>
      </c>
      <c r="AC24" s="16" t="str">
        <f t="shared" si="9"/>
        <v>—</v>
      </c>
      <c r="AD24" s="16">
        <f t="shared" si="10"/>
        <v>0.1095</v>
      </c>
      <c r="AE24" s="16">
        <f t="shared" si="11"/>
        <v>0.107</v>
      </c>
      <c r="AF24" s="16">
        <f t="shared" si="12"/>
        <v>9.7199999999999995E-2</v>
      </c>
      <c r="AG24" s="16" t="str">
        <f t="shared" si="13"/>
        <v>2B</v>
      </c>
      <c r="AH24" s="16">
        <f t="shared" si="14"/>
        <v>0.1004</v>
      </c>
      <c r="AI24" s="16">
        <f t="shared" si="15"/>
        <v>0.1079</v>
      </c>
      <c r="AJ24" s="16">
        <f t="shared" si="16"/>
        <v>0.11020000000000001</v>
      </c>
      <c r="AK24" s="16">
        <f t="shared" si="17"/>
        <v>0.1134</v>
      </c>
      <c r="AL24" s="16">
        <f t="shared" si="18"/>
        <v>0.125</v>
      </c>
    </row>
    <row r="25" spans="3:38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2"/>
        <v>0</v>
      </c>
      <c r="U25" s="16">
        <f t="shared" si="3"/>
        <v>0</v>
      </c>
      <c r="W25" s="16" t="str">
        <f t="shared" si="34"/>
        <v>5–44</v>
      </c>
      <c r="X25" s="16" t="str">
        <f t="shared" si="34"/>
        <v>UNF</v>
      </c>
      <c r="Y25" s="16" t="str">
        <f t="shared" si="5"/>
        <v>3A</v>
      </c>
      <c r="Z25" s="16">
        <f t="shared" si="6"/>
        <v>0</v>
      </c>
      <c r="AA25" s="16">
        <f t="shared" si="7"/>
        <v>0.125</v>
      </c>
      <c r="AB25" s="16">
        <f t="shared" si="8"/>
        <v>0.1202</v>
      </c>
      <c r="AC25" s="16" t="str">
        <f t="shared" si="9"/>
        <v>—</v>
      </c>
      <c r="AD25" s="16">
        <f t="shared" si="10"/>
        <v>0.11020000000000001</v>
      </c>
      <c r="AE25" s="16">
        <f t="shared" si="11"/>
        <v>0.10829999999999999</v>
      </c>
      <c r="AF25" s="16">
        <f t="shared" si="12"/>
        <v>9.7900000000000001E-2</v>
      </c>
      <c r="AG25" s="16" t="str">
        <f t="shared" si="13"/>
        <v>3B</v>
      </c>
      <c r="AH25" s="16">
        <f t="shared" si="14"/>
        <v>0.1004</v>
      </c>
      <c r="AI25" s="16">
        <f t="shared" si="15"/>
        <v>0.1079</v>
      </c>
      <c r="AJ25" s="16">
        <f t="shared" si="16"/>
        <v>0.11020000000000001</v>
      </c>
      <c r="AK25" s="16">
        <f t="shared" si="17"/>
        <v>0.11260000000000001</v>
      </c>
      <c r="AL25" s="16">
        <f t="shared" si="18"/>
        <v>0.125</v>
      </c>
    </row>
    <row r="26" spans="3:38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2"/>
        <v>6–32</v>
      </c>
      <c r="U26" s="16" t="str">
        <f t="shared" si="3"/>
        <v>UNC</v>
      </c>
      <c r="W26" s="16" t="str">
        <f t="shared" si="34"/>
        <v>6–32</v>
      </c>
      <c r="X26" s="16" t="str">
        <f t="shared" si="34"/>
        <v>UNC</v>
      </c>
      <c r="Y26" s="16" t="str">
        <f t="shared" si="5"/>
        <v>2A</v>
      </c>
      <c r="Z26" s="16">
        <f t="shared" si="6"/>
        <v>8.0000000000000004E-4</v>
      </c>
      <c r="AA26" s="16">
        <f t="shared" si="7"/>
        <v>0.13719999999999999</v>
      </c>
      <c r="AB26" s="16">
        <f t="shared" si="8"/>
        <v>0.13120000000000001</v>
      </c>
      <c r="AC26" s="16" t="str">
        <f t="shared" si="9"/>
        <v>—</v>
      </c>
      <c r="AD26" s="16">
        <f t="shared" si="10"/>
        <v>0.1169</v>
      </c>
      <c r="AE26" s="16">
        <f t="shared" si="11"/>
        <v>0.11409999999999999</v>
      </c>
      <c r="AF26" s="16">
        <f t="shared" si="12"/>
        <v>0.1</v>
      </c>
      <c r="AG26" s="16" t="str">
        <f t="shared" si="13"/>
        <v>2B</v>
      </c>
      <c r="AH26" s="16">
        <f t="shared" si="14"/>
        <v>0.104</v>
      </c>
      <c r="AI26" s="16">
        <f t="shared" si="15"/>
        <v>0.114</v>
      </c>
      <c r="AJ26" s="16">
        <f t="shared" si="16"/>
        <v>0.1177</v>
      </c>
      <c r="AK26" s="16">
        <f t="shared" si="17"/>
        <v>0.12139999999999999</v>
      </c>
      <c r="AL26" s="16">
        <f t="shared" si="18"/>
        <v>0.13800000000000001</v>
      </c>
    </row>
    <row r="27" spans="3:38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ref="T27:T90" si="35">IF(OR($C27="1A",$C27="2A",$C27="3A"),A27,C27)</f>
        <v>0</v>
      </c>
      <c r="U27" s="16">
        <f t="shared" ref="U27:U90" si="36">IF(OR($C27="1A",$C27="2A",$C27="3A"),B27,D27)</f>
        <v>0</v>
      </c>
      <c r="W27" s="16" t="str">
        <f t="shared" si="34"/>
        <v>6–32</v>
      </c>
      <c r="X27" s="16" t="str">
        <f t="shared" si="34"/>
        <v>UNC</v>
      </c>
      <c r="Y27" s="16" t="str">
        <f t="shared" ref="Y27:Y90" si="37">IF(OR($C27="1A",$C27="2A",$C27="3A"),C27,E27)</f>
        <v>3A</v>
      </c>
      <c r="Z27" s="16">
        <f t="shared" ref="Z27:Z90" si="38">IF(OR($C27="1A",$C27="2A",$C27="3A"),D27,F27)</f>
        <v>0</v>
      </c>
      <c r="AA27" s="16">
        <f t="shared" ref="AA27:AA90" si="39">IF(OR($C27="1A",$C27="2A",$C27="3A"),E27,G27)</f>
        <v>0.13800000000000001</v>
      </c>
      <c r="AB27" s="16">
        <f t="shared" ref="AB27:AB90" si="40">IF(OR($C27="1A",$C27="2A",$C27="3A"),F27,H27)</f>
        <v>0.13200000000000001</v>
      </c>
      <c r="AC27" s="16" t="str">
        <f t="shared" ref="AC27:AC90" si="41">IF(OR($C27="1A",$C27="2A",$C27="3A"),G27,I27)</f>
        <v>—</v>
      </c>
      <c r="AD27" s="16">
        <f t="shared" ref="AD27:AD90" si="42">IF(OR($C27="1A",$C27="2A",$C27="3A"),H27,J27)</f>
        <v>0.1177</v>
      </c>
      <c r="AE27" s="16">
        <f t="shared" ref="AE27:AE90" si="43">IF(OR($C27="1A",$C27="2A",$C27="3A"),I27,K27)</f>
        <v>0.11559999999999999</v>
      </c>
      <c r="AF27" s="16">
        <f t="shared" ref="AF27:AF90" si="44">IF(OR($C27="1A",$C27="2A",$C27="3A"),J27,L27)</f>
        <v>0.1008</v>
      </c>
      <c r="AG27" s="16" t="str">
        <f t="shared" ref="AG27:AG90" si="45">IF(OR($C27="1A",$C27="2A",$C27="3A"),K27,M27)</f>
        <v>3B</v>
      </c>
      <c r="AH27" s="16">
        <f t="shared" ref="AH27:AH90" si="46">IF(OR($C27="1A",$C27="2A",$C27="3A"),L27,N27)</f>
        <v>0.104</v>
      </c>
      <c r="AI27" s="16">
        <f t="shared" ref="AI27:AI90" si="47">IF(OR($C27="1A",$C27="2A",$C27="3A"),M27,O27)</f>
        <v>0.114</v>
      </c>
      <c r="AJ27" s="16">
        <f t="shared" ref="AJ27:AJ90" si="48">IF(OR($C27="1A",$C27="2A",$C27="3A"),N27,P27)</f>
        <v>0.1177</v>
      </c>
      <c r="AK27" s="16">
        <f t="shared" ref="AK27:AK90" si="49">IF(OR($C27="1A",$C27="2A",$C27="3A"),O27,Q27)</f>
        <v>0.12039999999999999</v>
      </c>
      <c r="AL27" s="16">
        <f t="shared" ref="AL27:AL90" si="50">IF(OR($C27="1A",$C27="2A",$C27="3A"),P27,R27)</f>
        <v>0.13800000000000001</v>
      </c>
    </row>
    <row r="28" spans="3:38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35"/>
        <v>6–40</v>
      </c>
      <c r="U28" s="16" t="str">
        <f t="shared" si="36"/>
        <v>UNF</v>
      </c>
      <c r="W28" s="16" t="str">
        <f t="shared" si="34"/>
        <v>6–40</v>
      </c>
      <c r="X28" s="16" t="str">
        <f t="shared" si="34"/>
        <v>UNF</v>
      </c>
      <c r="Y28" s="16" t="str">
        <f t="shared" si="37"/>
        <v>2A</v>
      </c>
      <c r="Z28" s="16">
        <f t="shared" si="38"/>
        <v>8.0000000000000004E-4</v>
      </c>
      <c r="AA28" s="16">
        <f t="shared" si="39"/>
        <v>0.13719999999999999</v>
      </c>
      <c r="AB28" s="16">
        <f t="shared" si="40"/>
        <v>0.1321</v>
      </c>
      <c r="AC28" s="16" t="str">
        <f t="shared" si="41"/>
        <v>—</v>
      </c>
      <c r="AD28" s="16">
        <f t="shared" si="42"/>
        <v>0.121</v>
      </c>
      <c r="AE28" s="16">
        <f t="shared" si="43"/>
        <v>0.11840000000000001</v>
      </c>
      <c r="AF28" s="16">
        <f t="shared" si="44"/>
        <v>0.1074</v>
      </c>
      <c r="AG28" s="16" t="str">
        <f t="shared" si="45"/>
        <v>2B</v>
      </c>
      <c r="AH28" s="16">
        <f t="shared" si="46"/>
        <v>0.111</v>
      </c>
      <c r="AI28" s="16">
        <f t="shared" si="47"/>
        <v>0.11899999999999999</v>
      </c>
      <c r="AJ28" s="16">
        <f t="shared" si="48"/>
        <v>0.12180000000000001</v>
      </c>
      <c r="AK28" s="16">
        <f t="shared" si="49"/>
        <v>0.12520000000000001</v>
      </c>
      <c r="AL28" s="16">
        <f t="shared" si="50"/>
        <v>0.13800000000000001</v>
      </c>
    </row>
    <row r="29" spans="3:38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35"/>
        <v>0</v>
      </c>
      <c r="U29" s="16">
        <f t="shared" si="36"/>
        <v>0</v>
      </c>
      <c r="W29" s="16" t="str">
        <f t="shared" si="34"/>
        <v>6–40</v>
      </c>
      <c r="X29" s="16" t="str">
        <f t="shared" si="34"/>
        <v>UNF</v>
      </c>
      <c r="Y29" s="16" t="str">
        <f t="shared" si="37"/>
        <v>3A</v>
      </c>
      <c r="Z29" s="16">
        <f t="shared" si="38"/>
        <v>0</v>
      </c>
      <c r="AA29" s="16">
        <f t="shared" si="39"/>
        <v>0.13800000000000001</v>
      </c>
      <c r="AB29" s="16">
        <f t="shared" si="40"/>
        <v>0.13289999999999999</v>
      </c>
      <c r="AC29" s="16" t="str">
        <f t="shared" si="41"/>
        <v>—</v>
      </c>
      <c r="AD29" s="16">
        <f t="shared" si="42"/>
        <v>0.12180000000000001</v>
      </c>
      <c r="AE29" s="16">
        <f t="shared" si="43"/>
        <v>0.1198</v>
      </c>
      <c r="AF29" s="16">
        <f t="shared" si="44"/>
        <v>0.1082</v>
      </c>
      <c r="AG29" s="16" t="str">
        <f t="shared" si="45"/>
        <v>3B</v>
      </c>
      <c r="AH29" s="16">
        <f t="shared" si="46"/>
        <v>0.111</v>
      </c>
      <c r="AI29" s="16">
        <f t="shared" si="47"/>
        <v>0.1186</v>
      </c>
      <c r="AJ29" s="16">
        <f t="shared" si="48"/>
        <v>0.12180000000000001</v>
      </c>
      <c r="AK29" s="16">
        <f t="shared" si="49"/>
        <v>0.12429999999999999</v>
      </c>
      <c r="AL29" s="16">
        <f t="shared" si="50"/>
        <v>0.13800000000000001</v>
      </c>
    </row>
    <row r="30" spans="3:38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35"/>
        <v>8–32</v>
      </c>
      <c r="U30" s="16" t="str">
        <f t="shared" si="36"/>
        <v>UNC</v>
      </c>
      <c r="W30" s="16" t="str">
        <f t="shared" si="34"/>
        <v>8–32</v>
      </c>
      <c r="X30" s="16" t="str">
        <f t="shared" si="34"/>
        <v>UNC</v>
      </c>
      <c r="Y30" s="16" t="str">
        <f t="shared" si="37"/>
        <v>2A</v>
      </c>
      <c r="Z30" s="16">
        <f t="shared" si="38"/>
        <v>8.9999999999999998E-4</v>
      </c>
      <c r="AA30" s="16">
        <f t="shared" si="39"/>
        <v>0.16309999999999999</v>
      </c>
      <c r="AB30" s="16">
        <f t="shared" si="40"/>
        <v>0.15709999999999999</v>
      </c>
      <c r="AC30" s="16" t="str">
        <f t="shared" si="41"/>
        <v>—</v>
      </c>
      <c r="AD30" s="16">
        <f t="shared" si="42"/>
        <v>0.14280000000000001</v>
      </c>
      <c r="AE30" s="16">
        <f t="shared" si="43"/>
        <v>0.1399</v>
      </c>
      <c r="AF30" s="16">
        <f t="shared" si="44"/>
        <v>0.12590000000000001</v>
      </c>
      <c r="AG30" s="16" t="str">
        <f t="shared" si="45"/>
        <v>2B</v>
      </c>
      <c r="AH30" s="16">
        <f t="shared" si="46"/>
        <v>0.13</v>
      </c>
      <c r="AI30" s="16">
        <f t="shared" si="47"/>
        <v>0.13900000000000001</v>
      </c>
      <c r="AJ30" s="16">
        <f t="shared" si="48"/>
        <v>0.14369999999999999</v>
      </c>
      <c r="AK30" s="16">
        <f t="shared" si="49"/>
        <v>0.14749999999999999</v>
      </c>
      <c r="AL30" s="16">
        <f t="shared" si="50"/>
        <v>0.16400000000000001</v>
      </c>
    </row>
    <row r="31" spans="3:38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35"/>
        <v>0</v>
      </c>
      <c r="U31" s="16">
        <f t="shared" si="36"/>
        <v>0</v>
      </c>
      <c r="W31" s="16" t="str">
        <f t="shared" si="34"/>
        <v>8–32</v>
      </c>
      <c r="X31" s="16" t="str">
        <f t="shared" si="34"/>
        <v>UNC</v>
      </c>
      <c r="Y31" s="16" t="str">
        <f t="shared" si="37"/>
        <v>3A</v>
      </c>
      <c r="Z31" s="16">
        <f t="shared" si="38"/>
        <v>0</v>
      </c>
      <c r="AA31" s="16">
        <f t="shared" si="39"/>
        <v>0.16400000000000001</v>
      </c>
      <c r="AB31" s="16">
        <f t="shared" si="40"/>
        <v>0.158</v>
      </c>
      <c r="AC31" s="16" t="str">
        <f t="shared" si="41"/>
        <v>—</v>
      </c>
      <c r="AD31" s="16">
        <f t="shared" si="42"/>
        <v>0.14369999999999999</v>
      </c>
      <c r="AE31" s="16">
        <f t="shared" si="43"/>
        <v>0.14149999999999999</v>
      </c>
      <c r="AF31" s="16">
        <f t="shared" si="44"/>
        <v>0.1268</v>
      </c>
      <c r="AG31" s="16" t="str">
        <f t="shared" si="45"/>
        <v>3B</v>
      </c>
      <c r="AH31" s="16">
        <f t="shared" si="46"/>
        <v>0.13</v>
      </c>
      <c r="AI31" s="16">
        <f t="shared" si="47"/>
        <v>0.1389</v>
      </c>
      <c r="AJ31" s="16">
        <f t="shared" si="48"/>
        <v>0.14369999999999999</v>
      </c>
      <c r="AK31" s="16">
        <f t="shared" si="49"/>
        <v>0.14649999999999999</v>
      </c>
      <c r="AL31" s="16">
        <f t="shared" si="50"/>
        <v>0.16400000000000001</v>
      </c>
    </row>
    <row r="32" spans="3:38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35"/>
        <v>8–36</v>
      </c>
      <c r="U32" s="16" t="str">
        <f t="shared" si="36"/>
        <v>UNF</v>
      </c>
      <c r="W32" s="16" t="str">
        <f t="shared" si="34"/>
        <v>8–36</v>
      </c>
      <c r="X32" s="16" t="str">
        <f t="shared" si="34"/>
        <v>UNF</v>
      </c>
      <c r="Y32" s="16" t="str">
        <f t="shared" si="37"/>
        <v>2A</v>
      </c>
      <c r="Z32" s="16">
        <f t="shared" si="38"/>
        <v>8.0000000000000004E-4</v>
      </c>
      <c r="AA32" s="16">
        <f t="shared" si="39"/>
        <v>0.16320000000000001</v>
      </c>
      <c r="AB32" s="16">
        <f t="shared" si="40"/>
        <v>0.15770000000000001</v>
      </c>
      <c r="AC32" s="16" t="str">
        <f t="shared" si="41"/>
        <v>—</v>
      </c>
      <c r="AD32" s="16">
        <f t="shared" si="42"/>
        <v>0.1452</v>
      </c>
      <c r="AE32" s="16">
        <f t="shared" si="43"/>
        <v>0.1424</v>
      </c>
      <c r="AF32" s="16">
        <f t="shared" si="44"/>
        <v>0.13009999999999999</v>
      </c>
      <c r="AG32" s="16" t="str">
        <f t="shared" si="45"/>
        <v>2B</v>
      </c>
      <c r="AH32" s="16">
        <f t="shared" si="46"/>
        <v>0.13400000000000001</v>
      </c>
      <c r="AI32" s="16">
        <f t="shared" si="47"/>
        <v>0.14199999999999999</v>
      </c>
      <c r="AJ32" s="16">
        <f t="shared" si="48"/>
        <v>0.14599999999999999</v>
      </c>
      <c r="AK32" s="16">
        <f t="shared" si="49"/>
        <v>0.14960000000000001</v>
      </c>
      <c r="AL32" s="16">
        <f t="shared" si="50"/>
        <v>0.16400000000000001</v>
      </c>
    </row>
    <row r="33" spans="3:38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35"/>
        <v>0</v>
      </c>
      <c r="U33" s="16">
        <f t="shared" si="36"/>
        <v>0</v>
      </c>
      <c r="W33" s="16" t="str">
        <f t="shared" si="34"/>
        <v>8–36</v>
      </c>
      <c r="X33" s="16" t="str">
        <f t="shared" si="34"/>
        <v>UNF</v>
      </c>
      <c r="Y33" s="16" t="str">
        <f t="shared" si="37"/>
        <v>3A</v>
      </c>
      <c r="Z33" s="16">
        <f t="shared" si="38"/>
        <v>0</v>
      </c>
      <c r="AA33" s="16">
        <f t="shared" si="39"/>
        <v>0.16400000000000001</v>
      </c>
      <c r="AB33" s="16">
        <f t="shared" si="40"/>
        <v>0.1585</v>
      </c>
      <c r="AC33" s="16" t="str">
        <f t="shared" si="41"/>
        <v>—</v>
      </c>
      <c r="AD33" s="16">
        <f t="shared" si="42"/>
        <v>0.14599999999999999</v>
      </c>
      <c r="AE33" s="16">
        <f t="shared" si="43"/>
        <v>0.1439</v>
      </c>
      <c r="AF33" s="16">
        <f t="shared" si="44"/>
        <v>0.13089999999999999</v>
      </c>
      <c r="AG33" s="16" t="str">
        <f t="shared" si="45"/>
        <v>3B</v>
      </c>
      <c r="AH33" s="16">
        <f t="shared" si="46"/>
        <v>0.13400000000000001</v>
      </c>
      <c r="AI33" s="16">
        <f t="shared" si="47"/>
        <v>0.1416</v>
      </c>
      <c r="AJ33" s="16">
        <f t="shared" si="48"/>
        <v>0.14599999999999999</v>
      </c>
      <c r="AK33" s="16">
        <f t="shared" si="49"/>
        <v>0.1487</v>
      </c>
      <c r="AL33" s="16">
        <f t="shared" si="50"/>
        <v>0.16400000000000001</v>
      </c>
    </row>
    <row r="34" spans="3:38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35"/>
        <v>10–24</v>
      </c>
      <c r="U34" s="16" t="str">
        <f t="shared" si="36"/>
        <v>UNC</v>
      </c>
      <c r="W34" s="16" t="str">
        <f t="shared" si="34"/>
        <v>10–24</v>
      </c>
      <c r="X34" s="16" t="str">
        <f t="shared" si="34"/>
        <v>UNC</v>
      </c>
      <c r="Y34" s="16" t="str">
        <f t="shared" si="37"/>
        <v>2A</v>
      </c>
      <c r="Z34" s="16">
        <f t="shared" si="38"/>
        <v>1E-3</v>
      </c>
      <c r="AA34" s="16">
        <f t="shared" si="39"/>
        <v>0.189</v>
      </c>
      <c r="AB34" s="16">
        <f t="shared" si="40"/>
        <v>0.18179999999999999</v>
      </c>
      <c r="AC34" s="16" t="str">
        <f t="shared" si="41"/>
        <v>—</v>
      </c>
      <c r="AD34" s="16">
        <f t="shared" si="42"/>
        <v>0.16189999999999999</v>
      </c>
      <c r="AE34" s="16">
        <f t="shared" si="43"/>
        <v>0.15859999999999999</v>
      </c>
      <c r="AF34" s="16">
        <f t="shared" si="44"/>
        <v>0.1394</v>
      </c>
      <c r="AG34" s="16" t="str">
        <f t="shared" si="45"/>
        <v>2B</v>
      </c>
      <c r="AH34" s="16">
        <f t="shared" si="46"/>
        <v>0.14499999999999999</v>
      </c>
      <c r="AI34" s="16">
        <f t="shared" si="47"/>
        <v>0.156</v>
      </c>
      <c r="AJ34" s="16">
        <f t="shared" si="48"/>
        <v>0.16289999999999999</v>
      </c>
      <c r="AK34" s="16">
        <f t="shared" si="49"/>
        <v>0.16719999999999999</v>
      </c>
      <c r="AL34" s="16">
        <f t="shared" si="50"/>
        <v>0.19</v>
      </c>
    </row>
    <row r="35" spans="3:38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35"/>
        <v>0</v>
      </c>
      <c r="U35" s="16">
        <f t="shared" si="36"/>
        <v>0</v>
      </c>
      <c r="W35" s="16" t="str">
        <f t="shared" si="34"/>
        <v>10–24</v>
      </c>
      <c r="X35" s="16" t="str">
        <f t="shared" si="34"/>
        <v>UNC</v>
      </c>
      <c r="Y35" s="16" t="str">
        <f t="shared" si="37"/>
        <v>3A</v>
      </c>
      <c r="Z35" s="16">
        <f t="shared" si="38"/>
        <v>0</v>
      </c>
      <c r="AA35" s="16">
        <f t="shared" si="39"/>
        <v>0.19</v>
      </c>
      <c r="AB35" s="16">
        <f t="shared" si="40"/>
        <v>0.18279999999999999</v>
      </c>
      <c r="AC35" s="16" t="str">
        <f t="shared" si="41"/>
        <v>—</v>
      </c>
      <c r="AD35" s="16">
        <f t="shared" si="42"/>
        <v>0.16289999999999999</v>
      </c>
      <c r="AE35" s="16">
        <f t="shared" si="43"/>
        <v>0.16039999999999999</v>
      </c>
      <c r="AF35" s="16">
        <f t="shared" si="44"/>
        <v>0.1404</v>
      </c>
      <c r="AG35" s="16" t="str">
        <f t="shared" si="45"/>
        <v>3B</v>
      </c>
      <c r="AH35" s="16">
        <f t="shared" si="46"/>
        <v>0.14499999999999999</v>
      </c>
      <c r="AI35" s="16">
        <f t="shared" si="47"/>
        <v>0.1555</v>
      </c>
      <c r="AJ35" s="16">
        <f t="shared" si="48"/>
        <v>0.16289999999999999</v>
      </c>
      <c r="AK35" s="16">
        <f t="shared" si="49"/>
        <v>0.1661</v>
      </c>
      <c r="AL35" s="16">
        <f t="shared" si="50"/>
        <v>0.19</v>
      </c>
    </row>
    <row r="36" spans="3:38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35"/>
        <v>10–28</v>
      </c>
      <c r="U36" s="16" t="str">
        <f t="shared" si="36"/>
        <v>UNS</v>
      </c>
      <c r="W36" s="16" t="str">
        <f t="shared" si="34"/>
        <v>10–28</v>
      </c>
      <c r="X36" s="16" t="str">
        <f t="shared" si="34"/>
        <v>UNS</v>
      </c>
      <c r="Y36" s="16" t="str">
        <f t="shared" si="37"/>
        <v>2A</v>
      </c>
      <c r="Z36" s="16">
        <f t="shared" si="38"/>
        <v>1E-3</v>
      </c>
      <c r="AA36" s="16">
        <f t="shared" si="39"/>
        <v>0.189</v>
      </c>
      <c r="AB36" s="16">
        <f t="shared" si="40"/>
        <v>0.1825</v>
      </c>
      <c r="AC36" s="16" t="str">
        <f t="shared" si="41"/>
        <v>—</v>
      </c>
      <c r="AD36" s="16">
        <f t="shared" si="42"/>
        <v>0.1658</v>
      </c>
      <c r="AE36" s="16">
        <f t="shared" si="43"/>
        <v>0.16250000000000001</v>
      </c>
      <c r="AF36" s="16">
        <f t="shared" si="44"/>
        <v>0.1464</v>
      </c>
      <c r="AG36" s="16" t="str">
        <f t="shared" si="45"/>
        <v>2B</v>
      </c>
      <c r="AH36" s="16">
        <f t="shared" si="46"/>
        <v>0.151</v>
      </c>
      <c r="AI36" s="16">
        <f t="shared" si="47"/>
        <v>0.16</v>
      </c>
      <c r="AJ36" s="16">
        <f t="shared" si="48"/>
        <v>0.1668</v>
      </c>
      <c r="AK36" s="16">
        <f t="shared" si="49"/>
        <v>0.1711</v>
      </c>
      <c r="AL36" s="16">
        <f t="shared" si="50"/>
        <v>0.19</v>
      </c>
    </row>
    <row r="37" spans="3:38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35"/>
        <v>10–32</v>
      </c>
      <c r="U37" s="16" t="str">
        <f t="shared" si="36"/>
        <v>UNF</v>
      </c>
      <c r="W37" s="16" t="str">
        <f t="shared" ref="W37:W100" si="51">IF(T37=0,IF(T36=0,T35,T36),T37)</f>
        <v>10–32</v>
      </c>
      <c r="X37" s="16" t="str">
        <f t="shared" ref="X37:X100" si="52">IF(U37=0,IF(U36=0,U35,U36),U37)</f>
        <v>UNF</v>
      </c>
      <c r="Y37" s="16" t="str">
        <f t="shared" si="37"/>
        <v>2A</v>
      </c>
      <c r="Z37" s="16">
        <f t="shared" si="38"/>
        <v>8.9999999999999998E-4</v>
      </c>
      <c r="AA37" s="16">
        <f t="shared" si="39"/>
        <v>0.18909999999999999</v>
      </c>
      <c r="AB37" s="16">
        <f t="shared" si="40"/>
        <v>0.18310000000000001</v>
      </c>
      <c r="AC37" s="16" t="str">
        <f t="shared" si="41"/>
        <v>—</v>
      </c>
      <c r="AD37" s="16">
        <f t="shared" si="42"/>
        <v>0.16880000000000001</v>
      </c>
      <c r="AE37" s="16">
        <f t="shared" si="43"/>
        <v>0.1658</v>
      </c>
      <c r="AF37" s="16">
        <f t="shared" si="44"/>
        <v>0.15190000000000001</v>
      </c>
      <c r="AG37" s="16" t="str">
        <f t="shared" si="45"/>
        <v>2B</v>
      </c>
      <c r="AH37" s="16">
        <f t="shared" si="46"/>
        <v>0.156</v>
      </c>
      <c r="AI37" s="16">
        <f t="shared" si="47"/>
        <v>0.16400000000000001</v>
      </c>
      <c r="AJ37" s="16">
        <f t="shared" si="48"/>
        <v>0.16969999999999999</v>
      </c>
      <c r="AK37" s="16">
        <f t="shared" si="49"/>
        <v>0.1736</v>
      </c>
      <c r="AL37" s="16">
        <f t="shared" si="50"/>
        <v>0.19</v>
      </c>
    </row>
    <row r="38" spans="3:38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35"/>
        <v>0</v>
      </c>
      <c r="U38" s="16">
        <f t="shared" si="36"/>
        <v>0</v>
      </c>
      <c r="W38" s="16" t="str">
        <f t="shared" si="51"/>
        <v>10–32</v>
      </c>
      <c r="X38" s="16" t="str">
        <f t="shared" si="52"/>
        <v>UNF</v>
      </c>
      <c r="Y38" s="16" t="str">
        <f t="shared" si="37"/>
        <v>3A</v>
      </c>
      <c r="Z38" s="16">
        <f t="shared" si="38"/>
        <v>0</v>
      </c>
      <c r="AA38" s="16">
        <f t="shared" si="39"/>
        <v>0.19</v>
      </c>
      <c r="AB38" s="16">
        <f t="shared" si="40"/>
        <v>0.184</v>
      </c>
      <c r="AC38" s="16" t="str">
        <f t="shared" si="41"/>
        <v>—</v>
      </c>
      <c r="AD38" s="16">
        <f t="shared" si="42"/>
        <v>0.16969999999999999</v>
      </c>
      <c r="AE38" s="16">
        <f t="shared" si="43"/>
        <v>0.16739999999999999</v>
      </c>
      <c r="AF38" s="16">
        <f t="shared" si="44"/>
        <v>0.15279999999999999</v>
      </c>
      <c r="AG38" s="16" t="str">
        <f t="shared" si="45"/>
        <v>3B</v>
      </c>
      <c r="AH38" s="16">
        <f t="shared" si="46"/>
        <v>0.156</v>
      </c>
      <c r="AI38" s="16">
        <f t="shared" si="47"/>
        <v>0.1641</v>
      </c>
      <c r="AJ38" s="16">
        <f t="shared" si="48"/>
        <v>0.16969999999999999</v>
      </c>
      <c r="AK38" s="16">
        <f t="shared" si="49"/>
        <v>0.1726</v>
      </c>
      <c r="AL38" s="16">
        <f t="shared" si="50"/>
        <v>0.19</v>
      </c>
    </row>
    <row r="39" spans="3:38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35"/>
        <v>10–36</v>
      </c>
      <c r="U39" s="16" t="str">
        <f t="shared" si="36"/>
        <v>UNS</v>
      </c>
      <c r="W39" s="16" t="str">
        <f t="shared" si="51"/>
        <v>10–36</v>
      </c>
      <c r="X39" s="16" t="str">
        <f t="shared" si="52"/>
        <v>UNS</v>
      </c>
      <c r="Y39" s="16" t="str">
        <f t="shared" si="37"/>
        <v>2A</v>
      </c>
      <c r="Z39" s="16">
        <f t="shared" si="38"/>
        <v>8.9999999999999998E-4</v>
      </c>
      <c r="AA39" s="16">
        <f t="shared" si="39"/>
        <v>0.18909999999999999</v>
      </c>
      <c r="AB39" s="16">
        <f t="shared" si="40"/>
        <v>0.18360000000000001</v>
      </c>
      <c r="AC39" s="16" t="str">
        <f t="shared" si="41"/>
        <v>—</v>
      </c>
      <c r="AD39" s="16">
        <f t="shared" si="42"/>
        <v>0.1711</v>
      </c>
      <c r="AE39" s="16">
        <f t="shared" si="43"/>
        <v>0.1681</v>
      </c>
      <c r="AF39" s="16">
        <f t="shared" si="44"/>
        <v>0.156</v>
      </c>
      <c r="AG39" s="16" t="str">
        <f t="shared" si="45"/>
        <v>2B</v>
      </c>
      <c r="AH39" s="16">
        <f t="shared" si="46"/>
        <v>0.16</v>
      </c>
      <c r="AI39" s="16">
        <f t="shared" si="47"/>
        <v>0.16600000000000001</v>
      </c>
      <c r="AJ39" s="16">
        <f t="shared" si="48"/>
        <v>0.17199999999999999</v>
      </c>
      <c r="AK39" s="16">
        <f t="shared" si="49"/>
        <v>0.1759</v>
      </c>
      <c r="AL39" s="16">
        <f t="shared" si="50"/>
        <v>0.19</v>
      </c>
    </row>
    <row r="40" spans="3:38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35"/>
        <v>10–40</v>
      </c>
      <c r="U40" s="16" t="str">
        <f t="shared" si="36"/>
        <v>UNS</v>
      </c>
      <c r="W40" s="16" t="str">
        <f t="shared" si="51"/>
        <v>10–40</v>
      </c>
      <c r="X40" s="16" t="str">
        <f t="shared" si="52"/>
        <v>UNS</v>
      </c>
      <c r="Y40" s="16" t="str">
        <f t="shared" si="37"/>
        <v>2A</v>
      </c>
      <c r="Z40" s="16">
        <f t="shared" si="38"/>
        <v>8.9999999999999998E-4</v>
      </c>
      <c r="AA40" s="16">
        <f t="shared" si="39"/>
        <v>0.18909999999999999</v>
      </c>
      <c r="AB40" s="16">
        <f t="shared" si="40"/>
        <v>0.184</v>
      </c>
      <c r="AC40" s="16" t="str">
        <f t="shared" si="41"/>
        <v>—</v>
      </c>
      <c r="AD40" s="16">
        <f t="shared" si="42"/>
        <v>0.1729</v>
      </c>
      <c r="AE40" s="16">
        <f t="shared" si="43"/>
        <v>0.17</v>
      </c>
      <c r="AF40" s="16">
        <f t="shared" si="44"/>
        <v>0.15920000000000001</v>
      </c>
      <c r="AG40" s="16" t="str">
        <f t="shared" si="45"/>
        <v>2B</v>
      </c>
      <c r="AH40" s="16">
        <f t="shared" si="46"/>
        <v>0.16300000000000001</v>
      </c>
      <c r="AI40" s="16">
        <f t="shared" si="47"/>
        <v>0.16900000000000001</v>
      </c>
      <c r="AJ40" s="16">
        <f t="shared" si="48"/>
        <v>0.17380000000000001</v>
      </c>
      <c r="AK40" s="16">
        <f t="shared" si="49"/>
        <v>0.17749999999999999</v>
      </c>
      <c r="AL40" s="16">
        <f t="shared" si="50"/>
        <v>0.19</v>
      </c>
    </row>
    <row r="41" spans="3:38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35"/>
        <v>10–48</v>
      </c>
      <c r="U41" s="16" t="str">
        <f t="shared" si="36"/>
        <v>UNS</v>
      </c>
      <c r="W41" s="16" t="str">
        <f t="shared" si="51"/>
        <v>10–48</v>
      </c>
      <c r="X41" s="16" t="str">
        <f t="shared" si="52"/>
        <v>UNS</v>
      </c>
      <c r="Y41" s="16" t="str">
        <f t="shared" si="37"/>
        <v>2A</v>
      </c>
      <c r="Z41" s="16">
        <f t="shared" si="38"/>
        <v>8.0000000000000004E-4</v>
      </c>
      <c r="AA41" s="16">
        <f t="shared" si="39"/>
        <v>0.18920000000000001</v>
      </c>
      <c r="AB41" s="16">
        <f t="shared" si="40"/>
        <v>0.1847</v>
      </c>
      <c r="AC41" s="16" t="str">
        <f t="shared" si="41"/>
        <v>—</v>
      </c>
      <c r="AD41" s="16">
        <f t="shared" si="42"/>
        <v>0.1757</v>
      </c>
      <c r="AE41" s="16">
        <f t="shared" si="43"/>
        <v>0.1731</v>
      </c>
      <c r="AF41" s="16">
        <f t="shared" si="44"/>
        <v>0.16439999999999999</v>
      </c>
      <c r="AG41" s="16" t="str">
        <f t="shared" si="45"/>
        <v>2B</v>
      </c>
      <c r="AH41" s="16">
        <f t="shared" si="46"/>
        <v>0.16700000000000001</v>
      </c>
      <c r="AI41" s="16">
        <f t="shared" si="47"/>
        <v>0.17199999999999999</v>
      </c>
      <c r="AJ41" s="16">
        <f t="shared" si="48"/>
        <v>0.17649999999999999</v>
      </c>
      <c r="AK41" s="16">
        <f t="shared" si="49"/>
        <v>0.1799</v>
      </c>
      <c r="AL41" s="16">
        <f t="shared" si="50"/>
        <v>0.19</v>
      </c>
    </row>
    <row r="42" spans="3:38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35"/>
        <v>10–56</v>
      </c>
      <c r="U42" s="16" t="str">
        <f t="shared" si="36"/>
        <v>UNS</v>
      </c>
      <c r="W42" s="16" t="str">
        <f t="shared" si="51"/>
        <v>10–56</v>
      </c>
      <c r="X42" s="16" t="str">
        <f t="shared" si="52"/>
        <v>UNS</v>
      </c>
      <c r="Y42" s="16" t="str">
        <f t="shared" si="37"/>
        <v>2A</v>
      </c>
      <c r="Z42" s="16">
        <f t="shared" si="38"/>
        <v>6.9999999999999999E-4</v>
      </c>
      <c r="AA42" s="16">
        <f t="shared" si="39"/>
        <v>0.1893</v>
      </c>
      <c r="AB42" s="16">
        <f t="shared" si="40"/>
        <v>0.1852</v>
      </c>
      <c r="AC42" s="16" t="str">
        <f t="shared" si="41"/>
        <v>—</v>
      </c>
      <c r="AD42" s="16">
        <f t="shared" si="42"/>
        <v>0.1777</v>
      </c>
      <c r="AE42" s="16">
        <f t="shared" si="43"/>
        <v>0.17519999999999999</v>
      </c>
      <c r="AF42" s="16">
        <f t="shared" si="44"/>
        <v>0.1681</v>
      </c>
      <c r="AG42" s="16" t="str">
        <f t="shared" si="45"/>
        <v>2B</v>
      </c>
      <c r="AH42" s="16">
        <f t="shared" si="46"/>
        <v>0.17100000000000001</v>
      </c>
      <c r="AI42" s="16">
        <f t="shared" si="47"/>
        <v>0.17499999999999999</v>
      </c>
      <c r="AJ42" s="16">
        <f t="shared" si="48"/>
        <v>0.1784</v>
      </c>
      <c r="AK42" s="16">
        <f t="shared" si="49"/>
        <v>0.18160000000000001</v>
      </c>
      <c r="AL42" s="16">
        <f t="shared" si="50"/>
        <v>0.19</v>
      </c>
    </row>
    <row r="43" spans="3:38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35"/>
        <v>12–24</v>
      </c>
      <c r="U43" s="16" t="str">
        <f t="shared" si="36"/>
        <v>UNC</v>
      </c>
      <c r="W43" s="16" t="str">
        <f t="shared" si="51"/>
        <v>12–24</v>
      </c>
      <c r="X43" s="16" t="str">
        <f t="shared" si="52"/>
        <v>UNC</v>
      </c>
      <c r="Y43" s="16" t="str">
        <f t="shared" si="37"/>
        <v>2A</v>
      </c>
      <c r="Z43" s="16">
        <f t="shared" si="38"/>
        <v>1E-3</v>
      </c>
      <c r="AA43" s="16">
        <f t="shared" si="39"/>
        <v>0.215</v>
      </c>
      <c r="AB43" s="16">
        <f t="shared" si="40"/>
        <v>0.20780000000000001</v>
      </c>
      <c r="AC43" s="16" t="str">
        <f t="shared" si="41"/>
        <v>—</v>
      </c>
      <c r="AD43" s="16">
        <f t="shared" si="42"/>
        <v>0.18790000000000001</v>
      </c>
      <c r="AE43" s="16">
        <f t="shared" si="43"/>
        <v>0.1845</v>
      </c>
      <c r="AF43" s="16">
        <f t="shared" si="44"/>
        <v>0.16539999999999999</v>
      </c>
      <c r="AG43" s="16" t="str">
        <f t="shared" si="45"/>
        <v>2B</v>
      </c>
      <c r="AH43" s="16">
        <f t="shared" si="46"/>
        <v>0.17100000000000001</v>
      </c>
      <c r="AI43" s="16">
        <f t="shared" si="47"/>
        <v>0.18099999999999999</v>
      </c>
      <c r="AJ43" s="16">
        <f t="shared" si="48"/>
        <v>0.18890000000000001</v>
      </c>
      <c r="AK43" s="16">
        <f t="shared" si="49"/>
        <v>0.1933</v>
      </c>
      <c r="AL43" s="16">
        <f t="shared" si="50"/>
        <v>0.216</v>
      </c>
    </row>
    <row r="44" spans="3:38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35"/>
        <v>0</v>
      </c>
      <c r="U44" s="16">
        <f t="shared" si="36"/>
        <v>0</v>
      </c>
      <c r="W44" s="16" t="str">
        <f t="shared" si="51"/>
        <v>12–24</v>
      </c>
      <c r="X44" s="16" t="str">
        <f t="shared" si="52"/>
        <v>UNC</v>
      </c>
      <c r="Y44" s="16" t="str">
        <f t="shared" si="37"/>
        <v>3A</v>
      </c>
      <c r="Z44" s="16">
        <f t="shared" si="38"/>
        <v>0</v>
      </c>
      <c r="AA44" s="16">
        <f t="shared" si="39"/>
        <v>0.216</v>
      </c>
      <c r="AB44" s="16">
        <f t="shared" si="40"/>
        <v>0.20880000000000001</v>
      </c>
      <c r="AC44" s="16" t="str">
        <f t="shared" si="41"/>
        <v>—</v>
      </c>
      <c r="AD44" s="16">
        <f t="shared" si="42"/>
        <v>0.18890000000000001</v>
      </c>
      <c r="AE44" s="16">
        <f t="shared" si="43"/>
        <v>0.18629999999999999</v>
      </c>
      <c r="AF44" s="16">
        <f t="shared" si="44"/>
        <v>0.16639999999999999</v>
      </c>
      <c r="AG44" s="16" t="str">
        <f t="shared" si="45"/>
        <v>3B</v>
      </c>
      <c r="AH44" s="16">
        <f t="shared" si="46"/>
        <v>0.17100000000000001</v>
      </c>
      <c r="AI44" s="16">
        <f t="shared" si="47"/>
        <v>0.1807</v>
      </c>
      <c r="AJ44" s="16">
        <f t="shared" si="48"/>
        <v>0.18890000000000001</v>
      </c>
      <c r="AK44" s="16">
        <f t="shared" si="49"/>
        <v>0.19220000000000001</v>
      </c>
      <c r="AL44" s="16">
        <f t="shared" si="50"/>
        <v>0.216</v>
      </c>
    </row>
    <row r="45" spans="3:38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35"/>
        <v>12–28</v>
      </c>
      <c r="U45" s="16" t="str">
        <f t="shared" si="36"/>
        <v>UNF</v>
      </c>
      <c r="W45" s="16" t="str">
        <f t="shared" si="51"/>
        <v>12–28</v>
      </c>
      <c r="X45" s="16" t="str">
        <f t="shared" si="52"/>
        <v>UNF</v>
      </c>
      <c r="Y45" s="16" t="str">
        <f t="shared" si="37"/>
        <v>2A</v>
      </c>
      <c r="Z45" s="16">
        <f t="shared" si="38"/>
        <v>1E-3</v>
      </c>
      <c r="AA45" s="16">
        <f t="shared" si="39"/>
        <v>0.215</v>
      </c>
      <c r="AB45" s="16">
        <f t="shared" si="40"/>
        <v>0.20849999999999999</v>
      </c>
      <c r="AC45" s="16" t="str">
        <f t="shared" si="41"/>
        <v>—</v>
      </c>
      <c r="AD45" s="16">
        <f t="shared" si="42"/>
        <v>0.1918</v>
      </c>
      <c r="AE45" s="16">
        <f t="shared" si="43"/>
        <v>0.18859999999999999</v>
      </c>
      <c r="AF45" s="16">
        <f t="shared" si="44"/>
        <v>0.1724</v>
      </c>
      <c r="AG45" s="16" t="str">
        <f t="shared" si="45"/>
        <v>2B</v>
      </c>
      <c r="AH45" s="16">
        <f t="shared" si="46"/>
        <v>0.17699999999999999</v>
      </c>
      <c r="AI45" s="16">
        <f t="shared" si="47"/>
        <v>0.186</v>
      </c>
      <c r="AJ45" s="16">
        <f t="shared" si="48"/>
        <v>0.1928</v>
      </c>
      <c r="AK45" s="16">
        <f t="shared" si="49"/>
        <v>0.19700000000000001</v>
      </c>
      <c r="AL45" s="16">
        <f t="shared" si="50"/>
        <v>0.216</v>
      </c>
    </row>
    <row r="46" spans="3:38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35"/>
        <v>0</v>
      </c>
      <c r="U46" s="16">
        <f t="shared" si="36"/>
        <v>0</v>
      </c>
      <c r="W46" s="16" t="str">
        <f t="shared" si="51"/>
        <v>12–28</v>
      </c>
      <c r="X46" s="16" t="str">
        <f t="shared" si="52"/>
        <v>UNF</v>
      </c>
      <c r="Y46" s="16" t="str">
        <f t="shared" si="37"/>
        <v>3A</v>
      </c>
      <c r="Z46" s="16">
        <f t="shared" si="38"/>
        <v>0</v>
      </c>
      <c r="AA46" s="16">
        <f t="shared" si="39"/>
        <v>0.216</v>
      </c>
      <c r="AB46" s="16">
        <f t="shared" si="40"/>
        <v>0.20949999999999999</v>
      </c>
      <c r="AC46" s="16" t="str">
        <f t="shared" si="41"/>
        <v>—</v>
      </c>
      <c r="AD46" s="16">
        <f t="shared" si="42"/>
        <v>0.1928</v>
      </c>
      <c r="AE46" s="16">
        <f t="shared" si="43"/>
        <v>0.19040000000000001</v>
      </c>
      <c r="AF46" s="16">
        <f t="shared" si="44"/>
        <v>0.1734</v>
      </c>
      <c r="AG46" s="16" t="str">
        <f t="shared" si="45"/>
        <v>3B</v>
      </c>
      <c r="AH46" s="16">
        <f t="shared" si="46"/>
        <v>0.17699999999999999</v>
      </c>
      <c r="AI46" s="16">
        <f t="shared" si="47"/>
        <v>0.1857</v>
      </c>
      <c r="AJ46" s="16">
        <f t="shared" si="48"/>
        <v>0.1928</v>
      </c>
      <c r="AK46" s="16">
        <f t="shared" si="49"/>
        <v>0.19589999999999999</v>
      </c>
      <c r="AL46" s="16">
        <f t="shared" si="50"/>
        <v>0.216</v>
      </c>
    </row>
    <row r="47" spans="3:38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35"/>
        <v>12–32</v>
      </c>
      <c r="U47" s="16" t="str">
        <f t="shared" si="36"/>
        <v>UNEF</v>
      </c>
      <c r="W47" s="16" t="str">
        <f t="shared" si="51"/>
        <v>12–32</v>
      </c>
      <c r="X47" s="16" t="str">
        <f t="shared" si="52"/>
        <v>UNEF</v>
      </c>
      <c r="Y47" s="16" t="str">
        <f t="shared" si="37"/>
        <v>2A</v>
      </c>
      <c r="Z47" s="16">
        <f t="shared" si="38"/>
        <v>8.9999999999999998E-4</v>
      </c>
      <c r="AA47" s="16">
        <f t="shared" si="39"/>
        <v>0.21510000000000001</v>
      </c>
      <c r="AB47" s="16">
        <f t="shared" si="40"/>
        <v>0.20910000000000001</v>
      </c>
      <c r="AC47" s="16" t="str">
        <f t="shared" si="41"/>
        <v>—</v>
      </c>
      <c r="AD47" s="16">
        <f t="shared" si="42"/>
        <v>0.1948</v>
      </c>
      <c r="AE47" s="16">
        <f t="shared" si="43"/>
        <v>0.19170000000000001</v>
      </c>
      <c r="AF47" s="16">
        <f t="shared" si="44"/>
        <v>0.1779</v>
      </c>
      <c r="AG47" s="16" t="str">
        <f t="shared" si="45"/>
        <v>2B</v>
      </c>
      <c r="AH47" s="16">
        <f t="shared" si="46"/>
        <v>0.182</v>
      </c>
      <c r="AI47" s="16">
        <f t="shared" si="47"/>
        <v>0.19</v>
      </c>
      <c r="AJ47" s="16">
        <f t="shared" si="48"/>
        <v>0.19570000000000001</v>
      </c>
      <c r="AK47" s="16">
        <f t="shared" si="49"/>
        <v>0.19980000000000001</v>
      </c>
      <c r="AL47" s="16">
        <f t="shared" si="50"/>
        <v>0.216</v>
      </c>
    </row>
    <row r="48" spans="3:38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35"/>
        <v>0</v>
      </c>
      <c r="U48" s="16">
        <f t="shared" si="36"/>
        <v>0</v>
      </c>
      <c r="W48" s="16" t="str">
        <f t="shared" si="51"/>
        <v>12–32</v>
      </c>
      <c r="X48" s="16" t="str">
        <f t="shared" si="52"/>
        <v>UNEF</v>
      </c>
      <c r="Y48" s="16" t="str">
        <f t="shared" si="37"/>
        <v>3A</v>
      </c>
      <c r="Z48" s="16">
        <f t="shared" si="38"/>
        <v>0</v>
      </c>
      <c r="AA48" s="16">
        <f t="shared" si="39"/>
        <v>0.216</v>
      </c>
      <c r="AB48" s="16">
        <f t="shared" si="40"/>
        <v>0.21</v>
      </c>
      <c r="AC48" s="16" t="str">
        <f t="shared" si="41"/>
        <v>—</v>
      </c>
      <c r="AD48" s="16">
        <f t="shared" si="42"/>
        <v>0.19570000000000001</v>
      </c>
      <c r="AE48" s="16">
        <f t="shared" si="43"/>
        <v>0.1933</v>
      </c>
      <c r="AF48" s="16">
        <f t="shared" si="44"/>
        <v>0.17879999999999999</v>
      </c>
      <c r="AG48" s="16" t="str">
        <f t="shared" si="45"/>
        <v>3B</v>
      </c>
      <c r="AH48" s="16">
        <f t="shared" si="46"/>
        <v>0.182</v>
      </c>
      <c r="AI48" s="16">
        <f t="shared" si="47"/>
        <v>0.1895</v>
      </c>
      <c r="AJ48" s="16">
        <f t="shared" si="48"/>
        <v>0.19570000000000001</v>
      </c>
      <c r="AK48" s="16">
        <f t="shared" si="49"/>
        <v>0.1988</v>
      </c>
      <c r="AL48" s="16">
        <f t="shared" si="50"/>
        <v>0.216</v>
      </c>
    </row>
    <row r="49" spans="3:38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35"/>
        <v>12–36</v>
      </c>
      <c r="U49" s="16" t="str">
        <f t="shared" si="36"/>
        <v>UNS</v>
      </c>
      <c r="W49" s="16" t="str">
        <f t="shared" si="51"/>
        <v>12–36</v>
      </c>
      <c r="X49" s="16" t="str">
        <f t="shared" si="52"/>
        <v>UNS</v>
      </c>
      <c r="Y49" s="16" t="str">
        <f t="shared" si="37"/>
        <v>2A</v>
      </c>
      <c r="Z49" s="16">
        <f t="shared" si="38"/>
        <v>8.9999999999999998E-4</v>
      </c>
      <c r="AA49" s="16">
        <f t="shared" si="39"/>
        <v>0.21510000000000001</v>
      </c>
      <c r="AB49" s="16">
        <f t="shared" si="40"/>
        <v>0.20960000000000001</v>
      </c>
      <c r="AC49" s="16" t="str">
        <f t="shared" si="41"/>
        <v>—</v>
      </c>
      <c r="AD49" s="16">
        <f t="shared" si="42"/>
        <v>0.1971</v>
      </c>
      <c r="AE49" s="16">
        <f t="shared" si="43"/>
        <v>0.19409999999999999</v>
      </c>
      <c r="AF49" s="16">
        <f t="shared" si="44"/>
        <v>0.18210000000000001</v>
      </c>
      <c r="AG49" s="16" t="str">
        <f t="shared" si="45"/>
        <v>2B</v>
      </c>
      <c r="AH49" s="16">
        <f t="shared" si="46"/>
        <v>0.186</v>
      </c>
      <c r="AI49" s="16">
        <f t="shared" si="47"/>
        <v>0.192</v>
      </c>
      <c r="AJ49" s="16">
        <f t="shared" si="48"/>
        <v>0.19800000000000001</v>
      </c>
      <c r="AK49" s="16">
        <f t="shared" si="49"/>
        <v>0.2019</v>
      </c>
      <c r="AL49" s="16">
        <f t="shared" si="50"/>
        <v>0.216</v>
      </c>
    </row>
    <row r="50" spans="3:38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35"/>
        <v>12–40</v>
      </c>
      <c r="U50" s="16" t="str">
        <f t="shared" si="36"/>
        <v>UNS</v>
      </c>
      <c r="W50" s="16" t="str">
        <f t="shared" si="51"/>
        <v>12–40</v>
      </c>
      <c r="X50" s="16" t="str">
        <f t="shared" si="52"/>
        <v>UNS</v>
      </c>
      <c r="Y50" s="16" t="str">
        <f t="shared" si="37"/>
        <v>2A</v>
      </c>
      <c r="Z50" s="16">
        <f t="shared" si="38"/>
        <v>8.9999999999999998E-4</v>
      </c>
      <c r="AA50" s="16">
        <f t="shared" si="39"/>
        <v>0.21510000000000001</v>
      </c>
      <c r="AB50" s="16">
        <f t="shared" si="40"/>
        <v>0.21</v>
      </c>
      <c r="AC50" s="16" t="str">
        <f t="shared" si="41"/>
        <v>—</v>
      </c>
      <c r="AD50" s="16">
        <f t="shared" si="42"/>
        <v>0.19889999999999999</v>
      </c>
      <c r="AE50" s="16">
        <f t="shared" si="43"/>
        <v>0.19600000000000001</v>
      </c>
      <c r="AF50" s="16">
        <f t="shared" si="44"/>
        <v>0.1835</v>
      </c>
      <c r="AG50" s="16" t="str">
        <f t="shared" si="45"/>
        <v>2B</v>
      </c>
      <c r="AH50" s="16">
        <f t="shared" si="46"/>
        <v>0.189</v>
      </c>
      <c r="AI50" s="16">
        <f t="shared" si="47"/>
        <v>0.19500000000000001</v>
      </c>
      <c r="AJ50" s="16">
        <f t="shared" si="48"/>
        <v>0.19980000000000001</v>
      </c>
      <c r="AK50" s="16">
        <f t="shared" si="49"/>
        <v>0.20349999999999999</v>
      </c>
      <c r="AL50" s="16">
        <f t="shared" si="50"/>
        <v>0.216</v>
      </c>
    </row>
    <row r="51" spans="3:38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35"/>
        <v>12–48</v>
      </c>
      <c r="U51" s="16" t="str">
        <f t="shared" si="36"/>
        <v>UNS</v>
      </c>
      <c r="W51" s="16" t="str">
        <f t="shared" si="51"/>
        <v>12–48</v>
      </c>
      <c r="X51" s="16" t="str">
        <f t="shared" si="52"/>
        <v>UNS</v>
      </c>
      <c r="Y51" s="16" t="str">
        <f t="shared" si="37"/>
        <v>2A</v>
      </c>
      <c r="Z51" s="16">
        <f t="shared" si="38"/>
        <v>8.0000000000000004E-4</v>
      </c>
      <c r="AA51" s="16">
        <f t="shared" si="39"/>
        <v>0.2152</v>
      </c>
      <c r="AB51" s="16">
        <f t="shared" si="40"/>
        <v>0.2107</v>
      </c>
      <c r="AC51" s="16" t="str">
        <f t="shared" si="41"/>
        <v>—</v>
      </c>
      <c r="AD51" s="16">
        <f t="shared" si="42"/>
        <v>0.20169999999999999</v>
      </c>
      <c r="AE51" s="16">
        <f t="shared" si="43"/>
        <v>0.1991</v>
      </c>
      <c r="AF51" s="16">
        <f t="shared" si="44"/>
        <v>0.19040000000000001</v>
      </c>
      <c r="AG51" s="16" t="str">
        <f t="shared" si="45"/>
        <v>2B</v>
      </c>
      <c r="AH51" s="16">
        <f t="shared" si="46"/>
        <v>0.193</v>
      </c>
      <c r="AI51" s="16">
        <f t="shared" si="47"/>
        <v>0.19800000000000001</v>
      </c>
      <c r="AJ51" s="16">
        <f t="shared" si="48"/>
        <v>0.20250000000000001</v>
      </c>
      <c r="AK51" s="16">
        <f t="shared" si="49"/>
        <v>0.2059</v>
      </c>
      <c r="AL51" s="16">
        <f t="shared" si="50"/>
        <v>0.216</v>
      </c>
    </row>
    <row r="52" spans="3:38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35"/>
        <v>12–56</v>
      </c>
      <c r="U52" s="16" t="str">
        <f t="shared" si="36"/>
        <v>UNS</v>
      </c>
      <c r="W52" s="16" t="str">
        <f t="shared" si="51"/>
        <v>12–56</v>
      </c>
      <c r="X52" s="16" t="str">
        <f t="shared" si="52"/>
        <v>UNS</v>
      </c>
      <c r="Y52" s="16" t="str">
        <f t="shared" si="37"/>
        <v>2A</v>
      </c>
      <c r="Z52" s="16">
        <f t="shared" si="38"/>
        <v>6.9999999999999999E-4</v>
      </c>
      <c r="AA52" s="16">
        <f t="shared" si="39"/>
        <v>0.21529999999999999</v>
      </c>
      <c r="AB52" s="16">
        <f t="shared" si="40"/>
        <v>0.2112</v>
      </c>
      <c r="AC52" s="16" t="str">
        <f t="shared" si="41"/>
        <v>—</v>
      </c>
      <c r="AD52" s="16">
        <f t="shared" si="42"/>
        <v>0.20369999999999999</v>
      </c>
      <c r="AE52" s="16">
        <f t="shared" si="43"/>
        <v>0.20119999999999999</v>
      </c>
      <c r="AF52" s="16">
        <f t="shared" si="44"/>
        <v>0.19409999999999999</v>
      </c>
      <c r="AG52" s="16" t="str">
        <f t="shared" si="45"/>
        <v>2B</v>
      </c>
      <c r="AH52" s="16">
        <f t="shared" si="46"/>
        <v>0.19700000000000001</v>
      </c>
      <c r="AI52" s="16">
        <f t="shared" si="47"/>
        <v>0.20100000000000001</v>
      </c>
      <c r="AJ52" s="16">
        <f t="shared" si="48"/>
        <v>0.2044</v>
      </c>
      <c r="AK52" s="16">
        <f t="shared" si="49"/>
        <v>0.20760000000000001</v>
      </c>
      <c r="AL52" s="16">
        <f t="shared" si="50"/>
        <v>0.216</v>
      </c>
    </row>
    <row r="53" spans="3:38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35"/>
        <v>1⁄4–20</v>
      </c>
      <c r="U53" s="16" t="str">
        <f t="shared" si="36"/>
        <v>UNC</v>
      </c>
      <c r="W53" s="16" t="str">
        <f t="shared" si="51"/>
        <v>1⁄4–20</v>
      </c>
      <c r="X53" s="16" t="str">
        <f t="shared" si="52"/>
        <v>UNC</v>
      </c>
      <c r="Y53" s="16" t="str">
        <f t="shared" si="37"/>
        <v>1A</v>
      </c>
      <c r="Z53" s="16">
        <f t="shared" si="38"/>
        <v>1.1000000000000001E-3</v>
      </c>
      <c r="AA53" s="16">
        <f t="shared" si="39"/>
        <v>0.24890000000000001</v>
      </c>
      <c r="AB53" s="16">
        <f t="shared" si="40"/>
        <v>0.23669999999999999</v>
      </c>
      <c r="AC53" s="16" t="str">
        <f t="shared" si="41"/>
        <v>—</v>
      </c>
      <c r="AD53" s="16">
        <f t="shared" si="42"/>
        <v>0.21640000000000001</v>
      </c>
      <c r="AE53" s="16">
        <f t="shared" si="43"/>
        <v>0.21079999999999999</v>
      </c>
      <c r="AF53" s="16">
        <f t="shared" si="44"/>
        <v>0.18940000000000001</v>
      </c>
      <c r="AG53" s="16" t="str">
        <f t="shared" si="45"/>
        <v>1B</v>
      </c>
      <c r="AH53" s="16">
        <f t="shared" si="46"/>
        <v>0.19600000000000001</v>
      </c>
      <c r="AI53" s="16">
        <f t="shared" si="47"/>
        <v>0.20699999999999999</v>
      </c>
      <c r="AJ53" s="16">
        <f t="shared" si="48"/>
        <v>0.2175</v>
      </c>
      <c r="AK53" s="16">
        <f t="shared" si="49"/>
        <v>0.2248</v>
      </c>
      <c r="AL53" s="16">
        <f t="shared" si="50"/>
        <v>0.25</v>
      </c>
    </row>
    <row r="54" spans="3:38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35"/>
        <v>0</v>
      </c>
      <c r="U54" s="16">
        <f t="shared" si="36"/>
        <v>0</v>
      </c>
      <c r="W54" s="16" t="str">
        <f t="shared" si="51"/>
        <v>1⁄4–20</v>
      </c>
      <c r="X54" s="16" t="str">
        <f t="shared" si="52"/>
        <v>UNC</v>
      </c>
      <c r="Y54" s="16" t="str">
        <f t="shared" si="37"/>
        <v>2A</v>
      </c>
      <c r="Z54" s="16">
        <f t="shared" si="38"/>
        <v>1.1000000000000001E-3</v>
      </c>
      <c r="AA54" s="16">
        <f t="shared" si="39"/>
        <v>0.24890000000000001</v>
      </c>
      <c r="AB54" s="16">
        <f t="shared" si="40"/>
        <v>0.24079999999999999</v>
      </c>
      <c r="AC54" s="16">
        <f t="shared" si="41"/>
        <v>0.23669999999999999</v>
      </c>
      <c r="AD54" s="16">
        <f t="shared" si="42"/>
        <v>0.21640000000000001</v>
      </c>
      <c r="AE54" s="16">
        <f t="shared" si="43"/>
        <v>0.2127</v>
      </c>
      <c r="AF54" s="16">
        <f t="shared" si="44"/>
        <v>0.18940000000000001</v>
      </c>
      <c r="AG54" s="16" t="str">
        <f t="shared" si="45"/>
        <v>2B</v>
      </c>
      <c r="AH54" s="16">
        <f t="shared" si="46"/>
        <v>0.19600000000000001</v>
      </c>
      <c r="AI54" s="16">
        <f t="shared" si="47"/>
        <v>0.20699999999999999</v>
      </c>
      <c r="AJ54" s="16">
        <f t="shared" si="48"/>
        <v>0.2175</v>
      </c>
      <c r="AK54" s="16">
        <f t="shared" si="49"/>
        <v>0.22239999999999999</v>
      </c>
      <c r="AL54" s="16">
        <f t="shared" si="50"/>
        <v>0.25</v>
      </c>
    </row>
    <row r="55" spans="3:38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35"/>
        <v>0</v>
      </c>
      <c r="U55" s="16">
        <f t="shared" si="36"/>
        <v>0</v>
      </c>
      <c r="W55" s="16" t="str">
        <f t="shared" si="51"/>
        <v>1⁄4–20</v>
      </c>
      <c r="X55" s="16" t="str">
        <f t="shared" si="52"/>
        <v>UNC</v>
      </c>
      <c r="Y55" s="16" t="str">
        <f t="shared" si="37"/>
        <v>3A</v>
      </c>
      <c r="Z55" s="16">
        <f t="shared" si="38"/>
        <v>0</v>
      </c>
      <c r="AA55" s="16">
        <f t="shared" si="39"/>
        <v>0.25</v>
      </c>
      <c r="AB55" s="16">
        <f t="shared" si="40"/>
        <v>0.2419</v>
      </c>
      <c r="AC55" s="16" t="str">
        <f t="shared" si="41"/>
        <v>—</v>
      </c>
      <c r="AD55" s="16">
        <f t="shared" si="42"/>
        <v>0.2175</v>
      </c>
      <c r="AE55" s="16">
        <f t="shared" si="43"/>
        <v>0.2147</v>
      </c>
      <c r="AF55" s="16">
        <f t="shared" si="44"/>
        <v>0.1905</v>
      </c>
      <c r="AG55" s="16" t="str">
        <f t="shared" si="45"/>
        <v>3B</v>
      </c>
      <c r="AH55" s="16">
        <f t="shared" si="46"/>
        <v>0.19600000000000001</v>
      </c>
      <c r="AI55" s="16">
        <f t="shared" si="47"/>
        <v>0.20669999999999999</v>
      </c>
      <c r="AJ55" s="16">
        <f t="shared" si="48"/>
        <v>0.2175</v>
      </c>
      <c r="AK55" s="16">
        <f t="shared" si="49"/>
        <v>0.22109999999999999</v>
      </c>
      <c r="AL55" s="16">
        <f t="shared" si="50"/>
        <v>0.25</v>
      </c>
    </row>
    <row r="56" spans="3:38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35"/>
        <v>1⁄4–24</v>
      </c>
      <c r="U56" s="16" t="str">
        <f t="shared" si="36"/>
        <v>UNS</v>
      </c>
      <c r="W56" s="16" t="str">
        <f t="shared" si="51"/>
        <v>1⁄4–24</v>
      </c>
      <c r="X56" s="16" t="str">
        <f t="shared" si="52"/>
        <v>UNS</v>
      </c>
      <c r="Y56" s="16" t="str">
        <f t="shared" si="37"/>
        <v>2A</v>
      </c>
      <c r="Z56" s="16">
        <f t="shared" si="38"/>
        <v>1.1000000000000001E-3</v>
      </c>
      <c r="AA56" s="16">
        <f t="shared" si="39"/>
        <v>0.24890000000000001</v>
      </c>
      <c r="AB56" s="16">
        <f t="shared" si="40"/>
        <v>0.2417</v>
      </c>
      <c r="AC56" s="16" t="str">
        <f t="shared" si="41"/>
        <v>—</v>
      </c>
      <c r="AD56" s="16">
        <f t="shared" si="42"/>
        <v>0.2218</v>
      </c>
      <c r="AE56" s="16">
        <f t="shared" si="43"/>
        <v>0.21809999999999999</v>
      </c>
      <c r="AF56" s="16">
        <f t="shared" si="44"/>
        <v>0.1993</v>
      </c>
      <c r="AG56" s="16" t="str">
        <f t="shared" si="45"/>
        <v>2B</v>
      </c>
      <c r="AH56" s="16">
        <f t="shared" si="46"/>
        <v>0.20499999999999999</v>
      </c>
      <c r="AI56" s="16">
        <f t="shared" si="47"/>
        <v>0.215</v>
      </c>
      <c r="AJ56" s="16">
        <f t="shared" si="48"/>
        <v>0.22289999999999999</v>
      </c>
      <c r="AK56" s="16">
        <f t="shared" si="49"/>
        <v>0.22770000000000001</v>
      </c>
      <c r="AL56" s="16">
        <f t="shared" si="50"/>
        <v>0.25</v>
      </c>
    </row>
    <row r="57" spans="3:38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35"/>
        <v>1⁄4–27</v>
      </c>
      <c r="U57" s="16" t="str">
        <f t="shared" si="36"/>
        <v>UNS</v>
      </c>
      <c r="W57" s="16" t="str">
        <f t="shared" si="51"/>
        <v>1⁄4–27</v>
      </c>
      <c r="X57" s="16" t="str">
        <f t="shared" si="52"/>
        <v>UNS</v>
      </c>
      <c r="Y57" s="16" t="str">
        <f t="shared" si="37"/>
        <v>2A</v>
      </c>
      <c r="Z57" s="16">
        <f t="shared" si="38"/>
        <v>1E-3</v>
      </c>
      <c r="AA57" s="16">
        <f t="shared" si="39"/>
        <v>0.249</v>
      </c>
      <c r="AB57" s="16">
        <f t="shared" si="40"/>
        <v>0.24229999999999999</v>
      </c>
      <c r="AC57" s="16" t="str">
        <f t="shared" si="41"/>
        <v>—</v>
      </c>
      <c r="AD57" s="16">
        <f t="shared" si="42"/>
        <v>0.22489999999999999</v>
      </c>
      <c r="AE57" s="16">
        <f t="shared" si="43"/>
        <v>0.22140000000000001</v>
      </c>
      <c r="AF57" s="16">
        <f t="shared" si="44"/>
        <v>0.2049</v>
      </c>
      <c r="AG57" s="16" t="str">
        <f t="shared" si="45"/>
        <v>2B</v>
      </c>
      <c r="AH57" s="16">
        <f t="shared" si="46"/>
        <v>0.21</v>
      </c>
      <c r="AI57" s="16">
        <f t="shared" si="47"/>
        <v>0.219</v>
      </c>
      <c r="AJ57" s="16">
        <f t="shared" si="48"/>
        <v>0.22589999999999999</v>
      </c>
      <c r="AK57" s="16">
        <f t="shared" si="49"/>
        <v>0.23039999999999999</v>
      </c>
      <c r="AL57" s="16">
        <f t="shared" si="50"/>
        <v>0.25</v>
      </c>
    </row>
    <row r="58" spans="3:38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35"/>
        <v>1⁄4–28</v>
      </c>
      <c r="U58" s="16" t="str">
        <f t="shared" si="36"/>
        <v>UNF</v>
      </c>
      <c r="W58" s="16" t="str">
        <f t="shared" si="51"/>
        <v>1⁄4–28</v>
      </c>
      <c r="X58" s="16" t="str">
        <f t="shared" si="52"/>
        <v>UNF</v>
      </c>
      <c r="Y58" s="16" t="str">
        <f t="shared" si="37"/>
        <v>1A</v>
      </c>
      <c r="Z58" s="16">
        <f t="shared" si="38"/>
        <v>1E-3</v>
      </c>
      <c r="AA58" s="16">
        <f t="shared" si="39"/>
        <v>0.249</v>
      </c>
      <c r="AB58" s="16">
        <f t="shared" si="40"/>
        <v>0.2392</v>
      </c>
      <c r="AC58" s="16" t="str">
        <f t="shared" si="41"/>
        <v>—</v>
      </c>
      <c r="AD58" s="16">
        <f t="shared" si="42"/>
        <v>0.2258</v>
      </c>
      <c r="AE58" s="16">
        <f t="shared" si="43"/>
        <v>0.2208</v>
      </c>
      <c r="AF58" s="16">
        <f t="shared" si="44"/>
        <v>0.2064</v>
      </c>
      <c r="AG58" s="16" t="str">
        <f t="shared" si="45"/>
        <v>1B</v>
      </c>
      <c r="AH58" s="16">
        <f t="shared" si="46"/>
        <v>0.21099999999999999</v>
      </c>
      <c r="AI58" s="16">
        <f t="shared" si="47"/>
        <v>0.22</v>
      </c>
      <c r="AJ58" s="16">
        <f t="shared" si="48"/>
        <v>0.2268</v>
      </c>
      <c r="AK58" s="16">
        <f t="shared" si="49"/>
        <v>0.23330000000000001</v>
      </c>
      <c r="AL58" s="16">
        <f t="shared" si="50"/>
        <v>0.25</v>
      </c>
    </row>
    <row r="59" spans="3:38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35"/>
        <v>0</v>
      </c>
      <c r="U59" s="16">
        <f t="shared" si="36"/>
        <v>0</v>
      </c>
      <c r="W59" s="16" t="str">
        <f t="shared" si="51"/>
        <v>1⁄4–28</v>
      </c>
      <c r="X59" s="16" t="str">
        <f t="shared" si="52"/>
        <v>UNF</v>
      </c>
      <c r="Y59" s="16" t="str">
        <f t="shared" si="37"/>
        <v>2A</v>
      </c>
      <c r="Z59" s="16">
        <f t="shared" si="38"/>
        <v>1E-3</v>
      </c>
      <c r="AA59" s="16">
        <f t="shared" si="39"/>
        <v>0.249</v>
      </c>
      <c r="AB59" s="16">
        <f t="shared" si="40"/>
        <v>0.24249999999999999</v>
      </c>
      <c r="AC59" s="16" t="str">
        <f t="shared" si="41"/>
        <v>—</v>
      </c>
      <c r="AD59" s="16">
        <f t="shared" si="42"/>
        <v>0.2258</v>
      </c>
      <c r="AE59" s="16">
        <f t="shared" si="43"/>
        <v>0.2225</v>
      </c>
      <c r="AF59" s="16">
        <f t="shared" si="44"/>
        <v>0.2064</v>
      </c>
      <c r="AG59" s="16" t="str">
        <f t="shared" si="45"/>
        <v>2B</v>
      </c>
      <c r="AH59" s="16">
        <f t="shared" si="46"/>
        <v>0.21099999999999999</v>
      </c>
      <c r="AI59" s="16">
        <f t="shared" si="47"/>
        <v>0.22</v>
      </c>
      <c r="AJ59" s="16">
        <f t="shared" si="48"/>
        <v>0.2268</v>
      </c>
      <c r="AK59" s="16">
        <f t="shared" si="49"/>
        <v>0.2311</v>
      </c>
      <c r="AL59" s="16">
        <f t="shared" si="50"/>
        <v>0.25</v>
      </c>
    </row>
    <row r="60" spans="3:38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35"/>
        <v>0</v>
      </c>
      <c r="U60" s="16">
        <f t="shared" si="36"/>
        <v>0</v>
      </c>
      <c r="W60" s="16" t="str">
        <f t="shared" si="51"/>
        <v>1⁄4–28</v>
      </c>
      <c r="X60" s="16" t="str">
        <f t="shared" si="52"/>
        <v>UNF</v>
      </c>
      <c r="Y60" s="16" t="str">
        <f t="shared" si="37"/>
        <v>3A</v>
      </c>
      <c r="Z60" s="16">
        <f t="shared" si="38"/>
        <v>0</v>
      </c>
      <c r="AA60" s="16">
        <f t="shared" si="39"/>
        <v>0.25</v>
      </c>
      <c r="AB60" s="16">
        <f t="shared" si="40"/>
        <v>0.24349999999999999</v>
      </c>
      <c r="AC60" s="16" t="str">
        <f t="shared" si="41"/>
        <v>—</v>
      </c>
      <c r="AD60" s="16">
        <f t="shared" si="42"/>
        <v>0.2268</v>
      </c>
      <c r="AE60" s="16">
        <f t="shared" si="43"/>
        <v>0.2243</v>
      </c>
      <c r="AF60" s="16">
        <f t="shared" si="44"/>
        <v>0.2074</v>
      </c>
      <c r="AG60" s="16" t="str">
        <f t="shared" si="45"/>
        <v>3B</v>
      </c>
      <c r="AH60" s="16">
        <f t="shared" si="46"/>
        <v>0.21099999999999999</v>
      </c>
      <c r="AI60" s="16">
        <f t="shared" si="47"/>
        <v>0.219</v>
      </c>
      <c r="AJ60" s="16">
        <f t="shared" si="48"/>
        <v>0.2268</v>
      </c>
      <c r="AK60" s="16">
        <f t="shared" si="49"/>
        <v>0.23</v>
      </c>
      <c r="AL60" s="16">
        <f t="shared" si="50"/>
        <v>0.25</v>
      </c>
    </row>
    <row r="61" spans="3:38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35"/>
        <v>1⁄4–32</v>
      </c>
      <c r="U61" s="16" t="str">
        <f t="shared" si="36"/>
        <v>UNEF</v>
      </c>
      <c r="W61" s="16" t="str">
        <f t="shared" si="51"/>
        <v>1⁄4–32</v>
      </c>
      <c r="X61" s="16" t="str">
        <f t="shared" si="52"/>
        <v>UNEF</v>
      </c>
      <c r="Y61" s="16" t="str">
        <f t="shared" si="37"/>
        <v>2A</v>
      </c>
      <c r="Z61" s="16">
        <f t="shared" si="38"/>
        <v>1E-3</v>
      </c>
      <c r="AA61" s="16">
        <f t="shared" si="39"/>
        <v>0.249</v>
      </c>
      <c r="AB61" s="16">
        <f t="shared" si="40"/>
        <v>0.24299999999999999</v>
      </c>
      <c r="AC61" s="16" t="str">
        <f t="shared" si="41"/>
        <v>—</v>
      </c>
      <c r="AD61" s="16">
        <f t="shared" si="42"/>
        <v>0.22869999999999999</v>
      </c>
      <c r="AE61" s="16">
        <f t="shared" si="43"/>
        <v>0.22550000000000001</v>
      </c>
      <c r="AF61" s="16">
        <f t="shared" si="44"/>
        <v>0.21179999999999999</v>
      </c>
      <c r="AG61" s="16" t="str">
        <f t="shared" si="45"/>
        <v>2B</v>
      </c>
      <c r="AH61" s="16">
        <f t="shared" si="46"/>
        <v>0.216</v>
      </c>
      <c r="AI61" s="16">
        <f t="shared" si="47"/>
        <v>0.224</v>
      </c>
      <c r="AJ61" s="16">
        <f t="shared" si="48"/>
        <v>0.22969999999999999</v>
      </c>
      <c r="AK61" s="16">
        <f t="shared" si="49"/>
        <v>0.2339</v>
      </c>
      <c r="AL61" s="16">
        <f t="shared" si="50"/>
        <v>0.25</v>
      </c>
    </row>
    <row r="62" spans="3:38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35"/>
        <v>0</v>
      </c>
      <c r="U62" s="16">
        <f t="shared" si="36"/>
        <v>0</v>
      </c>
      <c r="W62" s="16" t="str">
        <f t="shared" si="51"/>
        <v>1⁄4–32</v>
      </c>
      <c r="X62" s="16" t="str">
        <f t="shared" si="52"/>
        <v>UNEF</v>
      </c>
      <c r="Y62" s="16" t="str">
        <f t="shared" si="37"/>
        <v>3A</v>
      </c>
      <c r="Z62" s="16">
        <f t="shared" si="38"/>
        <v>0</v>
      </c>
      <c r="AA62" s="16">
        <f t="shared" si="39"/>
        <v>0.25</v>
      </c>
      <c r="AB62" s="16">
        <f t="shared" si="40"/>
        <v>0.24399999999999999</v>
      </c>
      <c r="AC62" s="16" t="str">
        <f t="shared" si="41"/>
        <v>—</v>
      </c>
      <c r="AD62" s="16">
        <f t="shared" si="42"/>
        <v>0.22969999999999999</v>
      </c>
      <c r="AE62" s="16">
        <f t="shared" si="43"/>
        <v>0.2273</v>
      </c>
      <c r="AF62" s="16">
        <f t="shared" si="44"/>
        <v>0.21279999999999999</v>
      </c>
      <c r="AG62" s="16" t="str">
        <f t="shared" si="45"/>
        <v>3B</v>
      </c>
      <c r="AH62" s="16">
        <f t="shared" si="46"/>
        <v>0.216</v>
      </c>
      <c r="AI62" s="16">
        <f t="shared" si="47"/>
        <v>0.22289999999999999</v>
      </c>
      <c r="AJ62" s="16">
        <f t="shared" si="48"/>
        <v>0.22969999999999999</v>
      </c>
      <c r="AK62" s="16">
        <f t="shared" si="49"/>
        <v>0.23280000000000001</v>
      </c>
      <c r="AL62" s="16">
        <f t="shared" si="50"/>
        <v>0.25</v>
      </c>
    </row>
    <row r="63" spans="3:38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35"/>
        <v>1⁄4–36</v>
      </c>
      <c r="U63" s="16" t="str">
        <f t="shared" si="36"/>
        <v>UNS</v>
      </c>
      <c r="W63" s="16" t="str">
        <f t="shared" si="51"/>
        <v>1⁄4–36</v>
      </c>
      <c r="X63" s="16" t="str">
        <f t="shared" si="52"/>
        <v>UNS</v>
      </c>
      <c r="Y63" s="16" t="str">
        <f t="shared" si="37"/>
        <v>2A</v>
      </c>
      <c r="Z63" s="16">
        <f t="shared" si="38"/>
        <v>8.9999999999999998E-4</v>
      </c>
      <c r="AA63" s="16">
        <f t="shared" si="39"/>
        <v>0.24909999999999999</v>
      </c>
      <c r="AB63" s="16">
        <f t="shared" si="40"/>
        <v>0.24360000000000001</v>
      </c>
      <c r="AC63" s="16" t="str">
        <f t="shared" si="41"/>
        <v>—</v>
      </c>
      <c r="AD63" s="16">
        <f t="shared" si="42"/>
        <v>0.2311</v>
      </c>
      <c r="AE63" s="16">
        <f t="shared" si="43"/>
        <v>0.22800000000000001</v>
      </c>
      <c r="AF63" s="16">
        <f t="shared" si="44"/>
        <v>0.21609999999999999</v>
      </c>
      <c r="AG63" s="16" t="str">
        <f t="shared" si="45"/>
        <v>2B</v>
      </c>
      <c r="AH63" s="16">
        <f t="shared" si="46"/>
        <v>0.22</v>
      </c>
      <c r="AI63" s="16">
        <f t="shared" si="47"/>
        <v>0.22600000000000001</v>
      </c>
      <c r="AJ63" s="16">
        <f t="shared" si="48"/>
        <v>0.23200000000000001</v>
      </c>
      <c r="AK63" s="16">
        <f t="shared" si="49"/>
        <v>0.23599999999999999</v>
      </c>
      <c r="AL63" s="16">
        <f t="shared" si="50"/>
        <v>0.25</v>
      </c>
    </row>
    <row r="64" spans="3:38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35"/>
        <v>1⁄4–40</v>
      </c>
      <c r="U64" s="16" t="str">
        <f t="shared" si="36"/>
        <v>UNS</v>
      </c>
      <c r="W64" s="16" t="str">
        <f t="shared" si="51"/>
        <v>1⁄4–40</v>
      </c>
      <c r="X64" s="16" t="str">
        <f t="shared" si="52"/>
        <v>UNS</v>
      </c>
      <c r="Y64" s="16" t="str">
        <f t="shared" si="37"/>
        <v>2A</v>
      </c>
      <c r="Z64" s="16">
        <f t="shared" si="38"/>
        <v>8.9999999999999998E-4</v>
      </c>
      <c r="AA64" s="16">
        <f t="shared" si="39"/>
        <v>0.24909999999999999</v>
      </c>
      <c r="AB64" s="16">
        <f t="shared" si="40"/>
        <v>0.24399999999999999</v>
      </c>
      <c r="AC64" s="16" t="str">
        <f t="shared" si="41"/>
        <v>—</v>
      </c>
      <c r="AD64" s="16">
        <f t="shared" si="42"/>
        <v>0.2329</v>
      </c>
      <c r="AE64" s="16">
        <f t="shared" si="43"/>
        <v>0.23</v>
      </c>
      <c r="AF64" s="16">
        <f t="shared" si="44"/>
        <v>0.21929999999999999</v>
      </c>
      <c r="AG64" s="16" t="str">
        <f t="shared" si="45"/>
        <v>2B</v>
      </c>
      <c r="AH64" s="16">
        <f t="shared" si="46"/>
        <v>0.223</v>
      </c>
      <c r="AI64" s="16">
        <f t="shared" si="47"/>
        <v>0.22900000000000001</v>
      </c>
      <c r="AJ64" s="16">
        <f t="shared" si="48"/>
        <v>0.23380000000000001</v>
      </c>
      <c r="AK64" s="16">
        <f t="shared" si="49"/>
        <v>0.23760000000000001</v>
      </c>
      <c r="AL64" s="16">
        <f t="shared" si="50"/>
        <v>0.25</v>
      </c>
    </row>
    <row r="65" spans="3:38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35"/>
        <v>1⁄4–48</v>
      </c>
      <c r="U65" s="16" t="str">
        <f t="shared" si="36"/>
        <v>UNS</v>
      </c>
      <c r="W65" s="16" t="str">
        <f t="shared" si="51"/>
        <v>1⁄4–48</v>
      </c>
      <c r="X65" s="16" t="str">
        <f t="shared" si="52"/>
        <v>UNS</v>
      </c>
      <c r="Y65" s="16" t="str">
        <f t="shared" si="37"/>
        <v>2A</v>
      </c>
      <c r="Z65" s="16">
        <f t="shared" si="38"/>
        <v>8.0000000000000004E-4</v>
      </c>
      <c r="AA65" s="16">
        <f t="shared" si="39"/>
        <v>0.2492</v>
      </c>
      <c r="AB65" s="16">
        <f t="shared" si="40"/>
        <v>0.2447</v>
      </c>
      <c r="AC65" s="16" t="str">
        <f t="shared" si="41"/>
        <v>—</v>
      </c>
      <c r="AD65" s="16">
        <f t="shared" si="42"/>
        <v>0.23569999999999999</v>
      </c>
      <c r="AE65" s="16">
        <f t="shared" si="43"/>
        <v>0.23300000000000001</v>
      </c>
      <c r="AF65" s="16">
        <f t="shared" si="44"/>
        <v>0.2243</v>
      </c>
      <c r="AG65" s="16" t="str">
        <f t="shared" si="45"/>
        <v>2B</v>
      </c>
      <c r="AH65" s="16">
        <f t="shared" si="46"/>
        <v>0.22700000000000001</v>
      </c>
      <c r="AI65" s="16">
        <f t="shared" si="47"/>
        <v>0.23200000000000001</v>
      </c>
      <c r="AJ65" s="16">
        <f t="shared" si="48"/>
        <v>0.23649999999999999</v>
      </c>
      <c r="AK65" s="16">
        <f t="shared" si="49"/>
        <v>0.24010000000000001</v>
      </c>
      <c r="AL65" s="16">
        <f t="shared" si="50"/>
        <v>0.25</v>
      </c>
    </row>
    <row r="66" spans="3:38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35"/>
        <v>1⁄4–56</v>
      </c>
      <c r="U66" s="16" t="str">
        <f t="shared" si="36"/>
        <v>UNS</v>
      </c>
      <c r="W66" s="16" t="str">
        <f t="shared" si="51"/>
        <v>1⁄4–56</v>
      </c>
      <c r="X66" s="16" t="str">
        <f t="shared" si="52"/>
        <v>UNS</v>
      </c>
      <c r="Y66" s="16" t="str">
        <f t="shared" si="37"/>
        <v>2A</v>
      </c>
      <c r="Z66" s="16">
        <f t="shared" si="38"/>
        <v>8.0000000000000004E-4</v>
      </c>
      <c r="AA66" s="16">
        <f t="shared" si="39"/>
        <v>0.2492</v>
      </c>
      <c r="AB66" s="16">
        <f t="shared" si="40"/>
        <v>0.24510000000000001</v>
      </c>
      <c r="AC66" s="16" t="str">
        <f t="shared" si="41"/>
        <v>—</v>
      </c>
      <c r="AD66" s="16">
        <f t="shared" si="42"/>
        <v>0.23760000000000001</v>
      </c>
      <c r="AE66" s="16">
        <f t="shared" si="43"/>
        <v>0.23499999999999999</v>
      </c>
      <c r="AF66" s="16">
        <f t="shared" si="44"/>
        <v>0.22800000000000001</v>
      </c>
      <c r="AG66" s="16" t="str">
        <f t="shared" si="45"/>
        <v>2B</v>
      </c>
      <c r="AH66" s="16">
        <f t="shared" si="46"/>
        <v>0.23100000000000001</v>
      </c>
      <c r="AI66" s="16">
        <f t="shared" si="47"/>
        <v>0.23499999999999999</v>
      </c>
      <c r="AJ66" s="16">
        <f t="shared" si="48"/>
        <v>0.2384</v>
      </c>
      <c r="AK66" s="16">
        <f t="shared" si="49"/>
        <v>0.2417</v>
      </c>
      <c r="AL66" s="16">
        <f t="shared" si="50"/>
        <v>0.25</v>
      </c>
    </row>
    <row r="67" spans="3:38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35"/>
        <v>5⁄16–18</v>
      </c>
      <c r="U67" s="16" t="str">
        <f t="shared" si="36"/>
        <v>UNC</v>
      </c>
      <c r="W67" s="16" t="str">
        <f t="shared" si="51"/>
        <v>5⁄16–18</v>
      </c>
      <c r="X67" s="16" t="str">
        <f t="shared" si="52"/>
        <v>UNC</v>
      </c>
      <c r="Y67" s="16" t="str">
        <f t="shared" si="37"/>
        <v>1A</v>
      </c>
      <c r="Z67" s="16">
        <f t="shared" si="38"/>
        <v>1.1999999999999999E-3</v>
      </c>
      <c r="AA67" s="16">
        <f t="shared" si="39"/>
        <v>0.31130000000000002</v>
      </c>
      <c r="AB67" s="16">
        <f t="shared" si="40"/>
        <v>0.29820000000000002</v>
      </c>
      <c r="AC67" s="16" t="str">
        <f t="shared" si="41"/>
        <v>—</v>
      </c>
      <c r="AD67" s="16">
        <f t="shared" si="42"/>
        <v>0.2752</v>
      </c>
      <c r="AE67" s="16">
        <f t="shared" si="43"/>
        <v>0.26910000000000001</v>
      </c>
      <c r="AF67" s="16">
        <f t="shared" si="44"/>
        <v>0.2452</v>
      </c>
      <c r="AG67" s="16" t="str">
        <f t="shared" si="45"/>
        <v>1B</v>
      </c>
      <c r="AH67" s="16">
        <f t="shared" si="46"/>
        <v>0.252</v>
      </c>
      <c r="AI67" s="16">
        <f t="shared" si="47"/>
        <v>0.26500000000000001</v>
      </c>
      <c r="AJ67" s="16">
        <f t="shared" si="48"/>
        <v>0.27639999999999998</v>
      </c>
      <c r="AK67" s="16">
        <f t="shared" si="49"/>
        <v>0.2843</v>
      </c>
      <c r="AL67" s="16">
        <f t="shared" si="50"/>
        <v>0.3125</v>
      </c>
    </row>
    <row r="68" spans="3:38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35"/>
        <v>0</v>
      </c>
      <c r="U68" s="16">
        <f t="shared" si="36"/>
        <v>0</v>
      </c>
      <c r="W68" s="16" t="str">
        <f t="shared" si="51"/>
        <v>5⁄16–18</v>
      </c>
      <c r="X68" s="16" t="str">
        <f t="shared" si="52"/>
        <v>UNC</v>
      </c>
      <c r="Y68" s="16" t="str">
        <f t="shared" si="37"/>
        <v>2A</v>
      </c>
      <c r="Z68" s="16">
        <f t="shared" si="38"/>
        <v>1.1999999999999999E-3</v>
      </c>
      <c r="AA68" s="16">
        <f t="shared" si="39"/>
        <v>0.31130000000000002</v>
      </c>
      <c r="AB68" s="16">
        <f t="shared" si="40"/>
        <v>0.30259999999999998</v>
      </c>
      <c r="AC68" s="16">
        <f t="shared" si="41"/>
        <v>0.29820000000000002</v>
      </c>
      <c r="AD68" s="16">
        <f t="shared" si="42"/>
        <v>0.2752</v>
      </c>
      <c r="AE68" s="16">
        <f t="shared" si="43"/>
        <v>0.2712</v>
      </c>
      <c r="AF68" s="16">
        <f t="shared" si="44"/>
        <v>0.2452</v>
      </c>
      <c r="AG68" s="16" t="str">
        <f t="shared" si="45"/>
        <v>2B</v>
      </c>
      <c r="AH68" s="16">
        <f t="shared" si="46"/>
        <v>0.252</v>
      </c>
      <c r="AI68" s="16">
        <f t="shared" si="47"/>
        <v>0.26500000000000001</v>
      </c>
      <c r="AJ68" s="16">
        <f t="shared" si="48"/>
        <v>0.27639999999999998</v>
      </c>
      <c r="AK68" s="16">
        <f t="shared" si="49"/>
        <v>0.28170000000000001</v>
      </c>
      <c r="AL68" s="16">
        <f t="shared" si="50"/>
        <v>0.3125</v>
      </c>
    </row>
    <row r="69" spans="3:38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si="35"/>
        <v>0</v>
      </c>
      <c r="U69" s="16">
        <f t="shared" si="36"/>
        <v>0</v>
      </c>
      <c r="W69" s="16" t="str">
        <f t="shared" si="51"/>
        <v>5⁄16–18</v>
      </c>
      <c r="X69" s="16" t="str">
        <f t="shared" si="52"/>
        <v>UNC</v>
      </c>
      <c r="Y69" s="16" t="str">
        <f t="shared" si="37"/>
        <v>3A</v>
      </c>
      <c r="Z69" s="16">
        <f t="shared" si="38"/>
        <v>0</v>
      </c>
      <c r="AA69" s="16">
        <f t="shared" si="39"/>
        <v>0.3125</v>
      </c>
      <c r="AB69" s="16">
        <f t="shared" si="40"/>
        <v>0.30380000000000001</v>
      </c>
      <c r="AC69" s="16" t="str">
        <f t="shared" si="41"/>
        <v>—</v>
      </c>
      <c r="AD69" s="16">
        <f t="shared" si="42"/>
        <v>0.27639999999999998</v>
      </c>
      <c r="AE69" s="16">
        <f t="shared" si="43"/>
        <v>0.27339999999999998</v>
      </c>
      <c r="AF69" s="16">
        <f t="shared" si="44"/>
        <v>0.24640000000000001</v>
      </c>
      <c r="AG69" s="16" t="str">
        <f t="shared" si="45"/>
        <v>3B</v>
      </c>
      <c r="AH69" s="16">
        <f t="shared" si="46"/>
        <v>0.252</v>
      </c>
      <c r="AI69" s="16">
        <f t="shared" si="47"/>
        <v>0.26300000000000001</v>
      </c>
      <c r="AJ69" s="16">
        <f t="shared" si="48"/>
        <v>0.27639999999999998</v>
      </c>
      <c r="AK69" s="16">
        <f t="shared" si="49"/>
        <v>0.28029999999999999</v>
      </c>
      <c r="AL69" s="16">
        <f t="shared" si="50"/>
        <v>0.3125</v>
      </c>
    </row>
    <row r="70" spans="3:38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5"/>
        <v>5⁄16–20</v>
      </c>
      <c r="U70" s="16" t="str">
        <f t="shared" si="36"/>
        <v>UN</v>
      </c>
      <c r="W70" s="16" t="str">
        <f t="shared" si="51"/>
        <v>5⁄16–20</v>
      </c>
      <c r="X70" s="16" t="str">
        <f t="shared" si="52"/>
        <v>UN</v>
      </c>
      <c r="Y70" s="16" t="str">
        <f t="shared" si="37"/>
        <v>2A</v>
      </c>
      <c r="Z70" s="16">
        <f t="shared" si="38"/>
        <v>1.1999999999999999E-3</v>
      </c>
      <c r="AA70" s="16">
        <f t="shared" si="39"/>
        <v>0.31130000000000002</v>
      </c>
      <c r="AB70" s="16">
        <f t="shared" si="40"/>
        <v>0.30320000000000003</v>
      </c>
      <c r="AC70" s="16" t="str">
        <f t="shared" si="41"/>
        <v>—</v>
      </c>
      <c r="AD70" s="16">
        <f t="shared" si="42"/>
        <v>0.27879999999999999</v>
      </c>
      <c r="AE70" s="16">
        <f t="shared" si="43"/>
        <v>0.27479999999999999</v>
      </c>
      <c r="AF70" s="16">
        <f t="shared" si="44"/>
        <v>0.25180000000000002</v>
      </c>
      <c r="AG70" s="16" t="str">
        <f t="shared" si="45"/>
        <v>2B</v>
      </c>
      <c r="AH70" s="16">
        <f t="shared" si="46"/>
        <v>0.25800000000000001</v>
      </c>
      <c r="AI70" s="16">
        <f t="shared" si="47"/>
        <v>0.27</v>
      </c>
      <c r="AJ70" s="16">
        <f t="shared" si="48"/>
        <v>0.28000000000000003</v>
      </c>
      <c r="AK70" s="16">
        <f t="shared" si="49"/>
        <v>0.28520000000000001</v>
      </c>
      <c r="AL70" s="16">
        <f t="shared" si="50"/>
        <v>0.3125</v>
      </c>
    </row>
    <row r="71" spans="3:38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5"/>
        <v>0</v>
      </c>
      <c r="U71" s="16">
        <f t="shared" si="36"/>
        <v>0</v>
      </c>
      <c r="W71" s="16" t="str">
        <f t="shared" si="51"/>
        <v>5⁄16–20</v>
      </c>
      <c r="X71" s="16" t="str">
        <f t="shared" si="52"/>
        <v>UN</v>
      </c>
      <c r="Y71" s="16" t="str">
        <f t="shared" si="37"/>
        <v>3A</v>
      </c>
      <c r="Z71" s="16">
        <f t="shared" si="38"/>
        <v>0</v>
      </c>
      <c r="AA71" s="16">
        <f t="shared" si="39"/>
        <v>0.3125</v>
      </c>
      <c r="AB71" s="16">
        <f t="shared" si="40"/>
        <v>0.3044</v>
      </c>
      <c r="AC71" s="16" t="str">
        <f t="shared" si="41"/>
        <v>—</v>
      </c>
      <c r="AD71" s="16">
        <f t="shared" si="42"/>
        <v>0.28000000000000003</v>
      </c>
      <c r="AE71" s="16">
        <f t="shared" si="43"/>
        <v>0.27700000000000002</v>
      </c>
      <c r="AF71" s="16">
        <f t="shared" si="44"/>
        <v>0.253</v>
      </c>
      <c r="AG71" s="16" t="str">
        <f t="shared" si="45"/>
        <v>3B</v>
      </c>
      <c r="AH71" s="16">
        <f t="shared" si="46"/>
        <v>0.25800000000000001</v>
      </c>
      <c r="AI71" s="16">
        <f t="shared" si="47"/>
        <v>0.26800000000000002</v>
      </c>
      <c r="AJ71" s="16">
        <f t="shared" si="48"/>
        <v>0.28000000000000003</v>
      </c>
      <c r="AK71" s="16">
        <f t="shared" si="49"/>
        <v>0.28389999999999999</v>
      </c>
      <c r="AL71" s="16">
        <f t="shared" si="50"/>
        <v>0.3125</v>
      </c>
    </row>
    <row r="72" spans="3:38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5"/>
        <v>5⁄16–24</v>
      </c>
      <c r="U72" s="16" t="str">
        <f t="shared" si="36"/>
        <v>UNF</v>
      </c>
      <c r="W72" s="16" t="str">
        <f t="shared" si="51"/>
        <v>5⁄16–24</v>
      </c>
      <c r="X72" s="16" t="str">
        <f t="shared" si="52"/>
        <v>UNF</v>
      </c>
      <c r="Y72" s="16" t="str">
        <f t="shared" si="37"/>
        <v>1A</v>
      </c>
      <c r="Z72" s="16">
        <f t="shared" si="38"/>
        <v>1.1000000000000001E-3</v>
      </c>
      <c r="AA72" s="16">
        <f t="shared" si="39"/>
        <v>0.31140000000000001</v>
      </c>
      <c r="AB72" s="16">
        <f t="shared" si="40"/>
        <v>0.30059999999999998</v>
      </c>
      <c r="AC72" s="16" t="str">
        <f t="shared" si="41"/>
        <v>—</v>
      </c>
      <c r="AD72" s="16">
        <f t="shared" si="42"/>
        <v>0.2843</v>
      </c>
      <c r="AE72" s="16">
        <f t="shared" si="43"/>
        <v>0.27879999999999999</v>
      </c>
      <c r="AF72" s="16">
        <f t="shared" si="44"/>
        <v>0.26179999999999998</v>
      </c>
      <c r="AG72" s="16" t="str">
        <f t="shared" si="45"/>
        <v>1B</v>
      </c>
      <c r="AH72" s="16">
        <f t="shared" si="46"/>
        <v>0.26700000000000002</v>
      </c>
      <c r="AI72" s="16">
        <f t="shared" si="47"/>
        <v>0.27700000000000002</v>
      </c>
      <c r="AJ72" s="16">
        <f t="shared" si="48"/>
        <v>0.28539999999999999</v>
      </c>
      <c r="AK72" s="16">
        <f t="shared" si="49"/>
        <v>0.29249999999999998</v>
      </c>
      <c r="AL72" s="16">
        <f t="shared" si="50"/>
        <v>0.3125</v>
      </c>
    </row>
    <row r="73" spans="3:38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5"/>
        <v>0</v>
      </c>
      <c r="U73" s="16">
        <f t="shared" si="36"/>
        <v>0</v>
      </c>
      <c r="W73" s="16" t="str">
        <f t="shared" si="51"/>
        <v>5⁄16–24</v>
      </c>
      <c r="X73" s="16" t="str">
        <f t="shared" si="52"/>
        <v>UNF</v>
      </c>
      <c r="Y73" s="16" t="str">
        <f t="shared" si="37"/>
        <v>2A</v>
      </c>
      <c r="Z73" s="16">
        <f t="shared" si="38"/>
        <v>1.1000000000000001E-3</v>
      </c>
      <c r="AA73" s="16">
        <f t="shared" si="39"/>
        <v>0.31140000000000001</v>
      </c>
      <c r="AB73" s="16">
        <f t="shared" si="40"/>
        <v>0.30420000000000003</v>
      </c>
      <c r="AC73" s="16" t="str">
        <f t="shared" si="41"/>
        <v>—</v>
      </c>
      <c r="AD73" s="16">
        <f t="shared" si="42"/>
        <v>0.2843</v>
      </c>
      <c r="AE73" s="16">
        <f t="shared" si="43"/>
        <v>0.28060000000000002</v>
      </c>
      <c r="AF73" s="16">
        <f t="shared" si="44"/>
        <v>0.26179999999999998</v>
      </c>
      <c r="AG73" s="16" t="str">
        <f t="shared" si="45"/>
        <v>2B</v>
      </c>
      <c r="AH73" s="16">
        <f t="shared" si="46"/>
        <v>0.26700000000000002</v>
      </c>
      <c r="AI73" s="16">
        <f t="shared" si="47"/>
        <v>0.27700000000000002</v>
      </c>
      <c r="AJ73" s="16">
        <f t="shared" si="48"/>
        <v>0.28539999999999999</v>
      </c>
      <c r="AK73" s="16">
        <f t="shared" si="49"/>
        <v>0.29020000000000001</v>
      </c>
      <c r="AL73" s="16">
        <f t="shared" si="50"/>
        <v>0.3125</v>
      </c>
    </row>
    <row r="74" spans="3:38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5"/>
        <v>0</v>
      </c>
      <c r="U74" s="16">
        <f t="shared" si="36"/>
        <v>0</v>
      </c>
      <c r="W74" s="16" t="str">
        <f t="shared" si="51"/>
        <v>5⁄16–24</v>
      </c>
      <c r="X74" s="16" t="str">
        <f t="shared" si="52"/>
        <v>UNF</v>
      </c>
      <c r="Y74" s="16" t="str">
        <f t="shared" si="37"/>
        <v>3A</v>
      </c>
      <c r="Z74" s="16">
        <f t="shared" si="38"/>
        <v>0</v>
      </c>
      <c r="AA74" s="16">
        <f t="shared" si="39"/>
        <v>0.3125</v>
      </c>
      <c r="AB74" s="16">
        <f t="shared" si="40"/>
        <v>0.30530000000000002</v>
      </c>
      <c r="AC74" s="16" t="str">
        <f t="shared" si="41"/>
        <v>—</v>
      </c>
      <c r="AD74" s="16">
        <f t="shared" si="42"/>
        <v>0.28539999999999999</v>
      </c>
      <c r="AE74" s="16">
        <f t="shared" si="43"/>
        <v>0.28270000000000001</v>
      </c>
      <c r="AF74" s="16">
        <f t="shared" si="44"/>
        <v>0.26290000000000002</v>
      </c>
      <c r="AG74" s="16" t="str">
        <f t="shared" si="45"/>
        <v>3B</v>
      </c>
      <c r="AH74" s="16">
        <f t="shared" si="46"/>
        <v>0.26700000000000002</v>
      </c>
      <c r="AI74" s="16">
        <f t="shared" si="47"/>
        <v>0.27539999999999998</v>
      </c>
      <c r="AJ74" s="16">
        <f t="shared" si="48"/>
        <v>0.28539999999999999</v>
      </c>
      <c r="AK74" s="16">
        <f t="shared" si="49"/>
        <v>0.28899999999999998</v>
      </c>
      <c r="AL74" s="16">
        <f t="shared" si="50"/>
        <v>0.3125</v>
      </c>
    </row>
    <row r="75" spans="3:38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5"/>
        <v>5⁄16–27</v>
      </c>
      <c r="U75" s="16" t="str">
        <f t="shared" si="36"/>
        <v>UNS</v>
      </c>
      <c r="W75" s="16" t="str">
        <f t="shared" si="51"/>
        <v>5⁄16–27</v>
      </c>
      <c r="X75" s="16" t="str">
        <f t="shared" si="52"/>
        <v>UNS</v>
      </c>
      <c r="Y75" s="16" t="str">
        <f t="shared" si="37"/>
        <v>2A</v>
      </c>
      <c r="Z75" s="16">
        <f t="shared" si="38"/>
        <v>1E-3</v>
      </c>
      <c r="AA75" s="16">
        <f t="shared" si="39"/>
        <v>0.3115</v>
      </c>
      <c r="AB75" s="16">
        <f t="shared" si="40"/>
        <v>0.30480000000000002</v>
      </c>
      <c r="AC75" s="16" t="str">
        <f t="shared" si="41"/>
        <v>—</v>
      </c>
      <c r="AD75" s="16">
        <f t="shared" si="42"/>
        <v>0.28739999999999999</v>
      </c>
      <c r="AE75" s="16">
        <f t="shared" si="43"/>
        <v>0.28389999999999999</v>
      </c>
      <c r="AF75" s="16">
        <f t="shared" si="44"/>
        <v>0.26740000000000003</v>
      </c>
      <c r="AG75" s="16" t="str">
        <f t="shared" si="45"/>
        <v>2B</v>
      </c>
      <c r="AH75" s="16">
        <f t="shared" si="46"/>
        <v>0.27200000000000002</v>
      </c>
      <c r="AI75" s="16">
        <f t="shared" si="47"/>
        <v>0.28100000000000003</v>
      </c>
      <c r="AJ75" s="16">
        <f t="shared" si="48"/>
        <v>0.28839999999999999</v>
      </c>
      <c r="AK75" s="16">
        <f t="shared" si="49"/>
        <v>0.29289999999999999</v>
      </c>
      <c r="AL75" s="16">
        <f t="shared" si="50"/>
        <v>0.3125</v>
      </c>
    </row>
    <row r="76" spans="3:38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5"/>
        <v>5⁄16–28</v>
      </c>
      <c r="U76" s="16" t="str">
        <f t="shared" si="36"/>
        <v>UN</v>
      </c>
      <c r="W76" s="16" t="str">
        <f t="shared" si="51"/>
        <v>5⁄16–28</v>
      </c>
      <c r="X76" s="16" t="str">
        <f t="shared" si="52"/>
        <v>UN</v>
      </c>
      <c r="Y76" s="16" t="str">
        <f t="shared" si="37"/>
        <v>2A</v>
      </c>
      <c r="Z76" s="16">
        <f t="shared" si="38"/>
        <v>1E-3</v>
      </c>
      <c r="AA76" s="16">
        <f t="shared" si="39"/>
        <v>0.3115</v>
      </c>
      <c r="AB76" s="16">
        <f t="shared" si="40"/>
        <v>0.30499999999999999</v>
      </c>
      <c r="AC76" s="16" t="str">
        <f t="shared" si="41"/>
        <v>—</v>
      </c>
      <c r="AD76" s="16">
        <f t="shared" si="42"/>
        <v>0.2883</v>
      </c>
      <c r="AE76" s="16">
        <f t="shared" si="43"/>
        <v>0.28489999999999999</v>
      </c>
      <c r="AF76" s="16">
        <f t="shared" si="44"/>
        <v>0.26889999999999997</v>
      </c>
      <c r="AG76" s="16" t="str">
        <f t="shared" si="45"/>
        <v>2B</v>
      </c>
      <c r="AH76" s="16">
        <f t="shared" si="46"/>
        <v>0.27400000000000002</v>
      </c>
      <c r="AI76" s="16">
        <f t="shared" si="47"/>
        <v>0.28199999999999997</v>
      </c>
      <c r="AJ76" s="16">
        <f t="shared" si="48"/>
        <v>0.2893</v>
      </c>
      <c r="AK76" s="16">
        <f t="shared" si="49"/>
        <v>0.29370000000000002</v>
      </c>
      <c r="AL76" s="16">
        <f t="shared" si="50"/>
        <v>0.3125</v>
      </c>
    </row>
    <row r="77" spans="3:38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5"/>
        <v>0</v>
      </c>
      <c r="U77" s="16">
        <f t="shared" si="36"/>
        <v>0</v>
      </c>
      <c r="W77" s="16" t="str">
        <f t="shared" si="51"/>
        <v>5⁄16–28</v>
      </c>
      <c r="X77" s="16" t="str">
        <f t="shared" si="52"/>
        <v>UN</v>
      </c>
      <c r="Y77" s="16" t="str">
        <f t="shared" si="37"/>
        <v>3A</v>
      </c>
      <c r="Z77" s="16">
        <f t="shared" si="38"/>
        <v>0</v>
      </c>
      <c r="AA77" s="16">
        <f t="shared" si="39"/>
        <v>0.3125</v>
      </c>
      <c r="AB77" s="16">
        <f t="shared" si="40"/>
        <v>0.30599999999999999</v>
      </c>
      <c r="AC77" s="16" t="str">
        <f t="shared" si="41"/>
        <v>—</v>
      </c>
      <c r="AD77" s="16">
        <f t="shared" si="42"/>
        <v>0.2893</v>
      </c>
      <c r="AE77" s="16">
        <f t="shared" si="43"/>
        <v>0.28670000000000001</v>
      </c>
      <c r="AF77" s="16">
        <f t="shared" si="44"/>
        <v>0.26989999999999997</v>
      </c>
      <c r="AG77" s="16" t="str">
        <f t="shared" si="45"/>
        <v>3B</v>
      </c>
      <c r="AH77" s="16">
        <f t="shared" si="46"/>
        <v>0.27400000000000002</v>
      </c>
      <c r="AI77" s="16">
        <f t="shared" si="47"/>
        <v>0.28070000000000001</v>
      </c>
      <c r="AJ77" s="16">
        <f t="shared" si="48"/>
        <v>0.2893</v>
      </c>
      <c r="AK77" s="16">
        <f t="shared" si="49"/>
        <v>0.29260000000000003</v>
      </c>
      <c r="AL77" s="16">
        <f t="shared" si="50"/>
        <v>0.3125</v>
      </c>
    </row>
    <row r="78" spans="3:38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5"/>
        <v>5⁄16–32</v>
      </c>
      <c r="U78" s="16" t="str">
        <f t="shared" si="36"/>
        <v>UNEF</v>
      </c>
      <c r="W78" s="16" t="str">
        <f t="shared" si="51"/>
        <v>5⁄16–32</v>
      </c>
      <c r="X78" s="16" t="str">
        <f t="shared" si="52"/>
        <v>UNEF</v>
      </c>
      <c r="Y78" s="16" t="str">
        <f t="shared" si="37"/>
        <v>2A</v>
      </c>
      <c r="Z78" s="16">
        <f t="shared" si="38"/>
        <v>1E-3</v>
      </c>
      <c r="AA78" s="16">
        <f t="shared" si="39"/>
        <v>0.3115</v>
      </c>
      <c r="AB78" s="16">
        <f t="shared" si="40"/>
        <v>0.30549999999999999</v>
      </c>
      <c r="AC78" s="16" t="str">
        <f t="shared" si="41"/>
        <v>—</v>
      </c>
      <c r="AD78" s="16">
        <f t="shared" si="42"/>
        <v>0.29120000000000001</v>
      </c>
      <c r="AE78" s="16">
        <f t="shared" si="43"/>
        <v>0.28799999999999998</v>
      </c>
      <c r="AF78" s="16">
        <f t="shared" si="44"/>
        <v>0.27429999999999999</v>
      </c>
      <c r="AG78" s="16" t="str">
        <f t="shared" si="45"/>
        <v>2B</v>
      </c>
      <c r="AH78" s="16">
        <f t="shared" si="46"/>
        <v>0.27900000000000003</v>
      </c>
      <c r="AI78" s="16">
        <f t="shared" si="47"/>
        <v>0.28599999999999998</v>
      </c>
      <c r="AJ78" s="16">
        <f t="shared" si="48"/>
        <v>0.29220000000000002</v>
      </c>
      <c r="AK78" s="16">
        <f t="shared" si="49"/>
        <v>0.2964</v>
      </c>
      <c r="AL78" s="16">
        <f t="shared" si="50"/>
        <v>0.3125</v>
      </c>
    </row>
    <row r="79" spans="3:38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5"/>
        <v>0</v>
      </c>
      <c r="U79" s="16">
        <f t="shared" si="36"/>
        <v>0</v>
      </c>
      <c r="W79" s="16" t="str">
        <f t="shared" si="51"/>
        <v>5⁄16–32</v>
      </c>
      <c r="X79" s="16" t="str">
        <f t="shared" si="52"/>
        <v>UNEF</v>
      </c>
      <c r="Y79" s="16" t="str">
        <f t="shared" si="37"/>
        <v>3A</v>
      </c>
      <c r="Z79" s="16">
        <f t="shared" si="38"/>
        <v>0</v>
      </c>
      <c r="AA79" s="16">
        <f t="shared" si="39"/>
        <v>0.3125</v>
      </c>
      <c r="AB79" s="16">
        <f t="shared" si="40"/>
        <v>0.30649999999999999</v>
      </c>
      <c r="AC79" s="16" t="str">
        <f t="shared" si="41"/>
        <v>—</v>
      </c>
      <c r="AD79" s="16">
        <f t="shared" si="42"/>
        <v>0.29220000000000002</v>
      </c>
      <c r="AE79" s="16">
        <f t="shared" si="43"/>
        <v>0.2898</v>
      </c>
      <c r="AF79" s="16">
        <f t="shared" si="44"/>
        <v>0.27529999999999999</v>
      </c>
      <c r="AG79" s="16" t="str">
        <f t="shared" si="45"/>
        <v>3B</v>
      </c>
      <c r="AH79" s="16">
        <f t="shared" si="46"/>
        <v>0.27900000000000003</v>
      </c>
      <c r="AI79" s="16">
        <f t="shared" si="47"/>
        <v>0.28470000000000001</v>
      </c>
      <c r="AJ79" s="16">
        <f t="shared" si="48"/>
        <v>0.29220000000000002</v>
      </c>
      <c r="AK79" s="16">
        <f t="shared" si="49"/>
        <v>0.29530000000000001</v>
      </c>
      <c r="AL79" s="16">
        <f t="shared" si="50"/>
        <v>0.3125</v>
      </c>
    </row>
    <row r="80" spans="3:38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5"/>
        <v>5⁄16–36</v>
      </c>
      <c r="U80" s="16" t="str">
        <f t="shared" si="36"/>
        <v>UNS</v>
      </c>
      <c r="W80" s="16" t="str">
        <f t="shared" si="51"/>
        <v>5⁄16–36</v>
      </c>
      <c r="X80" s="16" t="str">
        <f t="shared" si="52"/>
        <v>UNS</v>
      </c>
      <c r="Y80" s="16" t="str">
        <f t="shared" si="37"/>
        <v>2A</v>
      </c>
      <c r="Z80" s="16">
        <f t="shared" si="38"/>
        <v>8.9999999999999998E-4</v>
      </c>
      <c r="AA80" s="16">
        <f t="shared" si="39"/>
        <v>0.31159999999999999</v>
      </c>
      <c r="AB80" s="16">
        <f t="shared" si="40"/>
        <v>0.30609999999999998</v>
      </c>
      <c r="AC80" s="16" t="str">
        <f t="shared" si="41"/>
        <v>—</v>
      </c>
      <c r="AD80" s="16">
        <f t="shared" si="42"/>
        <v>0.29360000000000003</v>
      </c>
      <c r="AE80" s="16">
        <f t="shared" si="43"/>
        <v>0.29049999999999998</v>
      </c>
      <c r="AF80" s="16">
        <f t="shared" si="44"/>
        <v>0.27850000000000003</v>
      </c>
      <c r="AG80" s="16" t="str">
        <f t="shared" si="45"/>
        <v>2B</v>
      </c>
      <c r="AH80" s="16">
        <f t="shared" si="46"/>
        <v>0.28199999999999997</v>
      </c>
      <c r="AI80" s="16">
        <f t="shared" si="47"/>
        <v>0.28899999999999998</v>
      </c>
      <c r="AJ80" s="16">
        <f t="shared" si="48"/>
        <v>0.29449999999999998</v>
      </c>
      <c r="AK80" s="16">
        <f t="shared" si="49"/>
        <v>0.29849999999999999</v>
      </c>
      <c r="AL80" s="16">
        <f t="shared" si="50"/>
        <v>0.3125</v>
      </c>
    </row>
    <row r="81" spans="3:38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5"/>
        <v>5⁄16–40</v>
      </c>
      <c r="U81" s="16" t="str">
        <f t="shared" si="36"/>
        <v>UNS</v>
      </c>
      <c r="W81" s="16" t="str">
        <f t="shared" si="51"/>
        <v>5⁄16–40</v>
      </c>
      <c r="X81" s="16" t="str">
        <f t="shared" si="52"/>
        <v>UNS</v>
      </c>
      <c r="Y81" s="16" t="str">
        <f t="shared" si="37"/>
        <v>2A</v>
      </c>
      <c r="Z81" s="16">
        <f t="shared" si="38"/>
        <v>8.9999999999999998E-4</v>
      </c>
      <c r="AA81" s="16">
        <f t="shared" si="39"/>
        <v>0.31159999999999999</v>
      </c>
      <c r="AB81" s="16">
        <f t="shared" si="40"/>
        <v>0.30649999999999999</v>
      </c>
      <c r="AC81" s="16" t="str">
        <f t="shared" si="41"/>
        <v>—</v>
      </c>
      <c r="AD81" s="16">
        <f t="shared" si="42"/>
        <v>0.2954</v>
      </c>
      <c r="AE81" s="16">
        <f t="shared" si="43"/>
        <v>0.29249999999999998</v>
      </c>
      <c r="AF81" s="16">
        <f t="shared" si="44"/>
        <v>0.28179999999999999</v>
      </c>
      <c r="AG81" s="16" t="str">
        <f t="shared" si="45"/>
        <v>2B</v>
      </c>
      <c r="AH81" s="16">
        <f t="shared" si="46"/>
        <v>0.28499999999999998</v>
      </c>
      <c r="AI81" s="16">
        <f t="shared" si="47"/>
        <v>0.29099999999999998</v>
      </c>
      <c r="AJ81" s="16">
        <f t="shared" si="48"/>
        <v>0.29630000000000001</v>
      </c>
      <c r="AK81" s="16">
        <f t="shared" si="49"/>
        <v>0.30009999999999998</v>
      </c>
      <c r="AL81" s="16">
        <f t="shared" si="50"/>
        <v>0.3125</v>
      </c>
    </row>
    <row r="82" spans="3:38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5"/>
        <v>5⁄16–48</v>
      </c>
      <c r="U82" s="16" t="str">
        <f t="shared" si="36"/>
        <v>UNS</v>
      </c>
      <c r="W82" s="16" t="str">
        <f t="shared" si="51"/>
        <v>5⁄16–48</v>
      </c>
      <c r="X82" s="16" t="str">
        <f t="shared" si="52"/>
        <v>UNS</v>
      </c>
      <c r="Y82" s="16" t="str">
        <f t="shared" si="37"/>
        <v>2A</v>
      </c>
      <c r="Z82" s="16">
        <f t="shared" si="38"/>
        <v>8.0000000000000004E-4</v>
      </c>
      <c r="AA82" s="16">
        <f t="shared" si="39"/>
        <v>0.31169999999999998</v>
      </c>
      <c r="AB82" s="16">
        <f t="shared" si="40"/>
        <v>0.30719999999999997</v>
      </c>
      <c r="AC82" s="16" t="str">
        <f t="shared" si="41"/>
        <v>—</v>
      </c>
      <c r="AD82" s="16">
        <f t="shared" si="42"/>
        <v>0.29820000000000002</v>
      </c>
      <c r="AE82" s="16">
        <f t="shared" si="43"/>
        <v>0.29549999999999998</v>
      </c>
      <c r="AF82" s="16">
        <f t="shared" si="44"/>
        <v>0.28689999999999999</v>
      </c>
      <c r="AG82" s="16" t="str">
        <f t="shared" si="45"/>
        <v>2B</v>
      </c>
      <c r="AH82" s="16">
        <f t="shared" si="46"/>
        <v>0.28999999999999998</v>
      </c>
      <c r="AI82" s="16">
        <f t="shared" si="47"/>
        <v>0.29499999999999998</v>
      </c>
      <c r="AJ82" s="16">
        <f t="shared" si="48"/>
        <v>0.29899999999999999</v>
      </c>
      <c r="AK82" s="16">
        <f t="shared" si="49"/>
        <v>0.30259999999999998</v>
      </c>
      <c r="AL82" s="16">
        <f t="shared" si="50"/>
        <v>0.3125</v>
      </c>
    </row>
    <row r="83" spans="3:38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5"/>
        <v>3⁄8–16</v>
      </c>
      <c r="U83" s="16" t="str">
        <f t="shared" si="36"/>
        <v>UNC</v>
      </c>
      <c r="W83" s="16" t="str">
        <f t="shared" si="51"/>
        <v>3⁄8–16</v>
      </c>
      <c r="X83" s="16" t="str">
        <f t="shared" si="52"/>
        <v>UNC</v>
      </c>
      <c r="Y83" s="16" t="str">
        <f t="shared" si="37"/>
        <v>1A</v>
      </c>
      <c r="Z83" s="16">
        <f t="shared" si="38"/>
        <v>1.2999999999999999E-3</v>
      </c>
      <c r="AA83" s="16">
        <f t="shared" si="39"/>
        <v>0.37369999999999998</v>
      </c>
      <c r="AB83" s="16">
        <f t="shared" si="40"/>
        <v>0.35949999999999999</v>
      </c>
      <c r="AC83" s="16" t="str">
        <f t="shared" si="41"/>
        <v>—</v>
      </c>
      <c r="AD83" s="16">
        <f t="shared" si="42"/>
        <v>0.33310000000000001</v>
      </c>
      <c r="AE83" s="16">
        <f t="shared" si="43"/>
        <v>0.3266</v>
      </c>
      <c r="AF83" s="16">
        <f t="shared" si="44"/>
        <v>0.29920000000000002</v>
      </c>
      <c r="AG83" s="16" t="str">
        <f t="shared" si="45"/>
        <v>1B</v>
      </c>
      <c r="AH83" s="16">
        <f t="shared" si="46"/>
        <v>0.307</v>
      </c>
      <c r="AI83" s="16">
        <f t="shared" si="47"/>
        <v>0.32100000000000001</v>
      </c>
      <c r="AJ83" s="16">
        <f t="shared" si="48"/>
        <v>0.33439999999999998</v>
      </c>
      <c r="AK83" s="16">
        <f t="shared" si="49"/>
        <v>0.34289999999999998</v>
      </c>
      <c r="AL83" s="16">
        <f t="shared" si="50"/>
        <v>0.375</v>
      </c>
    </row>
    <row r="84" spans="3:38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5"/>
        <v>0</v>
      </c>
      <c r="U84" s="16">
        <f t="shared" si="36"/>
        <v>0</v>
      </c>
      <c r="W84" s="16" t="str">
        <f t="shared" si="51"/>
        <v>3⁄8–16</v>
      </c>
      <c r="X84" s="16" t="str">
        <f t="shared" si="52"/>
        <v>UNC</v>
      </c>
      <c r="Y84" s="16" t="str">
        <f t="shared" si="37"/>
        <v>2A</v>
      </c>
      <c r="Z84" s="16">
        <f t="shared" si="38"/>
        <v>1.2999999999999999E-3</v>
      </c>
      <c r="AA84" s="16">
        <f t="shared" si="39"/>
        <v>0.37369999999999998</v>
      </c>
      <c r="AB84" s="16">
        <f t="shared" si="40"/>
        <v>0.36430000000000001</v>
      </c>
      <c r="AC84" s="16">
        <f t="shared" si="41"/>
        <v>0.35949999999999999</v>
      </c>
      <c r="AD84" s="16">
        <f t="shared" si="42"/>
        <v>0.33310000000000001</v>
      </c>
      <c r="AE84" s="16">
        <f t="shared" si="43"/>
        <v>0.32869999999999999</v>
      </c>
      <c r="AF84" s="16">
        <f t="shared" si="44"/>
        <v>0.29920000000000002</v>
      </c>
      <c r="AG84" s="16" t="str">
        <f t="shared" si="45"/>
        <v>2B</v>
      </c>
      <c r="AH84" s="16">
        <f t="shared" si="46"/>
        <v>0.307</v>
      </c>
      <c r="AI84" s="16">
        <f t="shared" si="47"/>
        <v>0.32100000000000001</v>
      </c>
      <c r="AJ84" s="16">
        <f t="shared" si="48"/>
        <v>0.33439999999999998</v>
      </c>
      <c r="AK84" s="16">
        <f t="shared" si="49"/>
        <v>0.34010000000000001</v>
      </c>
      <c r="AL84" s="16">
        <f t="shared" si="50"/>
        <v>0.375</v>
      </c>
    </row>
    <row r="85" spans="3:38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5"/>
        <v>0</v>
      </c>
      <c r="U85" s="16">
        <f t="shared" si="36"/>
        <v>0</v>
      </c>
      <c r="W85" s="16" t="str">
        <f t="shared" si="51"/>
        <v>3⁄8–16</v>
      </c>
      <c r="X85" s="16" t="str">
        <f t="shared" si="52"/>
        <v>UNC</v>
      </c>
      <c r="Y85" s="16" t="str">
        <f t="shared" si="37"/>
        <v>3A</v>
      </c>
      <c r="Z85" s="16">
        <f t="shared" si="38"/>
        <v>0</v>
      </c>
      <c r="AA85" s="16">
        <f t="shared" si="39"/>
        <v>0.375</v>
      </c>
      <c r="AB85" s="16">
        <f t="shared" si="40"/>
        <v>0.36559999999999998</v>
      </c>
      <c r="AC85" s="16" t="str">
        <f t="shared" si="41"/>
        <v>—</v>
      </c>
      <c r="AD85" s="16">
        <f t="shared" si="42"/>
        <v>0.33439999999999998</v>
      </c>
      <c r="AE85" s="16">
        <f t="shared" si="43"/>
        <v>0.33110000000000001</v>
      </c>
      <c r="AF85" s="16">
        <f t="shared" si="44"/>
        <v>0.30049999999999999</v>
      </c>
      <c r="AG85" s="16" t="str">
        <f t="shared" si="45"/>
        <v>3B</v>
      </c>
      <c r="AH85" s="16">
        <f t="shared" si="46"/>
        <v>0.307</v>
      </c>
      <c r="AI85" s="16">
        <f t="shared" si="47"/>
        <v>0.31819999999999998</v>
      </c>
      <c r="AJ85" s="16">
        <f t="shared" si="48"/>
        <v>0.33439999999999998</v>
      </c>
      <c r="AK85" s="16">
        <f t="shared" si="49"/>
        <v>0.3387</v>
      </c>
      <c r="AL85" s="16">
        <f t="shared" si="50"/>
        <v>0.375</v>
      </c>
    </row>
    <row r="86" spans="3:38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5"/>
        <v>3⁄8–18</v>
      </c>
      <c r="U86" s="16" t="str">
        <f t="shared" si="36"/>
        <v>UNS</v>
      </c>
      <c r="W86" s="16" t="str">
        <f t="shared" si="51"/>
        <v>3⁄8–18</v>
      </c>
      <c r="X86" s="16" t="str">
        <f t="shared" si="52"/>
        <v>UNS</v>
      </c>
      <c r="Y86" s="16" t="str">
        <f t="shared" si="37"/>
        <v>2A</v>
      </c>
      <c r="Z86" s="16">
        <f t="shared" si="38"/>
        <v>1.2999999999999999E-3</v>
      </c>
      <c r="AA86" s="16">
        <f t="shared" si="39"/>
        <v>0.37369999999999998</v>
      </c>
      <c r="AB86" s="16">
        <f t="shared" si="40"/>
        <v>0.36499999999999999</v>
      </c>
      <c r="AC86" s="16" t="str">
        <f t="shared" si="41"/>
        <v>—</v>
      </c>
      <c r="AD86" s="16">
        <f t="shared" si="42"/>
        <v>0.33760000000000001</v>
      </c>
      <c r="AE86" s="16">
        <f t="shared" si="43"/>
        <v>0.33329999999999999</v>
      </c>
      <c r="AF86" s="16">
        <f t="shared" si="44"/>
        <v>0.30759999999999998</v>
      </c>
      <c r="AG86" s="16" t="str">
        <f t="shared" si="45"/>
        <v>2B</v>
      </c>
      <c r="AH86" s="16">
        <f t="shared" si="46"/>
        <v>0.315</v>
      </c>
      <c r="AI86" s="16">
        <f t="shared" si="47"/>
        <v>0.32800000000000001</v>
      </c>
      <c r="AJ86" s="16">
        <f t="shared" si="48"/>
        <v>0.33889999999999998</v>
      </c>
      <c r="AK86" s="16">
        <f t="shared" si="49"/>
        <v>0.34449999999999997</v>
      </c>
      <c r="AL86" s="16">
        <f t="shared" si="50"/>
        <v>0.375</v>
      </c>
    </row>
    <row r="87" spans="3:38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5"/>
        <v>3⁄8–20</v>
      </c>
      <c r="U87" s="16" t="str">
        <f t="shared" si="36"/>
        <v>UN</v>
      </c>
      <c r="W87" s="16" t="str">
        <f t="shared" si="51"/>
        <v>3⁄8–20</v>
      </c>
      <c r="X87" s="16" t="str">
        <f t="shared" si="52"/>
        <v>UN</v>
      </c>
      <c r="Y87" s="16" t="str">
        <f t="shared" si="37"/>
        <v>2A</v>
      </c>
      <c r="Z87" s="16">
        <f t="shared" si="38"/>
        <v>1.1999999999999999E-3</v>
      </c>
      <c r="AA87" s="16">
        <f t="shared" si="39"/>
        <v>0.37380000000000002</v>
      </c>
      <c r="AB87" s="16">
        <f t="shared" si="40"/>
        <v>0.36570000000000003</v>
      </c>
      <c r="AC87" s="16" t="str">
        <f t="shared" si="41"/>
        <v>—</v>
      </c>
      <c r="AD87" s="16">
        <f t="shared" si="42"/>
        <v>0.34129999999999999</v>
      </c>
      <c r="AE87" s="16">
        <f t="shared" si="43"/>
        <v>0.3372</v>
      </c>
      <c r="AF87" s="16">
        <f t="shared" si="44"/>
        <v>0.31430000000000002</v>
      </c>
      <c r="AG87" s="16" t="str">
        <f t="shared" si="45"/>
        <v>2B</v>
      </c>
      <c r="AH87" s="16">
        <f t="shared" si="46"/>
        <v>0.32100000000000001</v>
      </c>
      <c r="AI87" s="16">
        <f t="shared" si="47"/>
        <v>0.33200000000000002</v>
      </c>
      <c r="AJ87" s="16">
        <f t="shared" si="48"/>
        <v>0.34250000000000003</v>
      </c>
      <c r="AK87" s="16">
        <f t="shared" si="49"/>
        <v>0.34789999999999999</v>
      </c>
      <c r="AL87" s="16">
        <f t="shared" si="50"/>
        <v>0.375</v>
      </c>
    </row>
    <row r="88" spans="3:38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5"/>
        <v>0</v>
      </c>
      <c r="U88" s="16">
        <f t="shared" si="36"/>
        <v>0</v>
      </c>
      <c r="W88" s="16" t="str">
        <f t="shared" si="51"/>
        <v>3⁄8–20</v>
      </c>
      <c r="X88" s="16" t="str">
        <f t="shared" si="52"/>
        <v>UN</v>
      </c>
      <c r="Y88" s="16" t="str">
        <f t="shared" si="37"/>
        <v>3A</v>
      </c>
      <c r="Z88" s="16">
        <f t="shared" si="38"/>
        <v>0</v>
      </c>
      <c r="AA88" s="16">
        <f t="shared" si="39"/>
        <v>0.375</v>
      </c>
      <c r="AB88" s="16">
        <f t="shared" si="40"/>
        <v>0.3669</v>
      </c>
      <c r="AC88" s="16" t="str">
        <f t="shared" si="41"/>
        <v>—</v>
      </c>
      <c r="AD88" s="16">
        <f t="shared" si="42"/>
        <v>0.34250000000000003</v>
      </c>
      <c r="AE88" s="16">
        <f t="shared" si="43"/>
        <v>0.33939999999999998</v>
      </c>
      <c r="AF88" s="16">
        <f t="shared" si="44"/>
        <v>0.3155</v>
      </c>
      <c r="AG88" s="16" t="str">
        <f t="shared" si="45"/>
        <v>3B</v>
      </c>
      <c r="AH88" s="16">
        <f t="shared" si="46"/>
        <v>0.32100000000000001</v>
      </c>
      <c r="AI88" s="16">
        <f t="shared" si="47"/>
        <v>0.32969999999999999</v>
      </c>
      <c r="AJ88" s="16">
        <f t="shared" si="48"/>
        <v>0.34250000000000003</v>
      </c>
      <c r="AK88" s="16">
        <f t="shared" si="49"/>
        <v>0.34649999999999997</v>
      </c>
      <c r="AL88" s="16">
        <f t="shared" si="50"/>
        <v>0.375</v>
      </c>
    </row>
    <row r="89" spans="3:38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5"/>
        <v>3⁄8–24</v>
      </c>
      <c r="U89" s="16" t="str">
        <f t="shared" si="36"/>
        <v>UNF</v>
      </c>
      <c r="W89" s="16" t="str">
        <f t="shared" si="51"/>
        <v>3⁄8–24</v>
      </c>
      <c r="X89" s="16" t="str">
        <f t="shared" si="52"/>
        <v>UNF</v>
      </c>
      <c r="Y89" s="16" t="str">
        <f t="shared" si="37"/>
        <v>1A</v>
      </c>
      <c r="Z89" s="16">
        <f t="shared" si="38"/>
        <v>1.1000000000000001E-3</v>
      </c>
      <c r="AA89" s="16">
        <f t="shared" si="39"/>
        <v>0.37390000000000001</v>
      </c>
      <c r="AB89" s="16">
        <f t="shared" si="40"/>
        <v>0.36309999999999998</v>
      </c>
      <c r="AC89" s="16" t="str">
        <f t="shared" si="41"/>
        <v>—</v>
      </c>
      <c r="AD89" s="16">
        <f t="shared" si="42"/>
        <v>0.3468</v>
      </c>
      <c r="AE89" s="16">
        <f t="shared" si="43"/>
        <v>0.34110000000000001</v>
      </c>
      <c r="AF89" s="16">
        <f t="shared" si="44"/>
        <v>0.32429999999999998</v>
      </c>
      <c r="AG89" s="16" t="str">
        <f t="shared" si="45"/>
        <v>1B</v>
      </c>
      <c r="AH89" s="16">
        <f t="shared" si="46"/>
        <v>0.33</v>
      </c>
      <c r="AI89" s="16">
        <f t="shared" si="47"/>
        <v>0.34</v>
      </c>
      <c r="AJ89" s="16">
        <f t="shared" si="48"/>
        <v>0.34789999999999999</v>
      </c>
      <c r="AK89" s="16">
        <f t="shared" si="49"/>
        <v>0.3553</v>
      </c>
      <c r="AL89" s="16">
        <f t="shared" si="50"/>
        <v>0.375</v>
      </c>
    </row>
    <row r="90" spans="3:38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5"/>
        <v>0</v>
      </c>
      <c r="U90" s="16">
        <f t="shared" si="36"/>
        <v>0</v>
      </c>
      <c r="W90" s="16" t="str">
        <f t="shared" si="51"/>
        <v>3⁄8–24</v>
      </c>
      <c r="X90" s="16" t="str">
        <f t="shared" si="52"/>
        <v>UNF</v>
      </c>
      <c r="Y90" s="16" t="str">
        <f t="shared" si="37"/>
        <v>2A</v>
      </c>
      <c r="Z90" s="16">
        <f t="shared" si="38"/>
        <v>1.1000000000000001E-3</v>
      </c>
      <c r="AA90" s="16">
        <f t="shared" si="39"/>
        <v>0.37390000000000001</v>
      </c>
      <c r="AB90" s="16">
        <f t="shared" si="40"/>
        <v>0.36670000000000003</v>
      </c>
      <c r="AC90" s="16" t="str">
        <f t="shared" si="41"/>
        <v>—</v>
      </c>
      <c r="AD90" s="16">
        <f t="shared" si="42"/>
        <v>0.3468</v>
      </c>
      <c r="AE90" s="16">
        <f t="shared" si="43"/>
        <v>0.34300000000000003</v>
      </c>
      <c r="AF90" s="16">
        <f t="shared" si="44"/>
        <v>0.32429999999999998</v>
      </c>
      <c r="AG90" s="16" t="str">
        <f t="shared" si="45"/>
        <v>2B</v>
      </c>
      <c r="AH90" s="16">
        <f t="shared" si="46"/>
        <v>0.33</v>
      </c>
      <c r="AI90" s="16">
        <f t="shared" si="47"/>
        <v>0.34</v>
      </c>
      <c r="AJ90" s="16">
        <f t="shared" si="48"/>
        <v>0.34789999999999999</v>
      </c>
      <c r="AK90" s="16">
        <f t="shared" si="49"/>
        <v>0.3528</v>
      </c>
      <c r="AL90" s="16">
        <f t="shared" si="50"/>
        <v>0.375</v>
      </c>
    </row>
    <row r="91" spans="3:38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ref="T91:T154" si="53">IF(OR($C91="1A",$C91="2A",$C91="3A"),A91,C91)</f>
        <v>3⁄8–24</v>
      </c>
      <c r="U91" s="16" t="str">
        <f t="shared" ref="U91:U154" si="54">IF(OR($C91="1A",$C91="2A",$C91="3A"),B91,D91)</f>
        <v>UNF</v>
      </c>
      <c r="W91" s="16" t="str">
        <f t="shared" si="51"/>
        <v>3⁄8–24</v>
      </c>
      <c r="X91" s="16" t="str">
        <f t="shared" si="52"/>
        <v>UNF</v>
      </c>
      <c r="Y91" s="16" t="str">
        <f t="shared" ref="Y91:Y154" si="55">IF(OR($C91="1A",$C91="2A",$C91="3A"),C91,E91)</f>
        <v>3A</v>
      </c>
      <c r="Z91" s="16">
        <f t="shared" ref="Z91:Z154" si="56">IF(OR($C91="1A",$C91="2A",$C91="3A"),D91,F91)</f>
        <v>0</v>
      </c>
      <c r="AA91" s="16">
        <f t="shared" ref="AA91:AA154" si="57">IF(OR($C91="1A",$C91="2A",$C91="3A"),E91,G91)</f>
        <v>0.375</v>
      </c>
      <c r="AB91" s="16">
        <f t="shared" ref="AB91:AB154" si="58">IF(OR($C91="1A",$C91="2A",$C91="3A"),F91,H91)</f>
        <v>0.36780000000000002</v>
      </c>
      <c r="AC91" s="16" t="str">
        <f t="shared" ref="AC91:AC154" si="59">IF(OR($C91="1A",$C91="2A",$C91="3A"),G91,I91)</f>
        <v>—</v>
      </c>
      <c r="AD91" s="16">
        <f t="shared" ref="AD91:AD154" si="60">IF(OR($C91="1A",$C91="2A",$C91="3A"),H91,J91)</f>
        <v>0.34789999999999999</v>
      </c>
      <c r="AE91" s="16">
        <f t="shared" ref="AE91:AE154" si="61">IF(OR($C91="1A",$C91="2A",$C91="3A"),I91,K91)</f>
        <v>0.34499999999999997</v>
      </c>
      <c r="AF91" s="16">
        <f t="shared" ref="AF91:AF154" si="62">IF(OR($C91="1A",$C91="2A",$C91="3A"),J91,L91)</f>
        <v>0.32540000000000002</v>
      </c>
      <c r="AG91" s="16" t="str">
        <f t="shared" ref="AG91:AG154" si="63">IF(OR($C91="1A",$C91="2A",$C91="3A"),K91,M91)</f>
        <v>3B</v>
      </c>
      <c r="AH91" s="16">
        <f t="shared" ref="AH91:AH154" si="64">IF(OR($C91="1A",$C91="2A",$C91="3A"),L91,N91)</f>
        <v>0.33</v>
      </c>
      <c r="AI91" s="16">
        <f t="shared" ref="AI91:AI154" si="65">IF(OR($C91="1A",$C91="2A",$C91="3A"),M91,O91)</f>
        <v>0.3372</v>
      </c>
      <c r="AJ91" s="16">
        <f t="shared" ref="AJ91:AJ154" si="66">IF(OR($C91="1A",$C91="2A",$C91="3A"),N91,P91)</f>
        <v>0.34789999999999999</v>
      </c>
      <c r="AK91" s="16">
        <f t="shared" ref="AK91:AK154" si="67">IF(OR($C91="1A",$C91="2A",$C91="3A"),O91,Q91)</f>
        <v>0.35160000000000002</v>
      </c>
      <c r="AL91" s="16">
        <f t="shared" ref="AL91:AL154" si="68">IF(OR($C91="1A",$C91="2A",$C91="3A"),P91,R91)</f>
        <v>0.375</v>
      </c>
    </row>
    <row r="92" spans="3:38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53"/>
        <v>3⁄8–27</v>
      </c>
      <c r="U92" s="16" t="str">
        <f t="shared" si="54"/>
        <v>UNS</v>
      </c>
      <c r="W92" s="16" t="str">
        <f t="shared" si="51"/>
        <v>3⁄8–27</v>
      </c>
      <c r="X92" s="16" t="str">
        <f t="shared" si="52"/>
        <v>UNS</v>
      </c>
      <c r="Y92" s="16" t="str">
        <f t="shared" si="55"/>
        <v>2A</v>
      </c>
      <c r="Z92" s="16">
        <f t="shared" si="56"/>
        <v>1.1000000000000001E-3</v>
      </c>
      <c r="AA92" s="16">
        <f t="shared" si="57"/>
        <v>0.37390000000000001</v>
      </c>
      <c r="AB92" s="16">
        <f t="shared" si="58"/>
        <v>0.36720000000000003</v>
      </c>
      <c r="AC92" s="16" t="str">
        <f t="shared" si="59"/>
        <v>—</v>
      </c>
      <c r="AD92" s="16">
        <f t="shared" si="60"/>
        <v>0.3498</v>
      </c>
      <c r="AE92" s="16">
        <f t="shared" si="61"/>
        <v>0.34620000000000001</v>
      </c>
      <c r="AF92" s="16">
        <f t="shared" si="62"/>
        <v>0.32979999999999998</v>
      </c>
      <c r="AG92" s="16" t="str">
        <f t="shared" si="63"/>
        <v>2B</v>
      </c>
      <c r="AH92" s="16">
        <f t="shared" si="64"/>
        <v>0.33500000000000002</v>
      </c>
      <c r="AI92" s="16">
        <f t="shared" si="65"/>
        <v>0.34399999999999997</v>
      </c>
      <c r="AJ92" s="16">
        <f t="shared" si="66"/>
        <v>0.35089999999999999</v>
      </c>
      <c r="AK92" s="16">
        <f t="shared" si="67"/>
        <v>0.35560000000000003</v>
      </c>
      <c r="AL92" s="16">
        <f t="shared" si="68"/>
        <v>0.375</v>
      </c>
    </row>
    <row r="93" spans="3:38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53"/>
        <v>3⁄8–28</v>
      </c>
      <c r="U93" s="16" t="str">
        <f t="shared" si="54"/>
        <v>UN</v>
      </c>
      <c r="W93" s="16" t="str">
        <f t="shared" si="51"/>
        <v>3⁄8–28</v>
      </c>
      <c r="X93" s="16" t="str">
        <f t="shared" si="52"/>
        <v>UN</v>
      </c>
      <c r="Y93" s="16" t="str">
        <f t="shared" si="55"/>
        <v>2A</v>
      </c>
      <c r="Z93" s="16">
        <f t="shared" si="56"/>
        <v>1.1000000000000001E-3</v>
      </c>
      <c r="AA93" s="16">
        <f t="shared" si="57"/>
        <v>0.37390000000000001</v>
      </c>
      <c r="AB93" s="16">
        <f t="shared" si="58"/>
        <v>0.3674</v>
      </c>
      <c r="AC93" s="16" t="str">
        <f t="shared" si="59"/>
        <v>—</v>
      </c>
      <c r="AD93" s="16">
        <f t="shared" si="60"/>
        <v>0.35070000000000001</v>
      </c>
      <c r="AE93" s="16">
        <f t="shared" si="61"/>
        <v>0.34710000000000002</v>
      </c>
      <c r="AF93" s="16">
        <f t="shared" si="62"/>
        <v>0.33129999999999998</v>
      </c>
      <c r="AG93" s="16" t="str">
        <f t="shared" si="63"/>
        <v>2B</v>
      </c>
      <c r="AH93" s="16">
        <f t="shared" si="64"/>
        <v>0.33600000000000002</v>
      </c>
      <c r="AI93" s="16">
        <f t="shared" si="65"/>
        <v>0.34499999999999997</v>
      </c>
      <c r="AJ93" s="16">
        <f t="shared" si="66"/>
        <v>0.3518</v>
      </c>
      <c r="AK93" s="16">
        <f t="shared" si="67"/>
        <v>0.35639999999999999</v>
      </c>
      <c r="AL93" s="16">
        <f t="shared" si="68"/>
        <v>0.375</v>
      </c>
    </row>
    <row r="94" spans="3:38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53"/>
        <v>0</v>
      </c>
      <c r="U94" s="16">
        <f t="shared" si="54"/>
        <v>0</v>
      </c>
      <c r="W94" s="16" t="str">
        <f t="shared" si="51"/>
        <v>3⁄8–28</v>
      </c>
      <c r="X94" s="16" t="str">
        <f t="shared" si="52"/>
        <v>UN</v>
      </c>
      <c r="Y94" s="16" t="str">
        <f t="shared" si="55"/>
        <v>3A</v>
      </c>
      <c r="Z94" s="16">
        <f t="shared" si="56"/>
        <v>0</v>
      </c>
      <c r="AA94" s="16">
        <f t="shared" si="57"/>
        <v>0.375</v>
      </c>
      <c r="AB94" s="16">
        <f t="shared" si="58"/>
        <v>0.36849999999999999</v>
      </c>
      <c r="AC94" s="16" t="str">
        <f t="shared" si="59"/>
        <v>—</v>
      </c>
      <c r="AD94" s="16">
        <f t="shared" si="60"/>
        <v>0.3518</v>
      </c>
      <c r="AE94" s="16">
        <f t="shared" si="61"/>
        <v>0.34910000000000002</v>
      </c>
      <c r="AF94" s="16">
        <f t="shared" si="62"/>
        <v>0.33239999999999997</v>
      </c>
      <c r="AG94" s="16" t="str">
        <f t="shared" si="63"/>
        <v>3B</v>
      </c>
      <c r="AH94" s="16">
        <f t="shared" si="64"/>
        <v>0.33600000000000002</v>
      </c>
      <c r="AI94" s="16">
        <f t="shared" si="65"/>
        <v>0.34260000000000002</v>
      </c>
      <c r="AJ94" s="16">
        <f t="shared" si="66"/>
        <v>0.3518</v>
      </c>
      <c r="AK94" s="16">
        <f t="shared" si="67"/>
        <v>0.3553</v>
      </c>
      <c r="AL94" s="16">
        <f t="shared" si="68"/>
        <v>0.375</v>
      </c>
    </row>
    <row r="95" spans="3:38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53"/>
        <v>3⁄8–32</v>
      </c>
      <c r="U95" s="16" t="str">
        <f t="shared" si="54"/>
        <v>UNEF</v>
      </c>
      <c r="W95" s="16" t="str">
        <f t="shared" si="51"/>
        <v>3⁄8–32</v>
      </c>
      <c r="X95" s="16" t="str">
        <f t="shared" si="52"/>
        <v>UNEF</v>
      </c>
      <c r="Y95" s="16" t="str">
        <f t="shared" si="55"/>
        <v>2A</v>
      </c>
      <c r="Z95" s="16">
        <f t="shared" si="56"/>
        <v>1E-3</v>
      </c>
      <c r="AA95" s="16">
        <f t="shared" si="57"/>
        <v>0.374</v>
      </c>
      <c r="AB95" s="16">
        <f t="shared" si="58"/>
        <v>0.36799999999999999</v>
      </c>
      <c r="AC95" s="16" t="str">
        <f t="shared" si="59"/>
        <v>—</v>
      </c>
      <c r="AD95" s="16">
        <f t="shared" si="60"/>
        <v>0.35370000000000001</v>
      </c>
      <c r="AE95" s="16">
        <f t="shared" si="61"/>
        <v>0.3503</v>
      </c>
      <c r="AF95" s="16">
        <f t="shared" si="62"/>
        <v>0.33679999999999999</v>
      </c>
      <c r="AG95" s="16" t="str">
        <f t="shared" si="63"/>
        <v>2B</v>
      </c>
      <c r="AH95" s="16">
        <f t="shared" si="64"/>
        <v>0.34100000000000003</v>
      </c>
      <c r="AI95" s="16">
        <f t="shared" si="65"/>
        <v>0.34899999999999998</v>
      </c>
      <c r="AJ95" s="16">
        <f t="shared" si="66"/>
        <v>0.35470000000000002</v>
      </c>
      <c r="AK95" s="16">
        <f t="shared" si="67"/>
        <v>0.35909999999999997</v>
      </c>
      <c r="AL95" s="16">
        <f t="shared" si="68"/>
        <v>0.375</v>
      </c>
    </row>
    <row r="96" spans="3:38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53"/>
        <v>0</v>
      </c>
      <c r="U96" s="16">
        <f t="shared" si="54"/>
        <v>0</v>
      </c>
      <c r="W96" s="16" t="str">
        <f t="shared" si="51"/>
        <v>3⁄8–32</v>
      </c>
      <c r="X96" s="16" t="str">
        <f t="shared" si="52"/>
        <v>UNEF</v>
      </c>
      <c r="Y96" s="16" t="str">
        <f t="shared" si="55"/>
        <v>3A</v>
      </c>
      <c r="Z96" s="16">
        <f t="shared" si="56"/>
        <v>0</v>
      </c>
      <c r="AA96" s="16">
        <f t="shared" si="57"/>
        <v>0.375</v>
      </c>
      <c r="AB96" s="16">
        <f t="shared" si="58"/>
        <v>0.36899999999999999</v>
      </c>
      <c r="AC96" s="16" t="str">
        <f t="shared" si="59"/>
        <v>—</v>
      </c>
      <c r="AD96" s="16">
        <f t="shared" si="60"/>
        <v>0.35470000000000002</v>
      </c>
      <c r="AE96" s="16">
        <f t="shared" si="61"/>
        <v>0.35220000000000001</v>
      </c>
      <c r="AF96" s="16">
        <f t="shared" si="62"/>
        <v>0.33779999999999999</v>
      </c>
      <c r="AG96" s="16" t="str">
        <f t="shared" si="63"/>
        <v>3B</v>
      </c>
      <c r="AH96" s="16">
        <f t="shared" si="64"/>
        <v>0.34100000000000003</v>
      </c>
      <c r="AI96" s="16">
        <f t="shared" si="65"/>
        <v>0.34689999999999999</v>
      </c>
      <c r="AJ96" s="16">
        <f t="shared" si="66"/>
        <v>0.35470000000000002</v>
      </c>
      <c r="AK96" s="16">
        <f t="shared" si="67"/>
        <v>0.35799999999999998</v>
      </c>
      <c r="AL96" s="16">
        <f t="shared" si="68"/>
        <v>0.375</v>
      </c>
    </row>
    <row r="97" spans="3:38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53"/>
        <v>3⁄8–36</v>
      </c>
      <c r="U97" s="16" t="str">
        <f t="shared" si="54"/>
        <v>UNS</v>
      </c>
      <c r="W97" s="16" t="str">
        <f t="shared" si="51"/>
        <v>3⁄8–36</v>
      </c>
      <c r="X97" s="16" t="str">
        <f t="shared" si="52"/>
        <v>UNS</v>
      </c>
      <c r="Y97" s="16" t="str">
        <f t="shared" si="55"/>
        <v>2A</v>
      </c>
      <c r="Z97" s="16">
        <f t="shared" si="56"/>
        <v>1E-3</v>
      </c>
      <c r="AA97" s="16">
        <f t="shared" si="57"/>
        <v>0.374</v>
      </c>
      <c r="AB97" s="16">
        <f t="shared" si="58"/>
        <v>0.36849999999999999</v>
      </c>
      <c r="AC97" s="16" t="str">
        <f t="shared" si="59"/>
        <v>—</v>
      </c>
      <c r="AD97" s="16">
        <f t="shared" si="60"/>
        <v>0.35599999999999998</v>
      </c>
      <c r="AE97" s="16">
        <f t="shared" si="61"/>
        <v>0.3528</v>
      </c>
      <c r="AF97" s="16">
        <f t="shared" si="62"/>
        <v>0.34089999999999998</v>
      </c>
      <c r="AG97" s="16" t="str">
        <f t="shared" si="63"/>
        <v>2B</v>
      </c>
      <c r="AH97" s="16">
        <f t="shared" si="64"/>
        <v>0.34499999999999997</v>
      </c>
      <c r="AI97" s="16">
        <f t="shared" si="65"/>
        <v>0.35199999999999998</v>
      </c>
      <c r="AJ97" s="16">
        <f t="shared" si="66"/>
        <v>0.35699999999999998</v>
      </c>
      <c r="AK97" s="16">
        <f t="shared" si="67"/>
        <v>0.36120000000000002</v>
      </c>
      <c r="AL97" s="16">
        <f t="shared" si="68"/>
        <v>0.375</v>
      </c>
    </row>
    <row r="98" spans="3:38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53"/>
        <v>3⁄8–40</v>
      </c>
      <c r="U98" s="16" t="str">
        <f t="shared" si="54"/>
        <v>UNS</v>
      </c>
      <c r="W98" s="16" t="str">
        <f t="shared" si="51"/>
        <v>3⁄8–40</v>
      </c>
      <c r="X98" s="16" t="str">
        <f t="shared" si="52"/>
        <v>UNS</v>
      </c>
      <c r="Y98" s="16" t="str">
        <f t="shared" si="55"/>
        <v>2A</v>
      </c>
      <c r="Z98" s="16">
        <f t="shared" si="56"/>
        <v>8.9999999999999998E-4</v>
      </c>
      <c r="AA98" s="16">
        <f t="shared" si="57"/>
        <v>0.37409999999999999</v>
      </c>
      <c r="AB98" s="16">
        <f t="shared" si="58"/>
        <v>0.36899999999999999</v>
      </c>
      <c r="AC98" s="16" t="str">
        <f t="shared" si="59"/>
        <v>—</v>
      </c>
      <c r="AD98" s="16">
        <f t="shared" si="60"/>
        <v>0.3579</v>
      </c>
      <c r="AE98" s="16">
        <f t="shared" si="61"/>
        <v>0.3548</v>
      </c>
      <c r="AF98" s="16">
        <f t="shared" si="62"/>
        <v>0.34429999999999999</v>
      </c>
      <c r="AG98" s="16" t="str">
        <f t="shared" si="63"/>
        <v>2B</v>
      </c>
      <c r="AH98" s="16">
        <f t="shared" si="64"/>
        <v>0.34799999999999998</v>
      </c>
      <c r="AI98" s="16">
        <f t="shared" si="65"/>
        <v>0.35399999999999998</v>
      </c>
      <c r="AJ98" s="16">
        <f t="shared" si="66"/>
        <v>0.35880000000000001</v>
      </c>
      <c r="AK98" s="16">
        <f t="shared" si="67"/>
        <v>0.36280000000000001</v>
      </c>
      <c r="AL98" s="16">
        <f t="shared" si="68"/>
        <v>0.375</v>
      </c>
    </row>
    <row r="99" spans="3:38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53"/>
        <v>0.390–27</v>
      </c>
      <c r="U99" s="16" t="str">
        <f t="shared" si="54"/>
        <v>UNS</v>
      </c>
      <c r="W99" s="16" t="str">
        <f t="shared" si="51"/>
        <v>0.390–27</v>
      </c>
      <c r="X99" s="16" t="str">
        <f t="shared" si="52"/>
        <v>UNS</v>
      </c>
      <c r="Y99" s="16" t="str">
        <f t="shared" si="55"/>
        <v>2A</v>
      </c>
      <c r="Z99" s="16">
        <f t="shared" si="56"/>
        <v>1.1000000000000001E-3</v>
      </c>
      <c r="AA99" s="16">
        <f t="shared" si="57"/>
        <v>0.38890000000000002</v>
      </c>
      <c r="AB99" s="16">
        <f t="shared" si="58"/>
        <v>0.38219999999999998</v>
      </c>
      <c r="AC99" s="16" t="str">
        <f t="shared" si="59"/>
        <v>—</v>
      </c>
      <c r="AD99" s="16">
        <f t="shared" si="60"/>
        <v>0.36480000000000001</v>
      </c>
      <c r="AE99" s="16">
        <f t="shared" si="61"/>
        <v>0.36120000000000002</v>
      </c>
      <c r="AF99" s="16">
        <f t="shared" si="62"/>
        <v>0.3448</v>
      </c>
      <c r="AG99" s="16" t="str">
        <f t="shared" si="63"/>
        <v>2B</v>
      </c>
      <c r="AH99" s="16">
        <f t="shared" si="64"/>
        <v>0.35</v>
      </c>
      <c r="AI99" s="16">
        <f t="shared" si="65"/>
        <v>0.35899999999999999</v>
      </c>
      <c r="AJ99" s="16">
        <f t="shared" si="66"/>
        <v>0.3659</v>
      </c>
      <c r="AK99" s="16">
        <f t="shared" si="67"/>
        <v>0.37059999999999998</v>
      </c>
      <c r="AL99" s="16">
        <f t="shared" si="68"/>
        <v>0.39</v>
      </c>
    </row>
    <row r="100" spans="3:38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53"/>
        <v>7⁄16–14</v>
      </c>
      <c r="U100" s="16" t="str">
        <f t="shared" si="54"/>
        <v>UNC</v>
      </c>
      <c r="W100" s="16" t="str">
        <f t="shared" si="51"/>
        <v>7⁄16–14</v>
      </c>
      <c r="X100" s="16" t="str">
        <f t="shared" si="52"/>
        <v>UNC</v>
      </c>
      <c r="Y100" s="16" t="str">
        <f t="shared" si="55"/>
        <v>1A</v>
      </c>
      <c r="Z100" s="16">
        <f t="shared" si="56"/>
        <v>1.4E-3</v>
      </c>
      <c r="AA100" s="16">
        <f t="shared" si="57"/>
        <v>0.43609999999999999</v>
      </c>
      <c r="AB100" s="16">
        <f t="shared" si="58"/>
        <v>0.42059999999999997</v>
      </c>
      <c r="AC100" s="16" t="str">
        <f t="shared" si="59"/>
        <v>—</v>
      </c>
      <c r="AD100" s="16">
        <f t="shared" si="60"/>
        <v>0.38969999999999999</v>
      </c>
      <c r="AE100" s="16">
        <f t="shared" si="61"/>
        <v>0.3826</v>
      </c>
      <c r="AF100" s="16">
        <f t="shared" si="62"/>
        <v>0.35110000000000002</v>
      </c>
      <c r="AG100" s="16" t="str">
        <f t="shared" si="63"/>
        <v>1B</v>
      </c>
      <c r="AH100" s="16">
        <f t="shared" si="64"/>
        <v>0.36</v>
      </c>
      <c r="AI100" s="16">
        <f t="shared" si="65"/>
        <v>0.376</v>
      </c>
      <c r="AJ100" s="16">
        <f t="shared" si="66"/>
        <v>0.3911</v>
      </c>
      <c r="AK100" s="16">
        <f t="shared" si="67"/>
        <v>0.40029999999999999</v>
      </c>
      <c r="AL100" s="16">
        <f t="shared" si="68"/>
        <v>0.4375</v>
      </c>
    </row>
    <row r="101" spans="3:38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53"/>
        <v>0</v>
      </c>
      <c r="U101" s="16">
        <f t="shared" si="54"/>
        <v>0</v>
      </c>
      <c r="W101" s="16" t="str">
        <f t="shared" ref="W101:W164" si="69">IF(T101=0,IF(T100=0,T99,T100),T101)</f>
        <v>7⁄16–14</v>
      </c>
      <c r="X101" s="16" t="str">
        <f t="shared" ref="X101:X164" si="70">IF(U101=0,IF(U100=0,U99,U100),U101)</f>
        <v>UNC</v>
      </c>
      <c r="Y101" s="16" t="str">
        <f t="shared" si="55"/>
        <v>2A</v>
      </c>
      <c r="Z101" s="16">
        <f t="shared" si="56"/>
        <v>1.4E-3</v>
      </c>
      <c r="AA101" s="16">
        <f t="shared" si="57"/>
        <v>0.43609999999999999</v>
      </c>
      <c r="AB101" s="16">
        <f t="shared" si="58"/>
        <v>0.42580000000000001</v>
      </c>
      <c r="AC101" s="16">
        <f t="shared" si="59"/>
        <v>0.42059999999999997</v>
      </c>
      <c r="AD101" s="16">
        <f t="shared" si="60"/>
        <v>0.38969999999999999</v>
      </c>
      <c r="AE101" s="16">
        <f t="shared" si="61"/>
        <v>0.38500000000000001</v>
      </c>
      <c r="AF101" s="16">
        <f t="shared" si="62"/>
        <v>0.35110000000000002</v>
      </c>
      <c r="AG101" s="16" t="str">
        <f t="shared" si="63"/>
        <v>2B</v>
      </c>
      <c r="AH101" s="16">
        <f t="shared" si="64"/>
        <v>0.36</v>
      </c>
      <c r="AI101" s="16">
        <f t="shared" si="65"/>
        <v>0.376</v>
      </c>
      <c r="AJ101" s="16">
        <f t="shared" si="66"/>
        <v>0.3911</v>
      </c>
      <c r="AK101" s="16">
        <f t="shared" si="67"/>
        <v>0.3972</v>
      </c>
      <c r="AL101" s="16">
        <f t="shared" si="68"/>
        <v>0.4375</v>
      </c>
    </row>
    <row r="102" spans="3:38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53"/>
        <v>0</v>
      </c>
      <c r="U102" s="16">
        <f t="shared" si="54"/>
        <v>0</v>
      </c>
      <c r="W102" s="16" t="str">
        <f t="shared" si="69"/>
        <v>7⁄16–14</v>
      </c>
      <c r="X102" s="16" t="str">
        <f t="shared" si="70"/>
        <v>UNC</v>
      </c>
      <c r="Y102" s="16" t="str">
        <f t="shared" si="55"/>
        <v>3A</v>
      </c>
      <c r="Z102" s="16">
        <f t="shared" si="56"/>
        <v>0</v>
      </c>
      <c r="AA102" s="16">
        <f t="shared" si="57"/>
        <v>0.4375</v>
      </c>
      <c r="AB102" s="16">
        <f t="shared" si="58"/>
        <v>0.42720000000000002</v>
      </c>
      <c r="AC102" s="16" t="str">
        <f t="shared" si="59"/>
        <v>—</v>
      </c>
      <c r="AD102" s="16">
        <f t="shared" si="60"/>
        <v>0.3911</v>
      </c>
      <c r="AE102" s="16">
        <f t="shared" si="61"/>
        <v>0.3876</v>
      </c>
      <c r="AF102" s="16">
        <f t="shared" si="62"/>
        <v>0.35249999999999998</v>
      </c>
      <c r="AG102" s="16" t="str">
        <f t="shared" si="63"/>
        <v>3B</v>
      </c>
      <c r="AH102" s="16">
        <f t="shared" si="64"/>
        <v>0.36</v>
      </c>
      <c r="AI102" s="16">
        <f t="shared" si="65"/>
        <v>0.37169999999999997</v>
      </c>
      <c r="AJ102" s="16">
        <f t="shared" si="66"/>
        <v>0.3911</v>
      </c>
      <c r="AK102" s="16">
        <f t="shared" si="67"/>
        <v>0.3957</v>
      </c>
      <c r="AL102" s="16">
        <f t="shared" si="68"/>
        <v>0.4375</v>
      </c>
    </row>
    <row r="103" spans="3:38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53"/>
        <v>7⁄16–16</v>
      </c>
      <c r="U103" s="16" t="str">
        <f t="shared" si="54"/>
        <v>UN</v>
      </c>
      <c r="W103" s="16" t="str">
        <f t="shared" si="69"/>
        <v>7⁄16–16</v>
      </c>
      <c r="X103" s="16" t="str">
        <f t="shared" si="70"/>
        <v>UN</v>
      </c>
      <c r="Y103" s="16" t="str">
        <f t="shared" si="55"/>
        <v>2A</v>
      </c>
      <c r="Z103" s="16">
        <f t="shared" si="56"/>
        <v>1.4E-3</v>
      </c>
      <c r="AA103" s="16">
        <f t="shared" si="57"/>
        <v>0.43609999999999999</v>
      </c>
      <c r="AB103" s="16">
        <f t="shared" si="58"/>
        <v>0.42670000000000002</v>
      </c>
      <c r="AC103" s="16" t="str">
        <f t="shared" si="59"/>
        <v>—</v>
      </c>
      <c r="AD103" s="16">
        <f t="shared" si="60"/>
        <v>0.39550000000000002</v>
      </c>
      <c r="AE103" s="16">
        <f t="shared" si="61"/>
        <v>0.39090000000000003</v>
      </c>
      <c r="AF103" s="16">
        <f t="shared" si="62"/>
        <v>0.36159999999999998</v>
      </c>
      <c r="AG103" s="16" t="str">
        <f t="shared" si="63"/>
        <v>2B</v>
      </c>
      <c r="AH103" s="16">
        <f t="shared" si="64"/>
        <v>0.37</v>
      </c>
      <c r="AI103" s="16">
        <f t="shared" si="65"/>
        <v>0.38400000000000001</v>
      </c>
      <c r="AJ103" s="16">
        <f t="shared" si="66"/>
        <v>0.39689999999999998</v>
      </c>
      <c r="AK103" s="16">
        <f t="shared" si="67"/>
        <v>0.40279999999999999</v>
      </c>
      <c r="AL103" s="16">
        <f t="shared" si="68"/>
        <v>0.4375</v>
      </c>
    </row>
    <row r="104" spans="3:38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53"/>
        <v>0</v>
      </c>
      <c r="U104" s="16">
        <f t="shared" si="54"/>
        <v>0</v>
      </c>
      <c r="W104" s="16" t="str">
        <f t="shared" si="69"/>
        <v>7⁄16–16</v>
      </c>
      <c r="X104" s="16" t="str">
        <f t="shared" si="70"/>
        <v>UN</v>
      </c>
      <c r="Y104" s="16" t="str">
        <f t="shared" si="55"/>
        <v>3A</v>
      </c>
      <c r="Z104" s="16">
        <f t="shared" si="56"/>
        <v>0</v>
      </c>
      <c r="AA104" s="16">
        <f t="shared" si="57"/>
        <v>0.4375</v>
      </c>
      <c r="AB104" s="16">
        <f t="shared" si="58"/>
        <v>0.42809999999999998</v>
      </c>
      <c r="AC104" s="16" t="str">
        <f t="shared" si="59"/>
        <v>—</v>
      </c>
      <c r="AD104" s="16">
        <f t="shared" si="60"/>
        <v>0.39689999999999998</v>
      </c>
      <c r="AE104" s="16">
        <f t="shared" si="61"/>
        <v>0.39350000000000002</v>
      </c>
      <c r="AF104" s="16">
        <f t="shared" si="62"/>
        <v>0.36299999999999999</v>
      </c>
      <c r="AG104" s="16" t="str">
        <f t="shared" si="63"/>
        <v>3B</v>
      </c>
      <c r="AH104" s="16">
        <f t="shared" si="64"/>
        <v>0.37</v>
      </c>
      <c r="AI104" s="16">
        <f t="shared" si="65"/>
        <v>0.38</v>
      </c>
      <c r="AJ104" s="16">
        <f t="shared" si="66"/>
        <v>0.39689999999999998</v>
      </c>
      <c r="AK104" s="16">
        <f t="shared" si="67"/>
        <v>0.40139999999999998</v>
      </c>
      <c r="AL104" s="16">
        <f t="shared" si="68"/>
        <v>0.4375</v>
      </c>
    </row>
    <row r="105" spans="3:38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53"/>
        <v>7⁄16–18</v>
      </c>
      <c r="U105" s="16" t="str">
        <f t="shared" si="54"/>
        <v>UNS</v>
      </c>
      <c r="W105" s="16" t="str">
        <f t="shared" si="69"/>
        <v>7⁄16–18</v>
      </c>
      <c r="X105" s="16" t="str">
        <f t="shared" si="70"/>
        <v>UNS</v>
      </c>
      <c r="Y105" s="16" t="str">
        <f t="shared" si="55"/>
        <v>2A</v>
      </c>
      <c r="Z105" s="16">
        <f t="shared" si="56"/>
        <v>1.2999999999999999E-3</v>
      </c>
      <c r="AA105" s="16">
        <f t="shared" si="57"/>
        <v>0.43619999999999998</v>
      </c>
      <c r="AB105" s="16">
        <f t="shared" si="58"/>
        <v>0.42749999999999999</v>
      </c>
      <c r="AC105" s="16" t="str">
        <f t="shared" si="59"/>
        <v>—</v>
      </c>
      <c r="AD105" s="16">
        <f t="shared" si="60"/>
        <v>0.40010000000000001</v>
      </c>
      <c r="AE105" s="16">
        <f t="shared" si="61"/>
        <v>0.39579999999999999</v>
      </c>
      <c r="AF105" s="16">
        <f t="shared" si="62"/>
        <v>0.37009999999999998</v>
      </c>
      <c r="AG105" s="16" t="str">
        <f t="shared" si="63"/>
        <v>2B</v>
      </c>
      <c r="AH105" s="16">
        <f t="shared" si="64"/>
        <v>0.377</v>
      </c>
      <c r="AI105" s="16">
        <f t="shared" si="65"/>
        <v>0.39</v>
      </c>
      <c r="AJ105" s="16">
        <f t="shared" si="66"/>
        <v>0.40139999999999998</v>
      </c>
      <c r="AK105" s="16">
        <f t="shared" si="67"/>
        <v>0.40699999999999997</v>
      </c>
      <c r="AL105" s="16">
        <f t="shared" si="68"/>
        <v>0.4375</v>
      </c>
    </row>
    <row r="106" spans="3:38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53"/>
        <v>7⁄16–20</v>
      </c>
      <c r="U106" s="16" t="str">
        <f t="shared" si="54"/>
        <v>UNF</v>
      </c>
      <c r="W106" s="16" t="str">
        <f t="shared" si="69"/>
        <v>7⁄16–20</v>
      </c>
      <c r="X106" s="16" t="str">
        <f t="shared" si="70"/>
        <v>UNF</v>
      </c>
      <c r="Y106" s="16" t="str">
        <f t="shared" si="55"/>
        <v>1A</v>
      </c>
      <c r="Z106" s="16">
        <f t="shared" si="56"/>
        <v>1.2999999999999999E-3</v>
      </c>
      <c r="AA106" s="16">
        <f t="shared" si="57"/>
        <v>0.43619999999999998</v>
      </c>
      <c r="AB106" s="16">
        <f t="shared" si="58"/>
        <v>0.42399999999999999</v>
      </c>
      <c r="AC106" s="16" t="str">
        <f t="shared" si="59"/>
        <v>—</v>
      </c>
      <c r="AD106" s="16">
        <f t="shared" si="60"/>
        <v>0.4037</v>
      </c>
      <c r="AE106" s="16">
        <f t="shared" si="61"/>
        <v>0.39750000000000002</v>
      </c>
      <c r="AF106" s="16">
        <f t="shared" si="62"/>
        <v>0.37669999999999998</v>
      </c>
      <c r="AG106" s="16" t="str">
        <f t="shared" si="63"/>
        <v>1B</v>
      </c>
      <c r="AH106" s="16">
        <f t="shared" si="64"/>
        <v>0.38300000000000001</v>
      </c>
      <c r="AI106" s="16">
        <f t="shared" si="65"/>
        <v>0.39500000000000002</v>
      </c>
      <c r="AJ106" s="16">
        <f t="shared" si="66"/>
        <v>0.40500000000000003</v>
      </c>
      <c r="AK106" s="16">
        <f t="shared" si="67"/>
        <v>0.41310000000000002</v>
      </c>
      <c r="AL106" s="16">
        <f t="shared" si="68"/>
        <v>0.4375</v>
      </c>
    </row>
    <row r="107" spans="3:38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53"/>
        <v>0</v>
      </c>
      <c r="U107" s="16">
        <f t="shared" si="54"/>
        <v>0</v>
      </c>
      <c r="W107" s="16" t="str">
        <f t="shared" si="69"/>
        <v>7⁄16–20</v>
      </c>
      <c r="X107" s="16" t="str">
        <f t="shared" si="70"/>
        <v>UNF</v>
      </c>
      <c r="Y107" s="16" t="str">
        <f t="shared" si="55"/>
        <v>2A</v>
      </c>
      <c r="Z107" s="16">
        <f t="shared" si="56"/>
        <v>1.2999999999999999E-3</v>
      </c>
      <c r="AA107" s="16">
        <f t="shared" si="57"/>
        <v>0.43619999999999998</v>
      </c>
      <c r="AB107" s="16">
        <f t="shared" si="58"/>
        <v>0.42809999999999998</v>
      </c>
      <c r="AC107" s="16" t="str">
        <f t="shared" si="59"/>
        <v>—</v>
      </c>
      <c r="AD107" s="16">
        <f t="shared" si="60"/>
        <v>0.4037</v>
      </c>
      <c r="AE107" s="16">
        <f t="shared" si="61"/>
        <v>0.39950000000000002</v>
      </c>
      <c r="AF107" s="16">
        <f t="shared" si="62"/>
        <v>0.37669999999999998</v>
      </c>
      <c r="AG107" s="16" t="str">
        <f t="shared" si="63"/>
        <v>2B</v>
      </c>
      <c r="AH107" s="16">
        <f t="shared" si="64"/>
        <v>0.38300000000000001</v>
      </c>
      <c r="AI107" s="16">
        <f t="shared" si="65"/>
        <v>0.39500000000000002</v>
      </c>
      <c r="AJ107" s="16">
        <f t="shared" si="66"/>
        <v>0.40500000000000003</v>
      </c>
      <c r="AK107" s="16">
        <f t="shared" si="67"/>
        <v>0.41039999999999999</v>
      </c>
      <c r="AL107" s="16">
        <f t="shared" si="68"/>
        <v>0.4375</v>
      </c>
    </row>
    <row r="108" spans="3:38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53"/>
        <v>0</v>
      </c>
      <c r="U108" s="16">
        <f t="shared" si="54"/>
        <v>0</v>
      </c>
      <c r="W108" s="16" t="str">
        <f t="shared" si="69"/>
        <v>7⁄16–20</v>
      </c>
      <c r="X108" s="16" t="str">
        <f t="shared" si="70"/>
        <v>UNF</v>
      </c>
      <c r="Y108" s="16" t="str">
        <f t="shared" si="55"/>
        <v>3A</v>
      </c>
      <c r="Z108" s="16">
        <f t="shared" si="56"/>
        <v>0</v>
      </c>
      <c r="AA108" s="16">
        <f t="shared" si="57"/>
        <v>0.4375</v>
      </c>
      <c r="AB108" s="16">
        <f t="shared" si="58"/>
        <v>0.4294</v>
      </c>
      <c r="AC108" s="16" t="str">
        <f t="shared" si="59"/>
        <v>—</v>
      </c>
      <c r="AD108" s="16">
        <f t="shared" si="60"/>
        <v>0.40500000000000003</v>
      </c>
      <c r="AE108" s="16">
        <f t="shared" si="61"/>
        <v>0.40189999999999998</v>
      </c>
      <c r="AF108" s="16">
        <f t="shared" si="62"/>
        <v>0.378</v>
      </c>
      <c r="AG108" s="16" t="str">
        <f t="shared" si="63"/>
        <v>3B</v>
      </c>
      <c r="AH108" s="16">
        <f t="shared" si="64"/>
        <v>0.38300000000000001</v>
      </c>
      <c r="AI108" s="16">
        <f t="shared" si="65"/>
        <v>0.3916</v>
      </c>
      <c r="AJ108" s="16">
        <f t="shared" si="66"/>
        <v>0.40500000000000003</v>
      </c>
      <c r="AK108" s="16">
        <f t="shared" si="67"/>
        <v>0.40910000000000002</v>
      </c>
      <c r="AL108" s="16">
        <f t="shared" si="68"/>
        <v>0.4375</v>
      </c>
    </row>
    <row r="109" spans="3:38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53"/>
        <v>7⁄16–24</v>
      </c>
      <c r="U109" s="16" t="str">
        <f t="shared" si="54"/>
        <v>UNS</v>
      </c>
      <c r="W109" s="16" t="str">
        <f t="shared" si="69"/>
        <v>7⁄16–24</v>
      </c>
      <c r="X109" s="16" t="str">
        <f t="shared" si="70"/>
        <v>UNS</v>
      </c>
      <c r="Y109" s="16" t="str">
        <f t="shared" si="55"/>
        <v>2A</v>
      </c>
      <c r="Z109" s="16">
        <f t="shared" si="56"/>
        <v>1.1000000000000001E-3</v>
      </c>
      <c r="AA109" s="16">
        <f t="shared" si="57"/>
        <v>0.43640000000000001</v>
      </c>
      <c r="AB109" s="16">
        <f t="shared" si="58"/>
        <v>0.42920000000000003</v>
      </c>
      <c r="AC109" s="16" t="str">
        <f t="shared" si="59"/>
        <v>—</v>
      </c>
      <c r="AD109" s="16">
        <f t="shared" si="60"/>
        <v>0.4093</v>
      </c>
      <c r="AE109" s="16">
        <f t="shared" si="61"/>
        <v>0.40550000000000003</v>
      </c>
      <c r="AF109" s="16">
        <f t="shared" si="62"/>
        <v>0.38679999999999998</v>
      </c>
      <c r="AG109" s="16" t="str">
        <f t="shared" si="63"/>
        <v>2B</v>
      </c>
      <c r="AH109" s="16">
        <f t="shared" si="64"/>
        <v>0.39200000000000002</v>
      </c>
      <c r="AI109" s="16">
        <f t="shared" si="65"/>
        <v>0.40200000000000002</v>
      </c>
      <c r="AJ109" s="16">
        <f t="shared" si="66"/>
        <v>0.41039999999999999</v>
      </c>
      <c r="AK109" s="16">
        <f t="shared" si="67"/>
        <v>0.4153</v>
      </c>
      <c r="AL109" s="16">
        <f t="shared" si="68"/>
        <v>0.4375</v>
      </c>
    </row>
    <row r="110" spans="3:38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53"/>
        <v>7⁄16–27</v>
      </c>
      <c r="U110" s="16" t="str">
        <f t="shared" si="54"/>
        <v>UNS</v>
      </c>
      <c r="W110" s="16" t="str">
        <f t="shared" si="69"/>
        <v>7⁄16–27</v>
      </c>
      <c r="X110" s="16" t="str">
        <f t="shared" si="70"/>
        <v>UNS</v>
      </c>
      <c r="Y110" s="16" t="str">
        <f t="shared" si="55"/>
        <v>2A</v>
      </c>
      <c r="Z110" s="16">
        <f t="shared" si="56"/>
        <v>1.1000000000000001E-3</v>
      </c>
      <c r="AA110" s="16">
        <f t="shared" si="57"/>
        <v>0.43640000000000001</v>
      </c>
      <c r="AB110" s="16">
        <f t="shared" si="58"/>
        <v>0.42970000000000003</v>
      </c>
      <c r="AC110" s="16" t="str">
        <f t="shared" si="59"/>
        <v>—</v>
      </c>
      <c r="AD110" s="16">
        <f t="shared" si="60"/>
        <v>0.4123</v>
      </c>
      <c r="AE110" s="16">
        <f t="shared" si="61"/>
        <v>0.40870000000000001</v>
      </c>
      <c r="AF110" s="16">
        <f t="shared" si="62"/>
        <v>0.39229999999999998</v>
      </c>
      <c r="AG110" s="16" t="str">
        <f t="shared" si="63"/>
        <v>2B</v>
      </c>
      <c r="AH110" s="16">
        <f t="shared" si="64"/>
        <v>0.39700000000000002</v>
      </c>
      <c r="AI110" s="16">
        <f t="shared" si="65"/>
        <v>0.40600000000000003</v>
      </c>
      <c r="AJ110" s="16">
        <f t="shared" si="66"/>
        <v>0.41339999999999999</v>
      </c>
      <c r="AK110" s="16">
        <f t="shared" si="67"/>
        <v>0.41810000000000003</v>
      </c>
      <c r="AL110" s="16">
        <f t="shared" si="68"/>
        <v>0.4375</v>
      </c>
    </row>
    <row r="111" spans="3:38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53"/>
        <v>7⁄16–28</v>
      </c>
      <c r="U111" s="16" t="str">
        <f t="shared" si="54"/>
        <v>UNEF</v>
      </c>
      <c r="W111" s="16" t="str">
        <f t="shared" si="69"/>
        <v>7⁄16–28</v>
      </c>
      <c r="X111" s="16" t="str">
        <f t="shared" si="70"/>
        <v>UNEF</v>
      </c>
      <c r="Y111" s="16" t="str">
        <f t="shared" si="55"/>
        <v>2A</v>
      </c>
      <c r="Z111" s="16">
        <f t="shared" si="56"/>
        <v>1.1000000000000001E-3</v>
      </c>
      <c r="AA111" s="16">
        <f t="shared" si="57"/>
        <v>0.43640000000000001</v>
      </c>
      <c r="AB111" s="16">
        <f t="shared" si="58"/>
        <v>0.4299</v>
      </c>
      <c r="AC111" s="16" t="str">
        <f t="shared" si="59"/>
        <v>—</v>
      </c>
      <c r="AD111" s="16">
        <f t="shared" si="60"/>
        <v>0.41320000000000001</v>
      </c>
      <c r="AE111" s="16">
        <f t="shared" si="61"/>
        <v>0.40960000000000002</v>
      </c>
      <c r="AF111" s="16">
        <f t="shared" si="62"/>
        <v>0.39379999999999998</v>
      </c>
      <c r="AG111" s="16" t="str">
        <f t="shared" si="63"/>
        <v>2B</v>
      </c>
      <c r="AH111" s="16">
        <f t="shared" si="64"/>
        <v>0.39900000000000002</v>
      </c>
      <c r="AI111" s="16">
        <f t="shared" si="65"/>
        <v>0.40699999999999997</v>
      </c>
      <c r="AJ111" s="16">
        <f t="shared" si="66"/>
        <v>0.4143</v>
      </c>
      <c r="AK111" s="16">
        <f t="shared" si="67"/>
        <v>0.41889999999999999</v>
      </c>
      <c r="AL111" s="16">
        <f t="shared" si="68"/>
        <v>0.4375</v>
      </c>
    </row>
    <row r="112" spans="3:38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53"/>
        <v>0</v>
      </c>
      <c r="U112" s="16">
        <f t="shared" si="54"/>
        <v>0</v>
      </c>
      <c r="W112" s="16" t="str">
        <f t="shared" si="69"/>
        <v>7⁄16–28</v>
      </c>
      <c r="X112" s="16" t="str">
        <f t="shared" si="70"/>
        <v>UNEF</v>
      </c>
      <c r="Y112" s="16" t="str">
        <f t="shared" si="55"/>
        <v>3A</v>
      </c>
      <c r="Z112" s="16">
        <f t="shared" si="56"/>
        <v>0</v>
      </c>
      <c r="AA112" s="16">
        <f t="shared" si="57"/>
        <v>0.4375</v>
      </c>
      <c r="AB112" s="16">
        <f t="shared" si="58"/>
        <v>0.43099999999999999</v>
      </c>
      <c r="AC112" s="16" t="str">
        <f t="shared" si="59"/>
        <v>—</v>
      </c>
      <c r="AD112" s="16">
        <f t="shared" si="60"/>
        <v>0.4143</v>
      </c>
      <c r="AE112" s="16">
        <f t="shared" si="61"/>
        <v>0.41160000000000002</v>
      </c>
      <c r="AF112" s="16">
        <f t="shared" si="62"/>
        <v>0.39489999999999997</v>
      </c>
      <c r="AG112" s="16" t="str">
        <f t="shared" si="63"/>
        <v>3B</v>
      </c>
      <c r="AH112" s="16">
        <f t="shared" si="64"/>
        <v>0.39900000000000002</v>
      </c>
      <c r="AI112" s="16">
        <f t="shared" si="65"/>
        <v>0.40510000000000002</v>
      </c>
      <c r="AJ112" s="16">
        <f t="shared" si="66"/>
        <v>0.4143</v>
      </c>
      <c r="AK112" s="16">
        <f t="shared" si="67"/>
        <v>0.4178</v>
      </c>
      <c r="AL112" s="16">
        <f t="shared" si="68"/>
        <v>0.4375</v>
      </c>
    </row>
    <row r="113" spans="3:38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53"/>
        <v>7⁄16–32</v>
      </c>
      <c r="U113" s="16" t="str">
        <f t="shared" si="54"/>
        <v>UN</v>
      </c>
      <c r="W113" s="16" t="str">
        <f t="shared" si="69"/>
        <v>7⁄16–32</v>
      </c>
      <c r="X113" s="16" t="str">
        <f t="shared" si="70"/>
        <v>UN</v>
      </c>
      <c r="Y113" s="16" t="str">
        <f t="shared" si="55"/>
        <v>2A</v>
      </c>
      <c r="Z113" s="16">
        <f t="shared" si="56"/>
        <v>1E-3</v>
      </c>
      <c r="AA113" s="16">
        <f t="shared" si="57"/>
        <v>0.4365</v>
      </c>
      <c r="AB113" s="16">
        <f t="shared" si="58"/>
        <v>0.43049999999999999</v>
      </c>
      <c r="AC113" s="16" t="str">
        <f t="shared" si="59"/>
        <v>—</v>
      </c>
      <c r="AD113" s="16">
        <f t="shared" si="60"/>
        <v>0.41620000000000001</v>
      </c>
      <c r="AE113" s="16">
        <f t="shared" si="61"/>
        <v>0.4128</v>
      </c>
      <c r="AF113" s="16">
        <f t="shared" si="62"/>
        <v>0.39929999999999999</v>
      </c>
      <c r="AG113" s="16" t="str">
        <f t="shared" si="63"/>
        <v>2B</v>
      </c>
      <c r="AH113" s="16">
        <f t="shared" si="64"/>
        <v>0.40400000000000003</v>
      </c>
      <c r="AI113" s="16">
        <f t="shared" si="65"/>
        <v>0.41099999999999998</v>
      </c>
      <c r="AJ113" s="16">
        <f t="shared" si="66"/>
        <v>0.41720000000000002</v>
      </c>
      <c r="AK113" s="16">
        <f t="shared" si="67"/>
        <v>0.42159999999999997</v>
      </c>
      <c r="AL113" s="16">
        <f t="shared" si="68"/>
        <v>0.4375</v>
      </c>
    </row>
    <row r="114" spans="3:38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53"/>
        <v>0</v>
      </c>
      <c r="U114" s="16">
        <f t="shared" si="54"/>
        <v>0</v>
      </c>
      <c r="W114" s="16" t="str">
        <f t="shared" si="69"/>
        <v>7⁄16–32</v>
      </c>
      <c r="X114" s="16" t="str">
        <f t="shared" si="70"/>
        <v>UN</v>
      </c>
      <c r="Y114" s="16" t="str">
        <f t="shared" si="55"/>
        <v>3A</v>
      </c>
      <c r="Z114" s="16">
        <f t="shared" si="56"/>
        <v>0</v>
      </c>
      <c r="AA114" s="16">
        <f t="shared" si="57"/>
        <v>0.4375</v>
      </c>
      <c r="AB114" s="16">
        <f t="shared" si="58"/>
        <v>0.43149999999999999</v>
      </c>
      <c r="AC114" s="16" t="str">
        <f t="shared" si="59"/>
        <v>—</v>
      </c>
      <c r="AD114" s="16">
        <f t="shared" si="60"/>
        <v>0.41720000000000002</v>
      </c>
      <c r="AE114" s="16">
        <f t="shared" si="61"/>
        <v>0.41470000000000001</v>
      </c>
      <c r="AF114" s="16">
        <f t="shared" si="62"/>
        <v>0.40029999999999999</v>
      </c>
      <c r="AG114" s="16" t="str">
        <f t="shared" si="63"/>
        <v>3B</v>
      </c>
      <c r="AH114" s="16">
        <f t="shared" si="64"/>
        <v>0.40400000000000003</v>
      </c>
      <c r="AI114" s="16">
        <f t="shared" si="65"/>
        <v>0.40939999999999999</v>
      </c>
      <c r="AJ114" s="16">
        <f t="shared" si="66"/>
        <v>0.41720000000000002</v>
      </c>
      <c r="AK114" s="16">
        <f t="shared" si="67"/>
        <v>0.42049999999999998</v>
      </c>
      <c r="AL114" s="16">
        <f t="shared" si="68"/>
        <v>0.4375</v>
      </c>
    </row>
    <row r="115" spans="3:38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53"/>
        <v>1⁄2–12</v>
      </c>
      <c r="U115" s="16" t="str">
        <f t="shared" si="54"/>
        <v>UNS</v>
      </c>
      <c r="W115" s="16" t="str">
        <f t="shared" si="69"/>
        <v>1⁄2–12</v>
      </c>
      <c r="X115" s="16" t="str">
        <f t="shared" si="70"/>
        <v>UNS</v>
      </c>
      <c r="Y115" s="16" t="str">
        <f t="shared" si="55"/>
        <v>2A</v>
      </c>
      <c r="Z115" s="16">
        <f t="shared" si="56"/>
        <v>1.6000000000000001E-3</v>
      </c>
      <c r="AA115" s="16">
        <f t="shared" si="57"/>
        <v>0.49840000000000001</v>
      </c>
      <c r="AB115" s="16">
        <f t="shared" si="58"/>
        <v>0.48699999999999999</v>
      </c>
      <c r="AC115" s="16" t="str">
        <f t="shared" si="59"/>
        <v>—</v>
      </c>
      <c r="AD115" s="16">
        <f t="shared" si="60"/>
        <v>0.44429999999999997</v>
      </c>
      <c r="AE115" s="16">
        <f t="shared" si="61"/>
        <v>0.43890000000000001</v>
      </c>
      <c r="AF115" s="16">
        <f t="shared" si="62"/>
        <v>0.3992</v>
      </c>
      <c r="AG115" s="16" t="str">
        <f t="shared" si="63"/>
        <v>2B</v>
      </c>
      <c r="AH115" s="16">
        <f t="shared" si="64"/>
        <v>0.41</v>
      </c>
      <c r="AI115" s="16">
        <f t="shared" si="65"/>
        <v>0.42799999999999999</v>
      </c>
      <c r="AJ115" s="16">
        <f t="shared" si="66"/>
        <v>0.44590000000000002</v>
      </c>
      <c r="AK115" s="16">
        <f t="shared" si="67"/>
        <v>0.45290000000000002</v>
      </c>
      <c r="AL115" s="16">
        <f t="shared" si="68"/>
        <v>0.5</v>
      </c>
    </row>
    <row r="116" spans="3:38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53"/>
        <v>0</v>
      </c>
      <c r="U116" s="16">
        <f t="shared" si="54"/>
        <v>0</v>
      </c>
      <c r="W116" s="16" t="str">
        <f t="shared" si="69"/>
        <v>1⁄2–12</v>
      </c>
      <c r="X116" s="16" t="str">
        <f t="shared" si="70"/>
        <v>UNS</v>
      </c>
      <c r="Y116" s="16" t="str">
        <f t="shared" si="55"/>
        <v>3A</v>
      </c>
      <c r="Z116" s="16">
        <f t="shared" si="56"/>
        <v>0</v>
      </c>
      <c r="AA116" s="16">
        <f t="shared" si="57"/>
        <v>0.5</v>
      </c>
      <c r="AB116" s="16">
        <f t="shared" si="58"/>
        <v>0.48859999999999998</v>
      </c>
      <c r="AC116" s="16" t="str">
        <f t="shared" si="59"/>
        <v>—</v>
      </c>
      <c r="AD116" s="16">
        <f t="shared" si="60"/>
        <v>0.44590000000000002</v>
      </c>
      <c r="AE116" s="16">
        <f t="shared" si="61"/>
        <v>0.44190000000000002</v>
      </c>
      <c r="AF116" s="16">
        <f t="shared" si="62"/>
        <v>0.40079999999999999</v>
      </c>
      <c r="AG116" s="16" t="str">
        <f t="shared" si="63"/>
        <v>3B</v>
      </c>
      <c r="AH116" s="16">
        <f t="shared" si="64"/>
        <v>0.41</v>
      </c>
      <c r="AI116" s="16">
        <f t="shared" si="65"/>
        <v>0.42230000000000001</v>
      </c>
      <c r="AJ116" s="16">
        <f t="shared" si="66"/>
        <v>0.44590000000000002</v>
      </c>
      <c r="AK116" s="16">
        <f t="shared" si="67"/>
        <v>0.4511</v>
      </c>
      <c r="AL116" s="16">
        <f t="shared" si="68"/>
        <v>0.5</v>
      </c>
    </row>
    <row r="117" spans="3:38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53"/>
        <v>1⁄2–13</v>
      </c>
      <c r="U117" s="16" t="str">
        <f t="shared" si="54"/>
        <v>UNC</v>
      </c>
      <c r="W117" s="16" t="str">
        <f t="shared" si="69"/>
        <v>1⁄2–13</v>
      </c>
      <c r="X117" s="16" t="str">
        <f t="shared" si="70"/>
        <v>UNC</v>
      </c>
      <c r="Y117" s="16" t="str">
        <f t="shared" si="55"/>
        <v>1A</v>
      </c>
      <c r="Z117" s="16">
        <f t="shared" si="56"/>
        <v>1.5E-3</v>
      </c>
      <c r="AA117" s="16">
        <f t="shared" si="57"/>
        <v>0.4985</v>
      </c>
      <c r="AB117" s="16">
        <f t="shared" si="58"/>
        <v>0.48220000000000002</v>
      </c>
      <c r="AC117" s="16" t="str">
        <f t="shared" si="59"/>
        <v>—</v>
      </c>
      <c r="AD117" s="16">
        <f t="shared" si="60"/>
        <v>0.44850000000000001</v>
      </c>
      <c r="AE117" s="16">
        <f t="shared" si="61"/>
        <v>0.44109999999999999</v>
      </c>
      <c r="AF117" s="16">
        <f t="shared" si="62"/>
        <v>0.40689999999999998</v>
      </c>
      <c r="AG117" s="16" t="str">
        <f t="shared" si="63"/>
        <v>1B</v>
      </c>
      <c r="AH117" s="16">
        <f t="shared" si="64"/>
        <v>0.41699999999999998</v>
      </c>
      <c r="AI117" s="16">
        <f t="shared" si="65"/>
        <v>0.434</v>
      </c>
      <c r="AJ117" s="16">
        <f t="shared" si="66"/>
        <v>0.45</v>
      </c>
      <c r="AK117" s="16">
        <f t="shared" si="67"/>
        <v>0.4597</v>
      </c>
      <c r="AL117" s="16">
        <f t="shared" si="68"/>
        <v>0.5</v>
      </c>
    </row>
    <row r="118" spans="3:38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53"/>
        <v>0</v>
      </c>
      <c r="U118" s="16">
        <f t="shared" si="54"/>
        <v>0</v>
      </c>
      <c r="W118" s="16" t="str">
        <f t="shared" si="69"/>
        <v>1⁄2–13</v>
      </c>
      <c r="X118" s="16" t="str">
        <f t="shared" si="70"/>
        <v>UNC</v>
      </c>
      <c r="Y118" s="16" t="str">
        <f t="shared" si="55"/>
        <v>2A</v>
      </c>
      <c r="Z118" s="16">
        <f t="shared" si="56"/>
        <v>1.5E-3</v>
      </c>
      <c r="AA118" s="16">
        <f t="shared" si="57"/>
        <v>0.4985</v>
      </c>
      <c r="AB118" s="16">
        <f t="shared" si="58"/>
        <v>0.48759999999999998</v>
      </c>
      <c r="AC118" s="16">
        <f t="shared" si="59"/>
        <v>0.48220000000000002</v>
      </c>
      <c r="AD118" s="16">
        <f t="shared" si="60"/>
        <v>0.44850000000000001</v>
      </c>
      <c r="AE118" s="16">
        <f t="shared" si="61"/>
        <v>0.44350000000000001</v>
      </c>
      <c r="AF118" s="16">
        <f t="shared" si="62"/>
        <v>0.40689999999999998</v>
      </c>
      <c r="AG118" s="16" t="str">
        <f t="shared" si="63"/>
        <v>2B</v>
      </c>
      <c r="AH118" s="16">
        <f t="shared" si="64"/>
        <v>0.41699999999999998</v>
      </c>
      <c r="AI118" s="16">
        <f t="shared" si="65"/>
        <v>0.434</v>
      </c>
      <c r="AJ118" s="16">
        <f t="shared" si="66"/>
        <v>0.45</v>
      </c>
      <c r="AK118" s="16">
        <f t="shared" si="67"/>
        <v>0.45650000000000002</v>
      </c>
      <c r="AL118" s="16">
        <f t="shared" si="68"/>
        <v>0.5</v>
      </c>
    </row>
    <row r="119" spans="3:38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53"/>
        <v>0</v>
      </c>
      <c r="U119" s="16">
        <f t="shared" si="54"/>
        <v>0</v>
      </c>
      <c r="W119" s="16" t="str">
        <f t="shared" si="69"/>
        <v>1⁄2–13</v>
      </c>
      <c r="X119" s="16" t="str">
        <f t="shared" si="70"/>
        <v>UNC</v>
      </c>
      <c r="Y119" s="16" t="str">
        <f t="shared" si="55"/>
        <v>3A</v>
      </c>
      <c r="Z119" s="16">
        <f t="shared" si="56"/>
        <v>0</v>
      </c>
      <c r="AA119" s="16">
        <f t="shared" si="57"/>
        <v>0.5</v>
      </c>
      <c r="AB119" s="16">
        <f t="shared" si="58"/>
        <v>0.48909999999999998</v>
      </c>
      <c r="AC119" s="16" t="str">
        <f t="shared" si="59"/>
        <v>—</v>
      </c>
      <c r="AD119" s="16">
        <f t="shared" si="60"/>
        <v>0.45</v>
      </c>
      <c r="AE119" s="16">
        <f t="shared" si="61"/>
        <v>0.44629999999999997</v>
      </c>
      <c r="AF119" s="16">
        <f t="shared" si="62"/>
        <v>0.40839999999999999</v>
      </c>
      <c r="AG119" s="16" t="str">
        <f t="shared" si="63"/>
        <v>3B</v>
      </c>
      <c r="AH119" s="16">
        <f t="shared" si="64"/>
        <v>0.41699999999999998</v>
      </c>
      <c r="AI119" s="16">
        <f t="shared" si="65"/>
        <v>0.4284</v>
      </c>
      <c r="AJ119" s="16">
        <f t="shared" si="66"/>
        <v>0.45</v>
      </c>
      <c r="AK119" s="16">
        <f t="shared" si="67"/>
        <v>0.45479999999999998</v>
      </c>
      <c r="AL119" s="16">
        <f t="shared" si="68"/>
        <v>0.5</v>
      </c>
    </row>
    <row r="120" spans="3:38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53"/>
        <v>1⁄2–14</v>
      </c>
      <c r="U120" s="16" t="str">
        <f t="shared" si="54"/>
        <v>UNS</v>
      </c>
      <c r="W120" s="16" t="str">
        <f t="shared" si="69"/>
        <v>1⁄2–14</v>
      </c>
      <c r="X120" s="16" t="str">
        <f t="shared" si="70"/>
        <v>UNS</v>
      </c>
      <c r="Y120" s="16" t="str">
        <f t="shared" si="55"/>
        <v>2A</v>
      </c>
      <c r="Z120" s="16">
        <f t="shared" si="56"/>
        <v>1.5E-3</v>
      </c>
      <c r="AA120" s="16">
        <f t="shared" si="57"/>
        <v>0.4985</v>
      </c>
      <c r="AB120" s="16">
        <f t="shared" si="58"/>
        <v>0.48820000000000002</v>
      </c>
      <c r="AC120" s="16" t="str">
        <f t="shared" si="59"/>
        <v>—</v>
      </c>
      <c r="AD120" s="16">
        <f t="shared" si="60"/>
        <v>0.4521</v>
      </c>
      <c r="AE120" s="16">
        <f t="shared" si="61"/>
        <v>0.4471</v>
      </c>
      <c r="AF120" s="16">
        <f t="shared" si="62"/>
        <v>0.41349999999999998</v>
      </c>
      <c r="AG120" s="16" t="str">
        <f t="shared" si="63"/>
        <v>2B</v>
      </c>
      <c r="AH120" s="16">
        <f t="shared" si="64"/>
        <v>0.42299999999999999</v>
      </c>
      <c r="AI120" s="16">
        <f t="shared" si="65"/>
        <v>0.438</v>
      </c>
      <c r="AJ120" s="16">
        <f t="shared" si="66"/>
        <v>0.4536</v>
      </c>
      <c r="AK120" s="16">
        <f t="shared" si="67"/>
        <v>0.46010000000000001</v>
      </c>
      <c r="AL120" s="16">
        <f t="shared" si="68"/>
        <v>0.5</v>
      </c>
    </row>
    <row r="121" spans="3:38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53"/>
        <v>1⁄2–16</v>
      </c>
      <c r="U121" s="16" t="str">
        <f t="shared" si="54"/>
        <v>UN</v>
      </c>
      <c r="W121" s="16" t="str">
        <f t="shared" si="69"/>
        <v>1⁄2–16</v>
      </c>
      <c r="X121" s="16" t="str">
        <f t="shared" si="70"/>
        <v>UN</v>
      </c>
      <c r="Y121" s="16" t="str">
        <f t="shared" si="55"/>
        <v>2A</v>
      </c>
      <c r="Z121" s="16">
        <f t="shared" si="56"/>
        <v>1.4E-3</v>
      </c>
      <c r="AA121" s="16">
        <f t="shared" si="57"/>
        <v>0.49859999999999999</v>
      </c>
      <c r="AB121" s="16">
        <f t="shared" si="58"/>
        <v>0.48920000000000002</v>
      </c>
      <c r="AC121" s="16" t="str">
        <f t="shared" si="59"/>
        <v>—</v>
      </c>
      <c r="AD121" s="16">
        <f t="shared" si="60"/>
        <v>0.45800000000000002</v>
      </c>
      <c r="AE121" s="16">
        <f t="shared" si="61"/>
        <v>0.45329999999999998</v>
      </c>
      <c r="AF121" s="16">
        <f t="shared" si="62"/>
        <v>0.42409999999999998</v>
      </c>
      <c r="AG121" s="16" t="str">
        <f t="shared" si="63"/>
        <v>2B</v>
      </c>
      <c r="AH121" s="16">
        <f t="shared" si="64"/>
        <v>0.432</v>
      </c>
      <c r="AI121" s="16">
        <f t="shared" si="65"/>
        <v>0.44600000000000001</v>
      </c>
      <c r="AJ121" s="16">
        <f t="shared" si="66"/>
        <v>0.45939999999999998</v>
      </c>
      <c r="AK121" s="16">
        <f t="shared" si="67"/>
        <v>0.46550000000000002</v>
      </c>
      <c r="AL121" s="16">
        <f t="shared" si="68"/>
        <v>0.5</v>
      </c>
    </row>
    <row r="122" spans="3:38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53"/>
        <v>0</v>
      </c>
      <c r="U122" s="16">
        <f t="shared" si="54"/>
        <v>0</v>
      </c>
      <c r="W122" s="16" t="str">
        <f t="shared" si="69"/>
        <v>1⁄2–16</v>
      </c>
      <c r="X122" s="16" t="str">
        <f t="shared" si="70"/>
        <v>UN</v>
      </c>
      <c r="Y122" s="16" t="str">
        <f t="shared" si="55"/>
        <v>3A</v>
      </c>
      <c r="Z122" s="16">
        <f t="shared" si="56"/>
        <v>0</v>
      </c>
      <c r="AA122" s="16">
        <f t="shared" si="57"/>
        <v>0.5</v>
      </c>
      <c r="AB122" s="16">
        <f t="shared" si="58"/>
        <v>0.49059999999999998</v>
      </c>
      <c r="AC122" s="16" t="str">
        <f t="shared" si="59"/>
        <v>—</v>
      </c>
      <c r="AD122" s="16">
        <f t="shared" si="60"/>
        <v>0.45939999999999998</v>
      </c>
      <c r="AE122" s="16">
        <f t="shared" si="61"/>
        <v>0.45590000000000003</v>
      </c>
      <c r="AF122" s="16">
        <f t="shared" si="62"/>
        <v>0.42549999999999999</v>
      </c>
      <c r="AG122" s="16" t="str">
        <f t="shared" si="63"/>
        <v>3B</v>
      </c>
      <c r="AH122" s="16">
        <f t="shared" si="64"/>
        <v>0.432</v>
      </c>
      <c r="AI122" s="16">
        <f t="shared" si="65"/>
        <v>0.44190000000000002</v>
      </c>
      <c r="AJ122" s="16">
        <f t="shared" si="66"/>
        <v>0.45939999999999998</v>
      </c>
      <c r="AK122" s="16">
        <f t="shared" si="67"/>
        <v>0.46400000000000002</v>
      </c>
      <c r="AL122" s="16">
        <f t="shared" si="68"/>
        <v>0.5</v>
      </c>
    </row>
    <row r="123" spans="3:38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53"/>
        <v>1⁄2–18</v>
      </c>
      <c r="U123" s="16" t="str">
        <f t="shared" si="54"/>
        <v>UNS</v>
      </c>
      <c r="W123" s="16" t="str">
        <f t="shared" si="69"/>
        <v>1⁄2–18</v>
      </c>
      <c r="X123" s="16" t="str">
        <f t="shared" si="70"/>
        <v>UNS</v>
      </c>
      <c r="Y123" s="16" t="str">
        <f t="shared" si="55"/>
        <v>2A</v>
      </c>
      <c r="Z123" s="16">
        <f t="shared" si="56"/>
        <v>1.2999999999999999E-3</v>
      </c>
      <c r="AA123" s="16">
        <f t="shared" si="57"/>
        <v>0.49869999999999998</v>
      </c>
      <c r="AB123" s="16">
        <f t="shared" si="58"/>
        <v>0.49</v>
      </c>
      <c r="AC123" s="16" t="str">
        <f t="shared" si="59"/>
        <v>—</v>
      </c>
      <c r="AD123" s="16">
        <f t="shared" si="60"/>
        <v>0.46260000000000001</v>
      </c>
      <c r="AE123" s="16">
        <f t="shared" si="61"/>
        <v>0.4582</v>
      </c>
      <c r="AF123" s="16">
        <f t="shared" si="62"/>
        <v>0.43259999999999998</v>
      </c>
      <c r="AG123" s="16" t="str">
        <f t="shared" si="63"/>
        <v>2B</v>
      </c>
      <c r="AH123" s="16">
        <f t="shared" si="64"/>
        <v>0.44</v>
      </c>
      <c r="AI123" s="16">
        <f t="shared" si="65"/>
        <v>0.45300000000000001</v>
      </c>
      <c r="AJ123" s="16">
        <f t="shared" si="66"/>
        <v>0.46389999999999998</v>
      </c>
      <c r="AK123" s="16">
        <f t="shared" si="67"/>
        <v>0.46970000000000001</v>
      </c>
      <c r="AL123" s="16">
        <f t="shared" si="68"/>
        <v>0.5</v>
      </c>
    </row>
    <row r="124" spans="3:38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53"/>
        <v>1⁄2–20</v>
      </c>
      <c r="U124" s="16" t="str">
        <f t="shared" si="54"/>
        <v>UNF</v>
      </c>
      <c r="W124" s="16" t="str">
        <f t="shared" si="69"/>
        <v>1⁄2–20</v>
      </c>
      <c r="X124" s="16" t="str">
        <f t="shared" si="70"/>
        <v>UNF</v>
      </c>
      <c r="Y124" s="16" t="str">
        <f t="shared" si="55"/>
        <v>1A</v>
      </c>
      <c r="Z124" s="16">
        <f t="shared" si="56"/>
        <v>1.2999999999999999E-3</v>
      </c>
      <c r="AA124" s="16">
        <f t="shared" si="57"/>
        <v>0.49869999999999998</v>
      </c>
      <c r="AB124" s="16">
        <f t="shared" si="58"/>
        <v>0.48649999999999999</v>
      </c>
      <c r="AC124" s="16" t="str">
        <f t="shared" si="59"/>
        <v>—</v>
      </c>
      <c r="AD124" s="16">
        <f t="shared" si="60"/>
        <v>0.4662</v>
      </c>
      <c r="AE124" s="16">
        <f t="shared" si="61"/>
        <v>0.45979999999999999</v>
      </c>
      <c r="AF124" s="16">
        <f t="shared" si="62"/>
        <v>0.43919999999999998</v>
      </c>
      <c r="AG124" s="16" t="str">
        <f t="shared" si="63"/>
        <v>1B</v>
      </c>
      <c r="AH124" s="16">
        <f t="shared" si="64"/>
        <v>0.44600000000000001</v>
      </c>
      <c r="AI124" s="16">
        <f t="shared" si="65"/>
        <v>0.45700000000000002</v>
      </c>
      <c r="AJ124" s="16">
        <f t="shared" si="66"/>
        <v>0.46750000000000003</v>
      </c>
      <c r="AK124" s="16">
        <f t="shared" si="67"/>
        <v>0.47589999999999999</v>
      </c>
      <c r="AL124" s="16">
        <f t="shared" si="68"/>
        <v>0.5</v>
      </c>
    </row>
    <row r="125" spans="3:38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53"/>
        <v>0</v>
      </c>
      <c r="U125" s="16">
        <f t="shared" si="54"/>
        <v>0</v>
      </c>
      <c r="W125" s="16" t="str">
        <f t="shared" si="69"/>
        <v>1⁄2–20</v>
      </c>
      <c r="X125" s="16" t="str">
        <f t="shared" si="70"/>
        <v>UNF</v>
      </c>
      <c r="Y125" s="16" t="str">
        <f t="shared" si="55"/>
        <v>2A</v>
      </c>
      <c r="Z125" s="16">
        <f t="shared" si="56"/>
        <v>1.2999999999999999E-3</v>
      </c>
      <c r="AA125" s="16">
        <f t="shared" si="57"/>
        <v>0.49869999999999998</v>
      </c>
      <c r="AB125" s="16">
        <f t="shared" si="58"/>
        <v>0.49059999999999998</v>
      </c>
      <c r="AC125" s="16" t="str">
        <f t="shared" si="59"/>
        <v>—</v>
      </c>
      <c r="AD125" s="16">
        <f t="shared" si="60"/>
        <v>0.4662</v>
      </c>
      <c r="AE125" s="16">
        <f t="shared" si="61"/>
        <v>0.46189999999999998</v>
      </c>
      <c r="AF125" s="16">
        <f t="shared" si="62"/>
        <v>0.43919999999999998</v>
      </c>
      <c r="AG125" s="16" t="str">
        <f t="shared" si="63"/>
        <v>2B</v>
      </c>
      <c r="AH125" s="16">
        <f t="shared" si="64"/>
        <v>0.44600000000000001</v>
      </c>
      <c r="AI125" s="16">
        <f t="shared" si="65"/>
        <v>0.45700000000000002</v>
      </c>
      <c r="AJ125" s="16">
        <f t="shared" si="66"/>
        <v>0.46750000000000003</v>
      </c>
      <c r="AK125" s="16">
        <f t="shared" si="67"/>
        <v>0.47310000000000002</v>
      </c>
      <c r="AL125" s="16">
        <f t="shared" si="68"/>
        <v>0.5</v>
      </c>
    </row>
    <row r="126" spans="3:38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53"/>
        <v>0</v>
      </c>
      <c r="U126" s="16">
        <f t="shared" si="54"/>
        <v>0</v>
      </c>
      <c r="W126" s="16" t="str">
        <f t="shared" si="69"/>
        <v>1⁄2–20</v>
      </c>
      <c r="X126" s="16" t="str">
        <f t="shared" si="70"/>
        <v>UNF</v>
      </c>
      <c r="Y126" s="16" t="str">
        <f t="shared" si="55"/>
        <v>3A</v>
      </c>
      <c r="Z126" s="16">
        <f t="shared" si="56"/>
        <v>0</v>
      </c>
      <c r="AA126" s="16">
        <f t="shared" si="57"/>
        <v>0.5</v>
      </c>
      <c r="AB126" s="16">
        <f t="shared" si="58"/>
        <v>0.4919</v>
      </c>
      <c r="AC126" s="16" t="str">
        <f t="shared" si="59"/>
        <v>—</v>
      </c>
      <c r="AD126" s="16">
        <f t="shared" si="60"/>
        <v>0.46750000000000003</v>
      </c>
      <c r="AE126" s="16">
        <f t="shared" si="61"/>
        <v>0.46429999999999999</v>
      </c>
      <c r="AF126" s="16">
        <f t="shared" si="62"/>
        <v>0.4405</v>
      </c>
      <c r="AG126" s="16" t="str">
        <f t="shared" si="63"/>
        <v>3B</v>
      </c>
      <c r="AH126" s="16">
        <f t="shared" si="64"/>
        <v>0.44600000000000001</v>
      </c>
      <c r="AI126" s="16">
        <f t="shared" si="65"/>
        <v>0.45369999999999999</v>
      </c>
      <c r="AJ126" s="16">
        <f t="shared" si="66"/>
        <v>0.46750000000000003</v>
      </c>
      <c r="AK126" s="16">
        <f t="shared" si="67"/>
        <v>0.47170000000000001</v>
      </c>
      <c r="AL126" s="16">
        <f t="shared" si="68"/>
        <v>0.5</v>
      </c>
    </row>
    <row r="127" spans="3:38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53"/>
        <v>1⁄2–24</v>
      </c>
      <c r="U127" s="16" t="str">
        <f t="shared" si="54"/>
        <v>UNS</v>
      </c>
      <c r="W127" s="16" t="str">
        <f t="shared" si="69"/>
        <v>1⁄2–24</v>
      </c>
      <c r="X127" s="16" t="str">
        <f t="shared" si="70"/>
        <v>UNS</v>
      </c>
      <c r="Y127" s="16" t="str">
        <f t="shared" si="55"/>
        <v>2A</v>
      </c>
      <c r="Z127" s="16">
        <f t="shared" si="56"/>
        <v>1.1999999999999999E-3</v>
      </c>
      <c r="AA127" s="16">
        <f t="shared" si="57"/>
        <v>0.49880000000000002</v>
      </c>
      <c r="AB127" s="16">
        <f t="shared" si="58"/>
        <v>0.49159999999999998</v>
      </c>
      <c r="AC127" s="16" t="str">
        <f t="shared" si="59"/>
        <v>—</v>
      </c>
      <c r="AD127" s="16">
        <f t="shared" si="60"/>
        <v>0.47170000000000001</v>
      </c>
      <c r="AE127" s="16">
        <f t="shared" si="61"/>
        <v>0.46779999999999999</v>
      </c>
      <c r="AF127" s="16">
        <f t="shared" si="62"/>
        <v>0.44919999999999999</v>
      </c>
      <c r="AG127" s="16" t="str">
        <f t="shared" si="63"/>
        <v>2B</v>
      </c>
      <c r="AH127" s="16">
        <f t="shared" si="64"/>
        <v>0.45500000000000002</v>
      </c>
      <c r="AI127" s="16">
        <f t="shared" si="65"/>
        <v>0.46500000000000002</v>
      </c>
      <c r="AJ127" s="16">
        <f t="shared" si="66"/>
        <v>0.47289999999999999</v>
      </c>
      <c r="AK127" s="16">
        <f t="shared" si="67"/>
        <v>0.47799999999999998</v>
      </c>
      <c r="AL127" s="16">
        <f t="shared" si="68"/>
        <v>0.5</v>
      </c>
    </row>
    <row r="128" spans="3:38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53"/>
        <v>1⁄2–27</v>
      </c>
      <c r="U128" s="16" t="str">
        <f t="shared" si="54"/>
        <v>UNS</v>
      </c>
      <c r="W128" s="16" t="str">
        <f t="shared" si="69"/>
        <v>1⁄2–27</v>
      </c>
      <c r="X128" s="16" t="str">
        <f t="shared" si="70"/>
        <v>UNS</v>
      </c>
      <c r="Y128" s="16" t="str">
        <f t="shared" si="55"/>
        <v>2A</v>
      </c>
      <c r="Z128" s="16">
        <f t="shared" si="56"/>
        <v>1.1000000000000001E-3</v>
      </c>
      <c r="AA128" s="16">
        <f t="shared" si="57"/>
        <v>0.49890000000000001</v>
      </c>
      <c r="AB128" s="16">
        <f t="shared" si="58"/>
        <v>0.49220000000000003</v>
      </c>
      <c r="AC128" s="16" t="str">
        <f t="shared" si="59"/>
        <v>—</v>
      </c>
      <c r="AD128" s="16">
        <f t="shared" si="60"/>
        <v>0.4748</v>
      </c>
      <c r="AE128" s="16">
        <f t="shared" si="61"/>
        <v>0.47110000000000002</v>
      </c>
      <c r="AF128" s="16">
        <f t="shared" si="62"/>
        <v>0.45479999999999998</v>
      </c>
      <c r="AG128" s="16" t="str">
        <f t="shared" si="63"/>
        <v>2B</v>
      </c>
      <c r="AH128" s="16">
        <f t="shared" si="64"/>
        <v>0.46</v>
      </c>
      <c r="AI128" s="16">
        <f t="shared" si="65"/>
        <v>0.46899999999999997</v>
      </c>
      <c r="AJ128" s="16">
        <f t="shared" si="66"/>
        <v>0.47589999999999999</v>
      </c>
      <c r="AK128" s="16">
        <f t="shared" si="67"/>
        <v>0.48070000000000002</v>
      </c>
      <c r="AL128" s="16">
        <f t="shared" si="68"/>
        <v>0.5</v>
      </c>
    </row>
    <row r="129" spans="3:38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53"/>
        <v>1⁄2–28</v>
      </c>
      <c r="U129" s="16" t="str">
        <f t="shared" si="54"/>
        <v>UNEF</v>
      </c>
      <c r="W129" s="16" t="str">
        <f t="shared" si="69"/>
        <v>1⁄2–28</v>
      </c>
      <c r="X129" s="16" t="str">
        <f t="shared" si="70"/>
        <v>UNEF</v>
      </c>
      <c r="Y129" s="16" t="str">
        <f t="shared" si="55"/>
        <v>2A</v>
      </c>
      <c r="Z129" s="16">
        <f t="shared" si="56"/>
        <v>1.1000000000000001E-3</v>
      </c>
      <c r="AA129" s="16">
        <f t="shared" si="57"/>
        <v>0.49890000000000001</v>
      </c>
      <c r="AB129" s="16">
        <f t="shared" si="58"/>
        <v>0.4924</v>
      </c>
      <c r="AC129" s="16" t="str">
        <f t="shared" si="59"/>
        <v>—</v>
      </c>
      <c r="AD129" s="16">
        <f t="shared" si="60"/>
        <v>0.47570000000000001</v>
      </c>
      <c r="AE129" s="16">
        <f t="shared" si="61"/>
        <v>0.47199999999999998</v>
      </c>
      <c r="AF129" s="16">
        <f t="shared" si="62"/>
        <v>0.45629999999999998</v>
      </c>
      <c r="AG129" s="16" t="str">
        <f t="shared" si="63"/>
        <v>2B</v>
      </c>
      <c r="AH129" s="16">
        <f t="shared" si="64"/>
        <v>0.46100000000000002</v>
      </c>
      <c r="AI129" s="16">
        <f t="shared" si="65"/>
        <v>0.47</v>
      </c>
      <c r="AJ129" s="16">
        <f t="shared" si="66"/>
        <v>0.4768</v>
      </c>
      <c r="AK129" s="16">
        <f t="shared" si="67"/>
        <v>0.48159999999999997</v>
      </c>
      <c r="AL129" s="16">
        <f t="shared" si="68"/>
        <v>0.5</v>
      </c>
    </row>
    <row r="130" spans="3:38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53"/>
        <v>0</v>
      </c>
      <c r="U130" s="16">
        <f t="shared" si="54"/>
        <v>0</v>
      </c>
      <c r="W130" s="16" t="str">
        <f t="shared" si="69"/>
        <v>1⁄2–28</v>
      </c>
      <c r="X130" s="16" t="str">
        <f t="shared" si="70"/>
        <v>UNEF</v>
      </c>
      <c r="Y130" s="16" t="str">
        <f t="shared" si="55"/>
        <v>3A</v>
      </c>
      <c r="Z130" s="16">
        <f t="shared" si="56"/>
        <v>0</v>
      </c>
      <c r="AA130" s="16">
        <f t="shared" si="57"/>
        <v>0.5</v>
      </c>
      <c r="AB130" s="16">
        <f t="shared" si="58"/>
        <v>0.49349999999999999</v>
      </c>
      <c r="AC130" s="16" t="str">
        <f t="shared" si="59"/>
        <v>—</v>
      </c>
      <c r="AD130" s="16">
        <f t="shared" si="60"/>
        <v>0.4768</v>
      </c>
      <c r="AE130" s="16">
        <f t="shared" si="61"/>
        <v>0.47399999999999998</v>
      </c>
      <c r="AF130" s="16">
        <f t="shared" si="62"/>
        <v>0.45739999999999997</v>
      </c>
      <c r="AG130" s="16" t="str">
        <f t="shared" si="63"/>
        <v>3B</v>
      </c>
      <c r="AH130" s="16">
        <f t="shared" si="64"/>
        <v>0.46100000000000002</v>
      </c>
      <c r="AI130" s="16">
        <f t="shared" si="65"/>
        <v>0.46760000000000002</v>
      </c>
      <c r="AJ130" s="16">
        <f t="shared" si="66"/>
        <v>0.4768</v>
      </c>
      <c r="AK130" s="16">
        <f t="shared" si="67"/>
        <v>0.48039999999999999</v>
      </c>
      <c r="AL130" s="16">
        <f t="shared" si="68"/>
        <v>0.5</v>
      </c>
    </row>
    <row r="131" spans="3:38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53"/>
        <v>1⁄2–32</v>
      </c>
      <c r="U131" s="16" t="str">
        <f t="shared" si="54"/>
        <v>UN</v>
      </c>
      <c r="W131" s="16" t="str">
        <f t="shared" si="69"/>
        <v>1⁄2–32</v>
      </c>
      <c r="X131" s="16" t="str">
        <f t="shared" si="70"/>
        <v>UN</v>
      </c>
      <c r="Y131" s="16" t="str">
        <f t="shared" si="55"/>
        <v>2A</v>
      </c>
      <c r="Z131" s="16">
        <f t="shared" si="56"/>
        <v>1E-3</v>
      </c>
      <c r="AA131" s="16">
        <f t="shared" si="57"/>
        <v>0.499</v>
      </c>
      <c r="AB131" s="16">
        <f t="shared" si="58"/>
        <v>0.49299999999999999</v>
      </c>
      <c r="AC131" s="16" t="str">
        <f t="shared" si="59"/>
        <v>—</v>
      </c>
      <c r="AD131" s="16">
        <f t="shared" si="60"/>
        <v>0.47870000000000001</v>
      </c>
      <c r="AE131" s="16">
        <f t="shared" si="61"/>
        <v>0.47520000000000001</v>
      </c>
      <c r="AF131" s="16">
        <f t="shared" si="62"/>
        <v>0.46179999999999999</v>
      </c>
      <c r="AG131" s="16" t="str">
        <f t="shared" si="63"/>
        <v>2B</v>
      </c>
      <c r="AH131" s="16">
        <f t="shared" si="64"/>
        <v>0.46600000000000003</v>
      </c>
      <c r="AI131" s="16">
        <f t="shared" si="65"/>
        <v>0.47399999999999998</v>
      </c>
      <c r="AJ131" s="16">
        <f t="shared" si="66"/>
        <v>0.47970000000000002</v>
      </c>
      <c r="AK131" s="16">
        <f t="shared" si="67"/>
        <v>0.48420000000000002</v>
      </c>
      <c r="AL131" s="16">
        <f t="shared" si="68"/>
        <v>0.5</v>
      </c>
    </row>
    <row r="132" spans="3:38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53"/>
        <v>0</v>
      </c>
      <c r="U132" s="16">
        <f t="shared" si="54"/>
        <v>0</v>
      </c>
      <c r="W132" s="16" t="str">
        <f t="shared" si="69"/>
        <v>1⁄2–32</v>
      </c>
      <c r="X132" s="16" t="str">
        <f t="shared" si="70"/>
        <v>UN</v>
      </c>
      <c r="Y132" s="16" t="str">
        <f t="shared" si="55"/>
        <v>3A</v>
      </c>
      <c r="Z132" s="16">
        <f t="shared" si="56"/>
        <v>0</v>
      </c>
      <c r="AA132" s="16">
        <f t="shared" si="57"/>
        <v>0.5</v>
      </c>
      <c r="AB132" s="16">
        <f t="shared" si="58"/>
        <v>0.49399999999999999</v>
      </c>
      <c r="AC132" s="16" t="str">
        <f t="shared" si="59"/>
        <v>—</v>
      </c>
      <c r="AD132" s="16">
        <f t="shared" si="60"/>
        <v>0.47970000000000002</v>
      </c>
      <c r="AE132" s="16">
        <f t="shared" si="61"/>
        <v>0.47710000000000002</v>
      </c>
      <c r="AF132" s="16">
        <f t="shared" si="62"/>
        <v>0.46279999999999999</v>
      </c>
      <c r="AG132" s="16" t="str">
        <f t="shared" si="63"/>
        <v>3B</v>
      </c>
      <c r="AH132" s="16">
        <f t="shared" si="64"/>
        <v>0.46600000000000003</v>
      </c>
      <c r="AI132" s="16">
        <f t="shared" si="65"/>
        <v>0.47189999999999999</v>
      </c>
      <c r="AJ132" s="16">
        <f t="shared" si="66"/>
        <v>0.47970000000000002</v>
      </c>
      <c r="AK132" s="16">
        <f t="shared" si="67"/>
        <v>0.48309999999999997</v>
      </c>
      <c r="AL132" s="16">
        <f t="shared" si="68"/>
        <v>0.5</v>
      </c>
    </row>
    <row r="133" spans="3:38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si="53"/>
        <v>9⁄16–12</v>
      </c>
      <c r="U133" s="16" t="str">
        <f t="shared" si="54"/>
        <v>UNC</v>
      </c>
      <c r="W133" s="16" t="str">
        <f t="shared" si="69"/>
        <v>9⁄16–12</v>
      </c>
      <c r="X133" s="16" t="str">
        <f t="shared" si="70"/>
        <v>UNC</v>
      </c>
      <c r="Y133" s="16" t="str">
        <f t="shared" si="55"/>
        <v>1A</v>
      </c>
      <c r="Z133" s="16">
        <f t="shared" si="56"/>
        <v>1.6000000000000001E-3</v>
      </c>
      <c r="AA133" s="16">
        <f t="shared" si="57"/>
        <v>0.56089999999999995</v>
      </c>
      <c r="AB133" s="16">
        <f t="shared" si="58"/>
        <v>0.54369999999999996</v>
      </c>
      <c r="AC133" s="16" t="str">
        <f t="shared" si="59"/>
        <v>—</v>
      </c>
      <c r="AD133" s="16">
        <f t="shared" si="60"/>
        <v>0.50680000000000003</v>
      </c>
      <c r="AE133" s="16">
        <f t="shared" si="61"/>
        <v>0.499</v>
      </c>
      <c r="AF133" s="16">
        <f t="shared" si="62"/>
        <v>0.4617</v>
      </c>
      <c r="AG133" s="16" t="str">
        <f t="shared" si="63"/>
        <v>1B</v>
      </c>
      <c r="AH133" s="16">
        <f t="shared" si="64"/>
        <v>0.47199999999999998</v>
      </c>
      <c r="AI133" s="16">
        <f t="shared" si="65"/>
        <v>0.49</v>
      </c>
      <c r="AJ133" s="16">
        <f t="shared" si="66"/>
        <v>0.50839999999999996</v>
      </c>
      <c r="AK133" s="16">
        <f t="shared" si="67"/>
        <v>0.51859999999999995</v>
      </c>
      <c r="AL133" s="16">
        <f t="shared" si="68"/>
        <v>0.5625</v>
      </c>
    </row>
    <row r="134" spans="3:38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3"/>
        <v>0</v>
      </c>
      <c r="U134" s="16">
        <f t="shared" si="54"/>
        <v>0</v>
      </c>
      <c r="W134" s="16" t="str">
        <f t="shared" si="69"/>
        <v>9⁄16–12</v>
      </c>
      <c r="X134" s="16" t="str">
        <f t="shared" si="70"/>
        <v>UNC</v>
      </c>
      <c r="Y134" s="16" t="str">
        <f t="shared" si="55"/>
        <v>2A</v>
      </c>
      <c r="Z134" s="16">
        <f t="shared" si="56"/>
        <v>1.6000000000000001E-3</v>
      </c>
      <c r="AA134" s="16">
        <f t="shared" si="57"/>
        <v>0.56089999999999995</v>
      </c>
      <c r="AB134" s="16">
        <f t="shared" si="58"/>
        <v>0.54949999999999999</v>
      </c>
      <c r="AC134" s="16">
        <f t="shared" si="59"/>
        <v>0.54369999999999996</v>
      </c>
      <c r="AD134" s="16">
        <f t="shared" si="60"/>
        <v>0.50680000000000003</v>
      </c>
      <c r="AE134" s="16">
        <f t="shared" si="61"/>
        <v>0.50160000000000005</v>
      </c>
      <c r="AF134" s="16">
        <f t="shared" si="62"/>
        <v>0.4617</v>
      </c>
      <c r="AG134" s="16" t="str">
        <f t="shared" si="63"/>
        <v>2B</v>
      </c>
      <c r="AH134" s="16">
        <f t="shared" si="64"/>
        <v>0.47199999999999998</v>
      </c>
      <c r="AI134" s="16">
        <f t="shared" si="65"/>
        <v>0.49</v>
      </c>
      <c r="AJ134" s="16">
        <f t="shared" si="66"/>
        <v>0.50839999999999996</v>
      </c>
      <c r="AK134" s="16">
        <f t="shared" si="67"/>
        <v>0.51519999999999999</v>
      </c>
      <c r="AL134" s="16">
        <f t="shared" si="68"/>
        <v>0.5625</v>
      </c>
    </row>
    <row r="135" spans="3:38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3"/>
        <v>0</v>
      </c>
      <c r="U135" s="16">
        <f t="shared" si="54"/>
        <v>0</v>
      </c>
      <c r="W135" s="16" t="str">
        <f t="shared" si="69"/>
        <v>9⁄16–12</v>
      </c>
      <c r="X135" s="16" t="str">
        <f t="shared" si="70"/>
        <v>UNC</v>
      </c>
      <c r="Y135" s="16" t="str">
        <f t="shared" si="55"/>
        <v>3A</v>
      </c>
      <c r="Z135" s="16">
        <f t="shared" si="56"/>
        <v>0</v>
      </c>
      <c r="AA135" s="16">
        <f t="shared" si="57"/>
        <v>0.5625</v>
      </c>
      <c r="AB135" s="16">
        <f t="shared" si="58"/>
        <v>0.55110000000000003</v>
      </c>
      <c r="AC135" s="16" t="str">
        <f t="shared" si="59"/>
        <v>—</v>
      </c>
      <c r="AD135" s="16">
        <f t="shared" si="60"/>
        <v>0.50839999999999996</v>
      </c>
      <c r="AE135" s="16">
        <f t="shared" si="61"/>
        <v>0.50449999999999995</v>
      </c>
      <c r="AF135" s="16">
        <f t="shared" si="62"/>
        <v>0.46329999999999999</v>
      </c>
      <c r="AG135" s="16" t="str">
        <f t="shared" si="63"/>
        <v>3B</v>
      </c>
      <c r="AH135" s="16">
        <f t="shared" si="64"/>
        <v>0.47199999999999998</v>
      </c>
      <c r="AI135" s="16">
        <f t="shared" si="65"/>
        <v>0.48430000000000001</v>
      </c>
      <c r="AJ135" s="16">
        <f t="shared" si="66"/>
        <v>0.50839999999999996</v>
      </c>
      <c r="AK135" s="16">
        <f t="shared" si="67"/>
        <v>0.51349999999999996</v>
      </c>
      <c r="AL135" s="16">
        <f t="shared" si="68"/>
        <v>0.5625</v>
      </c>
    </row>
    <row r="136" spans="3:38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3"/>
        <v>9⁄16–14</v>
      </c>
      <c r="U136" s="16" t="str">
        <f t="shared" si="54"/>
        <v>UNS</v>
      </c>
      <c r="W136" s="16" t="str">
        <f t="shared" si="69"/>
        <v>9⁄16–14</v>
      </c>
      <c r="X136" s="16" t="str">
        <f t="shared" si="70"/>
        <v>UNS</v>
      </c>
      <c r="Y136" s="16" t="str">
        <f t="shared" si="55"/>
        <v>2A</v>
      </c>
      <c r="Z136" s="16">
        <f t="shared" si="56"/>
        <v>1.5E-3</v>
      </c>
      <c r="AA136" s="16">
        <f t="shared" si="57"/>
        <v>0.56100000000000005</v>
      </c>
      <c r="AB136" s="16">
        <f t="shared" si="58"/>
        <v>0.55069999999999997</v>
      </c>
      <c r="AC136" s="16" t="str">
        <f t="shared" si="59"/>
        <v>—</v>
      </c>
      <c r="AD136" s="16">
        <f t="shared" si="60"/>
        <v>0.51459999999999995</v>
      </c>
      <c r="AE136" s="16">
        <f t="shared" si="61"/>
        <v>0.50960000000000005</v>
      </c>
      <c r="AF136" s="16">
        <f t="shared" si="62"/>
        <v>0.47599999999999998</v>
      </c>
      <c r="AG136" s="16" t="str">
        <f t="shared" si="63"/>
        <v>2B</v>
      </c>
      <c r="AH136" s="16">
        <f t="shared" si="64"/>
        <v>0.48499999999999999</v>
      </c>
      <c r="AI136" s="16">
        <f t="shared" si="65"/>
        <v>0.501</v>
      </c>
      <c r="AJ136" s="16">
        <f t="shared" si="66"/>
        <v>0.5161</v>
      </c>
      <c r="AK136" s="16">
        <f t="shared" si="67"/>
        <v>0.52259999999999995</v>
      </c>
      <c r="AL136" s="16">
        <f t="shared" si="68"/>
        <v>0.5625</v>
      </c>
    </row>
    <row r="137" spans="3:38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3"/>
        <v>9⁄16–16</v>
      </c>
      <c r="U137" s="16" t="str">
        <f t="shared" si="54"/>
        <v>UN</v>
      </c>
      <c r="W137" s="16" t="str">
        <f t="shared" si="69"/>
        <v>9⁄16–16</v>
      </c>
      <c r="X137" s="16" t="str">
        <f t="shared" si="70"/>
        <v>UN</v>
      </c>
      <c r="Y137" s="16" t="str">
        <f t="shared" si="55"/>
        <v>2A</v>
      </c>
      <c r="Z137" s="16">
        <f t="shared" si="56"/>
        <v>1.4E-3</v>
      </c>
      <c r="AA137" s="16">
        <f t="shared" si="57"/>
        <v>0.56110000000000004</v>
      </c>
      <c r="AB137" s="16">
        <f t="shared" si="58"/>
        <v>0.55169999999999997</v>
      </c>
      <c r="AC137" s="16" t="str">
        <f t="shared" si="59"/>
        <v>—</v>
      </c>
      <c r="AD137" s="16">
        <f t="shared" si="60"/>
        <v>0.52049999999999996</v>
      </c>
      <c r="AE137" s="16">
        <f t="shared" si="61"/>
        <v>0.51580000000000004</v>
      </c>
      <c r="AF137" s="16">
        <f t="shared" si="62"/>
        <v>0.48659999999999998</v>
      </c>
      <c r="AG137" s="16" t="str">
        <f t="shared" si="63"/>
        <v>2B</v>
      </c>
      <c r="AH137" s="16">
        <f t="shared" si="64"/>
        <v>0.495</v>
      </c>
      <c r="AI137" s="16">
        <f t="shared" si="65"/>
        <v>0.50900000000000001</v>
      </c>
      <c r="AJ137" s="16">
        <f t="shared" si="66"/>
        <v>0.52190000000000003</v>
      </c>
      <c r="AK137" s="16">
        <f t="shared" si="67"/>
        <v>0.52800000000000002</v>
      </c>
      <c r="AL137" s="16">
        <f t="shared" si="68"/>
        <v>0.5625</v>
      </c>
    </row>
    <row r="138" spans="3:38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3"/>
        <v>0</v>
      </c>
      <c r="U138" s="16">
        <f t="shared" si="54"/>
        <v>0</v>
      </c>
      <c r="W138" s="16" t="str">
        <f t="shared" si="69"/>
        <v>9⁄16–16</v>
      </c>
      <c r="X138" s="16" t="str">
        <f t="shared" si="70"/>
        <v>UN</v>
      </c>
      <c r="Y138" s="16" t="str">
        <f t="shared" si="55"/>
        <v>3A</v>
      </c>
      <c r="Z138" s="16">
        <f t="shared" si="56"/>
        <v>0</v>
      </c>
      <c r="AA138" s="16">
        <f t="shared" si="57"/>
        <v>0.5625</v>
      </c>
      <c r="AB138" s="16">
        <f t="shared" si="58"/>
        <v>0.55310000000000004</v>
      </c>
      <c r="AC138" s="16" t="str">
        <f t="shared" si="59"/>
        <v>—</v>
      </c>
      <c r="AD138" s="16">
        <f t="shared" si="60"/>
        <v>0.52190000000000003</v>
      </c>
      <c r="AE138" s="16">
        <f t="shared" si="61"/>
        <v>0.51839999999999997</v>
      </c>
      <c r="AF138" s="16">
        <f t="shared" si="62"/>
        <v>0.48799999999999999</v>
      </c>
      <c r="AG138" s="16" t="str">
        <f t="shared" si="63"/>
        <v>3B</v>
      </c>
      <c r="AH138" s="16">
        <f t="shared" si="64"/>
        <v>0.495</v>
      </c>
      <c r="AI138" s="16">
        <f t="shared" si="65"/>
        <v>0.504</v>
      </c>
      <c r="AJ138" s="16">
        <f t="shared" si="66"/>
        <v>0.52190000000000003</v>
      </c>
      <c r="AK138" s="16">
        <f t="shared" si="67"/>
        <v>0.52649999999999997</v>
      </c>
      <c r="AL138" s="16">
        <f t="shared" si="68"/>
        <v>0.5625</v>
      </c>
    </row>
    <row r="139" spans="3:38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3"/>
        <v>9⁄16–18</v>
      </c>
      <c r="U139" s="16" t="str">
        <f t="shared" si="54"/>
        <v>UNF</v>
      </c>
      <c r="W139" s="16" t="str">
        <f t="shared" si="69"/>
        <v>9⁄16–18</v>
      </c>
      <c r="X139" s="16" t="str">
        <f t="shared" si="70"/>
        <v>UNF</v>
      </c>
      <c r="Y139" s="16" t="str">
        <f t="shared" si="55"/>
        <v>1A</v>
      </c>
      <c r="Z139" s="16">
        <f t="shared" si="56"/>
        <v>1.4E-3</v>
      </c>
      <c r="AA139" s="16">
        <f t="shared" si="57"/>
        <v>0.56110000000000004</v>
      </c>
      <c r="AB139" s="16">
        <f t="shared" si="58"/>
        <v>0.54800000000000004</v>
      </c>
      <c r="AC139" s="16" t="str">
        <f t="shared" si="59"/>
        <v>—</v>
      </c>
      <c r="AD139" s="16">
        <f t="shared" si="60"/>
        <v>0.52500000000000002</v>
      </c>
      <c r="AE139" s="16">
        <f t="shared" si="61"/>
        <v>0.51819999999999999</v>
      </c>
      <c r="AF139" s="16">
        <f t="shared" si="62"/>
        <v>0.495</v>
      </c>
      <c r="AG139" s="16" t="str">
        <f t="shared" si="63"/>
        <v>1B</v>
      </c>
      <c r="AH139" s="16">
        <f t="shared" si="64"/>
        <v>0.502</v>
      </c>
      <c r="AI139" s="16">
        <f t="shared" si="65"/>
        <v>0.51500000000000001</v>
      </c>
      <c r="AJ139" s="16">
        <f t="shared" si="66"/>
        <v>0.52639999999999998</v>
      </c>
      <c r="AK139" s="16">
        <f t="shared" si="67"/>
        <v>0.5353</v>
      </c>
      <c r="AL139" s="16">
        <f t="shared" si="68"/>
        <v>0.5625</v>
      </c>
    </row>
    <row r="140" spans="3:38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3"/>
        <v>0</v>
      </c>
      <c r="U140" s="16">
        <f t="shared" si="54"/>
        <v>0</v>
      </c>
      <c r="W140" s="16" t="str">
        <f t="shared" si="69"/>
        <v>9⁄16–18</v>
      </c>
      <c r="X140" s="16" t="str">
        <f t="shared" si="70"/>
        <v>UNF</v>
      </c>
      <c r="Y140" s="16" t="str">
        <f t="shared" si="55"/>
        <v>2A</v>
      </c>
      <c r="Z140" s="16">
        <f t="shared" si="56"/>
        <v>1.4E-3</v>
      </c>
      <c r="AA140" s="16">
        <f t="shared" si="57"/>
        <v>0.56110000000000004</v>
      </c>
      <c r="AB140" s="16">
        <f t="shared" si="58"/>
        <v>0.5524</v>
      </c>
      <c r="AC140" s="16" t="str">
        <f t="shared" si="59"/>
        <v>—</v>
      </c>
      <c r="AD140" s="16">
        <f t="shared" si="60"/>
        <v>0.52500000000000002</v>
      </c>
      <c r="AE140" s="16">
        <f t="shared" si="61"/>
        <v>0.52049999999999996</v>
      </c>
      <c r="AF140" s="16">
        <f t="shared" si="62"/>
        <v>0.495</v>
      </c>
      <c r="AG140" s="16" t="str">
        <f t="shared" si="63"/>
        <v>2B</v>
      </c>
      <c r="AH140" s="16">
        <f t="shared" si="64"/>
        <v>0.502</v>
      </c>
      <c r="AI140" s="16">
        <f t="shared" si="65"/>
        <v>0.51500000000000001</v>
      </c>
      <c r="AJ140" s="16">
        <f t="shared" si="66"/>
        <v>0.52639999999999998</v>
      </c>
      <c r="AK140" s="16">
        <f t="shared" si="67"/>
        <v>0.5323</v>
      </c>
      <c r="AL140" s="16">
        <f t="shared" si="68"/>
        <v>0.5625</v>
      </c>
    </row>
    <row r="141" spans="3:38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3"/>
        <v>0</v>
      </c>
      <c r="U141" s="16">
        <f t="shared" si="54"/>
        <v>0</v>
      </c>
      <c r="W141" s="16" t="str">
        <f t="shared" si="69"/>
        <v>9⁄16–18</v>
      </c>
      <c r="X141" s="16" t="str">
        <f t="shared" si="70"/>
        <v>UNF</v>
      </c>
      <c r="Y141" s="16" t="str">
        <f t="shared" si="55"/>
        <v>3A</v>
      </c>
      <c r="Z141" s="16">
        <f t="shared" si="56"/>
        <v>0</v>
      </c>
      <c r="AA141" s="16">
        <f t="shared" si="57"/>
        <v>0.5625</v>
      </c>
      <c r="AB141" s="16">
        <f t="shared" si="58"/>
        <v>0.55379999999999996</v>
      </c>
      <c r="AC141" s="16" t="str">
        <f t="shared" si="59"/>
        <v>—</v>
      </c>
      <c r="AD141" s="16">
        <f t="shared" si="60"/>
        <v>0.52639999999999998</v>
      </c>
      <c r="AE141" s="16">
        <f t="shared" si="61"/>
        <v>0.52300000000000002</v>
      </c>
      <c r="AF141" s="16">
        <f t="shared" si="62"/>
        <v>0.49640000000000001</v>
      </c>
      <c r="AG141" s="16" t="str">
        <f t="shared" si="63"/>
        <v>3B</v>
      </c>
      <c r="AH141" s="16">
        <f t="shared" si="64"/>
        <v>0.502</v>
      </c>
      <c r="AI141" s="16">
        <f t="shared" si="65"/>
        <v>0.51060000000000005</v>
      </c>
      <c r="AJ141" s="16">
        <f t="shared" si="66"/>
        <v>0.52639999999999998</v>
      </c>
      <c r="AK141" s="16">
        <f t="shared" si="67"/>
        <v>0.53080000000000005</v>
      </c>
      <c r="AL141" s="16">
        <f t="shared" si="68"/>
        <v>0.5625</v>
      </c>
    </row>
    <row r="142" spans="3:38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3"/>
        <v>9⁄16–20</v>
      </c>
      <c r="U142" s="16" t="str">
        <f t="shared" si="54"/>
        <v>UN</v>
      </c>
      <c r="W142" s="16" t="str">
        <f t="shared" si="69"/>
        <v>9⁄16–20</v>
      </c>
      <c r="X142" s="16" t="str">
        <f t="shared" si="70"/>
        <v>UN</v>
      </c>
      <c r="Y142" s="16" t="str">
        <f t="shared" si="55"/>
        <v>2A</v>
      </c>
      <c r="Z142" s="16">
        <f t="shared" si="56"/>
        <v>1.2999999999999999E-3</v>
      </c>
      <c r="AA142" s="16">
        <f t="shared" si="57"/>
        <v>0.56120000000000003</v>
      </c>
      <c r="AB142" s="16">
        <f t="shared" si="58"/>
        <v>0.55310000000000004</v>
      </c>
      <c r="AC142" s="16" t="str">
        <f t="shared" si="59"/>
        <v>—</v>
      </c>
      <c r="AD142" s="16">
        <f t="shared" si="60"/>
        <v>0.52869999999999995</v>
      </c>
      <c r="AE142" s="16">
        <f t="shared" si="61"/>
        <v>0.52449999999999997</v>
      </c>
      <c r="AF142" s="16">
        <f t="shared" si="62"/>
        <v>0.50170000000000003</v>
      </c>
      <c r="AG142" s="16" t="str">
        <f t="shared" si="63"/>
        <v>2B</v>
      </c>
      <c r="AH142" s="16">
        <f t="shared" si="64"/>
        <v>0.50800000000000001</v>
      </c>
      <c r="AI142" s="16">
        <f t="shared" si="65"/>
        <v>0.52</v>
      </c>
      <c r="AJ142" s="16">
        <f t="shared" si="66"/>
        <v>0.53</v>
      </c>
      <c r="AK142" s="16">
        <f t="shared" si="67"/>
        <v>0.53549999999999998</v>
      </c>
      <c r="AL142" s="16">
        <f t="shared" si="68"/>
        <v>0.5625</v>
      </c>
    </row>
    <row r="143" spans="3:38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3"/>
        <v>0</v>
      </c>
      <c r="U143" s="16">
        <f t="shared" si="54"/>
        <v>0</v>
      </c>
      <c r="W143" s="16" t="str">
        <f t="shared" si="69"/>
        <v>9⁄16–20</v>
      </c>
      <c r="X143" s="16" t="str">
        <f t="shared" si="70"/>
        <v>UN</v>
      </c>
      <c r="Y143" s="16" t="str">
        <f t="shared" si="55"/>
        <v>3A</v>
      </c>
      <c r="Z143" s="16">
        <f t="shared" si="56"/>
        <v>0</v>
      </c>
      <c r="AA143" s="16">
        <f t="shared" si="57"/>
        <v>0.5625</v>
      </c>
      <c r="AB143" s="16">
        <f t="shared" si="58"/>
        <v>0.5544</v>
      </c>
      <c r="AC143" s="16" t="str">
        <f t="shared" si="59"/>
        <v>—</v>
      </c>
      <c r="AD143" s="16">
        <f t="shared" si="60"/>
        <v>0.53</v>
      </c>
      <c r="AE143" s="16">
        <f t="shared" si="61"/>
        <v>0.52680000000000005</v>
      </c>
      <c r="AF143" s="16">
        <f t="shared" si="62"/>
        <v>0.503</v>
      </c>
      <c r="AG143" s="16" t="str">
        <f t="shared" si="63"/>
        <v>3B</v>
      </c>
      <c r="AH143" s="16">
        <f t="shared" si="64"/>
        <v>0.50800000000000001</v>
      </c>
      <c r="AI143" s="16">
        <f t="shared" si="65"/>
        <v>0.51619999999999999</v>
      </c>
      <c r="AJ143" s="16">
        <f t="shared" si="66"/>
        <v>0.53</v>
      </c>
      <c r="AK143" s="16">
        <f t="shared" si="67"/>
        <v>0.53410000000000002</v>
      </c>
      <c r="AL143" s="16">
        <f t="shared" si="68"/>
        <v>0.5625</v>
      </c>
    </row>
    <row r="144" spans="3:38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3"/>
        <v>9⁄16–24</v>
      </c>
      <c r="U144" s="16" t="str">
        <f t="shared" si="54"/>
        <v>UNEF</v>
      </c>
      <c r="W144" s="16" t="str">
        <f t="shared" si="69"/>
        <v>9⁄16–24</v>
      </c>
      <c r="X144" s="16" t="str">
        <f t="shared" si="70"/>
        <v>UNEF</v>
      </c>
      <c r="Y144" s="16" t="str">
        <f t="shared" si="55"/>
        <v>2A</v>
      </c>
      <c r="Z144" s="16">
        <f t="shared" si="56"/>
        <v>1.1999999999999999E-3</v>
      </c>
      <c r="AA144" s="16">
        <f t="shared" si="57"/>
        <v>0.56130000000000002</v>
      </c>
      <c r="AB144" s="16">
        <f t="shared" si="58"/>
        <v>0.55410000000000004</v>
      </c>
      <c r="AC144" s="16" t="str">
        <f t="shared" si="59"/>
        <v>—</v>
      </c>
      <c r="AD144" s="16">
        <f t="shared" si="60"/>
        <v>0.53420000000000001</v>
      </c>
      <c r="AE144" s="16">
        <f t="shared" si="61"/>
        <v>0.53029999999999999</v>
      </c>
      <c r="AF144" s="16">
        <f t="shared" si="62"/>
        <v>0.51170000000000004</v>
      </c>
      <c r="AG144" s="16" t="str">
        <f t="shared" si="63"/>
        <v>2B</v>
      </c>
      <c r="AH144" s="16">
        <f t="shared" si="64"/>
        <v>0.51700000000000002</v>
      </c>
      <c r="AI144" s="16">
        <f t="shared" si="65"/>
        <v>0.52700000000000002</v>
      </c>
      <c r="AJ144" s="16">
        <f t="shared" si="66"/>
        <v>0.53539999999999999</v>
      </c>
      <c r="AK144" s="16">
        <f t="shared" si="67"/>
        <v>0.54049999999999998</v>
      </c>
      <c r="AL144" s="16">
        <f t="shared" si="68"/>
        <v>0.5625</v>
      </c>
    </row>
    <row r="145" spans="3:38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3"/>
        <v>0</v>
      </c>
      <c r="U145" s="16">
        <f t="shared" si="54"/>
        <v>0</v>
      </c>
      <c r="W145" s="16" t="str">
        <f t="shared" si="69"/>
        <v>9⁄16–24</v>
      </c>
      <c r="X145" s="16" t="str">
        <f t="shared" si="70"/>
        <v>UNEF</v>
      </c>
      <c r="Y145" s="16" t="str">
        <f t="shared" si="55"/>
        <v>3A</v>
      </c>
      <c r="Z145" s="16">
        <f t="shared" si="56"/>
        <v>0</v>
      </c>
      <c r="AA145" s="16">
        <f t="shared" si="57"/>
        <v>0.5625</v>
      </c>
      <c r="AB145" s="16">
        <f t="shared" si="58"/>
        <v>0.55530000000000002</v>
      </c>
      <c r="AC145" s="16" t="str">
        <f t="shared" si="59"/>
        <v>—</v>
      </c>
      <c r="AD145" s="16">
        <f t="shared" si="60"/>
        <v>0.53539999999999999</v>
      </c>
      <c r="AE145" s="16">
        <f t="shared" si="61"/>
        <v>0.53249999999999997</v>
      </c>
      <c r="AF145" s="16">
        <f t="shared" si="62"/>
        <v>0.51290000000000002</v>
      </c>
      <c r="AG145" s="16" t="str">
        <f t="shared" si="63"/>
        <v>3B</v>
      </c>
      <c r="AH145" s="16">
        <f t="shared" si="64"/>
        <v>0.51700000000000002</v>
      </c>
      <c r="AI145" s="16">
        <f t="shared" si="65"/>
        <v>0.52439999999999998</v>
      </c>
      <c r="AJ145" s="16">
        <f t="shared" si="66"/>
        <v>0.53539999999999999</v>
      </c>
      <c r="AK145" s="16">
        <f t="shared" si="67"/>
        <v>0.53920000000000001</v>
      </c>
      <c r="AL145" s="16">
        <f t="shared" si="68"/>
        <v>0.5625</v>
      </c>
    </row>
    <row r="146" spans="3:38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3"/>
        <v>9⁄16–27</v>
      </c>
      <c r="U146" s="16" t="str">
        <f t="shared" si="54"/>
        <v>UNS</v>
      </c>
      <c r="W146" s="16" t="str">
        <f t="shared" si="69"/>
        <v>9⁄16–27</v>
      </c>
      <c r="X146" s="16" t="str">
        <f t="shared" si="70"/>
        <v>UNS</v>
      </c>
      <c r="Y146" s="16" t="str">
        <f t="shared" si="55"/>
        <v>2A</v>
      </c>
      <c r="Z146" s="16">
        <f t="shared" si="56"/>
        <v>1.1000000000000001E-3</v>
      </c>
      <c r="AA146" s="16">
        <f t="shared" si="57"/>
        <v>0.56140000000000001</v>
      </c>
      <c r="AB146" s="16">
        <f t="shared" si="58"/>
        <v>0.55469999999999997</v>
      </c>
      <c r="AC146" s="16" t="str">
        <f t="shared" si="59"/>
        <v>—</v>
      </c>
      <c r="AD146" s="16">
        <f t="shared" si="60"/>
        <v>0.5373</v>
      </c>
      <c r="AE146" s="16">
        <f t="shared" si="61"/>
        <v>0.53359999999999996</v>
      </c>
      <c r="AF146" s="16">
        <f t="shared" si="62"/>
        <v>0.51729999999999998</v>
      </c>
      <c r="AG146" s="16" t="str">
        <f t="shared" si="63"/>
        <v>2B</v>
      </c>
      <c r="AH146" s="16">
        <f t="shared" si="64"/>
        <v>0.52200000000000002</v>
      </c>
      <c r="AI146" s="16">
        <f t="shared" si="65"/>
        <v>0.53100000000000003</v>
      </c>
      <c r="AJ146" s="16">
        <f t="shared" si="66"/>
        <v>0.53839999999999999</v>
      </c>
      <c r="AK146" s="16">
        <f t="shared" si="67"/>
        <v>0.54320000000000002</v>
      </c>
      <c r="AL146" s="16">
        <f t="shared" si="68"/>
        <v>0.5625</v>
      </c>
    </row>
    <row r="147" spans="3:38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3"/>
        <v>9⁄16–28</v>
      </c>
      <c r="U147" s="16" t="str">
        <f t="shared" si="54"/>
        <v>UN</v>
      </c>
      <c r="W147" s="16" t="str">
        <f t="shared" si="69"/>
        <v>9⁄16–28</v>
      </c>
      <c r="X147" s="16" t="str">
        <f t="shared" si="70"/>
        <v>UN</v>
      </c>
      <c r="Y147" s="16" t="str">
        <f t="shared" si="55"/>
        <v>2A</v>
      </c>
      <c r="Z147" s="16">
        <f t="shared" si="56"/>
        <v>1.1000000000000001E-3</v>
      </c>
      <c r="AA147" s="16">
        <f t="shared" si="57"/>
        <v>0.56140000000000001</v>
      </c>
      <c r="AB147" s="16">
        <f t="shared" si="58"/>
        <v>0.55489999999999995</v>
      </c>
      <c r="AC147" s="16" t="str">
        <f t="shared" si="59"/>
        <v>—</v>
      </c>
      <c r="AD147" s="16">
        <f t="shared" si="60"/>
        <v>0.53820000000000001</v>
      </c>
      <c r="AE147" s="16">
        <f t="shared" si="61"/>
        <v>0.53449999999999998</v>
      </c>
      <c r="AF147" s="16">
        <f t="shared" si="62"/>
        <v>0.51880000000000004</v>
      </c>
      <c r="AG147" s="16" t="str">
        <f t="shared" si="63"/>
        <v>2B</v>
      </c>
      <c r="AH147" s="16">
        <f t="shared" si="64"/>
        <v>0.52400000000000002</v>
      </c>
      <c r="AI147" s="16">
        <f t="shared" si="65"/>
        <v>0.53200000000000003</v>
      </c>
      <c r="AJ147" s="16">
        <f t="shared" si="66"/>
        <v>0.5393</v>
      </c>
      <c r="AK147" s="16">
        <f t="shared" si="67"/>
        <v>0.54410000000000003</v>
      </c>
      <c r="AL147" s="16">
        <f t="shared" si="68"/>
        <v>0.5625</v>
      </c>
    </row>
    <row r="148" spans="3:38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3"/>
        <v>0</v>
      </c>
      <c r="U148" s="16">
        <f t="shared" si="54"/>
        <v>0</v>
      </c>
      <c r="W148" s="16" t="str">
        <f t="shared" si="69"/>
        <v>9⁄16–28</v>
      </c>
      <c r="X148" s="16" t="str">
        <f t="shared" si="70"/>
        <v>UN</v>
      </c>
      <c r="Y148" s="16" t="str">
        <f t="shared" si="55"/>
        <v>3A</v>
      </c>
      <c r="Z148" s="16">
        <f t="shared" si="56"/>
        <v>0</v>
      </c>
      <c r="AA148" s="16">
        <f t="shared" si="57"/>
        <v>0.5625</v>
      </c>
      <c r="AB148" s="16">
        <f t="shared" si="58"/>
        <v>0.55600000000000005</v>
      </c>
      <c r="AC148" s="16" t="str">
        <f t="shared" si="59"/>
        <v>—</v>
      </c>
      <c r="AD148" s="16">
        <f t="shared" si="60"/>
        <v>0.5393</v>
      </c>
      <c r="AE148" s="16">
        <f t="shared" si="61"/>
        <v>0.53649999999999998</v>
      </c>
      <c r="AF148" s="16">
        <f t="shared" si="62"/>
        <v>0.51990000000000003</v>
      </c>
      <c r="AG148" s="16" t="str">
        <f t="shared" si="63"/>
        <v>3B</v>
      </c>
      <c r="AH148" s="16">
        <f t="shared" si="64"/>
        <v>0.52400000000000002</v>
      </c>
      <c r="AI148" s="16">
        <f t="shared" si="65"/>
        <v>0.53010000000000002</v>
      </c>
      <c r="AJ148" s="16">
        <f t="shared" si="66"/>
        <v>0.5393</v>
      </c>
      <c r="AK148" s="16">
        <f t="shared" si="67"/>
        <v>0.54290000000000005</v>
      </c>
      <c r="AL148" s="16">
        <f t="shared" si="68"/>
        <v>0.5625</v>
      </c>
    </row>
    <row r="149" spans="3:38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3"/>
        <v>9⁄16–32</v>
      </c>
      <c r="U149" s="16" t="str">
        <f t="shared" si="54"/>
        <v>UN</v>
      </c>
      <c r="W149" s="16" t="str">
        <f t="shared" si="69"/>
        <v>9⁄16–32</v>
      </c>
      <c r="X149" s="16" t="str">
        <f t="shared" si="70"/>
        <v>UN</v>
      </c>
      <c r="Y149" s="16" t="str">
        <f t="shared" si="55"/>
        <v>2A</v>
      </c>
      <c r="Z149" s="16">
        <f t="shared" si="56"/>
        <v>1E-3</v>
      </c>
      <c r="AA149" s="16">
        <f t="shared" si="57"/>
        <v>0.5615</v>
      </c>
      <c r="AB149" s="16">
        <f t="shared" si="58"/>
        <v>0.55549999999999999</v>
      </c>
      <c r="AC149" s="16" t="str">
        <f t="shared" si="59"/>
        <v>—</v>
      </c>
      <c r="AD149" s="16">
        <f t="shared" si="60"/>
        <v>0.54120000000000001</v>
      </c>
      <c r="AE149" s="16">
        <f t="shared" si="61"/>
        <v>0.53769999999999996</v>
      </c>
      <c r="AF149" s="16">
        <f t="shared" si="62"/>
        <v>0.52429999999999999</v>
      </c>
      <c r="AG149" s="16" t="str">
        <f t="shared" si="63"/>
        <v>2B</v>
      </c>
      <c r="AH149" s="16">
        <f t="shared" si="64"/>
        <v>0.52900000000000003</v>
      </c>
      <c r="AI149" s="16">
        <f t="shared" si="65"/>
        <v>0.53600000000000003</v>
      </c>
      <c r="AJ149" s="16">
        <f t="shared" si="66"/>
        <v>0.54220000000000002</v>
      </c>
      <c r="AK149" s="16">
        <f t="shared" si="67"/>
        <v>0.54669999999999996</v>
      </c>
      <c r="AL149" s="16">
        <f t="shared" si="68"/>
        <v>0.5625</v>
      </c>
    </row>
    <row r="150" spans="3:38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3"/>
        <v>0</v>
      </c>
      <c r="U150" s="16">
        <f t="shared" si="54"/>
        <v>0</v>
      </c>
      <c r="W150" s="16" t="str">
        <f t="shared" si="69"/>
        <v>9⁄16–32</v>
      </c>
      <c r="X150" s="16" t="str">
        <f t="shared" si="70"/>
        <v>UN</v>
      </c>
      <c r="Y150" s="16" t="str">
        <f t="shared" si="55"/>
        <v>3A</v>
      </c>
      <c r="Z150" s="16">
        <f t="shared" si="56"/>
        <v>0</v>
      </c>
      <c r="AA150" s="16">
        <f t="shared" si="57"/>
        <v>0.5625</v>
      </c>
      <c r="AB150" s="16">
        <f t="shared" si="58"/>
        <v>0.55649999999999999</v>
      </c>
      <c r="AC150" s="16" t="str">
        <f t="shared" si="59"/>
        <v>—</v>
      </c>
      <c r="AD150" s="16">
        <f t="shared" si="60"/>
        <v>0.54220000000000002</v>
      </c>
      <c r="AE150" s="16">
        <f t="shared" si="61"/>
        <v>0.53959999999999997</v>
      </c>
      <c r="AF150" s="16">
        <f t="shared" si="62"/>
        <v>0.52529999999999999</v>
      </c>
      <c r="AG150" s="16" t="str">
        <f t="shared" si="63"/>
        <v>3B</v>
      </c>
      <c r="AH150" s="16">
        <f t="shared" si="64"/>
        <v>0.52900000000000003</v>
      </c>
      <c r="AI150" s="16">
        <f t="shared" si="65"/>
        <v>0.53439999999999999</v>
      </c>
      <c r="AJ150" s="16">
        <f t="shared" si="66"/>
        <v>0.54220000000000002</v>
      </c>
      <c r="AK150" s="16">
        <f t="shared" si="67"/>
        <v>0.54559999999999997</v>
      </c>
      <c r="AL150" s="16">
        <f t="shared" si="68"/>
        <v>0.5625</v>
      </c>
    </row>
    <row r="151" spans="3:38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3"/>
        <v>5⁄8–11</v>
      </c>
      <c r="U151" s="16" t="str">
        <f t="shared" si="54"/>
        <v>UNC</v>
      </c>
      <c r="W151" s="16" t="str">
        <f t="shared" si="69"/>
        <v>5⁄8–11</v>
      </c>
      <c r="X151" s="16" t="str">
        <f t="shared" si="70"/>
        <v>UNC</v>
      </c>
      <c r="Y151" s="16" t="str">
        <f t="shared" si="55"/>
        <v>1A</v>
      </c>
      <c r="Z151" s="16">
        <f t="shared" si="56"/>
        <v>1.6000000000000001E-3</v>
      </c>
      <c r="AA151" s="16">
        <f t="shared" si="57"/>
        <v>0.62339999999999995</v>
      </c>
      <c r="AB151" s="16">
        <f t="shared" si="58"/>
        <v>0.60519999999999996</v>
      </c>
      <c r="AC151" s="16" t="str">
        <f t="shared" si="59"/>
        <v>—</v>
      </c>
      <c r="AD151" s="16">
        <f t="shared" si="60"/>
        <v>0.56440000000000001</v>
      </c>
      <c r="AE151" s="16">
        <f t="shared" si="61"/>
        <v>0.55610000000000004</v>
      </c>
      <c r="AF151" s="16">
        <f t="shared" si="62"/>
        <v>0.51519999999999999</v>
      </c>
      <c r="AG151" s="16" t="str">
        <f t="shared" si="63"/>
        <v>1B</v>
      </c>
      <c r="AH151" s="16">
        <f t="shared" si="64"/>
        <v>0.52700000000000002</v>
      </c>
      <c r="AI151" s="16">
        <f t="shared" si="65"/>
        <v>0.54600000000000004</v>
      </c>
      <c r="AJ151" s="16">
        <f t="shared" si="66"/>
        <v>0.56599999999999995</v>
      </c>
      <c r="AK151" s="16">
        <f t="shared" si="67"/>
        <v>0.57669999999999999</v>
      </c>
      <c r="AL151" s="16">
        <f t="shared" si="68"/>
        <v>0.625</v>
      </c>
    </row>
    <row r="152" spans="3:38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3"/>
        <v>0</v>
      </c>
      <c r="U152" s="16">
        <f t="shared" si="54"/>
        <v>0</v>
      </c>
      <c r="W152" s="16" t="str">
        <f t="shared" si="69"/>
        <v>5⁄8–11</v>
      </c>
      <c r="X152" s="16" t="str">
        <f t="shared" si="70"/>
        <v>UNC</v>
      </c>
      <c r="Y152" s="16" t="str">
        <f t="shared" si="55"/>
        <v>2A</v>
      </c>
      <c r="Z152" s="16">
        <f t="shared" si="56"/>
        <v>1.6000000000000001E-3</v>
      </c>
      <c r="AA152" s="16">
        <f t="shared" si="57"/>
        <v>0.62339999999999995</v>
      </c>
      <c r="AB152" s="16">
        <f t="shared" si="58"/>
        <v>0.61129999999999995</v>
      </c>
      <c r="AC152" s="16">
        <f t="shared" si="59"/>
        <v>0.60519999999999996</v>
      </c>
      <c r="AD152" s="16">
        <f t="shared" si="60"/>
        <v>0.56440000000000001</v>
      </c>
      <c r="AE152" s="16">
        <f t="shared" si="61"/>
        <v>0.55889999999999995</v>
      </c>
      <c r="AF152" s="16">
        <f t="shared" si="62"/>
        <v>0.51519999999999999</v>
      </c>
      <c r="AG152" s="16" t="str">
        <f t="shared" si="63"/>
        <v>2B</v>
      </c>
      <c r="AH152" s="16">
        <f t="shared" si="64"/>
        <v>0.52700000000000002</v>
      </c>
      <c r="AI152" s="16">
        <f t="shared" si="65"/>
        <v>0.54600000000000004</v>
      </c>
      <c r="AJ152" s="16">
        <f t="shared" si="66"/>
        <v>0.56599999999999995</v>
      </c>
      <c r="AK152" s="16">
        <f t="shared" si="67"/>
        <v>0.57320000000000004</v>
      </c>
      <c r="AL152" s="16">
        <f t="shared" si="68"/>
        <v>0.625</v>
      </c>
    </row>
    <row r="153" spans="3:38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3"/>
        <v>0</v>
      </c>
      <c r="U153" s="16">
        <f t="shared" si="54"/>
        <v>0</v>
      </c>
      <c r="W153" s="16" t="str">
        <f t="shared" si="69"/>
        <v>5⁄8–11</v>
      </c>
      <c r="X153" s="16" t="str">
        <f t="shared" si="70"/>
        <v>UNC</v>
      </c>
      <c r="Y153" s="16" t="str">
        <f t="shared" si="55"/>
        <v>3A</v>
      </c>
      <c r="Z153" s="16">
        <f t="shared" si="56"/>
        <v>0</v>
      </c>
      <c r="AA153" s="16">
        <f t="shared" si="57"/>
        <v>0.625</v>
      </c>
      <c r="AB153" s="16">
        <f t="shared" si="58"/>
        <v>0.6129</v>
      </c>
      <c r="AC153" s="16" t="str">
        <f t="shared" si="59"/>
        <v>—</v>
      </c>
      <c r="AD153" s="16">
        <f t="shared" si="60"/>
        <v>0.56599999999999995</v>
      </c>
      <c r="AE153" s="16">
        <f t="shared" si="61"/>
        <v>0.56189999999999996</v>
      </c>
      <c r="AF153" s="16">
        <f t="shared" si="62"/>
        <v>0.51680000000000004</v>
      </c>
      <c r="AG153" s="16" t="str">
        <f t="shared" si="63"/>
        <v>3B</v>
      </c>
      <c r="AH153" s="16">
        <f t="shared" si="64"/>
        <v>0.52700000000000002</v>
      </c>
      <c r="AI153" s="16">
        <f t="shared" si="65"/>
        <v>0.53910000000000002</v>
      </c>
      <c r="AJ153" s="16">
        <f t="shared" si="66"/>
        <v>0.56599999999999995</v>
      </c>
      <c r="AK153" s="16">
        <f t="shared" si="67"/>
        <v>0.57140000000000002</v>
      </c>
      <c r="AL153" s="16">
        <f t="shared" si="68"/>
        <v>0.625</v>
      </c>
    </row>
    <row r="154" spans="3:38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3"/>
        <v>5⁄8–12</v>
      </c>
      <c r="U154" s="16" t="str">
        <f t="shared" si="54"/>
        <v>UN</v>
      </c>
      <c r="W154" s="16" t="str">
        <f t="shared" si="69"/>
        <v>5⁄8–12</v>
      </c>
      <c r="X154" s="16" t="str">
        <f t="shared" si="70"/>
        <v>UN</v>
      </c>
      <c r="Y154" s="16" t="str">
        <f t="shared" si="55"/>
        <v>2A</v>
      </c>
      <c r="Z154" s="16">
        <f t="shared" si="56"/>
        <v>1.6000000000000001E-3</v>
      </c>
      <c r="AA154" s="16">
        <f t="shared" si="57"/>
        <v>0.62339999999999995</v>
      </c>
      <c r="AB154" s="16">
        <f t="shared" si="58"/>
        <v>0.61199999999999999</v>
      </c>
      <c r="AC154" s="16" t="str">
        <f t="shared" si="59"/>
        <v>—</v>
      </c>
      <c r="AD154" s="16">
        <f t="shared" si="60"/>
        <v>0.56930000000000003</v>
      </c>
      <c r="AE154" s="16">
        <f t="shared" si="61"/>
        <v>0.56389999999999996</v>
      </c>
      <c r="AF154" s="16">
        <f t="shared" si="62"/>
        <v>0.5242</v>
      </c>
      <c r="AG154" s="16" t="str">
        <f t="shared" si="63"/>
        <v>2B</v>
      </c>
      <c r="AH154" s="16">
        <f t="shared" si="64"/>
        <v>0.53500000000000003</v>
      </c>
      <c r="AI154" s="16">
        <f t="shared" si="65"/>
        <v>0.55300000000000005</v>
      </c>
      <c r="AJ154" s="16">
        <f t="shared" si="66"/>
        <v>0.57089999999999996</v>
      </c>
      <c r="AK154" s="16">
        <f t="shared" si="67"/>
        <v>0.57799999999999996</v>
      </c>
      <c r="AL154" s="16">
        <f t="shared" si="68"/>
        <v>0.625</v>
      </c>
    </row>
    <row r="155" spans="3:38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ref="T155:T218" si="71">IF(OR($C155="1A",$C155="2A",$C155="3A"),A155,C155)</f>
        <v>0</v>
      </c>
      <c r="U155" s="16">
        <f t="shared" ref="U155:U218" si="72">IF(OR($C155="1A",$C155="2A",$C155="3A"),B155,D155)</f>
        <v>0</v>
      </c>
      <c r="W155" s="16" t="str">
        <f t="shared" si="69"/>
        <v>5⁄8–12</v>
      </c>
      <c r="X155" s="16" t="str">
        <f t="shared" si="70"/>
        <v>UN</v>
      </c>
      <c r="Y155" s="16" t="str">
        <f t="shared" ref="Y155:Y218" si="73">IF(OR($C155="1A",$C155="2A",$C155="3A"),C155,E155)</f>
        <v>3A</v>
      </c>
      <c r="Z155" s="16">
        <f t="shared" ref="Z155:Z218" si="74">IF(OR($C155="1A",$C155="2A",$C155="3A"),D155,F155)</f>
        <v>0</v>
      </c>
      <c r="AA155" s="16">
        <f t="shared" ref="AA155:AA218" si="75">IF(OR($C155="1A",$C155="2A",$C155="3A"),E155,G155)</f>
        <v>0.625</v>
      </c>
      <c r="AB155" s="16">
        <f t="shared" ref="AB155:AB218" si="76">IF(OR($C155="1A",$C155="2A",$C155="3A"),F155,H155)</f>
        <v>0.61360000000000003</v>
      </c>
      <c r="AC155" s="16" t="str">
        <f t="shared" ref="AC155:AC218" si="77">IF(OR($C155="1A",$C155="2A",$C155="3A"),G155,I155)</f>
        <v>—</v>
      </c>
      <c r="AD155" s="16">
        <f t="shared" ref="AD155:AD218" si="78">IF(OR($C155="1A",$C155="2A",$C155="3A"),H155,J155)</f>
        <v>0.57089999999999996</v>
      </c>
      <c r="AE155" s="16">
        <f t="shared" ref="AE155:AE218" si="79">IF(OR($C155="1A",$C155="2A",$C155="3A"),I155,K155)</f>
        <v>0.56679999999999997</v>
      </c>
      <c r="AF155" s="16">
        <f t="shared" ref="AF155:AF218" si="80">IF(OR($C155="1A",$C155="2A",$C155="3A"),J155,L155)</f>
        <v>0.52580000000000005</v>
      </c>
      <c r="AG155" s="16" t="str">
        <f t="shared" ref="AG155:AG218" si="81">IF(OR($C155="1A",$C155="2A",$C155="3A"),K155,M155)</f>
        <v>3B</v>
      </c>
      <c r="AH155" s="16">
        <f t="shared" ref="AH155:AH218" si="82">IF(OR($C155="1A",$C155="2A",$C155="3A"),L155,N155)</f>
        <v>0.53500000000000003</v>
      </c>
      <c r="AI155" s="16">
        <f t="shared" ref="AI155:AI218" si="83">IF(OR($C155="1A",$C155="2A",$C155="3A"),M155,O155)</f>
        <v>0.54630000000000001</v>
      </c>
      <c r="AJ155" s="16">
        <f t="shared" ref="AJ155:AJ218" si="84">IF(OR($C155="1A",$C155="2A",$C155="3A"),N155,P155)</f>
        <v>0.57089999999999996</v>
      </c>
      <c r="AK155" s="16">
        <f t="shared" ref="AK155:AK218" si="85">IF(OR($C155="1A",$C155="2A",$C155="3A"),O155,Q155)</f>
        <v>0.57620000000000005</v>
      </c>
      <c r="AL155" s="16">
        <f t="shared" ref="AL155:AL218" si="86">IF(OR($C155="1A",$C155="2A",$C155="3A"),P155,R155)</f>
        <v>0.625</v>
      </c>
    </row>
    <row r="156" spans="3:38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71"/>
        <v>5⁄8–14</v>
      </c>
      <c r="U156" s="16" t="str">
        <f t="shared" si="72"/>
        <v>UNS</v>
      </c>
      <c r="W156" s="16" t="str">
        <f t="shared" si="69"/>
        <v>5⁄8–14</v>
      </c>
      <c r="X156" s="16" t="str">
        <f t="shared" si="70"/>
        <v>UNS</v>
      </c>
      <c r="Y156" s="16" t="str">
        <f t="shared" si="73"/>
        <v>2A</v>
      </c>
      <c r="Z156" s="16">
        <f t="shared" si="74"/>
        <v>1.5E-3</v>
      </c>
      <c r="AA156" s="16">
        <f t="shared" si="75"/>
        <v>0.62350000000000005</v>
      </c>
      <c r="AB156" s="16">
        <f t="shared" si="76"/>
        <v>0.61319999999999997</v>
      </c>
      <c r="AC156" s="16" t="str">
        <f t="shared" si="77"/>
        <v>—</v>
      </c>
      <c r="AD156" s="16">
        <f t="shared" si="78"/>
        <v>0.57709999999999995</v>
      </c>
      <c r="AE156" s="16">
        <f t="shared" si="79"/>
        <v>0.57199999999999995</v>
      </c>
      <c r="AF156" s="16">
        <f t="shared" si="80"/>
        <v>0.53849999999999998</v>
      </c>
      <c r="AG156" s="16" t="str">
        <f t="shared" si="81"/>
        <v>2B</v>
      </c>
      <c r="AH156" s="16">
        <f t="shared" si="82"/>
        <v>0.54800000000000004</v>
      </c>
      <c r="AI156" s="16">
        <f t="shared" si="83"/>
        <v>0.56399999999999995</v>
      </c>
      <c r="AJ156" s="16">
        <f t="shared" si="84"/>
        <v>0.5786</v>
      </c>
      <c r="AK156" s="16">
        <f t="shared" si="85"/>
        <v>0.58520000000000005</v>
      </c>
      <c r="AL156" s="16">
        <f t="shared" si="86"/>
        <v>0.625</v>
      </c>
    </row>
    <row r="157" spans="3:38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71"/>
        <v>5⁄8–16</v>
      </c>
      <c r="U157" s="16" t="str">
        <f t="shared" si="72"/>
        <v>UN</v>
      </c>
      <c r="W157" s="16" t="str">
        <f t="shared" si="69"/>
        <v>5⁄8–16</v>
      </c>
      <c r="X157" s="16" t="str">
        <f t="shared" si="70"/>
        <v>UN</v>
      </c>
      <c r="Y157" s="16" t="str">
        <f t="shared" si="73"/>
        <v>2A</v>
      </c>
      <c r="Z157" s="16">
        <f t="shared" si="74"/>
        <v>1.4E-3</v>
      </c>
      <c r="AA157" s="16">
        <f t="shared" si="75"/>
        <v>0.62360000000000004</v>
      </c>
      <c r="AB157" s="16">
        <f t="shared" si="76"/>
        <v>0.61419999999999997</v>
      </c>
      <c r="AC157" s="16" t="str">
        <f t="shared" si="77"/>
        <v>—</v>
      </c>
      <c r="AD157" s="16">
        <f t="shared" si="78"/>
        <v>0.58299999999999996</v>
      </c>
      <c r="AE157" s="16">
        <f t="shared" si="79"/>
        <v>0.57820000000000005</v>
      </c>
      <c r="AF157" s="16">
        <f t="shared" si="80"/>
        <v>0.54910000000000003</v>
      </c>
      <c r="AG157" s="16" t="str">
        <f t="shared" si="81"/>
        <v>2B</v>
      </c>
      <c r="AH157" s="16">
        <f t="shared" si="82"/>
        <v>0.55700000000000005</v>
      </c>
      <c r="AI157" s="16">
        <f t="shared" si="83"/>
        <v>0.57099999999999995</v>
      </c>
      <c r="AJ157" s="16">
        <f t="shared" si="84"/>
        <v>0.58440000000000003</v>
      </c>
      <c r="AK157" s="16">
        <f t="shared" si="85"/>
        <v>0.59060000000000001</v>
      </c>
      <c r="AL157" s="16">
        <f t="shared" si="86"/>
        <v>0.625</v>
      </c>
    </row>
    <row r="158" spans="3:38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71"/>
        <v>0</v>
      </c>
      <c r="U158" s="16">
        <f t="shared" si="72"/>
        <v>0</v>
      </c>
      <c r="W158" s="16" t="str">
        <f t="shared" si="69"/>
        <v>5⁄8–16</v>
      </c>
      <c r="X158" s="16" t="str">
        <f t="shared" si="70"/>
        <v>UN</v>
      </c>
      <c r="Y158" s="16" t="str">
        <f t="shared" si="73"/>
        <v>3A</v>
      </c>
      <c r="Z158" s="16">
        <f t="shared" si="74"/>
        <v>0</v>
      </c>
      <c r="AA158" s="16">
        <f t="shared" si="75"/>
        <v>0.625</v>
      </c>
      <c r="AB158" s="16">
        <f t="shared" si="76"/>
        <v>0.61560000000000004</v>
      </c>
      <c r="AC158" s="16" t="str">
        <f t="shared" si="77"/>
        <v>—</v>
      </c>
      <c r="AD158" s="16">
        <f t="shared" si="78"/>
        <v>0.58440000000000003</v>
      </c>
      <c r="AE158" s="16">
        <f t="shared" si="79"/>
        <v>0.58079999999999998</v>
      </c>
      <c r="AF158" s="16">
        <f t="shared" si="80"/>
        <v>0.55049999999999999</v>
      </c>
      <c r="AG158" s="16" t="str">
        <f t="shared" si="81"/>
        <v>3B</v>
      </c>
      <c r="AH158" s="16">
        <f t="shared" si="82"/>
        <v>0.55700000000000005</v>
      </c>
      <c r="AI158" s="16">
        <f t="shared" si="83"/>
        <v>0.56620000000000004</v>
      </c>
      <c r="AJ158" s="16">
        <f t="shared" si="84"/>
        <v>0.58440000000000003</v>
      </c>
      <c r="AK158" s="16">
        <f t="shared" si="85"/>
        <v>0.58899999999999997</v>
      </c>
      <c r="AL158" s="16">
        <f t="shared" si="86"/>
        <v>0.625</v>
      </c>
    </row>
    <row r="159" spans="3:38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71"/>
        <v>5⁄8–18</v>
      </c>
      <c r="U159" s="16" t="str">
        <f t="shared" si="72"/>
        <v>UNF</v>
      </c>
      <c r="W159" s="16" t="str">
        <f t="shared" si="69"/>
        <v>5⁄8–18</v>
      </c>
      <c r="X159" s="16" t="str">
        <f t="shared" si="70"/>
        <v>UNF</v>
      </c>
      <c r="Y159" s="16" t="str">
        <f t="shared" si="73"/>
        <v>1A</v>
      </c>
      <c r="Z159" s="16">
        <f t="shared" si="74"/>
        <v>1.4E-3</v>
      </c>
      <c r="AA159" s="16">
        <f t="shared" si="75"/>
        <v>0.62360000000000004</v>
      </c>
      <c r="AB159" s="16">
        <f t="shared" si="76"/>
        <v>0.61050000000000004</v>
      </c>
      <c r="AC159" s="16" t="str">
        <f t="shared" si="77"/>
        <v>—</v>
      </c>
      <c r="AD159" s="16">
        <f t="shared" si="78"/>
        <v>0.58750000000000002</v>
      </c>
      <c r="AE159" s="16">
        <f t="shared" si="79"/>
        <v>0.58050000000000002</v>
      </c>
      <c r="AF159" s="16">
        <f t="shared" si="80"/>
        <v>0.5575</v>
      </c>
      <c r="AG159" s="16" t="str">
        <f t="shared" si="81"/>
        <v>1B</v>
      </c>
      <c r="AH159" s="16">
        <f t="shared" si="82"/>
        <v>0.56499999999999995</v>
      </c>
      <c r="AI159" s="16">
        <f t="shared" si="83"/>
        <v>0.57799999999999996</v>
      </c>
      <c r="AJ159" s="16">
        <f t="shared" si="84"/>
        <v>0.58889999999999998</v>
      </c>
      <c r="AK159" s="16">
        <f t="shared" si="85"/>
        <v>0.59799999999999998</v>
      </c>
      <c r="AL159" s="16">
        <f t="shared" si="86"/>
        <v>0.625</v>
      </c>
    </row>
    <row r="160" spans="3:38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71"/>
        <v>0</v>
      </c>
      <c r="U160" s="16">
        <f t="shared" si="72"/>
        <v>0</v>
      </c>
      <c r="W160" s="16" t="str">
        <f t="shared" si="69"/>
        <v>5⁄8–18</v>
      </c>
      <c r="X160" s="16" t="str">
        <f t="shared" si="70"/>
        <v>UNF</v>
      </c>
      <c r="Y160" s="16" t="str">
        <f t="shared" si="73"/>
        <v>2A</v>
      </c>
      <c r="Z160" s="16">
        <f t="shared" si="74"/>
        <v>1.4E-3</v>
      </c>
      <c r="AA160" s="16">
        <f t="shared" si="75"/>
        <v>0.62360000000000004</v>
      </c>
      <c r="AB160" s="16">
        <f t="shared" si="76"/>
        <v>0.6149</v>
      </c>
      <c r="AC160" s="16" t="str">
        <f t="shared" si="77"/>
        <v>—</v>
      </c>
      <c r="AD160" s="16">
        <f t="shared" si="78"/>
        <v>0.58750000000000002</v>
      </c>
      <c r="AE160" s="16">
        <f t="shared" si="79"/>
        <v>0.58279999999999998</v>
      </c>
      <c r="AF160" s="16">
        <f t="shared" si="80"/>
        <v>0.5575</v>
      </c>
      <c r="AG160" s="16" t="str">
        <f t="shared" si="81"/>
        <v>2B</v>
      </c>
      <c r="AH160" s="16">
        <f t="shared" si="82"/>
        <v>0.56499999999999995</v>
      </c>
      <c r="AI160" s="16">
        <f t="shared" si="83"/>
        <v>0.57799999999999996</v>
      </c>
      <c r="AJ160" s="16">
        <f t="shared" si="84"/>
        <v>0.58889999999999998</v>
      </c>
      <c r="AK160" s="16">
        <f t="shared" si="85"/>
        <v>0.59489999999999998</v>
      </c>
      <c r="AL160" s="16">
        <f t="shared" si="86"/>
        <v>0.625</v>
      </c>
    </row>
    <row r="161" spans="3:38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71"/>
        <v>0</v>
      </c>
      <c r="U161" s="16">
        <f t="shared" si="72"/>
        <v>0</v>
      </c>
      <c r="W161" s="16" t="str">
        <f t="shared" si="69"/>
        <v>5⁄8–18</v>
      </c>
      <c r="X161" s="16" t="str">
        <f t="shared" si="70"/>
        <v>UNF</v>
      </c>
      <c r="Y161" s="16" t="str">
        <f t="shared" si="73"/>
        <v>3A</v>
      </c>
      <c r="Z161" s="16">
        <f t="shared" si="74"/>
        <v>0</v>
      </c>
      <c r="AA161" s="16">
        <f t="shared" si="75"/>
        <v>0.625</v>
      </c>
      <c r="AB161" s="16">
        <f t="shared" si="76"/>
        <v>0.61629999999999996</v>
      </c>
      <c r="AC161" s="16" t="str">
        <f t="shared" si="77"/>
        <v>—</v>
      </c>
      <c r="AD161" s="16">
        <f t="shared" si="78"/>
        <v>0.58889999999999998</v>
      </c>
      <c r="AE161" s="16">
        <f t="shared" si="79"/>
        <v>0.58540000000000003</v>
      </c>
      <c r="AF161" s="16">
        <f t="shared" si="80"/>
        <v>0.55889999999999995</v>
      </c>
      <c r="AG161" s="16" t="str">
        <f t="shared" si="81"/>
        <v>3B</v>
      </c>
      <c r="AH161" s="16">
        <f t="shared" si="82"/>
        <v>0.56499999999999995</v>
      </c>
      <c r="AI161" s="16">
        <f t="shared" si="83"/>
        <v>0.57299999999999995</v>
      </c>
      <c r="AJ161" s="16">
        <f t="shared" si="84"/>
        <v>0.58889999999999998</v>
      </c>
      <c r="AK161" s="16">
        <f t="shared" si="85"/>
        <v>0.59340000000000004</v>
      </c>
      <c r="AL161" s="16">
        <f t="shared" si="86"/>
        <v>0.625</v>
      </c>
    </row>
    <row r="162" spans="3:38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71"/>
        <v>5⁄8–20</v>
      </c>
      <c r="U162" s="16" t="str">
        <f t="shared" si="72"/>
        <v>UN</v>
      </c>
      <c r="W162" s="16" t="str">
        <f t="shared" si="69"/>
        <v>5⁄8–20</v>
      </c>
      <c r="X162" s="16" t="str">
        <f t="shared" si="70"/>
        <v>UN</v>
      </c>
      <c r="Y162" s="16" t="str">
        <f t="shared" si="73"/>
        <v>2A</v>
      </c>
      <c r="Z162" s="16">
        <f t="shared" si="74"/>
        <v>1.2999999999999999E-3</v>
      </c>
      <c r="AA162" s="16">
        <f t="shared" si="75"/>
        <v>0.62370000000000003</v>
      </c>
      <c r="AB162" s="16">
        <f t="shared" si="76"/>
        <v>0.61560000000000004</v>
      </c>
      <c r="AC162" s="16" t="str">
        <f t="shared" si="77"/>
        <v>—</v>
      </c>
      <c r="AD162" s="16">
        <f t="shared" si="78"/>
        <v>0.59119999999999995</v>
      </c>
      <c r="AE162" s="16">
        <f t="shared" si="79"/>
        <v>0.58689999999999998</v>
      </c>
      <c r="AF162" s="16">
        <f t="shared" si="80"/>
        <v>0.56420000000000003</v>
      </c>
      <c r="AG162" s="16" t="str">
        <f t="shared" si="81"/>
        <v>2B</v>
      </c>
      <c r="AH162" s="16">
        <f t="shared" si="82"/>
        <v>0.57099999999999995</v>
      </c>
      <c r="AI162" s="16">
        <f t="shared" si="83"/>
        <v>0.58199999999999996</v>
      </c>
      <c r="AJ162" s="16">
        <f t="shared" si="84"/>
        <v>0.59250000000000003</v>
      </c>
      <c r="AK162" s="16">
        <f t="shared" si="85"/>
        <v>0.59809999999999997</v>
      </c>
      <c r="AL162" s="16">
        <f t="shared" si="86"/>
        <v>0.625</v>
      </c>
    </row>
    <row r="163" spans="3:38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71"/>
        <v>0</v>
      </c>
      <c r="U163" s="16">
        <f t="shared" si="72"/>
        <v>0</v>
      </c>
      <c r="W163" s="16" t="str">
        <f t="shared" si="69"/>
        <v>5⁄8–20</v>
      </c>
      <c r="X163" s="16" t="str">
        <f t="shared" si="70"/>
        <v>UN</v>
      </c>
      <c r="Y163" s="16" t="str">
        <f t="shared" si="73"/>
        <v>3A</v>
      </c>
      <c r="Z163" s="16">
        <f t="shared" si="74"/>
        <v>0</v>
      </c>
      <c r="AA163" s="16">
        <f t="shared" si="75"/>
        <v>0.625</v>
      </c>
      <c r="AB163" s="16">
        <f t="shared" si="76"/>
        <v>0.6169</v>
      </c>
      <c r="AC163" s="16" t="str">
        <f t="shared" si="77"/>
        <v>—</v>
      </c>
      <c r="AD163" s="16">
        <f t="shared" si="78"/>
        <v>0.59250000000000003</v>
      </c>
      <c r="AE163" s="16">
        <f t="shared" si="79"/>
        <v>0.58930000000000005</v>
      </c>
      <c r="AF163" s="16">
        <f t="shared" si="80"/>
        <v>0.5655</v>
      </c>
      <c r="AG163" s="16" t="str">
        <f t="shared" si="81"/>
        <v>3B</v>
      </c>
      <c r="AH163" s="16">
        <f t="shared" si="82"/>
        <v>0.57099999999999995</v>
      </c>
      <c r="AI163" s="16">
        <f t="shared" si="83"/>
        <v>0.57869999999999999</v>
      </c>
      <c r="AJ163" s="16">
        <f t="shared" si="84"/>
        <v>0.59250000000000003</v>
      </c>
      <c r="AK163" s="16">
        <f t="shared" si="85"/>
        <v>0.59670000000000001</v>
      </c>
      <c r="AL163" s="16">
        <f t="shared" si="86"/>
        <v>0.625</v>
      </c>
    </row>
    <row r="164" spans="3:38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71"/>
        <v>5⁄8–24</v>
      </c>
      <c r="U164" s="16" t="str">
        <f t="shared" si="72"/>
        <v>UNEF</v>
      </c>
      <c r="W164" s="16" t="str">
        <f t="shared" si="69"/>
        <v>5⁄8–24</v>
      </c>
      <c r="X164" s="16" t="str">
        <f t="shared" si="70"/>
        <v>UNEF</v>
      </c>
      <c r="Y164" s="16" t="str">
        <f t="shared" si="73"/>
        <v>2A</v>
      </c>
      <c r="Z164" s="16">
        <f t="shared" si="74"/>
        <v>1.1999999999999999E-3</v>
      </c>
      <c r="AA164" s="16">
        <f t="shared" si="75"/>
        <v>0.62380000000000002</v>
      </c>
      <c r="AB164" s="16">
        <f t="shared" si="76"/>
        <v>0.61660000000000004</v>
      </c>
      <c r="AC164" s="16" t="str">
        <f t="shared" si="77"/>
        <v>—</v>
      </c>
      <c r="AD164" s="16">
        <f t="shared" si="78"/>
        <v>0.59670000000000001</v>
      </c>
      <c r="AE164" s="16">
        <f t="shared" si="79"/>
        <v>0.5927</v>
      </c>
      <c r="AF164" s="16">
        <f t="shared" si="80"/>
        <v>0.57420000000000004</v>
      </c>
      <c r="AG164" s="16" t="str">
        <f t="shared" si="81"/>
        <v>2B</v>
      </c>
      <c r="AH164" s="16">
        <f t="shared" si="82"/>
        <v>0.57999999999999996</v>
      </c>
      <c r="AI164" s="16">
        <f t="shared" si="83"/>
        <v>0.59</v>
      </c>
      <c r="AJ164" s="16">
        <f t="shared" si="84"/>
        <v>0.59789999999999999</v>
      </c>
      <c r="AK164" s="16">
        <f t="shared" si="85"/>
        <v>0.60309999999999997</v>
      </c>
      <c r="AL164" s="16">
        <f t="shared" si="86"/>
        <v>0.625</v>
      </c>
    </row>
    <row r="165" spans="3:38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71"/>
        <v>0</v>
      </c>
      <c r="U165" s="16">
        <f t="shared" si="72"/>
        <v>0</v>
      </c>
      <c r="W165" s="16" t="str">
        <f t="shared" ref="W165:W228" si="87">IF(T165=0,IF(T164=0,T163,T164),T165)</f>
        <v>5⁄8–24</v>
      </c>
      <c r="X165" s="16" t="str">
        <f t="shared" ref="X165:X228" si="88">IF(U165=0,IF(U164=0,U163,U164),U165)</f>
        <v>UNEF</v>
      </c>
      <c r="Y165" s="16" t="str">
        <f t="shared" si="73"/>
        <v>3A</v>
      </c>
      <c r="Z165" s="16">
        <f t="shared" si="74"/>
        <v>0</v>
      </c>
      <c r="AA165" s="16">
        <f t="shared" si="75"/>
        <v>0.625</v>
      </c>
      <c r="AB165" s="16">
        <f t="shared" si="76"/>
        <v>0.61780000000000002</v>
      </c>
      <c r="AC165" s="16" t="str">
        <f t="shared" si="77"/>
        <v>—</v>
      </c>
      <c r="AD165" s="16">
        <f t="shared" si="78"/>
        <v>0.59789999999999999</v>
      </c>
      <c r="AE165" s="16">
        <f t="shared" si="79"/>
        <v>0.59489999999999998</v>
      </c>
      <c r="AF165" s="16">
        <f t="shared" si="80"/>
        <v>0.57540000000000002</v>
      </c>
      <c r="AG165" s="16" t="str">
        <f t="shared" si="81"/>
        <v>3B</v>
      </c>
      <c r="AH165" s="16">
        <f t="shared" si="82"/>
        <v>0.57999999999999996</v>
      </c>
      <c r="AI165" s="16">
        <f t="shared" si="83"/>
        <v>0.58689999999999998</v>
      </c>
      <c r="AJ165" s="16">
        <f t="shared" si="84"/>
        <v>0.59789999999999999</v>
      </c>
      <c r="AK165" s="16">
        <f t="shared" si="85"/>
        <v>0.6018</v>
      </c>
      <c r="AL165" s="16">
        <f t="shared" si="86"/>
        <v>0.625</v>
      </c>
    </row>
    <row r="166" spans="3:38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71"/>
        <v>5⁄8–27</v>
      </c>
      <c r="U166" s="16" t="str">
        <f t="shared" si="72"/>
        <v>UNS</v>
      </c>
      <c r="W166" s="16" t="str">
        <f t="shared" si="87"/>
        <v>5⁄8–27</v>
      </c>
      <c r="X166" s="16" t="str">
        <f t="shared" si="88"/>
        <v>UNS</v>
      </c>
      <c r="Y166" s="16" t="str">
        <f t="shared" si="73"/>
        <v>2A</v>
      </c>
      <c r="Z166" s="16">
        <f t="shared" si="74"/>
        <v>1.1000000000000001E-3</v>
      </c>
      <c r="AA166" s="16">
        <f t="shared" si="75"/>
        <v>0.62390000000000001</v>
      </c>
      <c r="AB166" s="16">
        <f t="shared" si="76"/>
        <v>0.61719999999999997</v>
      </c>
      <c r="AC166" s="16" t="str">
        <f t="shared" si="77"/>
        <v>—</v>
      </c>
      <c r="AD166" s="16">
        <f t="shared" si="78"/>
        <v>0.5998</v>
      </c>
      <c r="AE166" s="16">
        <f t="shared" si="79"/>
        <v>0.59599999999999997</v>
      </c>
      <c r="AF166" s="16">
        <f t="shared" si="80"/>
        <v>0.57979999999999998</v>
      </c>
      <c r="AG166" s="16" t="str">
        <f t="shared" si="81"/>
        <v>2B</v>
      </c>
      <c r="AH166" s="16">
        <f t="shared" si="82"/>
        <v>0.58499999999999996</v>
      </c>
      <c r="AI166" s="16">
        <f t="shared" si="83"/>
        <v>0.59399999999999997</v>
      </c>
      <c r="AJ166" s="16">
        <f t="shared" si="84"/>
        <v>0.60089999999999999</v>
      </c>
      <c r="AK166" s="16">
        <f t="shared" si="85"/>
        <v>0.60589999999999999</v>
      </c>
      <c r="AL166" s="16">
        <f t="shared" si="86"/>
        <v>0.625</v>
      </c>
    </row>
    <row r="167" spans="3:38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71"/>
        <v>5⁄8–28</v>
      </c>
      <c r="U167" s="16" t="str">
        <f t="shared" si="72"/>
        <v>UN</v>
      </c>
      <c r="W167" s="16" t="str">
        <f t="shared" si="87"/>
        <v>5⁄8–28</v>
      </c>
      <c r="X167" s="16" t="str">
        <f t="shared" si="88"/>
        <v>UN</v>
      </c>
      <c r="Y167" s="16" t="str">
        <f t="shared" si="73"/>
        <v>2A</v>
      </c>
      <c r="Z167" s="16">
        <f t="shared" si="74"/>
        <v>1.1000000000000001E-3</v>
      </c>
      <c r="AA167" s="16">
        <f t="shared" si="75"/>
        <v>0.62390000000000001</v>
      </c>
      <c r="AB167" s="16">
        <f t="shared" si="76"/>
        <v>0.61739999999999995</v>
      </c>
      <c r="AC167" s="16" t="str">
        <f t="shared" si="77"/>
        <v>—</v>
      </c>
      <c r="AD167" s="16">
        <f t="shared" si="78"/>
        <v>0.60070000000000001</v>
      </c>
      <c r="AE167" s="16">
        <f t="shared" si="79"/>
        <v>0.59689999999999999</v>
      </c>
      <c r="AF167" s="16">
        <f t="shared" si="80"/>
        <v>0.58130000000000004</v>
      </c>
      <c r="AG167" s="16" t="str">
        <f t="shared" si="81"/>
        <v>2B</v>
      </c>
      <c r="AH167" s="16">
        <f t="shared" si="82"/>
        <v>0.58599999999999997</v>
      </c>
      <c r="AI167" s="16">
        <f t="shared" si="83"/>
        <v>0.59499999999999997</v>
      </c>
      <c r="AJ167" s="16">
        <f t="shared" si="84"/>
        <v>0.6018</v>
      </c>
      <c r="AK167" s="16">
        <f t="shared" si="85"/>
        <v>0.60670000000000002</v>
      </c>
      <c r="AL167" s="16">
        <f t="shared" si="86"/>
        <v>0.625</v>
      </c>
    </row>
    <row r="168" spans="3:38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71"/>
        <v>0</v>
      </c>
      <c r="U168" s="16">
        <f t="shared" si="72"/>
        <v>0</v>
      </c>
      <c r="W168" s="16" t="str">
        <f t="shared" si="87"/>
        <v>5⁄8–28</v>
      </c>
      <c r="X168" s="16" t="str">
        <f t="shared" si="88"/>
        <v>UN</v>
      </c>
      <c r="Y168" s="16" t="str">
        <f t="shared" si="73"/>
        <v>3A</v>
      </c>
      <c r="Z168" s="16">
        <f t="shared" si="74"/>
        <v>0</v>
      </c>
      <c r="AA168" s="16">
        <f t="shared" si="75"/>
        <v>0.625</v>
      </c>
      <c r="AB168" s="16">
        <f t="shared" si="76"/>
        <v>0.61850000000000005</v>
      </c>
      <c r="AC168" s="16" t="str">
        <f t="shared" si="77"/>
        <v>—</v>
      </c>
      <c r="AD168" s="16">
        <f t="shared" si="78"/>
        <v>0.6018</v>
      </c>
      <c r="AE168" s="16">
        <f t="shared" si="79"/>
        <v>0.59899999999999998</v>
      </c>
      <c r="AF168" s="16">
        <f t="shared" si="80"/>
        <v>0.58240000000000003</v>
      </c>
      <c r="AG168" s="16" t="str">
        <f t="shared" si="81"/>
        <v>3B</v>
      </c>
      <c r="AH168" s="16">
        <f t="shared" si="82"/>
        <v>0.58599999999999997</v>
      </c>
      <c r="AI168" s="16">
        <f t="shared" si="83"/>
        <v>0.59260000000000002</v>
      </c>
      <c r="AJ168" s="16">
        <f t="shared" si="84"/>
        <v>0.6018</v>
      </c>
      <c r="AK168" s="16">
        <f t="shared" si="85"/>
        <v>0.60550000000000004</v>
      </c>
      <c r="AL168" s="16">
        <f t="shared" si="86"/>
        <v>0.625</v>
      </c>
    </row>
    <row r="169" spans="3:38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71"/>
        <v>5⁄8–32</v>
      </c>
      <c r="U169" s="16" t="str">
        <f t="shared" si="72"/>
        <v>UN</v>
      </c>
      <c r="W169" s="16" t="str">
        <f t="shared" si="87"/>
        <v>5⁄8–32</v>
      </c>
      <c r="X169" s="16" t="str">
        <f t="shared" si="88"/>
        <v>UN</v>
      </c>
      <c r="Y169" s="16" t="str">
        <f t="shared" si="73"/>
        <v>2A</v>
      </c>
      <c r="Z169" s="16">
        <f t="shared" si="74"/>
        <v>1.1000000000000001E-3</v>
      </c>
      <c r="AA169" s="16">
        <f t="shared" si="75"/>
        <v>0.62390000000000001</v>
      </c>
      <c r="AB169" s="16">
        <f t="shared" si="76"/>
        <v>0.6179</v>
      </c>
      <c r="AC169" s="16" t="str">
        <f t="shared" si="77"/>
        <v>—</v>
      </c>
      <c r="AD169" s="16">
        <f t="shared" si="78"/>
        <v>0.60360000000000003</v>
      </c>
      <c r="AE169" s="16">
        <f t="shared" si="79"/>
        <v>0.6</v>
      </c>
      <c r="AF169" s="16">
        <f t="shared" si="80"/>
        <v>0.5867</v>
      </c>
      <c r="AG169" s="16" t="str">
        <f t="shared" si="81"/>
        <v>2B</v>
      </c>
      <c r="AH169" s="16">
        <f t="shared" si="82"/>
        <v>0.59099999999999997</v>
      </c>
      <c r="AI169" s="16">
        <f t="shared" si="83"/>
        <v>0.59899999999999998</v>
      </c>
      <c r="AJ169" s="16">
        <f t="shared" si="84"/>
        <v>0.60470000000000002</v>
      </c>
      <c r="AK169" s="16">
        <f t="shared" si="85"/>
        <v>0.60929999999999995</v>
      </c>
      <c r="AL169" s="16">
        <f t="shared" si="86"/>
        <v>0.625</v>
      </c>
    </row>
    <row r="170" spans="3:38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71"/>
        <v>0</v>
      </c>
      <c r="U170" s="16">
        <f t="shared" si="72"/>
        <v>0</v>
      </c>
      <c r="W170" s="16" t="str">
        <f t="shared" si="87"/>
        <v>5⁄8–32</v>
      </c>
      <c r="X170" s="16" t="str">
        <f t="shared" si="88"/>
        <v>UN</v>
      </c>
      <c r="Y170" s="16" t="str">
        <f t="shared" si="73"/>
        <v>3A</v>
      </c>
      <c r="Z170" s="16">
        <f t="shared" si="74"/>
        <v>0</v>
      </c>
      <c r="AA170" s="16">
        <f t="shared" si="75"/>
        <v>0.625</v>
      </c>
      <c r="AB170" s="16">
        <f t="shared" si="76"/>
        <v>0.61899999999999999</v>
      </c>
      <c r="AC170" s="16" t="str">
        <f t="shared" si="77"/>
        <v>—</v>
      </c>
      <c r="AD170" s="16">
        <f t="shared" si="78"/>
        <v>0.60470000000000002</v>
      </c>
      <c r="AE170" s="16">
        <f t="shared" si="79"/>
        <v>0.60199999999999998</v>
      </c>
      <c r="AF170" s="16">
        <f t="shared" si="80"/>
        <v>0.58779999999999999</v>
      </c>
      <c r="AG170" s="16" t="str">
        <f t="shared" si="81"/>
        <v>3B</v>
      </c>
      <c r="AH170" s="16">
        <f t="shared" si="82"/>
        <v>0.59099999999999997</v>
      </c>
      <c r="AI170" s="16">
        <f t="shared" si="83"/>
        <v>0.59689999999999999</v>
      </c>
      <c r="AJ170" s="16">
        <f t="shared" si="84"/>
        <v>0.60470000000000002</v>
      </c>
      <c r="AK170" s="16">
        <f t="shared" si="85"/>
        <v>0.60819999999999996</v>
      </c>
      <c r="AL170" s="16">
        <f t="shared" si="86"/>
        <v>0.625</v>
      </c>
    </row>
    <row r="171" spans="3:38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71"/>
        <v>11⁄16–12</v>
      </c>
      <c r="U171" s="16" t="str">
        <f t="shared" si="72"/>
        <v>UN</v>
      </c>
      <c r="W171" s="16" t="str">
        <f t="shared" si="87"/>
        <v>11⁄16–12</v>
      </c>
      <c r="X171" s="16" t="str">
        <f t="shared" si="88"/>
        <v>UN</v>
      </c>
      <c r="Y171" s="16" t="str">
        <f t="shared" si="73"/>
        <v>2A</v>
      </c>
      <c r="Z171" s="16">
        <f t="shared" si="74"/>
        <v>1.6000000000000001E-3</v>
      </c>
      <c r="AA171" s="16">
        <f t="shared" si="75"/>
        <v>0.68589999999999995</v>
      </c>
      <c r="AB171" s="16">
        <f t="shared" si="76"/>
        <v>0.67449999999999999</v>
      </c>
      <c r="AC171" s="16" t="str">
        <f t="shared" si="77"/>
        <v>—</v>
      </c>
      <c r="AD171" s="16">
        <f t="shared" si="78"/>
        <v>0.63180000000000003</v>
      </c>
      <c r="AE171" s="16">
        <f t="shared" si="79"/>
        <v>0.62639999999999996</v>
      </c>
      <c r="AF171" s="16">
        <f t="shared" si="80"/>
        <v>0.5867</v>
      </c>
      <c r="AG171" s="16" t="str">
        <f t="shared" si="81"/>
        <v>2B</v>
      </c>
      <c r="AH171" s="16">
        <f t="shared" si="82"/>
        <v>0.59699999999999998</v>
      </c>
      <c r="AI171" s="16">
        <f t="shared" si="83"/>
        <v>0.61499999999999999</v>
      </c>
      <c r="AJ171" s="16">
        <f t="shared" si="84"/>
        <v>0.63339999999999996</v>
      </c>
      <c r="AK171" s="16">
        <f t="shared" si="85"/>
        <v>0.64049999999999996</v>
      </c>
      <c r="AL171" s="16">
        <f t="shared" si="86"/>
        <v>0.6875</v>
      </c>
    </row>
    <row r="172" spans="3:38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71"/>
        <v>0</v>
      </c>
      <c r="U172" s="16">
        <f t="shared" si="72"/>
        <v>0</v>
      </c>
      <c r="W172" s="16" t="str">
        <f t="shared" si="87"/>
        <v>11⁄16–12</v>
      </c>
      <c r="X172" s="16" t="str">
        <f t="shared" si="88"/>
        <v>UN</v>
      </c>
      <c r="Y172" s="16" t="str">
        <f t="shared" si="73"/>
        <v>3A</v>
      </c>
      <c r="Z172" s="16">
        <f t="shared" si="74"/>
        <v>0</v>
      </c>
      <c r="AA172" s="16">
        <f t="shared" si="75"/>
        <v>0.6875</v>
      </c>
      <c r="AB172" s="16">
        <f t="shared" si="76"/>
        <v>0.67610000000000003</v>
      </c>
      <c r="AC172" s="16" t="str">
        <f t="shared" si="77"/>
        <v>—</v>
      </c>
      <c r="AD172" s="16">
        <f t="shared" si="78"/>
        <v>0.63339999999999996</v>
      </c>
      <c r="AE172" s="16">
        <f t="shared" si="79"/>
        <v>0.62929999999999997</v>
      </c>
      <c r="AF172" s="16">
        <f t="shared" si="80"/>
        <v>0.58830000000000005</v>
      </c>
      <c r="AG172" s="16" t="str">
        <f t="shared" si="81"/>
        <v>3B</v>
      </c>
      <c r="AH172" s="16">
        <f t="shared" si="82"/>
        <v>0.59699999999999998</v>
      </c>
      <c r="AI172" s="16">
        <f t="shared" si="83"/>
        <v>0.60850000000000004</v>
      </c>
      <c r="AJ172" s="16">
        <f t="shared" si="84"/>
        <v>0.63339999999999996</v>
      </c>
      <c r="AK172" s="16">
        <f t="shared" si="85"/>
        <v>0.63870000000000005</v>
      </c>
      <c r="AL172" s="16">
        <f t="shared" si="86"/>
        <v>0.6875</v>
      </c>
    </row>
    <row r="173" spans="3:38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71"/>
        <v>11⁄16–16</v>
      </c>
      <c r="U173" s="16" t="str">
        <f t="shared" si="72"/>
        <v>UN</v>
      </c>
      <c r="W173" s="16" t="str">
        <f t="shared" si="87"/>
        <v>11⁄16–16</v>
      </c>
      <c r="X173" s="16" t="str">
        <f t="shared" si="88"/>
        <v>UN</v>
      </c>
      <c r="Y173" s="16" t="str">
        <f t="shared" si="73"/>
        <v>2A</v>
      </c>
      <c r="Z173" s="16">
        <f t="shared" si="74"/>
        <v>1.4E-3</v>
      </c>
      <c r="AA173" s="16">
        <f t="shared" si="75"/>
        <v>0.68610000000000004</v>
      </c>
      <c r="AB173" s="16">
        <f t="shared" si="76"/>
        <v>0.67669999999999997</v>
      </c>
      <c r="AC173" s="16" t="str">
        <f t="shared" si="77"/>
        <v>—</v>
      </c>
      <c r="AD173" s="16">
        <f t="shared" si="78"/>
        <v>0.64549999999999996</v>
      </c>
      <c r="AE173" s="16">
        <f t="shared" si="79"/>
        <v>0.64070000000000005</v>
      </c>
      <c r="AF173" s="16">
        <f t="shared" si="80"/>
        <v>0.61160000000000003</v>
      </c>
      <c r="AG173" s="16" t="str">
        <f t="shared" si="81"/>
        <v>2B</v>
      </c>
      <c r="AH173" s="16">
        <f t="shared" si="82"/>
        <v>0.62</v>
      </c>
      <c r="AI173" s="16">
        <f t="shared" si="83"/>
        <v>0.63400000000000001</v>
      </c>
      <c r="AJ173" s="16">
        <f t="shared" si="84"/>
        <v>0.64690000000000003</v>
      </c>
      <c r="AK173" s="16">
        <f t="shared" si="85"/>
        <v>0.65310000000000001</v>
      </c>
      <c r="AL173" s="16">
        <f t="shared" si="86"/>
        <v>0.6875</v>
      </c>
    </row>
    <row r="174" spans="3:38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71"/>
        <v>0</v>
      </c>
      <c r="U174" s="16">
        <f t="shared" si="72"/>
        <v>0</v>
      </c>
      <c r="W174" s="16" t="str">
        <f t="shared" si="87"/>
        <v>11⁄16–16</v>
      </c>
      <c r="X174" s="16" t="str">
        <f t="shared" si="88"/>
        <v>UN</v>
      </c>
      <c r="Y174" s="16" t="str">
        <f t="shared" si="73"/>
        <v>3A</v>
      </c>
      <c r="Z174" s="16">
        <f t="shared" si="74"/>
        <v>0</v>
      </c>
      <c r="AA174" s="16">
        <f t="shared" si="75"/>
        <v>0.6875</v>
      </c>
      <c r="AB174" s="16">
        <f t="shared" si="76"/>
        <v>0.67810000000000004</v>
      </c>
      <c r="AC174" s="16" t="str">
        <f t="shared" si="77"/>
        <v>—</v>
      </c>
      <c r="AD174" s="16">
        <f t="shared" si="78"/>
        <v>0.64690000000000003</v>
      </c>
      <c r="AE174" s="16">
        <f t="shared" si="79"/>
        <v>0.64329999999999998</v>
      </c>
      <c r="AF174" s="16">
        <f t="shared" si="80"/>
        <v>0.61299999999999999</v>
      </c>
      <c r="AG174" s="16" t="str">
        <f t="shared" si="81"/>
        <v>3B</v>
      </c>
      <c r="AH174" s="16">
        <f t="shared" si="82"/>
        <v>0.62</v>
      </c>
      <c r="AI174" s="16">
        <f t="shared" si="83"/>
        <v>0.62839999999999996</v>
      </c>
      <c r="AJ174" s="16">
        <f t="shared" si="84"/>
        <v>0.64690000000000003</v>
      </c>
      <c r="AK174" s="16">
        <f t="shared" si="85"/>
        <v>0.65149999999999997</v>
      </c>
      <c r="AL174" s="16">
        <f t="shared" si="86"/>
        <v>0.6875</v>
      </c>
    </row>
    <row r="175" spans="3:38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71"/>
        <v>11⁄16–20</v>
      </c>
      <c r="U175" s="16" t="str">
        <f t="shared" si="72"/>
        <v>UN</v>
      </c>
      <c r="W175" s="16" t="str">
        <f t="shared" si="87"/>
        <v>11⁄16–20</v>
      </c>
      <c r="X175" s="16" t="str">
        <f t="shared" si="88"/>
        <v>UN</v>
      </c>
      <c r="Y175" s="16" t="str">
        <f t="shared" si="73"/>
        <v>2A</v>
      </c>
      <c r="Z175" s="16">
        <f t="shared" si="74"/>
        <v>1.2999999999999999E-3</v>
      </c>
      <c r="AA175" s="16">
        <f t="shared" si="75"/>
        <v>0.68620000000000003</v>
      </c>
      <c r="AB175" s="16">
        <f t="shared" si="76"/>
        <v>0.67810000000000004</v>
      </c>
      <c r="AC175" s="16" t="str">
        <f t="shared" si="77"/>
        <v>—</v>
      </c>
      <c r="AD175" s="16">
        <f t="shared" si="78"/>
        <v>0.65369999999999995</v>
      </c>
      <c r="AE175" s="16">
        <f t="shared" si="79"/>
        <v>0.64939999999999998</v>
      </c>
      <c r="AF175" s="16">
        <f t="shared" si="80"/>
        <v>0.62670000000000003</v>
      </c>
      <c r="AG175" s="16" t="str">
        <f t="shared" si="81"/>
        <v>2B</v>
      </c>
      <c r="AH175" s="16">
        <f t="shared" si="82"/>
        <v>0.63300000000000001</v>
      </c>
      <c r="AI175" s="16">
        <f t="shared" si="83"/>
        <v>0.64500000000000002</v>
      </c>
      <c r="AJ175" s="16">
        <f t="shared" si="84"/>
        <v>0.65500000000000003</v>
      </c>
      <c r="AK175" s="16">
        <f t="shared" si="85"/>
        <v>0.66059999999999997</v>
      </c>
      <c r="AL175" s="16">
        <f t="shared" si="86"/>
        <v>0.6875</v>
      </c>
    </row>
    <row r="176" spans="3:38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71"/>
        <v>0</v>
      </c>
      <c r="U176" s="16">
        <f t="shared" si="72"/>
        <v>0</v>
      </c>
      <c r="W176" s="16" t="str">
        <f t="shared" si="87"/>
        <v>11⁄16–20</v>
      </c>
      <c r="X176" s="16" t="str">
        <f t="shared" si="88"/>
        <v>UN</v>
      </c>
      <c r="Y176" s="16" t="str">
        <f t="shared" si="73"/>
        <v>3A</v>
      </c>
      <c r="Z176" s="16">
        <f t="shared" si="74"/>
        <v>0</v>
      </c>
      <c r="AA176" s="16">
        <f t="shared" si="75"/>
        <v>0.6875</v>
      </c>
      <c r="AB176" s="16">
        <f t="shared" si="76"/>
        <v>0.6794</v>
      </c>
      <c r="AC176" s="16" t="str">
        <f t="shared" si="77"/>
        <v>—</v>
      </c>
      <c r="AD176" s="16">
        <f t="shared" si="78"/>
        <v>0.65500000000000003</v>
      </c>
      <c r="AE176" s="16">
        <f t="shared" si="79"/>
        <v>0.65180000000000005</v>
      </c>
      <c r="AF176" s="16">
        <f t="shared" si="80"/>
        <v>0.628</v>
      </c>
      <c r="AG176" s="16" t="str">
        <f t="shared" si="81"/>
        <v>3B</v>
      </c>
      <c r="AH176" s="16">
        <f t="shared" si="82"/>
        <v>0.63300000000000001</v>
      </c>
      <c r="AI176" s="16">
        <f t="shared" si="83"/>
        <v>0.64119999999999999</v>
      </c>
      <c r="AJ176" s="16">
        <f t="shared" si="84"/>
        <v>0.65500000000000003</v>
      </c>
      <c r="AK176" s="16">
        <f t="shared" si="85"/>
        <v>0.65920000000000001</v>
      </c>
      <c r="AL176" s="16">
        <f t="shared" si="86"/>
        <v>0.6875</v>
      </c>
    </row>
    <row r="177" spans="3:38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71"/>
        <v>11⁄16–24</v>
      </c>
      <c r="U177" s="16" t="str">
        <f t="shared" si="72"/>
        <v>UNEF</v>
      </c>
      <c r="W177" s="16" t="str">
        <f t="shared" si="87"/>
        <v>11⁄16–24</v>
      </c>
      <c r="X177" s="16" t="str">
        <f t="shared" si="88"/>
        <v>UNEF</v>
      </c>
      <c r="Y177" s="16" t="str">
        <f t="shared" si="73"/>
        <v>2A</v>
      </c>
      <c r="Z177" s="16">
        <f t="shared" si="74"/>
        <v>1.1999999999999999E-3</v>
      </c>
      <c r="AA177" s="16">
        <f t="shared" si="75"/>
        <v>0.68630000000000002</v>
      </c>
      <c r="AB177" s="16">
        <f t="shared" si="76"/>
        <v>0.67910000000000004</v>
      </c>
      <c r="AC177" s="16" t="str">
        <f t="shared" si="77"/>
        <v>—</v>
      </c>
      <c r="AD177" s="16">
        <f t="shared" si="78"/>
        <v>0.65920000000000001</v>
      </c>
      <c r="AE177" s="16">
        <f t="shared" si="79"/>
        <v>0.6552</v>
      </c>
      <c r="AF177" s="16">
        <f t="shared" si="80"/>
        <v>0.63670000000000004</v>
      </c>
      <c r="AG177" s="16" t="str">
        <f t="shared" si="81"/>
        <v>2B</v>
      </c>
      <c r="AH177" s="16">
        <f t="shared" si="82"/>
        <v>0.64200000000000002</v>
      </c>
      <c r="AI177" s="16">
        <f t="shared" si="83"/>
        <v>0.65200000000000002</v>
      </c>
      <c r="AJ177" s="16">
        <f t="shared" si="84"/>
        <v>0.66039999999999999</v>
      </c>
      <c r="AK177" s="16">
        <f t="shared" si="85"/>
        <v>0.66559999999999997</v>
      </c>
      <c r="AL177" s="16">
        <f t="shared" si="86"/>
        <v>0.6875</v>
      </c>
    </row>
    <row r="178" spans="3:38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71"/>
        <v>0</v>
      </c>
      <c r="U178" s="16">
        <f t="shared" si="72"/>
        <v>0</v>
      </c>
      <c r="W178" s="16" t="str">
        <f t="shared" si="87"/>
        <v>11⁄16–24</v>
      </c>
      <c r="X178" s="16" t="str">
        <f t="shared" si="88"/>
        <v>UNEF</v>
      </c>
      <c r="Y178" s="16" t="str">
        <f t="shared" si="73"/>
        <v>3A</v>
      </c>
      <c r="Z178" s="16">
        <f t="shared" si="74"/>
        <v>0</v>
      </c>
      <c r="AA178" s="16">
        <f t="shared" si="75"/>
        <v>0.6875</v>
      </c>
      <c r="AB178" s="16">
        <f t="shared" si="76"/>
        <v>0.68030000000000002</v>
      </c>
      <c r="AC178" s="16" t="str">
        <f t="shared" si="77"/>
        <v>—</v>
      </c>
      <c r="AD178" s="16">
        <f t="shared" si="78"/>
        <v>0.66039999999999999</v>
      </c>
      <c r="AE178" s="16">
        <f t="shared" si="79"/>
        <v>0.65739999999999998</v>
      </c>
      <c r="AF178" s="16">
        <f t="shared" si="80"/>
        <v>0.63790000000000002</v>
      </c>
      <c r="AG178" s="16" t="str">
        <f t="shared" si="81"/>
        <v>3B</v>
      </c>
      <c r="AH178" s="16">
        <f t="shared" si="82"/>
        <v>0.64200000000000002</v>
      </c>
      <c r="AI178" s="16">
        <f t="shared" si="83"/>
        <v>0.64939999999999998</v>
      </c>
      <c r="AJ178" s="16">
        <f t="shared" si="84"/>
        <v>0.66039999999999999</v>
      </c>
      <c r="AK178" s="16">
        <f t="shared" si="85"/>
        <v>0.6643</v>
      </c>
      <c r="AL178" s="16">
        <f t="shared" si="86"/>
        <v>0.6875</v>
      </c>
    </row>
    <row r="179" spans="3:38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71"/>
        <v>11⁄16–28</v>
      </c>
      <c r="U179" s="16" t="str">
        <f t="shared" si="72"/>
        <v>UN</v>
      </c>
      <c r="W179" s="16" t="str">
        <f t="shared" si="87"/>
        <v>11⁄16–28</v>
      </c>
      <c r="X179" s="16" t="str">
        <f t="shared" si="88"/>
        <v>UN</v>
      </c>
      <c r="Y179" s="16" t="str">
        <f t="shared" si="73"/>
        <v>2A</v>
      </c>
      <c r="Z179" s="16">
        <f t="shared" si="74"/>
        <v>1.1000000000000001E-3</v>
      </c>
      <c r="AA179" s="16">
        <f t="shared" si="75"/>
        <v>0.68640000000000001</v>
      </c>
      <c r="AB179" s="16">
        <f t="shared" si="76"/>
        <v>0.67989999999999995</v>
      </c>
      <c r="AC179" s="16" t="str">
        <f t="shared" si="77"/>
        <v>—</v>
      </c>
      <c r="AD179" s="16">
        <f t="shared" si="78"/>
        <v>0.66320000000000001</v>
      </c>
      <c r="AE179" s="16">
        <f t="shared" si="79"/>
        <v>0.65939999999999999</v>
      </c>
      <c r="AF179" s="16">
        <f t="shared" si="80"/>
        <v>0.64380000000000004</v>
      </c>
      <c r="AG179" s="16" t="str">
        <f t="shared" si="81"/>
        <v>2B</v>
      </c>
      <c r="AH179" s="16">
        <f t="shared" si="82"/>
        <v>0.64900000000000002</v>
      </c>
      <c r="AI179" s="16">
        <f t="shared" si="83"/>
        <v>0.65700000000000003</v>
      </c>
      <c r="AJ179" s="16">
        <f t="shared" si="84"/>
        <v>0.6643</v>
      </c>
      <c r="AK179" s="16">
        <f t="shared" si="85"/>
        <v>0.66920000000000002</v>
      </c>
      <c r="AL179" s="16">
        <f t="shared" si="86"/>
        <v>0.6875</v>
      </c>
    </row>
    <row r="180" spans="3:38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71"/>
        <v>0</v>
      </c>
      <c r="U180" s="16">
        <f t="shared" si="72"/>
        <v>0</v>
      </c>
      <c r="W180" s="16" t="str">
        <f t="shared" si="87"/>
        <v>11⁄16–28</v>
      </c>
      <c r="X180" s="16" t="str">
        <f t="shared" si="88"/>
        <v>UN</v>
      </c>
      <c r="Y180" s="16" t="str">
        <f t="shared" si="73"/>
        <v>3A</v>
      </c>
      <c r="Z180" s="16">
        <f t="shared" si="74"/>
        <v>0</v>
      </c>
      <c r="AA180" s="16">
        <f t="shared" si="75"/>
        <v>0.6875</v>
      </c>
      <c r="AB180" s="16">
        <f t="shared" si="76"/>
        <v>0.68100000000000005</v>
      </c>
      <c r="AC180" s="16" t="str">
        <f t="shared" si="77"/>
        <v>—</v>
      </c>
      <c r="AD180" s="16">
        <f t="shared" si="78"/>
        <v>0.6643</v>
      </c>
      <c r="AE180" s="16">
        <f t="shared" si="79"/>
        <v>0.66149999999999998</v>
      </c>
      <c r="AF180" s="16">
        <f t="shared" si="80"/>
        <v>0.64490000000000003</v>
      </c>
      <c r="AG180" s="16" t="str">
        <f t="shared" si="81"/>
        <v>3B</v>
      </c>
      <c r="AH180" s="16">
        <f t="shared" si="82"/>
        <v>0.64900000000000002</v>
      </c>
      <c r="AI180" s="16">
        <f t="shared" si="83"/>
        <v>0.65510000000000002</v>
      </c>
      <c r="AJ180" s="16">
        <f t="shared" si="84"/>
        <v>0.6643</v>
      </c>
      <c r="AK180" s="16">
        <f t="shared" si="85"/>
        <v>0.66800000000000004</v>
      </c>
      <c r="AL180" s="16">
        <f t="shared" si="86"/>
        <v>0.6875</v>
      </c>
    </row>
    <row r="181" spans="3:38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71"/>
        <v>11⁄16–32</v>
      </c>
      <c r="U181" s="16" t="str">
        <f t="shared" si="72"/>
        <v>UN</v>
      </c>
      <c r="W181" s="16" t="str">
        <f t="shared" si="87"/>
        <v>11⁄16–32</v>
      </c>
      <c r="X181" s="16" t="str">
        <f t="shared" si="88"/>
        <v>UN</v>
      </c>
      <c r="Y181" s="16" t="str">
        <f t="shared" si="73"/>
        <v>2A</v>
      </c>
      <c r="Z181" s="16">
        <f t="shared" si="74"/>
        <v>1.1000000000000001E-3</v>
      </c>
      <c r="AA181" s="16">
        <f t="shared" si="75"/>
        <v>0.68640000000000001</v>
      </c>
      <c r="AB181" s="16">
        <f t="shared" si="76"/>
        <v>0.6804</v>
      </c>
      <c r="AC181" s="16" t="str">
        <f t="shared" si="77"/>
        <v>—</v>
      </c>
      <c r="AD181" s="16">
        <f t="shared" si="78"/>
        <v>0.66610000000000003</v>
      </c>
      <c r="AE181" s="16">
        <f t="shared" si="79"/>
        <v>0.66249999999999998</v>
      </c>
      <c r="AF181" s="16">
        <f t="shared" si="80"/>
        <v>0.6492</v>
      </c>
      <c r="AG181" s="16" t="str">
        <f t="shared" si="81"/>
        <v>2B</v>
      </c>
      <c r="AH181" s="16">
        <f t="shared" si="82"/>
        <v>0.65400000000000003</v>
      </c>
      <c r="AI181" s="16">
        <f t="shared" si="83"/>
        <v>0.66100000000000003</v>
      </c>
      <c r="AJ181" s="16">
        <f t="shared" si="84"/>
        <v>0.66720000000000002</v>
      </c>
      <c r="AK181" s="16">
        <f t="shared" si="85"/>
        <v>0.67179999999999995</v>
      </c>
      <c r="AL181" s="16">
        <f t="shared" si="86"/>
        <v>0.6875</v>
      </c>
    </row>
    <row r="182" spans="3:38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71"/>
        <v>0</v>
      </c>
      <c r="U182" s="16">
        <f t="shared" si="72"/>
        <v>0</v>
      </c>
      <c r="W182" s="16" t="str">
        <f t="shared" si="87"/>
        <v>11⁄16–32</v>
      </c>
      <c r="X182" s="16" t="str">
        <f t="shared" si="88"/>
        <v>UN</v>
      </c>
      <c r="Y182" s="16" t="str">
        <f t="shared" si="73"/>
        <v>3A</v>
      </c>
      <c r="Z182" s="16">
        <f t="shared" si="74"/>
        <v>0</v>
      </c>
      <c r="AA182" s="16">
        <f t="shared" si="75"/>
        <v>0.6875</v>
      </c>
      <c r="AB182" s="16">
        <f t="shared" si="76"/>
        <v>0.68149999999999999</v>
      </c>
      <c r="AC182" s="16" t="str">
        <f t="shared" si="77"/>
        <v>—</v>
      </c>
      <c r="AD182" s="16">
        <f t="shared" si="78"/>
        <v>0.66720000000000002</v>
      </c>
      <c r="AE182" s="16">
        <f t="shared" si="79"/>
        <v>0.66449999999999998</v>
      </c>
      <c r="AF182" s="16">
        <f t="shared" si="80"/>
        <v>0.65029999999999999</v>
      </c>
      <c r="AG182" s="16" t="str">
        <f t="shared" si="81"/>
        <v>3B</v>
      </c>
      <c r="AH182" s="16">
        <f t="shared" si="82"/>
        <v>0.65400000000000003</v>
      </c>
      <c r="AI182" s="16">
        <f t="shared" si="83"/>
        <v>0.65939999999999999</v>
      </c>
      <c r="AJ182" s="16">
        <f t="shared" si="84"/>
        <v>0.66720000000000002</v>
      </c>
      <c r="AK182" s="16">
        <f t="shared" si="85"/>
        <v>0.67069999999999996</v>
      </c>
      <c r="AL182" s="16">
        <f t="shared" si="86"/>
        <v>0.6875</v>
      </c>
    </row>
    <row r="183" spans="3:38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71"/>
        <v>3⁄4–10</v>
      </c>
      <c r="U183" s="16" t="str">
        <f t="shared" si="72"/>
        <v>UNC</v>
      </c>
      <c r="W183" s="16" t="str">
        <f t="shared" si="87"/>
        <v>3⁄4–10</v>
      </c>
      <c r="X183" s="16" t="str">
        <f t="shared" si="88"/>
        <v>UNC</v>
      </c>
      <c r="Y183" s="16" t="str">
        <f t="shared" si="73"/>
        <v>1A</v>
      </c>
      <c r="Z183" s="16">
        <f t="shared" si="74"/>
        <v>1.8E-3</v>
      </c>
      <c r="AA183" s="16">
        <f t="shared" si="75"/>
        <v>0.74819999999999998</v>
      </c>
      <c r="AB183" s="16">
        <f t="shared" si="76"/>
        <v>0.7288</v>
      </c>
      <c r="AC183" s="16" t="str">
        <f t="shared" si="77"/>
        <v>—</v>
      </c>
      <c r="AD183" s="16">
        <f t="shared" si="78"/>
        <v>0.68320000000000003</v>
      </c>
      <c r="AE183" s="16">
        <f t="shared" si="79"/>
        <v>0.6744</v>
      </c>
      <c r="AF183" s="16">
        <f t="shared" si="80"/>
        <v>0.62909999999999999</v>
      </c>
      <c r="AG183" s="16" t="str">
        <f t="shared" si="81"/>
        <v>1B</v>
      </c>
      <c r="AH183" s="16">
        <f t="shared" si="82"/>
        <v>0.64200000000000002</v>
      </c>
      <c r="AI183" s="16">
        <f t="shared" si="83"/>
        <v>0.66300000000000003</v>
      </c>
      <c r="AJ183" s="16">
        <f t="shared" si="84"/>
        <v>0.68500000000000005</v>
      </c>
      <c r="AK183" s="16">
        <f t="shared" si="85"/>
        <v>0.69650000000000001</v>
      </c>
      <c r="AL183" s="16">
        <f t="shared" si="86"/>
        <v>0.75</v>
      </c>
    </row>
    <row r="184" spans="3:38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71"/>
        <v>0</v>
      </c>
      <c r="U184" s="16">
        <f t="shared" si="72"/>
        <v>0</v>
      </c>
      <c r="W184" s="16" t="str">
        <f t="shared" si="87"/>
        <v>3⁄4–10</v>
      </c>
      <c r="X184" s="16" t="str">
        <f t="shared" si="88"/>
        <v>UNC</v>
      </c>
      <c r="Y184" s="16" t="str">
        <f t="shared" si="73"/>
        <v>2A</v>
      </c>
      <c r="Z184" s="16">
        <f t="shared" si="74"/>
        <v>1.8E-3</v>
      </c>
      <c r="AA184" s="16">
        <f t="shared" si="75"/>
        <v>0.74819999999999998</v>
      </c>
      <c r="AB184" s="16">
        <f t="shared" si="76"/>
        <v>0.73529999999999995</v>
      </c>
      <c r="AC184" s="16">
        <f t="shared" si="77"/>
        <v>0.7288</v>
      </c>
      <c r="AD184" s="16">
        <f t="shared" si="78"/>
        <v>0.68320000000000003</v>
      </c>
      <c r="AE184" s="16">
        <f t="shared" si="79"/>
        <v>0.67730000000000001</v>
      </c>
      <c r="AF184" s="16">
        <f t="shared" si="80"/>
        <v>0.62909999999999999</v>
      </c>
      <c r="AG184" s="16" t="str">
        <f t="shared" si="81"/>
        <v>2B</v>
      </c>
      <c r="AH184" s="16">
        <f t="shared" si="82"/>
        <v>0.64200000000000002</v>
      </c>
      <c r="AI184" s="16">
        <f t="shared" si="83"/>
        <v>0.66300000000000003</v>
      </c>
      <c r="AJ184" s="16">
        <f t="shared" si="84"/>
        <v>0.68500000000000005</v>
      </c>
      <c r="AK184" s="16">
        <f t="shared" si="85"/>
        <v>0.69269999999999998</v>
      </c>
      <c r="AL184" s="16">
        <f t="shared" si="86"/>
        <v>0.75</v>
      </c>
    </row>
    <row r="185" spans="3:38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71"/>
        <v>0</v>
      </c>
      <c r="U185" s="16">
        <f t="shared" si="72"/>
        <v>0</v>
      </c>
      <c r="W185" s="16" t="str">
        <f t="shared" si="87"/>
        <v>3⁄4–10</v>
      </c>
      <c r="X185" s="16" t="str">
        <f t="shared" si="88"/>
        <v>UNC</v>
      </c>
      <c r="Y185" s="16" t="str">
        <f t="shared" si="73"/>
        <v>3A</v>
      </c>
      <c r="Z185" s="16">
        <f t="shared" si="74"/>
        <v>0</v>
      </c>
      <c r="AA185" s="16">
        <f t="shared" si="75"/>
        <v>0.75</v>
      </c>
      <c r="AB185" s="16">
        <f t="shared" si="76"/>
        <v>0.73709999999999998</v>
      </c>
      <c r="AC185" s="16" t="str">
        <f t="shared" si="77"/>
        <v>—</v>
      </c>
      <c r="AD185" s="16">
        <f t="shared" si="78"/>
        <v>0.68500000000000005</v>
      </c>
      <c r="AE185" s="16">
        <f t="shared" si="79"/>
        <v>0.68059999999999998</v>
      </c>
      <c r="AF185" s="16">
        <f t="shared" si="80"/>
        <v>0.63090000000000002</v>
      </c>
      <c r="AG185" s="16" t="str">
        <f t="shared" si="81"/>
        <v>3B</v>
      </c>
      <c r="AH185" s="16">
        <f t="shared" si="82"/>
        <v>0.64200000000000002</v>
      </c>
      <c r="AI185" s="16">
        <f t="shared" si="83"/>
        <v>0.65449999999999997</v>
      </c>
      <c r="AJ185" s="16">
        <f t="shared" si="84"/>
        <v>0.68500000000000005</v>
      </c>
      <c r="AK185" s="16">
        <f t="shared" si="85"/>
        <v>0.69069999999999998</v>
      </c>
      <c r="AL185" s="16">
        <f t="shared" si="86"/>
        <v>0.75</v>
      </c>
    </row>
    <row r="186" spans="3:38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71"/>
        <v>3⁄4–12</v>
      </c>
      <c r="U186" s="16" t="str">
        <f t="shared" si="72"/>
        <v>UN</v>
      </c>
      <c r="W186" s="16" t="str">
        <f t="shared" si="87"/>
        <v>3⁄4–12</v>
      </c>
      <c r="X186" s="16" t="str">
        <f t="shared" si="88"/>
        <v>UN</v>
      </c>
      <c r="Y186" s="16" t="str">
        <f t="shared" si="73"/>
        <v>2A</v>
      </c>
      <c r="Z186" s="16">
        <f t="shared" si="74"/>
        <v>1.6999999999999999E-3</v>
      </c>
      <c r="AA186" s="16">
        <f t="shared" si="75"/>
        <v>0.74829999999999997</v>
      </c>
      <c r="AB186" s="16">
        <f t="shared" si="76"/>
        <v>0.7369</v>
      </c>
      <c r="AC186" s="16" t="str">
        <f t="shared" si="77"/>
        <v>—</v>
      </c>
      <c r="AD186" s="16">
        <f t="shared" si="78"/>
        <v>0.69420000000000004</v>
      </c>
      <c r="AE186" s="16">
        <f t="shared" si="79"/>
        <v>0.68869999999999998</v>
      </c>
      <c r="AF186" s="16">
        <f t="shared" si="80"/>
        <v>0.64910000000000001</v>
      </c>
      <c r="AG186" s="16" t="str">
        <f t="shared" si="81"/>
        <v>2B</v>
      </c>
      <c r="AH186" s="16">
        <f t="shared" si="82"/>
        <v>0.66</v>
      </c>
      <c r="AI186" s="16">
        <f t="shared" si="83"/>
        <v>0.67800000000000005</v>
      </c>
      <c r="AJ186" s="16">
        <f t="shared" si="84"/>
        <v>0.69589999999999996</v>
      </c>
      <c r="AK186" s="16">
        <f t="shared" si="85"/>
        <v>0.70309999999999995</v>
      </c>
      <c r="AL186" s="16">
        <f t="shared" si="86"/>
        <v>0.75</v>
      </c>
    </row>
    <row r="187" spans="3:38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71"/>
        <v>0</v>
      </c>
      <c r="U187" s="16">
        <f t="shared" si="72"/>
        <v>0</v>
      </c>
      <c r="W187" s="16" t="str">
        <f t="shared" si="87"/>
        <v>3⁄4–12</v>
      </c>
      <c r="X187" s="16" t="str">
        <f t="shared" si="88"/>
        <v>UN</v>
      </c>
      <c r="Y187" s="16" t="str">
        <f t="shared" si="73"/>
        <v>3A</v>
      </c>
      <c r="Z187" s="16">
        <f t="shared" si="74"/>
        <v>0</v>
      </c>
      <c r="AA187" s="16">
        <f t="shared" si="75"/>
        <v>0.75</v>
      </c>
      <c r="AB187" s="16">
        <f t="shared" si="76"/>
        <v>0.73860000000000003</v>
      </c>
      <c r="AC187" s="16" t="str">
        <f t="shared" si="77"/>
        <v>—</v>
      </c>
      <c r="AD187" s="16">
        <f t="shared" si="78"/>
        <v>0.69589999999999996</v>
      </c>
      <c r="AE187" s="16">
        <f t="shared" si="79"/>
        <v>0.69179999999999997</v>
      </c>
      <c r="AF187" s="16">
        <f t="shared" si="80"/>
        <v>0.65080000000000005</v>
      </c>
      <c r="AG187" s="16" t="str">
        <f t="shared" si="81"/>
        <v>3B</v>
      </c>
      <c r="AH187" s="16">
        <f t="shared" si="82"/>
        <v>0.66</v>
      </c>
      <c r="AI187" s="16">
        <f t="shared" si="83"/>
        <v>0.67069999999999996</v>
      </c>
      <c r="AJ187" s="16">
        <f t="shared" si="84"/>
        <v>0.69589999999999996</v>
      </c>
      <c r="AK187" s="16">
        <f t="shared" si="85"/>
        <v>0.70130000000000003</v>
      </c>
      <c r="AL187" s="16">
        <f t="shared" si="86"/>
        <v>0.75</v>
      </c>
    </row>
    <row r="188" spans="3:38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71"/>
        <v>3⁄4–14</v>
      </c>
      <c r="U188" s="16" t="str">
        <f t="shared" si="72"/>
        <v>UNS</v>
      </c>
      <c r="W188" s="16" t="str">
        <f t="shared" si="87"/>
        <v>3⁄4–14</v>
      </c>
      <c r="X188" s="16" t="str">
        <f t="shared" si="88"/>
        <v>UNS</v>
      </c>
      <c r="Y188" s="16" t="str">
        <f t="shared" si="73"/>
        <v>2A</v>
      </c>
      <c r="Z188" s="16">
        <f t="shared" si="74"/>
        <v>1.5E-3</v>
      </c>
      <c r="AA188" s="16">
        <f t="shared" si="75"/>
        <v>0.74850000000000005</v>
      </c>
      <c r="AB188" s="16">
        <f t="shared" si="76"/>
        <v>0.73819999999999997</v>
      </c>
      <c r="AC188" s="16" t="str">
        <f t="shared" si="77"/>
        <v>—</v>
      </c>
      <c r="AD188" s="16">
        <f t="shared" si="78"/>
        <v>0.70209999999999995</v>
      </c>
      <c r="AE188" s="16">
        <f t="shared" si="79"/>
        <v>0.69699999999999995</v>
      </c>
      <c r="AF188" s="16">
        <f t="shared" si="80"/>
        <v>0.66349999999999998</v>
      </c>
      <c r="AG188" s="16" t="str">
        <f t="shared" si="81"/>
        <v>2B</v>
      </c>
      <c r="AH188" s="16">
        <f t="shared" si="82"/>
        <v>0.67300000000000004</v>
      </c>
      <c r="AI188" s="16">
        <f t="shared" si="83"/>
        <v>0.68799999999999994</v>
      </c>
      <c r="AJ188" s="16">
        <f t="shared" si="84"/>
        <v>0.7036</v>
      </c>
      <c r="AK188" s="16">
        <f t="shared" si="85"/>
        <v>0.71030000000000004</v>
      </c>
      <c r="AL188" s="16">
        <f t="shared" si="86"/>
        <v>0.75</v>
      </c>
    </row>
    <row r="189" spans="3:38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71"/>
        <v>3⁄4–16</v>
      </c>
      <c r="U189" s="16" t="str">
        <f t="shared" si="72"/>
        <v>UNF</v>
      </c>
      <c r="W189" s="16" t="str">
        <f t="shared" si="87"/>
        <v>3⁄4–16</v>
      </c>
      <c r="X189" s="16" t="str">
        <f t="shared" si="88"/>
        <v>UNF</v>
      </c>
      <c r="Y189" s="16" t="str">
        <f t="shared" si="73"/>
        <v>1A</v>
      </c>
      <c r="Z189" s="16">
        <f t="shared" si="74"/>
        <v>1.5E-3</v>
      </c>
      <c r="AA189" s="16">
        <f t="shared" si="75"/>
        <v>0.74850000000000005</v>
      </c>
      <c r="AB189" s="16">
        <f t="shared" si="76"/>
        <v>0.73429999999999995</v>
      </c>
      <c r="AC189" s="16" t="str">
        <f t="shared" si="77"/>
        <v>—</v>
      </c>
      <c r="AD189" s="16">
        <f t="shared" si="78"/>
        <v>0.70789999999999997</v>
      </c>
      <c r="AE189" s="16">
        <f t="shared" si="79"/>
        <v>0.70040000000000002</v>
      </c>
      <c r="AF189" s="16">
        <f t="shared" si="80"/>
        <v>0.67400000000000004</v>
      </c>
      <c r="AG189" s="16" t="str">
        <f t="shared" si="81"/>
        <v>1B</v>
      </c>
      <c r="AH189" s="16">
        <f t="shared" si="82"/>
        <v>0.68200000000000005</v>
      </c>
      <c r="AI189" s="16">
        <f t="shared" si="83"/>
        <v>0.69599999999999995</v>
      </c>
      <c r="AJ189" s="16">
        <f t="shared" si="84"/>
        <v>0.70940000000000003</v>
      </c>
      <c r="AK189" s="16">
        <f t="shared" si="85"/>
        <v>0.71919999999999995</v>
      </c>
      <c r="AL189" s="16">
        <f t="shared" si="86"/>
        <v>0.75</v>
      </c>
    </row>
    <row r="190" spans="3:38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71"/>
        <v>0</v>
      </c>
      <c r="U190" s="16">
        <f t="shared" si="72"/>
        <v>0</v>
      </c>
      <c r="W190" s="16" t="str">
        <f t="shared" si="87"/>
        <v>3⁄4–16</v>
      </c>
      <c r="X190" s="16" t="str">
        <f t="shared" si="88"/>
        <v>UNF</v>
      </c>
      <c r="Y190" s="16" t="str">
        <f t="shared" si="73"/>
        <v>2A</v>
      </c>
      <c r="Z190" s="16">
        <f t="shared" si="74"/>
        <v>1.5E-3</v>
      </c>
      <c r="AA190" s="16">
        <f t="shared" si="75"/>
        <v>0.74850000000000005</v>
      </c>
      <c r="AB190" s="16">
        <f t="shared" si="76"/>
        <v>0.73909999999999998</v>
      </c>
      <c r="AC190" s="16" t="str">
        <f t="shared" si="77"/>
        <v>—</v>
      </c>
      <c r="AD190" s="16">
        <f t="shared" si="78"/>
        <v>0.70789999999999997</v>
      </c>
      <c r="AE190" s="16">
        <f t="shared" si="79"/>
        <v>0.70289999999999997</v>
      </c>
      <c r="AF190" s="16">
        <f t="shared" si="80"/>
        <v>0.67400000000000004</v>
      </c>
      <c r="AG190" s="16" t="str">
        <f t="shared" si="81"/>
        <v>2B</v>
      </c>
      <c r="AH190" s="16">
        <f t="shared" si="82"/>
        <v>0.68200000000000005</v>
      </c>
      <c r="AI190" s="16">
        <f t="shared" si="83"/>
        <v>0.69599999999999995</v>
      </c>
      <c r="AJ190" s="16">
        <f t="shared" si="84"/>
        <v>0.70940000000000003</v>
      </c>
      <c r="AK190" s="16">
        <f t="shared" si="85"/>
        <v>0.71589999999999998</v>
      </c>
      <c r="AL190" s="16">
        <f t="shared" si="86"/>
        <v>0.75</v>
      </c>
    </row>
    <row r="191" spans="3:38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71"/>
        <v>0</v>
      </c>
      <c r="U191" s="16">
        <f t="shared" si="72"/>
        <v>0</v>
      </c>
      <c r="W191" s="16" t="str">
        <f t="shared" si="87"/>
        <v>3⁄4–16</v>
      </c>
      <c r="X191" s="16" t="str">
        <f t="shared" si="88"/>
        <v>UNF</v>
      </c>
      <c r="Y191" s="16" t="str">
        <f t="shared" si="73"/>
        <v>3A</v>
      </c>
      <c r="Z191" s="16">
        <f t="shared" si="74"/>
        <v>0</v>
      </c>
      <c r="AA191" s="16">
        <f t="shared" si="75"/>
        <v>0.75</v>
      </c>
      <c r="AB191" s="16">
        <f t="shared" si="76"/>
        <v>0.74060000000000004</v>
      </c>
      <c r="AC191" s="16" t="str">
        <f t="shared" si="77"/>
        <v>—</v>
      </c>
      <c r="AD191" s="16">
        <f t="shared" si="78"/>
        <v>0.70940000000000003</v>
      </c>
      <c r="AE191" s="16">
        <f t="shared" si="79"/>
        <v>0.7056</v>
      </c>
      <c r="AF191" s="16">
        <f t="shared" si="80"/>
        <v>0.67549999999999999</v>
      </c>
      <c r="AG191" s="16" t="str">
        <f t="shared" si="81"/>
        <v>3B</v>
      </c>
      <c r="AH191" s="16">
        <f t="shared" si="82"/>
        <v>0.68200000000000005</v>
      </c>
      <c r="AI191" s="16">
        <f t="shared" si="83"/>
        <v>0.69079999999999997</v>
      </c>
      <c r="AJ191" s="16">
        <f t="shared" si="84"/>
        <v>0.70940000000000003</v>
      </c>
      <c r="AK191" s="16">
        <f t="shared" si="85"/>
        <v>0.71430000000000005</v>
      </c>
      <c r="AL191" s="16">
        <f t="shared" si="86"/>
        <v>0.75</v>
      </c>
    </row>
    <row r="192" spans="3:38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71"/>
        <v>3⁄4–18</v>
      </c>
      <c r="U192" s="16" t="str">
        <f t="shared" si="72"/>
        <v>UNS</v>
      </c>
      <c r="W192" s="16" t="str">
        <f t="shared" si="87"/>
        <v>3⁄4–18</v>
      </c>
      <c r="X192" s="16" t="str">
        <f t="shared" si="88"/>
        <v>UNS</v>
      </c>
      <c r="Y192" s="16" t="str">
        <f t="shared" si="73"/>
        <v>2A</v>
      </c>
      <c r="Z192" s="16">
        <f t="shared" si="74"/>
        <v>1.4E-3</v>
      </c>
      <c r="AA192" s="16">
        <f t="shared" si="75"/>
        <v>0.74860000000000004</v>
      </c>
      <c r="AB192" s="16">
        <f t="shared" si="76"/>
        <v>0.7399</v>
      </c>
      <c r="AC192" s="16" t="str">
        <f t="shared" si="77"/>
        <v>—</v>
      </c>
      <c r="AD192" s="16">
        <f t="shared" si="78"/>
        <v>0.71250000000000002</v>
      </c>
      <c r="AE192" s="16">
        <f t="shared" si="79"/>
        <v>0.70789999999999997</v>
      </c>
      <c r="AF192" s="16">
        <f t="shared" si="80"/>
        <v>0.6825</v>
      </c>
      <c r="AG192" s="16" t="str">
        <f t="shared" si="81"/>
        <v>2B</v>
      </c>
      <c r="AH192" s="16">
        <f t="shared" si="82"/>
        <v>0.69</v>
      </c>
      <c r="AI192" s="16">
        <f t="shared" si="83"/>
        <v>0.70299999999999996</v>
      </c>
      <c r="AJ192" s="16">
        <f t="shared" si="84"/>
        <v>0.71389999999999998</v>
      </c>
      <c r="AK192" s="16">
        <f t="shared" si="85"/>
        <v>0.71989999999999998</v>
      </c>
      <c r="AL192" s="16">
        <f t="shared" si="86"/>
        <v>0.75</v>
      </c>
    </row>
    <row r="193" spans="3:38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71"/>
        <v>3⁄4–20</v>
      </c>
      <c r="U193" s="16" t="str">
        <f t="shared" si="72"/>
        <v>UNEF</v>
      </c>
      <c r="W193" s="16" t="str">
        <f t="shared" si="87"/>
        <v>3⁄4–20</v>
      </c>
      <c r="X193" s="16" t="str">
        <f t="shared" si="88"/>
        <v>UNEF</v>
      </c>
      <c r="Y193" s="16" t="str">
        <f t="shared" si="73"/>
        <v>2A</v>
      </c>
      <c r="Z193" s="16">
        <f t="shared" si="74"/>
        <v>1.2999999999999999E-3</v>
      </c>
      <c r="AA193" s="16">
        <f t="shared" si="75"/>
        <v>0.74870000000000003</v>
      </c>
      <c r="AB193" s="16">
        <f t="shared" si="76"/>
        <v>0.74060000000000004</v>
      </c>
      <c r="AC193" s="16" t="str">
        <f t="shared" si="77"/>
        <v>—</v>
      </c>
      <c r="AD193" s="16">
        <f t="shared" si="78"/>
        <v>0.71619999999999995</v>
      </c>
      <c r="AE193" s="16">
        <f t="shared" si="79"/>
        <v>0.71179999999999999</v>
      </c>
      <c r="AF193" s="16">
        <f t="shared" si="80"/>
        <v>0.68920000000000003</v>
      </c>
      <c r="AG193" s="16" t="str">
        <f t="shared" si="81"/>
        <v>2B</v>
      </c>
      <c r="AH193" s="16">
        <f t="shared" si="82"/>
        <v>0.69599999999999995</v>
      </c>
      <c r="AI193" s="16">
        <f t="shared" si="83"/>
        <v>0.70699999999999996</v>
      </c>
      <c r="AJ193" s="16">
        <f t="shared" si="84"/>
        <v>0.71750000000000003</v>
      </c>
      <c r="AK193" s="16">
        <f t="shared" si="85"/>
        <v>0.72319999999999995</v>
      </c>
      <c r="AL193" s="16">
        <f t="shared" si="86"/>
        <v>0.75</v>
      </c>
    </row>
    <row r="194" spans="3:38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71"/>
        <v>0</v>
      </c>
      <c r="U194" s="16">
        <f t="shared" si="72"/>
        <v>0</v>
      </c>
      <c r="W194" s="16" t="str">
        <f t="shared" si="87"/>
        <v>3⁄4–20</v>
      </c>
      <c r="X194" s="16" t="str">
        <f t="shared" si="88"/>
        <v>UNEF</v>
      </c>
      <c r="Y194" s="16" t="str">
        <f t="shared" si="73"/>
        <v>3A</v>
      </c>
      <c r="Z194" s="16">
        <f t="shared" si="74"/>
        <v>0</v>
      </c>
      <c r="AA194" s="16">
        <f t="shared" si="75"/>
        <v>0.75</v>
      </c>
      <c r="AB194" s="16">
        <f t="shared" si="76"/>
        <v>0.7419</v>
      </c>
      <c r="AC194" s="16" t="str">
        <f t="shared" si="77"/>
        <v>—</v>
      </c>
      <c r="AD194" s="16">
        <f t="shared" si="78"/>
        <v>0.71750000000000003</v>
      </c>
      <c r="AE194" s="16">
        <f t="shared" si="79"/>
        <v>0.71419999999999995</v>
      </c>
      <c r="AF194" s="16">
        <f t="shared" si="80"/>
        <v>0.6905</v>
      </c>
      <c r="AG194" s="16" t="str">
        <f t="shared" si="81"/>
        <v>3B</v>
      </c>
      <c r="AH194" s="16">
        <f t="shared" si="82"/>
        <v>0.69599999999999995</v>
      </c>
      <c r="AI194" s="16">
        <f t="shared" si="83"/>
        <v>0.70369999999999999</v>
      </c>
      <c r="AJ194" s="16">
        <f t="shared" si="84"/>
        <v>0.71750000000000003</v>
      </c>
      <c r="AK194" s="16">
        <f t="shared" si="85"/>
        <v>0.7218</v>
      </c>
      <c r="AL194" s="16">
        <f t="shared" si="86"/>
        <v>0.75</v>
      </c>
    </row>
    <row r="195" spans="3:38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71"/>
        <v>3⁄4–24</v>
      </c>
      <c r="U195" s="16" t="str">
        <f t="shared" si="72"/>
        <v>UNS</v>
      </c>
      <c r="W195" s="16" t="str">
        <f t="shared" si="87"/>
        <v>3⁄4–24</v>
      </c>
      <c r="X195" s="16" t="str">
        <f t="shared" si="88"/>
        <v>UNS</v>
      </c>
      <c r="Y195" s="16" t="str">
        <f t="shared" si="73"/>
        <v>2A</v>
      </c>
      <c r="Z195" s="16">
        <f t="shared" si="74"/>
        <v>1.1999999999999999E-3</v>
      </c>
      <c r="AA195" s="16">
        <f t="shared" si="75"/>
        <v>0.74880000000000002</v>
      </c>
      <c r="AB195" s="16">
        <f t="shared" si="76"/>
        <v>0.74160000000000004</v>
      </c>
      <c r="AC195" s="16" t="str">
        <f t="shared" si="77"/>
        <v>—</v>
      </c>
      <c r="AD195" s="16">
        <f t="shared" si="78"/>
        <v>0.72170000000000001</v>
      </c>
      <c r="AE195" s="16">
        <f t="shared" si="79"/>
        <v>0.71760000000000002</v>
      </c>
      <c r="AF195" s="16">
        <f t="shared" si="80"/>
        <v>0.69920000000000004</v>
      </c>
      <c r="AG195" s="16" t="str">
        <f t="shared" si="81"/>
        <v>2B</v>
      </c>
      <c r="AH195" s="16">
        <f t="shared" si="82"/>
        <v>0.70499999999999996</v>
      </c>
      <c r="AI195" s="16">
        <f t="shared" si="83"/>
        <v>0.71499999999999997</v>
      </c>
      <c r="AJ195" s="16">
        <f t="shared" si="84"/>
        <v>0.72289999999999999</v>
      </c>
      <c r="AK195" s="16">
        <f t="shared" si="85"/>
        <v>0.72819999999999996</v>
      </c>
      <c r="AL195" s="16">
        <f t="shared" si="86"/>
        <v>0.75</v>
      </c>
    </row>
    <row r="196" spans="3:38" x14ac:dyDescent="0.25">
      <c r="C196" s="16" t="s">
        <v>657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71"/>
        <v>3⁄4–24</v>
      </c>
      <c r="U196" s="16" t="str">
        <f t="shared" si="72"/>
        <v>UNS</v>
      </c>
      <c r="W196" s="16" t="str">
        <f t="shared" si="87"/>
        <v>3⁄4–24</v>
      </c>
      <c r="X196" s="16" t="str">
        <f t="shared" si="88"/>
        <v>UNS</v>
      </c>
      <c r="Y196" s="16" t="str">
        <f t="shared" si="73"/>
        <v>2A</v>
      </c>
      <c r="Z196" s="16">
        <f t="shared" si="74"/>
        <v>1.1999999999999999E-3</v>
      </c>
      <c r="AA196" s="16">
        <f t="shared" si="75"/>
        <v>0.74880000000000002</v>
      </c>
      <c r="AB196" s="16">
        <f t="shared" si="76"/>
        <v>0.74209999999999998</v>
      </c>
      <c r="AC196" s="16" t="str">
        <f t="shared" si="77"/>
        <v>—</v>
      </c>
      <c r="AD196" s="16">
        <f t="shared" si="78"/>
        <v>0.72470000000000001</v>
      </c>
      <c r="AE196" s="16">
        <f t="shared" si="79"/>
        <v>0.7208</v>
      </c>
      <c r="AF196" s="16">
        <f t="shared" si="80"/>
        <v>0.70469999999999999</v>
      </c>
      <c r="AG196" s="16" t="str">
        <f t="shared" si="81"/>
        <v>2B</v>
      </c>
      <c r="AH196" s="16">
        <f t="shared" si="82"/>
        <v>0.71</v>
      </c>
      <c r="AI196" s="16">
        <f t="shared" si="83"/>
        <v>0.71899999999999997</v>
      </c>
      <c r="AJ196" s="16">
        <f t="shared" si="84"/>
        <v>0.72589999999999999</v>
      </c>
      <c r="AK196" s="16">
        <f t="shared" si="85"/>
        <v>0.73099999999999998</v>
      </c>
      <c r="AL196" s="16">
        <f t="shared" si="86"/>
        <v>0.75</v>
      </c>
    </row>
    <row r="197" spans="3:38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si="71"/>
        <v>3⁄4–28</v>
      </c>
      <c r="U197" s="16" t="str">
        <f t="shared" si="72"/>
        <v>UN</v>
      </c>
      <c r="W197" s="16" t="str">
        <f t="shared" si="87"/>
        <v>3⁄4–28</v>
      </c>
      <c r="X197" s="16" t="str">
        <f t="shared" si="88"/>
        <v>UN</v>
      </c>
      <c r="Y197" s="16" t="str">
        <f t="shared" si="73"/>
        <v>2A</v>
      </c>
      <c r="Z197" s="16">
        <f t="shared" si="74"/>
        <v>1.1999999999999999E-3</v>
      </c>
      <c r="AA197" s="16">
        <f t="shared" si="75"/>
        <v>0.74880000000000002</v>
      </c>
      <c r="AB197" s="16">
        <f t="shared" si="76"/>
        <v>0.74229999999999996</v>
      </c>
      <c r="AC197" s="16" t="str">
        <f t="shared" si="77"/>
        <v>—</v>
      </c>
      <c r="AD197" s="16">
        <f t="shared" si="78"/>
        <v>0.72560000000000002</v>
      </c>
      <c r="AE197" s="16">
        <f t="shared" si="79"/>
        <v>0.7218</v>
      </c>
      <c r="AF197" s="16">
        <f t="shared" si="80"/>
        <v>0.70620000000000005</v>
      </c>
      <c r="AG197" s="16" t="str">
        <f t="shared" si="81"/>
        <v>2B</v>
      </c>
      <c r="AH197" s="16">
        <f t="shared" si="82"/>
        <v>0.71099999999999997</v>
      </c>
      <c r="AI197" s="16">
        <f t="shared" si="83"/>
        <v>0.72</v>
      </c>
      <c r="AJ197" s="16">
        <f t="shared" si="84"/>
        <v>0.7268</v>
      </c>
      <c r="AK197" s="16">
        <f t="shared" si="85"/>
        <v>0.73180000000000001</v>
      </c>
      <c r="AL197" s="16">
        <f t="shared" si="86"/>
        <v>0.75</v>
      </c>
    </row>
    <row r="198" spans="3:38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71"/>
        <v>0</v>
      </c>
      <c r="U198" s="16">
        <f t="shared" si="72"/>
        <v>0</v>
      </c>
      <c r="W198" s="16" t="str">
        <f t="shared" si="87"/>
        <v>3⁄4–28</v>
      </c>
      <c r="X198" s="16" t="str">
        <f t="shared" si="88"/>
        <v>UN</v>
      </c>
      <c r="Y198" s="16" t="str">
        <f t="shared" si="73"/>
        <v>3A</v>
      </c>
      <c r="Z198" s="16">
        <f t="shared" si="74"/>
        <v>0</v>
      </c>
      <c r="AA198" s="16">
        <f t="shared" si="75"/>
        <v>0.75</v>
      </c>
      <c r="AB198" s="16">
        <f t="shared" si="76"/>
        <v>0.74350000000000005</v>
      </c>
      <c r="AC198" s="16" t="str">
        <f t="shared" si="77"/>
        <v>—</v>
      </c>
      <c r="AD198" s="16">
        <f t="shared" si="78"/>
        <v>0.7268</v>
      </c>
      <c r="AE198" s="16">
        <f t="shared" si="79"/>
        <v>0.72389999999999999</v>
      </c>
      <c r="AF198" s="16">
        <f t="shared" si="80"/>
        <v>0.70740000000000003</v>
      </c>
      <c r="AG198" s="16" t="str">
        <f t="shared" si="81"/>
        <v>3B</v>
      </c>
      <c r="AH198" s="16">
        <f t="shared" si="82"/>
        <v>0.71099999999999997</v>
      </c>
      <c r="AI198" s="16">
        <f t="shared" si="83"/>
        <v>0.71760000000000002</v>
      </c>
      <c r="AJ198" s="16">
        <f t="shared" si="84"/>
        <v>0.7268</v>
      </c>
      <c r="AK198" s="16">
        <f t="shared" si="85"/>
        <v>0.73050000000000004</v>
      </c>
      <c r="AL198" s="16">
        <f t="shared" si="86"/>
        <v>0.75</v>
      </c>
    </row>
    <row r="199" spans="3:38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71"/>
        <v>3⁄4–32</v>
      </c>
      <c r="U199" s="16" t="str">
        <f t="shared" si="72"/>
        <v>UN</v>
      </c>
      <c r="W199" s="16" t="str">
        <f t="shared" si="87"/>
        <v>3⁄4–32</v>
      </c>
      <c r="X199" s="16" t="str">
        <f t="shared" si="88"/>
        <v>UN</v>
      </c>
      <c r="Y199" s="16" t="str">
        <f t="shared" si="73"/>
        <v>2A</v>
      </c>
      <c r="Z199" s="16">
        <f t="shared" si="74"/>
        <v>1.1000000000000001E-3</v>
      </c>
      <c r="AA199" s="16">
        <f t="shared" si="75"/>
        <v>0.74890000000000001</v>
      </c>
      <c r="AB199" s="16">
        <f t="shared" si="76"/>
        <v>0.7429</v>
      </c>
      <c r="AC199" s="16" t="str">
        <f t="shared" si="77"/>
        <v>—</v>
      </c>
      <c r="AD199" s="16">
        <f t="shared" si="78"/>
        <v>0.72860000000000003</v>
      </c>
      <c r="AE199" s="16">
        <f t="shared" si="79"/>
        <v>0.72499999999999998</v>
      </c>
      <c r="AF199" s="16">
        <f t="shared" si="80"/>
        <v>0.7117</v>
      </c>
      <c r="AG199" s="16" t="str">
        <f t="shared" si="81"/>
        <v>2B</v>
      </c>
      <c r="AH199" s="16">
        <f t="shared" si="82"/>
        <v>0.71599999999999997</v>
      </c>
      <c r="AI199" s="16">
        <f t="shared" si="83"/>
        <v>0.72399999999999998</v>
      </c>
      <c r="AJ199" s="16">
        <f t="shared" si="84"/>
        <v>0.72970000000000002</v>
      </c>
      <c r="AK199" s="16">
        <f t="shared" si="85"/>
        <v>0.73440000000000005</v>
      </c>
      <c r="AL199" s="16">
        <f t="shared" si="86"/>
        <v>0.75</v>
      </c>
    </row>
    <row r="200" spans="3:38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71"/>
        <v>0</v>
      </c>
      <c r="U200" s="16">
        <f t="shared" si="72"/>
        <v>0</v>
      </c>
      <c r="W200" s="16" t="str">
        <f t="shared" si="87"/>
        <v>3⁄4–32</v>
      </c>
      <c r="X200" s="16" t="str">
        <f t="shared" si="88"/>
        <v>UN</v>
      </c>
      <c r="Y200" s="16" t="str">
        <f t="shared" si="73"/>
        <v>3A</v>
      </c>
      <c r="Z200" s="16">
        <f t="shared" si="74"/>
        <v>0</v>
      </c>
      <c r="AA200" s="16">
        <f t="shared" si="75"/>
        <v>0.75</v>
      </c>
      <c r="AB200" s="16">
        <f t="shared" si="76"/>
        <v>0.74399999999999999</v>
      </c>
      <c r="AC200" s="16" t="str">
        <f t="shared" si="77"/>
        <v>—</v>
      </c>
      <c r="AD200" s="16">
        <f t="shared" si="78"/>
        <v>0.72970000000000002</v>
      </c>
      <c r="AE200" s="16">
        <f t="shared" si="79"/>
        <v>0.72699999999999998</v>
      </c>
      <c r="AF200" s="16">
        <f t="shared" si="80"/>
        <v>0.71279999999999999</v>
      </c>
      <c r="AG200" s="16" t="str">
        <f t="shared" si="81"/>
        <v>3B</v>
      </c>
      <c r="AH200" s="16">
        <f t="shared" si="82"/>
        <v>0.71599999999999997</v>
      </c>
      <c r="AI200" s="16">
        <f t="shared" si="83"/>
        <v>0.72189999999999999</v>
      </c>
      <c r="AJ200" s="16">
        <f t="shared" si="84"/>
        <v>0.72970000000000002</v>
      </c>
      <c r="AK200" s="16">
        <f t="shared" si="85"/>
        <v>0.73329999999999995</v>
      </c>
      <c r="AL200" s="16">
        <f t="shared" si="86"/>
        <v>0.75</v>
      </c>
    </row>
    <row r="201" spans="3:38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71"/>
        <v>13⁄16–12</v>
      </c>
      <c r="U201" s="16" t="str">
        <f t="shared" si="72"/>
        <v>UN</v>
      </c>
      <c r="W201" s="16" t="str">
        <f t="shared" si="87"/>
        <v>13⁄16–12</v>
      </c>
      <c r="X201" s="16" t="str">
        <f t="shared" si="88"/>
        <v>UN</v>
      </c>
      <c r="Y201" s="16" t="str">
        <f t="shared" si="73"/>
        <v>2A</v>
      </c>
      <c r="Z201" s="16">
        <f t="shared" si="74"/>
        <v>1.6999999999999999E-3</v>
      </c>
      <c r="AA201" s="16">
        <f t="shared" si="75"/>
        <v>0.81079999999999997</v>
      </c>
      <c r="AB201" s="16">
        <f t="shared" si="76"/>
        <v>0.7994</v>
      </c>
      <c r="AC201" s="16" t="str">
        <f t="shared" si="77"/>
        <v>—</v>
      </c>
      <c r="AD201" s="16">
        <f t="shared" si="78"/>
        <v>0.75670000000000004</v>
      </c>
      <c r="AE201" s="16">
        <f t="shared" si="79"/>
        <v>0.75119999999999998</v>
      </c>
      <c r="AF201" s="16">
        <f t="shared" si="80"/>
        <v>0.71160000000000001</v>
      </c>
      <c r="AG201" s="16" t="str">
        <f t="shared" si="81"/>
        <v>2B</v>
      </c>
      <c r="AH201" s="16">
        <f t="shared" si="82"/>
        <v>0.72199999999999998</v>
      </c>
      <c r="AI201" s="16">
        <f t="shared" si="83"/>
        <v>0.74</v>
      </c>
      <c r="AJ201" s="16">
        <f t="shared" si="84"/>
        <v>0.75839999999999996</v>
      </c>
      <c r="AK201" s="16">
        <f t="shared" si="85"/>
        <v>0.76559999999999995</v>
      </c>
      <c r="AL201" s="16">
        <f t="shared" si="86"/>
        <v>0.8125</v>
      </c>
    </row>
    <row r="202" spans="3:38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71"/>
        <v>0</v>
      </c>
      <c r="U202" s="16">
        <f t="shared" si="72"/>
        <v>0</v>
      </c>
      <c r="W202" s="16" t="str">
        <f t="shared" si="87"/>
        <v>13⁄16–12</v>
      </c>
      <c r="X202" s="16" t="str">
        <f t="shared" si="88"/>
        <v>UN</v>
      </c>
      <c r="Y202" s="16" t="str">
        <f t="shared" si="73"/>
        <v>3A</v>
      </c>
      <c r="Z202" s="16">
        <f t="shared" si="74"/>
        <v>0</v>
      </c>
      <c r="AA202" s="16">
        <f t="shared" si="75"/>
        <v>0.8125</v>
      </c>
      <c r="AB202" s="16">
        <f t="shared" si="76"/>
        <v>0.80110000000000003</v>
      </c>
      <c r="AC202" s="16" t="str">
        <f t="shared" si="77"/>
        <v>—</v>
      </c>
      <c r="AD202" s="16">
        <f t="shared" si="78"/>
        <v>0.75839999999999996</v>
      </c>
      <c r="AE202" s="16">
        <f t="shared" si="79"/>
        <v>0.75429999999999997</v>
      </c>
      <c r="AF202" s="16">
        <f t="shared" si="80"/>
        <v>0.71330000000000005</v>
      </c>
      <c r="AG202" s="16" t="str">
        <f t="shared" si="81"/>
        <v>3B</v>
      </c>
      <c r="AH202" s="16">
        <f t="shared" si="82"/>
        <v>0.72199999999999998</v>
      </c>
      <c r="AI202" s="16">
        <f t="shared" si="83"/>
        <v>0.7329</v>
      </c>
      <c r="AJ202" s="16">
        <f t="shared" si="84"/>
        <v>0.75839999999999996</v>
      </c>
      <c r="AK202" s="16">
        <f t="shared" si="85"/>
        <v>0.76380000000000003</v>
      </c>
      <c r="AL202" s="16">
        <f t="shared" si="86"/>
        <v>0.8125</v>
      </c>
    </row>
    <row r="203" spans="3:38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71"/>
        <v>13⁄16–16</v>
      </c>
      <c r="U203" s="16" t="str">
        <f t="shared" si="72"/>
        <v>UN</v>
      </c>
      <c r="W203" s="16" t="str">
        <f t="shared" si="87"/>
        <v>13⁄16–16</v>
      </c>
      <c r="X203" s="16" t="str">
        <f t="shared" si="88"/>
        <v>UN</v>
      </c>
      <c r="Y203" s="16" t="str">
        <f t="shared" si="73"/>
        <v>2A</v>
      </c>
      <c r="Z203" s="16">
        <f t="shared" si="74"/>
        <v>1.5E-3</v>
      </c>
      <c r="AA203" s="16">
        <f t="shared" si="75"/>
        <v>0.81100000000000005</v>
      </c>
      <c r="AB203" s="16">
        <f t="shared" si="76"/>
        <v>0.80159999999999998</v>
      </c>
      <c r="AC203" s="16" t="str">
        <f t="shared" si="77"/>
        <v>—</v>
      </c>
      <c r="AD203" s="16">
        <f t="shared" si="78"/>
        <v>0.77039999999999997</v>
      </c>
      <c r="AE203" s="16">
        <f t="shared" si="79"/>
        <v>0.76549999999999996</v>
      </c>
      <c r="AF203" s="16">
        <f t="shared" si="80"/>
        <v>0.73650000000000004</v>
      </c>
      <c r="AG203" s="16" t="str">
        <f t="shared" si="81"/>
        <v>2B</v>
      </c>
      <c r="AH203" s="16">
        <f t="shared" si="82"/>
        <v>0.745</v>
      </c>
      <c r="AI203" s="16">
        <f t="shared" si="83"/>
        <v>0.75900000000000001</v>
      </c>
      <c r="AJ203" s="16">
        <f t="shared" si="84"/>
        <v>0.77190000000000003</v>
      </c>
      <c r="AK203" s="16">
        <f t="shared" si="85"/>
        <v>0.7782</v>
      </c>
      <c r="AL203" s="16">
        <f t="shared" si="86"/>
        <v>0.8125</v>
      </c>
    </row>
    <row r="204" spans="3:38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71"/>
        <v>0</v>
      </c>
      <c r="U204" s="16">
        <f t="shared" si="72"/>
        <v>0</v>
      </c>
      <c r="W204" s="16" t="str">
        <f t="shared" si="87"/>
        <v>13⁄16–16</v>
      </c>
      <c r="X204" s="16" t="str">
        <f t="shared" si="88"/>
        <v>UN</v>
      </c>
      <c r="Y204" s="16" t="str">
        <f t="shared" si="73"/>
        <v>3A</v>
      </c>
      <c r="Z204" s="16">
        <f t="shared" si="74"/>
        <v>0</v>
      </c>
      <c r="AA204" s="16">
        <f t="shared" si="75"/>
        <v>0.8125</v>
      </c>
      <c r="AB204" s="16">
        <f t="shared" si="76"/>
        <v>0.80310000000000004</v>
      </c>
      <c r="AC204" s="16" t="str">
        <f t="shared" si="77"/>
        <v>—</v>
      </c>
      <c r="AD204" s="16">
        <f t="shared" si="78"/>
        <v>0.77190000000000003</v>
      </c>
      <c r="AE204" s="16">
        <f t="shared" si="79"/>
        <v>0.76829999999999998</v>
      </c>
      <c r="AF204" s="16">
        <f t="shared" si="80"/>
        <v>0.73799999999999999</v>
      </c>
      <c r="AG204" s="16" t="str">
        <f t="shared" si="81"/>
        <v>3B</v>
      </c>
      <c r="AH204" s="16">
        <f t="shared" si="82"/>
        <v>0.745</v>
      </c>
      <c r="AI204" s="16">
        <f t="shared" si="83"/>
        <v>0.75329999999999997</v>
      </c>
      <c r="AJ204" s="16">
        <f t="shared" si="84"/>
        <v>0.77190000000000003</v>
      </c>
      <c r="AK204" s="16">
        <f t="shared" si="85"/>
        <v>0.77659999999999996</v>
      </c>
      <c r="AL204" s="16">
        <f t="shared" si="86"/>
        <v>0.8125</v>
      </c>
    </row>
    <row r="205" spans="3:38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71"/>
        <v>13⁄16–20</v>
      </c>
      <c r="U205" s="16" t="str">
        <f t="shared" si="72"/>
        <v>UNEF</v>
      </c>
      <c r="W205" s="16" t="str">
        <f t="shared" si="87"/>
        <v>13⁄16–20</v>
      </c>
      <c r="X205" s="16" t="str">
        <f t="shared" si="88"/>
        <v>UNEF</v>
      </c>
      <c r="Y205" s="16" t="str">
        <f t="shared" si="73"/>
        <v>2A</v>
      </c>
      <c r="Z205" s="16">
        <f t="shared" si="74"/>
        <v>1.2999999999999999E-3</v>
      </c>
      <c r="AA205" s="16">
        <f t="shared" si="75"/>
        <v>0.81120000000000003</v>
      </c>
      <c r="AB205" s="16">
        <f t="shared" si="76"/>
        <v>0.80310000000000004</v>
      </c>
      <c r="AC205" s="16" t="str">
        <f t="shared" si="77"/>
        <v>—</v>
      </c>
      <c r="AD205" s="16">
        <f t="shared" si="78"/>
        <v>0.77869999999999995</v>
      </c>
      <c r="AE205" s="16">
        <f t="shared" si="79"/>
        <v>0.77429999999999999</v>
      </c>
      <c r="AF205" s="16">
        <f t="shared" si="80"/>
        <v>0.75170000000000003</v>
      </c>
      <c r="AG205" s="16" t="str">
        <f t="shared" si="81"/>
        <v>2B</v>
      </c>
      <c r="AH205" s="16">
        <f t="shared" si="82"/>
        <v>0.75800000000000001</v>
      </c>
      <c r="AI205" s="16">
        <f t="shared" si="83"/>
        <v>0.77</v>
      </c>
      <c r="AJ205" s="16">
        <f t="shared" si="84"/>
        <v>0.78</v>
      </c>
      <c r="AK205" s="16">
        <f t="shared" si="85"/>
        <v>0.78569999999999995</v>
      </c>
      <c r="AL205" s="16">
        <f t="shared" si="86"/>
        <v>0.8125</v>
      </c>
    </row>
    <row r="206" spans="3:38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71"/>
        <v>0</v>
      </c>
      <c r="U206" s="16">
        <f t="shared" si="72"/>
        <v>0</v>
      </c>
      <c r="W206" s="16" t="str">
        <f t="shared" si="87"/>
        <v>13⁄16–20</v>
      </c>
      <c r="X206" s="16" t="str">
        <f t="shared" si="88"/>
        <v>UNEF</v>
      </c>
      <c r="Y206" s="16" t="str">
        <f t="shared" si="73"/>
        <v>3A</v>
      </c>
      <c r="Z206" s="16">
        <f t="shared" si="74"/>
        <v>0</v>
      </c>
      <c r="AA206" s="16">
        <f t="shared" si="75"/>
        <v>0.8125</v>
      </c>
      <c r="AB206" s="16">
        <f t="shared" si="76"/>
        <v>0.8044</v>
      </c>
      <c r="AC206" s="16" t="str">
        <f t="shared" si="77"/>
        <v>—</v>
      </c>
      <c r="AD206" s="16">
        <f t="shared" si="78"/>
        <v>0.78</v>
      </c>
      <c r="AE206" s="16">
        <f t="shared" si="79"/>
        <v>0.77669999999999995</v>
      </c>
      <c r="AF206" s="16">
        <f t="shared" si="80"/>
        <v>0.753</v>
      </c>
      <c r="AG206" s="16" t="str">
        <f t="shared" si="81"/>
        <v>3B</v>
      </c>
      <c r="AH206" s="16">
        <f t="shared" si="82"/>
        <v>0.75800000000000001</v>
      </c>
      <c r="AI206" s="16">
        <f t="shared" si="83"/>
        <v>0.76619999999999999</v>
      </c>
      <c r="AJ206" s="16">
        <f t="shared" si="84"/>
        <v>0.78</v>
      </c>
      <c r="AK206" s="16">
        <f t="shared" si="85"/>
        <v>0.7843</v>
      </c>
      <c r="AL206" s="16">
        <f t="shared" si="86"/>
        <v>0.8125</v>
      </c>
    </row>
    <row r="207" spans="3:38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71"/>
        <v>13⁄16–28</v>
      </c>
      <c r="U207" s="16" t="str">
        <f t="shared" si="72"/>
        <v>UN</v>
      </c>
      <c r="W207" s="16" t="str">
        <f t="shared" si="87"/>
        <v>13⁄16–28</v>
      </c>
      <c r="X207" s="16" t="str">
        <f t="shared" si="88"/>
        <v>UN</v>
      </c>
      <c r="Y207" s="16" t="str">
        <f t="shared" si="73"/>
        <v>2A</v>
      </c>
      <c r="Z207" s="16">
        <f t="shared" si="74"/>
        <v>1.1999999999999999E-3</v>
      </c>
      <c r="AA207" s="16">
        <f t="shared" si="75"/>
        <v>0.81130000000000002</v>
      </c>
      <c r="AB207" s="16">
        <f t="shared" si="76"/>
        <v>0.80479999999999996</v>
      </c>
      <c r="AC207" s="16" t="str">
        <f t="shared" si="77"/>
        <v>—</v>
      </c>
      <c r="AD207" s="16">
        <f t="shared" si="78"/>
        <v>0.78810000000000002</v>
      </c>
      <c r="AE207" s="16">
        <f t="shared" si="79"/>
        <v>0.7843</v>
      </c>
      <c r="AF207" s="16">
        <f t="shared" si="80"/>
        <v>0.76870000000000005</v>
      </c>
      <c r="AG207" s="16" t="str">
        <f t="shared" si="81"/>
        <v>2B</v>
      </c>
      <c r="AH207" s="16">
        <f t="shared" si="82"/>
        <v>0.77400000000000002</v>
      </c>
      <c r="AI207" s="16">
        <f t="shared" si="83"/>
        <v>0.78200000000000003</v>
      </c>
      <c r="AJ207" s="16">
        <f t="shared" si="84"/>
        <v>0.7893</v>
      </c>
      <c r="AK207" s="16">
        <f t="shared" si="85"/>
        <v>0.79430000000000001</v>
      </c>
      <c r="AL207" s="16">
        <f t="shared" si="86"/>
        <v>0.8125</v>
      </c>
    </row>
    <row r="208" spans="3:38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71"/>
        <v>0</v>
      </c>
      <c r="U208" s="16">
        <f t="shared" si="72"/>
        <v>0</v>
      </c>
      <c r="W208" s="16" t="str">
        <f t="shared" si="87"/>
        <v>13⁄16–28</v>
      </c>
      <c r="X208" s="16" t="str">
        <f t="shared" si="88"/>
        <v>UN</v>
      </c>
      <c r="Y208" s="16" t="str">
        <f t="shared" si="73"/>
        <v>3A</v>
      </c>
      <c r="Z208" s="16">
        <f t="shared" si="74"/>
        <v>0</v>
      </c>
      <c r="AA208" s="16">
        <f t="shared" si="75"/>
        <v>0.8125</v>
      </c>
      <c r="AB208" s="16">
        <f t="shared" si="76"/>
        <v>0.80600000000000005</v>
      </c>
      <c r="AC208" s="16" t="str">
        <f t="shared" si="77"/>
        <v>—</v>
      </c>
      <c r="AD208" s="16">
        <f t="shared" si="78"/>
        <v>0.7893</v>
      </c>
      <c r="AE208" s="16">
        <f t="shared" si="79"/>
        <v>0.78639999999999999</v>
      </c>
      <c r="AF208" s="16">
        <f t="shared" si="80"/>
        <v>0.76990000000000003</v>
      </c>
      <c r="AG208" s="16" t="str">
        <f t="shared" si="81"/>
        <v>3B</v>
      </c>
      <c r="AH208" s="16">
        <f t="shared" si="82"/>
        <v>0.77400000000000002</v>
      </c>
      <c r="AI208" s="16">
        <f t="shared" si="83"/>
        <v>0.78010000000000002</v>
      </c>
      <c r="AJ208" s="16">
        <f t="shared" si="84"/>
        <v>0.7893</v>
      </c>
      <c r="AK208" s="16">
        <f t="shared" si="85"/>
        <v>0.79300000000000004</v>
      </c>
      <c r="AL208" s="16">
        <f t="shared" si="86"/>
        <v>0.8125</v>
      </c>
    </row>
    <row r="209" spans="3:38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71"/>
        <v>13⁄16–32</v>
      </c>
      <c r="U209" s="16" t="str">
        <f t="shared" si="72"/>
        <v>UN</v>
      </c>
      <c r="W209" s="16" t="str">
        <f t="shared" si="87"/>
        <v>13⁄16–32</v>
      </c>
      <c r="X209" s="16" t="str">
        <f t="shared" si="88"/>
        <v>UN</v>
      </c>
      <c r="Y209" s="16" t="str">
        <f t="shared" si="73"/>
        <v>2A</v>
      </c>
      <c r="Z209" s="16">
        <f t="shared" si="74"/>
        <v>1.1000000000000001E-3</v>
      </c>
      <c r="AA209" s="16">
        <f t="shared" si="75"/>
        <v>0.81140000000000001</v>
      </c>
      <c r="AB209" s="16">
        <f t="shared" si="76"/>
        <v>0.8054</v>
      </c>
      <c r="AC209" s="16" t="str">
        <f t="shared" si="77"/>
        <v>—</v>
      </c>
      <c r="AD209" s="16">
        <f t="shared" si="78"/>
        <v>0.79110000000000003</v>
      </c>
      <c r="AE209" s="16">
        <f t="shared" si="79"/>
        <v>0.78749999999999998</v>
      </c>
      <c r="AF209" s="16">
        <f t="shared" si="80"/>
        <v>0.7742</v>
      </c>
      <c r="AG209" s="16" t="str">
        <f t="shared" si="81"/>
        <v>2B</v>
      </c>
      <c r="AH209" s="16">
        <f t="shared" si="82"/>
        <v>0.77900000000000003</v>
      </c>
      <c r="AI209" s="16">
        <f t="shared" si="83"/>
        <v>0.78600000000000003</v>
      </c>
      <c r="AJ209" s="16">
        <f t="shared" si="84"/>
        <v>0.79220000000000002</v>
      </c>
      <c r="AK209" s="16">
        <f t="shared" si="85"/>
        <v>0.79690000000000005</v>
      </c>
      <c r="AL209" s="16">
        <f t="shared" si="86"/>
        <v>0.8125</v>
      </c>
    </row>
    <row r="210" spans="3:38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71"/>
        <v>0</v>
      </c>
      <c r="U210" s="16">
        <f t="shared" si="72"/>
        <v>0</v>
      </c>
      <c r="W210" s="16" t="str">
        <f t="shared" si="87"/>
        <v>13⁄16–32</v>
      </c>
      <c r="X210" s="16" t="str">
        <f t="shared" si="88"/>
        <v>UN</v>
      </c>
      <c r="Y210" s="16" t="str">
        <f t="shared" si="73"/>
        <v>3A</v>
      </c>
      <c r="Z210" s="16">
        <f t="shared" si="74"/>
        <v>0</v>
      </c>
      <c r="AA210" s="16">
        <f t="shared" si="75"/>
        <v>0.8125</v>
      </c>
      <c r="AB210" s="16">
        <f t="shared" si="76"/>
        <v>0.80649999999999999</v>
      </c>
      <c r="AC210" s="16" t="str">
        <f t="shared" si="77"/>
        <v>—</v>
      </c>
      <c r="AD210" s="16">
        <f t="shared" si="78"/>
        <v>0.79220000000000002</v>
      </c>
      <c r="AE210" s="16">
        <f t="shared" si="79"/>
        <v>0.78949999999999998</v>
      </c>
      <c r="AF210" s="16">
        <f t="shared" si="80"/>
        <v>0.77529999999999999</v>
      </c>
      <c r="AG210" s="16" t="str">
        <f t="shared" si="81"/>
        <v>3B</v>
      </c>
      <c r="AH210" s="16">
        <f t="shared" si="82"/>
        <v>0.77900000000000003</v>
      </c>
      <c r="AI210" s="16">
        <f t="shared" si="83"/>
        <v>0.78439999999999999</v>
      </c>
      <c r="AJ210" s="16">
        <f t="shared" si="84"/>
        <v>0.79220000000000002</v>
      </c>
      <c r="AK210" s="16">
        <f t="shared" si="85"/>
        <v>0.79579999999999995</v>
      </c>
      <c r="AL210" s="16">
        <f t="shared" si="86"/>
        <v>0.8125</v>
      </c>
    </row>
    <row r="211" spans="3:38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71"/>
        <v>7⁄8–9</v>
      </c>
      <c r="U211" s="16" t="str">
        <f t="shared" si="72"/>
        <v>UNC</v>
      </c>
      <c r="W211" s="16" t="str">
        <f t="shared" si="87"/>
        <v>7⁄8–9</v>
      </c>
      <c r="X211" s="16" t="str">
        <f t="shared" si="88"/>
        <v>UNC</v>
      </c>
      <c r="Y211" s="16" t="str">
        <f t="shared" si="73"/>
        <v>1A</v>
      </c>
      <c r="Z211" s="16">
        <f t="shared" si="74"/>
        <v>1.9E-3</v>
      </c>
      <c r="AA211" s="16">
        <f t="shared" si="75"/>
        <v>0.87309999999999999</v>
      </c>
      <c r="AB211" s="16">
        <f t="shared" si="76"/>
        <v>0.85229999999999995</v>
      </c>
      <c r="AC211" s="16" t="str">
        <f t="shared" si="77"/>
        <v>—</v>
      </c>
      <c r="AD211" s="16">
        <f t="shared" si="78"/>
        <v>0.80089999999999995</v>
      </c>
      <c r="AE211" s="16">
        <f t="shared" si="79"/>
        <v>0.79139999999999999</v>
      </c>
      <c r="AF211" s="16">
        <f t="shared" si="80"/>
        <v>0.74080000000000001</v>
      </c>
      <c r="AG211" s="16" t="str">
        <f t="shared" si="81"/>
        <v>1B</v>
      </c>
      <c r="AH211" s="16">
        <f t="shared" si="82"/>
        <v>0.755</v>
      </c>
      <c r="AI211" s="16">
        <f t="shared" si="83"/>
        <v>0.77800000000000002</v>
      </c>
      <c r="AJ211" s="16">
        <f t="shared" si="84"/>
        <v>0.80279999999999996</v>
      </c>
      <c r="AK211" s="16">
        <f t="shared" si="85"/>
        <v>0.81510000000000005</v>
      </c>
      <c r="AL211" s="16">
        <f t="shared" si="86"/>
        <v>0.875</v>
      </c>
    </row>
    <row r="212" spans="3:38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71"/>
        <v>0</v>
      </c>
      <c r="U212" s="16">
        <f t="shared" si="72"/>
        <v>0</v>
      </c>
      <c r="W212" s="16" t="str">
        <f t="shared" si="87"/>
        <v>7⁄8–9</v>
      </c>
      <c r="X212" s="16" t="str">
        <f t="shared" si="88"/>
        <v>UNC</v>
      </c>
      <c r="Y212" s="16" t="str">
        <f t="shared" si="73"/>
        <v>2A</v>
      </c>
      <c r="Z212" s="16">
        <f t="shared" si="74"/>
        <v>1.9E-3</v>
      </c>
      <c r="AA212" s="16">
        <f t="shared" si="75"/>
        <v>0.87309999999999999</v>
      </c>
      <c r="AB212" s="16">
        <f t="shared" si="76"/>
        <v>0.85919999999999996</v>
      </c>
      <c r="AC212" s="16">
        <f t="shared" si="77"/>
        <v>0.85229999999999995</v>
      </c>
      <c r="AD212" s="16">
        <f t="shared" si="78"/>
        <v>0.80089999999999995</v>
      </c>
      <c r="AE212" s="16">
        <f t="shared" si="79"/>
        <v>0.79459999999999997</v>
      </c>
      <c r="AF212" s="16">
        <f t="shared" si="80"/>
        <v>0.74080000000000001</v>
      </c>
      <c r="AG212" s="16" t="str">
        <f t="shared" si="81"/>
        <v>2B</v>
      </c>
      <c r="AH212" s="16">
        <f t="shared" si="82"/>
        <v>0.755</v>
      </c>
      <c r="AI212" s="16">
        <f t="shared" si="83"/>
        <v>0.77800000000000002</v>
      </c>
      <c r="AJ212" s="16">
        <f t="shared" si="84"/>
        <v>0.80279999999999996</v>
      </c>
      <c r="AK212" s="16">
        <f t="shared" si="85"/>
        <v>0.81100000000000005</v>
      </c>
      <c r="AL212" s="16">
        <f t="shared" si="86"/>
        <v>0.875</v>
      </c>
    </row>
    <row r="213" spans="3:38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71"/>
        <v>0</v>
      </c>
      <c r="U213" s="16">
        <f t="shared" si="72"/>
        <v>0</v>
      </c>
      <c r="W213" s="16" t="str">
        <f t="shared" si="87"/>
        <v>7⁄8–9</v>
      </c>
      <c r="X213" s="16" t="str">
        <f t="shared" si="88"/>
        <v>UNC</v>
      </c>
      <c r="Y213" s="16" t="str">
        <f t="shared" si="73"/>
        <v>3A</v>
      </c>
      <c r="Z213" s="16">
        <f t="shared" si="74"/>
        <v>0</v>
      </c>
      <c r="AA213" s="16">
        <f t="shared" si="75"/>
        <v>0.875</v>
      </c>
      <c r="AB213" s="16">
        <f t="shared" si="76"/>
        <v>0.86109999999999998</v>
      </c>
      <c r="AC213" s="16" t="str">
        <f t="shared" si="77"/>
        <v>—</v>
      </c>
      <c r="AD213" s="16">
        <f t="shared" si="78"/>
        <v>0.80279999999999996</v>
      </c>
      <c r="AE213" s="16">
        <f t="shared" si="79"/>
        <v>0.79810000000000003</v>
      </c>
      <c r="AF213" s="16">
        <f t="shared" si="80"/>
        <v>0.74270000000000003</v>
      </c>
      <c r="AG213" s="16" t="str">
        <f t="shared" si="81"/>
        <v>3B</v>
      </c>
      <c r="AH213" s="16">
        <f t="shared" si="82"/>
        <v>0.755</v>
      </c>
      <c r="AI213" s="16">
        <f t="shared" si="83"/>
        <v>0.7681</v>
      </c>
      <c r="AJ213" s="16">
        <f t="shared" si="84"/>
        <v>0.80279999999999996</v>
      </c>
      <c r="AK213" s="16">
        <f t="shared" si="85"/>
        <v>0.80889999999999995</v>
      </c>
      <c r="AL213" s="16">
        <f t="shared" si="86"/>
        <v>0.875</v>
      </c>
    </row>
    <row r="214" spans="3:38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71"/>
        <v>7⁄8–10</v>
      </c>
      <c r="U214" s="16" t="str">
        <f t="shared" si="72"/>
        <v>UNS</v>
      </c>
      <c r="W214" s="16" t="str">
        <f t="shared" si="87"/>
        <v>7⁄8–10</v>
      </c>
      <c r="X214" s="16" t="str">
        <f t="shared" si="88"/>
        <v>UNS</v>
      </c>
      <c r="Y214" s="16" t="str">
        <f t="shared" si="73"/>
        <v>2A</v>
      </c>
      <c r="Z214" s="16">
        <f t="shared" si="74"/>
        <v>1.8E-3</v>
      </c>
      <c r="AA214" s="16">
        <f t="shared" si="75"/>
        <v>0.87319999999999998</v>
      </c>
      <c r="AB214" s="16">
        <f t="shared" si="76"/>
        <v>0.86029999999999995</v>
      </c>
      <c r="AC214" s="16" t="str">
        <f t="shared" si="77"/>
        <v>—</v>
      </c>
      <c r="AD214" s="16">
        <f t="shared" si="78"/>
        <v>0.80820000000000003</v>
      </c>
      <c r="AE214" s="16">
        <f t="shared" si="79"/>
        <v>0.80220000000000002</v>
      </c>
      <c r="AF214" s="16">
        <f t="shared" si="80"/>
        <v>0.75419999999999998</v>
      </c>
      <c r="AG214" s="16" t="str">
        <f t="shared" si="81"/>
        <v>2B</v>
      </c>
      <c r="AH214" s="16">
        <f t="shared" si="82"/>
        <v>0.76700000000000002</v>
      </c>
      <c r="AI214" s="16">
        <f t="shared" si="83"/>
        <v>0.78800000000000003</v>
      </c>
      <c r="AJ214" s="16">
        <f t="shared" si="84"/>
        <v>0.81</v>
      </c>
      <c r="AK214" s="16">
        <f t="shared" si="85"/>
        <v>0.81779999999999997</v>
      </c>
      <c r="AL214" s="16">
        <f t="shared" si="86"/>
        <v>0.875</v>
      </c>
    </row>
    <row r="215" spans="3:38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71"/>
        <v>7⁄8–12</v>
      </c>
      <c r="U215" s="16" t="str">
        <f t="shared" si="72"/>
        <v>UN</v>
      </c>
      <c r="W215" s="16" t="str">
        <f t="shared" si="87"/>
        <v>7⁄8–12</v>
      </c>
      <c r="X215" s="16" t="str">
        <f t="shared" si="88"/>
        <v>UN</v>
      </c>
      <c r="Y215" s="16" t="str">
        <f t="shared" si="73"/>
        <v>2A</v>
      </c>
      <c r="Z215" s="16">
        <f t="shared" si="74"/>
        <v>1.6999999999999999E-3</v>
      </c>
      <c r="AA215" s="16">
        <f t="shared" si="75"/>
        <v>0.87329999999999997</v>
      </c>
      <c r="AB215" s="16">
        <f t="shared" si="76"/>
        <v>0.8619</v>
      </c>
      <c r="AC215" s="16" t="str">
        <f t="shared" si="77"/>
        <v>—</v>
      </c>
      <c r="AD215" s="16">
        <f t="shared" si="78"/>
        <v>0.81920000000000004</v>
      </c>
      <c r="AE215" s="16">
        <f t="shared" si="79"/>
        <v>0.81369999999999998</v>
      </c>
      <c r="AF215" s="16">
        <f t="shared" si="80"/>
        <v>0.77410000000000001</v>
      </c>
      <c r="AG215" s="16" t="str">
        <f t="shared" si="81"/>
        <v>2B</v>
      </c>
      <c r="AH215" s="16">
        <f t="shared" si="82"/>
        <v>0.78500000000000003</v>
      </c>
      <c r="AI215" s="16">
        <f t="shared" si="83"/>
        <v>0.80300000000000005</v>
      </c>
      <c r="AJ215" s="16">
        <f t="shared" si="84"/>
        <v>0.82089999999999996</v>
      </c>
      <c r="AK215" s="16">
        <f t="shared" si="85"/>
        <v>0.82809999999999995</v>
      </c>
      <c r="AL215" s="16">
        <f t="shared" si="86"/>
        <v>0.875</v>
      </c>
    </row>
    <row r="216" spans="3:38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71"/>
        <v>0</v>
      </c>
      <c r="U216" s="16">
        <f t="shared" si="72"/>
        <v>0</v>
      </c>
      <c r="W216" s="16" t="str">
        <f t="shared" si="87"/>
        <v>7⁄8–12</v>
      </c>
      <c r="X216" s="16" t="str">
        <f t="shared" si="88"/>
        <v>UN</v>
      </c>
      <c r="Y216" s="16" t="str">
        <f t="shared" si="73"/>
        <v>3A</v>
      </c>
      <c r="Z216" s="16">
        <f t="shared" si="74"/>
        <v>0</v>
      </c>
      <c r="AA216" s="16">
        <f t="shared" si="75"/>
        <v>0.875</v>
      </c>
      <c r="AB216" s="16">
        <f t="shared" si="76"/>
        <v>0.86360000000000003</v>
      </c>
      <c r="AC216" s="16" t="str">
        <f t="shared" si="77"/>
        <v>—</v>
      </c>
      <c r="AD216" s="16">
        <f t="shared" si="78"/>
        <v>0.82089999999999996</v>
      </c>
      <c r="AE216" s="16">
        <f t="shared" si="79"/>
        <v>0.81679999999999997</v>
      </c>
      <c r="AF216" s="16">
        <f t="shared" si="80"/>
        <v>0.77580000000000005</v>
      </c>
      <c r="AG216" s="16" t="str">
        <f t="shared" si="81"/>
        <v>3B</v>
      </c>
      <c r="AH216" s="16">
        <f t="shared" si="82"/>
        <v>0.78500000000000003</v>
      </c>
      <c r="AI216" s="16">
        <f t="shared" si="83"/>
        <v>0.79479999999999995</v>
      </c>
      <c r="AJ216" s="16">
        <f t="shared" si="84"/>
        <v>0.82089999999999996</v>
      </c>
      <c r="AK216" s="16">
        <f t="shared" si="85"/>
        <v>0.82630000000000003</v>
      </c>
      <c r="AL216" s="16">
        <f t="shared" si="86"/>
        <v>0.875</v>
      </c>
    </row>
    <row r="217" spans="3:38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71"/>
        <v>7⁄8–14</v>
      </c>
      <c r="U217" s="16" t="str">
        <f t="shared" si="72"/>
        <v>UNF</v>
      </c>
      <c r="W217" s="16" t="str">
        <f t="shared" si="87"/>
        <v>7⁄8–14</v>
      </c>
      <c r="X217" s="16" t="str">
        <f t="shared" si="88"/>
        <v>UNF</v>
      </c>
      <c r="Y217" s="16" t="str">
        <f t="shared" si="73"/>
        <v>1A</v>
      </c>
      <c r="Z217" s="16">
        <f t="shared" si="74"/>
        <v>1.6000000000000001E-3</v>
      </c>
      <c r="AA217" s="16">
        <f t="shared" si="75"/>
        <v>0.87339999999999995</v>
      </c>
      <c r="AB217" s="16">
        <f t="shared" si="76"/>
        <v>0.8579</v>
      </c>
      <c r="AC217" s="16" t="str">
        <f t="shared" si="77"/>
        <v>—</v>
      </c>
      <c r="AD217" s="16">
        <f t="shared" si="78"/>
        <v>0.82699999999999996</v>
      </c>
      <c r="AE217" s="16">
        <f t="shared" si="79"/>
        <v>0.81889999999999996</v>
      </c>
      <c r="AF217" s="16">
        <f t="shared" si="80"/>
        <v>0.78839999999999999</v>
      </c>
      <c r="AG217" s="16" t="str">
        <f t="shared" si="81"/>
        <v>1B</v>
      </c>
      <c r="AH217" s="16">
        <f t="shared" si="82"/>
        <v>0.79800000000000004</v>
      </c>
      <c r="AI217" s="16">
        <f t="shared" si="83"/>
        <v>0.81399999999999995</v>
      </c>
      <c r="AJ217" s="16">
        <f t="shared" si="84"/>
        <v>0.8286</v>
      </c>
      <c r="AK217" s="16">
        <f t="shared" si="85"/>
        <v>0.83919999999999995</v>
      </c>
      <c r="AL217" s="16">
        <f t="shared" si="86"/>
        <v>0.875</v>
      </c>
    </row>
    <row r="218" spans="3:38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71"/>
        <v>0</v>
      </c>
      <c r="U218" s="16">
        <f t="shared" si="72"/>
        <v>0</v>
      </c>
      <c r="W218" s="16" t="str">
        <f t="shared" si="87"/>
        <v>7⁄8–14</v>
      </c>
      <c r="X218" s="16" t="str">
        <f t="shared" si="88"/>
        <v>UNF</v>
      </c>
      <c r="Y218" s="16" t="str">
        <f t="shared" si="73"/>
        <v>2A</v>
      </c>
      <c r="Z218" s="16">
        <f t="shared" si="74"/>
        <v>1.6000000000000001E-3</v>
      </c>
      <c r="AA218" s="16">
        <f t="shared" si="75"/>
        <v>0.87339999999999995</v>
      </c>
      <c r="AB218" s="16">
        <f t="shared" si="76"/>
        <v>0.86309999999999998</v>
      </c>
      <c r="AC218" s="16" t="str">
        <f t="shared" si="77"/>
        <v>—</v>
      </c>
      <c r="AD218" s="16">
        <f t="shared" si="78"/>
        <v>0.82699999999999996</v>
      </c>
      <c r="AE218" s="16">
        <f t="shared" si="79"/>
        <v>0.8216</v>
      </c>
      <c r="AF218" s="16">
        <f t="shared" si="80"/>
        <v>0.78839999999999999</v>
      </c>
      <c r="AG218" s="16" t="str">
        <f t="shared" si="81"/>
        <v>2B</v>
      </c>
      <c r="AH218" s="16">
        <f t="shared" si="82"/>
        <v>0.79800000000000004</v>
      </c>
      <c r="AI218" s="16">
        <f t="shared" si="83"/>
        <v>0.81399999999999995</v>
      </c>
      <c r="AJ218" s="16">
        <f t="shared" si="84"/>
        <v>0.8286</v>
      </c>
      <c r="AK218" s="16">
        <f t="shared" si="85"/>
        <v>0.83560000000000001</v>
      </c>
      <c r="AL218" s="16">
        <f t="shared" si="86"/>
        <v>0.875</v>
      </c>
    </row>
    <row r="219" spans="3:38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ref="T219:T282" si="89">IF(OR($C219="1A",$C219="2A",$C219="3A"),A219,C219)</f>
        <v>0</v>
      </c>
      <c r="U219" s="16">
        <f t="shared" ref="U219:U282" si="90">IF(OR($C219="1A",$C219="2A",$C219="3A"),B219,D219)</f>
        <v>0</v>
      </c>
      <c r="W219" s="16" t="str">
        <f t="shared" si="87"/>
        <v>7⁄8–14</v>
      </c>
      <c r="X219" s="16" t="str">
        <f t="shared" si="88"/>
        <v>UNF</v>
      </c>
      <c r="Y219" s="16" t="str">
        <f t="shared" ref="Y219:Y282" si="91">IF(OR($C219="1A",$C219="2A",$C219="3A"),C219,E219)</f>
        <v>3A</v>
      </c>
      <c r="Z219" s="16">
        <f t="shared" ref="Z219:Z282" si="92">IF(OR($C219="1A",$C219="2A",$C219="3A"),D219,F219)</f>
        <v>0</v>
      </c>
      <c r="AA219" s="16">
        <f t="shared" ref="AA219:AA282" si="93">IF(OR($C219="1A",$C219="2A",$C219="3A"),E219,G219)</f>
        <v>0.875</v>
      </c>
      <c r="AB219" s="16">
        <f t="shared" ref="AB219:AB282" si="94">IF(OR($C219="1A",$C219="2A",$C219="3A"),F219,H219)</f>
        <v>0.86470000000000002</v>
      </c>
      <c r="AC219" s="16" t="str">
        <f t="shared" ref="AC219:AC282" si="95">IF(OR($C219="1A",$C219="2A",$C219="3A"),G219,I219)</f>
        <v>—</v>
      </c>
      <c r="AD219" s="16">
        <f t="shared" ref="AD219:AD282" si="96">IF(OR($C219="1A",$C219="2A",$C219="3A"),H219,J219)</f>
        <v>0.8286</v>
      </c>
      <c r="AE219" s="16">
        <f t="shared" ref="AE219:AE282" si="97">IF(OR($C219="1A",$C219="2A",$C219="3A"),I219,K219)</f>
        <v>0.82450000000000001</v>
      </c>
      <c r="AF219" s="16">
        <f t="shared" ref="AF219:AF282" si="98">IF(OR($C219="1A",$C219="2A",$C219="3A"),J219,L219)</f>
        <v>0.79</v>
      </c>
      <c r="AG219" s="16" t="str">
        <f t="shared" ref="AG219:AG282" si="99">IF(OR($C219="1A",$C219="2A",$C219="3A"),K219,M219)</f>
        <v>3B</v>
      </c>
      <c r="AH219" s="16">
        <f t="shared" ref="AH219:AH282" si="100">IF(OR($C219="1A",$C219="2A",$C219="3A"),L219,N219)</f>
        <v>0.79800000000000004</v>
      </c>
      <c r="AI219" s="16">
        <f t="shared" ref="AI219:AI282" si="101">IF(OR($C219="1A",$C219="2A",$C219="3A"),M219,O219)</f>
        <v>0.80679999999999996</v>
      </c>
      <c r="AJ219" s="16">
        <f t="shared" ref="AJ219:AJ282" si="102">IF(OR($C219="1A",$C219="2A",$C219="3A"),N219,P219)</f>
        <v>0.8286</v>
      </c>
      <c r="AK219" s="16">
        <f t="shared" ref="AK219:AK282" si="103">IF(OR($C219="1A",$C219="2A",$C219="3A"),O219,Q219)</f>
        <v>0.83389999999999997</v>
      </c>
      <c r="AL219" s="16">
        <f t="shared" ref="AL219:AL282" si="104">IF(OR($C219="1A",$C219="2A",$C219="3A"),P219,R219)</f>
        <v>0.875</v>
      </c>
    </row>
    <row r="220" spans="3:38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89"/>
        <v>7⁄8–16</v>
      </c>
      <c r="U220" s="16" t="str">
        <f t="shared" si="90"/>
        <v>UN</v>
      </c>
      <c r="W220" s="16" t="str">
        <f t="shared" si="87"/>
        <v>7⁄8–16</v>
      </c>
      <c r="X220" s="16" t="str">
        <f t="shared" si="88"/>
        <v>UN</v>
      </c>
      <c r="Y220" s="16" t="str">
        <f t="shared" si="91"/>
        <v>2A</v>
      </c>
      <c r="Z220" s="16">
        <f t="shared" si="92"/>
        <v>1.5E-3</v>
      </c>
      <c r="AA220" s="16">
        <f t="shared" si="93"/>
        <v>0.87350000000000005</v>
      </c>
      <c r="AB220" s="16">
        <f t="shared" si="94"/>
        <v>0.86409999999999998</v>
      </c>
      <c r="AC220" s="16" t="str">
        <f t="shared" si="95"/>
        <v>—</v>
      </c>
      <c r="AD220" s="16">
        <f t="shared" si="96"/>
        <v>0.83289999999999997</v>
      </c>
      <c r="AE220" s="16">
        <f t="shared" si="97"/>
        <v>0.82799999999999996</v>
      </c>
      <c r="AF220" s="16">
        <f t="shared" si="98"/>
        <v>0.79</v>
      </c>
      <c r="AG220" s="16" t="str">
        <f t="shared" si="99"/>
        <v>2B</v>
      </c>
      <c r="AH220" s="16">
        <f t="shared" si="100"/>
        <v>0.80700000000000005</v>
      </c>
      <c r="AI220" s="16">
        <f t="shared" si="101"/>
        <v>0.82099999999999995</v>
      </c>
      <c r="AJ220" s="16">
        <f t="shared" si="102"/>
        <v>0.83440000000000003</v>
      </c>
      <c r="AK220" s="16">
        <f t="shared" si="103"/>
        <v>0.8407</v>
      </c>
      <c r="AL220" s="16">
        <f t="shared" si="104"/>
        <v>0.875</v>
      </c>
    </row>
    <row r="221" spans="3:38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89"/>
        <v>0</v>
      </c>
      <c r="U221" s="16">
        <f t="shared" si="90"/>
        <v>0</v>
      </c>
      <c r="W221" s="16" t="str">
        <f t="shared" si="87"/>
        <v>7⁄8–16</v>
      </c>
      <c r="X221" s="16" t="str">
        <f t="shared" si="88"/>
        <v>UN</v>
      </c>
      <c r="Y221" s="16" t="str">
        <f t="shared" si="91"/>
        <v>3A</v>
      </c>
      <c r="Z221" s="16">
        <f t="shared" si="92"/>
        <v>0</v>
      </c>
      <c r="AA221" s="16">
        <f t="shared" si="93"/>
        <v>0.875</v>
      </c>
      <c r="AB221" s="16">
        <f t="shared" si="94"/>
        <v>0.86560000000000004</v>
      </c>
      <c r="AC221" s="16" t="str">
        <f t="shared" si="95"/>
        <v>—</v>
      </c>
      <c r="AD221" s="16">
        <f t="shared" si="96"/>
        <v>0.83440000000000003</v>
      </c>
      <c r="AE221" s="16">
        <f t="shared" si="97"/>
        <v>0.83079999999999998</v>
      </c>
      <c r="AF221" s="16">
        <f t="shared" si="98"/>
        <v>0.80049999999999999</v>
      </c>
      <c r="AG221" s="16" t="str">
        <f t="shared" si="99"/>
        <v>3B</v>
      </c>
      <c r="AH221" s="16">
        <f t="shared" si="100"/>
        <v>0.80700000000000005</v>
      </c>
      <c r="AI221" s="16">
        <f t="shared" si="101"/>
        <v>0.81579999999999997</v>
      </c>
      <c r="AJ221" s="16">
        <f t="shared" si="102"/>
        <v>0.83440000000000003</v>
      </c>
      <c r="AK221" s="16">
        <f t="shared" si="103"/>
        <v>0.83909999999999996</v>
      </c>
      <c r="AL221" s="16">
        <f t="shared" si="104"/>
        <v>0.875</v>
      </c>
    </row>
    <row r="222" spans="3:38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89"/>
        <v>7⁄8–18</v>
      </c>
      <c r="U222" s="16" t="str">
        <f t="shared" si="90"/>
        <v>UNS</v>
      </c>
      <c r="W222" s="16" t="str">
        <f t="shared" si="87"/>
        <v>7⁄8–18</v>
      </c>
      <c r="X222" s="16" t="str">
        <f t="shared" si="88"/>
        <v>UNS</v>
      </c>
      <c r="Y222" s="16" t="str">
        <f t="shared" si="91"/>
        <v>2A</v>
      </c>
      <c r="Z222" s="16">
        <f t="shared" si="92"/>
        <v>1.4E-3</v>
      </c>
      <c r="AA222" s="16">
        <f t="shared" si="93"/>
        <v>0.87360000000000004</v>
      </c>
      <c r="AB222" s="16">
        <f t="shared" si="94"/>
        <v>0.8649</v>
      </c>
      <c r="AC222" s="16" t="str">
        <f t="shared" si="95"/>
        <v>—</v>
      </c>
      <c r="AD222" s="16">
        <f t="shared" si="96"/>
        <v>0.83750000000000002</v>
      </c>
      <c r="AE222" s="16">
        <f t="shared" si="97"/>
        <v>0.83289999999999997</v>
      </c>
      <c r="AF222" s="16">
        <f t="shared" si="98"/>
        <v>0.8075</v>
      </c>
      <c r="AG222" s="16" t="str">
        <f t="shared" si="99"/>
        <v>2B</v>
      </c>
      <c r="AH222" s="16">
        <f t="shared" si="100"/>
        <v>0.81499999999999995</v>
      </c>
      <c r="AI222" s="16">
        <f t="shared" si="101"/>
        <v>0.82799999999999996</v>
      </c>
      <c r="AJ222" s="16">
        <f t="shared" si="102"/>
        <v>0.83889999999999998</v>
      </c>
      <c r="AK222" s="16">
        <f t="shared" si="103"/>
        <v>0.84489999999999998</v>
      </c>
      <c r="AL222" s="16">
        <f t="shared" si="104"/>
        <v>0.875</v>
      </c>
    </row>
    <row r="223" spans="3:38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89"/>
        <v>7⁄8–20</v>
      </c>
      <c r="U223" s="16" t="str">
        <f t="shared" si="90"/>
        <v>UNEF</v>
      </c>
      <c r="W223" s="16" t="str">
        <f t="shared" si="87"/>
        <v>7⁄8–20</v>
      </c>
      <c r="X223" s="16" t="str">
        <f t="shared" si="88"/>
        <v>UNEF</v>
      </c>
      <c r="Y223" s="16" t="str">
        <f t="shared" si="91"/>
        <v>2A</v>
      </c>
      <c r="Z223" s="16">
        <f t="shared" si="92"/>
        <v>1.2999999999999999E-3</v>
      </c>
      <c r="AA223" s="16">
        <f t="shared" si="93"/>
        <v>0.87370000000000003</v>
      </c>
      <c r="AB223" s="16">
        <f t="shared" si="94"/>
        <v>0.86560000000000004</v>
      </c>
      <c r="AC223" s="16" t="str">
        <f t="shared" si="95"/>
        <v>—</v>
      </c>
      <c r="AD223" s="16">
        <f t="shared" si="96"/>
        <v>0.84119999999999995</v>
      </c>
      <c r="AE223" s="16">
        <f t="shared" si="97"/>
        <v>0.83679999999999999</v>
      </c>
      <c r="AF223" s="16">
        <f t="shared" si="98"/>
        <v>0.81420000000000003</v>
      </c>
      <c r="AG223" s="16" t="str">
        <f t="shared" si="99"/>
        <v>2B</v>
      </c>
      <c r="AH223" s="16">
        <f t="shared" si="100"/>
        <v>0.82099999999999995</v>
      </c>
      <c r="AI223" s="16">
        <f t="shared" si="101"/>
        <v>0.83199999999999996</v>
      </c>
      <c r="AJ223" s="16">
        <f t="shared" si="102"/>
        <v>0.84250000000000003</v>
      </c>
      <c r="AK223" s="16">
        <f t="shared" si="103"/>
        <v>0.84819999999999995</v>
      </c>
      <c r="AL223" s="16">
        <f t="shared" si="104"/>
        <v>0.875</v>
      </c>
    </row>
    <row r="224" spans="3:38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89"/>
        <v>0</v>
      </c>
      <c r="U224" s="16">
        <f t="shared" si="90"/>
        <v>0</v>
      </c>
      <c r="W224" s="16" t="str">
        <f t="shared" si="87"/>
        <v>7⁄8–20</v>
      </c>
      <c r="X224" s="16" t="str">
        <f t="shared" si="88"/>
        <v>UNEF</v>
      </c>
      <c r="Y224" s="16" t="str">
        <f t="shared" si="91"/>
        <v>3A</v>
      </c>
      <c r="Z224" s="16">
        <f t="shared" si="92"/>
        <v>0</v>
      </c>
      <c r="AA224" s="16">
        <f t="shared" si="93"/>
        <v>0.875</v>
      </c>
      <c r="AB224" s="16">
        <f t="shared" si="94"/>
        <v>0.8669</v>
      </c>
      <c r="AC224" s="16" t="str">
        <f t="shared" si="95"/>
        <v>—</v>
      </c>
      <c r="AD224" s="16">
        <f t="shared" si="96"/>
        <v>0.84250000000000003</v>
      </c>
      <c r="AE224" s="16">
        <f t="shared" si="97"/>
        <v>0.83919999999999995</v>
      </c>
      <c r="AF224" s="16">
        <f t="shared" si="98"/>
        <v>0.8155</v>
      </c>
      <c r="AG224" s="16" t="str">
        <f t="shared" si="99"/>
        <v>3B</v>
      </c>
      <c r="AH224" s="16">
        <f t="shared" si="100"/>
        <v>0.82099999999999995</v>
      </c>
      <c r="AI224" s="16">
        <f t="shared" si="101"/>
        <v>0.82869999999999999</v>
      </c>
      <c r="AJ224" s="16">
        <f t="shared" si="102"/>
        <v>0.84250000000000003</v>
      </c>
      <c r="AK224" s="16">
        <f t="shared" si="103"/>
        <v>0.8468</v>
      </c>
      <c r="AL224" s="16">
        <f t="shared" si="104"/>
        <v>0.875</v>
      </c>
    </row>
    <row r="225" spans="3:38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89"/>
        <v>7⁄8–24</v>
      </c>
      <c r="U225" s="16" t="str">
        <f t="shared" si="90"/>
        <v>UNS</v>
      </c>
      <c r="W225" s="16" t="str">
        <f t="shared" si="87"/>
        <v>7⁄8–24</v>
      </c>
      <c r="X225" s="16" t="str">
        <f t="shared" si="88"/>
        <v>UNS</v>
      </c>
      <c r="Y225" s="16" t="str">
        <f t="shared" si="91"/>
        <v>2A</v>
      </c>
      <c r="Z225" s="16">
        <f t="shared" si="92"/>
        <v>1.1999999999999999E-3</v>
      </c>
      <c r="AA225" s="16">
        <f t="shared" si="93"/>
        <v>0.87380000000000002</v>
      </c>
      <c r="AB225" s="16">
        <f t="shared" si="94"/>
        <v>0.86660000000000004</v>
      </c>
      <c r="AC225" s="16" t="str">
        <f t="shared" si="95"/>
        <v>—</v>
      </c>
      <c r="AD225" s="16">
        <f t="shared" si="96"/>
        <v>0.84670000000000001</v>
      </c>
      <c r="AE225" s="16">
        <f t="shared" si="97"/>
        <v>0.84260000000000002</v>
      </c>
      <c r="AF225" s="16">
        <f t="shared" si="98"/>
        <v>0.82420000000000004</v>
      </c>
      <c r="AG225" s="16" t="str">
        <f t="shared" si="99"/>
        <v>2B</v>
      </c>
      <c r="AH225" s="16">
        <f t="shared" si="100"/>
        <v>0.83</v>
      </c>
      <c r="AI225" s="16">
        <f t="shared" si="101"/>
        <v>0.84</v>
      </c>
      <c r="AJ225" s="16">
        <f t="shared" si="102"/>
        <v>0.84789999999999999</v>
      </c>
      <c r="AK225" s="16">
        <f t="shared" si="103"/>
        <v>0.85319999999999996</v>
      </c>
      <c r="AL225" s="16">
        <f t="shared" si="104"/>
        <v>0.875</v>
      </c>
    </row>
    <row r="226" spans="3:38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89"/>
        <v>7⁄8–27</v>
      </c>
      <c r="U226" s="16" t="str">
        <f t="shared" si="90"/>
        <v>UNS</v>
      </c>
      <c r="W226" s="16" t="str">
        <f t="shared" si="87"/>
        <v>7⁄8–27</v>
      </c>
      <c r="X226" s="16" t="str">
        <f t="shared" si="88"/>
        <v>UNS</v>
      </c>
      <c r="Y226" s="16" t="str">
        <f t="shared" si="91"/>
        <v>2A</v>
      </c>
      <c r="Z226" s="16">
        <f t="shared" si="92"/>
        <v>1.1999999999999999E-3</v>
      </c>
      <c r="AA226" s="16">
        <f t="shared" si="93"/>
        <v>0.87380000000000002</v>
      </c>
      <c r="AB226" s="16">
        <f t="shared" si="94"/>
        <v>0.86709999999999998</v>
      </c>
      <c r="AC226" s="16" t="str">
        <f t="shared" si="95"/>
        <v>—</v>
      </c>
      <c r="AD226" s="16">
        <f t="shared" si="96"/>
        <v>0.84970000000000001</v>
      </c>
      <c r="AE226" s="16">
        <f t="shared" si="97"/>
        <v>0.8458</v>
      </c>
      <c r="AF226" s="16">
        <f t="shared" si="98"/>
        <v>0.82969999999999999</v>
      </c>
      <c r="AG226" s="16" t="str">
        <f t="shared" si="99"/>
        <v>2B</v>
      </c>
      <c r="AH226" s="16">
        <f t="shared" si="100"/>
        <v>0.83499999999999996</v>
      </c>
      <c r="AI226" s="16">
        <f t="shared" si="101"/>
        <v>0.84399999999999997</v>
      </c>
      <c r="AJ226" s="16">
        <f t="shared" si="102"/>
        <v>0.85089999999999999</v>
      </c>
      <c r="AK226" s="16">
        <f t="shared" si="103"/>
        <v>0.85599999999999998</v>
      </c>
      <c r="AL226" s="16">
        <f t="shared" si="104"/>
        <v>0.875</v>
      </c>
    </row>
    <row r="227" spans="3:38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89"/>
        <v>7⁄8–28</v>
      </c>
      <c r="U227" s="16" t="str">
        <f t="shared" si="90"/>
        <v>UN</v>
      </c>
      <c r="W227" s="16" t="str">
        <f t="shared" si="87"/>
        <v>7⁄8–28</v>
      </c>
      <c r="X227" s="16" t="str">
        <f t="shared" si="88"/>
        <v>UN</v>
      </c>
      <c r="Y227" s="16" t="str">
        <f t="shared" si="91"/>
        <v>2A</v>
      </c>
      <c r="Z227" s="16">
        <f t="shared" si="92"/>
        <v>1.1999999999999999E-3</v>
      </c>
      <c r="AA227" s="16">
        <f t="shared" si="93"/>
        <v>0.87380000000000002</v>
      </c>
      <c r="AB227" s="16">
        <f t="shared" si="94"/>
        <v>0.86729999999999996</v>
      </c>
      <c r="AC227" s="16" t="str">
        <f t="shared" si="95"/>
        <v>—</v>
      </c>
      <c r="AD227" s="16">
        <f t="shared" si="96"/>
        <v>0.85060000000000002</v>
      </c>
      <c r="AE227" s="16">
        <f t="shared" si="97"/>
        <v>0.8468</v>
      </c>
      <c r="AF227" s="16">
        <f t="shared" si="98"/>
        <v>0.83120000000000005</v>
      </c>
      <c r="AG227" s="16" t="str">
        <f t="shared" si="99"/>
        <v>2B</v>
      </c>
      <c r="AH227" s="16">
        <f t="shared" si="100"/>
        <v>0.83599999999999997</v>
      </c>
      <c r="AI227" s="16">
        <f t="shared" si="101"/>
        <v>0.84499999999999997</v>
      </c>
      <c r="AJ227" s="16">
        <f t="shared" si="102"/>
        <v>0.8518</v>
      </c>
      <c r="AK227" s="16">
        <f t="shared" si="103"/>
        <v>0.85680000000000001</v>
      </c>
      <c r="AL227" s="16">
        <f t="shared" si="104"/>
        <v>0.875</v>
      </c>
    </row>
    <row r="228" spans="3:38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89"/>
        <v>0</v>
      </c>
      <c r="U228" s="16">
        <f t="shared" si="90"/>
        <v>0</v>
      </c>
      <c r="W228" s="16" t="str">
        <f t="shared" si="87"/>
        <v>7⁄8–28</v>
      </c>
      <c r="X228" s="16" t="str">
        <f t="shared" si="88"/>
        <v>UN</v>
      </c>
      <c r="Y228" s="16" t="str">
        <f t="shared" si="91"/>
        <v>3A</v>
      </c>
      <c r="Z228" s="16">
        <f t="shared" si="92"/>
        <v>0</v>
      </c>
      <c r="AA228" s="16">
        <f t="shared" si="93"/>
        <v>0.875</v>
      </c>
      <c r="AB228" s="16">
        <f t="shared" si="94"/>
        <v>0.86850000000000005</v>
      </c>
      <c r="AC228" s="16" t="str">
        <f t="shared" si="95"/>
        <v>—</v>
      </c>
      <c r="AD228" s="16">
        <f t="shared" si="96"/>
        <v>0.8518</v>
      </c>
      <c r="AE228" s="16">
        <f t="shared" si="97"/>
        <v>0.84889999999999999</v>
      </c>
      <c r="AF228" s="16">
        <f t="shared" si="98"/>
        <v>0.83240000000000003</v>
      </c>
      <c r="AG228" s="16" t="str">
        <f t="shared" si="99"/>
        <v>3B</v>
      </c>
      <c r="AH228" s="16">
        <f t="shared" si="100"/>
        <v>0.83599999999999997</v>
      </c>
      <c r="AI228" s="16">
        <f t="shared" si="101"/>
        <v>0.84260000000000002</v>
      </c>
      <c r="AJ228" s="16">
        <f t="shared" si="102"/>
        <v>0.8518</v>
      </c>
      <c r="AK228" s="16">
        <f t="shared" si="103"/>
        <v>0.85550000000000004</v>
      </c>
      <c r="AL228" s="16">
        <f t="shared" si="104"/>
        <v>0.875</v>
      </c>
    </row>
    <row r="229" spans="3:38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89"/>
        <v>7⁄8–32</v>
      </c>
      <c r="U229" s="16" t="str">
        <f t="shared" si="90"/>
        <v>UN</v>
      </c>
      <c r="W229" s="16" t="str">
        <f t="shared" ref="W229:X244" si="105">IF(T229=0,IF(T228=0,T227,T228),T229)</f>
        <v>7⁄8–32</v>
      </c>
      <c r="X229" s="16" t="str">
        <f t="shared" si="105"/>
        <v>UN</v>
      </c>
      <c r="Y229" s="16" t="str">
        <f t="shared" si="91"/>
        <v>2A</v>
      </c>
      <c r="Z229" s="16">
        <f t="shared" si="92"/>
        <v>1.1000000000000001E-3</v>
      </c>
      <c r="AA229" s="16">
        <f t="shared" si="93"/>
        <v>0.87390000000000001</v>
      </c>
      <c r="AB229" s="16">
        <f t="shared" si="94"/>
        <v>0.8679</v>
      </c>
      <c r="AC229" s="16" t="str">
        <f t="shared" si="95"/>
        <v>—</v>
      </c>
      <c r="AD229" s="16">
        <f t="shared" si="96"/>
        <v>0.85360000000000003</v>
      </c>
      <c r="AE229" s="16">
        <f t="shared" si="97"/>
        <v>0.85</v>
      </c>
      <c r="AF229" s="16">
        <f t="shared" si="98"/>
        <v>0.8367</v>
      </c>
      <c r="AG229" s="16" t="str">
        <f t="shared" si="99"/>
        <v>2B</v>
      </c>
      <c r="AH229" s="16">
        <f t="shared" si="100"/>
        <v>0.84099999999999997</v>
      </c>
      <c r="AI229" s="16">
        <f t="shared" si="101"/>
        <v>0.84899999999999998</v>
      </c>
      <c r="AJ229" s="16">
        <f t="shared" si="102"/>
        <v>0.85470000000000002</v>
      </c>
      <c r="AK229" s="16">
        <f t="shared" si="103"/>
        <v>0.85940000000000005</v>
      </c>
      <c r="AL229" s="16">
        <f t="shared" si="104"/>
        <v>0.875</v>
      </c>
    </row>
    <row r="230" spans="3:38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89"/>
        <v>0</v>
      </c>
      <c r="U230" s="16">
        <f t="shared" si="90"/>
        <v>0</v>
      </c>
      <c r="W230" s="16" t="str">
        <f t="shared" si="105"/>
        <v>7⁄8–32</v>
      </c>
      <c r="X230" s="16" t="str">
        <f t="shared" si="105"/>
        <v>UN</v>
      </c>
      <c r="Y230" s="16" t="str">
        <f t="shared" si="91"/>
        <v>3A</v>
      </c>
      <c r="Z230" s="16">
        <f t="shared" si="92"/>
        <v>0</v>
      </c>
      <c r="AA230" s="16">
        <f t="shared" si="93"/>
        <v>0.875</v>
      </c>
      <c r="AB230" s="16">
        <f t="shared" si="94"/>
        <v>0.86899999999999999</v>
      </c>
      <c r="AC230" s="16" t="str">
        <f t="shared" si="95"/>
        <v>—</v>
      </c>
      <c r="AD230" s="16">
        <f t="shared" si="96"/>
        <v>0.85470000000000002</v>
      </c>
      <c r="AE230" s="16">
        <f t="shared" si="97"/>
        <v>0.85199999999999998</v>
      </c>
      <c r="AF230" s="16">
        <f t="shared" si="98"/>
        <v>0.83779999999999999</v>
      </c>
      <c r="AG230" s="16" t="str">
        <f t="shared" si="99"/>
        <v>3B</v>
      </c>
      <c r="AH230" s="16">
        <f t="shared" si="100"/>
        <v>0.84099999999999997</v>
      </c>
      <c r="AI230" s="16">
        <f t="shared" si="101"/>
        <v>0.84689999999999999</v>
      </c>
      <c r="AJ230" s="16">
        <f t="shared" si="102"/>
        <v>0.85470000000000002</v>
      </c>
      <c r="AK230" s="16">
        <f t="shared" si="103"/>
        <v>0.85829999999999995</v>
      </c>
      <c r="AL230" s="16">
        <f t="shared" si="104"/>
        <v>0.875</v>
      </c>
    </row>
    <row r="231" spans="3:38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89"/>
        <v>15⁄16–12</v>
      </c>
      <c r="U231" s="16" t="str">
        <f t="shared" si="90"/>
        <v>UN</v>
      </c>
      <c r="W231" s="16" t="str">
        <f t="shared" si="105"/>
        <v>15⁄16–12</v>
      </c>
      <c r="X231" s="16" t="str">
        <f t="shared" si="105"/>
        <v>UN</v>
      </c>
      <c r="Y231" s="16" t="str">
        <f t="shared" si="91"/>
        <v>2A</v>
      </c>
      <c r="Z231" s="16">
        <f t="shared" si="92"/>
        <v>1.6999999999999999E-3</v>
      </c>
      <c r="AA231" s="16">
        <f t="shared" si="93"/>
        <v>0.93579999999999997</v>
      </c>
      <c r="AB231" s="16">
        <f t="shared" si="94"/>
        <v>0.9244</v>
      </c>
      <c r="AC231" s="16" t="str">
        <f t="shared" si="95"/>
        <v>—</v>
      </c>
      <c r="AD231" s="16">
        <f t="shared" si="96"/>
        <v>0.88170000000000004</v>
      </c>
      <c r="AE231" s="16">
        <f t="shared" si="97"/>
        <v>0.876</v>
      </c>
      <c r="AF231" s="16">
        <f t="shared" si="98"/>
        <v>0.83660000000000001</v>
      </c>
      <c r="AG231" s="16" t="str">
        <f t="shared" si="99"/>
        <v>2B</v>
      </c>
      <c r="AH231" s="16">
        <f t="shared" si="100"/>
        <v>0.84699999999999998</v>
      </c>
      <c r="AI231" s="16">
        <f t="shared" si="101"/>
        <v>0.86499999999999999</v>
      </c>
      <c r="AJ231" s="16">
        <f t="shared" si="102"/>
        <v>0.88339999999999996</v>
      </c>
      <c r="AK231" s="16">
        <f t="shared" si="103"/>
        <v>0.89080000000000004</v>
      </c>
      <c r="AL231" s="16">
        <f t="shared" si="104"/>
        <v>0.9375</v>
      </c>
    </row>
    <row r="232" spans="3:38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89"/>
        <v>0</v>
      </c>
      <c r="U232" s="16">
        <f t="shared" si="90"/>
        <v>0</v>
      </c>
      <c r="W232" s="16" t="str">
        <f t="shared" si="105"/>
        <v>15⁄16–12</v>
      </c>
      <c r="X232" s="16" t="str">
        <f t="shared" si="105"/>
        <v>UN</v>
      </c>
      <c r="Y232" s="16" t="str">
        <f t="shared" si="91"/>
        <v>3A</v>
      </c>
      <c r="Z232" s="16">
        <f t="shared" si="92"/>
        <v>0</v>
      </c>
      <c r="AA232" s="16">
        <f t="shared" si="93"/>
        <v>0.9375</v>
      </c>
      <c r="AB232" s="16">
        <f t="shared" si="94"/>
        <v>0.92610000000000003</v>
      </c>
      <c r="AC232" s="16" t="str">
        <f t="shared" si="95"/>
        <v>—</v>
      </c>
      <c r="AD232" s="16">
        <f t="shared" si="96"/>
        <v>0.88339999999999996</v>
      </c>
      <c r="AE232" s="16">
        <f t="shared" si="97"/>
        <v>0.87929999999999997</v>
      </c>
      <c r="AF232" s="16">
        <f t="shared" si="98"/>
        <v>0.83830000000000005</v>
      </c>
      <c r="AG232" s="16" t="str">
        <f t="shared" si="99"/>
        <v>3B</v>
      </c>
      <c r="AH232" s="16">
        <f t="shared" si="100"/>
        <v>0.84699999999999998</v>
      </c>
      <c r="AI232" s="16">
        <f t="shared" si="101"/>
        <v>0.85750000000000004</v>
      </c>
      <c r="AJ232" s="16">
        <f t="shared" si="102"/>
        <v>0.88339999999999996</v>
      </c>
      <c r="AK232" s="16">
        <f t="shared" si="103"/>
        <v>0.88890000000000002</v>
      </c>
      <c r="AL232" s="16">
        <f t="shared" si="104"/>
        <v>0.9375</v>
      </c>
    </row>
    <row r="233" spans="3:38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89"/>
        <v>15⁄16–16</v>
      </c>
      <c r="U233" s="16" t="str">
        <f t="shared" si="90"/>
        <v>UN</v>
      </c>
      <c r="W233" s="16" t="str">
        <f t="shared" si="105"/>
        <v>15⁄16–16</v>
      </c>
      <c r="X233" s="16" t="str">
        <f t="shared" si="105"/>
        <v>UN</v>
      </c>
      <c r="Y233" s="16" t="str">
        <f t="shared" si="91"/>
        <v>2A</v>
      </c>
      <c r="Z233" s="16">
        <f t="shared" si="92"/>
        <v>1.5E-3</v>
      </c>
      <c r="AA233" s="16">
        <f t="shared" si="93"/>
        <v>0.93600000000000005</v>
      </c>
      <c r="AB233" s="16">
        <f t="shared" si="94"/>
        <v>0.92659999999999998</v>
      </c>
      <c r="AC233" s="16" t="str">
        <f t="shared" si="95"/>
        <v>—</v>
      </c>
      <c r="AD233" s="16">
        <f t="shared" si="96"/>
        <v>0.89539999999999997</v>
      </c>
      <c r="AE233" s="16">
        <f t="shared" si="97"/>
        <v>0.89039999999999997</v>
      </c>
      <c r="AF233" s="16">
        <f t="shared" si="98"/>
        <v>0.86150000000000004</v>
      </c>
      <c r="AG233" s="16" t="str">
        <f t="shared" si="99"/>
        <v>2B</v>
      </c>
      <c r="AH233" s="16">
        <f t="shared" si="100"/>
        <v>0.87</v>
      </c>
      <c r="AI233" s="16">
        <f t="shared" si="101"/>
        <v>0.88400000000000001</v>
      </c>
      <c r="AJ233" s="16">
        <f t="shared" si="102"/>
        <v>0.89690000000000003</v>
      </c>
      <c r="AK233" s="16">
        <f t="shared" si="103"/>
        <v>0.90339999999999998</v>
      </c>
      <c r="AL233" s="16">
        <f t="shared" si="104"/>
        <v>0.9375</v>
      </c>
    </row>
    <row r="234" spans="3:38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89"/>
        <v>0</v>
      </c>
      <c r="U234" s="16">
        <f t="shared" si="90"/>
        <v>0</v>
      </c>
      <c r="W234" s="16" t="str">
        <f t="shared" si="105"/>
        <v>15⁄16–16</v>
      </c>
      <c r="X234" s="16" t="str">
        <f t="shared" si="105"/>
        <v>UN</v>
      </c>
      <c r="Y234" s="16" t="str">
        <f t="shared" si="91"/>
        <v>3A</v>
      </c>
      <c r="Z234" s="16">
        <f t="shared" si="92"/>
        <v>0</v>
      </c>
      <c r="AA234" s="16">
        <f t="shared" si="93"/>
        <v>0.9375</v>
      </c>
      <c r="AB234" s="16">
        <f t="shared" si="94"/>
        <v>0.92810000000000004</v>
      </c>
      <c r="AC234" s="16" t="str">
        <f t="shared" si="95"/>
        <v>—</v>
      </c>
      <c r="AD234" s="16">
        <f t="shared" si="96"/>
        <v>0.89690000000000003</v>
      </c>
      <c r="AE234" s="16">
        <f t="shared" si="97"/>
        <v>0.89319999999999999</v>
      </c>
      <c r="AF234" s="16">
        <f t="shared" si="98"/>
        <v>0.86299999999999999</v>
      </c>
      <c r="AG234" s="16" t="str">
        <f t="shared" si="99"/>
        <v>3B</v>
      </c>
      <c r="AH234" s="16">
        <f t="shared" si="100"/>
        <v>0.87</v>
      </c>
      <c r="AI234" s="16">
        <f t="shared" si="101"/>
        <v>0.87829999999999997</v>
      </c>
      <c r="AJ234" s="16">
        <f t="shared" si="102"/>
        <v>0.89690000000000003</v>
      </c>
      <c r="AK234" s="16">
        <f t="shared" si="103"/>
        <v>0.90180000000000005</v>
      </c>
      <c r="AL234" s="16">
        <f t="shared" si="104"/>
        <v>0.9375</v>
      </c>
    </row>
    <row r="235" spans="3:38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89"/>
        <v>15⁄16–20</v>
      </c>
      <c r="U235" s="16" t="str">
        <f t="shared" si="90"/>
        <v>UNEF</v>
      </c>
      <c r="W235" s="16" t="str">
        <f t="shared" si="105"/>
        <v>15⁄16–20</v>
      </c>
      <c r="X235" s="16" t="str">
        <f t="shared" si="105"/>
        <v>UNEF</v>
      </c>
      <c r="Y235" s="16" t="str">
        <f t="shared" si="91"/>
        <v>2A</v>
      </c>
      <c r="Z235" s="16">
        <f t="shared" si="92"/>
        <v>1.4E-3</v>
      </c>
      <c r="AA235" s="16">
        <f t="shared" si="93"/>
        <v>0.93610000000000004</v>
      </c>
      <c r="AB235" s="16">
        <f t="shared" si="94"/>
        <v>0.92800000000000005</v>
      </c>
      <c r="AC235" s="16" t="str">
        <f t="shared" si="95"/>
        <v>—</v>
      </c>
      <c r="AD235" s="16">
        <f t="shared" si="96"/>
        <v>0.90359999999999996</v>
      </c>
      <c r="AE235" s="16">
        <f t="shared" si="97"/>
        <v>0.89910000000000001</v>
      </c>
      <c r="AF235" s="16">
        <f t="shared" si="98"/>
        <v>0.87660000000000005</v>
      </c>
      <c r="AG235" s="16" t="str">
        <f t="shared" si="99"/>
        <v>2B</v>
      </c>
      <c r="AH235" s="16">
        <f t="shared" si="100"/>
        <v>0.88300000000000001</v>
      </c>
      <c r="AI235" s="16">
        <f t="shared" si="101"/>
        <v>0.89500000000000002</v>
      </c>
      <c r="AJ235" s="16">
        <f t="shared" si="102"/>
        <v>0.90500000000000003</v>
      </c>
      <c r="AK235" s="16">
        <f t="shared" si="103"/>
        <v>0.91090000000000004</v>
      </c>
      <c r="AL235" s="16">
        <f t="shared" si="104"/>
        <v>0.9375</v>
      </c>
    </row>
    <row r="236" spans="3:38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89"/>
        <v>0</v>
      </c>
      <c r="U236" s="16">
        <f t="shared" si="90"/>
        <v>0</v>
      </c>
      <c r="W236" s="16" t="str">
        <f t="shared" si="105"/>
        <v>15⁄16–20</v>
      </c>
      <c r="X236" s="16" t="str">
        <f t="shared" si="105"/>
        <v>UNEF</v>
      </c>
      <c r="Y236" s="16" t="str">
        <f t="shared" si="91"/>
        <v>3A</v>
      </c>
      <c r="Z236" s="16">
        <f t="shared" si="92"/>
        <v>0</v>
      </c>
      <c r="AA236" s="16">
        <f t="shared" si="93"/>
        <v>0.9375</v>
      </c>
      <c r="AB236" s="16">
        <f t="shared" si="94"/>
        <v>0.9294</v>
      </c>
      <c r="AC236" s="16" t="str">
        <f t="shared" si="95"/>
        <v>—</v>
      </c>
      <c r="AD236" s="16">
        <f t="shared" si="96"/>
        <v>0.90500000000000003</v>
      </c>
      <c r="AE236" s="16">
        <f t="shared" si="97"/>
        <v>0.90159999999999996</v>
      </c>
      <c r="AF236" s="16">
        <f t="shared" si="98"/>
        <v>0.878</v>
      </c>
      <c r="AG236" s="16" t="str">
        <f t="shared" si="99"/>
        <v>3B</v>
      </c>
      <c r="AH236" s="16">
        <f t="shared" si="100"/>
        <v>0.88300000000000001</v>
      </c>
      <c r="AI236" s="16">
        <f t="shared" si="101"/>
        <v>0.89119999999999999</v>
      </c>
      <c r="AJ236" s="16">
        <f t="shared" si="102"/>
        <v>0.90500000000000003</v>
      </c>
      <c r="AK236" s="16">
        <f t="shared" si="103"/>
        <v>0.90939999999999999</v>
      </c>
      <c r="AL236" s="16">
        <f t="shared" si="104"/>
        <v>0.9375</v>
      </c>
    </row>
    <row r="237" spans="3:38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89"/>
        <v>15⁄16–28</v>
      </c>
      <c r="U237" s="16" t="str">
        <f t="shared" si="90"/>
        <v>UN</v>
      </c>
      <c r="W237" s="16" t="str">
        <f t="shared" si="105"/>
        <v>15⁄16–28</v>
      </c>
      <c r="X237" s="16" t="str">
        <f t="shared" si="105"/>
        <v>UN</v>
      </c>
      <c r="Y237" s="16" t="str">
        <f t="shared" si="91"/>
        <v>2A</v>
      </c>
      <c r="Z237" s="16">
        <f t="shared" si="92"/>
        <v>1.1999999999999999E-3</v>
      </c>
      <c r="AA237" s="16">
        <f t="shared" si="93"/>
        <v>0.93630000000000002</v>
      </c>
      <c r="AB237" s="16">
        <f t="shared" si="94"/>
        <v>0.92979999999999996</v>
      </c>
      <c r="AC237" s="16" t="str">
        <f t="shared" si="95"/>
        <v>—</v>
      </c>
      <c r="AD237" s="16">
        <f t="shared" si="96"/>
        <v>0.91310000000000002</v>
      </c>
      <c r="AE237" s="16">
        <f t="shared" si="97"/>
        <v>0.90910000000000002</v>
      </c>
      <c r="AF237" s="16">
        <f t="shared" si="98"/>
        <v>0.89370000000000005</v>
      </c>
      <c r="AG237" s="16" t="str">
        <f t="shared" si="99"/>
        <v>2B</v>
      </c>
      <c r="AH237" s="16">
        <f t="shared" si="100"/>
        <v>0.89900000000000002</v>
      </c>
      <c r="AI237" s="16">
        <f t="shared" si="101"/>
        <v>0.90700000000000003</v>
      </c>
      <c r="AJ237" s="16">
        <f t="shared" si="102"/>
        <v>0.9143</v>
      </c>
      <c r="AK237" s="16">
        <f t="shared" si="103"/>
        <v>0.91949999999999998</v>
      </c>
      <c r="AL237" s="16">
        <f t="shared" si="104"/>
        <v>0.9375</v>
      </c>
    </row>
    <row r="238" spans="3:38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89"/>
        <v>0</v>
      </c>
      <c r="U238" s="16">
        <f t="shared" si="90"/>
        <v>0</v>
      </c>
      <c r="W238" s="16" t="str">
        <f t="shared" si="105"/>
        <v>15⁄16–28</v>
      </c>
      <c r="X238" s="16" t="str">
        <f t="shared" si="105"/>
        <v>UN</v>
      </c>
      <c r="Y238" s="16" t="str">
        <f t="shared" si="91"/>
        <v>3A</v>
      </c>
      <c r="Z238" s="16">
        <f t="shared" si="92"/>
        <v>0</v>
      </c>
      <c r="AA238" s="16">
        <f t="shared" si="93"/>
        <v>0.9375</v>
      </c>
      <c r="AB238" s="16">
        <f t="shared" si="94"/>
        <v>0.93100000000000005</v>
      </c>
      <c r="AC238" s="16" t="str">
        <f t="shared" si="95"/>
        <v>—</v>
      </c>
      <c r="AD238" s="16">
        <f t="shared" si="96"/>
        <v>0.9143</v>
      </c>
      <c r="AE238" s="16">
        <f t="shared" si="97"/>
        <v>0.9113</v>
      </c>
      <c r="AF238" s="16">
        <f t="shared" si="98"/>
        <v>0.89490000000000003</v>
      </c>
      <c r="AG238" s="16" t="str">
        <f t="shared" si="99"/>
        <v>3B</v>
      </c>
      <c r="AH238" s="16">
        <f t="shared" si="100"/>
        <v>0.89900000000000002</v>
      </c>
      <c r="AI238" s="16">
        <f t="shared" si="101"/>
        <v>0.90510000000000002</v>
      </c>
      <c r="AJ238" s="16">
        <f t="shared" si="102"/>
        <v>0.9143</v>
      </c>
      <c r="AK238" s="16">
        <f t="shared" si="103"/>
        <v>0.91820000000000002</v>
      </c>
      <c r="AL238" s="16">
        <f t="shared" si="104"/>
        <v>0.9375</v>
      </c>
    </row>
    <row r="239" spans="3:38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89"/>
        <v>15⁄16–32</v>
      </c>
      <c r="U239" s="16" t="str">
        <f t="shared" si="90"/>
        <v>UN</v>
      </c>
      <c r="W239" s="16" t="str">
        <f t="shared" si="105"/>
        <v>15⁄16–32</v>
      </c>
      <c r="X239" s="16" t="str">
        <f t="shared" si="105"/>
        <v>UN</v>
      </c>
      <c r="Y239" s="16" t="str">
        <f t="shared" si="91"/>
        <v>2A</v>
      </c>
      <c r="Z239" s="16">
        <f t="shared" si="92"/>
        <v>1.1000000000000001E-3</v>
      </c>
      <c r="AA239" s="16">
        <f t="shared" si="93"/>
        <v>0.93640000000000001</v>
      </c>
      <c r="AB239" s="16">
        <f t="shared" si="94"/>
        <v>0.9304</v>
      </c>
      <c r="AC239" s="16" t="str">
        <f t="shared" si="95"/>
        <v>—</v>
      </c>
      <c r="AD239" s="16">
        <f t="shared" si="96"/>
        <v>0.91610000000000003</v>
      </c>
      <c r="AE239" s="16">
        <f t="shared" si="97"/>
        <v>0.9123</v>
      </c>
      <c r="AF239" s="16">
        <f t="shared" si="98"/>
        <v>0.8992</v>
      </c>
      <c r="AG239" s="16" t="str">
        <f t="shared" si="99"/>
        <v>2B</v>
      </c>
      <c r="AH239" s="16">
        <f t="shared" si="100"/>
        <v>0.90400000000000003</v>
      </c>
      <c r="AI239" s="16">
        <f t="shared" si="101"/>
        <v>0.91100000000000003</v>
      </c>
      <c r="AJ239" s="16">
        <f t="shared" si="102"/>
        <v>0.91720000000000002</v>
      </c>
      <c r="AK239" s="16">
        <f t="shared" si="103"/>
        <v>0.92210000000000003</v>
      </c>
      <c r="AL239" s="16">
        <f t="shared" si="104"/>
        <v>0.9375</v>
      </c>
    </row>
    <row r="240" spans="3:38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89"/>
        <v>0</v>
      </c>
      <c r="U240" s="16">
        <f t="shared" si="90"/>
        <v>0</v>
      </c>
      <c r="W240" s="16" t="str">
        <f t="shared" si="105"/>
        <v>15⁄16–32</v>
      </c>
      <c r="X240" s="16" t="str">
        <f t="shared" si="105"/>
        <v>UN</v>
      </c>
      <c r="Y240" s="16" t="str">
        <f t="shared" si="91"/>
        <v>3A</v>
      </c>
      <c r="Z240" s="16">
        <f t="shared" si="92"/>
        <v>0</v>
      </c>
      <c r="AA240" s="16">
        <f t="shared" si="93"/>
        <v>0.9375</v>
      </c>
      <c r="AB240" s="16">
        <f t="shared" si="94"/>
        <v>0.93149999999999999</v>
      </c>
      <c r="AC240" s="16" t="str">
        <f t="shared" si="95"/>
        <v>—</v>
      </c>
      <c r="AD240" s="16">
        <f t="shared" si="96"/>
        <v>0.91720000000000002</v>
      </c>
      <c r="AE240" s="16">
        <f t="shared" si="97"/>
        <v>0.91439999999999999</v>
      </c>
      <c r="AF240" s="16">
        <f t="shared" si="98"/>
        <v>0.90029999999999999</v>
      </c>
      <c r="AG240" s="16" t="str">
        <f t="shared" si="99"/>
        <v>3B</v>
      </c>
      <c r="AH240" s="16">
        <f t="shared" si="100"/>
        <v>0.90400000000000003</v>
      </c>
      <c r="AI240" s="16">
        <f t="shared" si="101"/>
        <v>0.90939999999999999</v>
      </c>
      <c r="AJ240" s="16">
        <f t="shared" si="102"/>
        <v>0.91720000000000002</v>
      </c>
      <c r="AK240" s="16">
        <f t="shared" si="103"/>
        <v>0.92090000000000005</v>
      </c>
      <c r="AL240" s="16">
        <f t="shared" si="104"/>
        <v>0.9375</v>
      </c>
    </row>
    <row r="241" spans="3:38" x14ac:dyDescent="0.25">
      <c r="C241" s="16" t="s">
        <v>681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89"/>
        <v>1–8</v>
      </c>
      <c r="U241" s="16" t="str">
        <f t="shared" si="90"/>
        <v>UNC</v>
      </c>
      <c r="W241" s="16" t="str">
        <f t="shared" si="105"/>
        <v>1–8</v>
      </c>
      <c r="X241" s="16" t="str">
        <f t="shared" si="105"/>
        <v>UNC</v>
      </c>
      <c r="Y241" s="16" t="str">
        <f t="shared" si="91"/>
        <v>1A</v>
      </c>
      <c r="Z241" s="16">
        <f t="shared" si="92"/>
        <v>2E-3</v>
      </c>
      <c r="AA241" s="16">
        <f t="shared" si="93"/>
        <v>0.998</v>
      </c>
      <c r="AB241" s="16">
        <f t="shared" si="94"/>
        <v>0.97550000000000003</v>
      </c>
      <c r="AC241" s="16" t="str">
        <f t="shared" si="95"/>
        <v>—</v>
      </c>
      <c r="AD241" s="16">
        <f t="shared" si="96"/>
        <v>0.91679999999999995</v>
      </c>
      <c r="AE241" s="16">
        <f t="shared" si="97"/>
        <v>0.90669999999999995</v>
      </c>
      <c r="AF241" s="16">
        <f t="shared" si="98"/>
        <v>0.84919999999999995</v>
      </c>
      <c r="AG241" s="16" t="str">
        <f t="shared" si="99"/>
        <v>1B</v>
      </c>
      <c r="AH241" s="16">
        <f t="shared" si="100"/>
        <v>0.86499999999999999</v>
      </c>
      <c r="AI241" s="16">
        <f t="shared" si="101"/>
        <v>0.89</v>
      </c>
      <c r="AJ241" s="16">
        <f t="shared" si="102"/>
        <v>0.91879999999999995</v>
      </c>
      <c r="AK241" s="16">
        <f t="shared" si="103"/>
        <v>0.93200000000000005</v>
      </c>
      <c r="AL241" s="16">
        <f t="shared" si="104"/>
        <v>1</v>
      </c>
    </row>
    <row r="242" spans="3:38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89"/>
        <v>0</v>
      </c>
      <c r="U242" s="16">
        <f t="shared" si="90"/>
        <v>0</v>
      </c>
      <c r="W242" s="16" t="str">
        <f t="shared" si="105"/>
        <v>1–8</v>
      </c>
      <c r="X242" s="16" t="str">
        <f t="shared" si="105"/>
        <v>UNC</v>
      </c>
      <c r="Y242" s="16" t="str">
        <f t="shared" si="91"/>
        <v>2A</v>
      </c>
      <c r="Z242" s="16">
        <f t="shared" si="92"/>
        <v>2E-3</v>
      </c>
      <c r="AA242" s="16">
        <f t="shared" si="93"/>
        <v>0.998</v>
      </c>
      <c r="AB242" s="16">
        <f t="shared" si="94"/>
        <v>0.98299999999999998</v>
      </c>
      <c r="AC242" s="16">
        <f t="shared" si="95"/>
        <v>0.97550000000000003</v>
      </c>
      <c r="AD242" s="16">
        <f t="shared" si="96"/>
        <v>0.91679999999999995</v>
      </c>
      <c r="AE242" s="16">
        <f t="shared" si="97"/>
        <v>0.91</v>
      </c>
      <c r="AF242" s="16">
        <f t="shared" si="98"/>
        <v>0.84919999999999995</v>
      </c>
      <c r="AG242" s="16" t="str">
        <f t="shared" si="99"/>
        <v>2B</v>
      </c>
      <c r="AH242" s="16">
        <f t="shared" si="100"/>
        <v>0.86499999999999999</v>
      </c>
      <c r="AI242" s="16">
        <f t="shared" si="101"/>
        <v>0.89</v>
      </c>
      <c r="AJ242" s="16">
        <f t="shared" si="102"/>
        <v>0.91879999999999995</v>
      </c>
      <c r="AK242" s="16">
        <f t="shared" si="103"/>
        <v>0.92759999999999998</v>
      </c>
      <c r="AL242" s="16">
        <f t="shared" si="104"/>
        <v>1</v>
      </c>
    </row>
    <row r="243" spans="3:38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89"/>
        <v>0</v>
      </c>
      <c r="U243" s="16">
        <f t="shared" si="90"/>
        <v>0</v>
      </c>
      <c r="W243" s="16" t="str">
        <f t="shared" si="105"/>
        <v>1–8</v>
      </c>
      <c r="X243" s="16" t="str">
        <f t="shared" si="105"/>
        <v>UNC</v>
      </c>
      <c r="Y243" s="16" t="str">
        <f t="shared" si="91"/>
        <v>3A</v>
      </c>
      <c r="Z243" s="16">
        <f t="shared" si="92"/>
        <v>0</v>
      </c>
      <c r="AA243" s="16">
        <f t="shared" si="93"/>
        <v>1</v>
      </c>
      <c r="AB243" s="16">
        <f t="shared" si="94"/>
        <v>0.98499999999999999</v>
      </c>
      <c r="AC243" s="16" t="str">
        <f t="shared" si="95"/>
        <v>—</v>
      </c>
      <c r="AD243" s="16">
        <f t="shared" si="96"/>
        <v>0.91879999999999995</v>
      </c>
      <c r="AE243" s="16">
        <f t="shared" si="97"/>
        <v>0.91369999999999996</v>
      </c>
      <c r="AF243" s="16">
        <f t="shared" si="98"/>
        <v>0.85119999999999996</v>
      </c>
      <c r="AG243" s="16" t="str">
        <f t="shared" si="99"/>
        <v>3B</v>
      </c>
      <c r="AH243" s="16">
        <f t="shared" si="100"/>
        <v>0.86499999999999999</v>
      </c>
      <c r="AI243" s="16">
        <f t="shared" si="101"/>
        <v>0.87970000000000004</v>
      </c>
      <c r="AJ243" s="16">
        <f t="shared" si="102"/>
        <v>0.91879999999999995</v>
      </c>
      <c r="AK243" s="16">
        <f t="shared" si="103"/>
        <v>0.9254</v>
      </c>
      <c r="AL243" s="16">
        <f t="shared" si="104"/>
        <v>1</v>
      </c>
    </row>
    <row r="244" spans="3:38" x14ac:dyDescent="0.25">
      <c r="C244" s="16" t="s">
        <v>682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89"/>
        <v>1–10</v>
      </c>
      <c r="U244" s="16" t="str">
        <f t="shared" si="90"/>
        <v>UNS</v>
      </c>
      <c r="W244" s="16" t="str">
        <f t="shared" si="105"/>
        <v>1–10</v>
      </c>
      <c r="X244" s="16" t="str">
        <f t="shared" si="105"/>
        <v>UNS</v>
      </c>
      <c r="Y244" s="16" t="str">
        <f t="shared" si="91"/>
        <v>2A</v>
      </c>
      <c r="Z244" s="16">
        <f t="shared" si="92"/>
        <v>1.8E-3</v>
      </c>
      <c r="AA244" s="16">
        <f t="shared" si="93"/>
        <v>0.99819999999999998</v>
      </c>
      <c r="AB244" s="16">
        <f t="shared" si="94"/>
        <v>0.98529999999999995</v>
      </c>
      <c r="AC244" s="16" t="str">
        <f t="shared" si="95"/>
        <v>—</v>
      </c>
      <c r="AD244" s="16">
        <f t="shared" si="96"/>
        <v>0.93320000000000003</v>
      </c>
      <c r="AE244" s="16">
        <f t="shared" si="97"/>
        <v>0.92700000000000005</v>
      </c>
      <c r="AF244" s="16">
        <f t="shared" si="98"/>
        <v>0.87919999999999998</v>
      </c>
      <c r="AG244" s="16" t="str">
        <f t="shared" si="99"/>
        <v>2B</v>
      </c>
      <c r="AH244" s="16">
        <f t="shared" si="100"/>
        <v>0.89200000000000002</v>
      </c>
      <c r="AI244" s="16">
        <f t="shared" si="101"/>
        <v>0.91300000000000003</v>
      </c>
      <c r="AJ244" s="16">
        <f t="shared" si="102"/>
        <v>0.93500000000000005</v>
      </c>
      <c r="AK244" s="16">
        <f t="shared" si="103"/>
        <v>0.94299999999999995</v>
      </c>
      <c r="AL244" s="16">
        <f t="shared" si="104"/>
        <v>1</v>
      </c>
    </row>
    <row r="245" spans="3:38" x14ac:dyDescent="0.25">
      <c r="C245" s="16" t="s">
        <v>683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89"/>
        <v>1–12</v>
      </c>
      <c r="U245" s="16" t="str">
        <f t="shared" si="90"/>
        <v>UNF</v>
      </c>
      <c r="W245" s="16" t="str">
        <f t="shared" ref="W245:W308" si="106">IF(T245=0,IF(T244=0,T243,T244),T245)</f>
        <v>1–12</v>
      </c>
      <c r="X245" s="16" t="str">
        <f t="shared" ref="X245:X308" si="107">IF(U245=0,IF(U244=0,U243,U244),U245)</f>
        <v>UNF</v>
      </c>
      <c r="Y245" s="16" t="str">
        <f t="shared" si="91"/>
        <v>1A</v>
      </c>
      <c r="Z245" s="16">
        <f t="shared" si="92"/>
        <v>1.8E-3</v>
      </c>
      <c r="AA245" s="16">
        <f t="shared" si="93"/>
        <v>0.99819999999999998</v>
      </c>
      <c r="AB245" s="16">
        <f t="shared" si="94"/>
        <v>0.98099999999999998</v>
      </c>
      <c r="AC245" s="16" t="str">
        <f t="shared" si="95"/>
        <v>—</v>
      </c>
      <c r="AD245" s="16">
        <f t="shared" si="96"/>
        <v>0.94410000000000005</v>
      </c>
      <c r="AE245" s="16">
        <f t="shared" si="97"/>
        <v>0.93530000000000002</v>
      </c>
      <c r="AF245" s="16">
        <f t="shared" si="98"/>
        <v>0.89900000000000002</v>
      </c>
      <c r="AG245" s="16" t="str">
        <f t="shared" si="99"/>
        <v>1B</v>
      </c>
      <c r="AH245" s="16">
        <f t="shared" si="100"/>
        <v>0.91</v>
      </c>
      <c r="AI245" s="16">
        <f t="shared" si="101"/>
        <v>0.92800000000000005</v>
      </c>
      <c r="AJ245" s="16">
        <f t="shared" si="102"/>
        <v>0.94589999999999996</v>
      </c>
      <c r="AK245" s="16">
        <f t="shared" si="103"/>
        <v>0.95730000000000004</v>
      </c>
      <c r="AL245" s="16">
        <f t="shared" si="104"/>
        <v>1</v>
      </c>
    </row>
    <row r="246" spans="3:38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89"/>
        <v>0</v>
      </c>
      <c r="U246" s="16">
        <f t="shared" si="90"/>
        <v>0</v>
      </c>
      <c r="W246" s="16" t="str">
        <f t="shared" si="106"/>
        <v>1–12</v>
      </c>
      <c r="X246" s="16" t="str">
        <f t="shared" si="107"/>
        <v>UNF</v>
      </c>
      <c r="Y246" s="16" t="str">
        <f t="shared" si="91"/>
        <v>2A</v>
      </c>
      <c r="Z246" s="16">
        <f t="shared" si="92"/>
        <v>1.8E-3</v>
      </c>
      <c r="AA246" s="16">
        <f t="shared" si="93"/>
        <v>0.99819999999999998</v>
      </c>
      <c r="AB246" s="16">
        <f t="shared" si="94"/>
        <v>0.98680000000000001</v>
      </c>
      <c r="AC246" s="16" t="str">
        <f t="shared" si="95"/>
        <v>—</v>
      </c>
      <c r="AD246" s="16">
        <f t="shared" si="96"/>
        <v>0.94410000000000005</v>
      </c>
      <c r="AE246" s="16">
        <f t="shared" si="97"/>
        <v>0.93820000000000003</v>
      </c>
      <c r="AF246" s="16">
        <f t="shared" si="98"/>
        <v>0.89900000000000002</v>
      </c>
      <c r="AG246" s="16" t="str">
        <f t="shared" si="99"/>
        <v>2B</v>
      </c>
      <c r="AH246" s="16">
        <f t="shared" si="100"/>
        <v>0.91</v>
      </c>
      <c r="AI246" s="16">
        <f t="shared" si="101"/>
        <v>0.92800000000000005</v>
      </c>
      <c r="AJ246" s="16">
        <f t="shared" si="102"/>
        <v>0.94589999999999996</v>
      </c>
      <c r="AK246" s="16">
        <f t="shared" si="103"/>
        <v>0.95350000000000001</v>
      </c>
      <c r="AL246" s="16">
        <f t="shared" si="104"/>
        <v>1</v>
      </c>
    </row>
    <row r="247" spans="3:38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89"/>
        <v>0</v>
      </c>
      <c r="U247" s="16">
        <f t="shared" si="90"/>
        <v>0</v>
      </c>
      <c r="W247" s="16" t="str">
        <f t="shared" si="106"/>
        <v>1–12</v>
      </c>
      <c r="X247" s="16" t="str">
        <f t="shared" si="107"/>
        <v>UNF</v>
      </c>
      <c r="Y247" s="16" t="str">
        <f t="shared" si="91"/>
        <v>3A</v>
      </c>
      <c r="Z247" s="16">
        <f t="shared" si="92"/>
        <v>0</v>
      </c>
      <c r="AA247" s="16">
        <f t="shared" si="93"/>
        <v>1</v>
      </c>
      <c r="AB247" s="16">
        <f t="shared" si="94"/>
        <v>0.98860000000000003</v>
      </c>
      <c r="AC247" s="16" t="str">
        <f t="shared" si="95"/>
        <v>—</v>
      </c>
      <c r="AD247" s="16">
        <f t="shared" si="96"/>
        <v>0.94589999999999996</v>
      </c>
      <c r="AE247" s="16">
        <f t="shared" si="97"/>
        <v>0.9415</v>
      </c>
      <c r="AF247" s="16">
        <f t="shared" si="98"/>
        <v>0.90080000000000005</v>
      </c>
      <c r="AG247" s="16" t="str">
        <f t="shared" si="99"/>
        <v>3B</v>
      </c>
      <c r="AH247" s="16">
        <f t="shared" si="100"/>
        <v>0.91</v>
      </c>
      <c r="AI247" s="16">
        <f t="shared" si="101"/>
        <v>0.91979999999999995</v>
      </c>
      <c r="AJ247" s="16">
        <f t="shared" si="102"/>
        <v>0.94589999999999996</v>
      </c>
      <c r="AK247" s="16">
        <f t="shared" si="103"/>
        <v>0.9516</v>
      </c>
      <c r="AL247" s="16">
        <f t="shared" si="104"/>
        <v>1</v>
      </c>
    </row>
    <row r="248" spans="3:38" x14ac:dyDescent="0.25">
      <c r="C248" s="16" t="s">
        <v>684</v>
      </c>
      <c r="D248" s="16" t="s">
        <v>685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89"/>
        <v>1–14</v>
      </c>
      <c r="U248" s="16" t="str">
        <f t="shared" si="90"/>
        <v>UNSf</v>
      </c>
      <c r="W248" s="16" t="str">
        <f t="shared" si="106"/>
        <v>1–14</v>
      </c>
      <c r="X248" s="16" t="str">
        <f t="shared" si="107"/>
        <v>UNSf</v>
      </c>
      <c r="Y248" s="16" t="str">
        <f t="shared" si="91"/>
        <v>1A</v>
      </c>
      <c r="Z248" s="16">
        <f t="shared" si="92"/>
        <v>1.6999999999999999E-3</v>
      </c>
      <c r="AA248" s="16">
        <f t="shared" si="93"/>
        <v>0.99829999999999997</v>
      </c>
      <c r="AB248" s="16">
        <f t="shared" si="94"/>
        <v>0.98280000000000001</v>
      </c>
      <c r="AC248" s="16" t="str">
        <f t="shared" si="95"/>
        <v>—</v>
      </c>
      <c r="AD248" s="16">
        <f t="shared" si="96"/>
        <v>0.95189999999999997</v>
      </c>
      <c r="AE248" s="16">
        <f t="shared" si="97"/>
        <v>0.94350000000000001</v>
      </c>
      <c r="AF248" s="16">
        <f t="shared" si="98"/>
        <v>0.91320000000000001</v>
      </c>
      <c r="AG248" s="16" t="str">
        <f t="shared" si="99"/>
        <v>1B</v>
      </c>
      <c r="AH248" s="16">
        <f t="shared" si="100"/>
        <v>0.92300000000000004</v>
      </c>
      <c r="AI248" s="16">
        <f t="shared" si="101"/>
        <v>0.93799999999999994</v>
      </c>
      <c r="AJ248" s="16">
        <f t="shared" si="102"/>
        <v>0.9536</v>
      </c>
      <c r="AK248" s="16">
        <f t="shared" si="103"/>
        <v>0.96450000000000002</v>
      </c>
      <c r="AL248" s="16">
        <f t="shared" si="104"/>
        <v>1</v>
      </c>
    </row>
    <row r="249" spans="3:38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89"/>
        <v>0</v>
      </c>
      <c r="U249" s="16">
        <f t="shared" si="90"/>
        <v>0</v>
      </c>
      <c r="W249" s="16" t="str">
        <f t="shared" si="106"/>
        <v>1–14</v>
      </c>
      <c r="X249" s="16" t="str">
        <f t="shared" si="107"/>
        <v>UNSf</v>
      </c>
      <c r="Y249" s="16" t="str">
        <f t="shared" si="91"/>
        <v>2A</v>
      </c>
      <c r="Z249" s="16">
        <f t="shared" si="92"/>
        <v>1.6999999999999999E-3</v>
      </c>
      <c r="AA249" s="16">
        <f t="shared" si="93"/>
        <v>0.99829999999999997</v>
      </c>
      <c r="AB249" s="16">
        <f t="shared" si="94"/>
        <v>0.98799999999999999</v>
      </c>
      <c r="AC249" s="16" t="str">
        <f t="shared" si="95"/>
        <v>—</v>
      </c>
      <c r="AD249" s="16">
        <f t="shared" si="96"/>
        <v>0.95189999999999997</v>
      </c>
      <c r="AE249" s="16">
        <f t="shared" si="97"/>
        <v>0.94630000000000003</v>
      </c>
      <c r="AF249" s="16">
        <f t="shared" si="98"/>
        <v>0.91320000000000001</v>
      </c>
      <c r="AG249" s="16" t="str">
        <f t="shared" si="99"/>
        <v>2B</v>
      </c>
      <c r="AH249" s="16">
        <f t="shared" si="100"/>
        <v>0.92300000000000004</v>
      </c>
      <c r="AI249" s="16">
        <f t="shared" si="101"/>
        <v>0.93799999999999994</v>
      </c>
      <c r="AJ249" s="16">
        <f t="shared" si="102"/>
        <v>0.9536</v>
      </c>
      <c r="AK249" s="16">
        <f t="shared" si="103"/>
        <v>0.96089999999999998</v>
      </c>
      <c r="AL249" s="16">
        <f t="shared" si="104"/>
        <v>1</v>
      </c>
    </row>
    <row r="250" spans="3:38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89"/>
        <v>0</v>
      </c>
      <c r="U250" s="16">
        <f t="shared" si="90"/>
        <v>0</v>
      </c>
      <c r="W250" s="16" t="str">
        <f t="shared" si="106"/>
        <v>1–14</v>
      </c>
      <c r="X250" s="16" t="str">
        <f t="shared" si="107"/>
        <v>UNSf</v>
      </c>
      <c r="Y250" s="16" t="str">
        <f t="shared" si="91"/>
        <v>3A</v>
      </c>
      <c r="Z250" s="16">
        <f t="shared" si="92"/>
        <v>0</v>
      </c>
      <c r="AA250" s="16">
        <f t="shared" si="93"/>
        <v>1</v>
      </c>
      <c r="AB250" s="16">
        <f t="shared" si="94"/>
        <v>0.98970000000000002</v>
      </c>
      <c r="AC250" s="16" t="str">
        <f t="shared" si="95"/>
        <v>—</v>
      </c>
      <c r="AD250" s="16">
        <f t="shared" si="96"/>
        <v>0.9536</v>
      </c>
      <c r="AE250" s="16">
        <f t="shared" si="97"/>
        <v>0.94940000000000002</v>
      </c>
      <c r="AF250" s="16">
        <f t="shared" si="98"/>
        <v>0.91490000000000005</v>
      </c>
      <c r="AG250" s="16" t="str">
        <f t="shared" si="99"/>
        <v>3B</v>
      </c>
      <c r="AH250" s="16">
        <f t="shared" si="100"/>
        <v>0.92300000000000004</v>
      </c>
      <c r="AI250" s="16">
        <f t="shared" si="101"/>
        <v>0.93149999999999999</v>
      </c>
      <c r="AJ250" s="16">
        <f t="shared" si="102"/>
        <v>0.9536</v>
      </c>
      <c r="AK250" s="16">
        <f t="shared" si="103"/>
        <v>0.95899999999999996</v>
      </c>
      <c r="AL250" s="16">
        <f t="shared" si="104"/>
        <v>1</v>
      </c>
    </row>
    <row r="251" spans="3:38" x14ac:dyDescent="0.25">
      <c r="C251" s="16" t="s">
        <v>686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89"/>
        <v>1–16</v>
      </c>
      <c r="U251" s="16" t="str">
        <f t="shared" si="90"/>
        <v>UN</v>
      </c>
      <c r="W251" s="16" t="str">
        <f t="shared" si="106"/>
        <v>1–16</v>
      </c>
      <c r="X251" s="16" t="str">
        <f t="shared" si="107"/>
        <v>UN</v>
      </c>
      <c r="Y251" s="16" t="str">
        <f t="shared" si="91"/>
        <v>2A</v>
      </c>
      <c r="Z251" s="16">
        <f t="shared" si="92"/>
        <v>1.5E-3</v>
      </c>
      <c r="AA251" s="16">
        <f t="shared" si="93"/>
        <v>0.99850000000000005</v>
      </c>
      <c r="AB251" s="16">
        <f t="shared" si="94"/>
        <v>0.98909999999999998</v>
      </c>
      <c r="AC251" s="16" t="str">
        <f t="shared" si="95"/>
        <v>—</v>
      </c>
      <c r="AD251" s="16">
        <f t="shared" si="96"/>
        <v>0.95789999999999997</v>
      </c>
      <c r="AE251" s="16">
        <f t="shared" si="97"/>
        <v>0.95289999999999997</v>
      </c>
      <c r="AF251" s="16">
        <f t="shared" si="98"/>
        <v>0.92400000000000004</v>
      </c>
      <c r="AG251" s="16" t="str">
        <f t="shared" si="99"/>
        <v>2B</v>
      </c>
      <c r="AH251" s="16">
        <f t="shared" si="100"/>
        <v>0.93200000000000005</v>
      </c>
      <c r="AI251" s="16">
        <f t="shared" si="101"/>
        <v>0.94599999999999995</v>
      </c>
      <c r="AJ251" s="16">
        <f t="shared" si="102"/>
        <v>0.95940000000000003</v>
      </c>
      <c r="AK251" s="16">
        <f t="shared" si="103"/>
        <v>0.96589999999999998</v>
      </c>
      <c r="AL251" s="16">
        <f t="shared" si="104"/>
        <v>1</v>
      </c>
    </row>
    <row r="252" spans="3:38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89"/>
        <v>0</v>
      </c>
      <c r="U252" s="16">
        <f t="shared" si="90"/>
        <v>0</v>
      </c>
      <c r="W252" s="16" t="str">
        <f t="shared" si="106"/>
        <v>1–16</v>
      </c>
      <c r="X252" s="16" t="str">
        <f t="shared" si="107"/>
        <v>UN</v>
      </c>
      <c r="Y252" s="16" t="str">
        <f t="shared" si="91"/>
        <v>3A</v>
      </c>
      <c r="Z252" s="16">
        <f t="shared" si="92"/>
        <v>0</v>
      </c>
      <c r="AA252" s="16">
        <f t="shared" si="93"/>
        <v>1</v>
      </c>
      <c r="AB252" s="16">
        <f t="shared" si="94"/>
        <v>0.99060000000000004</v>
      </c>
      <c r="AC252" s="16" t="str">
        <f t="shared" si="95"/>
        <v>—</v>
      </c>
      <c r="AD252" s="16">
        <f t="shared" si="96"/>
        <v>0.95940000000000003</v>
      </c>
      <c r="AE252" s="16">
        <f t="shared" si="97"/>
        <v>0.95569999999999999</v>
      </c>
      <c r="AF252" s="16">
        <f t="shared" si="98"/>
        <v>0.92549999999999999</v>
      </c>
      <c r="AG252" s="16" t="str">
        <f t="shared" si="99"/>
        <v>3B</v>
      </c>
      <c r="AH252" s="16">
        <f t="shared" si="100"/>
        <v>0.93200000000000005</v>
      </c>
      <c r="AI252" s="16">
        <f t="shared" si="101"/>
        <v>0.94079999999999997</v>
      </c>
      <c r="AJ252" s="16">
        <f t="shared" si="102"/>
        <v>0.95940000000000003</v>
      </c>
      <c r="AK252" s="16">
        <f t="shared" si="103"/>
        <v>0.96430000000000005</v>
      </c>
      <c r="AL252" s="16">
        <f t="shared" si="104"/>
        <v>1</v>
      </c>
    </row>
    <row r="253" spans="3:38" x14ac:dyDescent="0.25">
      <c r="C253" s="16" t="s">
        <v>687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89"/>
        <v>1–18</v>
      </c>
      <c r="U253" s="16" t="str">
        <f t="shared" si="90"/>
        <v>UNS</v>
      </c>
      <c r="W253" s="16" t="str">
        <f t="shared" si="106"/>
        <v>1–18</v>
      </c>
      <c r="X253" s="16" t="str">
        <f t="shared" si="107"/>
        <v>UNS</v>
      </c>
      <c r="Y253" s="16" t="str">
        <f t="shared" si="91"/>
        <v>2A</v>
      </c>
      <c r="Z253" s="16">
        <f t="shared" si="92"/>
        <v>1.4E-3</v>
      </c>
      <c r="AA253" s="16">
        <f t="shared" si="93"/>
        <v>0.99860000000000004</v>
      </c>
      <c r="AB253" s="16">
        <f t="shared" si="94"/>
        <v>0.9899</v>
      </c>
      <c r="AC253" s="16" t="str">
        <f t="shared" si="95"/>
        <v>—</v>
      </c>
      <c r="AD253" s="16">
        <f t="shared" si="96"/>
        <v>0.96250000000000002</v>
      </c>
      <c r="AE253" s="16">
        <f t="shared" si="97"/>
        <v>0.95779999999999998</v>
      </c>
      <c r="AF253" s="16">
        <f t="shared" si="98"/>
        <v>0.9325</v>
      </c>
      <c r="AG253" s="16" t="str">
        <f t="shared" si="99"/>
        <v>2B</v>
      </c>
      <c r="AH253" s="16">
        <f t="shared" si="100"/>
        <v>0.94</v>
      </c>
      <c r="AI253" s="16">
        <f t="shared" si="101"/>
        <v>0.95299999999999996</v>
      </c>
      <c r="AJ253" s="16">
        <f t="shared" si="102"/>
        <v>0.96389999999999998</v>
      </c>
      <c r="AK253" s="16">
        <f t="shared" si="103"/>
        <v>0.97009999999999996</v>
      </c>
      <c r="AL253" s="16">
        <f t="shared" si="104"/>
        <v>1</v>
      </c>
    </row>
    <row r="254" spans="3:38" x14ac:dyDescent="0.25">
      <c r="C254" s="16" t="s">
        <v>688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89"/>
        <v>1–20</v>
      </c>
      <c r="U254" s="16" t="str">
        <f t="shared" si="90"/>
        <v>UNEF</v>
      </c>
      <c r="W254" s="16" t="str">
        <f t="shared" si="106"/>
        <v>1–20</v>
      </c>
      <c r="X254" s="16" t="str">
        <f t="shared" si="107"/>
        <v>UNEF</v>
      </c>
      <c r="Y254" s="16" t="str">
        <f t="shared" si="91"/>
        <v>2A</v>
      </c>
      <c r="Z254" s="16">
        <f t="shared" si="92"/>
        <v>1.4E-3</v>
      </c>
      <c r="AA254" s="16">
        <f t="shared" si="93"/>
        <v>0.99860000000000004</v>
      </c>
      <c r="AB254" s="16">
        <f t="shared" si="94"/>
        <v>0.99050000000000005</v>
      </c>
      <c r="AC254" s="16" t="str">
        <f t="shared" si="95"/>
        <v>—</v>
      </c>
      <c r="AD254" s="16">
        <f t="shared" si="96"/>
        <v>0.96609999999999996</v>
      </c>
      <c r="AE254" s="16">
        <f t="shared" si="97"/>
        <v>0.96160000000000001</v>
      </c>
      <c r="AF254" s="16">
        <f t="shared" si="98"/>
        <v>0.93910000000000005</v>
      </c>
      <c r="AG254" s="16" t="str">
        <f t="shared" si="99"/>
        <v>2B</v>
      </c>
      <c r="AH254" s="16">
        <f t="shared" si="100"/>
        <v>0.94599999999999995</v>
      </c>
      <c r="AI254" s="16">
        <f t="shared" si="101"/>
        <v>0.95699999999999996</v>
      </c>
      <c r="AJ254" s="16">
        <f t="shared" si="102"/>
        <v>0.96750000000000003</v>
      </c>
      <c r="AK254" s="16">
        <f t="shared" si="103"/>
        <v>0.97340000000000004</v>
      </c>
      <c r="AL254" s="16">
        <f t="shared" si="104"/>
        <v>1</v>
      </c>
    </row>
    <row r="255" spans="3:38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89"/>
        <v>0</v>
      </c>
      <c r="U255" s="16">
        <f t="shared" si="90"/>
        <v>0</v>
      </c>
      <c r="W255" s="16" t="str">
        <f t="shared" si="106"/>
        <v>1–20</v>
      </c>
      <c r="X255" s="16" t="str">
        <f t="shared" si="107"/>
        <v>UNEF</v>
      </c>
      <c r="Y255" s="16" t="str">
        <f t="shared" si="91"/>
        <v>3A</v>
      </c>
      <c r="Z255" s="16">
        <f t="shared" si="92"/>
        <v>0</v>
      </c>
      <c r="AA255" s="16">
        <f t="shared" si="93"/>
        <v>1</v>
      </c>
      <c r="AB255" s="16">
        <f t="shared" si="94"/>
        <v>0.9919</v>
      </c>
      <c r="AC255" s="16" t="str">
        <f t="shared" si="95"/>
        <v>—</v>
      </c>
      <c r="AD255" s="16">
        <f t="shared" si="96"/>
        <v>0.96750000000000003</v>
      </c>
      <c r="AE255" s="16">
        <f t="shared" si="97"/>
        <v>0.96409999999999996</v>
      </c>
      <c r="AF255" s="16">
        <f t="shared" si="98"/>
        <v>0.9405</v>
      </c>
      <c r="AG255" s="16" t="str">
        <f t="shared" si="99"/>
        <v>3B</v>
      </c>
      <c r="AH255" s="16">
        <f t="shared" si="100"/>
        <v>0.94599999999999995</v>
      </c>
      <c r="AI255" s="16">
        <f t="shared" si="101"/>
        <v>0.95369999999999999</v>
      </c>
      <c r="AJ255" s="16">
        <f t="shared" si="102"/>
        <v>0.96750000000000003</v>
      </c>
      <c r="AK255" s="16">
        <f t="shared" si="103"/>
        <v>0.97189999999999999</v>
      </c>
      <c r="AL255" s="16">
        <f t="shared" si="104"/>
        <v>1</v>
      </c>
    </row>
    <row r="256" spans="3:38" x14ac:dyDescent="0.25">
      <c r="C256" s="16" t="s">
        <v>689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89"/>
        <v>1–24</v>
      </c>
      <c r="U256" s="16" t="str">
        <f t="shared" si="90"/>
        <v>UNS</v>
      </c>
      <c r="W256" s="16" t="str">
        <f t="shared" si="106"/>
        <v>1–24</v>
      </c>
      <c r="X256" s="16" t="str">
        <f t="shared" si="107"/>
        <v>UNS</v>
      </c>
      <c r="Y256" s="16" t="str">
        <f t="shared" si="91"/>
        <v>2A</v>
      </c>
      <c r="Z256" s="16">
        <f t="shared" si="92"/>
        <v>1.2999999999999999E-3</v>
      </c>
      <c r="AA256" s="16">
        <f t="shared" si="93"/>
        <v>0.99870000000000003</v>
      </c>
      <c r="AB256" s="16">
        <f t="shared" si="94"/>
        <v>0.99150000000000005</v>
      </c>
      <c r="AC256" s="16" t="str">
        <f t="shared" si="95"/>
        <v>—</v>
      </c>
      <c r="AD256" s="16">
        <f t="shared" si="96"/>
        <v>0.97160000000000002</v>
      </c>
      <c r="AE256" s="16">
        <f t="shared" si="97"/>
        <v>0.96740000000000004</v>
      </c>
      <c r="AF256" s="16">
        <f t="shared" si="98"/>
        <v>0.94910000000000005</v>
      </c>
      <c r="AG256" s="16" t="str">
        <f t="shared" si="99"/>
        <v>2B</v>
      </c>
      <c r="AH256" s="16">
        <f t="shared" si="100"/>
        <v>0.95499999999999996</v>
      </c>
      <c r="AI256" s="16">
        <f t="shared" si="101"/>
        <v>0.96499999999999997</v>
      </c>
      <c r="AJ256" s="16">
        <f t="shared" si="102"/>
        <v>0.97289999999999999</v>
      </c>
      <c r="AK256" s="16">
        <f t="shared" si="103"/>
        <v>0.97840000000000005</v>
      </c>
      <c r="AL256" s="16">
        <f t="shared" si="104"/>
        <v>1</v>
      </c>
    </row>
    <row r="257" spans="3:38" x14ac:dyDescent="0.25">
      <c r="C257" s="16" t="s">
        <v>690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89"/>
        <v>1–27</v>
      </c>
      <c r="U257" s="16" t="str">
        <f t="shared" si="90"/>
        <v>UNS</v>
      </c>
      <c r="W257" s="16" t="str">
        <f t="shared" si="106"/>
        <v>1–27</v>
      </c>
      <c r="X257" s="16" t="str">
        <f t="shared" si="107"/>
        <v>UNS</v>
      </c>
      <c r="Y257" s="16" t="str">
        <f t="shared" si="91"/>
        <v>2A</v>
      </c>
      <c r="Z257" s="16">
        <f t="shared" si="92"/>
        <v>1.1999999999999999E-3</v>
      </c>
      <c r="AA257" s="16">
        <f t="shared" si="93"/>
        <v>0.99880000000000002</v>
      </c>
      <c r="AB257" s="16">
        <f t="shared" si="94"/>
        <v>0.99209999999999998</v>
      </c>
      <c r="AC257" s="16" t="str">
        <f t="shared" si="95"/>
        <v>—</v>
      </c>
      <c r="AD257" s="16">
        <f t="shared" si="96"/>
        <v>0.97470000000000001</v>
      </c>
      <c r="AE257" s="16">
        <f t="shared" si="97"/>
        <v>0.97070000000000001</v>
      </c>
      <c r="AF257" s="16">
        <f t="shared" si="98"/>
        <v>0.95469999999999999</v>
      </c>
      <c r="AG257" s="16" t="str">
        <f t="shared" si="99"/>
        <v>2B</v>
      </c>
      <c r="AH257" s="16">
        <f t="shared" si="100"/>
        <v>0.96</v>
      </c>
      <c r="AI257" s="16">
        <f t="shared" si="101"/>
        <v>0.96899999999999997</v>
      </c>
      <c r="AJ257" s="16">
        <f t="shared" si="102"/>
        <v>0.97589999999999999</v>
      </c>
      <c r="AK257" s="16">
        <f t="shared" si="103"/>
        <v>0.98109999999999997</v>
      </c>
      <c r="AL257" s="16">
        <f t="shared" si="104"/>
        <v>1</v>
      </c>
    </row>
    <row r="258" spans="3:38" x14ac:dyDescent="0.25">
      <c r="C258" s="16" t="s">
        <v>691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89"/>
        <v>1–28</v>
      </c>
      <c r="U258" s="16" t="str">
        <f t="shared" si="90"/>
        <v>UN</v>
      </c>
      <c r="W258" s="16" t="str">
        <f t="shared" si="106"/>
        <v>1–28</v>
      </c>
      <c r="X258" s="16" t="str">
        <f t="shared" si="107"/>
        <v>UN</v>
      </c>
      <c r="Y258" s="16" t="str">
        <f t="shared" si="91"/>
        <v>2A</v>
      </c>
      <c r="Z258" s="16">
        <f t="shared" si="92"/>
        <v>1.1999999999999999E-3</v>
      </c>
      <c r="AA258" s="16">
        <f t="shared" si="93"/>
        <v>0.99880000000000002</v>
      </c>
      <c r="AB258" s="16">
        <f t="shared" si="94"/>
        <v>0.99229999999999996</v>
      </c>
      <c r="AC258" s="16" t="str">
        <f t="shared" si="95"/>
        <v>—</v>
      </c>
      <c r="AD258" s="16">
        <f t="shared" si="96"/>
        <v>0.97560000000000002</v>
      </c>
      <c r="AE258" s="16">
        <f t="shared" si="97"/>
        <v>0.97160000000000002</v>
      </c>
      <c r="AF258" s="16">
        <f t="shared" si="98"/>
        <v>0.95620000000000005</v>
      </c>
      <c r="AG258" s="16" t="str">
        <f t="shared" si="99"/>
        <v>2B</v>
      </c>
      <c r="AH258" s="16">
        <f t="shared" si="100"/>
        <v>0.96099999999999997</v>
      </c>
      <c r="AI258" s="16">
        <f t="shared" si="101"/>
        <v>0.97</v>
      </c>
      <c r="AJ258" s="16">
        <f t="shared" si="102"/>
        <v>0.9768</v>
      </c>
      <c r="AK258" s="16">
        <f t="shared" si="103"/>
        <v>0.98199999999999998</v>
      </c>
      <c r="AL258" s="16">
        <f t="shared" si="104"/>
        <v>1</v>
      </c>
    </row>
    <row r="259" spans="3:38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89"/>
        <v>0</v>
      </c>
      <c r="U259" s="16">
        <f t="shared" si="90"/>
        <v>0</v>
      </c>
      <c r="W259" s="16" t="str">
        <f t="shared" si="106"/>
        <v>1–28</v>
      </c>
      <c r="X259" s="16" t="str">
        <f t="shared" si="107"/>
        <v>UN</v>
      </c>
      <c r="Y259" s="16" t="str">
        <f t="shared" si="91"/>
        <v>3A</v>
      </c>
      <c r="Z259" s="16">
        <f t="shared" si="92"/>
        <v>0</v>
      </c>
      <c r="AA259" s="16">
        <f t="shared" si="93"/>
        <v>1</v>
      </c>
      <c r="AB259" s="16">
        <f t="shared" si="94"/>
        <v>0.99350000000000005</v>
      </c>
      <c r="AC259" s="16" t="str">
        <f t="shared" si="95"/>
        <v>—</v>
      </c>
      <c r="AD259" s="16">
        <f t="shared" si="96"/>
        <v>0.9768</v>
      </c>
      <c r="AE259" s="16">
        <f t="shared" si="97"/>
        <v>0.9738</v>
      </c>
      <c r="AF259" s="16">
        <f t="shared" si="98"/>
        <v>0.95740000000000003</v>
      </c>
      <c r="AG259" s="16" t="str">
        <f t="shared" si="99"/>
        <v>3B</v>
      </c>
      <c r="AH259" s="16">
        <f t="shared" si="100"/>
        <v>0.96099999999999997</v>
      </c>
      <c r="AI259" s="16">
        <f t="shared" si="101"/>
        <v>0.96760000000000002</v>
      </c>
      <c r="AJ259" s="16">
        <f t="shared" si="102"/>
        <v>0.9768</v>
      </c>
      <c r="AK259" s="16">
        <f t="shared" si="103"/>
        <v>0.98070000000000002</v>
      </c>
      <c r="AL259" s="16">
        <f t="shared" si="104"/>
        <v>1</v>
      </c>
    </row>
    <row r="260" spans="3:38" x14ac:dyDescent="0.25">
      <c r="C260" s="16" t="s">
        <v>692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89"/>
        <v>1–32</v>
      </c>
      <c r="U260" s="16" t="str">
        <f t="shared" si="90"/>
        <v>UN</v>
      </c>
      <c r="W260" s="16" t="str">
        <f t="shared" si="106"/>
        <v>1–32</v>
      </c>
      <c r="X260" s="16" t="str">
        <f t="shared" si="107"/>
        <v>UN</v>
      </c>
      <c r="Y260" s="16" t="str">
        <f t="shared" si="91"/>
        <v>2A</v>
      </c>
      <c r="Z260" s="16">
        <f t="shared" si="92"/>
        <v>1.1000000000000001E-3</v>
      </c>
      <c r="AA260" s="16">
        <f t="shared" si="93"/>
        <v>0.99890000000000001</v>
      </c>
      <c r="AB260" s="16">
        <f t="shared" si="94"/>
        <v>0.9929</v>
      </c>
      <c r="AC260" s="16" t="str">
        <f t="shared" si="95"/>
        <v>—</v>
      </c>
      <c r="AD260" s="16">
        <f t="shared" si="96"/>
        <v>0.97860000000000003</v>
      </c>
      <c r="AE260" s="16">
        <f t="shared" si="97"/>
        <v>0.9748</v>
      </c>
      <c r="AF260" s="16">
        <f t="shared" si="98"/>
        <v>0.9617</v>
      </c>
      <c r="AG260" s="16" t="str">
        <f t="shared" si="99"/>
        <v>2B</v>
      </c>
      <c r="AH260" s="16">
        <f t="shared" si="100"/>
        <v>0.96599999999999997</v>
      </c>
      <c r="AI260" s="16">
        <f t="shared" si="101"/>
        <v>0.97399999999999998</v>
      </c>
      <c r="AJ260" s="16">
        <f t="shared" si="102"/>
        <v>0.97970000000000002</v>
      </c>
      <c r="AK260" s="16">
        <f t="shared" si="103"/>
        <v>0.98460000000000003</v>
      </c>
      <c r="AL260" s="16">
        <f t="shared" si="104"/>
        <v>1</v>
      </c>
    </row>
    <row r="261" spans="3:38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si="89"/>
        <v>0</v>
      </c>
      <c r="U261" s="16">
        <f t="shared" si="90"/>
        <v>0</v>
      </c>
      <c r="W261" s="16" t="str">
        <f t="shared" si="106"/>
        <v>1–32</v>
      </c>
      <c r="X261" s="16" t="str">
        <f t="shared" si="107"/>
        <v>UN</v>
      </c>
      <c r="Y261" s="16" t="str">
        <f t="shared" si="91"/>
        <v>3A</v>
      </c>
      <c r="Z261" s="16">
        <f t="shared" si="92"/>
        <v>0</v>
      </c>
      <c r="AA261" s="16">
        <f t="shared" si="93"/>
        <v>1</v>
      </c>
      <c r="AB261" s="16">
        <f t="shared" si="94"/>
        <v>0.99399999999999999</v>
      </c>
      <c r="AC261" s="16" t="str">
        <f t="shared" si="95"/>
        <v>—</v>
      </c>
      <c r="AD261" s="16">
        <f t="shared" si="96"/>
        <v>0.97970000000000002</v>
      </c>
      <c r="AE261" s="16">
        <f t="shared" si="97"/>
        <v>0.97689999999999999</v>
      </c>
      <c r="AF261" s="16">
        <f t="shared" si="98"/>
        <v>0.96279999999999999</v>
      </c>
      <c r="AG261" s="16" t="str">
        <f t="shared" si="99"/>
        <v>3B</v>
      </c>
      <c r="AH261" s="16">
        <f t="shared" si="100"/>
        <v>0.96599999999999997</v>
      </c>
      <c r="AI261" s="16">
        <f t="shared" si="101"/>
        <v>0.97189999999999999</v>
      </c>
      <c r="AJ261" s="16">
        <f t="shared" si="102"/>
        <v>0.97970000000000002</v>
      </c>
      <c r="AK261" s="16">
        <f t="shared" si="103"/>
        <v>0.98340000000000005</v>
      </c>
      <c r="AL261" s="16">
        <f t="shared" si="104"/>
        <v>1</v>
      </c>
    </row>
    <row r="262" spans="3:38" x14ac:dyDescent="0.25">
      <c r="C262" s="16" t="s">
        <v>693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9"/>
        <v>11⁄16–8</v>
      </c>
      <c r="U262" s="16" t="str">
        <f t="shared" si="90"/>
        <v>UN</v>
      </c>
      <c r="W262" s="16" t="str">
        <f t="shared" si="106"/>
        <v>11⁄16–8</v>
      </c>
      <c r="X262" s="16" t="str">
        <f t="shared" si="107"/>
        <v>UN</v>
      </c>
      <c r="Y262" s="16" t="str">
        <f t="shared" si="91"/>
        <v>2A</v>
      </c>
      <c r="Z262" s="16">
        <f t="shared" si="92"/>
        <v>2E-3</v>
      </c>
      <c r="AA262" s="16">
        <f t="shared" si="93"/>
        <v>1.0605</v>
      </c>
      <c r="AB262" s="16">
        <f t="shared" si="94"/>
        <v>1.0455000000000001</v>
      </c>
      <c r="AC262" s="16" t="str">
        <f t="shared" si="95"/>
        <v>—</v>
      </c>
      <c r="AD262" s="16">
        <f t="shared" si="96"/>
        <v>0.97929999999999995</v>
      </c>
      <c r="AE262" s="16">
        <f t="shared" si="97"/>
        <v>0.97250000000000003</v>
      </c>
      <c r="AF262" s="16">
        <f t="shared" si="98"/>
        <v>0.91169999999999995</v>
      </c>
      <c r="AG262" s="16" t="str">
        <f t="shared" si="99"/>
        <v>2B</v>
      </c>
      <c r="AH262" s="16">
        <f t="shared" si="100"/>
        <v>0.92700000000000005</v>
      </c>
      <c r="AI262" s="16">
        <f t="shared" si="101"/>
        <v>0.95199999999999996</v>
      </c>
      <c r="AJ262" s="16">
        <f t="shared" si="102"/>
        <v>0.98129999999999995</v>
      </c>
      <c r="AK262" s="16">
        <f t="shared" si="103"/>
        <v>0.99019999999999997</v>
      </c>
      <c r="AL262" s="16">
        <f t="shared" si="104"/>
        <v>1.0625</v>
      </c>
    </row>
    <row r="263" spans="3:38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9"/>
        <v>0</v>
      </c>
      <c r="U263" s="16">
        <f t="shared" si="90"/>
        <v>0</v>
      </c>
      <c r="W263" s="16" t="str">
        <f t="shared" si="106"/>
        <v>11⁄16–8</v>
      </c>
      <c r="X263" s="16" t="str">
        <f t="shared" si="107"/>
        <v>UN</v>
      </c>
      <c r="Y263" s="16" t="str">
        <f t="shared" si="91"/>
        <v>3A</v>
      </c>
      <c r="Z263" s="16">
        <f t="shared" si="92"/>
        <v>0</v>
      </c>
      <c r="AA263" s="16">
        <f t="shared" si="93"/>
        <v>1.0625</v>
      </c>
      <c r="AB263" s="16">
        <f t="shared" si="94"/>
        <v>1.0475000000000001</v>
      </c>
      <c r="AC263" s="16" t="str">
        <f t="shared" si="95"/>
        <v>—</v>
      </c>
      <c r="AD263" s="16">
        <f t="shared" si="96"/>
        <v>0.98129999999999995</v>
      </c>
      <c r="AE263" s="16">
        <f t="shared" si="97"/>
        <v>0.97619999999999996</v>
      </c>
      <c r="AF263" s="16">
        <f t="shared" si="98"/>
        <v>0.91369999999999996</v>
      </c>
      <c r="AG263" s="16" t="str">
        <f t="shared" si="99"/>
        <v>3B</v>
      </c>
      <c r="AH263" s="16">
        <f t="shared" si="100"/>
        <v>0.92700000000000005</v>
      </c>
      <c r="AI263" s="16">
        <f t="shared" si="101"/>
        <v>0.94220000000000004</v>
      </c>
      <c r="AJ263" s="16">
        <f t="shared" si="102"/>
        <v>0.98129999999999995</v>
      </c>
      <c r="AK263" s="16">
        <f t="shared" si="103"/>
        <v>0.98799999999999999</v>
      </c>
      <c r="AL263" s="16">
        <f t="shared" si="104"/>
        <v>1.0625</v>
      </c>
    </row>
    <row r="264" spans="3:38" x14ac:dyDescent="0.25">
      <c r="C264" s="16" t="s">
        <v>645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9"/>
        <v>11⁄16–12</v>
      </c>
      <c r="U264" s="16" t="str">
        <f t="shared" si="90"/>
        <v>UN</v>
      </c>
      <c r="W264" s="16" t="str">
        <f t="shared" si="106"/>
        <v>11⁄16–12</v>
      </c>
      <c r="X264" s="16" t="str">
        <f t="shared" si="107"/>
        <v>UN</v>
      </c>
      <c r="Y264" s="16" t="str">
        <f t="shared" si="91"/>
        <v>2A</v>
      </c>
      <c r="Z264" s="16">
        <f t="shared" si="92"/>
        <v>1.6999999999999999E-3</v>
      </c>
      <c r="AA264" s="16">
        <f t="shared" si="93"/>
        <v>1.0608</v>
      </c>
      <c r="AB264" s="16">
        <f t="shared" si="94"/>
        <v>1.0494000000000001</v>
      </c>
      <c r="AC264" s="16" t="str">
        <f t="shared" si="95"/>
        <v>—</v>
      </c>
      <c r="AD264" s="16">
        <f t="shared" si="96"/>
        <v>1.0066999999999999</v>
      </c>
      <c r="AE264" s="16">
        <f t="shared" si="97"/>
        <v>1.0009999999999999</v>
      </c>
      <c r="AF264" s="16">
        <f t="shared" si="98"/>
        <v>0.96160000000000001</v>
      </c>
      <c r="AG264" s="16" t="str">
        <f t="shared" si="99"/>
        <v>2B</v>
      </c>
      <c r="AH264" s="16">
        <f t="shared" si="100"/>
        <v>0.97199999999999998</v>
      </c>
      <c r="AI264" s="16">
        <f t="shared" si="101"/>
        <v>0.99</v>
      </c>
      <c r="AJ264" s="16">
        <f t="shared" si="102"/>
        <v>1.0084</v>
      </c>
      <c r="AK264" s="16">
        <f t="shared" si="103"/>
        <v>1.0158</v>
      </c>
      <c r="AL264" s="16">
        <f t="shared" si="104"/>
        <v>1.0625</v>
      </c>
    </row>
    <row r="265" spans="3:38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9"/>
        <v>0</v>
      </c>
      <c r="U265" s="16">
        <f t="shared" si="90"/>
        <v>0</v>
      </c>
      <c r="W265" s="16" t="str">
        <f t="shared" si="106"/>
        <v>11⁄16–12</v>
      </c>
      <c r="X265" s="16" t="str">
        <f t="shared" si="107"/>
        <v>UN</v>
      </c>
      <c r="Y265" s="16" t="str">
        <f t="shared" si="91"/>
        <v>3A</v>
      </c>
      <c r="Z265" s="16">
        <f t="shared" si="92"/>
        <v>0</v>
      </c>
      <c r="AA265" s="16">
        <f t="shared" si="93"/>
        <v>1.0625</v>
      </c>
      <c r="AB265" s="16">
        <f t="shared" si="94"/>
        <v>1.0510999999999999</v>
      </c>
      <c r="AC265" s="16" t="str">
        <f t="shared" si="95"/>
        <v>—</v>
      </c>
      <c r="AD265" s="16">
        <f t="shared" si="96"/>
        <v>1.0084</v>
      </c>
      <c r="AE265" s="16">
        <f t="shared" si="97"/>
        <v>1.0042</v>
      </c>
      <c r="AF265" s="16">
        <f t="shared" si="98"/>
        <v>0.96330000000000005</v>
      </c>
      <c r="AG265" s="16" t="str">
        <f t="shared" si="99"/>
        <v>3B</v>
      </c>
      <c r="AH265" s="16">
        <f t="shared" si="100"/>
        <v>0.97199999999999998</v>
      </c>
      <c r="AI265" s="16">
        <f t="shared" si="101"/>
        <v>0.98229999999999995</v>
      </c>
      <c r="AJ265" s="16">
        <f t="shared" si="102"/>
        <v>1.0084</v>
      </c>
      <c r="AK265" s="16">
        <f t="shared" si="103"/>
        <v>1.0139</v>
      </c>
      <c r="AL265" s="16">
        <f t="shared" si="104"/>
        <v>1.0625</v>
      </c>
    </row>
    <row r="266" spans="3:38" x14ac:dyDescent="0.25">
      <c r="C266" s="16" t="s">
        <v>646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9"/>
        <v>11⁄16–16</v>
      </c>
      <c r="U266" s="16" t="str">
        <f t="shared" si="90"/>
        <v>UN</v>
      </c>
      <c r="W266" s="16" t="str">
        <f t="shared" si="106"/>
        <v>11⁄16–16</v>
      </c>
      <c r="X266" s="16" t="str">
        <f t="shared" si="107"/>
        <v>UN</v>
      </c>
      <c r="Y266" s="16" t="str">
        <f t="shared" si="91"/>
        <v>2A</v>
      </c>
      <c r="Z266" s="16">
        <f t="shared" si="92"/>
        <v>1.5E-3</v>
      </c>
      <c r="AA266" s="16">
        <f t="shared" si="93"/>
        <v>1.0609999999999999</v>
      </c>
      <c r="AB266" s="16">
        <f t="shared" si="94"/>
        <v>1.0516000000000001</v>
      </c>
      <c r="AC266" s="16" t="str">
        <f t="shared" si="95"/>
        <v>—</v>
      </c>
      <c r="AD266" s="16">
        <f t="shared" si="96"/>
        <v>1.0204</v>
      </c>
      <c r="AE266" s="16">
        <f t="shared" si="97"/>
        <v>1.0154000000000001</v>
      </c>
      <c r="AF266" s="16">
        <f t="shared" si="98"/>
        <v>0.98650000000000004</v>
      </c>
      <c r="AG266" s="16" t="str">
        <f t="shared" si="99"/>
        <v>2B</v>
      </c>
      <c r="AH266" s="16">
        <f t="shared" si="100"/>
        <v>0.995</v>
      </c>
      <c r="AI266" s="16">
        <f t="shared" si="101"/>
        <v>1.0089999999999999</v>
      </c>
      <c r="AJ266" s="16">
        <f t="shared" si="102"/>
        <v>1.0219</v>
      </c>
      <c r="AK266" s="16">
        <f t="shared" si="103"/>
        <v>1.0284</v>
      </c>
      <c r="AL266" s="16">
        <f t="shared" si="104"/>
        <v>1.0625</v>
      </c>
    </row>
    <row r="267" spans="3:38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9"/>
        <v>0</v>
      </c>
      <c r="U267" s="16">
        <f t="shared" si="90"/>
        <v>0</v>
      </c>
      <c r="W267" s="16" t="str">
        <f t="shared" si="106"/>
        <v>11⁄16–16</v>
      </c>
      <c r="X267" s="16" t="str">
        <f t="shared" si="107"/>
        <v>UN</v>
      </c>
      <c r="Y267" s="16" t="str">
        <f t="shared" si="91"/>
        <v>3A</v>
      </c>
      <c r="Z267" s="16">
        <f t="shared" si="92"/>
        <v>0</v>
      </c>
      <c r="AA267" s="16">
        <f t="shared" si="93"/>
        <v>1.0625</v>
      </c>
      <c r="AB267" s="16">
        <f t="shared" si="94"/>
        <v>1.0530999999999999</v>
      </c>
      <c r="AC267" s="16" t="str">
        <f t="shared" si="95"/>
        <v>—</v>
      </c>
      <c r="AD267" s="16">
        <f t="shared" si="96"/>
        <v>1.0219</v>
      </c>
      <c r="AE267" s="16">
        <f t="shared" si="97"/>
        <v>1.0182</v>
      </c>
      <c r="AF267" s="16">
        <f t="shared" si="98"/>
        <v>0.98799999999999999</v>
      </c>
      <c r="AG267" s="16" t="str">
        <f t="shared" si="99"/>
        <v>3B</v>
      </c>
      <c r="AH267" s="16">
        <f t="shared" si="100"/>
        <v>0.995</v>
      </c>
      <c r="AI267" s="16">
        <f t="shared" si="101"/>
        <v>1.0033000000000001</v>
      </c>
      <c r="AJ267" s="16">
        <f t="shared" si="102"/>
        <v>1.0219</v>
      </c>
      <c r="AK267" s="16">
        <f t="shared" si="103"/>
        <v>1.0267999999999999</v>
      </c>
      <c r="AL267" s="16">
        <f t="shared" si="104"/>
        <v>1.0625</v>
      </c>
    </row>
    <row r="268" spans="3:38" x14ac:dyDescent="0.25">
      <c r="C268" s="16" t="s">
        <v>694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9"/>
        <v>11⁄16–18</v>
      </c>
      <c r="U268" s="16" t="str">
        <f t="shared" si="90"/>
        <v>UNEF</v>
      </c>
      <c r="W268" s="16" t="str">
        <f t="shared" si="106"/>
        <v>11⁄16–18</v>
      </c>
      <c r="X268" s="16" t="str">
        <f t="shared" si="107"/>
        <v>UNEF</v>
      </c>
      <c r="Y268" s="16" t="str">
        <f t="shared" si="91"/>
        <v>2A</v>
      </c>
      <c r="Z268" s="16">
        <f t="shared" si="92"/>
        <v>1.4E-3</v>
      </c>
      <c r="AA268" s="16">
        <f t="shared" si="93"/>
        <v>1.0610999999999999</v>
      </c>
      <c r="AB268" s="16">
        <f t="shared" si="94"/>
        <v>1.0524</v>
      </c>
      <c r="AC268" s="16" t="str">
        <f t="shared" si="95"/>
        <v>—</v>
      </c>
      <c r="AD268" s="16">
        <f t="shared" si="96"/>
        <v>1.0249999999999999</v>
      </c>
      <c r="AE268" s="16">
        <f t="shared" si="97"/>
        <v>1.0203</v>
      </c>
      <c r="AF268" s="16">
        <f t="shared" si="98"/>
        <v>0.995</v>
      </c>
      <c r="AG268" s="16" t="str">
        <f t="shared" si="99"/>
        <v>2B</v>
      </c>
      <c r="AH268" s="16">
        <f t="shared" si="100"/>
        <v>1.002</v>
      </c>
      <c r="AI268" s="16">
        <f t="shared" si="101"/>
        <v>1.0149999999999999</v>
      </c>
      <c r="AJ268" s="16">
        <f t="shared" si="102"/>
        <v>1.0264</v>
      </c>
      <c r="AK268" s="16">
        <f t="shared" si="103"/>
        <v>1.0326</v>
      </c>
      <c r="AL268" s="16">
        <f t="shared" si="104"/>
        <v>1.0625</v>
      </c>
    </row>
    <row r="269" spans="3:38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9"/>
        <v>0</v>
      </c>
      <c r="U269" s="16">
        <f t="shared" si="90"/>
        <v>0</v>
      </c>
      <c r="W269" s="16" t="str">
        <f t="shared" si="106"/>
        <v>11⁄16–18</v>
      </c>
      <c r="X269" s="16" t="str">
        <f t="shared" si="107"/>
        <v>UNEF</v>
      </c>
      <c r="Y269" s="16" t="str">
        <f t="shared" si="91"/>
        <v>3A</v>
      </c>
      <c r="Z269" s="16">
        <f t="shared" si="92"/>
        <v>0</v>
      </c>
      <c r="AA269" s="16">
        <f t="shared" si="93"/>
        <v>1.0625</v>
      </c>
      <c r="AB269" s="16">
        <f t="shared" si="94"/>
        <v>1.0538000000000001</v>
      </c>
      <c r="AC269" s="16" t="str">
        <f t="shared" si="95"/>
        <v>—</v>
      </c>
      <c r="AD269" s="16">
        <f t="shared" si="96"/>
        <v>1.0264</v>
      </c>
      <c r="AE269" s="16">
        <f t="shared" si="97"/>
        <v>1.0227999999999999</v>
      </c>
      <c r="AF269" s="16">
        <f t="shared" si="98"/>
        <v>0.99639999999999995</v>
      </c>
      <c r="AG269" s="16" t="str">
        <f t="shared" si="99"/>
        <v>3B</v>
      </c>
      <c r="AH269" s="16">
        <f t="shared" si="100"/>
        <v>1.002</v>
      </c>
      <c r="AI269" s="16">
        <f t="shared" si="101"/>
        <v>1.0105</v>
      </c>
      <c r="AJ269" s="16">
        <f t="shared" si="102"/>
        <v>1.0264</v>
      </c>
      <c r="AK269" s="16">
        <f t="shared" si="103"/>
        <v>1.0309999999999999</v>
      </c>
      <c r="AL269" s="16">
        <f t="shared" si="104"/>
        <v>1.0625</v>
      </c>
    </row>
    <row r="270" spans="3:38" x14ac:dyDescent="0.25">
      <c r="C270" s="16" t="s">
        <v>647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9"/>
        <v>11⁄16–20</v>
      </c>
      <c r="U270" s="16" t="str">
        <f t="shared" si="90"/>
        <v>UN</v>
      </c>
      <c r="W270" s="16" t="str">
        <f t="shared" si="106"/>
        <v>11⁄16–20</v>
      </c>
      <c r="X270" s="16" t="str">
        <f t="shared" si="107"/>
        <v>UN</v>
      </c>
      <c r="Y270" s="16" t="str">
        <f t="shared" si="91"/>
        <v>2A</v>
      </c>
      <c r="Z270" s="16">
        <f t="shared" si="92"/>
        <v>1.4E-3</v>
      </c>
      <c r="AA270" s="16">
        <f t="shared" si="93"/>
        <v>1.0610999999999999</v>
      </c>
      <c r="AB270" s="16">
        <f t="shared" si="94"/>
        <v>1.0529999999999999</v>
      </c>
      <c r="AC270" s="16" t="str">
        <f t="shared" si="95"/>
        <v>—</v>
      </c>
      <c r="AD270" s="16">
        <f t="shared" si="96"/>
        <v>1.0286</v>
      </c>
      <c r="AE270" s="16">
        <f t="shared" si="97"/>
        <v>1.0241</v>
      </c>
      <c r="AF270" s="16">
        <f t="shared" si="98"/>
        <v>1.0016</v>
      </c>
      <c r="AG270" s="16" t="str">
        <f t="shared" si="99"/>
        <v>2B</v>
      </c>
      <c r="AH270" s="16">
        <f t="shared" si="100"/>
        <v>1.008</v>
      </c>
      <c r="AI270" s="16">
        <f t="shared" si="101"/>
        <v>1.02</v>
      </c>
      <c r="AJ270" s="16">
        <f t="shared" si="102"/>
        <v>1.03</v>
      </c>
      <c r="AK270" s="16">
        <f t="shared" si="103"/>
        <v>1.0359</v>
      </c>
      <c r="AL270" s="16">
        <f t="shared" si="104"/>
        <v>1.0625</v>
      </c>
    </row>
    <row r="271" spans="3:38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9"/>
        <v>0</v>
      </c>
      <c r="U271" s="16">
        <f t="shared" si="90"/>
        <v>0</v>
      </c>
      <c r="W271" s="16" t="str">
        <f t="shared" si="106"/>
        <v>11⁄16–20</v>
      </c>
      <c r="X271" s="16" t="str">
        <f t="shared" si="107"/>
        <v>UN</v>
      </c>
      <c r="Y271" s="16" t="str">
        <f t="shared" si="91"/>
        <v>3A</v>
      </c>
      <c r="Z271" s="16">
        <f t="shared" si="92"/>
        <v>0</v>
      </c>
      <c r="AA271" s="16">
        <f t="shared" si="93"/>
        <v>1.0625</v>
      </c>
      <c r="AB271" s="16">
        <f t="shared" si="94"/>
        <v>1.0544</v>
      </c>
      <c r="AC271" s="16" t="str">
        <f t="shared" si="95"/>
        <v>—</v>
      </c>
      <c r="AD271" s="16">
        <f t="shared" si="96"/>
        <v>1.03</v>
      </c>
      <c r="AE271" s="16">
        <f t="shared" si="97"/>
        <v>1.0266</v>
      </c>
      <c r="AF271" s="16">
        <f t="shared" si="98"/>
        <v>1.0029999999999999</v>
      </c>
      <c r="AG271" s="16" t="str">
        <f t="shared" si="99"/>
        <v>3B</v>
      </c>
      <c r="AH271" s="16">
        <f t="shared" si="100"/>
        <v>1.008</v>
      </c>
      <c r="AI271" s="16">
        <f t="shared" si="101"/>
        <v>1.0162</v>
      </c>
      <c r="AJ271" s="16">
        <f t="shared" si="102"/>
        <v>1.03</v>
      </c>
      <c r="AK271" s="16">
        <f t="shared" si="103"/>
        <v>1.0344</v>
      </c>
      <c r="AL271" s="16">
        <f t="shared" si="104"/>
        <v>1.0625</v>
      </c>
    </row>
    <row r="272" spans="3:38" x14ac:dyDescent="0.25">
      <c r="C272" s="16" t="s">
        <v>649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9"/>
        <v>11⁄16–28</v>
      </c>
      <c r="U272" s="16" t="str">
        <f t="shared" si="90"/>
        <v>UN</v>
      </c>
      <c r="W272" s="16" t="str">
        <f t="shared" si="106"/>
        <v>11⁄16–28</v>
      </c>
      <c r="X272" s="16" t="str">
        <f t="shared" si="107"/>
        <v>UN</v>
      </c>
      <c r="Y272" s="16" t="str">
        <f t="shared" si="91"/>
        <v>2A</v>
      </c>
      <c r="Z272" s="16">
        <f t="shared" si="92"/>
        <v>1.1999999999999999E-3</v>
      </c>
      <c r="AA272" s="16">
        <f t="shared" si="93"/>
        <v>1.0612999999999999</v>
      </c>
      <c r="AB272" s="16">
        <f t="shared" si="94"/>
        <v>1.0548</v>
      </c>
      <c r="AC272" s="16" t="str">
        <f t="shared" si="95"/>
        <v>—</v>
      </c>
      <c r="AD272" s="16">
        <f t="shared" si="96"/>
        <v>1.0381</v>
      </c>
      <c r="AE272" s="16">
        <f t="shared" si="97"/>
        <v>1.0341</v>
      </c>
      <c r="AF272" s="16">
        <f t="shared" si="98"/>
        <v>1.0186999999999999</v>
      </c>
      <c r="AG272" s="16" t="str">
        <f t="shared" si="99"/>
        <v>2B</v>
      </c>
      <c r="AH272" s="16">
        <f t="shared" si="100"/>
        <v>1.024</v>
      </c>
      <c r="AI272" s="16">
        <f t="shared" si="101"/>
        <v>1.032</v>
      </c>
      <c r="AJ272" s="16">
        <f t="shared" si="102"/>
        <v>1.0392999999999999</v>
      </c>
      <c r="AK272" s="16">
        <f t="shared" si="103"/>
        <v>1.0445</v>
      </c>
      <c r="AL272" s="16">
        <f t="shared" si="104"/>
        <v>1.0625</v>
      </c>
    </row>
    <row r="273" spans="3:38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9"/>
        <v>0</v>
      </c>
      <c r="U273" s="16">
        <f t="shared" si="90"/>
        <v>0</v>
      </c>
      <c r="W273" s="16" t="str">
        <f t="shared" si="106"/>
        <v>11⁄16–28</v>
      </c>
      <c r="X273" s="16" t="str">
        <f t="shared" si="107"/>
        <v>UN</v>
      </c>
      <c r="Y273" s="16" t="str">
        <f t="shared" si="91"/>
        <v>3A</v>
      </c>
      <c r="Z273" s="16">
        <f t="shared" si="92"/>
        <v>0</v>
      </c>
      <c r="AA273" s="16">
        <f t="shared" si="93"/>
        <v>1.0625</v>
      </c>
      <c r="AB273" s="16">
        <f t="shared" si="94"/>
        <v>1.056</v>
      </c>
      <c r="AC273" s="16" t="str">
        <f t="shared" si="95"/>
        <v>—</v>
      </c>
      <c r="AD273" s="16">
        <f t="shared" si="96"/>
        <v>1.0392999999999999</v>
      </c>
      <c r="AE273" s="16">
        <f t="shared" si="97"/>
        <v>1.0363</v>
      </c>
      <c r="AF273" s="16">
        <f t="shared" si="98"/>
        <v>1.0199</v>
      </c>
      <c r="AG273" s="16" t="str">
        <f t="shared" si="99"/>
        <v>3B</v>
      </c>
      <c r="AH273" s="16">
        <f t="shared" si="100"/>
        <v>1.024</v>
      </c>
      <c r="AI273" s="16">
        <f t="shared" si="101"/>
        <v>1.0301</v>
      </c>
      <c r="AJ273" s="16">
        <f t="shared" si="102"/>
        <v>1.0392999999999999</v>
      </c>
      <c r="AK273" s="16">
        <f t="shared" si="103"/>
        <v>1.0431999999999999</v>
      </c>
      <c r="AL273" s="16">
        <f t="shared" si="104"/>
        <v>1.0625</v>
      </c>
    </row>
    <row r="274" spans="3:38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9"/>
        <v>11⁄8–7</v>
      </c>
      <c r="U274" s="16" t="str">
        <f t="shared" si="90"/>
        <v>UNC</v>
      </c>
      <c r="W274" s="16" t="str">
        <f t="shared" si="106"/>
        <v>11⁄8–7</v>
      </c>
      <c r="X274" s="16" t="str">
        <f t="shared" si="107"/>
        <v>UNC</v>
      </c>
      <c r="Y274" s="16" t="str">
        <f t="shared" si="91"/>
        <v>1A</v>
      </c>
      <c r="Z274" s="16">
        <f t="shared" si="92"/>
        <v>2.2000000000000001E-3</v>
      </c>
      <c r="AA274" s="16">
        <f t="shared" si="93"/>
        <v>1.1228</v>
      </c>
      <c r="AB274" s="16">
        <f t="shared" si="94"/>
        <v>1.0982000000000001</v>
      </c>
      <c r="AC274" s="16" t="str">
        <f t="shared" si="95"/>
        <v>—</v>
      </c>
      <c r="AD274" s="16">
        <f t="shared" si="96"/>
        <v>1.03</v>
      </c>
      <c r="AE274" s="16">
        <f t="shared" si="97"/>
        <v>1.0190999999999999</v>
      </c>
      <c r="AF274" s="16">
        <f t="shared" si="98"/>
        <v>0.95269999999999999</v>
      </c>
      <c r="AG274" s="16" t="str">
        <f t="shared" si="99"/>
        <v>1B</v>
      </c>
      <c r="AH274" s="16">
        <f t="shared" si="100"/>
        <v>0.97</v>
      </c>
      <c r="AI274" s="16">
        <f t="shared" si="101"/>
        <v>0.998</v>
      </c>
      <c r="AJ274" s="16">
        <f t="shared" si="102"/>
        <v>1.0322</v>
      </c>
      <c r="AK274" s="16">
        <f t="shared" si="103"/>
        <v>1.0463</v>
      </c>
      <c r="AL274" s="16">
        <f t="shared" si="104"/>
        <v>1.125</v>
      </c>
    </row>
    <row r="275" spans="3:38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9"/>
        <v>0</v>
      </c>
      <c r="U275" s="16">
        <f t="shared" si="90"/>
        <v>0</v>
      </c>
      <c r="W275" s="16" t="str">
        <f t="shared" si="106"/>
        <v>11⁄8–7</v>
      </c>
      <c r="X275" s="16" t="str">
        <f t="shared" si="107"/>
        <v>UNC</v>
      </c>
      <c r="Y275" s="16" t="str">
        <f t="shared" si="91"/>
        <v>2A</v>
      </c>
      <c r="Z275" s="16">
        <f t="shared" si="92"/>
        <v>2.2000000000000001E-3</v>
      </c>
      <c r="AA275" s="16">
        <f t="shared" si="93"/>
        <v>1.1228</v>
      </c>
      <c r="AB275" s="16">
        <f t="shared" si="94"/>
        <v>1.1064000000000001</v>
      </c>
      <c r="AC275" s="16">
        <f t="shared" si="95"/>
        <v>1.0982000000000001</v>
      </c>
      <c r="AD275" s="16">
        <f t="shared" si="96"/>
        <v>1.03</v>
      </c>
      <c r="AE275" s="16">
        <f t="shared" si="97"/>
        <v>1.0227999999999999</v>
      </c>
      <c r="AF275" s="16">
        <f t="shared" si="98"/>
        <v>0.95269999999999999</v>
      </c>
      <c r="AG275" s="16" t="str">
        <f t="shared" si="99"/>
        <v>2B</v>
      </c>
      <c r="AH275" s="16">
        <f t="shared" si="100"/>
        <v>0.97</v>
      </c>
      <c r="AI275" s="16">
        <f t="shared" si="101"/>
        <v>0.998</v>
      </c>
      <c r="AJ275" s="16">
        <f t="shared" si="102"/>
        <v>1.0322</v>
      </c>
      <c r="AK275" s="16">
        <f t="shared" si="103"/>
        <v>1.0416000000000001</v>
      </c>
      <c r="AL275" s="16">
        <f t="shared" si="104"/>
        <v>1.125</v>
      </c>
    </row>
    <row r="276" spans="3:38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9"/>
        <v>0</v>
      </c>
      <c r="U276" s="16">
        <f t="shared" si="90"/>
        <v>0</v>
      </c>
      <c r="W276" s="16" t="str">
        <f t="shared" si="106"/>
        <v>11⁄8–7</v>
      </c>
      <c r="X276" s="16" t="str">
        <f t="shared" si="107"/>
        <v>UNC</v>
      </c>
      <c r="Y276" s="16" t="str">
        <f t="shared" si="91"/>
        <v>3A</v>
      </c>
      <c r="Z276" s="16">
        <f t="shared" si="92"/>
        <v>0</v>
      </c>
      <c r="AA276" s="16">
        <f t="shared" si="93"/>
        <v>1.125</v>
      </c>
      <c r="AB276" s="16">
        <f t="shared" si="94"/>
        <v>1.1086</v>
      </c>
      <c r="AC276" s="16" t="str">
        <f t="shared" si="95"/>
        <v>—</v>
      </c>
      <c r="AD276" s="16">
        <f t="shared" si="96"/>
        <v>1.0322</v>
      </c>
      <c r="AE276" s="16">
        <f t="shared" si="97"/>
        <v>1.0267999999999999</v>
      </c>
      <c r="AF276" s="16">
        <f t="shared" si="98"/>
        <v>0.95489999999999997</v>
      </c>
      <c r="AG276" s="16" t="str">
        <f t="shared" si="99"/>
        <v>3B</v>
      </c>
      <c r="AH276" s="16">
        <f t="shared" si="100"/>
        <v>0.97</v>
      </c>
      <c r="AI276" s="16">
        <f t="shared" si="101"/>
        <v>0.98750000000000004</v>
      </c>
      <c r="AJ276" s="16">
        <f t="shared" si="102"/>
        <v>1.0322</v>
      </c>
      <c r="AK276" s="16">
        <f t="shared" si="103"/>
        <v>1.0392999999999999</v>
      </c>
      <c r="AL276" s="16">
        <f t="shared" si="104"/>
        <v>1.125</v>
      </c>
    </row>
    <row r="277" spans="3:38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9"/>
        <v>11⁄8–8</v>
      </c>
      <c r="U277" s="16" t="str">
        <f t="shared" si="90"/>
        <v>UN</v>
      </c>
      <c r="W277" s="16" t="str">
        <f t="shared" si="106"/>
        <v>11⁄8–8</v>
      </c>
      <c r="X277" s="16" t="str">
        <f t="shared" si="107"/>
        <v>UN</v>
      </c>
      <c r="Y277" s="16" t="str">
        <f t="shared" si="91"/>
        <v>2A</v>
      </c>
      <c r="Z277" s="16">
        <f t="shared" si="92"/>
        <v>2.0999999999999999E-3</v>
      </c>
      <c r="AA277" s="16">
        <f t="shared" si="93"/>
        <v>1.1229</v>
      </c>
      <c r="AB277" s="16">
        <f t="shared" si="94"/>
        <v>1.1079000000000001</v>
      </c>
      <c r="AC277" s="16">
        <f t="shared" si="95"/>
        <v>1.1004</v>
      </c>
      <c r="AD277" s="16">
        <f t="shared" si="96"/>
        <v>1.0417000000000001</v>
      </c>
      <c r="AE277" s="16">
        <f t="shared" si="97"/>
        <v>1.0347999999999999</v>
      </c>
      <c r="AF277" s="16">
        <f t="shared" si="98"/>
        <v>0.97409999999999997</v>
      </c>
      <c r="AG277" s="16" t="str">
        <f t="shared" si="99"/>
        <v>2B</v>
      </c>
      <c r="AH277" s="16">
        <f t="shared" si="100"/>
        <v>0.99</v>
      </c>
      <c r="AI277" s="16">
        <f t="shared" si="101"/>
        <v>1.0149999999999999</v>
      </c>
      <c r="AJ277" s="16">
        <f t="shared" si="102"/>
        <v>1.0438000000000001</v>
      </c>
      <c r="AK277" s="16">
        <f t="shared" si="103"/>
        <v>1.0528</v>
      </c>
      <c r="AL277" s="16">
        <f t="shared" si="104"/>
        <v>1.125</v>
      </c>
    </row>
    <row r="278" spans="3:38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9"/>
        <v>0</v>
      </c>
      <c r="U278" s="16">
        <f t="shared" si="90"/>
        <v>0</v>
      </c>
      <c r="W278" s="16" t="str">
        <f t="shared" si="106"/>
        <v>11⁄8–8</v>
      </c>
      <c r="X278" s="16" t="str">
        <f t="shared" si="107"/>
        <v>UN</v>
      </c>
      <c r="Y278" s="16" t="str">
        <f t="shared" si="91"/>
        <v>3A</v>
      </c>
      <c r="Z278" s="16">
        <f t="shared" si="92"/>
        <v>0</v>
      </c>
      <c r="AA278" s="16">
        <f t="shared" si="93"/>
        <v>1.125</v>
      </c>
      <c r="AB278" s="16">
        <f t="shared" si="94"/>
        <v>1.1100000000000001</v>
      </c>
      <c r="AC278" s="16" t="str">
        <f t="shared" si="95"/>
        <v>—</v>
      </c>
      <c r="AD278" s="16">
        <f t="shared" si="96"/>
        <v>1.0438000000000001</v>
      </c>
      <c r="AE278" s="16">
        <f t="shared" si="97"/>
        <v>1.0386</v>
      </c>
      <c r="AF278" s="16">
        <f t="shared" si="98"/>
        <v>0.97619999999999996</v>
      </c>
      <c r="AG278" s="16" t="str">
        <f t="shared" si="99"/>
        <v>3B</v>
      </c>
      <c r="AH278" s="16">
        <f t="shared" si="100"/>
        <v>0.99</v>
      </c>
      <c r="AI278" s="16">
        <f t="shared" si="101"/>
        <v>1.0046999999999999</v>
      </c>
      <c r="AJ278" s="16">
        <f t="shared" si="102"/>
        <v>1.0438000000000001</v>
      </c>
      <c r="AK278" s="16">
        <f t="shared" si="103"/>
        <v>1.0505</v>
      </c>
      <c r="AL278" s="16">
        <f t="shared" si="104"/>
        <v>1.125</v>
      </c>
    </row>
    <row r="279" spans="3:38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9"/>
        <v>11⁄8–10</v>
      </c>
      <c r="U279" s="16" t="str">
        <f t="shared" si="90"/>
        <v>UNS</v>
      </c>
      <c r="W279" s="16" t="str">
        <f t="shared" si="106"/>
        <v>11⁄8–10</v>
      </c>
      <c r="X279" s="16" t="str">
        <f t="shared" si="107"/>
        <v>UNS</v>
      </c>
      <c r="Y279" s="16" t="str">
        <f t="shared" si="91"/>
        <v>2A</v>
      </c>
      <c r="Z279" s="16">
        <f t="shared" si="92"/>
        <v>1.8E-3</v>
      </c>
      <c r="AA279" s="16">
        <f t="shared" si="93"/>
        <v>1.1232</v>
      </c>
      <c r="AB279" s="16">
        <f t="shared" si="94"/>
        <v>1.1103000000000001</v>
      </c>
      <c r="AC279" s="16" t="str">
        <f t="shared" si="95"/>
        <v>—</v>
      </c>
      <c r="AD279" s="16">
        <f t="shared" si="96"/>
        <v>1.0582</v>
      </c>
      <c r="AE279" s="16">
        <f t="shared" si="97"/>
        <v>1.052</v>
      </c>
      <c r="AF279" s="16">
        <f t="shared" si="98"/>
        <v>1.0042</v>
      </c>
      <c r="AG279" s="16" t="str">
        <f t="shared" si="99"/>
        <v>2B</v>
      </c>
      <c r="AH279" s="16">
        <f t="shared" si="100"/>
        <v>1.0169999999999999</v>
      </c>
      <c r="AI279" s="16">
        <f t="shared" si="101"/>
        <v>1.038</v>
      </c>
      <c r="AJ279" s="16">
        <f t="shared" si="102"/>
        <v>1.06</v>
      </c>
      <c r="AK279" s="16">
        <f t="shared" si="103"/>
        <v>1.0680000000000001</v>
      </c>
      <c r="AL279" s="16">
        <f t="shared" si="104"/>
        <v>1.125</v>
      </c>
    </row>
    <row r="280" spans="3:38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9"/>
        <v>11⁄8–12</v>
      </c>
      <c r="U280" s="16" t="str">
        <f t="shared" si="90"/>
        <v>UNF</v>
      </c>
      <c r="W280" s="16" t="str">
        <f t="shared" si="106"/>
        <v>11⁄8–12</v>
      </c>
      <c r="X280" s="16" t="str">
        <f t="shared" si="107"/>
        <v>UNF</v>
      </c>
      <c r="Y280" s="16" t="str">
        <f t="shared" si="91"/>
        <v>1A</v>
      </c>
      <c r="Z280" s="16">
        <f t="shared" si="92"/>
        <v>1.8E-3</v>
      </c>
      <c r="AA280" s="16">
        <f t="shared" si="93"/>
        <v>1.1232</v>
      </c>
      <c r="AB280" s="16">
        <f t="shared" si="94"/>
        <v>1.1060000000000001</v>
      </c>
      <c r="AC280" s="16" t="str">
        <f t="shared" si="95"/>
        <v>—</v>
      </c>
      <c r="AD280" s="16">
        <f t="shared" si="96"/>
        <v>1.0690999999999999</v>
      </c>
      <c r="AE280" s="16">
        <f t="shared" si="97"/>
        <v>1.0601</v>
      </c>
      <c r="AF280" s="16">
        <f t="shared" si="98"/>
        <v>1.024</v>
      </c>
      <c r="AG280" s="16" t="str">
        <f t="shared" si="99"/>
        <v>1B</v>
      </c>
      <c r="AH280" s="16">
        <f t="shared" si="100"/>
        <v>1.0349999999999999</v>
      </c>
      <c r="AI280" s="16">
        <f t="shared" si="101"/>
        <v>1.0529999999999999</v>
      </c>
      <c r="AJ280" s="16">
        <f t="shared" si="102"/>
        <v>1.0709</v>
      </c>
      <c r="AK280" s="16">
        <f t="shared" si="103"/>
        <v>1.0826</v>
      </c>
      <c r="AL280" s="16">
        <f t="shared" si="104"/>
        <v>1.125</v>
      </c>
    </row>
    <row r="281" spans="3:38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9"/>
        <v>0</v>
      </c>
      <c r="U281" s="16">
        <f t="shared" si="90"/>
        <v>0</v>
      </c>
      <c r="W281" s="16" t="str">
        <f t="shared" si="106"/>
        <v>11⁄8–12</v>
      </c>
      <c r="X281" s="16" t="str">
        <f t="shared" si="107"/>
        <v>UNF</v>
      </c>
      <c r="Y281" s="16" t="str">
        <f t="shared" si="91"/>
        <v>2A</v>
      </c>
      <c r="Z281" s="16">
        <f t="shared" si="92"/>
        <v>1.8E-3</v>
      </c>
      <c r="AA281" s="16">
        <f t="shared" si="93"/>
        <v>1.1232</v>
      </c>
      <c r="AB281" s="16">
        <f t="shared" si="94"/>
        <v>1.1117999999999999</v>
      </c>
      <c r="AC281" s="16" t="str">
        <f t="shared" si="95"/>
        <v>—</v>
      </c>
      <c r="AD281" s="16">
        <f t="shared" si="96"/>
        <v>1.0690999999999999</v>
      </c>
      <c r="AE281" s="16">
        <f t="shared" si="97"/>
        <v>1.0630999999999999</v>
      </c>
      <c r="AF281" s="16">
        <f t="shared" si="98"/>
        <v>1.024</v>
      </c>
      <c r="AG281" s="16" t="str">
        <f t="shared" si="99"/>
        <v>2B</v>
      </c>
      <c r="AH281" s="16">
        <f t="shared" si="100"/>
        <v>1.0349999999999999</v>
      </c>
      <c r="AI281" s="16">
        <f t="shared" si="101"/>
        <v>1.0529999999999999</v>
      </c>
      <c r="AJ281" s="16">
        <f t="shared" si="102"/>
        <v>1.0709</v>
      </c>
      <c r="AK281" s="16">
        <f t="shared" si="103"/>
        <v>1.0787</v>
      </c>
      <c r="AL281" s="16">
        <f t="shared" si="104"/>
        <v>1.125</v>
      </c>
    </row>
    <row r="282" spans="3:38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9"/>
        <v>0</v>
      </c>
      <c r="U282" s="16">
        <f t="shared" si="90"/>
        <v>0</v>
      </c>
      <c r="W282" s="16" t="str">
        <f t="shared" si="106"/>
        <v>11⁄8–12</v>
      </c>
      <c r="X282" s="16" t="str">
        <f t="shared" si="107"/>
        <v>UNF</v>
      </c>
      <c r="Y282" s="16" t="str">
        <f t="shared" si="91"/>
        <v>3A</v>
      </c>
      <c r="Z282" s="16">
        <f t="shared" si="92"/>
        <v>0</v>
      </c>
      <c r="AA282" s="16">
        <f t="shared" si="93"/>
        <v>1.125</v>
      </c>
      <c r="AB282" s="16">
        <f t="shared" si="94"/>
        <v>1.1135999999999999</v>
      </c>
      <c r="AC282" s="16" t="str">
        <f t="shared" si="95"/>
        <v>—</v>
      </c>
      <c r="AD282" s="16">
        <f t="shared" si="96"/>
        <v>1.0709</v>
      </c>
      <c r="AE282" s="16">
        <f t="shared" si="97"/>
        <v>1.0664</v>
      </c>
      <c r="AF282" s="16">
        <f t="shared" si="98"/>
        <v>1.0258</v>
      </c>
      <c r="AG282" s="16" t="str">
        <f t="shared" si="99"/>
        <v>3B</v>
      </c>
      <c r="AH282" s="16">
        <f t="shared" si="100"/>
        <v>1.0349999999999999</v>
      </c>
      <c r="AI282" s="16">
        <f t="shared" si="101"/>
        <v>1.0448</v>
      </c>
      <c r="AJ282" s="16">
        <f t="shared" si="102"/>
        <v>1.0709</v>
      </c>
      <c r="AK282" s="16">
        <f t="shared" si="103"/>
        <v>1.0768</v>
      </c>
      <c r="AL282" s="16">
        <f t="shared" si="104"/>
        <v>1.125</v>
      </c>
    </row>
    <row r="283" spans="3:38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ref="T283:T346" si="108">IF(OR($C283="1A",$C283="2A",$C283="3A"),A283,C283)</f>
        <v>11⁄8–14</v>
      </c>
      <c r="U283" s="16" t="str">
        <f t="shared" ref="U283:U346" si="109">IF(OR($C283="1A",$C283="2A",$C283="3A"),B283,D283)</f>
        <v>UNS</v>
      </c>
      <c r="W283" s="16" t="str">
        <f t="shared" si="106"/>
        <v>11⁄8–14</v>
      </c>
      <c r="X283" s="16" t="str">
        <f t="shared" si="107"/>
        <v>UNS</v>
      </c>
      <c r="Y283" s="16" t="str">
        <f t="shared" ref="Y283:Y346" si="110">IF(OR($C283="1A",$C283="2A",$C283="3A"),C283,E283)</f>
        <v>2A</v>
      </c>
      <c r="Z283" s="16">
        <f t="shared" ref="Z283:Z346" si="111">IF(OR($C283="1A",$C283="2A",$C283="3A"),D283,F283)</f>
        <v>1.6000000000000001E-3</v>
      </c>
      <c r="AA283" s="16">
        <f t="shared" ref="AA283:AA346" si="112">IF(OR($C283="1A",$C283="2A",$C283="3A"),E283,G283)</f>
        <v>1.1234</v>
      </c>
      <c r="AB283" s="16">
        <f t="shared" ref="AB283:AB346" si="113">IF(OR($C283="1A",$C283="2A",$C283="3A"),F283,H283)</f>
        <v>1.1131</v>
      </c>
      <c r="AC283" s="16" t="str">
        <f t="shared" ref="AC283:AC346" si="114">IF(OR($C283="1A",$C283="2A",$C283="3A"),G283,I283)</f>
        <v>—</v>
      </c>
      <c r="AD283" s="16">
        <f t="shared" ref="AD283:AD346" si="115">IF(OR($C283="1A",$C283="2A",$C283="3A"),H283,J283)</f>
        <v>1.077</v>
      </c>
      <c r="AE283" s="16">
        <f t="shared" ref="AE283:AE346" si="116">IF(OR($C283="1A",$C283="2A",$C283="3A"),I283,K283)</f>
        <v>1.0717000000000001</v>
      </c>
      <c r="AF283" s="16">
        <f t="shared" ref="AF283:AF346" si="117">IF(OR($C283="1A",$C283="2A",$C283="3A"),J283,L283)</f>
        <v>1.0384</v>
      </c>
      <c r="AG283" s="16" t="str">
        <f t="shared" ref="AG283:AG346" si="118">IF(OR($C283="1A",$C283="2A",$C283="3A"),K283,M283)</f>
        <v>2B</v>
      </c>
      <c r="AH283" s="16">
        <f t="shared" ref="AH283:AH346" si="119">IF(OR($C283="1A",$C283="2A",$C283="3A"),L283,N283)</f>
        <v>1.048</v>
      </c>
      <c r="AI283" s="16">
        <f t="shared" ref="AI283:AI346" si="120">IF(OR($C283="1A",$C283="2A",$C283="3A"),M283,O283)</f>
        <v>1.0640000000000001</v>
      </c>
      <c r="AJ283" s="16">
        <f t="shared" ref="AJ283:AJ346" si="121">IF(OR($C283="1A",$C283="2A",$C283="3A"),N283,P283)</f>
        <v>1.0786</v>
      </c>
      <c r="AK283" s="16">
        <f t="shared" ref="AK283:AK346" si="122">IF(OR($C283="1A",$C283="2A",$C283="3A"),O283,Q283)</f>
        <v>1.0854999999999999</v>
      </c>
      <c r="AL283" s="16">
        <f t="shared" ref="AL283:AL346" si="123">IF(OR($C283="1A",$C283="2A",$C283="3A"),P283,R283)</f>
        <v>1.125</v>
      </c>
    </row>
    <row r="284" spans="3:38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108"/>
        <v>11⁄8–16</v>
      </c>
      <c r="U284" s="16" t="str">
        <f t="shared" si="109"/>
        <v>UN</v>
      </c>
      <c r="W284" s="16" t="str">
        <f t="shared" si="106"/>
        <v>11⁄8–16</v>
      </c>
      <c r="X284" s="16" t="str">
        <f t="shared" si="107"/>
        <v>UN</v>
      </c>
      <c r="Y284" s="16" t="str">
        <f t="shared" si="110"/>
        <v>2A</v>
      </c>
      <c r="Z284" s="16">
        <f t="shared" si="111"/>
        <v>1.5E-3</v>
      </c>
      <c r="AA284" s="16">
        <f t="shared" si="112"/>
        <v>1.1234999999999999</v>
      </c>
      <c r="AB284" s="16">
        <f t="shared" si="113"/>
        <v>1.1141000000000001</v>
      </c>
      <c r="AC284" s="16" t="str">
        <f t="shared" si="114"/>
        <v>—</v>
      </c>
      <c r="AD284" s="16">
        <f t="shared" si="115"/>
        <v>1.0829</v>
      </c>
      <c r="AE284" s="16">
        <f t="shared" si="116"/>
        <v>1.0779000000000001</v>
      </c>
      <c r="AF284" s="16">
        <f t="shared" si="117"/>
        <v>1.0489999999999999</v>
      </c>
      <c r="AG284" s="16" t="str">
        <f t="shared" si="118"/>
        <v>2B</v>
      </c>
      <c r="AH284" s="16">
        <f t="shared" si="119"/>
        <v>1.0569999999999999</v>
      </c>
      <c r="AI284" s="16">
        <f t="shared" si="120"/>
        <v>1.071</v>
      </c>
      <c r="AJ284" s="16">
        <f t="shared" si="121"/>
        <v>1.0844</v>
      </c>
      <c r="AK284" s="16">
        <f t="shared" si="122"/>
        <v>1.0909</v>
      </c>
      <c r="AL284" s="16">
        <f t="shared" si="123"/>
        <v>1.125</v>
      </c>
    </row>
    <row r="285" spans="3:38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108"/>
        <v>0</v>
      </c>
      <c r="U285" s="16">
        <f t="shared" si="109"/>
        <v>0</v>
      </c>
      <c r="W285" s="16" t="str">
        <f t="shared" si="106"/>
        <v>11⁄8–16</v>
      </c>
      <c r="X285" s="16" t="str">
        <f t="shared" si="107"/>
        <v>UN</v>
      </c>
      <c r="Y285" s="16" t="str">
        <f t="shared" si="110"/>
        <v>3A</v>
      </c>
      <c r="Z285" s="16">
        <f t="shared" si="111"/>
        <v>0</v>
      </c>
      <c r="AA285" s="16">
        <f t="shared" si="112"/>
        <v>1.125</v>
      </c>
      <c r="AB285" s="16">
        <f t="shared" si="113"/>
        <v>1.1155999999999999</v>
      </c>
      <c r="AC285" s="16" t="str">
        <f t="shared" si="114"/>
        <v>—</v>
      </c>
      <c r="AD285" s="16">
        <f t="shared" si="115"/>
        <v>1.0844</v>
      </c>
      <c r="AE285" s="16">
        <f t="shared" si="116"/>
        <v>1.0807</v>
      </c>
      <c r="AF285" s="16">
        <f t="shared" si="117"/>
        <v>1.0505</v>
      </c>
      <c r="AG285" s="16" t="str">
        <f t="shared" si="118"/>
        <v>3B</v>
      </c>
      <c r="AH285" s="16">
        <f t="shared" si="119"/>
        <v>1.0569999999999999</v>
      </c>
      <c r="AI285" s="16">
        <f t="shared" si="120"/>
        <v>1.0658000000000001</v>
      </c>
      <c r="AJ285" s="16">
        <f t="shared" si="121"/>
        <v>1.0844</v>
      </c>
      <c r="AK285" s="16">
        <f t="shared" si="122"/>
        <v>1.0892999999999999</v>
      </c>
      <c r="AL285" s="16">
        <f t="shared" si="123"/>
        <v>1.125</v>
      </c>
    </row>
    <row r="286" spans="3:38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108"/>
        <v>11⁄8–18</v>
      </c>
      <c r="U286" s="16" t="str">
        <f t="shared" si="109"/>
        <v>UNEF</v>
      </c>
      <c r="W286" s="16" t="str">
        <f t="shared" si="106"/>
        <v>11⁄8–18</v>
      </c>
      <c r="X286" s="16" t="str">
        <f t="shared" si="107"/>
        <v>UNEF</v>
      </c>
      <c r="Y286" s="16" t="str">
        <f t="shared" si="110"/>
        <v>2A</v>
      </c>
      <c r="Z286" s="16">
        <f t="shared" si="111"/>
        <v>1.4E-3</v>
      </c>
      <c r="AA286" s="16">
        <f t="shared" si="112"/>
        <v>1.1235999999999999</v>
      </c>
      <c r="AB286" s="16">
        <f t="shared" si="113"/>
        <v>1.1149</v>
      </c>
      <c r="AC286" s="16" t="str">
        <f t="shared" si="114"/>
        <v>—</v>
      </c>
      <c r="AD286" s="16">
        <f t="shared" si="115"/>
        <v>1.0874999999999999</v>
      </c>
      <c r="AE286" s="16">
        <f t="shared" si="116"/>
        <v>1.0828</v>
      </c>
      <c r="AF286" s="16">
        <f t="shared" si="117"/>
        <v>1.0575000000000001</v>
      </c>
      <c r="AG286" s="16" t="str">
        <f t="shared" si="118"/>
        <v>2B</v>
      </c>
      <c r="AH286" s="16">
        <f t="shared" si="119"/>
        <v>1.0649999999999999</v>
      </c>
      <c r="AI286" s="16">
        <f t="shared" si="120"/>
        <v>1.0780000000000001</v>
      </c>
      <c r="AJ286" s="16">
        <f t="shared" si="121"/>
        <v>1.0889</v>
      </c>
      <c r="AK286" s="16">
        <f t="shared" si="122"/>
        <v>1.0951</v>
      </c>
      <c r="AL286" s="16">
        <f t="shared" si="123"/>
        <v>1.125</v>
      </c>
    </row>
    <row r="287" spans="3:38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108"/>
        <v>0</v>
      </c>
      <c r="U287" s="16">
        <f t="shared" si="109"/>
        <v>0</v>
      </c>
      <c r="W287" s="16" t="str">
        <f t="shared" si="106"/>
        <v>11⁄8–18</v>
      </c>
      <c r="X287" s="16" t="str">
        <f t="shared" si="107"/>
        <v>UNEF</v>
      </c>
      <c r="Y287" s="16" t="str">
        <f t="shared" si="110"/>
        <v>3A</v>
      </c>
      <c r="Z287" s="16">
        <f t="shared" si="111"/>
        <v>0</v>
      </c>
      <c r="AA287" s="16">
        <f t="shared" si="112"/>
        <v>1.125</v>
      </c>
      <c r="AB287" s="16">
        <f t="shared" si="113"/>
        <v>1.1163000000000001</v>
      </c>
      <c r="AC287" s="16" t="str">
        <f t="shared" si="114"/>
        <v>—</v>
      </c>
      <c r="AD287" s="16">
        <f t="shared" si="115"/>
        <v>1.0889</v>
      </c>
      <c r="AE287" s="16">
        <f t="shared" si="116"/>
        <v>1.0852999999999999</v>
      </c>
      <c r="AF287" s="16">
        <f t="shared" si="117"/>
        <v>1.0589</v>
      </c>
      <c r="AG287" s="16" t="str">
        <f t="shared" si="118"/>
        <v>3B</v>
      </c>
      <c r="AH287" s="16">
        <f t="shared" si="119"/>
        <v>1.0649999999999999</v>
      </c>
      <c r="AI287" s="16">
        <f t="shared" si="120"/>
        <v>1.073</v>
      </c>
      <c r="AJ287" s="16">
        <f t="shared" si="121"/>
        <v>1.0889</v>
      </c>
      <c r="AK287" s="16">
        <f t="shared" si="122"/>
        <v>1.0934999999999999</v>
      </c>
      <c r="AL287" s="16">
        <f t="shared" si="123"/>
        <v>1.125</v>
      </c>
    </row>
    <row r="288" spans="3:38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108"/>
        <v>11⁄8–20</v>
      </c>
      <c r="U288" s="16" t="str">
        <f t="shared" si="109"/>
        <v>UN</v>
      </c>
      <c r="W288" s="16" t="str">
        <f t="shared" si="106"/>
        <v>11⁄8–20</v>
      </c>
      <c r="X288" s="16" t="str">
        <f t="shared" si="107"/>
        <v>UN</v>
      </c>
      <c r="Y288" s="16" t="str">
        <f t="shared" si="110"/>
        <v>2A</v>
      </c>
      <c r="Z288" s="16">
        <f t="shared" si="111"/>
        <v>1.4E-3</v>
      </c>
      <c r="AA288" s="16">
        <f t="shared" si="112"/>
        <v>1.1235999999999999</v>
      </c>
      <c r="AB288" s="16">
        <f t="shared" si="113"/>
        <v>1.1154999999999999</v>
      </c>
      <c r="AC288" s="16" t="str">
        <f t="shared" si="114"/>
        <v>—</v>
      </c>
      <c r="AD288" s="16">
        <f t="shared" si="115"/>
        <v>1.0911</v>
      </c>
      <c r="AE288" s="16">
        <f t="shared" si="116"/>
        <v>1.0866</v>
      </c>
      <c r="AF288" s="16">
        <f t="shared" si="117"/>
        <v>1.0641</v>
      </c>
      <c r="AG288" s="16" t="str">
        <f t="shared" si="118"/>
        <v>2B</v>
      </c>
      <c r="AH288" s="16">
        <f t="shared" si="119"/>
        <v>1.071</v>
      </c>
      <c r="AI288" s="16">
        <f t="shared" si="120"/>
        <v>1.0820000000000001</v>
      </c>
      <c r="AJ288" s="16">
        <f t="shared" si="121"/>
        <v>1.0925</v>
      </c>
      <c r="AK288" s="16">
        <f t="shared" si="122"/>
        <v>1.0984</v>
      </c>
      <c r="AL288" s="16">
        <f t="shared" si="123"/>
        <v>1.125</v>
      </c>
    </row>
    <row r="289" spans="3:38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108"/>
        <v>0</v>
      </c>
      <c r="U289" s="16">
        <f t="shared" si="109"/>
        <v>0</v>
      </c>
      <c r="W289" s="16" t="str">
        <f t="shared" si="106"/>
        <v>11⁄8–20</v>
      </c>
      <c r="X289" s="16" t="str">
        <f t="shared" si="107"/>
        <v>UN</v>
      </c>
      <c r="Y289" s="16" t="str">
        <f t="shared" si="110"/>
        <v>3A</v>
      </c>
      <c r="Z289" s="16">
        <f t="shared" si="111"/>
        <v>0</v>
      </c>
      <c r="AA289" s="16">
        <f t="shared" si="112"/>
        <v>1.125</v>
      </c>
      <c r="AB289" s="16">
        <f t="shared" si="113"/>
        <v>1.1169</v>
      </c>
      <c r="AC289" s="16" t="str">
        <f t="shared" si="114"/>
        <v>—</v>
      </c>
      <c r="AD289" s="16">
        <f t="shared" si="115"/>
        <v>1.0925</v>
      </c>
      <c r="AE289" s="16">
        <f t="shared" si="116"/>
        <v>1.0891</v>
      </c>
      <c r="AF289" s="16">
        <f t="shared" si="117"/>
        <v>1.0654999999999999</v>
      </c>
      <c r="AG289" s="16" t="str">
        <f t="shared" si="118"/>
        <v>3B</v>
      </c>
      <c r="AH289" s="16">
        <f t="shared" si="119"/>
        <v>1.071</v>
      </c>
      <c r="AI289" s="16">
        <f t="shared" si="120"/>
        <v>1.0787</v>
      </c>
      <c r="AJ289" s="16">
        <f t="shared" si="121"/>
        <v>1.0925</v>
      </c>
      <c r="AK289" s="16">
        <f t="shared" si="122"/>
        <v>1.0969</v>
      </c>
      <c r="AL289" s="16">
        <f t="shared" si="123"/>
        <v>1.125</v>
      </c>
    </row>
    <row r="290" spans="3:38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108"/>
        <v>11⁄8–24</v>
      </c>
      <c r="U290" s="16" t="str">
        <f t="shared" si="109"/>
        <v>UNS</v>
      </c>
      <c r="W290" s="16" t="str">
        <f t="shared" si="106"/>
        <v>11⁄8–24</v>
      </c>
      <c r="X290" s="16" t="str">
        <f t="shared" si="107"/>
        <v>UNS</v>
      </c>
      <c r="Y290" s="16" t="str">
        <f t="shared" si="110"/>
        <v>2A</v>
      </c>
      <c r="Z290" s="16">
        <f t="shared" si="111"/>
        <v>1.2999999999999999E-3</v>
      </c>
      <c r="AA290" s="16">
        <f t="shared" si="112"/>
        <v>1.1236999999999999</v>
      </c>
      <c r="AB290" s="16">
        <f t="shared" si="113"/>
        <v>1.1165</v>
      </c>
      <c r="AC290" s="16" t="str">
        <f t="shared" si="114"/>
        <v>—</v>
      </c>
      <c r="AD290" s="16">
        <f t="shared" si="115"/>
        <v>1.0966</v>
      </c>
      <c r="AE290" s="16">
        <f t="shared" si="116"/>
        <v>1.0924</v>
      </c>
      <c r="AF290" s="16">
        <f t="shared" si="117"/>
        <v>1.0742</v>
      </c>
      <c r="AG290" s="16" t="str">
        <f t="shared" si="118"/>
        <v>2B</v>
      </c>
      <c r="AH290" s="16">
        <f t="shared" si="119"/>
        <v>1.08</v>
      </c>
      <c r="AI290" s="16">
        <f t="shared" si="120"/>
        <v>1.0900000000000001</v>
      </c>
      <c r="AJ290" s="16">
        <f t="shared" si="121"/>
        <v>1.0979000000000001</v>
      </c>
      <c r="AK290" s="16">
        <f t="shared" si="122"/>
        <v>1.1033999999999999</v>
      </c>
      <c r="AL290" s="16">
        <f t="shared" si="123"/>
        <v>1.125</v>
      </c>
    </row>
    <row r="291" spans="3:38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108"/>
        <v>11⁄8–28</v>
      </c>
      <c r="U291" s="16" t="str">
        <f t="shared" si="109"/>
        <v>UN</v>
      </c>
      <c r="W291" s="16" t="str">
        <f t="shared" si="106"/>
        <v>11⁄8–28</v>
      </c>
      <c r="X291" s="16" t="str">
        <f t="shared" si="107"/>
        <v>UN</v>
      </c>
      <c r="Y291" s="16" t="str">
        <f t="shared" si="110"/>
        <v>2A</v>
      </c>
      <c r="Z291" s="16">
        <f t="shared" si="111"/>
        <v>1.1999999999999999E-3</v>
      </c>
      <c r="AA291" s="16">
        <f t="shared" si="112"/>
        <v>1.1237999999999999</v>
      </c>
      <c r="AB291" s="16">
        <f t="shared" si="113"/>
        <v>1.1173</v>
      </c>
      <c r="AC291" s="16" t="str">
        <f t="shared" si="114"/>
        <v>—</v>
      </c>
      <c r="AD291" s="16">
        <f t="shared" si="115"/>
        <v>1.1006</v>
      </c>
      <c r="AE291" s="16">
        <f t="shared" si="116"/>
        <v>1.0966</v>
      </c>
      <c r="AF291" s="16">
        <f t="shared" si="117"/>
        <v>1.0811999999999999</v>
      </c>
      <c r="AG291" s="16" t="str">
        <f t="shared" si="118"/>
        <v>2B</v>
      </c>
      <c r="AH291" s="16">
        <f t="shared" si="119"/>
        <v>1.0860000000000001</v>
      </c>
      <c r="AI291" s="16">
        <f t="shared" si="120"/>
        <v>1.095</v>
      </c>
      <c r="AJ291" s="16">
        <f t="shared" si="121"/>
        <v>1.1017999999999999</v>
      </c>
      <c r="AK291" s="16">
        <f t="shared" si="122"/>
        <v>1.107</v>
      </c>
      <c r="AL291" s="16">
        <f t="shared" si="123"/>
        <v>1.125</v>
      </c>
    </row>
    <row r="292" spans="3:38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108"/>
        <v>0</v>
      </c>
      <c r="U292" s="16">
        <f t="shared" si="109"/>
        <v>0</v>
      </c>
      <c r="W292" s="16" t="str">
        <f t="shared" si="106"/>
        <v>11⁄8–28</v>
      </c>
      <c r="X292" s="16" t="str">
        <f t="shared" si="107"/>
        <v>UN</v>
      </c>
      <c r="Y292" s="16" t="str">
        <f t="shared" si="110"/>
        <v>3A</v>
      </c>
      <c r="Z292" s="16">
        <f t="shared" si="111"/>
        <v>0</v>
      </c>
      <c r="AA292" s="16">
        <f t="shared" si="112"/>
        <v>1.125</v>
      </c>
      <c r="AB292" s="16">
        <f t="shared" si="113"/>
        <v>1.1185</v>
      </c>
      <c r="AC292" s="16" t="str">
        <f t="shared" si="114"/>
        <v>—</v>
      </c>
      <c r="AD292" s="16">
        <f t="shared" si="115"/>
        <v>1.1017999999999999</v>
      </c>
      <c r="AE292" s="16">
        <f t="shared" si="116"/>
        <v>1.0988</v>
      </c>
      <c r="AF292" s="16">
        <f t="shared" si="117"/>
        <v>1.0824</v>
      </c>
      <c r="AG292" s="16" t="str">
        <f t="shared" si="118"/>
        <v>3B</v>
      </c>
      <c r="AH292" s="16">
        <f t="shared" si="119"/>
        <v>1.0860000000000001</v>
      </c>
      <c r="AI292" s="16">
        <f t="shared" si="120"/>
        <v>1.0926</v>
      </c>
      <c r="AJ292" s="16">
        <f t="shared" si="121"/>
        <v>1.1017999999999999</v>
      </c>
      <c r="AK292" s="16">
        <f t="shared" si="122"/>
        <v>1.1056999999999999</v>
      </c>
      <c r="AL292" s="16">
        <f t="shared" si="123"/>
        <v>1.125</v>
      </c>
    </row>
    <row r="293" spans="3:38" x14ac:dyDescent="0.25">
      <c r="C293" s="16" t="s">
        <v>705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108"/>
        <v>13⁄16–8</v>
      </c>
      <c r="U293" s="16" t="str">
        <f t="shared" si="109"/>
        <v>UN</v>
      </c>
      <c r="W293" s="16" t="str">
        <f t="shared" si="106"/>
        <v>13⁄16–8</v>
      </c>
      <c r="X293" s="16" t="str">
        <f t="shared" si="107"/>
        <v>UN</v>
      </c>
      <c r="Y293" s="16" t="str">
        <f t="shared" si="110"/>
        <v>2A</v>
      </c>
      <c r="Z293" s="16">
        <f t="shared" si="111"/>
        <v>2.0999999999999999E-3</v>
      </c>
      <c r="AA293" s="16">
        <f t="shared" si="112"/>
        <v>1.1854</v>
      </c>
      <c r="AB293" s="16">
        <f t="shared" si="113"/>
        <v>1.1704000000000001</v>
      </c>
      <c r="AC293" s="16" t="str">
        <f t="shared" si="114"/>
        <v>—</v>
      </c>
      <c r="AD293" s="16">
        <f t="shared" si="115"/>
        <v>1.1042000000000001</v>
      </c>
      <c r="AE293" s="16">
        <f t="shared" si="116"/>
        <v>1.0972</v>
      </c>
      <c r="AF293" s="16">
        <f t="shared" si="117"/>
        <v>1.0366</v>
      </c>
      <c r="AG293" s="16" t="str">
        <f t="shared" si="118"/>
        <v>2B</v>
      </c>
      <c r="AH293" s="16">
        <f t="shared" si="119"/>
        <v>1.052</v>
      </c>
      <c r="AI293" s="16">
        <f t="shared" si="120"/>
        <v>1.077</v>
      </c>
      <c r="AJ293" s="16">
        <f t="shared" si="121"/>
        <v>1.1063000000000001</v>
      </c>
      <c r="AK293" s="16">
        <f t="shared" si="122"/>
        <v>1.1153999999999999</v>
      </c>
      <c r="AL293" s="16">
        <f t="shared" si="123"/>
        <v>1.1875</v>
      </c>
    </row>
    <row r="294" spans="3:38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108"/>
        <v>0</v>
      </c>
      <c r="U294" s="16">
        <f t="shared" si="109"/>
        <v>0</v>
      </c>
      <c r="W294" s="16" t="str">
        <f t="shared" si="106"/>
        <v>13⁄16–8</v>
      </c>
      <c r="X294" s="16" t="str">
        <f t="shared" si="107"/>
        <v>UN</v>
      </c>
      <c r="Y294" s="16" t="str">
        <f t="shared" si="110"/>
        <v>3A</v>
      </c>
      <c r="Z294" s="16">
        <f t="shared" si="111"/>
        <v>0</v>
      </c>
      <c r="AA294" s="16">
        <f t="shared" si="112"/>
        <v>1.1875</v>
      </c>
      <c r="AB294" s="16">
        <f t="shared" si="113"/>
        <v>1.1725000000000001</v>
      </c>
      <c r="AC294" s="16" t="str">
        <f t="shared" si="114"/>
        <v>—</v>
      </c>
      <c r="AD294" s="16">
        <f t="shared" si="115"/>
        <v>1.1063000000000001</v>
      </c>
      <c r="AE294" s="16">
        <f t="shared" si="116"/>
        <v>1.1011</v>
      </c>
      <c r="AF294" s="16">
        <f t="shared" si="117"/>
        <v>1.0387</v>
      </c>
      <c r="AG294" s="16" t="str">
        <f t="shared" si="118"/>
        <v>3B</v>
      </c>
      <c r="AH294" s="16">
        <f t="shared" si="119"/>
        <v>1.052</v>
      </c>
      <c r="AI294" s="16">
        <f t="shared" si="120"/>
        <v>1.0671999999999999</v>
      </c>
      <c r="AJ294" s="16">
        <f t="shared" si="121"/>
        <v>1.1063000000000001</v>
      </c>
      <c r="AK294" s="16">
        <f t="shared" si="122"/>
        <v>1.1131</v>
      </c>
      <c r="AL294" s="16">
        <f t="shared" si="123"/>
        <v>1.1875</v>
      </c>
    </row>
    <row r="295" spans="3:38" x14ac:dyDescent="0.25">
      <c r="C295" s="16" t="s">
        <v>660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108"/>
        <v>13⁄16–12</v>
      </c>
      <c r="U295" s="16" t="str">
        <f t="shared" si="109"/>
        <v>UN</v>
      </c>
      <c r="W295" s="16" t="str">
        <f t="shared" si="106"/>
        <v>13⁄16–12</v>
      </c>
      <c r="X295" s="16" t="str">
        <f t="shared" si="107"/>
        <v>UN</v>
      </c>
      <c r="Y295" s="16" t="str">
        <f t="shared" si="110"/>
        <v>2A</v>
      </c>
      <c r="Z295" s="16">
        <f t="shared" si="111"/>
        <v>1.6999999999999999E-3</v>
      </c>
      <c r="AA295" s="16">
        <f t="shared" si="112"/>
        <v>1.1858</v>
      </c>
      <c r="AB295" s="16">
        <f t="shared" si="113"/>
        <v>1.1744000000000001</v>
      </c>
      <c r="AC295" s="16" t="str">
        <f t="shared" si="114"/>
        <v>—</v>
      </c>
      <c r="AD295" s="16">
        <f t="shared" si="115"/>
        <v>1.1316999999999999</v>
      </c>
      <c r="AE295" s="16">
        <f t="shared" si="116"/>
        <v>1.1258999999999999</v>
      </c>
      <c r="AF295" s="16">
        <f t="shared" si="117"/>
        <v>1.0866</v>
      </c>
      <c r="AG295" s="16" t="str">
        <f t="shared" si="118"/>
        <v>2B</v>
      </c>
      <c r="AH295" s="16">
        <f t="shared" si="119"/>
        <v>1.097</v>
      </c>
      <c r="AI295" s="16">
        <f t="shared" si="120"/>
        <v>1.115</v>
      </c>
      <c r="AJ295" s="16">
        <f t="shared" si="121"/>
        <v>1.1334</v>
      </c>
      <c r="AK295" s="16">
        <f t="shared" si="122"/>
        <v>1.1409</v>
      </c>
      <c r="AL295" s="16">
        <f t="shared" si="123"/>
        <v>1.1875</v>
      </c>
    </row>
    <row r="296" spans="3:38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108"/>
        <v>0</v>
      </c>
      <c r="U296" s="16">
        <f t="shared" si="109"/>
        <v>0</v>
      </c>
      <c r="W296" s="16" t="str">
        <f t="shared" si="106"/>
        <v>13⁄16–12</v>
      </c>
      <c r="X296" s="16" t="str">
        <f t="shared" si="107"/>
        <v>UN</v>
      </c>
      <c r="Y296" s="16" t="str">
        <f t="shared" si="110"/>
        <v>3A</v>
      </c>
      <c r="Z296" s="16">
        <f t="shared" si="111"/>
        <v>0</v>
      </c>
      <c r="AA296" s="16">
        <f t="shared" si="112"/>
        <v>1.1875</v>
      </c>
      <c r="AB296" s="16">
        <f t="shared" si="113"/>
        <v>1.1760999999999999</v>
      </c>
      <c r="AC296" s="16" t="str">
        <f t="shared" si="114"/>
        <v>—</v>
      </c>
      <c r="AD296" s="16">
        <f t="shared" si="115"/>
        <v>1.1334</v>
      </c>
      <c r="AE296" s="16">
        <f t="shared" si="116"/>
        <v>1.1291</v>
      </c>
      <c r="AF296" s="16">
        <f t="shared" si="117"/>
        <v>1.0883</v>
      </c>
      <c r="AG296" s="16" t="str">
        <f t="shared" si="118"/>
        <v>3B</v>
      </c>
      <c r="AH296" s="16">
        <f t="shared" si="119"/>
        <v>1.097</v>
      </c>
      <c r="AI296" s="16">
        <f t="shared" si="120"/>
        <v>1.1073</v>
      </c>
      <c r="AJ296" s="16">
        <f t="shared" si="121"/>
        <v>1.1334</v>
      </c>
      <c r="AK296" s="16">
        <f t="shared" si="122"/>
        <v>1.139</v>
      </c>
      <c r="AL296" s="16">
        <f t="shared" si="123"/>
        <v>1.1875</v>
      </c>
    </row>
    <row r="297" spans="3:38" x14ac:dyDescent="0.25">
      <c r="C297" s="16" t="s">
        <v>661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108"/>
        <v>13⁄16–16</v>
      </c>
      <c r="U297" s="16" t="str">
        <f t="shared" si="109"/>
        <v>UN</v>
      </c>
      <c r="W297" s="16" t="str">
        <f t="shared" si="106"/>
        <v>13⁄16–16</v>
      </c>
      <c r="X297" s="16" t="str">
        <f t="shared" si="107"/>
        <v>UN</v>
      </c>
      <c r="Y297" s="16" t="str">
        <f t="shared" si="110"/>
        <v>2A</v>
      </c>
      <c r="Z297" s="16">
        <f t="shared" si="111"/>
        <v>1.5E-3</v>
      </c>
      <c r="AA297" s="16">
        <f t="shared" si="112"/>
        <v>1.1859999999999999</v>
      </c>
      <c r="AB297" s="16">
        <f t="shared" si="113"/>
        <v>1.1766000000000001</v>
      </c>
      <c r="AC297" s="16" t="str">
        <f t="shared" si="114"/>
        <v>—</v>
      </c>
      <c r="AD297" s="16">
        <f t="shared" si="115"/>
        <v>1.1454</v>
      </c>
      <c r="AE297" s="16">
        <f t="shared" si="116"/>
        <v>1.1403000000000001</v>
      </c>
      <c r="AF297" s="16">
        <f t="shared" si="117"/>
        <v>1.1114999999999999</v>
      </c>
      <c r="AG297" s="16" t="str">
        <f t="shared" si="118"/>
        <v>2B</v>
      </c>
      <c r="AH297" s="16">
        <f t="shared" si="119"/>
        <v>1.1200000000000001</v>
      </c>
      <c r="AI297" s="16">
        <f t="shared" si="120"/>
        <v>1.1339999999999999</v>
      </c>
      <c r="AJ297" s="16">
        <f t="shared" si="121"/>
        <v>1.1469</v>
      </c>
      <c r="AK297" s="16">
        <f t="shared" si="122"/>
        <v>1.1535</v>
      </c>
      <c r="AL297" s="16">
        <f t="shared" si="123"/>
        <v>1.1875</v>
      </c>
    </row>
    <row r="298" spans="3:38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108"/>
        <v>0</v>
      </c>
      <c r="U298" s="16">
        <f t="shared" si="109"/>
        <v>0</v>
      </c>
      <c r="W298" s="16" t="str">
        <f t="shared" si="106"/>
        <v>13⁄16–16</v>
      </c>
      <c r="X298" s="16" t="str">
        <f t="shared" si="107"/>
        <v>UN</v>
      </c>
      <c r="Y298" s="16" t="str">
        <f t="shared" si="110"/>
        <v>3A</v>
      </c>
      <c r="Z298" s="16">
        <f t="shared" si="111"/>
        <v>0</v>
      </c>
      <c r="AA298" s="16">
        <f t="shared" si="112"/>
        <v>1.1875</v>
      </c>
      <c r="AB298" s="16">
        <f t="shared" si="113"/>
        <v>1.1780999999999999</v>
      </c>
      <c r="AC298" s="16" t="str">
        <f t="shared" si="114"/>
        <v>—</v>
      </c>
      <c r="AD298" s="16">
        <f t="shared" si="115"/>
        <v>1.1469</v>
      </c>
      <c r="AE298" s="16">
        <f t="shared" si="116"/>
        <v>1.1431</v>
      </c>
      <c r="AF298" s="16">
        <f t="shared" si="117"/>
        <v>1.113</v>
      </c>
      <c r="AG298" s="16" t="str">
        <f t="shared" si="118"/>
        <v>3B</v>
      </c>
      <c r="AH298" s="16">
        <f t="shared" si="119"/>
        <v>1.1200000000000001</v>
      </c>
      <c r="AI298" s="16">
        <f t="shared" si="120"/>
        <v>1.1283000000000001</v>
      </c>
      <c r="AJ298" s="16">
        <f t="shared" si="121"/>
        <v>1.1469</v>
      </c>
      <c r="AK298" s="16">
        <f t="shared" si="122"/>
        <v>1.1518999999999999</v>
      </c>
      <c r="AL298" s="16">
        <f t="shared" si="123"/>
        <v>1.1875</v>
      </c>
    </row>
    <row r="299" spans="3:38" x14ac:dyDescent="0.25">
      <c r="C299" s="16" t="s">
        <v>706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108"/>
        <v>13⁄16–18</v>
      </c>
      <c r="U299" s="16" t="str">
        <f t="shared" si="109"/>
        <v>UNEF</v>
      </c>
      <c r="W299" s="16" t="str">
        <f t="shared" si="106"/>
        <v>13⁄16–18</v>
      </c>
      <c r="X299" s="16" t="str">
        <f t="shared" si="107"/>
        <v>UNEF</v>
      </c>
      <c r="Y299" s="16" t="str">
        <f t="shared" si="110"/>
        <v>2A</v>
      </c>
      <c r="Z299" s="16">
        <f t="shared" si="111"/>
        <v>1.5E-3</v>
      </c>
      <c r="AA299" s="16">
        <f t="shared" si="112"/>
        <v>1.1859999999999999</v>
      </c>
      <c r="AB299" s="16">
        <f t="shared" si="113"/>
        <v>1.1773</v>
      </c>
      <c r="AC299" s="16" t="str">
        <f t="shared" si="114"/>
        <v>—</v>
      </c>
      <c r="AD299" s="16">
        <f t="shared" si="115"/>
        <v>1.1498999999999999</v>
      </c>
      <c r="AE299" s="16">
        <f t="shared" si="116"/>
        <v>1.145</v>
      </c>
      <c r="AF299" s="16">
        <f t="shared" si="117"/>
        <v>1.1198999999999999</v>
      </c>
      <c r="AG299" s="16" t="str">
        <f t="shared" si="118"/>
        <v>2B</v>
      </c>
      <c r="AH299" s="16">
        <f t="shared" si="119"/>
        <v>1.127</v>
      </c>
      <c r="AI299" s="16">
        <f t="shared" si="120"/>
        <v>1.1399999999999999</v>
      </c>
      <c r="AJ299" s="16">
        <f t="shared" si="121"/>
        <v>1.1514</v>
      </c>
      <c r="AK299" s="16">
        <f t="shared" si="122"/>
        <v>1.1577</v>
      </c>
      <c r="AL299" s="16">
        <f t="shared" si="123"/>
        <v>1.1875</v>
      </c>
    </row>
    <row r="300" spans="3:38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108"/>
        <v>0</v>
      </c>
      <c r="U300" s="16">
        <f t="shared" si="109"/>
        <v>0</v>
      </c>
      <c r="W300" s="16" t="str">
        <f t="shared" si="106"/>
        <v>13⁄16–18</v>
      </c>
      <c r="X300" s="16" t="str">
        <f t="shared" si="107"/>
        <v>UNEF</v>
      </c>
      <c r="Y300" s="16" t="str">
        <f t="shared" si="110"/>
        <v>3A</v>
      </c>
      <c r="Z300" s="16">
        <f t="shared" si="111"/>
        <v>0</v>
      </c>
      <c r="AA300" s="16">
        <f t="shared" si="112"/>
        <v>1.1875</v>
      </c>
      <c r="AB300" s="16">
        <f t="shared" si="113"/>
        <v>1.1788000000000001</v>
      </c>
      <c r="AC300" s="16" t="str">
        <f t="shared" si="114"/>
        <v>—</v>
      </c>
      <c r="AD300" s="16">
        <f t="shared" si="115"/>
        <v>1.1514</v>
      </c>
      <c r="AE300" s="16">
        <f t="shared" si="116"/>
        <v>1.1477999999999999</v>
      </c>
      <c r="AF300" s="16">
        <f t="shared" si="117"/>
        <v>1.1214</v>
      </c>
      <c r="AG300" s="16" t="str">
        <f t="shared" si="118"/>
        <v>3B</v>
      </c>
      <c r="AH300" s="16">
        <f t="shared" si="119"/>
        <v>1.127</v>
      </c>
      <c r="AI300" s="16">
        <f t="shared" si="120"/>
        <v>1.1355</v>
      </c>
      <c r="AJ300" s="16">
        <f t="shared" si="121"/>
        <v>1.1514</v>
      </c>
      <c r="AK300" s="16">
        <f t="shared" si="122"/>
        <v>1.1560999999999999</v>
      </c>
      <c r="AL300" s="16">
        <f t="shared" si="123"/>
        <v>1.1875</v>
      </c>
    </row>
    <row r="301" spans="3:38" x14ac:dyDescent="0.25">
      <c r="C301" s="16" t="s">
        <v>662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108"/>
        <v>13⁄16–20</v>
      </c>
      <c r="U301" s="16" t="str">
        <f t="shared" si="109"/>
        <v>UN</v>
      </c>
      <c r="W301" s="16" t="str">
        <f t="shared" si="106"/>
        <v>13⁄16–20</v>
      </c>
      <c r="X301" s="16" t="str">
        <f t="shared" si="107"/>
        <v>UN</v>
      </c>
      <c r="Y301" s="16" t="str">
        <f t="shared" si="110"/>
        <v>2A</v>
      </c>
      <c r="Z301" s="16">
        <f t="shared" si="111"/>
        <v>1.4E-3</v>
      </c>
      <c r="AA301" s="16">
        <f t="shared" si="112"/>
        <v>1.1860999999999999</v>
      </c>
      <c r="AB301" s="16">
        <f t="shared" si="113"/>
        <v>1.1779999999999999</v>
      </c>
      <c r="AC301" s="16" t="str">
        <f t="shared" si="114"/>
        <v>—</v>
      </c>
      <c r="AD301" s="16">
        <f t="shared" si="115"/>
        <v>1.1536</v>
      </c>
      <c r="AE301" s="16">
        <f t="shared" si="116"/>
        <v>1.1489</v>
      </c>
      <c r="AF301" s="16">
        <f t="shared" si="117"/>
        <v>1.1266</v>
      </c>
      <c r="AG301" s="16" t="str">
        <f t="shared" si="118"/>
        <v>2B</v>
      </c>
      <c r="AH301" s="16">
        <f t="shared" si="119"/>
        <v>1.133</v>
      </c>
      <c r="AI301" s="16">
        <f t="shared" si="120"/>
        <v>1.145</v>
      </c>
      <c r="AJ301" s="16">
        <f t="shared" si="121"/>
        <v>1.155</v>
      </c>
      <c r="AK301" s="16">
        <f t="shared" si="122"/>
        <v>1.1611</v>
      </c>
      <c r="AL301" s="16">
        <f t="shared" si="123"/>
        <v>1.1875</v>
      </c>
    </row>
    <row r="302" spans="3:38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108"/>
        <v>0</v>
      </c>
      <c r="U302" s="16">
        <f t="shared" si="109"/>
        <v>0</v>
      </c>
      <c r="W302" s="16" t="str">
        <f t="shared" si="106"/>
        <v>13⁄16–20</v>
      </c>
      <c r="X302" s="16" t="str">
        <f t="shared" si="107"/>
        <v>UN</v>
      </c>
      <c r="Y302" s="16" t="str">
        <f t="shared" si="110"/>
        <v>3A</v>
      </c>
      <c r="Z302" s="16">
        <f t="shared" si="111"/>
        <v>0</v>
      </c>
      <c r="AA302" s="16">
        <f t="shared" si="112"/>
        <v>1.1875</v>
      </c>
      <c r="AB302" s="16">
        <f t="shared" si="113"/>
        <v>1.1794</v>
      </c>
      <c r="AC302" s="16" t="str">
        <f t="shared" si="114"/>
        <v>—</v>
      </c>
      <c r="AD302" s="16">
        <f t="shared" si="115"/>
        <v>1.155</v>
      </c>
      <c r="AE302" s="16">
        <f t="shared" si="116"/>
        <v>1.1515</v>
      </c>
      <c r="AF302" s="16">
        <f t="shared" si="117"/>
        <v>1.1279999999999999</v>
      </c>
      <c r="AG302" s="16" t="str">
        <f t="shared" si="118"/>
        <v>3B</v>
      </c>
      <c r="AH302" s="16">
        <f t="shared" si="119"/>
        <v>1.133</v>
      </c>
      <c r="AI302" s="16">
        <f t="shared" si="120"/>
        <v>1.1412</v>
      </c>
      <c r="AJ302" s="16">
        <f t="shared" si="121"/>
        <v>1.155</v>
      </c>
      <c r="AK302" s="16">
        <f t="shared" si="122"/>
        <v>1.1595</v>
      </c>
      <c r="AL302" s="16">
        <f t="shared" si="123"/>
        <v>1.1875</v>
      </c>
    </row>
    <row r="303" spans="3:38" x14ac:dyDescent="0.25">
      <c r="C303" s="16" t="s">
        <v>663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108"/>
        <v>13⁄16–28</v>
      </c>
      <c r="U303" s="16" t="str">
        <f t="shared" si="109"/>
        <v>UN</v>
      </c>
      <c r="W303" s="16" t="str">
        <f t="shared" si="106"/>
        <v>13⁄16–28</v>
      </c>
      <c r="X303" s="16" t="str">
        <f t="shared" si="107"/>
        <v>UN</v>
      </c>
      <c r="Y303" s="16" t="str">
        <f t="shared" si="110"/>
        <v>2A</v>
      </c>
      <c r="Z303" s="16">
        <f t="shared" si="111"/>
        <v>1.1999999999999999E-3</v>
      </c>
      <c r="AA303" s="16">
        <f t="shared" si="112"/>
        <v>1.1862999999999999</v>
      </c>
      <c r="AB303" s="16">
        <f t="shared" si="113"/>
        <v>1.1798</v>
      </c>
      <c r="AC303" s="16" t="str">
        <f t="shared" si="114"/>
        <v>—</v>
      </c>
      <c r="AD303" s="16">
        <f t="shared" si="115"/>
        <v>1.1631</v>
      </c>
      <c r="AE303" s="16">
        <f t="shared" si="116"/>
        <v>1.159</v>
      </c>
      <c r="AF303" s="16">
        <f t="shared" si="117"/>
        <v>1.1436999999999999</v>
      </c>
      <c r="AG303" s="16" t="str">
        <f t="shared" si="118"/>
        <v>2B</v>
      </c>
      <c r="AH303" s="16">
        <f t="shared" si="119"/>
        <v>1.149</v>
      </c>
      <c r="AI303" s="16">
        <f t="shared" si="120"/>
        <v>1.157</v>
      </c>
      <c r="AJ303" s="16">
        <f t="shared" si="121"/>
        <v>1.1642999999999999</v>
      </c>
      <c r="AK303" s="16">
        <f t="shared" si="122"/>
        <v>1.1696</v>
      </c>
      <c r="AL303" s="16">
        <f t="shared" si="123"/>
        <v>1.1875</v>
      </c>
    </row>
    <row r="304" spans="3:38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108"/>
        <v>0</v>
      </c>
      <c r="U304" s="16">
        <f t="shared" si="109"/>
        <v>0</v>
      </c>
      <c r="W304" s="16" t="str">
        <f t="shared" si="106"/>
        <v>13⁄16–28</v>
      </c>
      <c r="X304" s="16" t="str">
        <f t="shared" si="107"/>
        <v>UN</v>
      </c>
      <c r="Y304" s="16" t="str">
        <f t="shared" si="110"/>
        <v>3A</v>
      </c>
      <c r="Z304" s="16">
        <f t="shared" si="111"/>
        <v>0</v>
      </c>
      <c r="AA304" s="16">
        <f t="shared" si="112"/>
        <v>1.1875</v>
      </c>
      <c r="AB304" s="16">
        <f t="shared" si="113"/>
        <v>1.181</v>
      </c>
      <c r="AC304" s="16" t="str">
        <f t="shared" si="114"/>
        <v>—</v>
      </c>
      <c r="AD304" s="16">
        <f t="shared" si="115"/>
        <v>1.1642999999999999</v>
      </c>
      <c r="AE304" s="16">
        <f t="shared" si="116"/>
        <v>1.1612</v>
      </c>
      <c r="AF304" s="16">
        <f t="shared" si="117"/>
        <v>1.1449</v>
      </c>
      <c r="AG304" s="16" t="str">
        <f t="shared" si="118"/>
        <v>3B</v>
      </c>
      <c r="AH304" s="16">
        <f t="shared" si="119"/>
        <v>1.149</v>
      </c>
      <c r="AI304" s="16">
        <f t="shared" si="120"/>
        <v>1.1551</v>
      </c>
      <c r="AJ304" s="16">
        <f t="shared" si="121"/>
        <v>1.1642999999999999</v>
      </c>
      <c r="AK304" s="16">
        <f t="shared" si="122"/>
        <v>1.1682999999999999</v>
      </c>
      <c r="AL304" s="16">
        <f t="shared" si="123"/>
        <v>1.1875</v>
      </c>
    </row>
    <row r="305" spans="3:38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108"/>
        <v>11⁄4–7</v>
      </c>
      <c r="U305" s="16" t="str">
        <f t="shared" si="109"/>
        <v>UNC</v>
      </c>
      <c r="W305" s="16" t="str">
        <f t="shared" si="106"/>
        <v>11⁄4–7</v>
      </c>
      <c r="X305" s="16" t="str">
        <f t="shared" si="107"/>
        <v>UNC</v>
      </c>
      <c r="Y305" s="16" t="str">
        <f t="shared" si="110"/>
        <v>1A</v>
      </c>
      <c r="Z305" s="16">
        <f t="shared" si="111"/>
        <v>2.2000000000000001E-3</v>
      </c>
      <c r="AA305" s="16">
        <f t="shared" si="112"/>
        <v>1.2478</v>
      </c>
      <c r="AB305" s="16">
        <f t="shared" si="113"/>
        <v>1.2232000000000001</v>
      </c>
      <c r="AC305" s="16" t="str">
        <f t="shared" si="114"/>
        <v>—</v>
      </c>
      <c r="AD305" s="16">
        <f t="shared" si="115"/>
        <v>1.155</v>
      </c>
      <c r="AE305" s="16">
        <f t="shared" si="116"/>
        <v>1.1438999999999999</v>
      </c>
      <c r="AF305" s="16">
        <f t="shared" si="117"/>
        <v>1.0777000000000001</v>
      </c>
      <c r="AG305" s="16" t="str">
        <f t="shared" si="118"/>
        <v>1B</v>
      </c>
      <c r="AH305" s="16">
        <f t="shared" si="119"/>
        <v>1.095</v>
      </c>
      <c r="AI305" s="16">
        <f t="shared" si="120"/>
        <v>1.123</v>
      </c>
      <c r="AJ305" s="16">
        <f t="shared" si="121"/>
        <v>1.1572</v>
      </c>
      <c r="AK305" s="16">
        <f t="shared" si="122"/>
        <v>1.1716</v>
      </c>
      <c r="AL305" s="16">
        <f t="shared" si="123"/>
        <v>1.25</v>
      </c>
    </row>
    <row r="306" spans="3:38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108"/>
        <v>0</v>
      </c>
      <c r="U306" s="16">
        <f t="shared" si="109"/>
        <v>0</v>
      </c>
      <c r="W306" s="16" t="str">
        <f t="shared" si="106"/>
        <v>11⁄4–7</v>
      </c>
      <c r="X306" s="16" t="str">
        <f t="shared" si="107"/>
        <v>UNC</v>
      </c>
      <c r="Y306" s="16" t="str">
        <f t="shared" si="110"/>
        <v>2A</v>
      </c>
      <c r="Z306" s="16">
        <f t="shared" si="111"/>
        <v>2.2000000000000001E-3</v>
      </c>
      <c r="AA306" s="16">
        <f t="shared" si="112"/>
        <v>1.2478</v>
      </c>
      <c r="AB306" s="16">
        <f t="shared" si="113"/>
        <v>1.2314000000000001</v>
      </c>
      <c r="AC306" s="16">
        <f t="shared" si="114"/>
        <v>1.2232000000000001</v>
      </c>
      <c r="AD306" s="16">
        <f t="shared" si="115"/>
        <v>1.155</v>
      </c>
      <c r="AE306" s="16">
        <f t="shared" si="116"/>
        <v>1.1476</v>
      </c>
      <c r="AF306" s="16">
        <f t="shared" si="117"/>
        <v>1.0777000000000001</v>
      </c>
      <c r="AG306" s="16" t="str">
        <f t="shared" si="118"/>
        <v>2B</v>
      </c>
      <c r="AH306" s="16">
        <f t="shared" si="119"/>
        <v>1.095</v>
      </c>
      <c r="AI306" s="16">
        <f t="shared" si="120"/>
        <v>1.123</v>
      </c>
      <c r="AJ306" s="16">
        <f t="shared" si="121"/>
        <v>1.1572</v>
      </c>
      <c r="AK306" s="16">
        <f t="shared" si="122"/>
        <v>1.1668000000000001</v>
      </c>
      <c r="AL306" s="16">
        <f t="shared" si="123"/>
        <v>1.25</v>
      </c>
    </row>
    <row r="307" spans="3:38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108"/>
        <v>0</v>
      </c>
      <c r="U307" s="16">
        <f t="shared" si="109"/>
        <v>0</v>
      </c>
      <c r="W307" s="16" t="str">
        <f t="shared" si="106"/>
        <v>11⁄4–7</v>
      </c>
      <c r="X307" s="16" t="str">
        <f t="shared" si="107"/>
        <v>UNC</v>
      </c>
      <c r="Y307" s="16" t="str">
        <f t="shared" si="110"/>
        <v>3A</v>
      </c>
      <c r="Z307" s="16">
        <f t="shared" si="111"/>
        <v>0</v>
      </c>
      <c r="AA307" s="16">
        <f t="shared" si="112"/>
        <v>1.25</v>
      </c>
      <c r="AB307" s="16">
        <f t="shared" si="113"/>
        <v>1.2336</v>
      </c>
      <c r="AC307" s="16" t="str">
        <f t="shared" si="114"/>
        <v>—</v>
      </c>
      <c r="AD307" s="16">
        <f t="shared" si="115"/>
        <v>1.1572</v>
      </c>
      <c r="AE307" s="16">
        <f t="shared" si="116"/>
        <v>1.1516999999999999</v>
      </c>
      <c r="AF307" s="16">
        <f t="shared" si="117"/>
        <v>1.0799000000000001</v>
      </c>
      <c r="AG307" s="16" t="str">
        <f t="shared" si="118"/>
        <v>3B</v>
      </c>
      <c r="AH307" s="16">
        <f t="shared" si="119"/>
        <v>1.095</v>
      </c>
      <c r="AI307" s="16">
        <f t="shared" si="120"/>
        <v>1.1125</v>
      </c>
      <c r="AJ307" s="16">
        <f t="shared" si="121"/>
        <v>1.1572</v>
      </c>
      <c r="AK307" s="16">
        <f t="shared" si="122"/>
        <v>1.1644000000000001</v>
      </c>
      <c r="AL307" s="16">
        <f t="shared" si="123"/>
        <v>1.25</v>
      </c>
    </row>
    <row r="308" spans="3:38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108"/>
        <v>11⁄4–8</v>
      </c>
      <c r="U308" s="16" t="str">
        <f t="shared" si="109"/>
        <v>UN</v>
      </c>
      <c r="W308" s="16" t="str">
        <f t="shared" si="106"/>
        <v>11⁄4–8</v>
      </c>
      <c r="X308" s="16" t="str">
        <f t="shared" si="107"/>
        <v>UN</v>
      </c>
      <c r="Y308" s="16" t="str">
        <f t="shared" si="110"/>
        <v>2A</v>
      </c>
      <c r="Z308" s="16">
        <f t="shared" si="111"/>
        <v>2.0999999999999999E-3</v>
      </c>
      <c r="AA308" s="16">
        <f t="shared" si="112"/>
        <v>1.2479</v>
      </c>
      <c r="AB308" s="16">
        <f t="shared" si="113"/>
        <v>1.2329000000000001</v>
      </c>
      <c r="AC308" s="16">
        <f t="shared" si="114"/>
        <v>1.2254</v>
      </c>
      <c r="AD308" s="16">
        <f t="shared" si="115"/>
        <v>1.1667000000000001</v>
      </c>
      <c r="AE308" s="16">
        <f t="shared" si="116"/>
        <v>1.1597</v>
      </c>
      <c r="AF308" s="16">
        <f t="shared" si="117"/>
        <v>1.0991</v>
      </c>
      <c r="AG308" s="16" t="str">
        <f t="shared" si="118"/>
        <v>2B</v>
      </c>
      <c r="AH308" s="16">
        <f t="shared" si="119"/>
        <v>1.115</v>
      </c>
      <c r="AI308" s="16">
        <f t="shared" si="120"/>
        <v>1.1399999999999999</v>
      </c>
      <c r="AJ308" s="16">
        <f t="shared" si="121"/>
        <v>1.1688000000000001</v>
      </c>
      <c r="AK308" s="16">
        <f t="shared" si="122"/>
        <v>1.1779999999999999</v>
      </c>
      <c r="AL308" s="16">
        <f t="shared" si="123"/>
        <v>1.25</v>
      </c>
    </row>
    <row r="309" spans="3:38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108"/>
        <v>0</v>
      </c>
      <c r="U309" s="16">
        <f t="shared" si="109"/>
        <v>0</v>
      </c>
      <c r="W309" s="16" t="str">
        <f t="shared" ref="W309:W372" si="124">IF(T309=0,IF(T308=0,T307,T308),T309)</f>
        <v>11⁄4–8</v>
      </c>
      <c r="X309" s="16" t="str">
        <f t="shared" ref="X309:X372" si="125">IF(U309=0,IF(U308=0,U307,U308),U309)</f>
        <v>UN</v>
      </c>
      <c r="Y309" s="16" t="str">
        <f t="shared" si="110"/>
        <v>3A</v>
      </c>
      <c r="Z309" s="16">
        <f t="shared" si="111"/>
        <v>0</v>
      </c>
      <c r="AA309" s="16">
        <f t="shared" si="112"/>
        <v>1.25</v>
      </c>
      <c r="AB309" s="16">
        <f t="shared" si="113"/>
        <v>1.2350000000000001</v>
      </c>
      <c r="AC309" s="16" t="str">
        <f t="shared" si="114"/>
        <v>—</v>
      </c>
      <c r="AD309" s="16">
        <f t="shared" si="115"/>
        <v>1.1688000000000001</v>
      </c>
      <c r="AE309" s="16">
        <f t="shared" si="116"/>
        <v>1.1635</v>
      </c>
      <c r="AF309" s="16">
        <f t="shared" si="117"/>
        <v>1.1012</v>
      </c>
      <c r="AG309" s="16" t="str">
        <f t="shared" si="118"/>
        <v>3B</v>
      </c>
      <c r="AH309" s="16">
        <f t="shared" si="119"/>
        <v>1.115</v>
      </c>
      <c r="AI309" s="16">
        <f t="shared" si="120"/>
        <v>1.1296999999999999</v>
      </c>
      <c r="AJ309" s="16">
        <f t="shared" si="121"/>
        <v>1.1688000000000001</v>
      </c>
      <c r="AK309" s="16">
        <f t="shared" si="122"/>
        <v>1.1757</v>
      </c>
      <c r="AL309" s="16">
        <f t="shared" si="123"/>
        <v>1.25</v>
      </c>
    </row>
    <row r="310" spans="3:38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108"/>
        <v>11⁄4–10</v>
      </c>
      <c r="U310" s="16" t="str">
        <f t="shared" si="109"/>
        <v>UNS</v>
      </c>
      <c r="W310" s="16" t="str">
        <f t="shared" si="124"/>
        <v>11⁄4–10</v>
      </c>
      <c r="X310" s="16" t="str">
        <f t="shared" si="125"/>
        <v>UNS</v>
      </c>
      <c r="Y310" s="16" t="str">
        <f t="shared" si="110"/>
        <v>2A</v>
      </c>
      <c r="Z310" s="16">
        <f t="shared" si="111"/>
        <v>1.9E-3</v>
      </c>
      <c r="AA310" s="16">
        <f t="shared" si="112"/>
        <v>1.2481</v>
      </c>
      <c r="AB310" s="16">
        <f t="shared" si="113"/>
        <v>1.2352000000000001</v>
      </c>
      <c r="AC310" s="16" t="str">
        <f t="shared" si="114"/>
        <v>—</v>
      </c>
      <c r="AD310" s="16">
        <f t="shared" si="115"/>
        <v>1.1831</v>
      </c>
      <c r="AE310" s="16">
        <f t="shared" si="116"/>
        <v>1.1768000000000001</v>
      </c>
      <c r="AF310" s="16">
        <f t="shared" si="117"/>
        <v>1.1291</v>
      </c>
      <c r="AG310" s="16" t="str">
        <f t="shared" si="118"/>
        <v>2B</v>
      </c>
      <c r="AH310" s="16">
        <f t="shared" si="119"/>
        <v>1.1419999999999999</v>
      </c>
      <c r="AI310" s="16">
        <f t="shared" si="120"/>
        <v>1.163</v>
      </c>
      <c r="AJ310" s="16">
        <f t="shared" si="121"/>
        <v>1.1850000000000001</v>
      </c>
      <c r="AK310" s="16">
        <f t="shared" si="122"/>
        <v>1.1932</v>
      </c>
      <c r="AL310" s="16">
        <f t="shared" si="123"/>
        <v>1.25</v>
      </c>
    </row>
    <row r="311" spans="3:38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108"/>
        <v>11⁄4–12</v>
      </c>
      <c r="U311" s="16" t="str">
        <f t="shared" si="109"/>
        <v>UNF</v>
      </c>
      <c r="W311" s="16" t="str">
        <f t="shared" si="124"/>
        <v>11⁄4–12</v>
      </c>
      <c r="X311" s="16" t="str">
        <f t="shared" si="125"/>
        <v>UNF</v>
      </c>
      <c r="Y311" s="16" t="str">
        <f t="shared" si="110"/>
        <v>1A</v>
      </c>
      <c r="Z311" s="16">
        <f t="shared" si="111"/>
        <v>1.8E-3</v>
      </c>
      <c r="AA311" s="16">
        <f t="shared" si="112"/>
        <v>1.2482</v>
      </c>
      <c r="AB311" s="16">
        <f t="shared" si="113"/>
        <v>1.2310000000000001</v>
      </c>
      <c r="AC311" s="16" t="str">
        <f t="shared" si="114"/>
        <v>—</v>
      </c>
      <c r="AD311" s="16">
        <f t="shared" si="115"/>
        <v>1.1940999999999999</v>
      </c>
      <c r="AE311" s="16">
        <f t="shared" si="116"/>
        <v>1.1849000000000001</v>
      </c>
      <c r="AF311" s="16">
        <f t="shared" si="117"/>
        <v>1.149</v>
      </c>
      <c r="AG311" s="16" t="str">
        <f t="shared" si="118"/>
        <v>1B</v>
      </c>
      <c r="AH311" s="16">
        <f t="shared" si="119"/>
        <v>1.1599999999999999</v>
      </c>
      <c r="AI311" s="16">
        <f t="shared" si="120"/>
        <v>1.1779999999999999</v>
      </c>
      <c r="AJ311" s="16">
        <f t="shared" si="121"/>
        <v>1.1959</v>
      </c>
      <c r="AK311" s="16">
        <f t="shared" si="122"/>
        <v>1.2079</v>
      </c>
      <c r="AL311" s="16">
        <f t="shared" si="123"/>
        <v>1.25</v>
      </c>
    </row>
    <row r="312" spans="3:38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108"/>
        <v>0</v>
      </c>
      <c r="U312" s="16">
        <f t="shared" si="109"/>
        <v>0</v>
      </c>
      <c r="W312" s="16" t="str">
        <f t="shared" si="124"/>
        <v>11⁄4–12</v>
      </c>
      <c r="X312" s="16" t="str">
        <f t="shared" si="125"/>
        <v>UNF</v>
      </c>
      <c r="Y312" s="16" t="str">
        <f t="shared" si="110"/>
        <v>2A</v>
      </c>
      <c r="Z312" s="16">
        <f t="shared" si="111"/>
        <v>1.8E-3</v>
      </c>
      <c r="AA312" s="16">
        <f t="shared" si="112"/>
        <v>1.2482</v>
      </c>
      <c r="AB312" s="16">
        <f t="shared" si="113"/>
        <v>1.2367999999999999</v>
      </c>
      <c r="AC312" s="16" t="str">
        <f t="shared" si="114"/>
        <v>—</v>
      </c>
      <c r="AD312" s="16">
        <f t="shared" si="115"/>
        <v>1.1940999999999999</v>
      </c>
      <c r="AE312" s="16">
        <f t="shared" si="116"/>
        <v>1.1879</v>
      </c>
      <c r="AF312" s="16">
        <f t="shared" si="117"/>
        <v>1.149</v>
      </c>
      <c r="AG312" s="16" t="str">
        <f t="shared" si="118"/>
        <v>2B</v>
      </c>
      <c r="AH312" s="16">
        <f t="shared" si="119"/>
        <v>1.1599999999999999</v>
      </c>
      <c r="AI312" s="16">
        <f t="shared" si="120"/>
        <v>1.1779999999999999</v>
      </c>
      <c r="AJ312" s="16">
        <f t="shared" si="121"/>
        <v>1.1959</v>
      </c>
      <c r="AK312" s="16">
        <f t="shared" si="122"/>
        <v>1.2039</v>
      </c>
      <c r="AL312" s="16">
        <f t="shared" si="123"/>
        <v>1.25</v>
      </c>
    </row>
    <row r="313" spans="3:38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108"/>
        <v>0</v>
      </c>
      <c r="U313" s="16">
        <f t="shared" si="109"/>
        <v>0</v>
      </c>
      <c r="W313" s="16" t="str">
        <f t="shared" si="124"/>
        <v>11⁄4–12</v>
      </c>
      <c r="X313" s="16" t="str">
        <f t="shared" si="125"/>
        <v>UNF</v>
      </c>
      <c r="Y313" s="16" t="str">
        <f t="shared" si="110"/>
        <v>3A</v>
      </c>
      <c r="Z313" s="16">
        <f t="shared" si="111"/>
        <v>0</v>
      </c>
      <c r="AA313" s="16">
        <f t="shared" si="112"/>
        <v>1.25</v>
      </c>
      <c r="AB313" s="16">
        <f t="shared" si="113"/>
        <v>1.2385999999999999</v>
      </c>
      <c r="AC313" s="16" t="str">
        <f t="shared" si="114"/>
        <v>—</v>
      </c>
      <c r="AD313" s="16">
        <f t="shared" si="115"/>
        <v>1.1959</v>
      </c>
      <c r="AE313" s="16">
        <f t="shared" si="116"/>
        <v>1.1913</v>
      </c>
      <c r="AF313" s="16">
        <f t="shared" si="117"/>
        <v>1.1508</v>
      </c>
      <c r="AG313" s="16" t="str">
        <f t="shared" si="118"/>
        <v>3B</v>
      </c>
      <c r="AH313" s="16">
        <f t="shared" si="119"/>
        <v>1.1599999999999999</v>
      </c>
      <c r="AI313" s="16">
        <f t="shared" si="120"/>
        <v>1.1698</v>
      </c>
      <c r="AJ313" s="16">
        <f t="shared" si="121"/>
        <v>1.1959</v>
      </c>
      <c r="AK313" s="16">
        <f t="shared" si="122"/>
        <v>1.2019</v>
      </c>
      <c r="AL313" s="16">
        <f t="shared" si="123"/>
        <v>1.25</v>
      </c>
    </row>
    <row r="314" spans="3:38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108"/>
        <v>11⁄4–14</v>
      </c>
      <c r="U314" s="16" t="str">
        <f t="shared" si="109"/>
        <v>UNS</v>
      </c>
      <c r="W314" s="16" t="str">
        <f t="shared" si="124"/>
        <v>11⁄4–14</v>
      </c>
      <c r="X314" s="16" t="str">
        <f t="shared" si="125"/>
        <v>UNS</v>
      </c>
      <c r="Y314" s="16" t="str">
        <f t="shared" si="110"/>
        <v>2A</v>
      </c>
      <c r="Z314" s="16">
        <f t="shared" si="111"/>
        <v>1.6000000000000001E-3</v>
      </c>
      <c r="AA314" s="16">
        <f t="shared" si="112"/>
        <v>1.2484</v>
      </c>
      <c r="AB314" s="16">
        <f t="shared" si="113"/>
        <v>1.2381</v>
      </c>
      <c r="AC314" s="16" t="str">
        <f t="shared" si="114"/>
        <v>—</v>
      </c>
      <c r="AD314" s="16">
        <f t="shared" si="115"/>
        <v>1.202</v>
      </c>
      <c r="AE314" s="16">
        <f t="shared" si="116"/>
        <v>1.1966000000000001</v>
      </c>
      <c r="AF314" s="16">
        <f t="shared" si="117"/>
        <v>1.1634</v>
      </c>
      <c r="AG314" s="16" t="str">
        <f t="shared" si="118"/>
        <v>2B</v>
      </c>
      <c r="AH314" s="16">
        <f t="shared" si="119"/>
        <v>1.173</v>
      </c>
      <c r="AI314" s="16">
        <f t="shared" si="120"/>
        <v>1.1879999999999999</v>
      </c>
      <c r="AJ314" s="16">
        <f t="shared" si="121"/>
        <v>1.2036</v>
      </c>
      <c r="AK314" s="16">
        <f t="shared" si="122"/>
        <v>1.2105999999999999</v>
      </c>
      <c r="AL314" s="16">
        <f t="shared" si="123"/>
        <v>1.25</v>
      </c>
    </row>
    <row r="315" spans="3:38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108"/>
        <v>11⁄4–16</v>
      </c>
      <c r="U315" s="16" t="str">
        <f t="shared" si="109"/>
        <v>UN</v>
      </c>
      <c r="W315" s="16" t="str">
        <f t="shared" si="124"/>
        <v>11⁄4–16</v>
      </c>
      <c r="X315" s="16" t="str">
        <f t="shared" si="125"/>
        <v>UN</v>
      </c>
      <c r="Y315" s="16" t="str">
        <f t="shared" si="110"/>
        <v>2A</v>
      </c>
      <c r="Z315" s="16">
        <f t="shared" si="111"/>
        <v>1.5E-3</v>
      </c>
      <c r="AA315" s="16">
        <f t="shared" si="112"/>
        <v>1.2484999999999999</v>
      </c>
      <c r="AB315" s="16">
        <f t="shared" si="113"/>
        <v>1.2391000000000001</v>
      </c>
      <c r="AC315" s="16" t="str">
        <f t="shared" si="114"/>
        <v>—</v>
      </c>
      <c r="AD315" s="16">
        <f t="shared" si="115"/>
        <v>1.2079</v>
      </c>
      <c r="AE315" s="16">
        <f t="shared" si="116"/>
        <v>1.2028000000000001</v>
      </c>
      <c r="AF315" s="16">
        <f t="shared" si="117"/>
        <v>1.1739999999999999</v>
      </c>
      <c r="AG315" s="16" t="str">
        <f t="shared" si="118"/>
        <v>2B</v>
      </c>
      <c r="AH315" s="16">
        <f t="shared" si="119"/>
        <v>1.1819999999999999</v>
      </c>
      <c r="AI315" s="16">
        <f t="shared" si="120"/>
        <v>1.196</v>
      </c>
      <c r="AJ315" s="16">
        <f t="shared" si="121"/>
        <v>1.2094</v>
      </c>
      <c r="AK315" s="16">
        <f t="shared" si="122"/>
        <v>1.216</v>
      </c>
      <c r="AL315" s="16">
        <f t="shared" si="123"/>
        <v>1.25</v>
      </c>
    </row>
    <row r="316" spans="3:38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108"/>
        <v>0</v>
      </c>
      <c r="U316" s="16">
        <f t="shared" si="109"/>
        <v>0</v>
      </c>
      <c r="W316" s="16" t="str">
        <f t="shared" si="124"/>
        <v>11⁄4–16</v>
      </c>
      <c r="X316" s="16" t="str">
        <f t="shared" si="125"/>
        <v>UN</v>
      </c>
      <c r="Y316" s="16" t="str">
        <f t="shared" si="110"/>
        <v>3A</v>
      </c>
      <c r="Z316" s="16">
        <f t="shared" si="111"/>
        <v>0</v>
      </c>
      <c r="AA316" s="16">
        <f t="shared" si="112"/>
        <v>1.25</v>
      </c>
      <c r="AB316" s="16">
        <f t="shared" si="113"/>
        <v>1.2405999999999999</v>
      </c>
      <c r="AC316" s="16" t="str">
        <f t="shared" si="114"/>
        <v>—</v>
      </c>
      <c r="AD316" s="16">
        <f t="shared" si="115"/>
        <v>1.2094</v>
      </c>
      <c r="AE316" s="16">
        <f t="shared" si="116"/>
        <v>1.2056</v>
      </c>
      <c r="AF316" s="16">
        <f t="shared" si="117"/>
        <v>1.1755</v>
      </c>
      <c r="AG316" s="16" t="str">
        <f t="shared" si="118"/>
        <v>3B</v>
      </c>
      <c r="AH316" s="16">
        <f t="shared" si="119"/>
        <v>1.1819999999999999</v>
      </c>
      <c r="AI316" s="16">
        <f t="shared" si="120"/>
        <v>1.1908000000000001</v>
      </c>
      <c r="AJ316" s="16">
        <f t="shared" si="121"/>
        <v>1.2094</v>
      </c>
      <c r="AK316" s="16">
        <f t="shared" si="122"/>
        <v>1.2143999999999999</v>
      </c>
      <c r="AL316" s="16">
        <f t="shared" si="123"/>
        <v>1.25</v>
      </c>
    </row>
    <row r="317" spans="3:38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108"/>
        <v>11⁄4–18</v>
      </c>
      <c r="U317" s="16" t="str">
        <f t="shared" si="109"/>
        <v>UNEF</v>
      </c>
      <c r="W317" s="16" t="str">
        <f t="shared" si="124"/>
        <v>11⁄4–18</v>
      </c>
      <c r="X317" s="16" t="str">
        <f t="shared" si="125"/>
        <v>UNEF</v>
      </c>
      <c r="Y317" s="16" t="str">
        <f t="shared" si="110"/>
        <v>2A</v>
      </c>
      <c r="Z317" s="16">
        <f t="shared" si="111"/>
        <v>1.5E-3</v>
      </c>
      <c r="AA317" s="16">
        <f t="shared" si="112"/>
        <v>1.2484999999999999</v>
      </c>
      <c r="AB317" s="16">
        <f t="shared" si="113"/>
        <v>1.2398</v>
      </c>
      <c r="AC317" s="16" t="str">
        <f t="shared" si="114"/>
        <v>—</v>
      </c>
      <c r="AD317" s="16">
        <f t="shared" si="115"/>
        <v>1.2123999999999999</v>
      </c>
      <c r="AE317" s="16">
        <f t="shared" si="116"/>
        <v>1.2075</v>
      </c>
      <c r="AF317" s="16">
        <f t="shared" si="117"/>
        <v>1.1823999999999999</v>
      </c>
      <c r="AG317" s="16" t="str">
        <f t="shared" si="118"/>
        <v>2B</v>
      </c>
      <c r="AH317" s="16">
        <f t="shared" si="119"/>
        <v>1.19</v>
      </c>
      <c r="AI317" s="16">
        <f t="shared" si="120"/>
        <v>1.2030000000000001</v>
      </c>
      <c r="AJ317" s="16">
        <f t="shared" si="121"/>
        <v>1.2139</v>
      </c>
      <c r="AK317" s="16">
        <f t="shared" si="122"/>
        <v>1.2202</v>
      </c>
      <c r="AL317" s="16">
        <f t="shared" si="123"/>
        <v>1.25</v>
      </c>
    </row>
    <row r="318" spans="3:38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108"/>
        <v>0</v>
      </c>
      <c r="U318" s="16">
        <f t="shared" si="109"/>
        <v>0</v>
      </c>
      <c r="W318" s="16" t="str">
        <f t="shared" si="124"/>
        <v>11⁄4–18</v>
      </c>
      <c r="X318" s="16" t="str">
        <f t="shared" si="125"/>
        <v>UNEF</v>
      </c>
      <c r="Y318" s="16" t="str">
        <f t="shared" si="110"/>
        <v>3A</v>
      </c>
      <c r="Z318" s="16">
        <f t="shared" si="111"/>
        <v>0</v>
      </c>
      <c r="AA318" s="16">
        <f t="shared" si="112"/>
        <v>1.25</v>
      </c>
      <c r="AB318" s="16">
        <f t="shared" si="113"/>
        <v>1.2413000000000001</v>
      </c>
      <c r="AC318" s="16" t="str">
        <f t="shared" si="114"/>
        <v>—</v>
      </c>
      <c r="AD318" s="16">
        <f t="shared" si="115"/>
        <v>1.2139</v>
      </c>
      <c r="AE318" s="16">
        <f t="shared" si="116"/>
        <v>1.2102999999999999</v>
      </c>
      <c r="AF318" s="16">
        <f t="shared" si="117"/>
        <v>1.1839</v>
      </c>
      <c r="AG318" s="16" t="str">
        <f t="shared" si="118"/>
        <v>3B</v>
      </c>
      <c r="AH318" s="16">
        <f t="shared" si="119"/>
        <v>1.19</v>
      </c>
      <c r="AI318" s="16">
        <f t="shared" si="120"/>
        <v>1.198</v>
      </c>
      <c r="AJ318" s="16">
        <f t="shared" si="121"/>
        <v>1.2139</v>
      </c>
      <c r="AK318" s="16">
        <f t="shared" si="122"/>
        <v>1.2185999999999999</v>
      </c>
      <c r="AL318" s="16">
        <f t="shared" si="123"/>
        <v>1.25</v>
      </c>
    </row>
    <row r="319" spans="3:38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108"/>
        <v>11⁄4–20</v>
      </c>
      <c r="U319" s="16" t="str">
        <f t="shared" si="109"/>
        <v>UN</v>
      </c>
      <c r="W319" s="16" t="str">
        <f t="shared" si="124"/>
        <v>11⁄4–20</v>
      </c>
      <c r="X319" s="16" t="str">
        <f t="shared" si="125"/>
        <v>UN</v>
      </c>
      <c r="Y319" s="16" t="str">
        <f t="shared" si="110"/>
        <v>2A</v>
      </c>
      <c r="Z319" s="16">
        <f t="shared" si="111"/>
        <v>1.4E-3</v>
      </c>
      <c r="AA319" s="16">
        <f t="shared" si="112"/>
        <v>1.2485999999999999</v>
      </c>
      <c r="AB319" s="16">
        <f t="shared" si="113"/>
        <v>1.2404999999999999</v>
      </c>
      <c r="AC319" s="16" t="str">
        <f t="shared" si="114"/>
        <v>—</v>
      </c>
      <c r="AD319" s="16">
        <f t="shared" si="115"/>
        <v>1.2161</v>
      </c>
      <c r="AE319" s="16">
        <f t="shared" si="116"/>
        <v>1.2114</v>
      </c>
      <c r="AF319" s="16">
        <f t="shared" si="117"/>
        <v>1.1891</v>
      </c>
      <c r="AG319" s="16" t="str">
        <f t="shared" si="118"/>
        <v>2B</v>
      </c>
      <c r="AH319" s="16">
        <f t="shared" si="119"/>
        <v>1.196</v>
      </c>
      <c r="AI319" s="16">
        <f t="shared" si="120"/>
        <v>1.2070000000000001</v>
      </c>
      <c r="AJ319" s="16">
        <f t="shared" si="121"/>
        <v>1.2175</v>
      </c>
      <c r="AK319" s="16">
        <f t="shared" si="122"/>
        <v>1.2236</v>
      </c>
      <c r="AL319" s="16">
        <f t="shared" si="123"/>
        <v>1.25</v>
      </c>
    </row>
    <row r="320" spans="3:38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108"/>
        <v>0</v>
      </c>
      <c r="U320" s="16">
        <f t="shared" si="109"/>
        <v>0</v>
      </c>
      <c r="W320" s="16" t="str">
        <f t="shared" si="124"/>
        <v>11⁄4–20</v>
      </c>
      <c r="X320" s="16" t="str">
        <f t="shared" si="125"/>
        <v>UN</v>
      </c>
      <c r="Y320" s="16" t="str">
        <f t="shared" si="110"/>
        <v>3A</v>
      </c>
      <c r="Z320" s="16">
        <f t="shared" si="111"/>
        <v>0</v>
      </c>
      <c r="AA320" s="16">
        <f t="shared" si="112"/>
        <v>1.25</v>
      </c>
      <c r="AB320" s="16">
        <f t="shared" si="113"/>
        <v>1.2419</v>
      </c>
      <c r="AC320" s="16" t="str">
        <f t="shared" si="114"/>
        <v>—</v>
      </c>
      <c r="AD320" s="16">
        <f t="shared" si="115"/>
        <v>1.2175</v>
      </c>
      <c r="AE320" s="16">
        <f t="shared" si="116"/>
        <v>1.214</v>
      </c>
      <c r="AF320" s="16">
        <f t="shared" si="117"/>
        <v>1.1904999999999999</v>
      </c>
      <c r="AG320" s="16" t="str">
        <f t="shared" si="118"/>
        <v>3B</v>
      </c>
      <c r="AH320" s="16">
        <f t="shared" si="119"/>
        <v>1.196</v>
      </c>
      <c r="AI320" s="16">
        <f t="shared" si="120"/>
        <v>1.2037</v>
      </c>
      <c r="AJ320" s="16">
        <f t="shared" si="121"/>
        <v>1.2175</v>
      </c>
      <c r="AK320" s="16">
        <f t="shared" si="122"/>
        <v>1.222</v>
      </c>
      <c r="AL320" s="16">
        <f t="shared" si="123"/>
        <v>1.25</v>
      </c>
    </row>
    <row r="321" spans="3:38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108"/>
        <v>11⁄4–24</v>
      </c>
      <c r="U321" s="16" t="str">
        <f t="shared" si="109"/>
        <v>UNS</v>
      </c>
      <c r="W321" s="16" t="str">
        <f t="shared" si="124"/>
        <v>11⁄4–24</v>
      </c>
      <c r="X321" s="16" t="str">
        <f t="shared" si="125"/>
        <v>UNS</v>
      </c>
      <c r="Y321" s="16" t="str">
        <f t="shared" si="110"/>
        <v>2A</v>
      </c>
      <c r="Z321" s="16">
        <f t="shared" si="111"/>
        <v>1.2999999999999999E-3</v>
      </c>
      <c r="AA321" s="16">
        <f t="shared" si="112"/>
        <v>1.2486999999999999</v>
      </c>
      <c r="AB321" s="16">
        <f t="shared" si="113"/>
        <v>1.2415</v>
      </c>
      <c r="AC321" s="16" t="str">
        <f t="shared" si="114"/>
        <v>—</v>
      </c>
      <c r="AD321" s="16">
        <f t="shared" si="115"/>
        <v>1.2216</v>
      </c>
      <c r="AE321" s="16">
        <f t="shared" si="116"/>
        <v>1.2173</v>
      </c>
      <c r="AF321" s="16">
        <f t="shared" si="117"/>
        <v>1.1991000000000001</v>
      </c>
      <c r="AG321" s="16" t="str">
        <f t="shared" si="118"/>
        <v>2B</v>
      </c>
      <c r="AH321" s="16">
        <f t="shared" si="119"/>
        <v>1.2050000000000001</v>
      </c>
      <c r="AI321" s="16">
        <f t="shared" si="120"/>
        <v>1.2150000000000001</v>
      </c>
      <c r="AJ321" s="16">
        <f t="shared" si="121"/>
        <v>1.2229000000000001</v>
      </c>
      <c r="AK321" s="16">
        <f t="shared" si="122"/>
        <v>1.2284999999999999</v>
      </c>
      <c r="AL321" s="16">
        <f t="shared" si="123"/>
        <v>1.25</v>
      </c>
    </row>
    <row r="322" spans="3:38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108"/>
        <v>11⁄4–28</v>
      </c>
      <c r="U322" s="16" t="str">
        <f t="shared" si="109"/>
        <v>UN</v>
      </c>
      <c r="W322" s="16" t="str">
        <f t="shared" si="124"/>
        <v>11⁄4–28</v>
      </c>
      <c r="X322" s="16" t="str">
        <f t="shared" si="125"/>
        <v>UN</v>
      </c>
      <c r="Y322" s="16" t="str">
        <f t="shared" si="110"/>
        <v>2A</v>
      </c>
      <c r="Z322" s="16">
        <f t="shared" si="111"/>
        <v>1.1999999999999999E-3</v>
      </c>
      <c r="AA322" s="16">
        <f t="shared" si="112"/>
        <v>1.2487999999999999</v>
      </c>
      <c r="AB322" s="16">
        <f t="shared" si="113"/>
        <v>1.2423</v>
      </c>
      <c r="AC322" s="16" t="str">
        <f t="shared" si="114"/>
        <v>—</v>
      </c>
      <c r="AD322" s="16">
        <f t="shared" si="115"/>
        <v>1.2256</v>
      </c>
      <c r="AE322" s="16">
        <f t="shared" si="116"/>
        <v>1.2215</v>
      </c>
      <c r="AF322" s="16">
        <f t="shared" si="117"/>
        <v>1.2061999999999999</v>
      </c>
      <c r="AG322" s="16" t="str">
        <f t="shared" si="118"/>
        <v>2B</v>
      </c>
      <c r="AH322" s="16">
        <f t="shared" si="119"/>
        <v>1.2110000000000001</v>
      </c>
      <c r="AI322" s="16">
        <f t="shared" si="120"/>
        <v>1.22</v>
      </c>
      <c r="AJ322" s="16">
        <f t="shared" si="121"/>
        <v>1.2267999999999999</v>
      </c>
      <c r="AK322" s="16">
        <f t="shared" si="122"/>
        <v>1.2321</v>
      </c>
      <c r="AL322" s="16">
        <f t="shared" si="123"/>
        <v>1.25</v>
      </c>
    </row>
    <row r="323" spans="3:38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108"/>
        <v>0</v>
      </c>
      <c r="U323" s="16">
        <f t="shared" si="109"/>
        <v>0</v>
      </c>
      <c r="W323" s="16" t="str">
        <f t="shared" si="124"/>
        <v>11⁄4–28</v>
      </c>
      <c r="X323" s="16" t="str">
        <f t="shared" si="125"/>
        <v>UN</v>
      </c>
      <c r="Y323" s="16" t="str">
        <f t="shared" si="110"/>
        <v>3A</v>
      </c>
      <c r="Z323" s="16">
        <f t="shared" si="111"/>
        <v>0</v>
      </c>
      <c r="AA323" s="16">
        <f t="shared" si="112"/>
        <v>1.25</v>
      </c>
      <c r="AB323" s="16">
        <f t="shared" si="113"/>
        <v>1.2435</v>
      </c>
      <c r="AC323" s="16" t="str">
        <f t="shared" si="114"/>
        <v>—</v>
      </c>
      <c r="AD323" s="16">
        <f t="shared" si="115"/>
        <v>1.2267999999999999</v>
      </c>
      <c r="AE323" s="16">
        <f t="shared" si="116"/>
        <v>1.2237</v>
      </c>
      <c r="AF323" s="16">
        <f t="shared" si="117"/>
        <v>1.2074</v>
      </c>
      <c r="AG323" s="16" t="str">
        <f t="shared" si="118"/>
        <v>3B</v>
      </c>
      <c r="AH323" s="16">
        <f t="shared" si="119"/>
        <v>1.2110000000000001</v>
      </c>
      <c r="AI323" s="16">
        <f t="shared" si="120"/>
        <v>1.2176</v>
      </c>
      <c r="AJ323" s="16">
        <f t="shared" si="121"/>
        <v>1.2267999999999999</v>
      </c>
      <c r="AK323" s="16">
        <f t="shared" si="122"/>
        <v>1.2307999999999999</v>
      </c>
      <c r="AL323" s="16">
        <f t="shared" si="123"/>
        <v>1.25</v>
      </c>
    </row>
    <row r="324" spans="3:38" x14ac:dyDescent="0.25">
      <c r="C324" s="16" t="s">
        <v>717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108"/>
        <v>15⁄16–8</v>
      </c>
      <c r="U324" s="16" t="str">
        <f t="shared" si="109"/>
        <v>UN</v>
      </c>
      <c r="W324" s="16" t="str">
        <f t="shared" si="124"/>
        <v>15⁄16–8</v>
      </c>
      <c r="X324" s="16" t="str">
        <f t="shared" si="125"/>
        <v>UN</v>
      </c>
      <c r="Y324" s="16" t="str">
        <f t="shared" si="110"/>
        <v>2A</v>
      </c>
      <c r="Z324" s="16">
        <f t="shared" si="111"/>
        <v>2.0999999999999999E-3</v>
      </c>
      <c r="AA324" s="16">
        <f t="shared" si="112"/>
        <v>1.3104</v>
      </c>
      <c r="AB324" s="16">
        <f t="shared" si="113"/>
        <v>1.2954000000000001</v>
      </c>
      <c r="AC324" s="16" t="str">
        <f t="shared" si="114"/>
        <v>—</v>
      </c>
      <c r="AD324" s="16">
        <f t="shared" si="115"/>
        <v>1.2292000000000001</v>
      </c>
      <c r="AE324" s="16">
        <f t="shared" si="116"/>
        <v>1.2221</v>
      </c>
      <c r="AF324" s="16">
        <f t="shared" si="117"/>
        <v>1.1616</v>
      </c>
      <c r="AG324" s="16" t="str">
        <f t="shared" si="118"/>
        <v>2B</v>
      </c>
      <c r="AH324" s="16">
        <f t="shared" si="119"/>
        <v>1.177</v>
      </c>
      <c r="AI324" s="16">
        <f t="shared" si="120"/>
        <v>1.202</v>
      </c>
      <c r="AJ324" s="16">
        <f t="shared" si="121"/>
        <v>1.2313000000000001</v>
      </c>
      <c r="AK324" s="16">
        <f t="shared" si="122"/>
        <v>1.2404999999999999</v>
      </c>
      <c r="AL324" s="16">
        <f t="shared" si="123"/>
        <v>1.3125</v>
      </c>
    </row>
    <row r="325" spans="3:38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si="108"/>
        <v>0</v>
      </c>
      <c r="U325" s="16">
        <f t="shared" si="109"/>
        <v>0</v>
      </c>
      <c r="W325" s="16" t="str">
        <f t="shared" si="124"/>
        <v>15⁄16–8</v>
      </c>
      <c r="X325" s="16" t="str">
        <f t="shared" si="125"/>
        <v>UN</v>
      </c>
      <c r="Y325" s="16" t="str">
        <f t="shared" si="110"/>
        <v>3A</v>
      </c>
      <c r="Z325" s="16">
        <f t="shared" si="111"/>
        <v>0</v>
      </c>
      <c r="AA325" s="16">
        <f t="shared" si="112"/>
        <v>1.3125</v>
      </c>
      <c r="AB325" s="16">
        <f t="shared" si="113"/>
        <v>1.2975000000000001</v>
      </c>
      <c r="AC325" s="16" t="str">
        <f t="shared" si="114"/>
        <v>—</v>
      </c>
      <c r="AD325" s="16">
        <f t="shared" si="115"/>
        <v>1.2313000000000001</v>
      </c>
      <c r="AE325" s="16">
        <f t="shared" si="116"/>
        <v>1.226</v>
      </c>
      <c r="AF325" s="16">
        <f t="shared" si="117"/>
        <v>1.1637</v>
      </c>
      <c r="AG325" s="16" t="str">
        <f t="shared" si="118"/>
        <v>3B</v>
      </c>
      <c r="AH325" s="16">
        <f t="shared" si="119"/>
        <v>1.177</v>
      </c>
      <c r="AI325" s="16">
        <f t="shared" si="120"/>
        <v>1.1921999999999999</v>
      </c>
      <c r="AJ325" s="16">
        <f t="shared" si="121"/>
        <v>1.2313000000000001</v>
      </c>
      <c r="AK325" s="16">
        <f t="shared" si="122"/>
        <v>1.2382</v>
      </c>
      <c r="AL325" s="16">
        <f t="shared" si="123"/>
        <v>1.3125</v>
      </c>
    </row>
    <row r="326" spans="3:38" x14ac:dyDescent="0.25">
      <c r="C326" s="16" t="s">
        <v>676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8"/>
        <v>15⁄16–12</v>
      </c>
      <c r="U326" s="16" t="str">
        <f t="shared" si="109"/>
        <v>UN</v>
      </c>
      <c r="W326" s="16" t="str">
        <f t="shared" si="124"/>
        <v>15⁄16–12</v>
      </c>
      <c r="X326" s="16" t="str">
        <f t="shared" si="125"/>
        <v>UN</v>
      </c>
      <c r="Y326" s="16" t="str">
        <f t="shared" si="110"/>
        <v>2A</v>
      </c>
      <c r="Z326" s="16">
        <f t="shared" si="111"/>
        <v>1.6999999999999999E-3</v>
      </c>
      <c r="AA326" s="16">
        <f t="shared" si="112"/>
        <v>1.3108</v>
      </c>
      <c r="AB326" s="16">
        <f t="shared" si="113"/>
        <v>1.2994000000000001</v>
      </c>
      <c r="AC326" s="16" t="str">
        <f t="shared" si="114"/>
        <v>—</v>
      </c>
      <c r="AD326" s="16">
        <f t="shared" si="115"/>
        <v>1.2566999999999999</v>
      </c>
      <c r="AE326" s="16">
        <f t="shared" si="116"/>
        <v>1.2508999999999999</v>
      </c>
      <c r="AF326" s="16">
        <f t="shared" si="117"/>
        <v>1.2116</v>
      </c>
      <c r="AG326" s="16" t="str">
        <f t="shared" si="118"/>
        <v>2B</v>
      </c>
      <c r="AH326" s="16">
        <f t="shared" si="119"/>
        <v>1.222</v>
      </c>
      <c r="AI326" s="16">
        <f t="shared" si="120"/>
        <v>1.24</v>
      </c>
      <c r="AJ326" s="16">
        <f t="shared" si="121"/>
        <v>1.2584</v>
      </c>
      <c r="AK326" s="16">
        <f t="shared" si="122"/>
        <v>1.2659</v>
      </c>
      <c r="AL326" s="16">
        <f t="shared" si="123"/>
        <v>1.3125</v>
      </c>
    </row>
    <row r="327" spans="3:38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8"/>
        <v>0</v>
      </c>
      <c r="U327" s="16">
        <f t="shared" si="109"/>
        <v>0</v>
      </c>
      <c r="W327" s="16" t="str">
        <f t="shared" si="124"/>
        <v>15⁄16–12</v>
      </c>
      <c r="X327" s="16" t="str">
        <f t="shared" si="125"/>
        <v>UN</v>
      </c>
      <c r="Y327" s="16" t="str">
        <f t="shared" si="110"/>
        <v>3A</v>
      </c>
      <c r="Z327" s="16">
        <f t="shared" si="111"/>
        <v>0</v>
      </c>
      <c r="AA327" s="16">
        <f t="shared" si="112"/>
        <v>1.3125</v>
      </c>
      <c r="AB327" s="16">
        <f t="shared" si="113"/>
        <v>1.3010999999999999</v>
      </c>
      <c r="AC327" s="16" t="str">
        <f t="shared" si="114"/>
        <v>—</v>
      </c>
      <c r="AD327" s="16">
        <f t="shared" si="115"/>
        <v>1.2584</v>
      </c>
      <c r="AE327" s="16">
        <f t="shared" si="116"/>
        <v>1.2541</v>
      </c>
      <c r="AF327" s="16">
        <f t="shared" si="117"/>
        <v>1.2133</v>
      </c>
      <c r="AG327" s="16" t="str">
        <f t="shared" si="118"/>
        <v>3B</v>
      </c>
      <c r="AH327" s="16">
        <f t="shared" si="119"/>
        <v>1.222</v>
      </c>
      <c r="AI327" s="16">
        <f t="shared" si="120"/>
        <v>1.2323</v>
      </c>
      <c r="AJ327" s="16">
        <f t="shared" si="121"/>
        <v>1.2584</v>
      </c>
      <c r="AK327" s="16">
        <f t="shared" si="122"/>
        <v>1.264</v>
      </c>
      <c r="AL327" s="16">
        <f t="shared" si="123"/>
        <v>1.3125</v>
      </c>
    </row>
    <row r="328" spans="3:38" x14ac:dyDescent="0.25">
      <c r="C328" s="16" t="s">
        <v>677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8"/>
        <v>15⁄16–16</v>
      </c>
      <c r="U328" s="16" t="str">
        <f t="shared" si="109"/>
        <v>UN</v>
      </c>
      <c r="W328" s="16" t="str">
        <f t="shared" si="124"/>
        <v>15⁄16–16</v>
      </c>
      <c r="X328" s="16" t="str">
        <f t="shared" si="125"/>
        <v>UN</v>
      </c>
      <c r="Y328" s="16" t="str">
        <f t="shared" si="110"/>
        <v>2A</v>
      </c>
      <c r="Z328" s="16">
        <f t="shared" si="111"/>
        <v>1.5E-3</v>
      </c>
      <c r="AA328" s="16">
        <f t="shared" si="112"/>
        <v>1.3109999999999999</v>
      </c>
      <c r="AB328" s="16">
        <f t="shared" si="113"/>
        <v>1.3016000000000001</v>
      </c>
      <c r="AC328" s="16" t="str">
        <f t="shared" si="114"/>
        <v>—</v>
      </c>
      <c r="AD328" s="16">
        <f t="shared" si="115"/>
        <v>1.2704</v>
      </c>
      <c r="AE328" s="16">
        <f t="shared" si="116"/>
        <v>1.2653000000000001</v>
      </c>
      <c r="AF328" s="16">
        <f t="shared" si="117"/>
        <v>1.2364999999999999</v>
      </c>
      <c r="AG328" s="16" t="str">
        <f t="shared" si="118"/>
        <v>2B</v>
      </c>
      <c r="AH328" s="16">
        <f t="shared" si="119"/>
        <v>1.2450000000000001</v>
      </c>
      <c r="AI328" s="16">
        <f t="shared" si="120"/>
        <v>1.2589999999999999</v>
      </c>
      <c r="AJ328" s="16">
        <f t="shared" si="121"/>
        <v>1.2719</v>
      </c>
      <c r="AK328" s="16">
        <f t="shared" si="122"/>
        <v>1.2785</v>
      </c>
      <c r="AL328" s="16">
        <f t="shared" si="123"/>
        <v>1.3125</v>
      </c>
    </row>
    <row r="329" spans="3:38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8"/>
        <v>0</v>
      </c>
      <c r="U329" s="16">
        <f t="shared" si="109"/>
        <v>0</v>
      </c>
      <c r="W329" s="16" t="str">
        <f t="shared" si="124"/>
        <v>15⁄16–16</v>
      </c>
      <c r="X329" s="16" t="str">
        <f t="shared" si="125"/>
        <v>UN</v>
      </c>
      <c r="Y329" s="16" t="str">
        <f t="shared" si="110"/>
        <v>3A</v>
      </c>
      <c r="Z329" s="16">
        <f t="shared" si="111"/>
        <v>0</v>
      </c>
      <c r="AA329" s="16">
        <f t="shared" si="112"/>
        <v>1.3125</v>
      </c>
      <c r="AB329" s="16">
        <f t="shared" si="113"/>
        <v>1.3030999999999999</v>
      </c>
      <c r="AC329" s="16" t="str">
        <f t="shared" si="114"/>
        <v>—</v>
      </c>
      <c r="AD329" s="16">
        <f t="shared" si="115"/>
        <v>1.2719</v>
      </c>
      <c r="AE329" s="16">
        <f t="shared" si="116"/>
        <v>1.2681</v>
      </c>
      <c r="AF329" s="16">
        <f t="shared" si="117"/>
        <v>1.238</v>
      </c>
      <c r="AG329" s="16" t="str">
        <f t="shared" si="118"/>
        <v>3B</v>
      </c>
      <c r="AH329" s="16">
        <f t="shared" si="119"/>
        <v>1.2450000000000001</v>
      </c>
      <c r="AI329" s="16">
        <f t="shared" si="120"/>
        <v>1.2533000000000001</v>
      </c>
      <c r="AJ329" s="16">
        <f t="shared" si="121"/>
        <v>1.2719</v>
      </c>
      <c r="AK329" s="16">
        <f t="shared" si="122"/>
        <v>1.2768999999999999</v>
      </c>
      <c r="AL329" s="16">
        <f t="shared" si="123"/>
        <v>1.3125</v>
      </c>
    </row>
    <row r="330" spans="3:38" x14ac:dyDescent="0.25">
      <c r="C330" s="16" t="s">
        <v>718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8"/>
        <v>15⁄16–18</v>
      </c>
      <c r="U330" s="16" t="str">
        <f t="shared" si="109"/>
        <v>UNEF</v>
      </c>
      <c r="W330" s="16" t="str">
        <f t="shared" si="124"/>
        <v>15⁄16–18</v>
      </c>
      <c r="X330" s="16" t="str">
        <f t="shared" si="125"/>
        <v>UNEF</v>
      </c>
      <c r="Y330" s="16" t="str">
        <f t="shared" si="110"/>
        <v>2A</v>
      </c>
      <c r="Z330" s="16">
        <f t="shared" si="111"/>
        <v>1.5E-3</v>
      </c>
      <c r="AA330" s="16">
        <f t="shared" si="112"/>
        <v>1.3109999999999999</v>
      </c>
      <c r="AB330" s="16">
        <f t="shared" si="113"/>
        <v>1.3023</v>
      </c>
      <c r="AC330" s="16" t="str">
        <f t="shared" si="114"/>
        <v>—</v>
      </c>
      <c r="AD330" s="16">
        <f t="shared" si="115"/>
        <v>1.2748999999999999</v>
      </c>
      <c r="AE330" s="16">
        <f t="shared" si="116"/>
        <v>1.27</v>
      </c>
      <c r="AF330" s="16">
        <f t="shared" si="117"/>
        <v>1.2448999999999999</v>
      </c>
      <c r="AG330" s="16" t="str">
        <f t="shared" si="118"/>
        <v>2B</v>
      </c>
      <c r="AH330" s="16">
        <f t="shared" si="119"/>
        <v>1.252</v>
      </c>
      <c r="AI330" s="16">
        <f t="shared" si="120"/>
        <v>1.2649999999999999</v>
      </c>
      <c r="AJ330" s="16">
        <f t="shared" si="121"/>
        <v>1.2764</v>
      </c>
      <c r="AK330" s="16">
        <f t="shared" si="122"/>
        <v>1.2827</v>
      </c>
      <c r="AL330" s="16">
        <f t="shared" si="123"/>
        <v>1.3125</v>
      </c>
    </row>
    <row r="331" spans="3:38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8"/>
        <v>0</v>
      </c>
      <c r="U331" s="16">
        <f t="shared" si="109"/>
        <v>0</v>
      </c>
      <c r="W331" s="16" t="str">
        <f t="shared" si="124"/>
        <v>15⁄16–18</v>
      </c>
      <c r="X331" s="16" t="str">
        <f t="shared" si="125"/>
        <v>UNEF</v>
      </c>
      <c r="Y331" s="16" t="str">
        <f t="shared" si="110"/>
        <v>3A</v>
      </c>
      <c r="Z331" s="16">
        <f t="shared" si="111"/>
        <v>0</v>
      </c>
      <c r="AA331" s="16">
        <f t="shared" si="112"/>
        <v>1.3125</v>
      </c>
      <c r="AB331" s="16">
        <f t="shared" si="113"/>
        <v>1.3038000000000001</v>
      </c>
      <c r="AC331" s="16" t="str">
        <f t="shared" si="114"/>
        <v>—</v>
      </c>
      <c r="AD331" s="16">
        <f t="shared" si="115"/>
        <v>1.2764</v>
      </c>
      <c r="AE331" s="16">
        <f t="shared" si="116"/>
        <v>1.2727999999999999</v>
      </c>
      <c r="AF331" s="16">
        <f t="shared" si="117"/>
        <v>1.2464</v>
      </c>
      <c r="AG331" s="16" t="str">
        <f t="shared" si="118"/>
        <v>3B</v>
      </c>
      <c r="AH331" s="16">
        <f t="shared" si="119"/>
        <v>1.252</v>
      </c>
      <c r="AI331" s="16">
        <f t="shared" si="120"/>
        <v>1.2605</v>
      </c>
      <c r="AJ331" s="16">
        <f t="shared" si="121"/>
        <v>1.2764</v>
      </c>
      <c r="AK331" s="16">
        <f t="shared" si="122"/>
        <v>1.2810999999999999</v>
      </c>
      <c r="AL331" s="16">
        <f t="shared" si="123"/>
        <v>1.3125</v>
      </c>
    </row>
    <row r="332" spans="3:38" x14ac:dyDescent="0.25">
      <c r="C332" s="16" t="s">
        <v>678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8"/>
        <v>15⁄16–20</v>
      </c>
      <c r="U332" s="16" t="str">
        <f t="shared" si="109"/>
        <v>UN</v>
      </c>
      <c r="W332" s="16" t="str">
        <f t="shared" si="124"/>
        <v>15⁄16–20</v>
      </c>
      <c r="X332" s="16" t="str">
        <f t="shared" si="125"/>
        <v>UN</v>
      </c>
      <c r="Y332" s="16" t="str">
        <f t="shared" si="110"/>
        <v>2A</v>
      </c>
      <c r="Z332" s="16">
        <f t="shared" si="111"/>
        <v>1.4E-3</v>
      </c>
      <c r="AA332" s="16">
        <f t="shared" si="112"/>
        <v>1.3110999999999999</v>
      </c>
      <c r="AB332" s="16">
        <f t="shared" si="113"/>
        <v>1.3029999999999999</v>
      </c>
      <c r="AC332" s="16" t="str">
        <f t="shared" si="114"/>
        <v>—</v>
      </c>
      <c r="AD332" s="16">
        <f t="shared" si="115"/>
        <v>1.2786</v>
      </c>
      <c r="AE332" s="16">
        <f t="shared" si="116"/>
        <v>1.2739</v>
      </c>
      <c r="AF332" s="16">
        <f t="shared" si="117"/>
        <v>1.2516</v>
      </c>
      <c r="AG332" s="16" t="str">
        <f t="shared" si="118"/>
        <v>2B</v>
      </c>
      <c r="AH332" s="16">
        <f t="shared" si="119"/>
        <v>1.258</v>
      </c>
      <c r="AI332" s="16">
        <f t="shared" si="120"/>
        <v>1.27</v>
      </c>
      <c r="AJ332" s="16">
        <f t="shared" si="121"/>
        <v>1.28</v>
      </c>
      <c r="AK332" s="16">
        <f t="shared" si="122"/>
        <v>1.2861</v>
      </c>
      <c r="AL332" s="16">
        <f t="shared" si="123"/>
        <v>1.3125</v>
      </c>
    </row>
    <row r="333" spans="3:38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8"/>
        <v>0</v>
      </c>
      <c r="U333" s="16">
        <f t="shared" si="109"/>
        <v>0</v>
      </c>
      <c r="W333" s="16" t="str">
        <f t="shared" si="124"/>
        <v>15⁄16–20</v>
      </c>
      <c r="X333" s="16" t="str">
        <f t="shared" si="125"/>
        <v>UN</v>
      </c>
      <c r="Y333" s="16" t="str">
        <f t="shared" si="110"/>
        <v>3A</v>
      </c>
      <c r="Z333" s="16">
        <f t="shared" si="111"/>
        <v>0</v>
      </c>
      <c r="AA333" s="16">
        <f t="shared" si="112"/>
        <v>1.3125</v>
      </c>
      <c r="AB333" s="16">
        <f t="shared" si="113"/>
        <v>1.3044</v>
      </c>
      <c r="AC333" s="16" t="str">
        <f t="shared" si="114"/>
        <v>—</v>
      </c>
      <c r="AD333" s="16">
        <f t="shared" si="115"/>
        <v>1.28</v>
      </c>
      <c r="AE333" s="16">
        <f t="shared" si="116"/>
        <v>1.2765</v>
      </c>
      <c r="AF333" s="16">
        <f t="shared" si="117"/>
        <v>1.2529999999999999</v>
      </c>
      <c r="AG333" s="16" t="str">
        <f t="shared" si="118"/>
        <v>3B</v>
      </c>
      <c r="AH333" s="16">
        <f t="shared" si="119"/>
        <v>1.258</v>
      </c>
      <c r="AI333" s="16">
        <f t="shared" si="120"/>
        <v>1.2662</v>
      </c>
      <c r="AJ333" s="16">
        <f t="shared" si="121"/>
        <v>1.28</v>
      </c>
      <c r="AK333" s="16">
        <f t="shared" si="122"/>
        <v>1.2845</v>
      </c>
      <c r="AL333" s="16">
        <f t="shared" si="123"/>
        <v>1.3125</v>
      </c>
    </row>
    <row r="334" spans="3:38" x14ac:dyDescent="0.25">
      <c r="C334" s="16" t="s">
        <v>679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8"/>
        <v>15⁄16–28</v>
      </c>
      <c r="U334" s="16" t="str">
        <f t="shared" si="109"/>
        <v>UN</v>
      </c>
      <c r="W334" s="16" t="str">
        <f t="shared" si="124"/>
        <v>15⁄16–28</v>
      </c>
      <c r="X334" s="16" t="str">
        <f t="shared" si="125"/>
        <v>UN</v>
      </c>
      <c r="Y334" s="16" t="str">
        <f t="shared" si="110"/>
        <v>2A</v>
      </c>
      <c r="Z334" s="16">
        <f t="shared" si="111"/>
        <v>1.1999999999999999E-3</v>
      </c>
      <c r="AA334" s="16">
        <f t="shared" si="112"/>
        <v>1.3112999999999999</v>
      </c>
      <c r="AB334" s="16">
        <f t="shared" si="113"/>
        <v>1.3048</v>
      </c>
      <c r="AC334" s="16" t="str">
        <f t="shared" si="114"/>
        <v>—</v>
      </c>
      <c r="AD334" s="16">
        <f t="shared" si="115"/>
        <v>1.2881</v>
      </c>
      <c r="AE334" s="16">
        <f t="shared" si="116"/>
        <v>1.284</v>
      </c>
      <c r="AF334" s="16">
        <f t="shared" si="117"/>
        <v>1.2686999999999999</v>
      </c>
      <c r="AG334" s="16" t="str">
        <f t="shared" si="118"/>
        <v>2B</v>
      </c>
      <c r="AH334" s="16">
        <f t="shared" si="119"/>
        <v>1.274</v>
      </c>
      <c r="AI334" s="16">
        <f t="shared" si="120"/>
        <v>1.282</v>
      </c>
      <c r="AJ334" s="16">
        <f t="shared" si="121"/>
        <v>1.2892999999999999</v>
      </c>
      <c r="AK334" s="16">
        <f t="shared" si="122"/>
        <v>1.2946</v>
      </c>
      <c r="AL334" s="16">
        <f t="shared" si="123"/>
        <v>1.3125</v>
      </c>
    </row>
    <row r="335" spans="3:38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8"/>
        <v>0</v>
      </c>
      <c r="U335" s="16">
        <f t="shared" si="109"/>
        <v>0</v>
      </c>
      <c r="W335" s="16" t="str">
        <f t="shared" si="124"/>
        <v>15⁄16–28</v>
      </c>
      <c r="X335" s="16" t="str">
        <f t="shared" si="125"/>
        <v>UN</v>
      </c>
      <c r="Y335" s="16" t="str">
        <f t="shared" si="110"/>
        <v>3A</v>
      </c>
      <c r="Z335" s="16">
        <f t="shared" si="111"/>
        <v>0</v>
      </c>
      <c r="AA335" s="16">
        <f t="shared" si="112"/>
        <v>1.3125</v>
      </c>
      <c r="AB335" s="16">
        <f t="shared" si="113"/>
        <v>1.306</v>
      </c>
      <c r="AC335" s="16" t="str">
        <f t="shared" si="114"/>
        <v>—</v>
      </c>
      <c r="AD335" s="16">
        <f t="shared" si="115"/>
        <v>1.2892999999999999</v>
      </c>
      <c r="AE335" s="16">
        <f t="shared" si="116"/>
        <v>1.2862</v>
      </c>
      <c r="AF335" s="16">
        <f t="shared" si="117"/>
        <v>1.2699</v>
      </c>
      <c r="AG335" s="16" t="str">
        <f t="shared" si="118"/>
        <v>3B</v>
      </c>
      <c r="AH335" s="16">
        <f t="shared" si="119"/>
        <v>1.274</v>
      </c>
      <c r="AI335" s="16">
        <f t="shared" si="120"/>
        <v>1.2801</v>
      </c>
      <c r="AJ335" s="16">
        <f t="shared" si="121"/>
        <v>1.2892999999999999</v>
      </c>
      <c r="AK335" s="16">
        <f t="shared" si="122"/>
        <v>1.2932999999999999</v>
      </c>
      <c r="AL335" s="16">
        <f t="shared" si="123"/>
        <v>1.3125</v>
      </c>
    </row>
    <row r="336" spans="3:38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8"/>
        <v>13⁄8–6</v>
      </c>
      <c r="U336" s="16" t="str">
        <f t="shared" si="109"/>
        <v>UNC</v>
      </c>
      <c r="W336" s="16" t="str">
        <f t="shared" si="124"/>
        <v>13⁄8–6</v>
      </c>
      <c r="X336" s="16" t="str">
        <f t="shared" si="125"/>
        <v>UNC</v>
      </c>
      <c r="Y336" s="16" t="str">
        <f t="shared" si="110"/>
        <v>1A</v>
      </c>
      <c r="Z336" s="16">
        <f t="shared" si="111"/>
        <v>2.3999999999999998E-3</v>
      </c>
      <c r="AA336" s="16">
        <f t="shared" si="112"/>
        <v>1.3726</v>
      </c>
      <c r="AB336" s="16">
        <f t="shared" si="113"/>
        <v>1.3452999999999999</v>
      </c>
      <c r="AC336" s="16" t="str">
        <f t="shared" si="114"/>
        <v>—</v>
      </c>
      <c r="AD336" s="16">
        <f t="shared" si="115"/>
        <v>1.2643</v>
      </c>
      <c r="AE336" s="16">
        <f t="shared" si="116"/>
        <v>1.2523</v>
      </c>
      <c r="AF336" s="16">
        <f t="shared" si="117"/>
        <v>1.1741999999999999</v>
      </c>
      <c r="AG336" s="16" t="str">
        <f t="shared" si="118"/>
        <v>1B</v>
      </c>
      <c r="AH336" s="16">
        <f t="shared" si="119"/>
        <v>1.1950000000000001</v>
      </c>
      <c r="AI336" s="16">
        <f t="shared" si="120"/>
        <v>1.2250000000000001</v>
      </c>
      <c r="AJ336" s="16">
        <f t="shared" si="121"/>
        <v>1.2666999999999999</v>
      </c>
      <c r="AK336" s="16">
        <f t="shared" si="122"/>
        <v>1.2822</v>
      </c>
      <c r="AL336" s="16">
        <f t="shared" si="123"/>
        <v>1.375</v>
      </c>
    </row>
    <row r="337" spans="3:38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8"/>
        <v>0</v>
      </c>
      <c r="U337" s="16">
        <f t="shared" si="109"/>
        <v>0</v>
      </c>
      <c r="W337" s="16" t="str">
        <f t="shared" si="124"/>
        <v>13⁄8–6</v>
      </c>
      <c r="X337" s="16" t="str">
        <f t="shared" si="125"/>
        <v>UNC</v>
      </c>
      <c r="Y337" s="16" t="str">
        <f t="shared" si="110"/>
        <v>2A</v>
      </c>
      <c r="Z337" s="16">
        <f t="shared" si="111"/>
        <v>2.3999999999999998E-3</v>
      </c>
      <c r="AA337" s="16">
        <f t="shared" si="112"/>
        <v>1.3726</v>
      </c>
      <c r="AB337" s="16">
        <f t="shared" si="113"/>
        <v>1.3544</v>
      </c>
      <c r="AC337" s="16">
        <f t="shared" si="114"/>
        <v>1.3452999999999999</v>
      </c>
      <c r="AD337" s="16">
        <f t="shared" si="115"/>
        <v>1.2643</v>
      </c>
      <c r="AE337" s="16">
        <f t="shared" si="116"/>
        <v>1.2563</v>
      </c>
      <c r="AF337" s="16">
        <f t="shared" si="117"/>
        <v>1.1741999999999999</v>
      </c>
      <c r="AG337" s="16" t="str">
        <f t="shared" si="118"/>
        <v>2B</v>
      </c>
      <c r="AH337" s="16">
        <f t="shared" si="119"/>
        <v>1.1950000000000001</v>
      </c>
      <c r="AI337" s="16">
        <f t="shared" si="120"/>
        <v>1.2250000000000001</v>
      </c>
      <c r="AJ337" s="16">
        <f t="shared" si="121"/>
        <v>1.2666999999999999</v>
      </c>
      <c r="AK337" s="16">
        <f t="shared" si="122"/>
        <v>1.2770999999999999</v>
      </c>
      <c r="AL337" s="16">
        <f t="shared" si="123"/>
        <v>1.375</v>
      </c>
    </row>
    <row r="338" spans="3:38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8"/>
        <v>0</v>
      </c>
      <c r="U338" s="16">
        <f t="shared" si="109"/>
        <v>0</v>
      </c>
      <c r="W338" s="16" t="str">
        <f t="shared" si="124"/>
        <v>13⁄8–6</v>
      </c>
      <c r="X338" s="16" t="str">
        <f t="shared" si="125"/>
        <v>UNC</v>
      </c>
      <c r="Y338" s="16" t="str">
        <f t="shared" si="110"/>
        <v>3A</v>
      </c>
      <c r="Z338" s="16">
        <f t="shared" si="111"/>
        <v>0</v>
      </c>
      <c r="AA338" s="16">
        <f t="shared" si="112"/>
        <v>1.375</v>
      </c>
      <c r="AB338" s="16">
        <f t="shared" si="113"/>
        <v>1.3568</v>
      </c>
      <c r="AC338" s="16" t="str">
        <f t="shared" si="114"/>
        <v>—</v>
      </c>
      <c r="AD338" s="16">
        <f t="shared" si="115"/>
        <v>1.2666999999999999</v>
      </c>
      <c r="AE338" s="16">
        <f t="shared" si="116"/>
        <v>1.2606999999999999</v>
      </c>
      <c r="AF338" s="16">
        <f t="shared" si="117"/>
        <v>1.1766000000000001</v>
      </c>
      <c r="AG338" s="16" t="str">
        <f t="shared" si="118"/>
        <v>3B</v>
      </c>
      <c r="AH338" s="16">
        <f t="shared" si="119"/>
        <v>1.1950000000000001</v>
      </c>
      <c r="AI338" s="16">
        <f t="shared" si="120"/>
        <v>1.2145999999999999</v>
      </c>
      <c r="AJ338" s="16">
        <f t="shared" si="121"/>
        <v>1.2666999999999999</v>
      </c>
      <c r="AK338" s="16">
        <f t="shared" si="122"/>
        <v>1.2745</v>
      </c>
      <c r="AL338" s="16">
        <f t="shared" si="123"/>
        <v>1.375</v>
      </c>
    </row>
    <row r="339" spans="3:38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8"/>
        <v>13⁄8–8</v>
      </c>
      <c r="U339" s="16" t="str">
        <f t="shared" si="109"/>
        <v>UN</v>
      </c>
      <c r="W339" s="16" t="str">
        <f t="shared" si="124"/>
        <v>13⁄8–8</v>
      </c>
      <c r="X339" s="16" t="str">
        <f t="shared" si="125"/>
        <v>UN</v>
      </c>
      <c r="Y339" s="16" t="str">
        <f t="shared" si="110"/>
        <v>2A</v>
      </c>
      <c r="Z339" s="16">
        <f t="shared" si="111"/>
        <v>2.2000000000000001E-3</v>
      </c>
      <c r="AA339" s="16">
        <f t="shared" si="112"/>
        <v>1.3728</v>
      </c>
      <c r="AB339" s="16">
        <f t="shared" si="113"/>
        <v>1.3577999999999999</v>
      </c>
      <c r="AC339" s="16">
        <f t="shared" si="114"/>
        <v>1.3503000000000001</v>
      </c>
      <c r="AD339" s="16">
        <f t="shared" si="115"/>
        <v>1.2916000000000001</v>
      </c>
      <c r="AE339" s="16">
        <f t="shared" si="116"/>
        <v>1.2844</v>
      </c>
      <c r="AF339" s="16">
        <f t="shared" si="117"/>
        <v>1.224</v>
      </c>
      <c r="AG339" s="16" t="str">
        <f t="shared" si="118"/>
        <v>2B</v>
      </c>
      <c r="AH339" s="16">
        <f t="shared" si="119"/>
        <v>1.24</v>
      </c>
      <c r="AI339" s="16">
        <f t="shared" si="120"/>
        <v>1.2649999999999999</v>
      </c>
      <c r="AJ339" s="16">
        <f t="shared" si="121"/>
        <v>1.2938000000000001</v>
      </c>
      <c r="AK339" s="16">
        <f t="shared" si="122"/>
        <v>1.3030999999999999</v>
      </c>
      <c r="AL339" s="16">
        <f t="shared" si="123"/>
        <v>1.375</v>
      </c>
    </row>
    <row r="340" spans="3:38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8"/>
        <v>0</v>
      </c>
      <c r="U340" s="16">
        <f t="shared" si="109"/>
        <v>0</v>
      </c>
      <c r="W340" s="16" t="str">
        <f t="shared" si="124"/>
        <v>13⁄8–8</v>
      </c>
      <c r="X340" s="16" t="str">
        <f t="shared" si="125"/>
        <v>UN</v>
      </c>
      <c r="Y340" s="16" t="str">
        <f t="shared" si="110"/>
        <v>3A</v>
      </c>
      <c r="Z340" s="16">
        <f t="shared" si="111"/>
        <v>0</v>
      </c>
      <c r="AA340" s="16">
        <f t="shared" si="112"/>
        <v>1.375</v>
      </c>
      <c r="AB340" s="16">
        <f t="shared" si="113"/>
        <v>1.36</v>
      </c>
      <c r="AC340" s="16" t="str">
        <f t="shared" si="114"/>
        <v>—</v>
      </c>
      <c r="AD340" s="16">
        <f t="shared" si="115"/>
        <v>1.2938000000000001</v>
      </c>
      <c r="AE340" s="16">
        <f t="shared" si="116"/>
        <v>1.2884</v>
      </c>
      <c r="AF340" s="16">
        <f t="shared" si="117"/>
        <v>1.2262</v>
      </c>
      <c r="AG340" s="16" t="str">
        <f t="shared" si="118"/>
        <v>3B</v>
      </c>
      <c r="AH340" s="16">
        <f t="shared" si="119"/>
        <v>1.24</v>
      </c>
      <c r="AI340" s="16">
        <f t="shared" si="120"/>
        <v>1.2546999999999999</v>
      </c>
      <c r="AJ340" s="16">
        <f t="shared" si="121"/>
        <v>1.2938000000000001</v>
      </c>
      <c r="AK340" s="16">
        <f t="shared" si="122"/>
        <v>1.3008</v>
      </c>
      <c r="AL340" s="16">
        <f t="shared" si="123"/>
        <v>1.375</v>
      </c>
    </row>
    <row r="341" spans="3:38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8"/>
        <v>13⁄8–10</v>
      </c>
      <c r="U341" s="16" t="str">
        <f t="shared" si="109"/>
        <v>UNS</v>
      </c>
      <c r="W341" s="16" t="str">
        <f t="shared" si="124"/>
        <v>13⁄8–10</v>
      </c>
      <c r="X341" s="16" t="str">
        <f t="shared" si="125"/>
        <v>UNS</v>
      </c>
      <c r="Y341" s="16" t="str">
        <f t="shared" si="110"/>
        <v>2A</v>
      </c>
      <c r="Z341" s="16">
        <f t="shared" si="111"/>
        <v>1.9E-3</v>
      </c>
      <c r="AA341" s="16">
        <f t="shared" si="112"/>
        <v>1.3731</v>
      </c>
      <c r="AB341" s="16">
        <f t="shared" si="113"/>
        <v>1.3602000000000001</v>
      </c>
      <c r="AC341" s="16" t="str">
        <f t="shared" si="114"/>
        <v>—</v>
      </c>
      <c r="AD341" s="16">
        <f t="shared" si="115"/>
        <v>1.3081</v>
      </c>
      <c r="AE341" s="16">
        <f t="shared" si="116"/>
        <v>1.3018000000000001</v>
      </c>
      <c r="AF341" s="16">
        <f t="shared" si="117"/>
        <v>1.2541</v>
      </c>
      <c r="AG341" s="16" t="str">
        <f t="shared" si="118"/>
        <v>2B</v>
      </c>
      <c r="AH341" s="16">
        <f t="shared" si="119"/>
        <v>1.2669999999999999</v>
      </c>
      <c r="AI341" s="16">
        <f t="shared" si="120"/>
        <v>1.288</v>
      </c>
      <c r="AJ341" s="16">
        <f t="shared" si="121"/>
        <v>1.31</v>
      </c>
      <c r="AK341" s="16">
        <f t="shared" si="122"/>
        <v>1.3182</v>
      </c>
      <c r="AL341" s="16">
        <f t="shared" si="123"/>
        <v>1.375</v>
      </c>
    </row>
    <row r="342" spans="3:38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8"/>
        <v>13⁄8–12</v>
      </c>
      <c r="U342" s="16" t="str">
        <f t="shared" si="109"/>
        <v>UNF</v>
      </c>
      <c r="W342" s="16" t="str">
        <f t="shared" si="124"/>
        <v>13⁄8–12</v>
      </c>
      <c r="X342" s="16" t="str">
        <f t="shared" si="125"/>
        <v>UNF</v>
      </c>
      <c r="Y342" s="16" t="str">
        <f t="shared" si="110"/>
        <v>1A</v>
      </c>
      <c r="Z342" s="16">
        <f t="shared" si="111"/>
        <v>1.9E-3</v>
      </c>
      <c r="AA342" s="16">
        <f t="shared" si="112"/>
        <v>1.3731</v>
      </c>
      <c r="AB342" s="16">
        <f t="shared" si="113"/>
        <v>1.3559000000000001</v>
      </c>
      <c r="AC342" s="16" t="str">
        <f t="shared" si="114"/>
        <v>—</v>
      </c>
      <c r="AD342" s="16">
        <f t="shared" si="115"/>
        <v>1.319</v>
      </c>
      <c r="AE342" s="16">
        <f t="shared" si="116"/>
        <v>1.3096000000000001</v>
      </c>
      <c r="AF342" s="16">
        <f t="shared" si="117"/>
        <v>1.2739</v>
      </c>
      <c r="AG342" s="16" t="str">
        <f t="shared" si="118"/>
        <v>1B</v>
      </c>
      <c r="AH342" s="16">
        <f t="shared" si="119"/>
        <v>1.2849999999999999</v>
      </c>
      <c r="AI342" s="16">
        <f t="shared" si="120"/>
        <v>1.3029999999999999</v>
      </c>
      <c r="AJ342" s="16">
        <f t="shared" si="121"/>
        <v>1.3209</v>
      </c>
      <c r="AK342" s="16">
        <f t="shared" si="122"/>
        <v>1.3331999999999999</v>
      </c>
      <c r="AL342" s="16">
        <f t="shared" si="123"/>
        <v>1.375</v>
      </c>
    </row>
    <row r="343" spans="3:38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8"/>
        <v>0</v>
      </c>
      <c r="U343" s="16">
        <f t="shared" si="109"/>
        <v>0</v>
      </c>
      <c r="W343" s="16" t="str">
        <f t="shared" si="124"/>
        <v>13⁄8–12</v>
      </c>
      <c r="X343" s="16" t="str">
        <f t="shared" si="125"/>
        <v>UNF</v>
      </c>
      <c r="Y343" s="16" t="str">
        <f t="shared" si="110"/>
        <v>2A</v>
      </c>
      <c r="Z343" s="16">
        <f t="shared" si="111"/>
        <v>1.9E-3</v>
      </c>
      <c r="AA343" s="16">
        <f t="shared" si="112"/>
        <v>1.3731</v>
      </c>
      <c r="AB343" s="16">
        <f t="shared" si="113"/>
        <v>1.3616999999999999</v>
      </c>
      <c r="AC343" s="16" t="str">
        <f t="shared" si="114"/>
        <v>—</v>
      </c>
      <c r="AD343" s="16">
        <f t="shared" si="115"/>
        <v>1.319</v>
      </c>
      <c r="AE343" s="16">
        <f t="shared" si="116"/>
        <v>1.3127</v>
      </c>
      <c r="AF343" s="16">
        <f t="shared" si="117"/>
        <v>1.2739</v>
      </c>
      <c r="AG343" s="16" t="str">
        <f t="shared" si="118"/>
        <v>2B</v>
      </c>
      <c r="AH343" s="16">
        <f t="shared" si="119"/>
        <v>1.2849999999999999</v>
      </c>
      <c r="AI343" s="16">
        <f t="shared" si="120"/>
        <v>1.3029999999999999</v>
      </c>
      <c r="AJ343" s="16">
        <f t="shared" si="121"/>
        <v>1.3209</v>
      </c>
      <c r="AK343" s="16">
        <f t="shared" si="122"/>
        <v>1.3290999999999999</v>
      </c>
      <c r="AL343" s="16">
        <f t="shared" si="123"/>
        <v>1.375</v>
      </c>
    </row>
    <row r="344" spans="3:38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8"/>
        <v>0</v>
      </c>
      <c r="U344" s="16">
        <f t="shared" si="109"/>
        <v>0</v>
      </c>
      <c r="W344" s="16" t="str">
        <f t="shared" si="124"/>
        <v>13⁄8–12</v>
      </c>
      <c r="X344" s="16" t="str">
        <f t="shared" si="125"/>
        <v>UNF</v>
      </c>
      <c r="Y344" s="16" t="str">
        <f t="shared" si="110"/>
        <v>3A</v>
      </c>
      <c r="Z344" s="16">
        <f t="shared" si="111"/>
        <v>0</v>
      </c>
      <c r="AA344" s="16">
        <f t="shared" si="112"/>
        <v>1.375</v>
      </c>
      <c r="AB344" s="16">
        <f t="shared" si="113"/>
        <v>1.3635999999999999</v>
      </c>
      <c r="AC344" s="16" t="str">
        <f t="shared" si="114"/>
        <v>—</v>
      </c>
      <c r="AD344" s="16">
        <f t="shared" si="115"/>
        <v>1.3209</v>
      </c>
      <c r="AE344" s="16">
        <f t="shared" si="116"/>
        <v>1.3162</v>
      </c>
      <c r="AF344" s="16">
        <f t="shared" si="117"/>
        <v>1.2758</v>
      </c>
      <c r="AG344" s="16" t="str">
        <f t="shared" si="118"/>
        <v>3B</v>
      </c>
      <c r="AH344" s="16">
        <f t="shared" si="119"/>
        <v>1.2849999999999999</v>
      </c>
      <c r="AI344" s="16">
        <f t="shared" si="120"/>
        <v>1.2948</v>
      </c>
      <c r="AJ344" s="16">
        <f t="shared" si="121"/>
        <v>1.3209</v>
      </c>
      <c r="AK344" s="16">
        <f t="shared" si="122"/>
        <v>1.327</v>
      </c>
      <c r="AL344" s="16">
        <f t="shared" si="123"/>
        <v>1.375</v>
      </c>
    </row>
    <row r="345" spans="3:38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8"/>
        <v>13⁄8–14</v>
      </c>
      <c r="U345" s="16" t="str">
        <f t="shared" si="109"/>
        <v>UNS</v>
      </c>
      <c r="W345" s="16" t="str">
        <f t="shared" si="124"/>
        <v>13⁄8–14</v>
      </c>
      <c r="X345" s="16" t="str">
        <f t="shared" si="125"/>
        <v>UNS</v>
      </c>
      <c r="Y345" s="16" t="str">
        <f t="shared" si="110"/>
        <v>2A</v>
      </c>
      <c r="Z345" s="16">
        <f t="shared" si="111"/>
        <v>1.6000000000000001E-3</v>
      </c>
      <c r="AA345" s="16">
        <f t="shared" si="112"/>
        <v>1.3734</v>
      </c>
      <c r="AB345" s="16">
        <f t="shared" si="113"/>
        <v>1.3631</v>
      </c>
      <c r="AC345" s="16" t="str">
        <f t="shared" si="114"/>
        <v>—</v>
      </c>
      <c r="AD345" s="16">
        <f t="shared" si="115"/>
        <v>1.327</v>
      </c>
      <c r="AE345" s="16">
        <f t="shared" si="116"/>
        <v>1.3216000000000001</v>
      </c>
      <c r="AF345" s="16">
        <f t="shared" si="117"/>
        <v>1.2884</v>
      </c>
      <c r="AG345" s="16" t="str">
        <f t="shared" si="118"/>
        <v>2B</v>
      </c>
      <c r="AH345" s="16">
        <f t="shared" si="119"/>
        <v>1.298</v>
      </c>
      <c r="AI345" s="16">
        <f t="shared" si="120"/>
        <v>1.3140000000000001</v>
      </c>
      <c r="AJ345" s="16">
        <f t="shared" si="121"/>
        <v>1.3286</v>
      </c>
      <c r="AK345" s="16">
        <f t="shared" si="122"/>
        <v>1.3355999999999999</v>
      </c>
      <c r="AL345" s="16">
        <f t="shared" si="123"/>
        <v>1.375</v>
      </c>
    </row>
    <row r="346" spans="3:38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8"/>
        <v>13⁄8–16</v>
      </c>
      <c r="U346" s="16" t="str">
        <f t="shared" si="109"/>
        <v>UN</v>
      </c>
      <c r="W346" s="16" t="str">
        <f t="shared" si="124"/>
        <v>13⁄8–16</v>
      </c>
      <c r="X346" s="16" t="str">
        <f t="shared" si="125"/>
        <v>UN</v>
      </c>
      <c r="Y346" s="16" t="str">
        <f t="shared" si="110"/>
        <v>2A</v>
      </c>
      <c r="Z346" s="16">
        <f t="shared" si="111"/>
        <v>1.5E-3</v>
      </c>
      <c r="AA346" s="16">
        <f t="shared" si="112"/>
        <v>1.3734999999999999</v>
      </c>
      <c r="AB346" s="16">
        <f t="shared" si="113"/>
        <v>1.3641000000000001</v>
      </c>
      <c r="AC346" s="16" t="str">
        <f t="shared" si="114"/>
        <v>—</v>
      </c>
      <c r="AD346" s="16">
        <f t="shared" si="115"/>
        <v>1.3329</v>
      </c>
      <c r="AE346" s="16">
        <f t="shared" si="116"/>
        <v>1.3278000000000001</v>
      </c>
      <c r="AF346" s="16">
        <f t="shared" si="117"/>
        <v>1.2989999999999999</v>
      </c>
      <c r="AG346" s="16" t="str">
        <f t="shared" si="118"/>
        <v>2B</v>
      </c>
      <c r="AH346" s="16">
        <f t="shared" si="119"/>
        <v>1.3069999999999999</v>
      </c>
      <c r="AI346" s="16">
        <f t="shared" si="120"/>
        <v>1.321</v>
      </c>
      <c r="AJ346" s="16">
        <f t="shared" si="121"/>
        <v>1.3344</v>
      </c>
      <c r="AK346" s="16">
        <f t="shared" si="122"/>
        <v>1.341</v>
      </c>
      <c r="AL346" s="16">
        <f t="shared" si="123"/>
        <v>1.375</v>
      </c>
    </row>
    <row r="347" spans="3:38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ref="T347:T410" si="126">IF(OR($C347="1A",$C347="2A",$C347="3A"),A347,C347)</f>
        <v>0</v>
      </c>
      <c r="U347" s="16">
        <f t="shared" ref="U347:U410" si="127">IF(OR($C347="1A",$C347="2A",$C347="3A"),B347,D347)</f>
        <v>0</v>
      </c>
      <c r="W347" s="16" t="str">
        <f t="shared" si="124"/>
        <v>13⁄8–16</v>
      </c>
      <c r="X347" s="16" t="str">
        <f t="shared" si="125"/>
        <v>UN</v>
      </c>
      <c r="Y347" s="16" t="str">
        <f t="shared" ref="Y347:Y410" si="128">IF(OR($C347="1A",$C347="2A",$C347="3A"),C347,E347)</f>
        <v>3A</v>
      </c>
      <c r="Z347" s="16">
        <f t="shared" ref="Z347:Z410" si="129">IF(OR($C347="1A",$C347="2A",$C347="3A"),D347,F347)</f>
        <v>0</v>
      </c>
      <c r="AA347" s="16">
        <f t="shared" ref="AA347:AA410" si="130">IF(OR($C347="1A",$C347="2A",$C347="3A"),E347,G347)</f>
        <v>1.375</v>
      </c>
      <c r="AB347" s="16">
        <f t="shared" ref="AB347:AB410" si="131">IF(OR($C347="1A",$C347="2A",$C347="3A"),F347,H347)</f>
        <v>1.3655999999999999</v>
      </c>
      <c r="AC347" s="16" t="str">
        <f t="shared" ref="AC347:AC410" si="132">IF(OR($C347="1A",$C347="2A",$C347="3A"),G347,I347)</f>
        <v>—</v>
      </c>
      <c r="AD347" s="16">
        <f t="shared" ref="AD347:AD410" si="133">IF(OR($C347="1A",$C347="2A",$C347="3A"),H347,J347)</f>
        <v>1.3344</v>
      </c>
      <c r="AE347" s="16">
        <f t="shared" ref="AE347:AE410" si="134">IF(OR($C347="1A",$C347="2A",$C347="3A"),I347,K347)</f>
        <v>1.3306</v>
      </c>
      <c r="AF347" s="16">
        <f t="shared" ref="AF347:AF410" si="135">IF(OR($C347="1A",$C347="2A",$C347="3A"),J347,L347)</f>
        <v>1.3005</v>
      </c>
      <c r="AG347" s="16" t="str">
        <f t="shared" ref="AG347:AG410" si="136">IF(OR($C347="1A",$C347="2A",$C347="3A"),K347,M347)</f>
        <v>3B</v>
      </c>
      <c r="AH347" s="16">
        <f t="shared" ref="AH347:AH410" si="137">IF(OR($C347="1A",$C347="2A",$C347="3A"),L347,N347)</f>
        <v>1.3069999999999999</v>
      </c>
      <c r="AI347" s="16">
        <f t="shared" ref="AI347:AI410" si="138">IF(OR($C347="1A",$C347="2A",$C347="3A"),M347,O347)</f>
        <v>1.3158000000000001</v>
      </c>
      <c r="AJ347" s="16">
        <f t="shared" ref="AJ347:AJ410" si="139">IF(OR($C347="1A",$C347="2A",$C347="3A"),N347,P347)</f>
        <v>1.3344</v>
      </c>
      <c r="AK347" s="16">
        <f t="shared" ref="AK347:AK410" si="140">IF(OR($C347="1A",$C347="2A",$C347="3A"),O347,Q347)</f>
        <v>1.3393999999999999</v>
      </c>
      <c r="AL347" s="16">
        <f t="shared" ref="AL347:AL410" si="141">IF(OR($C347="1A",$C347="2A",$C347="3A"),P347,R347)</f>
        <v>1.375</v>
      </c>
    </row>
    <row r="348" spans="3:38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26"/>
        <v>13⁄8–18</v>
      </c>
      <c r="U348" s="16" t="str">
        <f t="shared" si="127"/>
        <v>UNEF</v>
      </c>
      <c r="W348" s="16" t="str">
        <f t="shared" si="124"/>
        <v>13⁄8–18</v>
      </c>
      <c r="X348" s="16" t="str">
        <f t="shared" si="125"/>
        <v>UNEF</v>
      </c>
      <c r="Y348" s="16" t="str">
        <f t="shared" si="128"/>
        <v>2A</v>
      </c>
      <c r="Z348" s="16">
        <f t="shared" si="129"/>
        <v>1.5E-3</v>
      </c>
      <c r="AA348" s="16">
        <f t="shared" si="130"/>
        <v>1.3734999999999999</v>
      </c>
      <c r="AB348" s="16">
        <f t="shared" si="131"/>
        <v>1.3648</v>
      </c>
      <c r="AC348" s="16" t="str">
        <f t="shared" si="132"/>
        <v>—</v>
      </c>
      <c r="AD348" s="16">
        <f t="shared" si="133"/>
        <v>1.3373999999999999</v>
      </c>
      <c r="AE348" s="16">
        <f t="shared" si="134"/>
        <v>1.3325</v>
      </c>
      <c r="AF348" s="16">
        <f t="shared" si="135"/>
        <v>1.3073999999999999</v>
      </c>
      <c r="AG348" s="16" t="str">
        <f t="shared" si="136"/>
        <v>2B</v>
      </c>
      <c r="AH348" s="16">
        <f t="shared" si="137"/>
        <v>1.3149999999999999</v>
      </c>
      <c r="AI348" s="16">
        <f t="shared" si="138"/>
        <v>1.3280000000000001</v>
      </c>
      <c r="AJ348" s="16">
        <f t="shared" si="139"/>
        <v>1.3389</v>
      </c>
      <c r="AK348" s="16">
        <f t="shared" si="140"/>
        <v>1.3452</v>
      </c>
      <c r="AL348" s="16">
        <f t="shared" si="141"/>
        <v>1.375</v>
      </c>
    </row>
    <row r="349" spans="3:38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26"/>
        <v>0</v>
      </c>
      <c r="U349" s="16">
        <f t="shared" si="127"/>
        <v>0</v>
      </c>
      <c r="W349" s="16" t="str">
        <f t="shared" si="124"/>
        <v>13⁄8–18</v>
      </c>
      <c r="X349" s="16" t="str">
        <f t="shared" si="125"/>
        <v>UNEF</v>
      </c>
      <c r="Y349" s="16" t="str">
        <f t="shared" si="128"/>
        <v>3A</v>
      </c>
      <c r="Z349" s="16">
        <f t="shared" si="129"/>
        <v>0</v>
      </c>
      <c r="AA349" s="16">
        <f t="shared" si="130"/>
        <v>1.375</v>
      </c>
      <c r="AB349" s="16">
        <f t="shared" si="131"/>
        <v>1.3663000000000001</v>
      </c>
      <c r="AC349" s="16" t="str">
        <f t="shared" si="132"/>
        <v>—</v>
      </c>
      <c r="AD349" s="16">
        <f t="shared" si="133"/>
        <v>1.3389</v>
      </c>
      <c r="AE349" s="16">
        <f t="shared" si="134"/>
        <v>1.3352999999999999</v>
      </c>
      <c r="AF349" s="16">
        <f t="shared" si="135"/>
        <v>1.3089</v>
      </c>
      <c r="AG349" s="16" t="str">
        <f t="shared" si="136"/>
        <v>3B</v>
      </c>
      <c r="AH349" s="16">
        <f t="shared" si="137"/>
        <v>1.3149999999999999</v>
      </c>
      <c r="AI349" s="16">
        <f t="shared" si="138"/>
        <v>1.323</v>
      </c>
      <c r="AJ349" s="16">
        <f t="shared" si="139"/>
        <v>1.3389</v>
      </c>
      <c r="AK349" s="16">
        <f t="shared" si="140"/>
        <v>1.3435999999999999</v>
      </c>
      <c r="AL349" s="16">
        <f t="shared" si="141"/>
        <v>1.375</v>
      </c>
    </row>
    <row r="350" spans="3:38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26"/>
        <v>13⁄8–20</v>
      </c>
      <c r="U350" s="16" t="str">
        <f t="shared" si="127"/>
        <v>UN</v>
      </c>
      <c r="W350" s="16" t="str">
        <f t="shared" si="124"/>
        <v>13⁄8–20</v>
      </c>
      <c r="X350" s="16" t="str">
        <f t="shared" si="125"/>
        <v>UN</v>
      </c>
      <c r="Y350" s="16" t="str">
        <f t="shared" si="128"/>
        <v>2A</v>
      </c>
      <c r="Z350" s="16">
        <f t="shared" si="129"/>
        <v>1.4E-3</v>
      </c>
      <c r="AA350" s="16">
        <f t="shared" si="130"/>
        <v>1.3735999999999999</v>
      </c>
      <c r="AB350" s="16">
        <f t="shared" si="131"/>
        <v>1.3654999999999999</v>
      </c>
      <c r="AC350" s="16" t="str">
        <f t="shared" si="132"/>
        <v>—</v>
      </c>
      <c r="AD350" s="16">
        <f t="shared" si="133"/>
        <v>1.3411</v>
      </c>
      <c r="AE350" s="16">
        <f t="shared" si="134"/>
        <v>1.3364</v>
      </c>
      <c r="AF350" s="16">
        <f t="shared" si="135"/>
        <v>1.3141</v>
      </c>
      <c r="AG350" s="16" t="str">
        <f t="shared" si="136"/>
        <v>2B</v>
      </c>
      <c r="AH350" s="16">
        <f t="shared" si="137"/>
        <v>1.321</v>
      </c>
      <c r="AI350" s="16">
        <f t="shared" si="138"/>
        <v>1.3320000000000001</v>
      </c>
      <c r="AJ350" s="16">
        <f t="shared" si="139"/>
        <v>1.3425</v>
      </c>
      <c r="AK350" s="16">
        <f t="shared" si="140"/>
        <v>1.3486</v>
      </c>
      <c r="AL350" s="16">
        <f t="shared" si="141"/>
        <v>1.375</v>
      </c>
    </row>
    <row r="351" spans="3:38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26"/>
        <v>0</v>
      </c>
      <c r="U351" s="16">
        <f t="shared" si="127"/>
        <v>0</v>
      </c>
      <c r="W351" s="16" t="str">
        <f t="shared" si="124"/>
        <v>13⁄8–20</v>
      </c>
      <c r="X351" s="16" t="str">
        <f t="shared" si="125"/>
        <v>UN</v>
      </c>
      <c r="Y351" s="16" t="str">
        <f t="shared" si="128"/>
        <v>3A</v>
      </c>
      <c r="Z351" s="16">
        <f t="shared" si="129"/>
        <v>0</v>
      </c>
      <c r="AA351" s="16">
        <f t="shared" si="130"/>
        <v>1.375</v>
      </c>
      <c r="AB351" s="16">
        <f t="shared" si="131"/>
        <v>1.3669</v>
      </c>
      <c r="AC351" s="16" t="str">
        <f t="shared" si="132"/>
        <v>—</v>
      </c>
      <c r="AD351" s="16">
        <f t="shared" si="133"/>
        <v>1.3425</v>
      </c>
      <c r="AE351" s="16">
        <f t="shared" si="134"/>
        <v>1.339</v>
      </c>
      <c r="AF351" s="16">
        <f t="shared" si="135"/>
        <v>1.3154999999999999</v>
      </c>
      <c r="AG351" s="16" t="str">
        <f t="shared" si="136"/>
        <v>3B</v>
      </c>
      <c r="AH351" s="16">
        <f t="shared" si="137"/>
        <v>1.321</v>
      </c>
      <c r="AI351" s="16">
        <f t="shared" si="138"/>
        <v>1.3287</v>
      </c>
      <c r="AJ351" s="16">
        <f t="shared" si="139"/>
        <v>1.3425</v>
      </c>
      <c r="AK351" s="16">
        <f t="shared" si="140"/>
        <v>1.347</v>
      </c>
      <c r="AL351" s="16">
        <f t="shared" si="141"/>
        <v>1.375</v>
      </c>
    </row>
    <row r="352" spans="3:38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26"/>
        <v>13⁄8–24</v>
      </c>
      <c r="U352" s="16" t="str">
        <f t="shared" si="127"/>
        <v>UNS</v>
      </c>
      <c r="W352" s="16" t="str">
        <f t="shared" si="124"/>
        <v>13⁄8–24</v>
      </c>
      <c r="X352" s="16" t="str">
        <f t="shared" si="125"/>
        <v>UNS</v>
      </c>
      <c r="Y352" s="16" t="str">
        <f t="shared" si="128"/>
        <v>2A</v>
      </c>
      <c r="Z352" s="16">
        <f t="shared" si="129"/>
        <v>1.2999999999999999E-3</v>
      </c>
      <c r="AA352" s="16">
        <f t="shared" si="130"/>
        <v>1.3736999999999999</v>
      </c>
      <c r="AB352" s="16">
        <f t="shared" si="131"/>
        <v>1.3665</v>
      </c>
      <c r="AC352" s="16" t="str">
        <f t="shared" si="132"/>
        <v>—</v>
      </c>
      <c r="AD352" s="16">
        <f t="shared" si="133"/>
        <v>1.3466</v>
      </c>
      <c r="AE352" s="16">
        <f t="shared" si="134"/>
        <v>1.3423</v>
      </c>
      <c r="AF352" s="16">
        <f t="shared" si="135"/>
        <v>1.3241000000000001</v>
      </c>
      <c r="AG352" s="16" t="str">
        <f t="shared" si="136"/>
        <v>2B</v>
      </c>
      <c r="AH352" s="16">
        <f t="shared" si="137"/>
        <v>1.33</v>
      </c>
      <c r="AI352" s="16">
        <f t="shared" si="138"/>
        <v>1.34</v>
      </c>
      <c r="AJ352" s="16">
        <f t="shared" si="139"/>
        <v>1.3479000000000001</v>
      </c>
      <c r="AK352" s="16">
        <f t="shared" si="140"/>
        <v>1.3534999999999999</v>
      </c>
      <c r="AL352" s="16">
        <f t="shared" si="141"/>
        <v>1.375</v>
      </c>
    </row>
    <row r="353" spans="3:38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26"/>
        <v>13⁄8–28</v>
      </c>
      <c r="U353" s="16" t="str">
        <f t="shared" si="127"/>
        <v>UN</v>
      </c>
      <c r="W353" s="16" t="str">
        <f t="shared" si="124"/>
        <v>13⁄8–28</v>
      </c>
      <c r="X353" s="16" t="str">
        <f t="shared" si="125"/>
        <v>UN</v>
      </c>
      <c r="Y353" s="16" t="str">
        <f t="shared" si="128"/>
        <v>2A</v>
      </c>
      <c r="Z353" s="16">
        <f t="shared" si="129"/>
        <v>1.1999999999999999E-3</v>
      </c>
      <c r="AA353" s="16">
        <f t="shared" si="130"/>
        <v>1.3737999999999999</v>
      </c>
      <c r="AB353" s="16">
        <f t="shared" si="131"/>
        <v>1.3673</v>
      </c>
      <c r="AC353" s="16" t="str">
        <f t="shared" si="132"/>
        <v>—</v>
      </c>
      <c r="AD353" s="16">
        <f t="shared" si="133"/>
        <v>1.3506</v>
      </c>
      <c r="AE353" s="16">
        <f t="shared" si="134"/>
        <v>1.3465</v>
      </c>
      <c r="AF353" s="16">
        <f t="shared" si="135"/>
        <v>1.3311999999999999</v>
      </c>
      <c r="AG353" s="16" t="str">
        <f t="shared" si="136"/>
        <v>2B</v>
      </c>
      <c r="AH353" s="16">
        <f t="shared" si="137"/>
        <v>1.3360000000000001</v>
      </c>
      <c r="AI353" s="16">
        <f t="shared" si="138"/>
        <v>1.345</v>
      </c>
      <c r="AJ353" s="16">
        <f t="shared" si="139"/>
        <v>1.3517999999999999</v>
      </c>
      <c r="AK353" s="16">
        <f t="shared" si="140"/>
        <v>1.3571</v>
      </c>
      <c r="AL353" s="16">
        <f t="shared" si="141"/>
        <v>1.375</v>
      </c>
    </row>
    <row r="354" spans="3:38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26"/>
        <v>0</v>
      </c>
      <c r="U354" s="16">
        <f t="shared" si="127"/>
        <v>0</v>
      </c>
      <c r="W354" s="16" t="str">
        <f t="shared" si="124"/>
        <v>13⁄8–28</v>
      </c>
      <c r="X354" s="16" t="str">
        <f t="shared" si="125"/>
        <v>UN</v>
      </c>
      <c r="Y354" s="16" t="str">
        <f t="shared" si="128"/>
        <v>3A</v>
      </c>
      <c r="Z354" s="16">
        <f t="shared" si="129"/>
        <v>0</v>
      </c>
      <c r="AA354" s="16">
        <f t="shared" si="130"/>
        <v>1.375</v>
      </c>
      <c r="AB354" s="16">
        <f t="shared" si="131"/>
        <v>1.3685</v>
      </c>
      <c r="AC354" s="16" t="str">
        <f t="shared" si="132"/>
        <v>—</v>
      </c>
      <c r="AD354" s="16">
        <f t="shared" si="133"/>
        <v>1.3517999999999999</v>
      </c>
      <c r="AE354" s="16">
        <f t="shared" si="134"/>
        <v>1.3487</v>
      </c>
      <c r="AF354" s="16">
        <f t="shared" si="135"/>
        <v>1.3324</v>
      </c>
      <c r="AG354" s="16" t="str">
        <f t="shared" si="136"/>
        <v>3B</v>
      </c>
      <c r="AH354" s="16">
        <f t="shared" si="137"/>
        <v>1.3360000000000001</v>
      </c>
      <c r="AI354" s="16">
        <f t="shared" si="138"/>
        <v>1.3426</v>
      </c>
      <c r="AJ354" s="16">
        <f t="shared" si="139"/>
        <v>1.3517999999999999</v>
      </c>
      <c r="AK354" s="16">
        <f t="shared" si="140"/>
        <v>1.3557999999999999</v>
      </c>
      <c r="AL354" s="16">
        <f t="shared" si="141"/>
        <v>1.375</v>
      </c>
    </row>
    <row r="355" spans="3:38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26"/>
        <v>17⁄16–6</v>
      </c>
      <c r="U355" s="16" t="str">
        <f t="shared" si="127"/>
        <v>UN</v>
      </c>
      <c r="W355" s="16" t="str">
        <f t="shared" si="124"/>
        <v>17⁄16–6</v>
      </c>
      <c r="X355" s="16" t="str">
        <f t="shared" si="125"/>
        <v>UN</v>
      </c>
      <c r="Y355" s="16" t="str">
        <f t="shared" si="128"/>
        <v>2A</v>
      </c>
      <c r="Z355" s="16">
        <f t="shared" si="129"/>
        <v>2.3999999999999998E-3</v>
      </c>
      <c r="AA355" s="16">
        <f t="shared" si="130"/>
        <v>1.4351</v>
      </c>
      <c r="AB355" s="16">
        <f t="shared" si="131"/>
        <v>1.4169</v>
      </c>
      <c r="AC355" s="16" t="str">
        <f t="shared" si="132"/>
        <v>—</v>
      </c>
      <c r="AD355" s="16">
        <f t="shared" si="133"/>
        <v>1.3268</v>
      </c>
      <c r="AE355" s="16">
        <f t="shared" si="134"/>
        <v>1.3188</v>
      </c>
      <c r="AF355" s="16">
        <f t="shared" si="135"/>
        <v>1.2366999999999999</v>
      </c>
      <c r="AG355" s="16" t="str">
        <f t="shared" si="136"/>
        <v>2B</v>
      </c>
      <c r="AH355" s="16">
        <f t="shared" si="137"/>
        <v>1.2569999999999999</v>
      </c>
      <c r="AI355" s="16">
        <f t="shared" si="138"/>
        <v>1.288</v>
      </c>
      <c r="AJ355" s="16">
        <f t="shared" si="139"/>
        <v>1.3291999999999999</v>
      </c>
      <c r="AK355" s="16">
        <f t="shared" si="140"/>
        <v>1.3395999999999999</v>
      </c>
      <c r="AL355" s="16">
        <f t="shared" si="141"/>
        <v>1.4375</v>
      </c>
    </row>
    <row r="356" spans="3:38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26"/>
        <v>0</v>
      </c>
      <c r="U356" s="16">
        <f t="shared" si="127"/>
        <v>0</v>
      </c>
      <c r="W356" s="16" t="str">
        <f t="shared" si="124"/>
        <v>17⁄16–6</v>
      </c>
      <c r="X356" s="16" t="str">
        <f t="shared" si="125"/>
        <v>UN</v>
      </c>
      <c r="Y356" s="16" t="str">
        <f t="shared" si="128"/>
        <v>3A</v>
      </c>
      <c r="Z356" s="16">
        <f t="shared" si="129"/>
        <v>0</v>
      </c>
      <c r="AA356" s="16">
        <f t="shared" si="130"/>
        <v>1.4375</v>
      </c>
      <c r="AB356" s="16">
        <f t="shared" si="131"/>
        <v>1.4193</v>
      </c>
      <c r="AC356" s="16" t="str">
        <f t="shared" si="132"/>
        <v>—</v>
      </c>
      <c r="AD356" s="16">
        <f t="shared" si="133"/>
        <v>1.3291999999999999</v>
      </c>
      <c r="AE356" s="16">
        <f t="shared" si="134"/>
        <v>1.3231999999999999</v>
      </c>
      <c r="AF356" s="16">
        <f t="shared" si="135"/>
        <v>1.2391000000000001</v>
      </c>
      <c r="AG356" s="16" t="str">
        <f t="shared" si="136"/>
        <v>3B</v>
      </c>
      <c r="AH356" s="16">
        <f t="shared" si="137"/>
        <v>1.2569999999999999</v>
      </c>
      <c r="AI356" s="16">
        <f t="shared" si="138"/>
        <v>1.2770999999999999</v>
      </c>
      <c r="AJ356" s="16">
        <f t="shared" si="139"/>
        <v>1.3291999999999999</v>
      </c>
      <c r="AK356" s="16">
        <f t="shared" si="140"/>
        <v>1.337</v>
      </c>
      <c r="AL356" s="16">
        <f t="shared" si="141"/>
        <v>1.4375</v>
      </c>
    </row>
    <row r="357" spans="3:38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26"/>
        <v>17⁄16–8</v>
      </c>
      <c r="U357" s="16" t="str">
        <f t="shared" si="127"/>
        <v>UN</v>
      </c>
      <c r="W357" s="16" t="str">
        <f t="shared" si="124"/>
        <v>17⁄16–8</v>
      </c>
      <c r="X357" s="16" t="str">
        <f t="shared" si="125"/>
        <v>UN</v>
      </c>
      <c r="Y357" s="16" t="str">
        <f t="shared" si="128"/>
        <v>2A</v>
      </c>
      <c r="Z357" s="16">
        <f t="shared" si="129"/>
        <v>2.2000000000000001E-3</v>
      </c>
      <c r="AA357" s="16">
        <f t="shared" si="130"/>
        <v>1.4353</v>
      </c>
      <c r="AB357" s="16">
        <f t="shared" si="131"/>
        <v>1.4202999999999999</v>
      </c>
      <c r="AC357" s="16" t="str">
        <f t="shared" si="132"/>
        <v>—</v>
      </c>
      <c r="AD357" s="16">
        <f t="shared" si="133"/>
        <v>1.3541000000000001</v>
      </c>
      <c r="AE357" s="16">
        <f t="shared" si="134"/>
        <v>1.3469</v>
      </c>
      <c r="AF357" s="16">
        <f t="shared" si="135"/>
        <v>1.2865</v>
      </c>
      <c r="AG357" s="16" t="str">
        <f t="shared" si="136"/>
        <v>2B</v>
      </c>
      <c r="AH357" s="16">
        <f t="shared" si="137"/>
        <v>1.302</v>
      </c>
      <c r="AI357" s="16">
        <f t="shared" si="138"/>
        <v>1.327</v>
      </c>
      <c r="AJ357" s="16">
        <f t="shared" si="139"/>
        <v>1.3563000000000001</v>
      </c>
      <c r="AK357" s="16">
        <f t="shared" si="140"/>
        <v>1.3656999999999999</v>
      </c>
      <c r="AL357" s="16">
        <f t="shared" si="141"/>
        <v>1.4375</v>
      </c>
    </row>
    <row r="358" spans="3:38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26"/>
        <v>0</v>
      </c>
      <c r="U358" s="16">
        <f t="shared" si="127"/>
        <v>0</v>
      </c>
      <c r="W358" s="16" t="str">
        <f t="shared" si="124"/>
        <v>17⁄16–8</v>
      </c>
      <c r="X358" s="16" t="str">
        <f t="shared" si="125"/>
        <v>UN</v>
      </c>
      <c r="Y358" s="16" t="str">
        <f t="shared" si="128"/>
        <v>3A</v>
      </c>
      <c r="Z358" s="16">
        <f t="shared" si="129"/>
        <v>0</v>
      </c>
      <c r="AA358" s="16">
        <f t="shared" si="130"/>
        <v>1.4375</v>
      </c>
      <c r="AB358" s="16">
        <f t="shared" si="131"/>
        <v>1.4225000000000001</v>
      </c>
      <c r="AC358" s="16" t="str">
        <f t="shared" si="132"/>
        <v>—</v>
      </c>
      <c r="AD358" s="16">
        <f t="shared" si="133"/>
        <v>1.3563000000000001</v>
      </c>
      <c r="AE358" s="16">
        <f t="shared" si="134"/>
        <v>1.3509</v>
      </c>
      <c r="AF358" s="16">
        <f t="shared" si="135"/>
        <v>1.2887</v>
      </c>
      <c r="AG358" s="16" t="str">
        <f t="shared" si="136"/>
        <v>3B</v>
      </c>
      <c r="AH358" s="16">
        <f t="shared" si="137"/>
        <v>1.302</v>
      </c>
      <c r="AI358" s="16">
        <f t="shared" si="138"/>
        <v>1.3171999999999999</v>
      </c>
      <c r="AJ358" s="16">
        <f t="shared" si="139"/>
        <v>1.3563000000000001</v>
      </c>
      <c r="AK358" s="16">
        <f t="shared" si="140"/>
        <v>1.3633999999999999</v>
      </c>
      <c r="AL358" s="16">
        <f t="shared" si="141"/>
        <v>1.4375</v>
      </c>
    </row>
    <row r="359" spans="3:38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26"/>
        <v>17⁄16–12</v>
      </c>
      <c r="U359" s="16" t="str">
        <f t="shared" si="127"/>
        <v>UN</v>
      </c>
      <c r="W359" s="16" t="str">
        <f t="shared" si="124"/>
        <v>17⁄16–12</v>
      </c>
      <c r="X359" s="16" t="str">
        <f t="shared" si="125"/>
        <v>UN</v>
      </c>
      <c r="Y359" s="16" t="str">
        <f t="shared" si="128"/>
        <v>2A</v>
      </c>
      <c r="Z359" s="16">
        <f t="shared" si="129"/>
        <v>1.8E-3</v>
      </c>
      <c r="AA359" s="16">
        <f t="shared" si="130"/>
        <v>1.4357</v>
      </c>
      <c r="AB359" s="16">
        <f t="shared" si="131"/>
        <v>1.4242999999999999</v>
      </c>
      <c r="AC359" s="16" t="str">
        <f t="shared" si="132"/>
        <v>—</v>
      </c>
      <c r="AD359" s="16">
        <f t="shared" si="133"/>
        <v>1.3815999999999999</v>
      </c>
      <c r="AE359" s="16">
        <f t="shared" si="134"/>
        <v>1.3756999999999999</v>
      </c>
      <c r="AF359" s="16">
        <f t="shared" si="135"/>
        <v>1.3365</v>
      </c>
      <c r="AG359" s="16" t="str">
        <f t="shared" si="136"/>
        <v>2B</v>
      </c>
      <c r="AH359" s="16">
        <f t="shared" si="137"/>
        <v>1.347</v>
      </c>
      <c r="AI359" s="16">
        <f t="shared" si="138"/>
        <v>1.365</v>
      </c>
      <c r="AJ359" s="16">
        <f t="shared" si="139"/>
        <v>1.3834</v>
      </c>
      <c r="AK359" s="16">
        <f t="shared" si="140"/>
        <v>1.391</v>
      </c>
      <c r="AL359" s="16">
        <f t="shared" si="141"/>
        <v>1.4375</v>
      </c>
    </row>
    <row r="360" spans="3:38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26"/>
        <v>0</v>
      </c>
      <c r="U360" s="16">
        <f t="shared" si="127"/>
        <v>0</v>
      </c>
      <c r="W360" s="16" t="str">
        <f t="shared" si="124"/>
        <v>17⁄16–12</v>
      </c>
      <c r="X360" s="16" t="str">
        <f t="shared" si="125"/>
        <v>UN</v>
      </c>
      <c r="Y360" s="16" t="str">
        <f t="shared" si="128"/>
        <v>3A</v>
      </c>
      <c r="Z360" s="16">
        <f t="shared" si="129"/>
        <v>0</v>
      </c>
      <c r="AA360" s="16">
        <f t="shared" si="130"/>
        <v>1.4375</v>
      </c>
      <c r="AB360" s="16">
        <f t="shared" si="131"/>
        <v>1.4260999999999999</v>
      </c>
      <c r="AC360" s="16" t="str">
        <f t="shared" si="132"/>
        <v>—</v>
      </c>
      <c r="AD360" s="16">
        <f t="shared" si="133"/>
        <v>1.3834</v>
      </c>
      <c r="AE360" s="16">
        <f t="shared" si="134"/>
        <v>1.379</v>
      </c>
      <c r="AF360" s="16">
        <f t="shared" si="135"/>
        <v>1.3383</v>
      </c>
      <c r="AG360" s="16" t="str">
        <f t="shared" si="136"/>
        <v>3B</v>
      </c>
      <c r="AH360" s="16">
        <f t="shared" si="137"/>
        <v>1.347</v>
      </c>
      <c r="AI360" s="16">
        <f t="shared" si="138"/>
        <v>1.3573</v>
      </c>
      <c r="AJ360" s="16">
        <f t="shared" si="139"/>
        <v>1.3834</v>
      </c>
      <c r="AK360" s="16">
        <f t="shared" si="140"/>
        <v>1.3891</v>
      </c>
      <c r="AL360" s="16">
        <f t="shared" si="141"/>
        <v>1.4375</v>
      </c>
    </row>
    <row r="361" spans="3:38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26"/>
        <v>17⁄16–16</v>
      </c>
      <c r="U361" s="16" t="str">
        <f t="shared" si="127"/>
        <v>UN</v>
      </c>
      <c r="W361" s="16" t="str">
        <f t="shared" si="124"/>
        <v>17⁄16–16</v>
      </c>
      <c r="X361" s="16" t="str">
        <f t="shared" si="125"/>
        <v>UN</v>
      </c>
      <c r="Y361" s="16" t="str">
        <f t="shared" si="128"/>
        <v>2A</v>
      </c>
      <c r="Z361" s="16">
        <f t="shared" si="129"/>
        <v>1.6000000000000001E-3</v>
      </c>
      <c r="AA361" s="16">
        <f t="shared" si="130"/>
        <v>1.4359</v>
      </c>
      <c r="AB361" s="16">
        <f t="shared" si="131"/>
        <v>1.4265000000000001</v>
      </c>
      <c r="AC361" s="16" t="str">
        <f t="shared" si="132"/>
        <v>—</v>
      </c>
      <c r="AD361" s="16">
        <f t="shared" si="133"/>
        <v>1.3953</v>
      </c>
      <c r="AE361" s="16">
        <f t="shared" si="134"/>
        <v>1.3900999999999999</v>
      </c>
      <c r="AF361" s="16">
        <f t="shared" si="135"/>
        <v>1.3613999999999999</v>
      </c>
      <c r="AG361" s="16" t="str">
        <f t="shared" si="136"/>
        <v>2B</v>
      </c>
      <c r="AH361" s="16">
        <f t="shared" si="137"/>
        <v>1.37</v>
      </c>
      <c r="AI361" s="16">
        <f t="shared" si="138"/>
        <v>1.3839999999999999</v>
      </c>
      <c r="AJ361" s="16">
        <f t="shared" si="139"/>
        <v>1.3969</v>
      </c>
      <c r="AK361" s="16">
        <f t="shared" si="140"/>
        <v>1.4036999999999999</v>
      </c>
      <c r="AL361" s="16">
        <f t="shared" si="141"/>
        <v>1.4375</v>
      </c>
    </row>
    <row r="362" spans="3:38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26"/>
        <v>0</v>
      </c>
      <c r="U362" s="16">
        <f t="shared" si="127"/>
        <v>0</v>
      </c>
      <c r="W362" s="16" t="str">
        <f t="shared" si="124"/>
        <v>17⁄16–16</v>
      </c>
      <c r="X362" s="16" t="str">
        <f t="shared" si="125"/>
        <v>UN</v>
      </c>
      <c r="Y362" s="16" t="str">
        <f t="shared" si="128"/>
        <v>3A</v>
      </c>
      <c r="Z362" s="16">
        <f t="shared" si="129"/>
        <v>0</v>
      </c>
      <c r="AA362" s="16">
        <f t="shared" si="130"/>
        <v>1.4375</v>
      </c>
      <c r="AB362" s="16">
        <f t="shared" si="131"/>
        <v>1.4280999999999999</v>
      </c>
      <c r="AC362" s="16" t="str">
        <f t="shared" si="132"/>
        <v>—</v>
      </c>
      <c r="AD362" s="16">
        <f t="shared" si="133"/>
        <v>1.3969</v>
      </c>
      <c r="AE362" s="16">
        <f t="shared" si="134"/>
        <v>1.393</v>
      </c>
      <c r="AF362" s="16">
        <f t="shared" si="135"/>
        <v>1.363</v>
      </c>
      <c r="AG362" s="16" t="str">
        <f t="shared" si="136"/>
        <v>3B</v>
      </c>
      <c r="AH362" s="16">
        <f t="shared" si="137"/>
        <v>1.37</v>
      </c>
      <c r="AI362" s="16">
        <f t="shared" si="138"/>
        <v>1.3783000000000001</v>
      </c>
      <c r="AJ362" s="16">
        <f t="shared" si="139"/>
        <v>1.3969</v>
      </c>
      <c r="AK362" s="16">
        <f t="shared" si="140"/>
        <v>1.4019999999999999</v>
      </c>
      <c r="AL362" s="16">
        <f t="shared" si="141"/>
        <v>1.4375</v>
      </c>
    </row>
    <row r="363" spans="3:38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26"/>
        <v>17⁄16–18</v>
      </c>
      <c r="U363" s="16" t="str">
        <f t="shared" si="127"/>
        <v>UNEF</v>
      </c>
      <c r="W363" s="16" t="str">
        <f t="shared" si="124"/>
        <v>17⁄16–18</v>
      </c>
      <c r="X363" s="16" t="str">
        <f t="shared" si="125"/>
        <v>UNEF</v>
      </c>
      <c r="Y363" s="16" t="str">
        <f t="shared" si="128"/>
        <v>2A</v>
      </c>
      <c r="Z363" s="16">
        <f t="shared" si="129"/>
        <v>1.5E-3</v>
      </c>
      <c r="AA363" s="16">
        <f t="shared" si="130"/>
        <v>1.4359999999999999</v>
      </c>
      <c r="AB363" s="16">
        <f t="shared" si="131"/>
        <v>1.4273</v>
      </c>
      <c r="AC363" s="16" t="str">
        <f t="shared" si="132"/>
        <v>—</v>
      </c>
      <c r="AD363" s="16">
        <f t="shared" si="133"/>
        <v>1.3998999999999999</v>
      </c>
      <c r="AE363" s="16">
        <f t="shared" si="134"/>
        <v>1.3949</v>
      </c>
      <c r="AF363" s="16">
        <f t="shared" si="135"/>
        <v>1.3698999999999999</v>
      </c>
      <c r="AG363" s="16" t="str">
        <f t="shared" si="136"/>
        <v>2B</v>
      </c>
      <c r="AH363" s="16">
        <f t="shared" si="137"/>
        <v>1.377</v>
      </c>
      <c r="AI363" s="16">
        <f t="shared" si="138"/>
        <v>1.39</v>
      </c>
      <c r="AJ363" s="16">
        <f t="shared" si="139"/>
        <v>1.4014</v>
      </c>
      <c r="AK363" s="16">
        <f t="shared" si="140"/>
        <v>1.4078999999999999</v>
      </c>
      <c r="AL363" s="16">
        <f t="shared" si="141"/>
        <v>1.4375</v>
      </c>
    </row>
    <row r="364" spans="3:38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26"/>
        <v>0</v>
      </c>
      <c r="U364" s="16">
        <f t="shared" si="127"/>
        <v>0</v>
      </c>
      <c r="W364" s="16" t="str">
        <f t="shared" si="124"/>
        <v>17⁄16–18</v>
      </c>
      <c r="X364" s="16" t="str">
        <f t="shared" si="125"/>
        <v>UNEF</v>
      </c>
      <c r="Y364" s="16" t="str">
        <f t="shared" si="128"/>
        <v>3A</v>
      </c>
      <c r="Z364" s="16">
        <f t="shared" si="129"/>
        <v>0</v>
      </c>
      <c r="AA364" s="16">
        <f t="shared" si="130"/>
        <v>1.4375</v>
      </c>
      <c r="AB364" s="16">
        <f t="shared" si="131"/>
        <v>1.4288000000000001</v>
      </c>
      <c r="AC364" s="16" t="str">
        <f t="shared" si="132"/>
        <v>—</v>
      </c>
      <c r="AD364" s="16">
        <f t="shared" si="133"/>
        <v>1.4014</v>
      </c>
      <c r="AE364" s="16">
        <f t="shared" si="134"/>
        <v>1.3976999999999999</v>
      </c>
      <c r="AF364" s="16">
        <f t="shared" si="135"/>
        <v>1.3714</v>
      </c>
      <c r="AG364" s="16" t="str">
        <f t="shared" si="136"/>
        <v>3B</v>
      </c>
      <c r="AH364" s="16">
        <f t="shared" si="137"/>
        <v>1.377</v>
      </c>
      <c r="AI364" s="16">
        <f t="shared" si="138"/>
        <v>1.3855</v>
      </c>
      <c r="AJ364" s="16">
        <f t="shared" si="139"/>
        <v>1.4014</v>
      </c>
      <c r="AK364" s="16">
        <f t="shared" si="140"/>
        <v>1.4061999999999999</v>
      </c>
      <c r="AL364" s="16">
        <f t="shared" si="141"/>
        <v>1.4375</v>
      </c>
    </row>
    <row r="365" spans="3:38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26"/>
        <v>17⁄16–20</v>
      </c>
      <c r="U365" s="16" t="str">
        <f t="shared" si="127"/>
        <v>UN</v>
      </c>
      <c r="W365" s="16" t="str">
        <f t="shared" si="124"/>
        <v>17⁄16–20</v>
      </c>
      <c r="X365" s="16" t="str">
        <f t="shared" si="125"/>
        <v>UN</v>
      </c>
      <c r="Y365" s="16" t="str">
        <f t="shared" si="128"/>
        <v>2A</v>
      </c>
      <c r="Z365" s="16">
        <f t="shared" si="129"/>
        <v>1.4E-3</v>
      </c>
      <c r="AA365" s="16">
        <f t="shared" si="130"/>
        <v>1.4360999999999999</v>
      </c>
      <c r="AB365" s="16">
        <f t="shared" si="131"/>
        <v>1.4279999999999999</v>
      </c>
      <c r="AC365" s="16" t="str">
        <f t="shared" si="132"/>
        <v>—</v>
      </c>
      <c r="AD365" s="16">
        <f t="shared" si="133"/>
        <v>1.4036</v>
      </c>
      <c r="AE365" s="16">
        <f t="shared" si="134"/>
        <v>1.3988</v>
      </c>
      <c r="AF365" s="16">
        <f t="shared" si="135"/>
        <v>1.3766</v>
      </c>
      <c r="AG365" s="16" t="str">
        <f t="shared" si="136"/>
        <v>2B</v>
      </c>
      <c r="AH365" s="16">
        <f t="shared" si="137"/>
        <v>1.383</v>
      </c>
      <c r="AI365" s="16">
        <f t="shared" si="138"/>
        <v>1.395</v>
      </c>
      <c r="AJ365" s="16">
        <f t="shared" si="139"/>
        <v>1.405</v>
      </c>
      <c r="AK365" s="16">
        <f t="shared" si="140"/>
        <v>1.4112</v>
      </c>
      <c r="AL365" s="16">
        <f t="shared" si="141"/>
        <v>1.4375</v>
      </c>
    </row>
    <row r="366" spans="3:38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26"/>
        <v>0</v>
      </c>
      <c r="U366" s="16">
        <f t="shared" si="127"/>
        <v>0</v>
      </c>
      <c r="W366" s="16" t="str">
        <f t="shared" si="124"/>
        <v>17⁄16–20</v>
      </c>
      <c r="X366" s="16" t="str">
        <f t="shared" si="125"/>
        <v>UN</v>
      </c>
      <c r="Y366" s="16" t="str">
        <f t="shared" si="128"/>
        <v>3A</v>
      </c>
      <c r="Z366" s="16">
        <f t="shared" si="129"/>
        <v>0</v>
      </c>
      <c r="AA366" s="16">
        <f t="shared" si="130"/>
        <v>1.4375</v>
      </c>
      <c r="AB366" s="16">
        <f t="shared" si="131"/>
        <v>1.4294</v>
      </c>
      <c r="AC366" s="16" t="str">
        <f t="shared" si="132"/>
        <v>—</v>
      </c>
      <c r="AD366" s="16">
        <f t="shared" si="133"/>
        <v>1.405</v>
      </c>
      <c r="AE366" s="16">
        <f t="shared" si="134"/>
        <v>1.4014</v>
      </c>
      <c r="AF366" s="16">
        <f t="shared" si="135"/>
        <v>1.3779999999999999</v>
      </c>
      <c r="AG366" s="16" t="str">
        <f t="shared" si="136"/>
        <v>3B</v>
      </c>
      <c r="AH366" s="16">
        <f t="shared" si="137"/>
        <v>1.383</v>
      </c>
      <c r="AI366" s="16">
        <f t="shared" si="138"/>
        <v>1.3912</v>
      </c>
      <c r="AJ366" s="16">
        <f t="shared" si="139"/>
        <v>1.405</v>
      </c>
      <c r="AK366" s="16">
        <f t="shared" si="140"/>
        <v>1.4096</v>
      </c>
      <c r="AL366" s="16">
        <f t="shared" si="141"/>
        <v>1.4375</v>
      </c>
    </row>
    <row r="367" spans="3:38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26"/>
        <v>17⁄16–28</v>
      </c>
      <c r="U367" s="16" t="str">
        <f t="shared" si="127"/>
        <v>UN</v>
      </c>
      <c r="W367" s="16" t="str">
        <f t="shared" si="124"/>
        <v>17⁄16–28</v>
      </c>
      <c r="X367" s="16" t="str">
        <f t="shared" si="125"/>
        <v>UN</v>
      </c>
      <c r="Y367" s="16" t="str">
        <f t="shared" si="128"/>
        <v>2A</v>
      </c>
      <c r="Z367" s="16">
        <f t="shared" si="129"/>
        <v>1.2999999999999999E-3</v>
      </c>
      <c r="AA367" s="16">
        <f t="shared" si="130"/>
        <v>1.4361999999999999</v>
      </c>
      <c r="AB367" s="16">
        <f t="shared" si="131"/>
        <v>1.4297</v>
      </c>
      <c r="AC367" s="16" t="str">
        <f t="shared" si="132"/>
        <v>—</v>
      </c>
      <c r="AD367" s="16">
        <f t="shared" si="133"/>
        <v>1.413</v>
      </c>
      <c r="AE367" s="16">
        <f t="shared" si="134"/>
        <v>1.4088000000000001</v>
      </c>
      <c r="AF367" s="16">
        <f t="shared" si="135"/>
        <v>1.3935999999999999</v>
      </c>
      <c r="AG367" s="16" t="str">
        <f t="shared" si="136"/>
        <v>2B</v>
      </c>
      <c r="AH367" s="16">
        <f t="shared" si="137"/>
        <v>1.399</v>
      </c>
      <c r="AI367" s="16">
        <f t="shared" si="138"/>
        <v>1.407</v>
      </c>
      <c r="AJ367" s="16">
        <f t="shared" si="139"/>
        <v>1.4142999999999999</v>
      </c>
      <c r="AK367" s="16">
        <f t="shared" si="140"/>
        <v>1.4198</v>
      </c>
      <c r="AL367" s="16">
        <f t="shared" si="141"/>
        <v>1.4375</v>
      </c>
    </row>
    <row r="368" spans="3:38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26"/>
        <v>0</v>
      </c>
      <c r="U368" s="16">
        <f t="shared" si="127"/>
        <v>0</v>
      </c>
      <c r="W368" s="16" t="str">
        <f t="shared" si="124"/>
        <v>17⁄16–28</v>
      </c>
      <c r="X368" s="16" t="str">
        <f t="shared" si="125"/>
        <v>UN</v>
      </c>
      <c r="Y368" s="16" t="str">
        <f t="shared" si="128"/>
        <v>3A</v>
      </c>
      <c r="Z368" s="16">
        <f t="shared" si="129"/>
        <v>0</v>
      </c>
      <c r="AA368" s="16">
        <f t="shared" si="130"/>
        <v>1.4375</v>
      </c>
      <c r="AB368" s="16">
        <f t="shared" si="131"/>
        <v>1.431</v>
      </c>
      <c r="AC368" s="16" t="str">
        <f t="shared" si="132"/>
        <v>—</v>
      </c>
      <c r="AD368" s="16">
        <f t="shared" si="133"/>
        <v>1.4142999999999999</v>
      </c>
      <c r="AE368" s="16">
        <f t="shared" si="134"/>
        <v>1.4112</v>
      </c>
      <c r="AF368" s="16">
        <f t="shared" si="135"/>
        <v>1.3949</v>
      </c>
      <c r="AG368" s="16" t="str">
        <f t="shared" si="136"/>
        <v>3B</v>
      </c>
      <c r="AH368" s="16">
        <f t="shared" si="137"/>
        <v>1.399</v>
      </c>
      <c r="AI368" s="16">
        <f t="shared" si="138"/>
        <v>1.4051</v>
      </c>
      <c r="AJ368" s="16">
        <f t="shared" si="139"/>
        <v>1.4142999999999999</v>
      </c>
      <c r="AK368" s="16">
        <f t="shared" si="140"/>
        <v>1.4184000000000001</v>
      </c>
      <c r="AL368" s="16">
        <f t="shared" si="141"/>
        <v>1.4375</v>
      </c>
    </row>
    <row r="369" spans="3:38" x14ac:dyDescent="0.25">
      <c r="C369" s="16" t="s">
        <v>736</v>
      </c>
      <c r="D369" s="16" t="s">
        <v>376</v>
      </c>
      <c r="E369" s="16">
        <v>2.3999999999999998E-3</v>
      </c>
      <c r="F369" s="16">
        <v>1.4976</v>
      </c>
      <c r="G369" s="16">
        <v>1.4702999999999999</v>
      </c>
      <c r="H369" s="16" t="s">
        <v>551</v>
      </c>
      <c r="I369" s="16">
        <v>1.3893</v>
      </c>
      <c r="J369" s="16">
        <v>1.3772</v>
      </c>
      <c r="K369" s="16">
        <v>1.2991999999999999</v>
      </c>
      <c r="L369" s="16" t="s">
        <v>377</v>
      </c>
      <c r="M369" s="16">
        <v>1.32</v>
      </c>
      <c r="N369" s="16">
        <v>1.35</v>
      </c>
      <c r="O369" s="16">
        <v>1.3916999999999999</v>
      </c>
      <c r="P369" s="16">
        <v>1.4075</v>
      </c>
      <c r="Q369" s="16">
        <v>1.5</v>
      </c>
      <c r="T369" s="16" t="str">
        <f t="shared" si="126"/>
        <v>11⁄2–6</v>
      </c>
      <c r="U369" s="16" t="str">
        <f t="shared" si="127"/>
        <v>1A</v>
      </c>
      <c r="W369" s="16" t="str">
        <f t="shared" si="124"/>
        <v>11⁄2–6</v>
      </c>
      <c r="X369" s="16" t="str">
        <f t="shared" si="125"/>
        <v>1A</v>
      </c>
      <c r="Y369" s="16">
        <f t="shared" si="128"/>
        <v>2.3999999999999998E-3</v>
      </c>
      <c r="Z369" s="16">
        <f t="shared" si="129"/>
        <v>1.4976</v>
      </c>
      <c r="AA369" s="16">
        <f t="shared" si="130"/>
        <v>1.4702999999999999</v>
      </c>
      <c r="AB369" s="16" t="str">
        <f t="shared" si="131"/>
        <v>—</v>
      </c>
      <c r="AC369" s="16">
        <f t="shared" si="132"/>
        <v>1.3893</v>
      </c>
      <c r="AD369" s="16">
        <f t="shared" si="133"/>
        <v>1.3772</v>
      </c>
      <c r="AE369" s="16">
        <f t="shared" si="134"/>
        <v>1.2991999999999999</v>
      </c>
      <c r="AF369" s="16" t="str">
        <f t="shared" si="135"/>
        <v>1B</v>
      </c>
      <c r="AG369" s="16">
        <f t="shared" si="136"/>
        <v>1.32</v>
      </c>
      <c r="AH369" s="16">
        <f t="shared" si="137"/>
        <v>1.35</v>
      </c>
      <c r="AI369" s="16">
        <f t="shared" si="138"/>
        <v>1.3916999999999999</v>
      </c>
      <c r="AJ369" s="16">
        <f t="shared" si="139"/>
        <v>1.4075</v>
      </c>
      <c r="AK369" s="16">
        <f t="shared" si="140"/>
        <v>1.5</v>
      </c>
      <c r="AL369" s="16">
        <f t="shared" si="141"/>
        <v>0</v>
      </c>
    </row>
    <row r="370" spans="3:38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26"/>
        <v>0</v>
      </c>
      <c r="U370" s="16">
        <f t="shared" si="127"/>
        <v>0</v>
      </c>
      <c r="W370" s="16" t="str">
        <f t="shared" si="124"/>
        <v>11⁄2–6</v>
      </c>
      <c r="X370" s="16" t="str">
        <f t="shared" si="125"/>
        <v>1A</v>
      </c>
      <c r="Y370" s="16" t="str">
        <f t="shared" si="128"/>
        <v>2A</v>
      </c>
      <c r="Z370" s="16">
        <f t="shared" si="129"/>
        <v>2.3999999999999998E-3</v>
      </c>
      <c r="AA370" s="16">
        <f t="shared" si="130"/>
        <v>1.4976</v>
      </c>
      <c r="AB370" s="16">
        <f t="shared" si="131"/>
        <v>1.4794</v>
      </c>
      <c r="AC370" s="16">
        <f t="shared" si="132"/>
        <v>1.4702999999999999</v>
      </c>
      <c r="AD370" s="16">
        <f t="shared" si="133"/>
        <v>1.3893</v>
      </c>
      <c r="AE370" s="16">
        <f t="shared" si="134"/>
        <v>1.3812</v>
      </c>
      <c r="AF370" s="16">
        <f t="shared" si="135"/>
        <v>1.2991999999999999</v>
      </c>
      <c r="AG370" s="16" t="str">
        <f t="shared" si="136"/>
        <v>2B</v>
      </c>
      <c r="AH370" s="16">
        <f t="shared" si="137"/>
        <v>1.32</v>
      </c>
      <c r="AI370" s="16">
        <f t="shared" si="138"/>
        <v>1.35</v>
      </c>
      <c r="AJ370" s="16">
        <f t="shared" si="139"/>
        <v>1.3916999999999999</v>
      </c>
      <c r="AK370" s="16">
        <f t="shared" si="140"/>
        <v>1.4021999999999999</v>
      </c>
      <c r="AL370" s="16">
        <f t="shared" si="141"/>
        <v>1.5</v>
      </c>
    </row>
    <row r="371" spans="3:38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26"/>
        <v>0</v>
      </c>
      <c r="U371" s="16">
        <f t="shared" si="127"/>
        <v>0</v>
      </c>
      <c r="W371" s="16" t="str">
        <f t="shared" si="124"/>
        <v>11⁄2–6</v>
      </c>
      <c r="X371" s="16" t="str">
        <f t="shared" si="125"/>
        <v>1A</v>
      </c>
      <c r="Y371" s="16" t="str">
        <f t="shared" si="128"/>
        <v>3A</v>
      </c>
      <c r="Z371" s="16">
        <f t="shared" si="129"/>
        <v>0</v>
      </c>
      <c r="AA371" s="16">
        <f t="shared" si="130"/>
        <v>1.5</v>
      </c>
      <c r="AB371" s="16">
        <f t="shared" si="131"/>
        <v>1.4818</v>
      </c>
      <c r="AC371" s="16" t="str">
        <f t="shared" si="132"/>
        <v>—</v>
      </c>
      <c r="AD371" s="16">
        <f t="shared" si="133"/>
        <v>1.3916999999999999</v>
      </c>
      <c r="AE371" s="16">
        <f t="shared" si="134"/>
        <v>1.3855999999999999</v>
      </c>
      <c r="AF371" s="16">
        <f t="shared" si="135"/>
        <v>1.3016000000000001</v>
      </c>
      <c r="AG371" s="16" t="str">
        <f t="shared" si="136"/>
        <v>3B</v>
      </c>
      <c r="AH371" s="16">
        <f t="shared" si="137"/>
        <v>1.32</v>
      </c>
      <c r="AI371" s="16">
        <f t="shared" si="138"/>
        <v>1.3395999999999999</v>
      </c>
      <c r="AJ371" s="16">
        <f t="shared" si="139"/>
        <v>1.3916999999999999</v>
      </c>
      <c r="AK371" s="16">
        <f t="shared" si="140"/>
        <v>1.3996</v>
      </c>
      <c r="AL371" s="16">
        <f t="shared" si="141"/>
        <v>1.5</v>
      </c>
    </row>
    <row r="372" spans="3:38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26"/>
        <v>11⁄2–8</v>
      </c>
      <c r="U372" s="16" t="str">
        <f t="shared" si="127"/>
        <v>UN</v>
      </c>
      <c r="W372" s="16" t="str">
        <f t="shared" si="124"/>
        <v>11⁄2–8</v>
      </c>
      <c r="X372" s="16" t="str">
        <f t="shared" si="125"/>
        <v>UN</v>
      </c>
      <c r="Y372" s="16" t="str">
        <f t="shared" si="128"/>
        <v>2A</v>
      </c>
      <c r="Z372" s="16">
        <f t="shared" si="129"/>
        <v>2.2000000000000001E-3</v>
      </c>
      <c r="AA372" s="16">
        <f t="shared" si="130"/>
        <v>1.4978</v>
      </c>
      <c r="AB372" s="16">
        <f t="shared" si="131"/>
        <v>1.4827999999999999</v>
      </c>
      <c r="AC372" s="16">
        <f t="shared" si="132"/>
        <v>1.4753000000000001</v>
      </c>
      <c r="AD372" s="16">
        <f t="shared" si="133"/>
        <v>1.4166000000000001</v>
      </c>
      <c r="AE372" s="16">
        <f t="shared" si="134"/>
        <v>1.4093</v>
      </c>
      <c r="AF372" s="16">
        <f t="shared" si="135"/>
        <v>1.349</v>
      </c>
      <c r="AG372" s="16" t="str">
        <f t="shared" si="136"/>
        <v>2B</v>
      </c>
      <c r="AH372" s="16">
        <f t="shared" si="137"/>
        <v>1.365</v>
      </c>
      <c r="AI372" s="16">
        <f t="shared" si="138"/>
        <v>1.39</v>
      </c>
      <c r="AJ372" s="16">
        <f t="shared" si="139"/>
        <v>1.4188000000000001</v>
      </c>
      <c r="AK372" s="16">
        <f t="shared" si="140"/>
        <v>1.4282999999999999</v>
      </c>
      <c r="AL372" s="16">
        <f t="shared" si="141"/>
        <v>1.5</v>
      </c>
    </row>
    <row r="373" spans="3:38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26"/>
        <v>0</v>
      </c>
      <c r="U373" s="16">
        <f t="shared" si="127"/>
        <v>0</v>
      </c>
      <c r="W373" s="16" t="str">
        <f t="shared" ref="W373:W436" si="142">IF(T373=0,IF(T372=0,T371,T372),T373)</f>
        <v>11⁄2–8</v>
      </c>
      <c r="X373" s="16" t="str">
        <f t="shared" ref="X373:X436" si="143">IF(U373=0,IF(U372=0,U371,U372),U373)</f>
        <v>UN</v>
      </c>
      <c r="Y373" s="16" t="str">
        <f t="shared" si="128"/>
        <v>3A</v>
      </c>
      <c r="Z373" s="16">
        <f t="shared" si="129"/>
        <v>0</v>
      </c>
      <c r="AA373" s="16">
        <f t="shared" si="130"/>
        <v>1.5</v>
      </c>
      <c r="AB373" s="16">
        <f t="shared" si="131"/>
        <v>1.4850000000000001</v>
      </c>
      <c r="AC373" s="16" t="str">
        <f t="shared" si="132"/>
        <v>—</v>
      </c>
      <c r="AD373" s="16">
        <f t="shared" si="133"/>
        <v>1.4188000000000001</v>
      </c>
      <c r="AE373" s="16">
        <f t="shared" si="134"/>
        <v>1.4133</v>
      </c>
      <c r="AF373" s="16">
        <f t="shared" si="135"/>
        <v>1.3512</v>
      </c>
      <c r="AG373" s="16" t="str">
        <f t="shared" si="136"/>
        <v>3B</v>
      </c>
      <c r="AH373" s="16">
        <f t="shared" si="137"/>
        <v>1.365</v>
      </c>
      <c r="AI373" s="16">
        <f t="shared" si="138"/>
        <v>1.3796999999999999</v>
      </c>
      <c r="AJ373" s="16">
        <f t="shared" si="139"/>
        <v>1.4188000000000001</v>
      </c>
      <c r="AK373" s="16">
        <f t="shared" si="140"/>
        <v>1.4258999999999999</v>
      </c>
      <c r="AL373" s="16">
        <f t="shared" si="141"/>
        <v>1.5</v>
      </c>
    </row>
    <row r="374" spans="3:38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26"/>
        <v>11⁄2–10</v>
      </c>
      <c r="U374" s="16" t="str">
        <f t="shared" si="127"/>
        <v>UNS</v>
      </c>
      <c r="W374" s="16" t="str">
        <f t="shared" si="142"/>
        <v>11⁄2–10</v>
      </c>
      <c r="X374" s="16" t="str">
        <f t="shared" si="143"/>
        <v>UNS</v>
      </c>
      <c r="Y374" s="16" t="str">
        <f t="shared" si="128"/>
        <v>2A</v>
      </c>
      <c r="Z374" s="16">
        <f t="shared" si="129"/>
        <v>1.9E-3</v>
      </c>
      <c r="AA374" s="16">
        <f t="shared" si="130"/>
        <v>1.4981</v>
      </c>
      <c r="AB374" s="16">
        <f t="shared" si="131"/>
        <v>1.4852000000000001</v>
      </c>
      <c r="AC374" s="16" t="str">
        <f t="shared" si="132"/>
        <v>—</v>
      </c>
      <c r="AD374" s="16">
        <f t="shared" si="133"/>
        <v>1.4331</v>
      </c>
      <c r="AE374" s="16">
        <f t="shared" si="134"/>
        <v>1.4267000000000001</v>
      </c>
      <c r="AF374" s="16">
        <f t="shared" si="135"/>
        <v>1.3791</v>
      </c>
      <c r="AG374" s="16" t="str">
        <f t="shared" si="136"/>
        <v>2B</v>
      </c>
      <c r="AH374" s="16">
        <f t="shared" si="137"/>
        <v>1.3919999999999999</v>
      </c>
      <c r="AI374" s="16">
        <f t="shared" si="138"/>
        <v>1.413</v>
      </c>
      <c r="AJ374" s="16">
        <f t="shared" si="139"/>
        <v>1.4350000000000001</v>
      </c>
      <c r="AK374" s="16">
        <f t="shared" si="140"/>
        <v>1.4433</v>
      </c>
      <c r="AL374" s="16">
        <f t="shared" si="141"/>
        <v>1.5</v>
      </c>
    </row>
    <row r="375" spans="3:38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26"/>
        <v>11⁄2–12</v>
      </c>
      <c r="U375" s="16" t="str">
        <f t="shared" si="127"/>
        <v>UNF</v>
      </c>
      <c r="W375" s="16" t="str">
        <f t="shared" si="142"/>
        <v>11⁄2–12</v>
      </c>
      <c r="X375" s="16" t="str">
        <f t="shared" si="143"/>
        <v>UNF</v>
      </c>
      <c r="Y375" s="16" t="str">
        <f t="shared" si="128"/>
        <v>1A</v>
      </c>
      <c r="Z375" s="16">
        <f t="shared" si="129"/>
        <v>1.9E-3</v>
      </c>
      <c r="AA375" s="16">
        <f t="shared" si="130"/>
        <v>1.4981</v>
      </c>
      <c r="AB375" s="16">
        <f t="shared" si="131"/>
        <v>1.4809000000000001</v>
      </c>
      <c r="AC375" s="16" t="str">
        <f t="shared" si="132"/>
        <v>—</v>
      </c>
      <c r="AD375" s="16">
        <f t="shared" si="133"/>
        <v>1.444</v>
      </c>
      <c r="AE375" s="16">
        <f t="shared" si="134"/>
        <v>1.4343999999999999</v>
      </c>
      <c r="AF375" s="16">
        <f t="shared" si="135"/>
        <v>1.3989</v>
      </c>
      <c r="AG375" s="16" t="str">
        <f t="shared" si="136"/>
        <v>1B</v>
      </c>
      <c r="AH375" s="16">
        <f t="shared" si="137"/>
        <v>1.41</v>
      </c>
      <c r="AI375" s="16">
        <f t="shared" si="138"/>
        <v>1.4279999999999999</v>
      </c>
      <c r="AJ375" s="16">
        <f t="shared" si="139"/>
        <v>1.4459</v>
      </c>
      <c r="AK375" s="16">
        <f t="shared" si="140"/>
        <v>1.4583999999999999</v>
      </c>
      <c r="AL375" s="16">
        <f t="shared" si="141"/>
        <v>1.5</v>
      </c>
    </row>
    <row r="376" spans="3:38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26"/>
        <v>0</v>
      </c>
      <c r="U376" s="16">
        <f t="shared" si="127"/>
        <v>0</v>
      </c>
      <c r="W376" s="16" t="str">
        <f t="shared" si="142"/>
        <v>11⁄2–12</v>
      </c>
      <c r="X376" s="16" t="str">
        <f t="shared" si="143"/>
        <v>UNF</v>
      </c>
      <c r="Y376" s="16" t="str">
        <f t="shared" si="128"/>
        <v>2A</v>
      </c>
      <c r="Z376" s="16">
        <f t="shared" si="129"/>
        <v>1.9E-3</v>
      </c>
      <c r="AA376" s="16">
        <f t="shared" si="130"/>
        <v>1.4981</v>
      </c>
      <c r="AB376" s="16">
        <f t="shared" si="131"/>
        <v>1.4866999999999999</v>
      </c>
      <c r="AC376" s="16" t="str">
        <f t="shared" si="132"/>
        <v>—</v>
      </c>
      <c r="AD376" s="16">
        <f t="shared" si="133"/>
        <v>1.444</v>
      </c>
      <c r="AE376" s="16">
        <f t="shared" si="134"/>
        <v>1.4376</v>
      </c>
      <c r="AF376" s="16">
        <f t="shared" si="135"/>
        <v>1.3989</v>
      </c>
      <c r="AG376" s="16" t="str">
        <f t="shared" si="136"/>
        <v>2B</v>
      </c>
      <c r="AH376" s="16">
        <f t="shared" si="137"/>
        <v>1.41</v>
      </c>
      <c r="AI376" s="16">
        <f t="shared" si="138"/>
        <v>1.4279999999999999</v>
      </c>
      <c r="AJ376" s="16">
        <f t="shared" si="139"/>
        <v>1.4459</v>
      </c>
      <c r="AK376" s="16">
        <f t="shared" si="140"/>
        <v>1.4541999999999999</v>
      </c>
      <c r="AL376" s="16">
        <f t="shared" si="141"/>
        <v>1.5</v>
      </c>
    </row>
    <row r="377" spans="3:38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26"/>
        <v>0</v>
      </c>
      <c r="U377" s="16">
        <f t="shared" si="127"/>
        <v>0</v>
      </c>
      <c r="W377" s="16" t="str">
        <f t="shared" si="142"/>
        <v>11⁄2–12</v>
      </c>
      <c r="X377" s="16" t="str">
        <f t="shared" si="143"/>
        <v>UNF</v>
      </c>
      <c r="Y377" s="16" t="str">
        <f t="shared" si="128"/>
        <v>3A</v>
      </c>
      <c r="Z377" s="16">
        <f t="shared" si="129"/>
        <v>0</v>
      </c>
      <c r="AA377" s="16">
        <f t="shared" si="130"/>
        <v>1.5</v>
      </c>
      <c r="AB377" s="16">
        <f t="shared" si="131"/>
        <v>1.4885999999999999</v>
      </c>
      <c r="AC377" s="16" t="str">
        <f t="shared" si="132"/>
        <v>—</v>
      </c>
      <c r="AD377" s="16">
        <f t="shared" si="133"/>
        <v>1.4459</v>
      </c>
      <c r="AE377" s="16">
        <f t="shared" si="134"/>
        <v>1.4411</v>
      </c>
      <c r="AF377" s="16">
        <f t="shared" si="135"/>
        <v>1.4008</v>
      </c>
      <c r="AG377" s="16" t="str">
        <f t="shared" si="136"/>
        <v>3B</v>
      </c>
      <c r="AH377" s="16">
        <f t="shared" si="137"/>
        <v>1.41</v>
      </c>
      <c r="AI377" s="16">
        <f t="shared" si="138"/>
        <v>1.4198</v>
      </c>
      <c r="AJ377" s="16">
        <f t="shared" si="139"/>
        <v>1.4459</v>
      </c>
      <c r="AK377" s="16">
        <f t="shared" si="140"/>
        <v>1.4521999999999999</v>
      </c>
      <c r="AL377" s="16">
        <f t="shared" si="141"/>
        <v>1.5</v>
      </c>
    </row>
    <row r="378" spans="3:38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26"/>
        <v>11⁄2–14</v>
      </c>
      <c r="U378" s="16" t="str">
        <f t="shared" si="127"/>
        <v>UNS</v>
      </c>
      <c r="W378" s="16" t="str">
        <f t="shared" si="142"/>
        <v>11⁄2–14</v>
      </c>
      <c r="X378" s="16" t="str">
        <f t="shared" si="143"/>
        <v>UNS</v>
      </c>
      <c r="Y378" s="16" t="str">
        <f t="shared" si="128"/>
        <v>2A</v>
      </c>
      <c r="Z378" s="16">
        <f t="shared" si="129"/>
        <v>1.6999999999999999E-3</v>
      </c>
      <c r="AA378" s="16">
        <f t="shared" si="130"/>
        <v>1.4983</v>
      </c>
      <c r="AB378" s="16">
        <f t="shared" si="131"/>
        <v>1.488</v>
      </c>
      <c r="AC378" s="16" t="str">
        <f t="shared" si="132"/>
        <v>—</v>
      </c>
      <c r="AD378" s="16">
        <f t="shared" si="133"/>
        <v>1.4519</v>
      </c>
      <c r="AE378" s="16">
        <f t="shared" si="134"/>
        <v>1.4463999999999999</v>
      </c>
      <c r="AF378" s="16">
        <f t="shared" si="135"/>
        <v>1.4133</v>
      </c>
      <c r="AG378" s="16" t="str">
        <f t="shared" si="136"/>
        <v>2B</v>
      </c>
      <c r="AH378" s="16">
        <f t="shared" si="137"/>
        <v>1.423</v>
      </c>
      <c r="AI378" s="16">
        <f t="shared" si="138"/>
        <v>1.4379999999999999</v>
      </c>
      <c r="AJ378" s="16">
        <f t="shared" si="139"/>
        <v>1.4536</v>
      </c>
      <c r="AK378" s="16">
        <f t="shared" si="140"/>
        <v>1.4608000000000001</v>
      </c>
      <c r="AL378" s="16">
        <f t="shared" si="141"/>
        <v>1.5</v>
      </c>
    </row>
    <row r="379" spans="3:38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26"/>
        <v>11⁄2–16</v>
      </c>
      <c r="U379" s="16" t="str">
        <f t="shared" si="127"/>
        <v>UN</v>
      </c>
      <c r="W379" s="16" t="str">
        <f t="shared" si="142"/>
        <v>11⁄2–16</v>
      </c>
      <c r="X379" s="16" t="str">
        <f t="shared" si="143"/>
        <v>UN</v>
      </c>
      <c r="Y379" s="16" t="str">
        <f t="shared" si="128"/>
        <v>2A</v>
      </c>
      <c r="Z379" s="16">
        <f t="shared" si="129"/>
        <v>1.6000000000000001E-3</v>
      </c>
      <c r="AA379" s="16">
        <f t="shared" si="130"/>
        <v>1.4984</v>
      </c>
      <c r="AB379" s="16">
        <f t="shared" si="131"/>
        <v>1.4890000000000001</v>
      </c>
      <c r="AC379" s="16" t="str">
        <f t="shared" si="132"/>
        <v>—</v>
      </c>
      <c r="AD379" s="16">
        <f t="shared" si="133"/>
        <v>1.4578</v>
      </c>
      <c r="AE379" s="16">
        <f t="shared" si="134"/>
        <v>1.4525999999999999</v>
      </c>
      <c r="AF379" s="16">
        <f t="shared" si="135"/>
        <v>1.4238999999999999</v>
      </c>
      <c r="AG379" s="16" t="str">
        <f t="shared" si="136"/>
        <v>2B</v>
      </c>
      <c r="AH379" s="16">
        <f t="shared" si="137"/>
        <v>1.4319999999999999</v>
      </c>
      <c r="AI379" s="16">
        <f t="shared" si="138"/>
        <v>1.446</v>
      </c>
      <c r="AJ379" s="16">
        <f t="shared" si="139"/>
        <v>1.4594</v>
      </c>
      <c r="AK379" s="16">
        <f t="shared" si="140"/>
        <v>1.4661999999999999</v>
      </c>
      <c r="AL379" s="16">
        <f t="shared" si="141"/>
        <v>1.5</v>
      </c>
    </row>
    <row r="380" spans="3:38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26"/>
        <v>0</v>
      </c>
      <c r="U380" s="16">
        <f t="shared" si="127"/>
        <v>0</v>
      </c>
      <c r="W380" s="16" t="str">
        <f t="shared" si="142"/>
        <v>11⁄2–16</v>
      </c>
      <c r="X380" s="16" t="str">
        <f t="shared" si="143"/>
        <v>UN</v>
      </c>
      <c r="Y380" s="16" t="str">
        <f t="shared" si="128"/>
        <v>3A</v>
      </c>
      <c r="Z380" s="16">
        <f t="shared" si="129"/>
        <v>0</v>
      </c>
      <c r="AA380" s="16">
        <f t="shared" si="130"/>
        <v>1.5</v>
      </c>
      <c r="AB380" s="16">
        <f t="shared" si="131"/>
        <v>1.4905999999999999</v>
      </c>
      <c r="AC380" s="16" t="str">
        <f t="shared" si="132"/>
        <v>—</v>
      </c>
      <c r="AD380" s="16">
        <f t="shared" si="133"/>
        <v>1.4594</v>
      </c>
      <c r="AE380" s="16">
        <f t="shared" si="134"/>
        <v>1.4555</v>
      </c>
      <c r="AF380" s="16">
        <f t="shared" si="135"/>
        <v>1.4255</v>
      </c>
      <c r="AG380" s="16" t="str">
        <f t="shared" si="136"/>
        <v>3B</v>
      </c>
      <c r="AH380" s="16">
        <f t="shared" si="137"/>
        <v>1.4319999999999999</v>
      </c>
      <c r="AI380" s="16">
        <f t="shared" si="138"/>
        <v>1.4408000000000001</v>
      </c>
      <c r="AJ380" s="16">
        <f t="shared" si="139"/>
        <v>1.4594</v>
      </c>
      <c r="AK380" s="16">
        <f t="shared" si="140"/>
        <v>1.4644999999999999</v>
      </c>
      <c r="AL380" s="16">
        <f t="shared" si="141"/>
        <v>1.5</v>
      </c>
    </row>
    <row r="381" spans="3:38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26"/>
        <v>11⁄2–18</v>
      </c>
      <c r="U381" s="16" t="str">
        <f t="shared" si="127"/>
        <v>UNEF</v>
      </c>
      <c r="W381" s="16" t="str">
        <f t="shared" si="142"/>
        <v>11⁄2–18</v>
      </c>
      <c r="X381" s="16" t="str">
        <f t="shared" si="143"/>
        <v>UNEF</v>
      </c>
      <c r="Y381" s="16" t="str">
        <f t="shared" si="128"/>
        <v>2A</v>
      </c>
      <c r="Z381" s="16">
        <f t="shared" si="129"/>
        <v>1.5E-3</v>
      </c>
      <c r="AA381" s="16">
        <f t="shared" si="130"/>
        <v>1.4984999999999999</v>
      </c>
      <c r="AB381" s="16">
        <f t="shared" si="131"/>
        <v>1.4898</v>
      </c>
      <c r="AC381" s="16" t="str">
        <f t="shared" si="132"/>
        <v>—</v>
      </c>
      <c r="AD381" s="16">
        <f t="shared" si="133"/>
        <v>1.4623999999999999</v>
      </c>
      <c r="AE381" s="16">
        <f t="shared" si="134"/>
        <v>1.4574</v>
      </c>
      <c r="AF381" s="16">
        <f t="shared" si="135"/>
        <v>1.4323999999999999</v>
      </c>
      <c r="AG381" s="16" t="str">
        <f t="shared" si="136"/>
        <v>2B</v>
      </c>
      <c r="AH381" s="16">
        <f t="shared" si="137"/>
        <v>1.44</v>
      </c>
      <c r="AI381" s="16">
        <f t="shared" si="138"/>
        <v>1.452</v>
      </c>
      <c r="AJ381" s="16">
        <f t="shared" si="139"/>
        <v>1.4639</v>
      </c>
      <c r="AK381" s="16">
        <f t="shared" si="140"/>
        <v>1.4703999999999999</v>
      </c>
      <c r="AL381" s="16">
        <f t="shared" si="141"/>
        <v>1.5</v>
      </c>
    </row>
    <row r="382" spans="3:38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26"/>
        <v>0</v>
      </c>
      <c r="U382" s="16">
        <f t="shared" si="127"/>
        <v>0</v>
      </c>
      <c r="W382" s="16" t="str">
        <f t="shared" si="142"/>
        <v>11⁄2–18</v>
      </c>
      <c r="X382" s="16" t="str">
        <f t="shared" si="143"/>
        <v>UNEF</v>
      </c>
      <c r="Y382" s="16" t="str">
        <f t="shared" si="128"/>
        <v>3A</v>
      </c>
      <c r="Z382" s="16">
        <f t="shared" si="129"/>
        <v>0</v>
      </c>
      <c r="AA382" s="16">
        <f t="shared" si="130"/>
        <v>1.5</v>
      </c>
      <c r="AB382" s="16">
        <f t="shared" si="131"/>
        <v>1.4913000000000001</v>
      </c>
      <c r="AC382" s="16" t="str">
        <f t="shared" si="132"/>
        <v>—</v>
      </c>
      <c r="AD382" s="16">
        <f t="shared" si="133"/>
        <v>1.4639</v>
      </c>
      <c r="AE382" s="16">
        <f t="shared" si="134"/>
        <v>1.4601999999999999</v>
      </c>
      <c r="AF382" s="16">
        <f t="shared" si="135"/>
        <v>1.4339</v>
      </c>
      <c r="AG382" s="16" t="str">
        <f t="shared" si="136"/>
        <v>3B</v>
      </c>
      <c r="AH382" s="16">
        <f t="shared" si="137"/>
        <v>1.44</v>
      </c>
      <c r="AI382" s="16">
        <f t="shared" si="138"/>
        <v>1.448</v>
      </c>
      <c r="AJ382" s="16">
        <f t="shared" si="139"/>
        <v>1.4639</v>
      </c>
      <c r="AK382" s="16">
        <f t="shared" si="140"/>
        <v>1.4686999999999999</v>
      </c>
      <c r="AL382" s="16">
        <f t="shared" si="141"/>
        <v>1.5</v>
      </c>
    </row>
    <row r="383" spans="3:38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26"/>
        <v>11⁄2–20</v>
      </c>
      <c r="U383" s="16" t="str">
        <f t="shared" si="127"/>
        <v>UN</v>
      </c>
      <c r="W383" s="16" t="str">
        <f t="shared" si="142"/>
        <v>11⁄2–20</v>
      </c>
      <c r="X383" s="16" t="str">
        <f t="shared" si="143"/>
        <v>UN</v>
      </c>
      <c r="Y383" s="16" t="str">
        <f t="shared" si="128"/>
        <v>2A</v>
      </c>
      <c r="Z383" s="16">
        <f t="shared" si="129"/>
        <v>1.4E-3</v>
      </c>
      <c r="AA383" s="16">
        <f t="shared" si="130"/>
        <v>1.4985999999999999</v>
      </c>
      <c r="AB383" s="16">
        <f t="shared" si="131"/>
        <v>1.4904999999999999</v>
      </c>
      <c r="AC383" s="16" t="str">
        <f t="shared" si="132"/>
        <v>—</v>
      </c>
      <c r="AD383" s="16">
        <f t="shared" si="133"/>
        <v>1.4661</v>
      </c>
      <c r="AE383" s="16">
        <f t="shared" si="134"/>
        <v>1.4613</v>
      </c>
      <c r="AF383" s="16">
        <f t="shared" si="135"/>
        <v>1.4391</v>
      </c>
      <c r="AG383" s="16" t="str">
        <f t="shared" si="136"/>
        <v>2B</v>
      </c>
      <c r="AH383" s="16">
        <f t="shared" si="137"/>
        <v>1.446</v>
      </c>
      <c r="AI383" s="16">
        <f t="shared" si="138"/>
        <v>1.4570000000000001</v>
      </c>
      <c r="AJ383" s="16">
        <f t="shared" si="139"/>
        <v>1.4675</v>
      </c>
      <c r="AK383" s="16">
        <f t="shared" si="140"/>
        <v>1.4737</v>
      </c>
      <c r="AL383" s="16">
        <f t="shared" si="141"/>
        <v>1.5</v>
      </c>
    </row>
    <row r="384" spans="3:38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26"/>
        <v>0</v>
      </c>
      <c r="U384" s="16">
        <f t="shared" si="127"/>
        <v>0</v>
      </c>
      <c r="W384" s="16" t="str">
        <f t="shared" si="142"/>
        <v>11⁄2–20</v>
      </c>
      <c r="X384" s="16" t="str">
        <f t="shared" si="143"/>
        <v>UN</v>
      </c>
      <c r="Y384" s="16" t="str">
        <f t="shared" si="128"/>
        <v>3A</v>
      </c>
      <c r="Z384" s="16">
        <f t="shared" si="129"/>
        <v>0</v>
      </c>
      <c r="AA384" s="16">
        <f t="shared" si="130"/>
        <v>1.5</v>
      </c>
      <c r="AB384" s="16">
        <f t="shared" si="131"/>
        <v>1.4919</v>
      </c>
      <c r="AC384" s="16" t="str">
        <f t="shared" si="132"/>
        <v>—</v>
      </c>
      <c r="AD384" s="16">
        <f t="shared" si="133"/>
        <v>1.4675</v>
      </c>
      <c r="AE384" s="16">
        <f t="shared" si="134"/>
        <v>1.4639</v>
      </c>
      <c r="AF384" s="16">
        <f t="shared" si="135"/>
        <v>1.4404999999999999</v>
      </c>
      <c r="AG384" s="16" t="str">
        <f t="shared" si="136"/>
        <v>3B</v>
      </c>
      <c r="AH384" s="16">
        <f t="shared" si="137"/>
        <v>1.446</v>
      </c>
      <c r="AI384" s="16">
        <f t="shared" si="138"/>
        <v>1.4537</v>
      </c>
      <c r="AJ384" s="16">
        <f t="shared" si="139"/>
        <v>1.4675</v>
      </c>
      <c r="AK384" s="16">
        <f t="shared" si="140"/>
        <v>1.4721</v>
      </c>
      <c r="AL384" s="16">
        <f t="shared" si="141"/>
        <v>1.5</v>
      </c>
    </row>
    <row r="385" spans="3:38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26"/>
        <v>11⁄2–24</v>
      </c>
      <c r="U385" s="16" t="str">
        <f t="shared" si="127"/>
        <v>UNS</v>
      </c>
      <c r="W385" s="16" t="str">
        <f t="shared" si="142"/>
        <v>11⁄2–24</v>
      </c>
      <c r="X385" s="16" t="str">
        <f t="shared" si="143"/>
        <v>UNS</v>
      </c>
      <c r="Y385" s="16" t="str">
        <f t="shared" si="128"/>
        <v>2A</v>
      </c>
      <c r="Z385" s="16">
        <f t="shared" si="129"/>
        <v>1.2999999999999999E-3</v>
      </c>
      <c r="AA385" s="16">
        <f t="shared" si="130"/>
        <v>1.4986999999999999</v>
      </c>
      <c r="AB385" s="16">
        <f t="shared" si="131"/>
        <v>1.4915</v>
      </c>
      <c r="AC385" s="16" t="str">
        <f t="shared" si="132"/>
        <v>—</v>
      </c>
      <c r="AD385" s="16">
        <f t="shared" si="133"/>
        <v>1.4716</v>
      </c>
      <c r="AE385" s="16">
        <f t="shared" si="134"/>
        <v>1.4672000000000001</v>
      </c>
      <c r="AF385" s="16">
        <f t="shared" si="135"/>
        <v>1.4491000000000001</v>
      </c>
      <c r="AG385" s="16" t="str">
        <f t="shared" si="136"/>
        <v>2B</v>
      </c>
      <c r="AH385" s="16">
        <f t="shared" si="137"/>
        <v>1.4550000000000001</v>
      </c>
      <c r="AI385" s="16">
        <f t="shared" si="138"/>
        <v>1.4650000000000001</v>
      </c>
      <c r="AJ385" s="16">
        <f t="shared" si="139"/>
        <v>1.4729000000000001</v>
      </c>
      <c r="AK385" s="16">
        <f t="shared" si="140"/>
        <v>1.4786999999999999</v>
      </c>
      <c r="AL385" s="16">
        <f t="shared" si="141"/>
        <v>1.5</v>
      </c>
    </row>
    <row r="386" spans="3:38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26"/>
        <v>11⁄2–28</v>
      </c>
      <c r="U386" s="16" t="str">
        <f t="shared" si="127"/>
        <v>UN</v>
      </c>
      <c r="W386" s="16" t="str">
        <f t="shared" si="142"/>
        <v>11⁄2–28</v>
      </c>
      <c r="X386" s="16" t="str">
        <f t="shared" si="143"/>
        <v>UN</v>
      </c>
      <c r="Y386" s="16" t="str">
        <f t="shared" si="128"/>
        <v>2A</v>
      </c>
      <c r="Z386" s="16">
        <f t="shared" si="129"/>
        <v>1.2999999999999999E-3</v>
      </c>
      <c r="AA386" s="16">
        <f t="shared" si="130"/>
        <v>1.4986999999999999</v>
      </c>
      <c r="AB386" s="16">
        <f t="shared" si="131"/>
        <v>1.4922</v>
      </c>
      <c r="AC386" s="16" t="str">
        <f t="shared" si="132"/>
        <v>—</v>
      </c>
      <c r="AD386" s="16">
        <f t="shared" si="133"/>
        <v>1.4755</v>
      </c>
      <c r="AE386" s="16">
        <f t="shared" si="134"/>
        <v>1.4713000000000001</v>
      </c>
      <c r="AF386" s="16">
        <f t="shared" si="135"/>
        <v>1.4560999999999999</v>
      </c>
      <c r="AG386" s="16" t="str">
        <f t="shared" si="136"/>
        <v>2B</v>
      </c>
      <c r="AH386" s="16">
        <f t="shared" si="137"/>
        <v>1.4610000000000001</v>
      </c>
      <c r="AI386" s="16">
        <f t="shared" si="138"/>
        <v>1.47</v>
      </c>
      <c r="AJ386" s="16">
        <f t="shared" si="139"/>
        <v>1.4767999999999999</v>
      </c>
      <c r="AK386" s="16">
        <f t="shared" si="140"/>
        <v>1.4823</v>
      </c>
      <c r="AL386" s="16">
        <f t="shared" si="141"/>
        <v>1.5</v>
      </c>
    </row>
    <row r="387" spans="3:38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26"/>
        <v>0</v>
      </c>
      <c r="U387" s="16">
        <f t="shared" si="127"/>
        <v>0</v>
      </c>
      <c r="W387" s="16" t="str">
        <f t="shared" si="142"/>
        <v>11⁄2–28</v>
      </c>
      <c r="X387" s="16" t="str">
        <f t="shared" si="143"/>
        <v>UN</v>
      </c>
      <c r="Y387" s="16" t="str">
        <f t="shared" si="128"/>
        <v>3A</v>
      </c>
      <c r="Z387" s="16">
        <f t="shared" si="129"/>
        <v>0</v>
      </c>
      <c r="AA387" s="16">
        <f t="shared" si="130"/>
        <v>1.5</v>
      </c>
      <c r="AB387" s="16">
        <f t="shared" si="131"/>
        <v>1.4935</v>
      </c>
      <c r="AC387" s="16" t="str">
        <f t="shared" si="132"/>
        <v>—</v>
      </c>
      <c r="AD387" s="16">
        <f t="shared" si="133"/>
        <v>1.4767999999999999</v>
      </c>
      <c r="AE387" s="16">
        <f t="shared" si="134"/>
        <v>1.4737</v>
      </c>
      <c r="AF387" s="16">
        <f t="shared" si="135"/>
        <v>1.4574</v>
      </c>
      <c r="AG387" s="16" t="str">
        <f t="shared" si="136"/>
        <v>3B</v>
      </c>
      <c r="AH387" s="16">
        <f t="shared" si="137"/>
        <v>1.4610000000000001</v>
      </c>
      <c r="AI387" s="16">
        <f t="shared" si="138"/>
        <v>1.4676</v>
      </c>
      <c r="AJ387" s="16">
        <f t="shared" si="139"/>
        <v>1.4767999999999999</v>
      </c>
      <c r="AK387" s="16">
        <f t="shared" si="140"/>
        <v>1.4809000000000001</v>
      </c>
      <c r="AL387" s="16">
        <f t="shared" si="141"/>
        <v>1.5</v>
      </c>
    </row>
    <row r="388" spans="3:38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26"/>
        <v>19⁄16–6</v>
      </c>
      <c r="U388" s="16" t="str">
        <f t="shared" si="127"/>
        <v>UN</v>
      </c>
      <c r="W388" s="16" t="str">
        <f t="shared" si="142"/>
        <v>19⁄16–6</v>
      </c>
      <c r="X388" s="16" t="str">
        <f t="shared" si="143"/>
        <v>UN</v>
      </c>
      <c r="Y388" s="16" t="str">
        <f t="shared" si="128"/>
        <v>2A</v>
      </c>
      <c r="Z388" s="16">
        <f t="shared" si="129"/>
        <v>2.3999999999999998E-3</v>
      </c>
      <c r="AA388" s="16">
        <f t="shared" si="130"/>
        <v>1.5601</v>
      </c>
      <c r="AB388" s="16">
        <f t="shared" si="131"/>
        <v>1.5419</v>
      </c>
      <c r="AC388" s="16" t="str">
        <f t="shared" si="132"/>
        <v>—</v>
      </c>
      <c r="AD388" s="16">
        <f t="shared" si="133"/>
        <v>1.4518</v>
      </c>
      <c r="AE388" s="16">
        <f t="shared" si="134"/>
        <v>1.4436</v>
      </c>
      <c r="AF388" s="16">
        <f t="shared" si="135"/>
        <v>1.3616999999999999</v>
      </c>
      <c r="AG388" s="16" t="str">
        <f t="shared" si="136"/>
        <v>2B</v>
      </c>
      <c r="AH388" s="16">
        <f t="shared" si="137"/>
        <v>1.3819999999999999</v>
      </c>
      <c r="AI388" s="16">
        <f t="shared" si="138"/>
        <v>1.413</v>
      </c>
      <c r="AJ388" s="16">
        <f t="shared" si="139"/>
        <v>1.4541999999999999</v>
      </c>
      <c r="AK388" s="16">
        <f t="shared" si="140"/>
        <v>1.4648000000000001</v>
      </c>
      <c r="AL388" s="16">
        <f t="shared" si="141"/>
        <v>1.5625</v>
      </c>
    </row>
    <row r="389" spans="3:38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si="126"/>
        <v>0</v>
      </c>
      <c r="U389" s="16">
        <f t="shared" si="127"/>
        <v>0</v>
      </c>
      <c r="W389" s="16" t="str">
        <f t="shared" si="142"/>
        <v>19⁄16–6</v>
      </c>
      <c r="X389" s="16" t="str">
        <f t="shared" si="143"/>
        <v>UN</v>
      </c>
      <c r="Y389" s="16" t="str">
        <f t="shared" si="128"/>
        <v>3A</v>
      </c>
      <c r="Z389" s="16">
        <f t="shared" si="129"/>
        <v>0</v>
      </c>
      <c r="AA389" s="16">
        <f t="shared" si="130"/>
        <v>1.5625</v>
      </c>
      <c r="AB389" s="16">
        <f t="shared" si="131"/>
        <v>1.5443</v>
      </c>
      <c r="AC389" s="16" t="str">
        <f t="shared" si="132"/>
        <v>—</v>
      </c>
      <c r="AD389" s="16">
        <f t="shared" si="133"/>
        <v>1.4541999999999999</v>
      </c>
      <c r="AE389" s="16">
        <f t="shared" si="134"/>
        <v>1.4480999999999999</v>
      </c>
      <c r="AF389" s="16">
        <f t="shared" si="135"/>
        <v>1.3641000000000001</v>
      </c>
      <c r="AG389" s="16" t="str">
        <f t="shared" si="136"/>
        <v>3B</v>
      </c>
      <c r="AH389" s="16">
        <f t="shared" si="137"/>
        <v>1.3819999999999999</v>
      </c>
      <c r="AI389" s="16">
        <f t="shared" si="138"/>
        <v>1.4020999999999999</v>
      </c>
      <c r="AJ389" s="16">
        <f t="shared" si="139"/>
        <v>1.4541999999999999</v>
      </c>
      <c r="AK389" s="16">
        <f t="shared" si="140"/>
        <v>1.4621999999999999</v>
      </c>
      <c r="AL389" s="16">
        <f t="shared" si="141"/>
        <v>1.5625</v>
      </c>
    </row>
    <row r="390" spans="3:38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26"/>
        <v>19⁄16–8</v>
      </c>
      <c r="U390" s="16" t="str">
        <f t="shared" si="127"/>
        <v>UN</v>
      </c>
      <c r="W390" s="16" t="str">
        <f t="shared" si="142"/>
        <v>19⁄16–8</v>
      </c>
      <c r="X390" s="16" t="str">
        <f t="shared" si="143"/>
        <v>UN</v>
      </c>
      <c r="Y390" s="16" t="str">
        <f t="shared" si="128"/>
        <v>2A</v>
      </c>
      <c r="Z390" s="16">
        <f t="shared" si="129"/>
        <v>2.2000000000000001E-3</v>
      </c>
      <c r="AA390" s="16">
        <f t="shared" si="130"/>
        <v>1.5603</v>
      </c>
      <c r="AB390" s="16">
        <f t="shared" si="131"/>
        <v>1.5452999999999999</v>
      </c>
      <c r="AC390" s="16" t="str">
        <f t="shared" si="132"/>
        <v>—</v>
      </c>
      <c r="AD390" s="16">
        <f t="shared" si="133"/>
        <v>1.4791000000000001</v>
      </c>
      <c r="AE390" s="16">
        <f t="shared" si="134"/>
        <v>1.4717</v>
      </c>
      <c r="AF390" s="16">
        <f t="shared" si="135"/>
        <v>1.4115</v>
      </c>
      <c r="AG390" s="16" t="str">
        <f t="shared" si="136"/>
        <v>2B</v>
      </c>
      <c r="AH390" s="16">
        <f t="shared" si="137"/>
        <v>1.427</v>
      </c>
      <c r="AI390" s="16">
        <f t="shared" si="138"/>
        <v>1.452</v>
      </c>
      <c r="AJ390" s="16">
        <f t="shared" si="139"/>
        <v>1.4813000000000001</v>
      </c>
      <c r="AK390" s="16">
        <f t="shared" si="140"/>
        <v>1.4908999999999999</v>
      </c>
      <c r="AL390" s="16">
        <f t="shared" si="141"/>
        <v>1.5625</v>
      </c>
    </row>
    <row r="391" spans="3:38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26"/>
        <v>0</v>
      </c>
      <c r="U391" s="16">
        <f t="shared" si="127"/>
        <v>0</v>
      </c>
      <c r="W391" s="16" t="str">
        <f t="shared" si="142"/>
        <v>19⁄16–8</v>
      </c>
      <c r="X391" s="16" t="str">
        <f t="shared" si="143"/>
        <v>UN</v>
      </c>
      <c r="Y391" s="16" t="str">
        <f t="shared" si="128"/>
        <v>3A</v>
      </c>
      <c r="Z391" s="16">
        <f t="shared" si="129"/>
        <v>0</v>
      </c>
      <c r="AA391" s="16">
        <f t="shared" si="130"/>
        <v>1.5625</v>
      </c>
      <c r="AB391" s="16">
        <f t="shared" si="131"/>
        <v>1.5475000000000001</v>
      </c>
      <c r="AC391" s="16" t="str">
        <f t="shared" si="132"/>
        <v>—</v>
      </c>
      <c r="AD391" s="16">
        <f t="shared" si="133"/>
        <v>1.4813000000000001</v>
      </c>
      <c r="AE391" s="16">
        <f t="shared" si="134"/>
        <v>1.4758</v>
      </c>
      <c r="AF391" s="16">
        <f t="shared" si="135"/>
        <v>1.4137</v>
      </c>
      <c r="AG391" s="16" t="str">
        <f t="shared" si="136"/>
        <v>3B</v>
      </c>
      <c r="AH391" s="16">
        <f t="shared" si="137"/>
        <v>1.427</v>
      </c>
      <c r="AI391" s="16">
        <f t="shared" si="138"/>
        <v>1.4421999999999999</v>
      </c>
      <c r="AJ391" s="16">
        <f t="shared" si="139"/>
        <v>1.4813000000000001</v>
      </c>
      <c r="AK391" s="16">
        <f t="shared" si="140"/>
        <v>1.4884999999999999</v>
      </c>
      <c r="AL391" s="16">
        <f t="shared" si="141"/>
        <v>1.5625</v>
      </c>
    </row>
    <row r="392" spans="3:38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26"/>
        <v>19⁄16–12</v>
      </c>
      <c r="U392" s="16" t="str">
        <f t="shared" si="127"/>
        <v>UN</v>
      </c>
      <c r="W392" s="16" t="str">
        <f t="shared" si="142"/>
        <v>19⁄16–12</v>
      </c>
      <c r="X392" s="16" t="str">
        <f t="shared" si="143"/>
        <v>UN</v>
      </c>
      <c r="Y392" s="16" t="str">
        <f t="shared" si="128"/>
        <v>2A</v>
      </c>
      <c r="Z392" s="16">
        <f t="shared" si="129"/>
        <v>1.8E-3</v>
      </c>
      <c r="AA392" s="16">
        <f t="shared" si="130"/>
        <v>1.5607</v>
      </c>
      <c r="AB392" s="16">
        <f t="shared" si="131"/>
        <v>1.5492999999999999</v>
      </c>
      <c r="AC392" s="16" t="str">
        <f t="shared" si="132"/>
        <v>—</v>
      </c>
      <c r="AD392" s="16">
        <f t="shared" si="133"/>
        <v>1.5065999999999999</v>
      </c>
      <c r="AE392" s="16">
        <f t="shared" si="134"/>
        <v>1.5006999999999999</v>
      </c>
      <c r="AF392" s="16">
        <f t="shared" si="135"/>
        <v>1.4615</v>
      </c>
      <c r="AG392" s="16" t="str">
        <f t="shared" si="136"/>
        <v>2B</v>
      </c>
      <c r="AH392" s="16">
        <f t="shared" si="137"/>
        <v>1.472</v>
      </c>
      <c r="AI392" s="16">
        <f t="shared" si="138"/>
        <v>1.49</v>
      </c>
      <c r="AJ392" s="16">
        <f t="shared" si="139"/>
        <v>1.5084</v>
      </c>
      <c r="AK392" s="16">
        <f t="shared" si="140"/>
        <v>1.516</v>
      </c>
      <c r="AL392" s="16">
        <f t="shared" si="141"/>
        <v>1.5625</v>
      </c>
    </row>
    <row r="393" spans="3:38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26"/>
        <v>0</v>
      </c>
      <c r="U393" s="16">
        <f t="shared" si="127"/>
        <v>0</v>
      </c>
      <c r="W393" s="16" t="str">
        <f t="shared" si="142"/>
        <v>19⁄16–12</v>
      </c>
      <c r="X393" s="16" t="str">
        <f t="shared" si="143"/>
        <v>UN</v>
      </c>
      <c r="Y393" s="16" t="str">
        <f t="shared" si="128"/>
        <v>3A</v>
      </c>
      <c r="Z393" s="16">
        <f t="shared" si="129"/>
        <v>0</v>
      </c>
      <c r="AA393" s="16">
        <f t="shared" si="130"/>
        <v>1.5625</v>
      </c>
      <c r="AB393" s="16">
        <f t="shared" si="131"/>
        <v>1.5510999999999999</v>
      </c>
      <c r="AC393" s="16" t="str">
        <f t="shared" si="132"/>
        <v>—</v>
      </c>
      <c r="AD393" s="16">
        <f t="shared" si="133"/>
        <v>1.5084</v>
      </c>
      <c r="AE393" s="16">
        <f t="shared" si="134"/>
        <v>1.504</v>
      </c>
      <c r="AF393" s="16">
        <f t="shared" si="135"/>
        <v>1.4633</v>
      </c>
      <c r="AG393" s="16" t="str">
        <f t="shared" si="136"/>
        <v>3B</v>
      </c>
      <c r="AH393" s="16">
        <f t="shared" si="137"/>
        <v>1.472</v>
      </c>
      <c r="AI393" s="16">
        <f t="shared" si="138"/>
        <v>1.4823</v>
      </c>
      <c r="AJ393" s="16">
        <f t="shared" si="139"/>
        <v>1.5084</v>
      </c>
      <c r="AK393" s="16">
        <f t="shared" si="140"/>
        <v>1.5141</v>
      </c>
      <c r="AL393" s="16">
        <f t="shared" si="141"/>
        <v>1.5625</v>
      </c>
    </row>
    <row r="394" spans="3:38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26"/>
        <v>19⁄16–16</v>
      </c>
      <c r="U394" s="16" t="str">
        <f t="shared" si="127"/>
        <v>UN</v>
      </c>
      <c r="W394" s="16" t="str">
        <f t="shared" si="142"/>
        <v>19⁄16–16</v>
      </c>
      <c r="X394" s="16" t="str">
        <f t="shared" si="143"/>
        <v>UN</v>
      </c>
      <c r="Y394" s="16" t="str">
        <f t="shared" si="128"/>
        <v>2A</v>
      </c>
      <c r="Z394" s="16">
        <f t="shared" si="129"/>
        <v>1.6000000000000001E-3</v>
      </c>
      <c r="AA394" s="16">
        <f t="shared" si="130"/>
        <v>1.5609</v>
      </c>
      <c r="AB394" s="16">
        <f t="shared" si="131"/>
        <v>1.5515000000000001</v>
      </c>
      <c r="AC394" s="16" t="str">
        <f t="shared" si="132"/>
        <v>—</v>
      </c>
      <c r="AD394" s="16">
        <f t="shared" si="133"/>
        <v>1.5203</v>
      </c>
      <c r="AE394" s="16">
        <f t="shared" si="134"/>
        <v>1.5150999999999999</v>
      </c>
      <c r="AF394" s="16">
        <f t="shared" si="135"/>
        <v>1.4863999999999999</v>
      </c>
      <c r="AG394" s="16" t="str">
        <f t="shared" si="136"/>
        <v>2B</v>
      </c>
      <c r="AH394" s="16">
        <f t="shared" si="137"/>
        <v>1.4950000000000001</v>
      </c>
      <c r="AI394" s="16">
        <f t="shared" si="138"/>
        <v>1.5089999999999999</v>
      </c>
      <c r="AJ394" s="16">
        <f t="shared" si="139"/>
        <v>1.5219</v>
      </c>
      <c r="AK394" s="16">
        <f t="shared" si="140"/>
        <v>1.5286999999999999</v>
      </c>
      <c r="AL394" s="16">
        <f t="shared" si="141"/>
        <v>1.5625</v>
      </c>
    </row>
    <row r="395" spans="3:38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26"/>
        <v>0</v>
      </c>
      <c r="U395" s="16">
        <f t="shared" si="127"/>
        <v>0</v>
      </c>
      <c r="W395" s="16" t="str">
        <f t="shared" si="142"/>
        <v>19⁄16–16</v>
      </c>
      <c r="X395" s="16" t="str">
        <f t="shared" si="143"/>
        <v>UN</v>
      </c>
      <c r="Y395" s="16" t="str">
        <f t="shared" si="128"/>
        <v>3A</v>
      </c>
      <c r="Z395" s="16">
        <f t="shared" si="129"/>
        <v>0</v>
      </c>
      <c r="AA395" s="16">
        <f t="shared" si="130"/>
        <v>1.5625</v>
      </c>
      <c r="AB395" s="16">
        <f t="shared" si="131"/>
        <v>1.5530999999999999</v>
      </c>
      <c r="AC395" s="16" t="str">
        <f t="shared" si="132"/>
        <v>—</v>
      </c>
      <c r="AD395" s="16">
        <f t="shared" si="133"/>
        <v>1.5219</v>
      </c>
      <c r="AE395" s="16">
        <f t="shared" si="134"/>
        <v>1.518</v>
      </c>
      <c r="AF395" s="16">
        <f t="shared" si="135"/>
        <v>1.488</v>
      </c>
      <c r="AG395" s="16" t="str">
        <f t="shared" si="136"/>
        <v>3B</v>
      </c>
      <c r="AH395" s="16">
        <f t="shared" si="137"/>
        <v>1.4950000000000001</v>
      </c>
      <c r="AI395" s="16">
        <f t="shared" si="138"/>
        <v>1.5033000000000001</v>
      </c>
      <c r="AJ395" s="16">
        <f t="shared" si="139"/>
        <v>1.5219</v>
      </c>
      <c r="AK395" s="16">
        <f t="shared" si="140"/>
        <v>1.5269999999999999</v>
      </c>
      <c r="AL395" s="16">
        <f t="shared" si="141"/>
        <v>1.5625</v>
      </c>
    </row>
    <row r="396" spans="3:38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26"/>
        <v>19⁄16–18</v>
      </c>
      <c r="U396" s="16" t="str">
        <f t="shared" si="127"/>
        <v>UNEF</v>
      </c>
      <c r="W396" s="16" t="str">
        <f t="shared" si="142"/>
        <v>19⁄16–18</v>
      </c>
      <c r="X396" s="16" t="str">
        <f t="shared" si="143"/>
        <v>UNEF</v>
      </c>
      <c r="Y396" s="16" t="str">
        <f t="shared" si="128"/>
        <v>2A</v>
      </c>
      <c r="Z396" s="16">
        <f t="shared" si="129"/>
        <v>1.5E-3</v>
      </c>
      <c r="AA396" s="16">
        <f t="shared" si="130"/>
        <v>1.5609999999999999</v>
      </c>
      <c r="AB396" s="16">
        <f t="shared" si="131"/>
        <v>1.5523</v>
      </c>
      <c r="AC396" s="16" t="str">
        <f t="shared" si="132"/>
        <v>—</v>
      </c>
      <c r="AD396" s="16">
        <f t="shared" si="133"/>
        <v>1.5248999999999999</v>
      </c>
      <c r="AE396" s="16">
        <f t="shared" si="134"/>
        <v>1.5199</v>
      </c>
      <c r="AF396" s="16">
        <f t="shared" si="135"/>
        <v>1.4948999999999999</v>
      </c>
      <c r="AG396" s="16" t="str">
        <f t="shared" si="136"/>
        <v>2B</v>
      </c>
      <c r="AH396" s="16">
        <f t="shared" si="137"/>
        <v>1.502</v>
      </c>
      <c r="AI396" s="16">
        <f t="shared" si="138"/>
        <v>1.5149999999999999</v>
      </c>
      <c r="AJ396" s="16">
        <f t="shared" si="139"/>
        <v>1.5264</v>
      </c>
      <c r="AK396" s="16">
        <f t="shared" si="140"/>
        <v>1.5328999999999999</v>
      </c>
      <c r="AL396" s="16">
        <f t="shared" si="141"/>
        <v>1.5625</v>
      </c>
    </row>
    <row r="397" spans="3:38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26"/>
        <v>0</v>
      </c>
      <c r="U397" s="16">
        <f t="shared" si="127"/>
        <v>0</v>
      </c>
      <c r="W397" s="16" t="str">
        <f t="shared" si="142"/>
        <v>19⁄16–18</v>
      </c>
      <c r="X397" s="16" t="str">
        <f t="shared" si="143"/>
        <v>UNEF</v>
      </c>
      <c r="Y397" s="16" t="str">
        <f t="shared" si="128"/>
        <v>3A</v>
      </c>
      <c r="Z397" s="16">
        <f t="shared" si="129"/>
        <v>0</v>
      </c>
      <c r="AA397" s="16">
        <f t="shared" si="130"/>
        <v>1.5625</v>
      </c>
      <c r="AB397" s="16">
        <f t="shared" si="131"/>
        <v>1.5538000000000001</v>
      </c>
      <c r="AC397" s="16" t="str">
        <f t="shared" si="132"/>
        <v>—</v>
      </c>
      <c r="AD397" s="16">
        <f t="shared" si="133"/>
        <v>1.5264</v>
      </c>
      <c r="AE397" s="16">
        <f t="shared" si="134"/>
        <v>1.5226999999999999</v>
      </c>
      <c r="AF397" s="16">
        <f t="shared" si="135"/>
        <v>1.4964</v>
      </c>
      <c r="AG397" s="16" t="str">
        <f t="shared" si="136"/>
        <v>3B</v>
      </c>
      <c r="AH397" s="16">
        <f t="shared" si="137"/>
        <v>1.502</v>
      </c>
      <c r="AI397" s="16">
        <f t="shared" si="138"/>
        <v>1.5105</v>
      </c>
      <c r="AJ397" s="16">
        <f t="shared" si="139"/>
        <v>1.5264</v>
      </c>
      <c r="AK397" s="16">
        <f t="shared" si="140"/>
        <v>1.5311999999999999</v>
      </c>
      <c r="AL397" s="16">
        <f t="shared" si="141"/>
        <v>1.5625</v>
      </c>
    </row>
    <row r="398" spans="3:38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26"/>
        <v>19⁄16–20</v>
      </c>
      <c r="U398" s="16" t="str">
        <f t="shared" si="127"/>
        <v>UN</v>
      </c>
      <c r="W398" s="16" t="str">
        <f t="shared" si="142"/>
        <v>19⁄16–20</v>
      </c>
      <c r="X398" s="16" t="str">
        <f t="shared" si="143"/>
        <v>UN</v>
      </c>
      <c r="Y398" s="16" t="str">
        <f t="shared" si="128"/>
        <v>2A</v>
      </c>
      <c r="Z398" s="16">
        <f t="shared" si="129"/>
        <v>1.4E-3</v>
      </c>
      <c r="AA398" s="16">
        <f t="shared" si="130"/>
        <v>1.5610999999999999</v>
      </c>
      <c r="AB398" s="16">
        <f t="shared" si="131"/>
        <v>1.5529999999999999</v>
      </c>
      <c r="AC398" s="16" t="str">
        <f t="shared" si="132"/>
        <v>—</v>
      </c>
      <c r="AD398" s="16">
        <f t="shared" si="133"/>
        <v>1.5286</v>
      </c>
      <c r="AE398" s="16">
        <f t="shared" si="134"/>
        <v>1.5238</v>
      </c>
      <c r="AF398" s="16">
        <f t="shared" si="135"/>
        <v>1.5016</v>
      </c>
      <c r="AG398" s="16" t="str">
        <f t="shared" si="136"/>
        <v>2B</v>
      </c>
      <c r="AH398" s="16">
        <f t="shared" si="137"/>
        <v>1.508</v>
      </c>
      <c r="AI398" s="16">
        <f t="shared" si="138"/>
        <v>1.52</v>
      </c>
      <c r="AJ398" s="16">
        <f t="shared" si="139"/>
        <v>1.53</v>
      </c>
      <c r="AK398" s="16">
        <f t="shared" si="140"/>
        <v>1.5362</v>
      </c>
      <c r="AL398" s="16">
        <f t="shared" si="141"/>
        <v>1.5625</v>
      </c>
    </row>
    <row r="399" spans="3:38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26"/>
        <v>0</v>
      </c>
      <c r="U399" s="16">
        <f t="shared" si="127"/>
        <v>0</v>
      </c>
      <c r="W399" s="16" t="str">
        <f t="shared" si="142"/>
        <v>19⁄16–20</v>
      </c>
      <c r="X399" s="16" t="str">
        <f t="shared" si="143"/>
        <v>UN</v>
      </c>
      <c r="Y399" s="16" t="str">
        <f t="shared" si="128"/>
        <v>3A</v>
      </c>
      <c r="Z399" s="16">
        <f t="shared" si="129"/>
        <v>0</v>
      </c>
      <c r="AA399" s="16">
        <f t="shared" si="130"/>
        <v>1.5625</v>
      </c>
      <c r="AB399" s="16">
        <f t="shared" si="131"/>
        <v>1.5544</v>
      </c>
      <c r="AC399" s="16" t="str">
        <f t="shared" si="132"/>
        <v>—</v>
      </c>
      <c r="AD399" s="16">
        <f t="shared" si="133"/>
        <v>1.53</v>
      </c>
      <c r="AE399" s="16">
        <f t="shared" si="134"/>
        <v>1.5264</v>
      </c>
      <c r="AF399" s="16">
        <f t="shared" si="135"/>
        <v>1.5029999999999999</v>
      </c>
      <c r="AG399" s="16" t="str">
        <f t="shared" si="136"/>
        <v>3B</v>
      </c>
      <c r="AH399" s="16">
        <f t="shared" si="137"/>
        <v>1.508</v>
      </c>
      <c r="AI399" s="16">
        <f t="shared" si="138"/>
        <v>1.5162</v>
      </c>
      <c r="AJ399" s="16">
        <f t="shared" si="139"/>
        <v>1.53</v>
      </c>
      <c r="AK399" s="16">
        <f t="shared" si="140"/>
        <v>1.5346</v>
      </c>
      <c r="AL399" s="16">
        <f t="shared" si="141"/>
        <v>1.5625</v>
      </c>
    </row>
    <row r="400" spans="3:38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26"/>
        <v>15⁄8–6</v>
      </c>
      <c r="U400" s="16" t="str">
        <f t="shared" si="127"/>
        <v>UN</v>
      </c>
      <c r="W400" s="16" t="str">
        <f t="shared" si="142"/>
        <v>15⁄8–6</v>
      </c>
      <c r="X400" s="16" t="str">
        <f t="shared" si="143"/>
        <v>UN</v>
      </c>
      <c r="Y400" s="16" t="str">
        <f t="shared" si="128"/>
        <v>2A</v>
      </c>
      <c r="Z400" s="16">
        <f t="shared" si="129"/>
        <v>2.5000000000000001E-3</v>
      </c>
      <c r="AA400" s="16">
        <f t="shared" si="130"/>
        <v>1.6225000000000001</v>
      </c>
      <c r="AB400" s="16">
        <f t="shared" si="131"/>
        <v>1.6043000000000001</v>
      </c>
      <c r="AC400" s="16" t="str">
        <f t="shared" si="132"/>
        <v>—</v>
      </c>
      <c r="AD400" s="16">
        <f t="shared" si="133"/>
        <v>1.5142</v>
      </c>
      <c r="AE400" s="16">
        <f t="shared" si="134"/>
        <v>1.506</v>
      </c>
      <c r="AF400" s="16">
        <f t="shared" si="135"/>
        <v>1.4246000000000001</v>
      </c>
      <c r="AG400" s="16" t="str">
        <f t="shared" si="136"/>
        <v>2B</v>
      </c>
      <c r="AH400" s="16">
        <f t="shared" si="137"/>
        <v>1.4450000000000001</v>
      </c>
      <c r="AI400" s="16">
        <f t="shared" si="138"/>
        <v>1.4750000000000001</v>
      </c>
      <c r="AJ400" s="16">
        <f t="shared" si="139"/>
        <v>1.5166999999999999</v>
      </c>
      <c r="AK400" s="16">
        <f t="shared" si="140"/>
        <v>1.5274000000000001</v>
      </c>
      <c r="AL400" s="16">
        <f t="shared" si="141"/>
        <v>1.625</v>
      </c>
    </row>
    <row r="401" spans="3:38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26"/>
        <v>0</v>
      </c>
      <c r="U401" s="16">
        <f t="shared" si="127"/>
        <v>0</v>
      </c>
      <c r="W401" s="16" t="str">
        <f t="shared" si="142"/>
        <v>15⁄8–6</v>
      </c>
      <c r="X401" s="16" t="str">
        <f t="shared" si="143"/>
        <v>UN</v>
      </c>
      <c r="Y401" s="16" t="str">
        <f t="shared" si="128"/>
        <v>3A</v>
      </c>
      <c r="Z401" s="16">
        <f t="shared" si="129"/>
        <v>0</v>
      </c>
      <c r="AA401" s="16">
        <f t="shared" si="130"/>
        <v>1.625</v>
      </c>
      <c r="AB401" s="16">
        <f t="shared" si="131"/>
        <v>1.6068</v>
      </c>
      <c r="AC401" s="16" t="str">
        <f t="shared" si="132"/>
        <v>—</v>
      </c>
      <c r="AD401" s="16">
        <f t="shared" si="133"/>
        <v>1.5166999999999999</v>
      </c>
      <c r="AE401" s="16">
        <f t="shared" si="134"/>
        <v>1.5105</v>
      </c>
      <c r="AF401" s="16">
        <f t="shared" si="135"/>
        <v>1.4271</v>
      </c>
      <c r="AG401" s="16" t="str">
        <f t="shared" si="136"/>
        <v>3B</v>
      </c>
      <c r="AH401" s="16">
        <f t="shared" si="137"/>
        <v>1.4450000000000001</v>
      </c>
      <c r="AI401" s="16">
        <f t="shared" si="138"/>
        <v>1.4645999999999999</v>
      </c>
      <c r="AJ401" s="16">
        <f t="shared" si="139"/>
        <v>1.5166999999999999</v>
      </c>
      <c r="AK401" s="16">
        <f t="shared" si="140"/>
        <v>1.5246999999999999</v>
      </c>
      <c r="AL401" s="16">
        <f t="shared" si="141"/>
        <v>1.625</v>
      </c>
    </row>
    <row r="402" spans="3:38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26"/>
        <v>15⁄8–8</v>
      </c>
      <c r="U402" s="16" t="str">
        <f t="shared" si="127"/>
        <v>UN</v>
      </c>
      <c r="W402" s="16" t="str">
        <f t="shared" si="142"/>
        <v>15⁄8–8</v>
      </c>
      <c r="X402" s="16" t="str">
        <f t="shared" si="143"/>
        <v>UN</v>
      </c>
      <c r="Y402" s="16" t="str">
        <f t="shared" si="128"/>
        <v>2A</v>
      </c>
      <c r="Z402" s="16">
        <f t="shared" si="129"/>
        <v>2.2000000000000001E-3</v>
      </c>
      <c r="AA402" s="16">
        <f t="shared" si="130"/>
        <v>1.6228</v>
      </c>
      <c r="AB402" s="16">
        <f t="shared" si="131"/>
        <v>1.6077999999999999</v>
      </c>
      <c r="AC402" s="16">
        <f t="shared" si="132"/>
        <v>1.6003000000000001</v>
      </c>
      <c r="AD402" s="16">
        <f t="shared" si="133"/>
        <v>1.5416000000000001</v>
      </c>
      <c r="AE402" s="16">
        <f t="shared" si="134"/>
        <v>1.5342</v>
      </c>
      <c r="AF402" s="16">
        <f t="shared" si="135"/>
        <v>1.4783999999999999</v>
      </c>
      <c r="AG402" s="16" t="str">
        <f t="shared" si="136"/>
        <v>2B</v>
      </c>
      <c r="AH402" s="16">
        <f t="shared" si="137"/>
        <v>1.49</v>
      </c>
      <c r="AI402" s="16">
        <f t="shared" si="138"/>
        <v>1.5149999999999999</v>
      </c>
      <c r="AJ402" s="16">
        <f t="shared" si="139"/>
        <v>1.5438000000000001</v>
      </c>
      <c r="AK402" s="16">
        <f t="shared" si="140"/>
        <v>1.5535000000000001</v>
      </c>
      <c r="AL402" s="16">
        <f t="shared" si="141"/>
        <v>1.625</v>
      </c>
    </row>
    <row r="403" spans="3:38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26"/>
        <v>0</v>
      </c>
      <c r="U403" s="16">
        <f t="shared" si="127"/>
        <v>0</v>
      </c>
      <c r="W403" s="16" t="str">
        <f t="shared" si="142"/>
        <v>15⁄8–8</v>
      </c>
      <c r="X403" s="16" t="str">
        <f t="shared" si="143"/>
        <v>UN</v>
      </c>
      <c r="Y403" s="16" t="str">
        <f t="shared" si="128"/>
        <v>3A</v>
      </c>
      <c r="Z403" s="16">
        <f t="shared" si="129"/>
        <v>0</v>
      </c>
      <c r="AA403" s="16">
        <f t="shared" si="130"/>
        <v>1.625</v>
      </c>
      <c r="AB403" s="16">
        <f t="shared" si="131"/>
        <v>1.61</v>
      </c>
      <c r="AC403" s="16" t="str">
        <f t="shared" si="132"/>
        <v>—</v>
      </c>
      <c r="AD403" s="16">
        <f t="shared" si="133"/>
        <v>1.5438000000000001</v>
      </c>
      <c r="AE403" s="16">
        <f t="shared" si="134"/>
        <v>1.5382</v>
      </c>
      <c r="AF403" s="16">
        <f t="shared" si="135"/>
        <v>1.4805999999999999</v>
      </c>
      <c r="AG403" s="16" t="str">
        <f t="shared" si="136"/>
        <v>3B</v>
      </c>
      <c r="AH403" s="16">
        <f t="shared" si="137"/>
        <v>1.49</v>
      </c>
      <c r="AI403" s="16">
        <f t="shared" si="138"/>
        <v>1.5046999999999999</v>
      </c>
      <c r="AJ403" s="16">
        <f t="shared" si="139"/>
        <v>1.5438000000000001</v>
      </c>
      <c r="AK403" s="16">
        <f t="shared" si="140"/>
        <v>1.5509999999999999</v>
      </c>
      <c r="AL403" s="16">
        <f t="shared" si="141"/>
        <v>1.625</v>
      </c>
    </row>
    <row r="404" spans="3:38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26"/>
        <v>15⁄8–10</v>
      </c>
      <c r="U404" s="16" t="str">
        <f t="shared" si="127"/>
        <v>UNS</v>
      </c>
      <c r="W404" s="16" t="str">
        <f t="shared" si="142"/>
        <v>15⁄8–10</v>
      </c>
      <c r="X404" s="16" t="str">
        <f t="shared" si="143"/>
        <v>UNS</v>
      </c>
      <c r="Y404" s="16" t="str">
        <f t="shared" si="128"/>
        <v>2A</v>
      </c>
      <c r="Z404" s="16">
        <f t="shared" si="129"/>
        <v>1.9E-3</v>
      </c>
      <c r="AA404" s="16">
        <f t="shared" si="130"/>
        <v>1.6231</v>
      </c>
      <c r="AB404" s="16">
        <f t="shared" si="131"/>
        <v>1.6102000000000001</v>
      </c>
      <c r="AC404" s="16" t="str">
        <f t="shared" si="132"/>
        <v>—</v>
      </c>
      <c r="AD404" s="16">
        <f t="shared" si="133"/>
        <v>1.5581</v>
      </c>
      <c r="AE404" s="16">
        <f t="shared" si="134"/>
        <v>1.5517000000000001</v>
      </c>
      <c r="AF404" s="16">
        <f t="shared" si="135"/>
        <v>1.5041</v>
      </c>
      <c r="AG404" s="16" t="str">
        <f t="shared" si="136"/>
        <v>2B</v>
      </c>
      <c r="AH404" s="16">
        <f t="shared" si="137"/>
        <v>1.5169999999999999</v>
      </c>
      <c r="AI404" s="16">
        <f t="shared" si="138"/>
        <v>1.538</v>
      </c>
      <c r="AJ404" s="16">
        <f t="shared" si="139"/>
        <v>1.56</v>
      </c>
      <c r="AK404" s="16">
        <f t="shared" si="140"/>
        <v>1.5683</v>
      </c>
      <c r="AL404" s="16">
        <f t="shared" si="141"/>
        <v>1.625</v>
      </c>
    </row>
    <row r="405" spans="3:38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26"/>
        <v>15⁄8–12</v>
      </c>
      <c r="U405" s="16" t="str">
        <f t="shared" si="127"/>
        <v>UN</v>
      </c>
      <c r="W405" s="16" t="str">
        <f t="shared" si="142"/>
        <v>15⁄8–12</v>
      </c>
      <c r="X405" s="16" t="str">
        <f t="shared" si="143"/>
        <v>UN</v>
      </c>
      <c r="Y405" s="16" t="str">
        <f t="shared" si="128"/>
        <v>2A</v>
      </c>
      <c r="Z405" s="16">
        <f t="shared" si="129"/>
        <v>1.8E-3</v>
      </c>
      <c r="AA405" s="16">
        <f t="shared" si="130"/>
        <v>1.6232</v>
      </c>
      <c r="AB405" s="16">
        <f t="shared" si="131"/>
        <v>1.6117999999999999</v>
      </c>
      <c r="AC405" s="16" t="str">
        <f t="shared" si="132"/>
        <v>—</v>
      </c>
      <c r="AD405" s="16">
        <f t="shared" si="133"/>
        <v>1.5690999999999999</v>
      </c>
      <c r="AE405" s="16">
        <f t="shared" si="134"/>
        <v>1.5631999999999999</v>
      </c>
      <c r="AF405" s="16">
        <f t="shared" si="135"/>
        <v>1.524</v>
      </c>
      <c r="AG405" s="16" t="str">
        <f t="shared" si="136"/>
        <v>2B</v>
      </c>
      <c r="AH405" s="16">
        <f t="shared" si="137"/>
        <v>1.5349999999999999</v>
      </c>
      <c r="AI405" s="16">
        <f t="shared" si="138"/>
        <v>1.5529999999999999</v>
      </c>
      <c r="AJ405" s="16">
        <f t="shared" si="139"/>
        <v>1.5709</v>
      </c>
      <c r="AK405" s="16">
        <f t="shared" si="140"/>
        <v>1.5785</v>
      </c>
      <c r="AL405" s="16">
        <f t="shared" si="141"/>
        <v>1.625</v>
      </c>
    </row>
    <row r="406" spans="3:38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26"/>
        <v>0</v>
      </c>
      <c r="U406" s="16">
        <f t="shared" si="127"/>
        <v>0</v>
      </c>
      <c r="W406" s="16" t="str">
        <f t="shared" si="142"/>
        <v>15⁄8–12</v>
      </c>
      <c r="X406" s="16" t="str">
        <f t="shared" si="143"/>
        <v>UN</v>
      </c>
      <c r="Y406" s="16" t="str">
        <f t="shared" si="128"/>
        <v>3A</v>
      </c>
      <c r="Z406" s="16">
        <f t="shared" si="129"/>
        <v>0</v>
      </c>
      <c r="AA406" s="16">
        <f t="shared" si="130"/>
        <v>1.625</v>
      </c>
      <c r="AB406" s="16">
        <f t="shared" si="131"/>
        <v>1.6135999999999999</v>
      </c>
      <c r="AC406" s="16" t="str">
        <f t="shared" si="132"/>
        <v>—</v>
      </c>
      <c r="AD406" s="16">
        <f t="shared" si="133"/>
        <v>1.5709</v>
      </c>
      <c r="AE406" s="16">
        <f t="shared" si="134"/>
        <v>1.5665</v>
      </c>
      <c r="AF406" s="16">
        <f t="shared" si="135"/>
        <v>1.5258</v>
      </c>
      <c r="AG406" s="16" t="str">
        <f t="shared" si="136"/>
        <v>3B</v>
      </c>
      <c r="AH406" s="16">
        <f t="shared" si="137"/>
        <v>1.5349999999999999</v>
      </c>
      <c r="AI406" s="16">
        <f t="shared" si="138"/>
        <v>1.5448</v>
      </c>
      <c r="AJ406" s="16">
        <f t="shared" si="139"/>
        <v>1.5709</v>
      </c>
      <c r="AK406" s="16">
        <f t="shared" si="140"/>
        <v>1.5766</v>
      </c>
      <c r="AL406" s="16">
        <f t="shared" si="141"/>
        <v>1.625</v>
      </c>
    </row>
    <row r="407" spans="3:38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26"/>
        <v>15⁄8–14</v>
      </c>
      <c r="U407" s="16" t="str">
        <f t="shared" si="127"/>
        <v>UNS</v>
      </c>
      <c r="W407" s="16" t="str">
        <f t="shared" si="142"/>
        <v>15⁄8–14</v>
      </c>
      <c r="X407" s="16" t="str">
        <f t="shared" si="143"/>
        <v>UNS</v>
      </c>
      <c r="Y407" s="16" t="str">
        <f t="shared" si="128"/>
        <v>2A</v>
      </c>
      <c r="Z407" s="16">
        <f t="shared" si="129"/>
        <v>1.6999999999999999E-3</v>
      </c>
      <c r="AA407" s="16">
        <f t="shared" si="130"/>
        <v>1.6233</v>
      </c>
      <c r="AB407" s="16">
        <f t="shared" si="131"/>
        <v>1.613</v>
      </c>
      <c r="AC407" s="16" t="str">
        <f t="shared" si="132"/>
        <v>—</v>
      </c>
      <c r="AD407" s="16">
        <f t="shared" si="133"/>
        <v>1.5769</v>
      </c>
      <c r="AE407" s="16">
        <f t="shared" si="134"/>
        <v>1.5713999999999999</v>
      </c>
      <c r="AF407" s="16">
        <f t="shared" si="135"/>
        <v>1.5383</v>
      </c>
      <c r="AG407" s="16" t="str">
        <f t="shared" si="136"/>
        <v>2B</v>
      </c>
      <c r="AH407" s="16">
        <f t="shared" si="137"/>
        <v>1.548</v>
      </c>
      <c r="AI407" s="16">
        <f t="shared" si="138"/>
        <v>1.5640000000000001</v>
      </c>
      <c r="AJ407" s="16">
        <f t="shared" si="139"/>
        <v>1.5786</v>
      </c>
      <c r="AK407" s="16">
        <f t="shared" si="140"/>
        <v>1.5858000000000001</v>
      </c>
      <c r="AL407" s="16">
        <f t="shared" si="141"/>
        <v>1.625</v>
      </c>
    </row>
    <row r="408" spans="3:38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26"/>
        <v>15⁄8–16</v>
      </c>
      <c r="U408" s="16" t="str">
        <f t="shared" si="127"/>
        <v>UN</v>
      </c>
      <c r="W408" s="16" t="str">
        <f t="shared" si="142"/>
        <v>15⁄8–16</v>
      </c>
      <c r="X408" s="16" t="str">
        <f t="shared" si="143"/>
        <v>UN</v>
      </c>
      <c r="Y408" s="16" t="str">
        <f t="shared" si="128"/>
        <v>2A</v>
      </c>
      <c r="Z408" s="16">
        <f t="shared" si="129"/>
        <v>1.6000000000000001E-3</v>
      </c>
      <c r="AA408" s="16">
        <f t="shared" si="130"/>
        <v>1.6234</v>
      </c>
      <c r="AB408" s="16">
        <f t="shared" si="131"/>
        <v>1.6140000000000001</v>
      </c>
      <c r="AC408" s="16" t="str">
        <f t="shared" si="132"/>
        <v>—</v>
      </c>
      <c r="AD408" s="16">
        <f t="shared" si="133"/>
        <v>1.5828</v>
      </c>
      <c r="AE408" s="16">
        <f t="shared" si="134"/>
        <v>1.5775999999999999</v>
      </c>
      <c r="AF408" s="16">
        <f t="shared" si="135"/>
        <v>1.5488999999999999</v>
      </c>
      <c r="AG408" s="16" t="str">
        <f t="shared" si="136"/>
        <v>2B</v>
      </c>
      <c r="AH408" s="16">
        <f t="shared" si="137"/>
        <v>1.5569999999999999</v>
      </c>
      <c r="AI408" s="16">
        <f t="shared" si="138"/>
        <v>1.571</v>
      </c>
      <c r="AJ408" s="16">
        <f t="shared" si="139"/>
        <v>1.5844</v>
      </c>
      <c r="AK408" s="16">
        <f t="shared" si="140"/>
        <v>1.5911999999999999</v>
      </c>
      <c r="AL408" s="16">
        <f t="shared" si="141"/>
        <v>1.625</v>
      </c>
    </row>
    <row r="409" spans="3:38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26"/>
        <v>0</v>
      </c>
      <c r="U409" s="16">
        <f t="shared" si="127"/>
        <v>0</v>
      </c>
      <c r="W409" s="16" t="str">
        <f t="shared" si="142"/>
        <v>15⁄8–16</v>
      </c>
      <c r="X409" s="16" t="str">
        <f t="shared" si="143"/>
        <v>UN</v>
      </c>
      <c r="Y409" s="16" t="str">
        <f t="shared" si="128"/>
        <v>3A</v>
      </c>
      <c r="Z409" s="16">
        <f t="shared" si="129"/>
        <v>0</v>
      </c>
      <c r="AA409" s="16">
        <f t="shared" si="130"/>
        <v>1.625</v>
      </c>
      <c r="AB409" s="16">
        <f t="shared" si="131"/>
        <v>1.6155999999999999</v>
      </c>
      <c r="AC409" s="16" t="str">
        <f t="shared" si="132"/>
        <v>—</v>
      </c>
      <c r="AD409" s="16">
        <f t="shared" si="133"/>
        <v>1.5844</v>
      </c>
      <c r="AE409" s="16">
        <f t="shared" si="134"/>
        <v>1.5805</v>
      </c>
      <c r="AF409" s="16">
        <f t="shared" si="135"/>
        <v>1.5505</v>
      </c>
      <c r="AG409" s="16" t="str">
        <f t="shared" si="136"/>
        <v>3B</v>
      </c>
      <c r="AH409" s="16">
        <f t="shared" si="137"/>
        <v>1.5569999999999999</v>
      </c>
      <c r="AI409" s="16">
        <f t="shared" si="138"/>
        <v>1.5658000000000001</v>
      </c>
      <c r="AJ409" s="16">
        <f t="shared" si="139"/>
        <v>1.5844</v>
      </c>
      <c r="AK409" s="16">
        <f t="shared" si="140"/>
        <v>1.5894999999999999</v>
      </c>
      <c r="AL409" s="16">
        <f t="shared" si="141"/>
        <v>1.625</v>
      </c>
    </row>
    <row r="410" spans="3:38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26"/>
        <v>15⁄8–18</v>
      </c>
      <c r="U410" s="16" t="str">
        <f t="shared" si="127"/>
        <v>UNEF</v>
      </c>
      <c r="W410" s="16" t="str">
        <f t="shared" si="142"/>
        <v>15⁄8–18</v>
      </c>
      <c r="X410" s="16" t="str">
        <f t="shared" si="143"/>
        <v>UNEF</v>
      </c>
      <c r="Y410" s="16" t="str">
        <f t="shared" si="128"/>
        <v>2A</v>
      </c>
      <c r="Z410" s="16">
        <f t="shared" si="129"/>
        <v>1.5E-3</v>
      </c>
      <c r="AA410" s="16">
        <f t="shared" si="130"/>
        <v>1.6234999999999999</v>
      </c>
      <c r="AB410" s="16">
        <f t="shared" si="131"/>
        <v>1.6148</v>
      </c>
      <c r="AC410" s="16" t="str">
        <f t="shared" si="132"/>
        <v>—</v>
      </c>
      <c r="AD410" s="16">
        <f t="shared" si="133"/>
        <v>1.5873999999999999</v>
      </c>
      <c r="AE410" s="16">
        <f t="shared" si="134"/>
        <v>1.5824</v>
      </c>
      <c r="AF410" s="16">
        <f t="shared" si="135"/>
        <v>1.5573999999999999</v>
      </c>
      <c r="AG410" s="16" t="str">
        <f t="shared" si="136"/>
        <v>2B</v>
      </c>
      <c r="AH410" s="16">
        <f t="shared" si="137"/>
        <v>1.5649999999999999</v>
      </c>
      <c r="AI410" s="16">
        <f t="shared" si="138"/>
        <v>1.5780000000000001</v>
      </c>
      <c r="AJ410" s="16">
        <f t="shared" si="139"/>
        <v>1.5889</v>
      </c>
      <c r="AK410" s="16">
        <f t="shared" si="140"/>
        <v>1.5953999999999999</v>
      </c>
      <c r="AL410" s="16">
        <f t="shared" si="141"/>
        <v>1.625</v>
      </c>
    </row>
    <row r="411" spans="3:38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ref="T411:T474" si="144">IF(OR($C411="1A",$C411="2A",$C411="3A"),A411,C411)</f>
        <v>0</v>
      </c>
      <c r="U411" s="16">
        <f t="shared" ref="U411:U474" si="145">IF(OR($C411="1A",$C411="2A",$C411="3A"),B411,D411)</f>
        <v>0</v>
      </c>
      <c r="W411" s="16" t="str">
        <f t="shared" si="142"/>
        <v>15⁄8–18</v>
      </c>
      <c r="X411" s="16" t="str">
        <f t="shared" si="143"/>
        <v>UNEF</v>
      </c>
      <c r="Y411" s="16" t="str">
        <f t="shared" ref="Y411:Y474" si="146">IF(OR($C411="1A",$C411="2A",$C411="3A"),C411,E411)</f>
        <v>3A</v>
      </c>
      <c r="Z411" s="16">
        <f t="shared" ref="Z411:Z474" si="147">IF(OR($C411="1A",$C411="2A",$C411="3A"),D411,F411)</f>
        <v>0</v>
      </c>
      <c r="AA411" s="16">
        <f t="shared" ref="AA411:AA474" si="148">IF(OR($C411="1A",$C411="2A",$C411="3A"),E411,G411)</f>
        <v>1.625</v>
      </c>
      <c r="AB411" s="16">
        <f t="shared" ref="AB411:AB474" si="149">IF(OR($C411="1A",$C411="2A",$C411="3A"),F411,H411)</f>
        <v>1.6163000000000001</v>
      </c>
      <c r="AC411" s="16" t="str">
        <f t="shared" ref="AC411:AC474" si="150">IF(OR($C411="1A",$C411="2A",$C411="3A"),G411,I411)</f>
        <v>—</v>
      </c>
      <c r="AD411" s="16">
        <f t="shared" ref="AD411:AD474" si="151">IF(OR($C411="1A",$C411="2A",$C411="3A"),H411,J411)</f>
        <v>1.5889</v>
      </c>
      <c r="AE411" s="16">
        <f t="shared" ref="AE411:AE474" si="152">IF(OR($C411="1A",$C411="2A",$C411="3A"),I411,K411)</f>
        <v>1.5851999999999999</v>
      </c>
      <c r="AF411" s="16">
        <f t="shared" ref="AF411:AF474" si="153">IF(OR($C411="1A",$C411="2A",$C411="3A"),J411,L411)</f>
        <v>1.5589</v>
      </c>
      <c r="AG411" s="16" t="str">
        <f t="shared" ref="AG411:AG474" si="154">IF(OR($C411="1A",$C411="2A",$C411="3A"),K411,M411)</f>
        <v>3B</v>
      </c>
      <c r="AH411" s="16">
        <f t="shared" ref="AH411:AH474" si="155">IF(OR($C411="1A",$C411="2A",$C411="3A"),L411,N411)</f>
        <v>1.5649999999999999</v>
      </c>
      <c r="AI411" s="16">
        <f t="shared" ref="AI411:AI474" si="156">IF(OR($C411="1A",$C411="2A",$C411="3A"),M411,O411)</f>
        <v>1.573</v>
      </c>
      <c r="AJ411" s="16">
        <f t="shared" ref="AJ411:AJ474" si="157">IF(OR($C411="1A",$C411="2A",$C411="3A"),N411,P411)</f>
        <v>1.5889</v>
      </c>
      <c r="AK411" s="16">
        <f t="shared" ref="AK411:AK474" si="158">IF(OR($C411="1A",$C411="2A",$C411="3A"),O411,Q411)</f>
        <v>1.5936999999999999</v>
      </c>
      <c r="AL411" s="16">
        <f t="shared" ref="AL411:AL474" si="159">IF(OR($C411="1A",$C411="2A",$C411="3A"),P411,R411)</f>
        <v>1.625</v>
      </c>
    </row>
    <row r="412" spans="3:38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44"/>
        <v>15⁄8–20</v>
      </c>
      <c r="U412" s="16" t="str">
        <f t="shared" si="145"/>
        <v>UN</v>
      </c>
      <c r="W412" s="16" t="str">
        <f t="shared" si="142"/>
        <v>15⁄8–20</v>
      </c>
      <c r="X412" s="16" t="str">
        <f t="shared" si="143"/>
        <v>UN</v>
      </c>
      <c r="Y412" s="16" t="str">
        <f t="shared" si="146"/>
        <v>2A</v>
      </c>
      <c r="Z412" s="16">
        <f t="shared" si="147"/>
        <v>1.4E-3</v>
      </c>
      <c r="AA412" s="16">
        <f t="shared" si="148"/>
        <v>1.6235999999999999</v>
      </c>
      <c r="AB412" s="16">
        <f t="shared" si="149"/>
        <v>1.6154999999999999</v>
      </c>
      <c r="AC412" s="16" t="str">
        <f t="shared" si="150"/>
        <v>—</v>
      </c>
      <c r="AD412" s="16">
        <f t="shared" si="151"/>
        <v>1.5911</v>
      </c>
      <c r="AE412" s="16">
        <f t="shared" si="152"/>
        <v>1.5863</v>
      </c>
      <c r="AF412" s="16">
        <f t="shared" si="153"/>
        <v>1.5641</v>
      </c>
      <c r="AG412" s="16" t="str">
        <f t="shared" si="154"/>
        <v>2B</v>
      </c>
      <c r="AH412" s="16">
        <f t="shared" si="155"/>
        <v>1.571</v>
      </c>
      <c r="AI412" s="16">
        <f t="shared" si="156"/>
        <v>1.5820000000000001</v>
      </c>
      <c r="AJ412" s="16">
        <f t="shared" si="157"/>
        <v>1.5925</v>
      </c>
      <c r="AK412" s="16">
        <f t="shared" si="158"/>
        <v>1.5987</v>
      </c>
      <c r="AL412" s="16">
        <f t="shared" si="159"/>
        <v>1.625</v>
      </c>
    </row>
    <row r="413" spans="3:38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44"/>
        <v>0</v>
      </c>
      <c r="U413" s="16">
        <f t="shared" si="145"/>
        <v>0</v>
      </c>
      <c r="W413" s="16" t="str">
        <f t="shared" si="142"/>
        <v>15⁄8–20</v>
      </c>
      <c r="X413" s="16" t="str">
        <f t="shared" si="143"/>
        <v>UN</v>
      </c>
      <c r="Y413" s="16" t="str">
        <f t="shared" si="146"/>
        <v>3A</v>
      </c>
      <c r="Z413" s="16">
        <f t="shared" si="147"/>
        <v>0</v>
      </c>
      <c r="AA413" s="16">
        <f t="shared" si="148"/>
        <v>1.625</v>
      </c>
      <c r="AB413" s="16">
        <f t="shared" si="149"/>
        <v>1.6169</v>
      </c>
      <c r="AC413" s="16" t="str">
        <f t="shared" si="150"/>
        <v>—</v>
      </c>
      <c r="AD413" s="16">
        <f t="shared" si="151"/>
        <v>1.5925</v>
      </c>
      <c r="AE413" s="16">
        <f t="shared" si="152"/>
        <v>1.5889</v>
      </c>
      <c r="AF413" s="16">
        <f t="shared" si="153"/>
        <v>1.5654999999999999</v>
      </c>
      <c r="AG413" s="16" t="str">
        <f t="shared" si="154"/>
        <v>3B</v>
      </c>
      <c r="AH413" s="16">
        <f t="shared" si="155"/>
        <v>1.571</v>
      </c>
      <c r="AI413" s="16">
        <f t="shared" si="156"/>
        <v>1.5787</v>
      </c>
      <c r="AJ413" s="16">
        <f t="shared" si="157"/>
        <v>1.5925</v>
      </c>
      <c r="AK413" s="16">
        <f t="shared" si="158"/>
        <v>1.5971</v>
      </c>
      <c r="AL413" s="16">
        <f t="shared" si="159"/>
        <v>1.625</v>
      </c>
    </row>
    <row r="414" spans="3:38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44"/>
        <v>15⁄8–24</v>
      </c>
      <c r="U414" s="16" t="str">
        <f t="shared" si="145"/>
        <v>UNS</v>
      </c>
      <c r="W414" s="16" t="str">
        <f t="shared" si="142"/>
        <v>15⁄8–24</v>
      </c>
      <c r="X414" s="16" t="str">
        <f t="shared" si="143"/>
        <v>UNS</v>
      </c>
      <c r="Y414" s="16" t="str">
        <f t="shared" si="146"/>
        <v>2A</v>
      </c>
      <c r="Z414" s="16">
        <f t="shared" si="147"/>
        <v>1.2999999999999999E-3</v>
      </c>
      <c r="AA414" s="16">
        <f t="shared" si="148"/>
        <v>1.6236999999999999</v>
      </c>
      <c r="AB414" s="16">
        <f t="shared" si="149"/>
        <v>1.6165</v>
      </c>
      <c r="AC414" s="16" t="str">
        <f t="shared" si="150"/>
        <v>—</v>
      </c>
      <c r="AD414" s="16">
        <f t="shared" si="151"/>
        <v>1.5966</v>
      </c>
      <c r="AE414" s="16">
        <f t="shared" si="152"/>
        <v>1.5922000000000001</v>
      </c>
      <c r="AF414" s="16">
        <f t="shared" si="153"/>
        <v>1.5741000000000001</v>
      </c>
      <c r="AG414" s="16" t="str">
        <f t="shared" si="154"/>
        <v>2B</v>
      </c>
      <c r="AH414" s="16">
        <f t="shared" si="155"/>
        <v>1.58</v>
      </c>
      <c r="AI414" s="16">
        <f t="shared" si="156"/>
        <v>1.59</v>
      </c>
      <c r="AJ414" s="16">
        <f t="shared" si="157"/>
        <v>1.5979000000000001</v>
      </c>
      <c r="AK414" s="16">
        <f t="shared" si="158"/>
        <v>1.6036999999999999</v>
      </c>
      <c r="AL414" s="16">
        <f t="shared" si="159"/>
        <v>1.625</v>
      </c>
    </row>
    <row r="415" spans="3:38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44"/>
        <v>111⁄16–6</v>
      </c>
      <c r="U415" s="16" t="str">
        <f t="shared" si="145"/>
        <v>UN</v>
      </c>
      <c r="W415" s="16" t="str">
        <f t="shared" si="142"/>
        <v>111⁄16–6</v>
      </c>
      <c r="X415" s="16" t="str">
        <f t="shared" si="143"/>
        <v>UN</v>
      </c>
      <c r="Y415" s="16" t="str">
        <f t="shared" si="146"/>
        <v>2A</v>
      </c>
      <c r="Z415" s="16">
        <f t="shared" si="147"/>
        <v>2.5000000000000001E-3</v>
      </c>
      <c r="AA415" s="16">
        <f t="shared" si="148"/>
        <v>1.6850000000000001</v>
      </c>
      <c r="AB415" s="16">
        <f t="shared" si="149"/>
        <v>1.6668000000000001</v>
      </c>
      <c r="AC415" s="16" t="str">
        <f t="shared" si="150"/>
        <v>—</v>
      </c>
      <c r="AD415" s="16">
        <f t="shared" si="151"/>
        <v>1.5767</v>
      </c>
      <c r="AE415" s="16">
        <f t="shared" si="152"/>
        <v>1.5684</v>
      </c>
      <c r="AF415" s="16">
        <f t="shared" si="153"/>
        <v>1.4865999999999999</v>
      </c>
      <c r="AG415" s="16" t="str">
        <f t="shared" si="154"/>
        <v>2B</v>
      </c>
      <c r="AH415" s="16">
        <f t="shared" si="155"/>
        <v>1.5069999999999999</v>
      </c>
      <c r="AI415" s="16">
        <f t="shared" si="156"/>
        <v>1.538</v>
      </c>
      <c r="AJ415" s="16">
        <f t="shared" si="157"/>
        <v>1.5791999999999999</v>
      </c>
      <c r="AK415" s="16">
        <f t="shared" si="158"/>
        <v>1.59</v>
      </c>
      <c r="AL415" s="16">
        <f t="shared" si="159"/>
        <v>1.6875</v>
      </c>
    </row>
    <row r="416" spans="3:38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44"/>
        <v>0</v>
      </c>
      <c r="U416" s="16">
        <f t="shared" si="145"/>
        <v>0</v>
      </c>
      <c r="W416" s="16" t="str">
        <f t="shared" si="142"/>
        <v>111⁄16–6</v>
      </c>
      <c r="X416" s="16" t="str">
        <f t="shared" si="143"/>
        <v>UN</v>
      </c>
      <c r="Y416" s="16" t="str">
        <f t="shared" si="146"/>
        <v>3A</v>
      </c>
      <c r="Z416" s="16">
        <f t="shared" si="147"/>
        <v>0</v>
      </c>
      <c r="AA416" s="16">
        <f t="shared" si="148"/>
        <v>1.6875</v>
      </c>
      <c r="AB416" s="16">
        <f t="shared" si="149"/>
        <v>1.6693</v>
      </c>
      <c r="AC416" s="16" t="str">
        <f t="shared" si="150"/>
        <v>—</v>
      </c>
      <c r="AD416" s="16">
        <f t="shared" si="151"/>
        <v>1.5791999999999999</v>
      </c>
      <c r="AE416" s="16">
        <f t="shared" si="152"/>
        <v>1.573</v>
      </c>
      <c r="AF416" s="16">
        <f t="shared" si="153"/>
        <v>1.4891000000000001</v>
      </c>
      <c r="AG416" s="16" t="str">
        <f t="shared" si="154"/>
        <v>3B</v>
      </c>
      <c r="AH416" s="16">
        <f t="shared" si="155"/>
        <v>1.5069999999999999</v>
      </c>
      <c r="AI416" s="16">
        <f t="shared" si="156"/>
        <v>1.5270999999999999</v>
      </c>
      <c r="AJ416" s="16">
        <f t="shared" si="157"/>
        <v>1.5791999999999999</v>
      </c>
      <c r="AK416" s="16">
        <f t="shared" si="158"/>
        <v>1.5872999999999999</v>
      </c>
      <c r="AL416" s="16">
        <f t="shared" si="159"/>
        <v>1.6875</v>
      </c>
    </row>
    <row r="417" spans="3:38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44"/>
        <v>111⁄16–8</v>
      </c>
      <c r="U417" s="16" t="str">
        <f t="shared" si="145"/>
        <v>UN</v>
      </c>
      <c r="W417" s="16" t="str">
        <f t="shared" si="142"/>
        <v>111⁄16–8</v>
      </c>
      <c r="X417" s="16" t="str">
        <f t="shared" si="143"/>
        <v>UN</v>
      </c>
      <c r="Y417" s="16" t="str">
        <f t="shared" si="146"/>
        <v>2A</v>
      </c>
      <c r="Z417" s="16">
        <f t="shared" si="147"/>
        <v>2.2000000000000001E-3</v>
      </c>
      <c r="AA417" s="16">
        <f t="shared" si="148"/>
        <v>1.6853</v>
      </c>
      <c r="AB417" s="16">
        <f t="shared" si="149"/>
        <v>1.6702999999999999</v>
      </c>
      <c r="AC417" s="16" t="str">
        <f t="shared" si="150"/>
        <v>—</v>
      </c>
      <c r="AD417" s="16">
        <f t="shared" si="151"/>
        <v>1.6041000000000001</v>
      </c>
      <c r="AE417" s="16">
        <f t="shared" si="152"/>
        <v>1.5966</v>
      </c>
      <c r="AF417" s="16">
        <f t="shared" si="153"/>
        <v>1.5365</v>
      </c>
      <c r="AG417" s="16" t="str">
        <f t="shared" si="154"/>
        <v>2B</v>
      </c>
      <c r="AH417" s="16">
        <f t="shared" si="155"/>
        <v>1.552</v>
      </c>
      <c r="AI417" s="16">
        <f t="shared" si="156"/>
        <v>1.577</v>
      </c>
      <c r="AJ417" s="16">
        <f t="shared" si="157"/>
        <v>1.6063000000000001</v>
      </c>
      <c r="AK417" s="16">
        <f t="shared" si="158"/>
        <v>1.6160000000000001</v>
      </c>
      <c r="AL417" s="16">
        <f t="shared" si="159"/>
        <v>1.6875</v>
      </c>
    </row>
    <row r="418" spans="3:38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44"/>
        <v>0</v>
      </c>
      <c r="U418" s="16">
        <f t="shared" si="145"/>
        <v>0</v>
      </c>
      <c r="W418" s="16" t="str">
        <f t="shared" si="142"/>
        <v>111⁄16–8</v>
      </c>
      <c r="X418" s="16" t="str">
        <f t="shared" si="143"/>
        <v>UN</v>
      </c>
      <c r="Y418" s="16" t="str">
        <f t="shared" si="146"/>
        <v>3A</v>
      </c>
      <c r="Z418" s="16">
        <f t="shared" si="147"/>
        <v>0</v>
      </c>
      <c r="AA418" s="16">
        <f t="shared" si="148"/>
        <v>1.6875</v>
      </c>
      <c r="AB418" s="16">
        <f t="shared" si="149"/>
        <v>1.6725000000000001</v>
      </c>
      <c r="AC418" s="16" t="str">
        <f t="shared" si="150"/>
        <v>—</v>
      </c>
      <c r="AD418" s="16">
        <f t="shared" si="151"/>
        <v>1.6063000000000001</v>
      </c>
      <c r="AE418" s="16">
        <f t="shared" si="152"/>
        <v>1.6007</v>
      </c>
      <c r="AF418" s="16">
        <f t="shared" si="153"/>
        <v>1.5387</v>
      </c>
      <c r="AG418" s="16" t="str">
        <f t="shared" si="154"/>
        <v>3B</v>
      </c>
      <c r="AH418" s="16">
        <f t="shared" si="155"/>
        <v>1.552</v>
      </c>
      <c r="AI418" s="16">
        <f t="shared" si="156"/>
        <v>1.5671999999999999</v>
      </c>
      <c r="AJ418" s="16">
        <f t="shared" si="157"/>
        <v>1.6063000000000001</v>
      </c>
      <c r="AK418" s="16">
        <f t="shared" si="158"/>
        <v>1.6135999999999999</v>
      </c>
      <c r="AL418" s="16">
        <f t="shared" si="159"/>
        <v>1.6875</v>
      </c>
    </row>
    <row r="419" spans="3:38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44"/>
        <v>111⁄16–12</v>
      </c>
      <c r="U419" s="16" t="str">
        <f t="shared" si="145"/>
        <v>UN</v>
      </c>
      <c r="W419" s="16" t="str">
        <f t="shared" si="142"/>
        <v>111⁄16–12</v>
      </c>
      <c r="X419" s="16" t="str">
        <f t="shared" si="143"/>
        <v>UN</v>
      </c>
      <c r="Y419" s="16" t="str">
        <f t="shared" si="146"/>
        <v>2A</v>
      </c>
      <c r="Z419" s="16">
        <f t="shared" si="147"/>
        <v>1.8E-3</v>
      </c>
      <c r="AA419" s="16">
        <f t="shared" si="148"/>
        <v>1.6857</v>
      </c>
      <c r="AB419" s="16">
        <f t="shared" si="149"/>
        <v>1.6742999999999999</v>
      </c>
      <c r="AC419" s="16" t="str">
        <f t="shared" si="150"/>
        <v>—</v>
      </c>
      <c r="AD419" s="16">
        <f t="shared" si="151"/>
        <v>1.6315999999999999</v>
      </c>
      <c r="AE419" s="16">
        <f t="shared" si="152"/>
        <v>1.6255999999999999</v>
      </c>
      <c r="AF419" s="16">
        <f t="shared" si="153"/>
        <v>1.5865</v>
      </c>
      <c r="AG419" s="16" t="str">
        <f t="shared" si="154"/>
        <v>2B</v>
      </c>
      <c r="AH419" s="16">
        <f t="shared" si="155"/>
        <v>1.597</v>
      </c>
      <c r="AI419" s="16">
        <f t="shared" si="156"/>
        <v>1.615</v>
      </c>
      <c r="AJ419" s="16">
        <f t="shared" si="157"/>
        <v>1.6334</v>
      </c>
      <c r="AK419" s="16">
        <f t="shared" si="158"/>
        <v>1.6412</v>
      </c>
      <c r="AL419" s="16">
        <f t="shared" si="159"/>
        <v>1.6875</v>
      </c>
    </row>
    <row r="420" spans="3:38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44"/>
        <v>0</v>
      </c>
      <c r="U420" s="16">
        <f t="shared" si="145"/>
        <v>0</v>
      </c>
      <c r="W420" s="16" t="str">
        <f t="shared" si="142"/>
        <v>111⁄16–12</v>
      </c>
      <c r="X420" s="16" t="str">
        <f t="shared" si="143"/>
        <v>UN</v>
      </c>
      <c r="Y420" s="16" t="str">
        <f t="shared" si="146"/>
        <v>3A</v>
      </c>
      <c r="Z420" s="16">
        <f t="shared" si="147"/>
        <v>0</v>
      </c>
      <c r="AA420" s="16">
        <f t="shared" si="148"/>
        <v>1.6875</v>
      </c>
      <c r="AB420" s="16">
        <f t="shared" si="149"/>
        <v>1.6760999999999999</v>
      </c>
      <c r="AC420" s="16" t="str">
        <f t="shared" si="150"/>
        <v>—</v>
      </c>
      <c r="AD420" s="16">
        <f t="shared" si="151"/>
        <v>1.6334</v>
      </c>
      <c r="AE420" s="16">
        <f t="shared" si="152"/>
        <v>1.6289</v>
      </c>
      <c r="AF420" s="16">
        <f t="shared" si="153"/>
        <v>1.5883</v>
      </c>
      <c r="AG420" s="16" t="str">
        <f t="shared" si="154"/>
        <v>3B</v>
      </c>
      <c r="AH420" s="16">
        <f t="shared" si="155"/>
        <v>1.597</v>
      </c>
      <c r="AI420" s="16">
        <f t="shared" si="156"/>
        <v>1.6073</v>
      </c>
      <c r="AJ420" s="16">
        <f t="shared" si="157"/>
        <v>1.6334</v>
      </c>
      <c r="AK420" s="16">
        <f t="shared" si="158"/>
        <v>1.6392</v>
      </c>
      <c r="AL420" s="16">
        <f t="shared" si="159"/>
        <v>1.6875</v>
      </c>
    </row>
    <row r="421" spans="3:38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44"/>
        <v>111⁄16–16</v>
      </c>
      <c r="U421" s="16" t="str">
        <f t="shared" si="145"/>
        <v>UN</v>
      </c>
      <c r="W421" s="16" t="str">
        <f t="shared" si="142"/>
        <v>111⁄16–16</v>
      </c>
      <c r="X421" s="16" t="str">
        <f t="shared" si="143"/>
        <v>UN</v>
      </c>
      <c r="Y421" s="16" t="str">
        <f t="shared" si="146"/>
        <v>2A</v>
      </c>
      <c r="Z421" s="16">
        <f t="shared" si="147"/>
        <v>1.6000000000000001E-3</v>
      </c>
      <c r="AA421" s="16">
        <f t="shared" si="148"/>
        <v>1.6859</v>
      </c>
      <c r="AB421" s="16">
        <f t="shared" si="149"/>
        <v>1.6765000000000001</v>
      </c>
      <c r="AC421" s="16" t="str">
        <f t="shared" si="150"/>
        <v>—</v>
      </c>
      <c r="AD421" s="16">
        <f t="shared" si="151"/>
        <v>1.6453</v>
      </c>
      <c r="AE421" s="16">
        <f t="shared" si="152"/>
        <v>1.64</v>
      </c>
      <c r="AF421" s="16">
        <f t="shared" si="153"/>
        <v>1.6113999999999999</v>
      </c>
      <c r="AG421" s="16" t="str">
        <f t="shared" si="154"/>
        <v>2B</v>
      </c>
      <c r="AH421" s="16">
        <f t="shared" si="155"/>
        <v>1.62</v>
      </c>
      <c r="AI421" s="16">
        <f t="shared" si="156"/>
        <v>1.6339999999999999</v>
      </c>
      <c r="AJ421" s="16">
        <f t="shared" si="157"/>
        <v>1.6469</v>
      </c>
      <c r="AK421" s="16">
        <f t="shared" si="158"/>
        <v>1.6537999999999999</v>
      </c>
      <c r="AL421" s="16">
        <f t="shared" si="159"/>
        <v>1.6875</v>
      </c>
    </row>
    <row r="422" spans="3:38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44"/>
        <v>0</v>
      </c>
      <c r="U422" s="16">
        <f t="shared" si="145"/>
        <v>0</v>
      </c>
      <c r="W422" s="16" t="str">
        <f t="shared" si="142"/>
        <v>111⁄16–16</v>
      </c>
      <c r="X422" s="16" t="str">
        <f t="shared" si="143"/>
        <v>UN</v>
      </c>
      <c r="Y422" s="16" t="str">
        <f t="shared" si="146"/>
        <v>3A</v>
      </c>
      <c r="Z422" s="16">
        <f t="shared" si="147"/>
        <v>0</v>
      </c>
      <c r="AA422" s="16">
        <f t="shared" si="148"/>
        <v>1.6875</v>
      </c>
      <c r="AB422" s="16">
        <f t="shared" si="149"/>
        <v>1.6780999999999999</v>
      </c>
      <c r="AC422" s="16" t="str">
        <f t="shared" si="150"/>
        <v>—</v>
      </c>
      <c r="AD422" s="16">
        <f t="shared" si="151"/>
        <v>1.6469</v>
      </c>
      <c r="AE422" s="16">
        <f t="shared" si="152"/>
        <v>1.6429</v>
      </c>
      <c r="AF422" s="16">
        <f t="shared" si="153"/>
        <v>1.613</v>
      </c>
      <c r="AG422" s="16" t="str">
        <f t="shared" si="154"/>
        <v>3B</v>
      </c>
      <c r="AH422" s="16">
        <f t="shared" si="155"/>
        <v>1.62</v>
      </c>
      <c r="AI422" s="16">
        <f t="shared" si="156"/>
        <v>1.6283000000000001</v>
      </c>
      <c r="AJ422" s="16">
        <f t="shared" si="157"/>
        <v>1.6469</v>
      </c>
      <c r="AK422" s="16">
        <f t="shared" si="158"/>
        <v>1.6520999999999999</v>
      </c>
      <c r="AL422" s="16">
        <f t="shared" si="159"/>
        <v>1.6875</v>
      </c>
    </row>
    <row r="423" spans="3:38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44"/>
        <v>111⁄16–18</v>
      </c>
      <c r="U423" s="16" t="str">
        <f t="shared" si="145"/>
        <v>UNEF</v>
      </c>
      <c r="W423" s="16" t="str">
        <f t="shared" si="142"/>
        <v>111⁄16–18</v>
      </c>
      <c r="X423" s="16" t="str">
        <f t="shared" si="143"/>
        <v>UNEF</v>
      </c>
      <c r="Y423" s="16" t="str">
        <f t="shared" si="146"/>
        <v>2A</v>
      </c>
      <c r="Z423" s="16">
        <f t="shared" si="147"/>
        <v>1.5E-3</v>
      </c>
      <c r="AA423" s="16">
        <f t="shared" si="148"/>
        <v>1.6859999999999999</v>
      </c>
      <c r="AB423" s="16">
        <f t="shared" si="149"/>
        <v>1.6773</v>
      </c>
      <c r="AC423" s="16" t="str">
        <f t="shared" si="150"/>
        <v>—</v>
      </c>
      <c r="AD423" s="16">
        <f t="shared" si="151"/>
        <v>1.6498999999999999</v>
      </c>
      <c r="AE423" s="16">
        <f t="shared" si="152"/>
        <v>1.6448</v>
      </c>
      <c r="AF423" s="16">
        <f t="shared" si="153"/>
        <v>1.6198999999999999</v>
      </c>
      <c r="AG423" s="16" t="str">
        <f t="shared" si="154"/>
        <v>2B</v>
      </c>
      <c r="AH423" s="16">
        <f t="shared" si="155"/>
        <v>1.627</v>
      </c>
      <c r="AI423" s="16">
        <f t="shared" si="156"/>
        <v>1.64</v>
      </c>
      <c r="AJ423" s="16">
        <f t="shared" si="157"/>
        <v>1.6514</v>
      </c>
      <c r="AK423" s="16">
        <f t="shared" si="158"/>
        <v>1.6579999999999999</v>
      </c>
      <c r="AL423" s="16">
        <f t="shared" si="159"/>
        <v>1.6875</v>
      </c>
    </row>
    <row r="424" spans="3:38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44"/>
        <v>0</v>
      </c>
      <c r="U424" s="16">
        <f t="shared" si="145"/>
        <v>0</v>
      </c>
      <c r="W424" s="16" t="str">
        <f t="shared" si="142"/>
        <v>111⁄16–18</v>
      </c>
      <c r="X424" s="16" t="str">
        <f t="shared" si="143"/>
        <v>UNEF</v>
      </c>
      <c r="Y424" s="16" t="str">
        <f t="shared" si="146"/>
        <v>3A</v>
      </c>
      <c r="Z424" s="16">
        <f t="shared" si="147"/>
        <v>0</v>
      </c>
      <c r="AA424" s="16">
        <f t="shared" si="148"/>
        <v>1.6875</v>
      </c>
      <c r="AB424" s="16">
        <f t="shared" si="149"/>
        <v>1.6788000000000001</v>
      </c>
      <c r="AC424" s="16" t="str">
        <f t="shared" si="150"/>
        <v>—</v>
      </c>
      <c r="AD424" s="16">
        <f t="shared" si="151"/>
        <v>1.6514</v>
      </c>
      <c r="AE424" s="16">
        <f t="shared" si="152"/>
        <v>1.6476</v>
      </c>
      <c r="AF424" s="16">
        <f t="shared" si="153"/>
        <v>1.6214</v>
      </c>
      <c r="AG424" s="16" t="str">
        <f t="shared" si="154"/>
        <v>3B</v>
      </c>
      <c r="AH424" s="16">
        <f t="shared" si="155"/>
        <v>1.627</v>
      </c>
      <c r="AI424" s="16">
        <f t="shared" si="156"/>
        <v>1.6355</v>
      </c>
      <c r="AJ424" s="16">
        <f t="shared" si="157"/>
        <v>1.6514</v>
      </c>
      <c r="AK424" s="16">
        <f t="shared" si="158"/>
        <v>1.6563000000000001</v>
      </c>
      <c r="AL424" s="16">
        <f t="shared" si="159"/>
        <v>1.6875</v>
      </c>
    </row>
    <row r="425" spans="3:38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44"/>
        <v>111⁄16–20</v>
      </c>
      <c r="U425" s="16" t="str">
        <f t="shared" si="145"/>
        <v>UN</v>
      </c>
      <c r="W425" s="16" t="str">
        <f t="shared" si="142"/>
        <v>111⁄16–20</v>
      </c>
      <c r="X425" s="16" t="str">
        <f t="shared" si="143"/>
        <v>UN</v>
      </c>
      <c r="Y425" s="16" t="str">
        <f t="shared" si="146"/>
        <v>2A</v>
      </c>
      <c r="Z425" s="16">
        <f t="shared" si="147"/>
        <v>1.5E-3</v>
      </c>
      <c r="AA425" s="16">
        <f t="shared" si="148"/>
        <v>1.6859999999999999</v>
      </c>
      <c r="AB425" s="16">
        <f t="shared" si="149"/>
        <v>1.6778999999999999</v>
      </c>
      <c r="AC425" s="16" t="str">
        <f t="shared" si="150"/>
        <v>—</v>
      </c>
      <c r="AD425" s="16">
        <f t="shared" si="151"/>
        <v>1.6535</v>
      </c>
      <c r="AE425" s="16">
        <f t="shared" si="152"/>
        <v>1.6487000000000001</v>
      </c>
      <c r="AF425" s="16">
        <f t="shared" si="153"/>
        <v>1.6265000000000001</v>
      </c>
      <c r="AG425" s="16" t="str">
        <f t="shared" si="154"/>
        <v>2B</v>
      </c>
      <c r="AH425" s="16">
        <f t="shared" si="155"/>
        <v>1.633</v>
      </c>
      <c r="AI425" s="16">
        <f t="shared" si="156"/>
        <v>1.645</v>
      </c>
      <c r="AJ425" s="16">
        <f t="shared" si="157"/>
        <v>1.655</v>
      </c>
      <c r="AK425" s="16">
        <f t="shared" si="158"/>
        <v>1.6613</v>
      </c>
      <c r="AL425" s="16">
        <f t="shared" si="159"/>
        <v>1.6875</v>
      </c>
    </row>
    <row r="426" spans="3:38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44"/>
        <v>0</v>
      </c>
      <c r="U426" s="16">
        <f t="shared" si="145"/>
        <v>0</v>
      </c>
      <c r="W426" s="16" t="str">
        <f t="shared" si="142"/>
        <v>111⁄16–20</v>
      </c>
      <c r="X426" s="16" t="str">
        <f t="shared" si="143"/>
        <v>UN</v>
      </c>
      <c r="Y426" s="16" t="str">
        <f t="shared" si="146"/>
        <v>3A</v>
      </c>
      <c r="Z426" s="16">
        <f t="shared" si="147"/>
        <v>0</v>
      </c>
      <c r="AA426" s="16">
        <f t="shared" si="148"/>
        <v>1.6875</v>
      </c>
      <c r="AB426" s="16">
        <f t="shared" si="149"/>
        <v>1.6794</v>
      </c>
      <c r="AC426" s="16" t="str">
        <f t="shared" si="150"/>
        <v>—</v>
      </c>
      <c r="AD426" s="16">
        <f t="shared" si="151"/>
        <v>1.655</v>
      </c>
      <c r="AE426" s="16">
        <f t="shared" si="152"/>
        <v>1.6514</v>
      </c>
      <c r="AF426" s="16">
        <f t="shared" si="153"/>
        <v>1.6279999999999999</v>
      </c>
      <c r="AG426" s="16" t="str">
        <f t="shared" si="154"/>
        <v>3B</v>
      </c>
      <c r="AH426" s="16">
        <f t="shared" si="155"/>
        <v>1.633</v>
      </c>
      <c r="AI426" s="16">
        <f t="shared" si="156"/>
        <v>1.6412</v>
      </c>
      <c r="AJ426" s="16">
        <f t="shared" si="157"/>
        <v>1.655</v>
      </c>
      <c r="AK426" s="16">
        <f t="shared" si="158"/>
        <v>1.6597</v>
      </c>
      <c r="AL426" s="16">
        <f t="shared" si="159"/>
        <v>1.6875</v>
      </c>
    </row>
    <row r="427" spans="3:38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44"/>
        <v>13⁄4–5</v>
      </c>
      <c r="U427" s="16" t="str">
        <f t="shared" si="145"/>
        <v>UNC</v>
      </c>
      <c r="W427" s="16" t="str">
        <f t="shared" si="142"/>
        <v>13⁄4–5</v>
      </c>
      <c r="X427" s="16" t="str">
        <f t="shared" si="143"/>
        <v>UNC</v>
      </c>
      <c r="Y427" s="16" t="str">
        <f t="shared" si="146"/>
        <v>1A</v>
      </c>
      <c r="Z427" s="16">
        <f t="shared" si="147"/>
        <v>2.7000000000000001E-3</v>
      </c>
      <c r="AA427" s="16">
        <f t="shared" si="148"/>
        <v>1.7473000000000001</v>
      </c>
      <c r="AB427" s="16">
        <f t="shared" si="149"/>
        <v>1.7164999999999999</v>
      </c>
      <c r="AC427" s="16" t="str">
        <f t="shared" si="150"/>
        <v>—</v>
      </c>
      <c r="AD427" s="16">
        <f t="shared" si="151"/>
        <v>1.6173999999999999</v>
      </c>
      <c r="AE427" s="16">
        <f t="shared" si="152"/>
        <v>1.6040000000000001</v>
      </c>
      <c r="AF427" s="16">
        <f t="shared" si="153"/>
        <v>1.5092000000000001</v>
      </c>
      <c r="AG427" s="16" t="str">
        <f t="shared" si="154"/>
        <v>1B</v>
      </c>
      <c r="AH427" s="16">
        <f t="shared" si="155"/>
        <v>1.534</v>
      </c>
      <c r="AI427" s="16">
        <f t="shared" si="156"/>
        <v>1.5680000000000001</v>
      </c>
      <c r="AJ427" s="16">
        <f t="shared" si="157"/>
        <v>1.6201000000000001</v>
      </c>
      <c r="AK427" s="16">
        <f t="shared" si="158"/>
        <v>1.6375</v>
      </c>
      <c r="AL427" s="16">
        <f t="shared" si="159"/>
        <v>1.75</v>
      </c>
    </row>
    <row r="428" spans="3:38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44"/>
        <v>0</v>
      </c>
      <c r="U428" s="16">
        <f t="shared" si="145"/>
        <v>0</v>
      </c>
      <c r="W428" s="16" t="str">
        <f t="shared" si="142"/>
        <v>13⁄4–5</v>
      </c>
      <c r="X428" s="16" t="str">
        <f t="shared" si="143"/>
        <v>UNC</v>
      </c>
      <c r="Y428" s="16" t="str">
        <f t="shared" si="146"/>
        <v>2A</v>
      </c>
      <c r="Z428" s="16">
        <f t="shared" si="147"/>
        <v>2.7000000000000001E-3</v>
      </c>
      <c r="AA428" s="16">
        <f t="shared" si="148"/>
        <v>1.7473000000000001</v>
      </c>
      <c r="AB428" s="16">
        <f t="shared" si="149"/>
        <v>1.7267999999999999</v>
      </c>
      <c r="AC428" s="16">
        <f t="shared" si="150"/>
        <v>1.7164999999999999</v>
      </c>
      <c r="AD428" s="16">
        <f t="shared" si="151"/>
        <v>1.6173999999999999</v>
      </c>
      <c r="AE428" s="16">
        <f t="shared" si="152"/>
        <v>1.6085</v>
      </c>
      <c r="AF428" s="16">
        <f t="shared" si="153"/>
        <v>1.5092000000000001</v>
      </c>
      <c r="AG428" s="16" t="str">
        <f t="shared" si="154"/>
        <v>2B</v>
      </c>
      <c r="AH428" s="16">
        <f t="shared" si="155"/>
        <v>1.534</v>
      </c>
      <c r="AI428" s="16">
        <f t="shared" si="156"/>
        <v>1.5680000000000001</v>
      </c>
      <c r="AJ428" s="16">
        <f t="shared" si="157"/>
        <v>1.6201000000000001</v>
      </c>
      <c r="AK428" s="16">
        <f t="shared" si="158"/>
        <v>1.6316999999999999</v>
      </c>
      <c r="AL428" s="16">
        <f t="shared" si="159"/>
        <v>1.75</v>
      </c>
    </row>
    <row r="429" spans="3:38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44"/>
        <v>0</v>
      </c>
      <c r="U429" s="16">
        <f t="shared" si="145"/>
        <v>0</v>
      </c>
      <c r="W429" s="16" t="str">
        <f t="shared" si="142"/>
        <v>13⁄4–5</v>
      </c>
      <c r="X429" s="16" t="str">
        <f t="shared" si="143"/>
        <v>UNC</v>
      </c>
      <c r="Y429" s="16" t="str">
        <f t="shared" si="146"/>
        <v>3A</v>
      </c>
      <c r="Z429" s="16">
        <f t="shared" si="147"/>
        <v>0</v>
      </c>
      <c r="AA429" s="16">
        <f t="shared" si="148"/>
        <v>1.75</v>
      </c>
      <c r="AB429" s="16">
        <f t="shared" si="149"/>
        <v>1.7295</v>
      </c>
      <c r="AC429" s="16" t="str">
        <f t="shared" si="150"/>
        <v>—</v>
      </c>
      <c r="AD429" s="16">
        <f t="shared" si="151"/>
        <v>1.6201000000000001</v>
      </c>
      <c r="AE429" s="16">
        <f t="shared" si="152"/>
        <v>1.6133999999999999</v>
      </c>
      <c r="AF429" s="16">
        <f t="shared" si="153"/>
        <v>1.5119</v>
      </c>
      <c r="AG429" s="16" t="str">
        <f t="shared" si="154"/>
        <v>3B</v>
      </c>
      <c r="AH429" s="16">
        <f t="shared" si="155"/>
        <v>1.534</v>
      </c>
      <c r="AI429" s="16">
        <f t="shared" si="156"/>
        <v>1.5575000000000001</v>
      </c>
      <c r="AJ429" s="16">
        <f t="shared" si="157"/>
        <v>1.6201000000000001</v>
      </c>
      <c r="AK429" s="16">
        <f t="shared" si="158"/>
        <v>1.6288</v>
      </c>
      <c r="AL429" s="16">
        <f t="shared" si="159"/>
        <v>1.75</v>
      </c>
    </row>
    <row r="430" spans="3:38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44"/>
        <v>13⁄4–6</v>
      </c>
      <c r="U430" s="16" t="str">
        <f t="shared" si="145"/>
        <v>UN</v>
      </c>
      <c r="W430" s="16" t="str">
        <f t="shared" si="142"/>
        <v>13⁄4–6</v>
      </c>
      <c r="X430" s="16" t="str">
        <f t="shared" si="143"/>
        <v>UN</v>
      </c>
      <c r="Y430" s="16" t="str">
        <f t="shared" si="146"/>
        <v>2A</v>
      </c>
      <c r="Z430" s="16">
        <f t="shared" si="147"/>
        <v>2.5000000000000001E-3</v>
      </c>
      <c r="AA430" s="16">
        <f t="shared" si="148"/>
        <v>1.7475000000000001</v>
      </c>
      <c r="AB430" s="16">
        <f t="shared" si="149"/>
        <v>1.7293000000000001</v>
      </c>
      <c r="AC430" s="16" t="str">
        <f t="shared" si="150"/>
        <v>—</v>
      </c>
      <c r="AD430" s="16">
        <f t="shared" si="151"/>
        <v>1.6392</v>
      </c>
      <c r="AE430" s="16">
        <f t="shared" si="152"/>
        <v>1.6309</v>
      </c>
      <c r="AF430" s="16">
        <f t="shared" si="153"/>
        <v>1.5490999999999999</v>
      </c>
      <c r="AG430" s="16" t="str">
        <f t="shared" si="154"/>
        <v>2B</v>
      </c>
      <c r="AH430" s="16">
        <f t="shared" si="155"/>
        <v>1.57</v>
      </c>
      <c r="AI430" s="16">
        <f t="shared" si="156"/>
        <v>1.6</v>
      </c>
      <c r="AJ430" s="16">
        <f t="shared" si="157"/>
        <v>1.6416999999999999</v>
      </c>
      <c r="AK430" s="16">
        <f t="shared" si="158"/>
        <v>1.6525000000000001</v>
      </c>
      <c r="AL430" s="16">
        <f t="shared" si="159"/>
        <v>1.75</v>
      </c>
    </row>
    <row r="431" spans="3:38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44"/>
        <v>0</v>
      </c>
      <c r="U431" s="16">
        <f t="shared" si="145"/>
        <v>0</v>
      </c>
      <c r="W431" s="16" t="str">
        <f t="shared" si="142"/>
        <v>13⁄4–6</v>
      </c>
      <c r="X431" s="16" t="str">
        <f t="shared" si="143"/>
        <v>UN</v>
      </c>
      <c r="Y431" s="16" t="str">
        <f t="shared" si="146"/>
        <v>3A</v>
      </c>
      <c r="Z431" s="16">
        <f t="shared" si="147"/>
        <v>0</v>
      </c>
      <c r="AA431" s="16">
        <f t="shared" si="148"/>
        <v>1.75</v>
      </c>
      <c r="AB431" s="16">
        <f t="shared" si="149"/>
        <v>1.7318</v>
      </c>
      <c r="AC431" s="16" t="str">
        <f t="shared" si="150"/>
        <v>—</v>
      </c>
      <c r="AD431" s="16">
        <f t="shared" si="151"/>
        <v>1.6416999999999999</v>
      </c>
      <c r="AE431" s="16">
        <f t="shared" si="152"/>
        <v>1.6354</v>
      </c>
      <c r="AF431" s="16">
        <f t="shared" si="153"/>
        <v>1.5516000000000001</v>
      </c>
      <c r="AG431" s="16" t="str">
        <f t="shared" si="154"/>
        <v>3B</v>
      </c>
      <c r="AH431" s="16">
        <f t="shared" si="155"/>
        <v>1.57</v>
      </c>
      <c r="AI431" s="16">
        <f t="shared" si="156"/>
        <v>1.5895999999999999</v>
      </c>
      <c r="AJ431" s="16">
        <f t="shared" si="157"/>
        <v>1.6416999999999999</v>
      </c>
      <c r="AK431" s="16">
        <f t="shared" si="158"/>
        <v>1.6497999999999999</v>
      </c>
      <c r="AL431" s="16">
        <f t="shared" si="159"/>
        <v>1.75</v>
      </c>
    </row>
    <row r="432" spans="3:38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44"/>
        <v>13⁄4–8</v>
      </c>
      <c r="U432" s="16" t="str">
        <f t="shared" si="145"/>
        <v>UN</v>
      </c>
      <c r="W432" s="16" t="str">
        <f t="shared" si="142"/>
        <v>13⁄4–8</v>
      </c>
      <c r="X432" s="16" t="str">
        <f t="shared" si="143"/>
        <v>UN</v>
      </c>
      <c r="Y432" s="16" t="str">
        <f t="shared" si="146"/>
        <v>2A</v>
      </c>
      <c r="Z432" s="16">
        <f t="shared" si="147"/>
        <v>2.3E-3</v>
      </c>
      <c r="AA432" s="16">
        <f t="shared" si="148"/>
        <v>1.7477</v>
      </c>
      <c r="AB432" s="16">
        <f t="shared" si="149"/>
        <v>1.7326999999999999</v>
      </c>
      <c r="AC432" s="16">
        <f t="shared" si="150"/>
        <v>1.7252000000000001</v>
      </c>
      <c r="AD432" s="16">
        <f t="shared" si="151"/>
        <v>1.6665000000000001</v>
      </c>
      <c r="AE432" s="16">
        <f t="shared" si="152"/>
        <v>1.659</v>
      </c>
      <c r="AF432" s="16">
        <f t="shared" si="153"/>
        <v>1.5989</v>
      </c>
      <c r="AG432" s="16" t="str">
        <f t="shared" si="154"/>
        <v>2B</v>
      </c>
      <c r="AH432" s="16">
        <f t="shared" si="155"/>
        <v>1.615</v>
      </c>
      <c r="AI432" s="16">
        <f t="shared" si="156"/>
        <v>1.64</v>
      </c>
      <c r="AJ432" s="16">
        <f t="shared" si="157"/>
        <v>1.6688000000000001</v>
      </c>
      <c r="AK432" s="16">
        <f t="shared" si="158"/>
        <v>1.6786000000000001</v>
      </c>
      <c r="AL432" s="16">
        <f t="shared" si="159"/>
        <v>1.75</v>
      </c>
    </row>
    <row r="433" spans="3:38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44"/>
        <v>0</v>
      </c>
      <c r="U433" s="16">
        <f t="shared" si="145"/>
        <v>0</v>
      </c>
      <c r="W433" s="16" t="str">
        <f t="shared" si="142"/>
        <v>13⁄4–8</v>
      </c>
      <c r="X433" s="16" t="str">
        <f t="shared" si="143"/>
        <v>UN</v>
      </c>
      <c r="Y433" s="16" t="str">
        <f t="shared" si="146"/>
        <v>3A</v>
      </c>
      <c r="Z433" s="16">
        <f t="shared" si="147"/>
        <v>0</v>
      </c>
      <c r="AA433" s="16">
        <f t="shared" si="148"/>
        <v>1.75</v>
      </c>
      <c r="AB433" s="16">
        <f t="shared" si="149"/>
        <v>1.7350000000000001</v>
      </c>
      <c r="AC433" s="16" t="str">
        <f t="shared" si="150"/>
        <v>—</v>
      </c>
      <c r="AD433" s="16">
        <f t="shared" si="151"/>
        <v>1.6688000000000001</v>
      </c>
      <c r="AE433" s="16">
        <f t="shared" si="152"/>
        <v>1.6632</v>
      </c>
      <c r="AF433" s="16">
        <f t="shared" si="153"/>
        <v>1.6012</v>
      </c>
      <c r="AG433" s="16" t="str">
        <f t="shared" si="154"/>
        <v>3B</v>
      </c>
      <c r="AH433" s="16">
        <f t="shared" si="155"/>
        <v>1.615</v>
      </c>
      <c r="AI433" s="16">
        <f t="shared" si="156"/>
        <v>1.6296999999999999</v>
      </c>
      <c r="AJ433" s="16">
        <f t="shared" si="157"/>
        <v>1.6688000000000001</v>
      </c>
      <c r="AK433" s="16">
        <f t="shared" si="158"/>
        <v>1.6761999999999999</v>
      </c>
      <c r="AL433" s="16">
        <f t="shared" si="159"/>
        <v>1.75</v>
      </c>
    </row>
    <row r="434" spans="3:38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44"/>
        <v>13⁄4–10</v>
      </c>
      <c r="U434" s="16" t="str">
        <f t="shared" si="145"/>
        <v>UNS</v>
      </c>
      <c r="W434" s="16" t="str">
        <f t="shared" si="142"/>
        <v>13⁄4–10</v>
      </c>
      <c r="X434" s="16" t="str">
        <f t="shared" si="143"/>
        <v>UNS</v>
      </c>
      <c r="Y434" s="16" t="str">
        <f t="shared" si="146"/>
        <v>2A</v>
      </c>
      <c r="Z434" s="16">
        <f t="shared" si="147"/>
        <v>1.9E-3</v>
      </c>
      <c r="AA434" s="16">
        <f t="shared" si="148"/>
        <v>1.7481</v>
      </c>
      <c r="AB434" s="16">
        <f t="shared" si="149"/>
        <v>1.7352000000000001</v>
      </c>
      <c r="AC434" s="16" t="str">
        <f t="shared" si="150"/>
        <v>—</v>
      </c>
      <c r="AD434" s="16">
        <f t="shared" si="151"/>
        <v>1.6831</v>
      </c>
      <c r="AE434" s="16">
        <f t="shared" si="152"/>
        <v>1.6766000000000001</v>
      </c>
      <c r="AF434" s="16">
        <f t="shared" si="153"/>
        <v>1.6291</v>
      </c>
      <c r="AG434" s="16" t="str">
        <f t="shared" si="154"/>
        <v>2B</v>
      </c>
      <c r="AH434" s="16">
        <f t="shared" si="155"/>
        <v>1.6419999999999999</v>
      </c>
      <c r="AI434" s="16">
        <f t="shared" si="156"/>
        <v>1.663</v>
      </c>
      <c r="AJ434" s="16">
        <f t="shared" si="157"/>
        <v>1.6850000000000001</v>
      </c>
      <c r="AK434" s="16">
        <f t="shared" si="158"/>
        <v>1.6934</v>
      </c>
      <c r="AL434" s="16">
        <f t="shared" si="159"/>
        <v>1.75</v>
      </c>
    </row>
    <row r="435" spans="3:38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44"/>
        <v>13⁄4–12</v>
      </c>
      <c r="U435" s="16" t="str">
        <f t="shared" si="145"/>
        <v>UN</v>
      </c>
      <c r="W435" s="16" t="str">
        <f t="shared" si="142"/>
        <v>13⁄4–12</v>
      </c>
      <c r="X435" s="16" t="str">
        <f t="shared" si="143"/>
        <v>UN</v>
      </c>
      <c r="Y435" s="16" t="str">
        <f t="shared" si="146"/>
        <v>2A</v>
      </c>
      <c r="Z435" s="16">
        <f t="shared" si="147"/>
        <v>1.8E-3</v>
      </c>
      <c r="AA435" s="16">
        <f t="shared" si="148"/>
        <v>1.7482</v>
      </c>
      <c r="AB435" s="16">
        <f t="shared" si="149"/>
        <v>1.7367999999999999</v>
      </c>
      <c r="AC435" s="16" t="str">
        <f t="shared" si="150"/>
        <v>—</v>
      </c>
      <c r="AD435" s="16">
        <f t="shared" si="151"/>
        <v>1.6940999999999999</v>
      </c>
      <c r="AE435" s="16">
        <f t="shared" si="152"/>
        <v>1.6880999999999999</v>
      </c>
      <c r="AF435" s="16">
        <f t="shared" si="153"/>
        <v>1.649</v>
      </c>
      <c r="AG435" s="16" t="str">
        <f t="shared" si="154"/>
        <v>2B</v>
      </c>
      <c r="AH435" s="16">
        <f t="shared" si="155"/>
        <v>1.66</v>
      </c>
      <c r="AI435" s="16">
        <f t="shared" si="156"/>
        <v>1.6779999999999999</v>
      </c>
      <c r="AJ435" s="16">
        <f t="shared" si="157"/>
        <v>1.6959</v>
      </c>
      <c r="AK435" s="16">
        <f t="shared" si="158"/>
        <v>1.7037</v>
      </c>
      <c r="AL435" s="16">
        <f t="shared" si="159"/>
        <v>1.75</v>
      </c>
    </row>
    <row r="436" spans="3:38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44"/>
        <v>0</v>
      </c>
      <c r="U436" s="16">
        <f t="shared" si="145"/>
        <v>0</v>
      </c>
      <c r="W436" s="16" t="str">
        <f t="shared" si="142"/>
        <v>13⁄4–12</v>
      </c>
      <c r="X436" s="16" t="str">
        <f t="shared" si="143"/>
        <v>UN</v>
      </c>
      <c r="Y436" s="16" t="str">
        <f t="shared" si="146"/>
        <v>3A</v>
      </c>
      <c r="Z436" s="16">
        <f t="shared" si="147"/>
        <v>0</v>
      </c>
      <c r="AA436" s="16">
        <f t="shared" si="148"/>
        <v>1.75</v>
      </c>
      <c r="AB436" s="16">
        <f t="shared" si="149"/>
        <v>1.7385999999999999</v>
      </c>
      <c r="AC436" s="16" t="str">
        <f t="shared" si="150"/>
        <v>—</v>
      </c>
      <c r="AD436" s="16">
        <f t="shared" si="151"/>
        <v>1.6959</v>
      </c>
      <c r="AE436" s="16">
        <f t="shared" si="152"/>
        <v>1.6914</v>
      </c>
      <c r="AF436" s="16">
        <f t="shared" si="153"/>
        <v>1.6508</v>
      </c>
      <c r="AG436" s="16" t="str">
        <f t="shared" si="154"/>
        <v>3B</v>
      </c>
      <c r="AH436" s="16">
        <f t="shared" si="155"/>
        <v>1.66</v>
      </c>
      <c r="AI436" s="16">
        <f t="shared" si="156"/>
        <v>1.6698</v>
      </c>
      <c r="AJ436" s="16">
        <f t="shared" si="157"/>
        <v>1.6959</v>
      </c>
      <c r="AK436" s="16">
        <f t="shared" si="158"/>
        <v>1.7017</v>
      </c>
      <c r="AL436" s="16">
        <f t="shared" si="159"/>
        <v>1.75</v>
      </c>
    </row>
    <row r="437" spans="3:38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44"/>
        <v>13⁄4–14</v>
      </c>
      <c r="U437" s="16" t="str">
        <f t="shared" si="145"/>
        <v>UNS</v>
      </c>
      <c r="W437" s="16" t="str">
        <f t="shared" ref="W437:W447" si="160">IF(T437=0,IF(T436=0,T435,T436),T437)</f>
        <v>13⁄4–14</v>
      </c>
      <c r="X437" s="16" t="str">
        <f t="shared" ref="X437:X447" si="161">IF(U437=0,IF(U436=0,U435,U436),U437)</f>
        <v>UNS</v>
      </c>
      <c r="Y437" s="16" t="str">
        <f t="shared" si="146"/>
        <v>2A</v>
      </c>
      <c r="Z437" s="16">
        <f t="shared" si="147"/>
        <v>1.6999999999999999E-3</v>
      </c>
      <c r="AA437" s="16">
        <f t="shared" si="148"/>
        <v>1.7483</v>
      </c>
      <c r="AB437" s="16">
        <f t="shared" si="149"/>
        <v>1.738</v>
      </c>
      <c r="AC437" s="16" t="str">
        <f t="shared" si="150"/>
        <v>—</v>
      </c>
      <c r="AD437" s="16">
        <f t="shared" si="151"/>
        <v>1.7019</v>
      </c>
      <c r="AE437" s="16">
        <f t="shared" si="152"/>
        <v>1.6962999999999999</v>
      </c>
      <c r="AF437" s="16">
        <f t="shared" si="153"/>
        <v>1.6632</v>
      </c>
      <c r="AG437" s="16" t="str">
        <f t="shared" si="154"/>
        <v>2B</v>
      </c>
      <c r="AH437" s="16">
        <f t="shared" si="155"/>
        <v>1.673</v>
      </c>
      <c r="AI437" s="16">
        <f t="shared" si="156"/>
        <v>1.6879999999999999</v>
      </c>
      <c r="AJ437" s="16">
        <f t="shared" si="157"/>
        <v>1.7036</v>
      </c>
      <c r="AK437" s="16">
        <f t="shared" si="158"/>
        <v>1.7109000000000001</v>
      </c>
      <c r="AL437" s="16">
        <f t="shared" si="159"/>
        <v>1.75</v>
      </c>
    </row>
    <row r="438" spans="3:38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44"/>
        <v>13⁄4–16</v>
      </c>
      <c r="U438" s="16" t="str">
        <f t="shared" si="145"/>
        <v>UN</v>
      </c>
      <c r="W438" s="16" t="str">
        <f t="shared" si="160"/>
        <v>13⁄4–16</v>
      </c>
      <c r="X438" s="16" t="str">
        <f t="shared" si="161"/>
        <v>UN</v>
      </c>
      <c r="Y438" s="16" t="str">
        <f t="shared" si="146"/>
        <v>2A</v>
      </c>
      <c r="Z438" s="16">
        <f t="shared" si="147"/>
        <v>1.6000000000000001E-3</v>
      </c>
      <c r="AA438" s="16">
        <f t="shared" si="148"/>
        <v>1.7484</v>
      </c>
      <c r="AB438" s="16">
        <f t="shared" si="149"/>
        <v>1.7390000000000001</v>
      </c>
      <c r="AC438" s="16" t="str">
        <f t="shared" si="150"/>
        <v>—</v>
      </c>
      <c r="AD438" s="16">
        <f t="shared" si="151"/>
        <v>1.7078</v>
      </c>
      <c r="AE438" s="16">
        <f t="shared" si="152"/>
        <v>1.7024999999999999</v>
      </c>
      <c r="AF438" s="16">
        <f t="shared" si="153"/>
        <v>1.6738999999999999</v>
      </c>
      <c r="AG438" s="16" t="str">
        <f t="shared" si="154"/>
        <v>2B</v>
      </c>
      <c r="AH438" s="16">
        <f t="shared" si="155"/>
        <v>1.6819999999999999</v>
      </c>
      <c r="AI438" s="16">
        <f t="shared" si="156"/>
        <v>1.696</v>
      </c>
      <c r="AJ438" s="16">
        <f t="shared" si="157"/>
        <v>1.7094</v>
      </c>
      <c r="AK438" s="16">
        <f t="shared" si="158"/>
        <v>1.7162999999999999</v>
      </c>
      <c r="AL438" s="16">
        <f t="shared" si="159"/>
        <v>1.75</v>
      </c>
    </row>
    <row r="439" spans="3:38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44"/>
        <v>0</v>
      </c>
      <c r="U439" s="16">
        <f t="shared" si="145"/>
        <v>0</v>
      </c>
      <c r="W439" s="16" t="str">
        <f t="shared" si="160"/>
        <v>13⁄4–16</v>
      </c>
      <c r="X439" s="16" t="str">
        <f t="shared" si="161"/>
        <v>UN</v>
      </c>
      <c r="Y439" s="16" t="str">
        <f t="shared" si="146"/>
        <v>3A</v>
      </c>
      <c r="Z439" s="16">
        <f t="shared" si="147"/>
        <v>0</v>
      </c>
      <c r="AA439" s="16">
        <f t="shared" si="148"/>
        <v>1.75</v>
      </c>
      <c r="AB439" s="16">
        <f t="shared" si="149"/>
        <v>1.7405999999999999</v>
      </c>
      <c r="AC439" s="16" t="str">
        <f t="shared" si="150"/>
        <v>—</v>
      </c>
      <c r="AD439" s="16">
        <f t="shared" si="151"/>
        <v>1.7094</v>
      </c>
      <c r="AE439" s="16">
        <f t="shared" si="152"/>
        <v>1.7054</v>
      </c>
      <c r="AF439" s="16">
        <f t="shared" si="153"/>
        <v>1.6755</v>
      </c>
      <c r="AG439" s="16" t="str">
        <f t="shared" si="154"/>
        <v>3B</v>
      </c>
      <c r="AH439" s="16">
        <f t="shared" si="155"/>
        <v>1.6819999999999999</v>
      </c>
      <c r="AI439" s="16">
        <f t="shared" si="156"/>
        <v>1.6908000000000001</v>
      </c>
      <c r="AJ439" s="16">
        <f t="shared" si="157"/>
        <v>1.7094</v>
      </c>
      <c r="AK439" s="16">
        <f t="shared" si="158"/>
        <v>1.7145999999999999</v>
      </c>
      <c r="AL439" s="16">
        <f t="shared" si="159"/>
        <v>1.75</v>
      </c>
    </row>
    <row r="440" spans="3:38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44"/>
        <v>13⁄4–18</v>
      </c>
      <c r="U440" s="16" t="str">
        <f t="shared" si="145"/>
        <v>UNS</v>
      </c>
      <c r="W440" s="16" t="str">
        <f t="shared" si="160"/>
        <v>13⁄4–18</v>
      </c>
      <c r="X440" s="16" t="str">
        <f t="shared" si="161"/>
        <v>UNS</v>
      </c>
      <c r="Y440" s="16" t="str">
        <f t="shared" si="146"/>
        <v>2A</v>
      </c>
      <c r="Z440" s="16">
        <f t="shared" si="147"/>
        <v>1.5E-3</v>
      </c>
      <c r="AA440" s="16">
        <f t="shared" si="148"/>
        <v>1.7484999999999999</v>
      </c>
      <c r="AB440" s="16">
        <f t="shared" si="149"/>
        <v>1.7398</v>
      </c>
      <c r="AC440" s="16" t="str">
        <f t="shared" si="150"/>
        <v>—</v>
      </c>
      <c r="AD440" s="16">
        <f t="shared" si="151"/>
        <v>1.7123999999999999</v>
      </c>
      <c r="AE440" s="16">
        <f t="shared" si="152"/>
        <v>1.7073</v>
      </c>
      <c r="AF440" s="16">
        <f t="shared" si="153"/>
        <v>1.6823999999999999</v>
      </c>
      <c r="AG440" s="16" t="str">
        <f t="shared" si="154"/>
        <v>2B</v>
      </c>
      <c r="AH440" s="16">
        <f t="shared" si="155"/>
        <v>1.69</v>
      </c>
      <c r="AI440" s="16">
        <f t="shared" si="156"/>
        <v>1.7030000000000001</v>
      </c>
      <c r="AJ440" s="16">
        <f t="shared" si="157"/>
        <v>1.7139</v>
      </c>
      <c r="AK440" s="16">
        <f t="shared" si="158"/>
        <v>1.7204999999999999</v>
      </c>
      <c r="AL440" s="16">
        <f t="shared" si="159"/>
        <v>1.75</v>
      </c>
    </row>
    <row r="441" spans="3:38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44"/>
        <v>13⁄4–20</v>
      </c>
      <c r="U441" s="16" t="str">
        <f t="shared" si="145"/>
        <v>UN</v>
      </c>
      <c r="W441" s="16" t="str">
        <f t="shared" si="160"/>
        <v>13⁄4–20</v>
      </c>
      <c r="X441" s="16" t="str">
        <f t="shared" si="161"/>
        <v>UN</v>
      </c>
      <c r="Y441" s="16" t="str">
        <f t="shared" si="146"/>
        <v>2A</v>
      </c>
      <c r="Z441" s="16">
        <f t="shared" si="147"/>
        <v>1.5E-3</v>
      </c>
      <c r="AA441" s="16">
        <f t="shared" si="148"/>
        <v>1.7484999999999999</v>
      </c>
      <c r="AB441" s="16">
        <f t="shared" si="149"/>
        <v>1.7403999999999999</v>
      </c>
      <c r="AC441" s="16" t="str">
        <f t="shared" si="150"/>
        <v>—</v>
      </c>
      <c r="AD441" s="16">
        <f t="shared" si="151"/>
        <v>1.716</v>
      </c>
      <c r="AE441" s="16">
        <f t="shared" si="152"/>
        <v>1.7112000000000001</v>
      </c>
      <c r="AF441" s="16">
        <f t="shared" si="153"/>
        <v>1.6890000000000001</v>
      </c>
      <c r="AG441" s="16" t="str">
        <f t="shared" si="154"/>
        <v>2B</v>
      </c>
      <c r="AH441" s="16">
        <f t="shared" si="155"/>
        <v>1.696</v>
      </c>
      <c r="AI441" s="16">
        <f t="shared" si="156"/>
        <v>1.7070000000000001</v>
      </c>
      <c r="AJ441" s="16">
        <f t="shared" si="157"/>
        <v>1.7175</v>
      </c>
      <c r="AK441" s="16">
        <f t="shared" si="158"/>
        <v>1.7238</v>
      </c>
      <c r="AL441" s="16">
        <f t="shared" si="159"/>
        <v>1.75</v>
      </c>
    </row>
    <row r="442" spans="3:38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44"/>
        <v>0</v>
      </c>
      <c r="U442" s="16">
        <f t="shared" si="145"/>
        <v>0</v>
      </c>
      <c r="W442" s="16" t="str">
        <f t="shared" si="160"/>
        <v>13⁄4–20</v>
      </c>
      <c r="X442" s="16" t="str">
        <f t="shared" si="161"/>
        <v>UN</v>
      </c>
      <c r="Y442" s="16" t="str">
        <f t="shared" si="146"/>
        <v>3A</v>
      </c>
      <c r="Z442" s="16">
        <f t="shared" si="147"/>
        <v>0</v>
      </c>
      <c r="AA442" s="16">
        <f t="shared" si="148"/>
        <v>1.75</v>
      </c>
      <c r="AB442" s="16">
        <f t="shared" si="149"/>
        <v>1.7419</v>
      </c>
      <c r="AC442" s="16" t="str">
        <f t="shared" si="150"/>
        <v>—</v>
      </c>
      <c r="AD442" s="16">
        <f t="shared" si="151"/>
        <v>1.7175</v>
      </c>
      <c r="AE442" s="16">
        <f t="shared" si="152"/>
        <v>1.7139</v>
      </c>
      <c r="AF442" s="16">
        <f t="shared" si="153"/>
        <v>1.6904999999999999</v>
      </c>
      <c r="AG442" s="16" t="str">
        <f t="shared" si="154"/>
        <v>3B</v>
      </c>
      <c r="AH442" s="16">
        <f t="shared" si="155"/>
        <v>1.696</v>
      </c>
      <c r="AI442" s="16">
        <f t="shared" si="156"/>
        <v>1.7037</v>
      </c>
      <c r="AJ442" s="16">
        <f t="shared" si="157"/>
        <v>1.7175</v>
      </c>
      <c r="AK442" s="16">
        <f t="shared" si="158"/>
        <v>1.7222</v>
      </c>
      <c r="AL442" s="16">
        <f t="shared" si="159"/>
        <v>1.75</v>
      </c>
    </row>
    <row r="443" spans="3:38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44"/>
        <v>113⁄16–6</v>
      </c>
      <c r="U443" s="16" t="str">
        <f t="shared" si="145"/>
        <v>UN</v>
      </c>
      <c r="W443" s="16" t="str">
        <f t="shared" si="160"/>
        <v>113⁄16–6</v>
      </c>
      <c r="X443" s="16" t="str">
        <f t="shared" si="161"/>
        <v>UN</v>
      </c>
      <c r="Y443" s="16" t="str">
        <f t="shared" si="146"/>
        <v>2A</v>
      </c>
      <c r="Z443" s="16">
        <f t="shared" si="147"/>
        <v>2.5000000000000001E-3</v>
      </c>
      <c r="AA443" s="16">
        <f t="shared" si="148"/>
        <v>1.81</v>
      </c>
      <c r="AB443" s="16">
        <f t="shared" si="149"/>
        <v>1.7918000000000001</v>
      </c>
      <c r="AC443" s="16" t="str">
        <f t="shared" si="150"/>
        <v>—</v>
      </c>
      <c r="AD443" s="16">
        <f t="shared" si="151"/>
        <v>1.7017</v>
      </c>
      <c r="AE443" s="16">
        <f t="shared" si="152"/>
        <v>1.6933</v>
      </c>
      <c r="AF443" s="16">
        <f t="shared" si="153"/>
        <v>1.6115999999999999</v>
      </c>
      <c r="AG443" s="16" t="str">
        <f t="shared" si="154"/>
        <v>2B</v>
      </c>
      <c r="AH443" s="16">
        <f t="shared" si="155"/>
        <v>1.6319999999999999</v>
      </c>
      <c r="AI443" s="16">
        <f t="shared" si="156"/>
        <v>1.663</v>
      </c>
      <c r="AJ443" s="16">
        <f t="shared" si="157"/>
        <v>1.7041999999999999</v>
      </c>
      <c r="AK443" s="16">
        <f t="shared" si="158"/>
        <v>1.7151000000000001</v>
      </c>
      <c r="AL443" s="16">
        <f t="shared" si="159"/>
        <v>1.8125</v>
      </c>
    </row>
    <row r="444" spans="3:38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44"/>
        <v>0</v>
      </c>
      <c r="U444" s="16">
        <f t="shared" si="145"/>
        <v>0</v>
      </c>
      <c r="W444" s="16" t="str">
        <f t="shared" si="160"/>
        <v>113⁄16–6</v>
      </c>
      <c r="X444" s="16" t="str">
        <f t="shared" si="161"/>
        <v>UN</v>
      </c>
      <c r="Y444" s="16" t="str">
        <f t="shared" si="146"/>
        <v>3A</v>
      </c>
      <c r="Z444" s="16">
        <f t="shared" si="147"/>
        <v>0</v>
      </c>
      <c r="AA444" s="16">
        <f t="shared" si="148"/>
        <v>1.8125</v>
      </c>
      <c r="AB444" s="16">
        <f t="shared" si="149"/>
        <v>1.7943</v>
      </c>
      <c r="AC444" s="16" t="str">
        <f t="shared" si="150"/>
        <v>—</v>
      </c>
      <c r="AD444" s="16">
        <f t="shared" si="151"/>
        <v>1.7041999999999999</v>
      </c>
      <c r="AE444" s="16">
        <f t="shared" si="152"/>
        <v>1.6979</v>
      </c>
      <c r="AF444" s="16">
        <f t="shared" si="153"/>
        <v>1.6141000000000001</v>
      </c>
      <c r="AG444" s="16" t="str">
        <f t="shared" si="154"/>
        <v>3B</v>
      </c>
      <c r="AH444" s="16">
        <f t="shared" si="155"/>
        <v>1.6319999999999999</v>
      </c>
      <c r="AI444" s="16">
        <f t="shared" si="156"/>
        <v>1.6520999999999999</v>
      </c>
      <c r="AJ444" s="16">
        <f t="shared" si="157"/>
        <v>1.7041999999999999</v>
      </c>
      <c r="AK444" s="16">
        <f t="shared" si="158"/>
        <v>1.7123999999999999</v>
      </c>
      <c r="AL444" s="16">
        <f t="shared" si="159"/>
        <v>1.8125</v>
      </c>
    </row>
    <row r="445" spans="3:38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44"/>
        <v>113⁄16–8</v>
      </c>
      <c r="U445" s="16" t="str">
        <f t="shared" si="145"/>
        <v>UN</v>
      </c>
      <c r="W445" s="16" t="str">
        <f t="shared" si="160"/>
        <v>113⁄16–8</v>
      </c>
      <c r="X445" s="16" t="str">
        <f t="shared" si="161"/>
        <v>UN</v>
      </c>
      <c r="Y445" s="16" t="str">
        <f t="shared" si="146"/>
        <v>2A</v>
      </c>
      <c r="Z445" s="16">
        <f t="shared" si="147"/>
        <v>2.3E-3</v>
      </c>
      <c r="AA445" s="16">
        <f t="shared" si="148"/>
        <v>1.8102</v>
      </c>
      <c r="AB445" s="16">
        <f t="shared" si="149"/>
        <v>1.7951999999999999</v>
      </c>
      <c r="AC445" s="16" t="str">
        <f t="shared" si="150"/>
        <v>—</v>
      </c>
      <c r="AD445" s="16">
        <f t="shared" si="151"/>
        <v>1.7290000000000001</v>
      </c>
      <c r="AE445" s="16">
        <f t="shared" si="152"/>
        <v>1.7214</v>
      </c>
      <c r="AF445" s="16">
        <f t="shared" si="153"/>
        <v>1.6614</v>
      </c>
      <c r="AG445" s="16" t="str">
        <f t="shared" si="154"/>
        <v>2B</v>
      </c>
      <c r="AH445" s="16">
        <f t="shared" si="155"/>
        <v>1.677</v>
      </c>
      <c r="AI445" s="16">
        <f t="shared" si="156"/>
        <v>1.702</v>
      </c>
      <c r="AJ445" s="16">
        <f t="shared" si="157"/>
        <v>1.7313000000000001</v>
      </c>
      <c r="AK445" s="16">
        <f t="shared" si="158"/>
        <v>1.7412000000000001</v>
      </c>
      <c r="AL445" s="16">
        <f t="shared" si="159"/>
        <v>1.8125</v>
      </c>
    </row>
    <row r="446" spans="3:38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44"/>
        <v>0</v>
      </c>
      <c r="U446" s="16">
        <f t="shared" si="145"/>
        <v>0</v>
      </c>
      <c r="W446" s="16" t="str">
        <f t="shared" si="160"/>
        <v>113⁄16–8</v>
      </c>
      <c r="X446" s="16" t="str">
        <f t="shared" si="161"/>
        <v>UN</v>
      </c>
      <c r="Y446" s="16" t="str">
        <f t="shared" si="146"/>
        <v>3A</v>
      </c>
      <c r="Z446" s="16">
        <f t="shared" si="147"/>
        <v>0</v>
      </c>
      <c r="AA446" s="16">
        <f t="shared" si="148"/>
        <v>1.8125</v>
      </c>
      <c r="AB446" s="16">
        <f t="shared" si="149"/>
        <v>1.7975000000000001</v>
      </c>
      <c r="AC446" s="16" t="str">
        <f t="shared" si="150"/>
        <v>—</v>
      </c>
      <c r="AD446" s="16">
        <f t="shared" si="151"/>
        <v>1.7313000000000001</v>
      </c>
      <c r="AE446" s="16">
        <f t="shared" si="152"/>
        <v>1.7256</v>
      </c>
      <c r="AF446" s="16">
        <f t="shared" si="153"/>
        <v>1.6637</v>
      </c>
      <c r="AG446" s="16" t="str">
        <f t="shared" si="154"/>
        <v>3B</v>
      </c>
      <c r="AH446" s="16">
        <f t="shared" si="155"/>
        <v>1.677</v>
      </c>
      <c r="AI446" s="16">
        <f t="shared" si="156"/>
        <v>1.6921999999999999</v>
      </c>
      <c r="AJ446" s="16">
        <f t="shared" si="157"/>
        <v>1.7313000000000001</v>
      </c>
      <c r="AK446" s="16">
        <f t="shared" si="158"/>
        <v>1.7386999999999999</v>
      </c>
      <c r="AL446" s="16">
        <f t="shared" si="159"/>
        <v>1.8125</v>
      </c>
    </row>
    <row r="447" spans="3:38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44"/>
        <v>113⁄16–12</v>
      </c>
      <c r="U447" s="16" t="str">
        <f t="shared" si="145"/>
        <v>UN</v>
      </c>
      <c r="W447" s="16" t="str">
        <f t="shared" si="160"/>
        <v>113⁄16–12</v>
      </c>
      <c r="X447" s="16" t="str">
        <f t="shared" si="161"/>
        <v>UN</v>
      </c>
      <c r="Y447" s="16" t="str">
        <f t="shared" si="146"/>
        <v>2A</v>
      </c>
      <c r="Z447" s="16">
        <f t="shared" si="147"/>
        <v>1.8E-3</v>
      </c>
      <c r="AA447" s="16">
        <f t="shared" si="148"/>
        <v>1.8107</v>
      </c>
      <c r="AB447" s="16">
        <f t="shared" si="149"/>
        <v>1.7992999999999999</v>
      </c>
      <c r="AC447" s="16" t="str">
        <f t="shared" si="150"/>
        <v>—</v>
      </c>
      <c r="AD447" s="16">
        <f t="shared" si="151"/>
        <v>1.7565999999999999</v>
      </c>
      <c r="AE447" s="16">
        <f t="shared" si="152"/>
        <v>1.7505999999999999</v>
      </c>
      <c r="AF447" s="16">
        <f t="shared" si="153"/>
        <v>1.7115</v>
      </c>
      <c r="AG447" s="16" t="str">
        <f t="shared" si="154"/>
        <v>2B</v>
      </c>
      <c r="AH447" s="16">
        <f t="shared" si="155"/>
        <v>1.722</v>
      </c>
      <c r="AI447" s="16">
        <f t="shared" si="156"/>
        <v>1.74</v>
      </c>
      <c r="AJ447" s="16">
        <f t="shared" si="157"/>
        <v>1.7584</v>
      </c>
      <c r="AK447" s="16">
        <f t="shared" si="158"/>
        <v>1.7662</v>
      </c>
      <c r="AL447" s="16">
        <f t="shared" si="159"/>
        <v>1.8125</v>
      </c>
    </row>
    <row r="448" spans="3:38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44"/>
        <v>0</v>
      </c>
      <c r="U448" s="16">
        <f t="shared" si="145"/>
        <v>0</v>
      </c>
      <c r="W448" s="16" t="str">
        <f>IF(T448=0,IF(T447=0,T446,T447),T448)</f>
        <v>113⁄16–12</v>
      </c>
      <c r="X448" s="16" t="str">
        <f>IF(U448=0,IF(U447=0,U446,U447),U448)</f>
        <v>UN</v>
      </c>
      <c r="Y448" s="16" t="str">
        <f t="shared" si="146"/>
        <v>3A</v>
      </c>
      <c r="Z448" s="16">
        <f t="shared" si="147"/>
        <v>0</v>
      </c>
      <c r="AA448" s="16">
        <f t="shared" si="148"/>
        <v>1.8125</v>
      </c>
      <c r="AB448" s="16">
        <f t="shared" si="149"/>
        <v>1.8010999999999999</v>
      </c>
      <c r="AC448" s="16" t="str">
        <f t="shared" si="150"/>
        <v>—</v>
      </c>
      <c r="AD448" s="16">
        <f t="shared" si="151"/>
        <v>1.7584</v>
      </c>
      <c r="AE448" s="16">
        <f t="shared" si="152"/>
        <v>1.7539</v>
      </c>
      <c r="AF448" s="16">
        <f t="shared" si="153"/>
        <v>1.7133</v>
      </c>
      <c r="AG448" s="16" t="str">
        <f t="shared" si="154"/>
        <v>3B</v>
      </c>
      <c r="AH448" s="16">
        <f t="shared" si="155"/>
        <v>1.722</v>
      </c>
      <c r="AI448" s="16">
        <f t="shared" si="156"/>
        <v>1.7323</v>
      </c>
      <c r="AJ448" s="16">
        <f t="shared" si="157"/>
        <v>1.7584</v>
      </c>
      <c r="AK448" s="16">
        <f t="shared" si="158"/>
        <v>1.7642</v>
      </c>
      <c r="AL448" s="16">
        <f t="shared" si="159"/>
        <v>1.8125</v>
      </c>
    </row>
    <row r="449" spans="3:38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44"/>
        <v>113⁄16–16</v>
      </c>
      <c r="U449" s="16" t="str">
        <f t="shared" si="145"/>
        <v>UN</v>
      </c>
      <c r="W449" s="16" t="str">
        <f t="shared" ref="W449:W512" si="162">IF(T449=0,IF(T448=0,T447,T448),T449)</f>
        <v>113⁄16–16</v>
      </c>
      <c r="X449" s="16" t="str">
        <f t="shared" ref="X449:X512" si="163">IF(U449=0,IF(U448=0,U447,U448),U449)</f>
        <v>UN</v>
      </c>
      <c r="Y449" s="16" t="str">
        <f t="shared" si="146"/>
        <v>2A</v>
      </c>
      <c r="Z449" s="16">
        <f t="shared" si="147"/>
        <v>1.6000000000000001E-3</v>
      </c>
      <c r="AA449" s="16">
        <f t="shared" si="148"/>
        <v>1.8109</v>
      </c>
      <c r="AB449" s="16">
        <f t="shared" si="149"/>
        <v>1.8015000000000001</v>
      </c>
      <c r="AC449" s="16" t="str">
        <f t="shared" si="150"/>
        <v>—</v>
      </c>
      <c r="AD449" s="16">
        <f t="shared" si="151"/>
        <v>1.7703</v>
      </c>
      <c r="AE449" s="16">
        <f t="shared" si="152"/>
        <v>1.7649999999999999</v>
      </c>
      <c r="AF449" s="16">
        <f t="shared" si="153"/>
        <v>1.7363999999999999</v>
      </c>
      <c r="AG449" s="16" t="str">
        <f t="shared" si="154"/>
        <v>2B</v>
      </c>
      <c r="AH449" s="16">
        <f t="shared" si="155"/>
        <v>1.7450000000000001</v>
      </c>
      <c r="AI449" s="16">
        <f t="shared" si="156"/>
        <v>1.7589999999999999</v>
      </c>
      <c r="AJ449" s="16">
        <f t="shared" si="157"/>
        <v>1.7719</v>
      </c>
      <c r="AK449" s="16">
        <f t="shared" si="158"/>
        <v>1.7787999999999999</v>
      </c>
      <c r="AL449" s="16">
        <f t="shared" si="159"/>
        <v>1.8125</v>
      </c>
    </row>
    <row r="450" spans="3:38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44"/>
        <v>0</v>
      </c>
      <c r="U450" s="16">
        <f t="shared" si="145"/>
        <v>0</v>
      </c>
      <c r="W450" s="16" t="str">
        <f t="shared" si="162"/>
        <v>113⁄16–16</v>
      </c>
      <c r="X450" s="16" t="str">
        <f t="shared" si="163"/>
        <v>UN</v>
      </c>
      <c r="Y450" s="16" t="str">
        <f t="shared" si="146"/>
        <v>3A</v>
      </c>
      <c r="Z450" s="16">
        <f t="shared" si="147"/>
        <v>0</v>
      </c>
      <c r="AA450" s="16">
        <f t="shared" si="148"/>
        <v>1.8125</v>
      </c>
      <c r="AB450" s="16">
        <f t="shared" si="149"/>
        <v>1.8030999999999999</v>
      </c>
      <c r="AC450" s="16" t="str">
        <f t="shared" si="150"/>
        <v>—</v>
      </c>
      <c r="AD450" s="16">
        <f t="shared" si="151"/>
        <v>1.7719</v>
      </c>
      <c r="AE450" s="16">
        <f t="shared" si="152"/>
        <v>1.7679</v>
      </c>
      <c r="AF450" s="16">
        <f t="shared" si="153"/>
        <v>1.738</v>
      </c>
      <c r="AG450" s="16" t="str">
        <f t="shared" si="154"/>
        <v>3B</v>
      </c>
      <c r="AH450" s="16">
        <f t="shared" si="155"/>
        <v>1.7450000000000001</v>
      </c>
      <c r="AI450" s="16">
        <f t="shared" si="156"/>
        <v>1.7533000000000001</v>
      </c>
      <c r="AJ450" s="16">
        <f t="shared" si="157"/>
        <v>1.7719</v>
      </c>
      <c r="AK450" s="16">
        <f t="shared" si="158"/>
        <v>1.7770999999999999</v>
      </c>
      <c r="AL450" s="16">
        <f t="shared" si="159"/>
        <v>1.8125</v>
      </c>
    </row>
    <row r="451" spans="3:38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44"/>
        <v>113⁄16–20</v>
      </c>
      <c r="U451" s="16" t="str">
        <f t="shared" si="145"/>
        <v>UN</v>
      </c>
      <c r="W451" s="16" t="str">
        <f t="shared" si="162"/>
        <v>113⁄16–20</v>
      </c>
      <c r="X451" s="16" t="str">
        <f t="shared" si="163"/>
        <v>UN</v>
      </c>
      <c r="Y451" s="16" t="str">
        <f t="shared" si="146"/>
        <v>2A</v>
      </c>
      <c r="Z451" s="16">
        <f t="shared" si="147"/>
        <v>1.5E-3</v>
      </c>
      <c r="AA451" s="16">
        <f t="shared" si="148"/>
        <v>1.8109999999999999</v>
      </c>
      <c r="AB451" s="16">
        <f t="shared" si="149"/>
        <v>1.8028999999999999</v>
      </c>
      <c r="AC451" s="16" t="str">
        <f t="shared" si="150"/>
        <v>—</v>
      </c>
      <c r="AD451" s="16">
        <f t="shared" si="151"/>
        <v>1.7785</v>
      </c>
      <c r="AE451" s="16">
        <f t="shared" si="152"/>
        <v>1.7737000000000001</v>
      </c>
      <c r="AF451" s="16">
        <f t="shared" si="153"/>
        <v>1.7515000000000001</v>
      </c>
      <c r="AG451" s="16" t="str">
        <f t="shared" si="154"/>
        <v>2B</v>
      </c>
      <c r="AH451" s="16">
        <f t="shared" si="155"/>
        <v>1.758</v>
      </c>
      <c r="AI451" s="16">
        <f t="shared" si="156"/>
        <v>1.77</v>
      </c>
      <c r="AJ451" s="16">
        <f t="shared" si="157"/>
        <v>1.78</v>
      </c>
      <c r="AK451" s="16">
        <f t="shared" si="158"/>
        <v>1.7863</v>
      </c>
      <c r="AL451" s="16">
        <f t="shared" si="159"/>
        <v>1.8125</v>
      </c>
    </row>
    <row r="452" spans="3:38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44"/>
        <v>0</v>
      </c>
      <c r="U452" s="16">
        <f t="shared" si="145"/>
        <v>0</v>
      </c>
      <c r="W452" s="16" t="str">
        <f t="shared" si="162"/>
        <v>113⁄16–20</v>
      </c>
      <c r="X452" s="16" t="str">
        <f t="shared" si="163"/>
        <v>UN</v>
      </c>
      <c r="Y452" s="16" t="str">
        <f t="shared" si="146"/>
        <v>3A</v>
      </c>
      <c r="Z452" s="16">
        <f t="shared" si="147"/>
        <v>0</v>
      </c>
      <c r="AA452" s="16">
        <f t="shared" si="148"/>
        <v>1.8125</v>
      </c>
      <c r="AB452" s="16">
        <f t="shared" si="149"/>
        <v>1.8044</v>
      </c>
      <c r="AC452" s="16" t="str">
        <f t="shared" si="150"/>
        <v>—</v>
      </c>
      <c r="AD452" s="16">
        <f t="shared" si="151"/>
        <v>1.78</v>
      </c>
      <c r="AE452" s="16">
        <f t="shared" si="152"/>
        <v>1.7764</v>
      </c>
      <c r="AF452" s="16">
        <f t="shared" si="153"/>
        <v>1.7529999999999999</v>
      </c>
      <c r="AG452" s="16" t="str">
        <f t="shared" si="154"/>
        <v>3B</v>
      </c>
      <c r="AH452" s="16">
        <f t="shared" si="155"/>
        <v>1.758</v>
      </c>
      <c r="AI452" s="16">
        <f t="shared" si="156"/>
        <v>1.7662</v>
      </c>
      <c r="AJ452" s="16">
        <f t="shared" si="157"/>
        <v>1.78</v>
      </c>
      <c r="AK452" s="16">
        <f t="shared" si="158"/>
        <v>1.7847</v>
      </c>
      <c r="AL452" s="16">
        <f t="shared" si="159"/>
        <v>1.8125</v>
      </c>
    </row>
    <row r="453" spans="3:38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si="144"/>
        <v>17⁄8–6</v>
      </c>
      <c r="U453" s="16" t="str">
        <f t="shared" si="145"/>
        <v>UN</v>
      </c>
      <c r="W453" s="16" t="str">
        <f t="shared" si="162"/>
        <v>17⁄8–6</v>
      </c>
      <c r="X453" s="16" t="str">
        <f t="shared" si="163"/>
        <v>UN</v>
      </c>
      <c r="Y453" s="16" t="str">
        <f t="shared" si="146"/>
        <v>2A</v>
      </c>
      <c r="Z453" s="16">
        <f t="shared" si="147"/>
        <v>2.5000000000000001E-3</v>
      </c>
      <c r="AA453" s="16">
        <f t="shared" si="148"/>
        <v>1.8725000000000001</v>
      </c>
      <c r="AB453" s="16">
        <f t="shared" si="149"/>
        <v>1.8543000000000001</v>
      </c>
      <c r="AC453" s="16" t="str">
        <f t="shared" si="150"/>
        <v>—</v>
      </c>
      <c r="AD453" s="16">
        <f t="shared" si="151"/>
        <v>1.7642</v>
      </c>
      <c r="AE453" s="16">
        <f t="shared" si="152"/>
        <v>1.7558</v>
      </c>
      <c r="AF453" s="16">
        <f t="shared" si="153"/>
        <v>1.6740999999999999</v>
      </c>
      <c r="AG453" s="16" t="str">
        <f t="shared" si="154"/>
        <v>2B</v>
      </c>
      <c r="AH453" s="16">
        <f t="shared" si="155"/>
        <v>1.6950000000000001</v>
      </c>
      <c r="AI453" s="16">
        <f t="shared" si="156"/>
        <v>1.7250000000000001</v>
      </c>
      <c r="AJ453" s="16">
        <f t="shared" si="157"/>
        <v>1.7666999999999999</v>
      </c>
      <c r="AK453" s="16">
        <f t="shared" si="158"/>
        <v>1.7777000000000001</v>
      </c>
      <c r="AL453" s="16">
        <f t="shared" si="159"/>
        <v>1.875</v>
      </c>
    </row>
    <row r="454" spans="3:38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44"/>
        <v>0</v>
      </c>
      <c r="U454" s="16">
        <f t="shared" si="145"/>
        <v>0</v>
      </c>
      <c r="W454" s="16" t="str">
        <f t="shared" si="162"/>
        <v>17⁄8–6</v>
      </c>
      <c r="X454" s="16" t="str">
        <f t="shared" si="163"/>
        <v>UN</v>
      </c>
      <c r="Y454" s="16" t="str">
        <f t="shared" si="146"/>
        <v>3A</v>
      </c>
      <c r="Z454" s="16">
        <f t="shared" si="147"/>
        <v>0</v>
      </c>
      <c r="AA454" s="16">
        <f t="shared" si="148"/>
        <v>1.875</v>
      </c>
      <c r="AB454" s="16">
        <f t="shared" si="149"/>
        <v>1.8568</v>
      </c>
      <c r="AC454" s="16" t="str">
        <f t="shared" si="150"/>
        <v>—</v>
      </c>
      <c r="AD454" s="16">
        <f t="shared" si="151"/>
        <v>1.7666999999999999</v>
      </c>
      <c r="AE454" s="16">
        <f t="shared" si="152"/>
        <v>1.7604</v>
      </c>
      <c r="AF454" s="16">
        <f t="shared" si="153"/>
        <v>1.6766000000000001</v>
      </c>
      <c r="AG454" s="16" t="str">
        <f t="shared" si="154"/>
        <v>3B</v>
      </c>
      <c r="AH454" s="16">
        <f t="shared" si="155"/>
        <v>1.6950000000000001</v>
      </c>
      <c r="AI454" s="16">
        <f t="shared" si="156"/>
        <v>1.7145999999999999</v>
      </c>
      <c r="AJ454" s="16">
        <f t="shared" si="157"/>
        <v>1.7666999999999999</v>
      </c>
      <c r="AK454" s="16">
        <f t="shared" si="158"/>
        <v>1.7748999999999999</v>
      </c>
      <c r="AL454" s="16">
        <f t="shared" si="159"/>
        <v>1.875</v>
      </c>
    </row>
    <row r="455" spans="3:38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44"/>
        <v>17⁄8–8</v>
      </c>
      <c r="U455" s="16" t="str">
        <f t="shared" si="145"/>
        <v>UN</v>
      </c>
      <c r="W455" s="16" t="str">
        <f t="shared" si="162"/>
        <v>17⁄8–8</v>
      </c>
      <c r="X455" s="16" t="str">
        <f t="shared" si="163"/>
        <v>UN</v>
      </c>
      <c r="Y455" s="16" t="str">
        <f t="shared" si="146"/>
        <v>2A</v>
      </c>
      <c r="Z455" s="16">
        <f t="shared" si="147"/>
        <v>2.3E-3</v>
      </c>
      <c r="AA455" s="16">
        <f t="shared" si="148"/>
        <v>1.8727</v>
      </c>
      <c r="AB455" s="16">
        <f t="shared" si="149"/>
        <v>1.8576999999999999</v>
      </c>
      <c r="AC455" s="16">
        <f t="shared" si="150"/>
        <v>1.8502000000000001</v>
      </c>
      <c r="AD455" s="16">
        <f t="shared" si="151"/>
        <v>1.7915000000000001</v>
      </c>
      <c r="AE455" s="16">
        <f t="shared" si="152"/>
        <v>1.7838000000000001</v>
      </c>
      <c r="AF455" s="16">
        <f t="shared" si="153"/>
        <v>1.7239</v>
      </c>
      <c r="AG455" s="16" t="str">
        <f t="shared" si="154"/>
        <v>2B</v>
      </c>
      <c r="AH455" s="16">
        <f t="shared" si="155"/>
        <v>1.74</v>
      </c>
      <c r="AI455" s="16">
        <f t="shared" si="156"/>
        <v>1.7649999999999999</v>
      </c>
      <c r="AJ455" s="16">
        <f t="shared" si="157"/>
        <v>1.7938000000000001</v>
      </c>
      <c r="AK455" s="16">
        <f t="shared" si="158"/>
        <v>1.8038000000000001</v>
      </c>
      <c r="AL455" s="16">
        <f t="shared" si="159"/>
        <v>1.875</v>
      </c>
    </row>
    <row r="456" spans="3:38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44"/>
        <v>0</v>
      </c>
      <c r="U456" s="16">
        <f t="shared" si="145"/>
        <v>0</v>
      </c>
      <c r="W456" s="16" t="str">
        <f t="shared" si="162"/>
        <v>17⁄8–8</v>
      </c>
      <c r="X456" s="16" t="str">
        <f t="shared" si="163"/>
        <v>UN</v>
      </c>
      <c r="Y456" s="16" t="str">
        <f t="shared" si="146"/>
        <v>3A</v>
      </c>
      <c r="Z456" s="16">
        <f t="shared" si="147"/>
        <v>0</v>
      </c>
      <c r="AA456" s="16">
        <f t="shared" si="148"/>
        <v>1.875</v>
      </c>
      <c r="AB456" s="16">
        <f t="shared" si="149"/>
        <v>1.86</v>
      </c>
      <c r="AC456" s="16" t="str">
        <f t="shared" si="150"/>
        <v>—</v>
      </c>
      <c r="AD456" s="16">
        <f t="shared" si="151"/>
        <v>1.7938000000000001</v>
      </c>
      <c r="AE456" s="16">
        <f t="shared" si="152"/>
        <v>1.7881</v>
      </c>
      <c r="AF456" s="16">
        <f t="shared" si="153"/>
        <v>1.7262</v>
      </c>
      <c r="AG456" s="16" t="str">
        <f t="shared" si="154"/>
        <v>3B</v>
      </c>
      <c r="AH456" s="16">
        <f t="shared" si="155"/>
        <v>1.74</v>
      </c>
      <c r="AI456" s="16">
        <f t="shared" si="156"/>
        <v>1.7546999999999999</v>
      </c>
      <c r="AJ456" s="16">
        <f t="shared" si="157"/>
        <v>1.7938000000000001</v>
      </c>
      <c r="AK456" s="16">
        <f t="shared" si="158"/>
        <v>1.8012999999999999</v>
      </c>
      <c r="AL456" s="16">
        <f t="shared" si="159"/>
        <v>1.875</v>
      </c>
    </row>
    <row r="457" spans="3:38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44"/>
        <v>17⁄8–10</v>
      </c>
      <c r="U457" s="16" t="str">
        <f t="shared" si="145"/>
        <v>UNS</v>
      </c>
      <c r="W457" s="16" t="str">
        <f t="shared" si="162"/>
        <v>17⁄8–10</v>
      </c>
      <c r="X457" s="16" t="str">
        <f t="shared" si="163"/>
        <v>UNS</v>
      </c>
      <c r="Y457" s="16" t="str">
        <f t="shared" si="146"/>
        <v>2A</v>
      </c>
      <c r="Z457" s="16">
        <f t="shared" si="147"/>
        <v>1.9E-3</v>
      </c>
      <c r="AA457" s="16">
        <f t="shared" si="148"/>
        <v>1.8731</v>
      </c>
      <c r="AB457" s="16">
        <f t="shared" si="149"/>
        <v>1.8602000000000001</v>
      </c>
      <c r="AC457" s="16" t="str">
        <f t="shared" si="150"/>
        <v>—</v>
      </c>
      <c r="AD457" s="16">
        <f t="shared" si="151"/>
        <v>1.8081</v>
      </c>
      <c r="AE457" s="16">
        <f t="shared" si="152"/>
        <v>1.8016000000000001</v>
      </c>
      <c r="AF457" s="16">
        <f t="shared" si="153"/>
        <v>1.7541</v>
      </c>
      <c r="AG457" s="16" t="str">
        <f t="shared" si="154"/>
        <v>2B</v>
      </c>
      <c r="AH457" s="16">
        <f t="shared" si="155"/>
        <v>1.7669999999999999</v>
      </c>
      <c r="AI457" s="16">
        <f t="shared" si="156"/>
        <v>1.788</v>
      </c>
      <c r="AJ457" s="16">
        <f t="shared" si="157"/>
        <v>1.81</v>
      </c>
      <c r="AK457" s="16">
        <f t="shared" si="158"/>
        <v>1.8184</v>
      </c>
      <c r="AL457" s="16">
        <f t="shared" si="159"/>
        <v>1.875</v>
      </c>
    </row>
    <row r="458" spans="3:38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44"/>
        <v>17⁄8–12</v>
      </c>
      <c r="U458" s="16" t="str">
        <f t="shared" si="145"/>
        <v>UN</v>
      </c>
      <c r="W458" s="16" t="str">
        <f t="shared" si="162"/>
        <v>17⁄8–12</v>
      </c>
      <c r="X458" s="16" t="str">
        <f t="shared" si="163"/>
        <v>UN</v>
      </c>
      <c r="Y458" s="16" t="str">
        <f t="shared" si="146"/>
        <v>2A</v>
      </c>
      <c r="Z458" s="16">
        <f t="shared" si="147"/>
        <v>1.8E-3</v>
      </c>
      <c r="AA458" s="16">
        <f t="shared" si="148"/>
        <v>1.8732</v>
      </c>
      <c r="AB458" s="16">
        <f t="shared" si="149"/>
        <v>1.8617999999999999</v>
      </c>
      <c r="AC458" s="16" t="str">
        <f t="shared" si="150"/>
        <v>—</v>
      </c>
      <c r="AD458" s="16">
        <f t="shared" si="151"/>
        <v>1.8190999999999999</v>
      </c>
      <c r="AE458" s="16">
        <f t="shared" si="152"/>
        <v>1.8130999999999999</v>
      </c>
      <c r="AF458" s="16">
        <f t="shared" si="153"/>
        <v>1.774</v>
      </c>
      <c r="AG458" s="16" t="str">
        <f t="shared" si="154"/>
        <v>2B</v>
      </c>
      <c r="AH458" s="16">
        <f t="shared" si="155"/>
        <v>1.7849999999999999</v>
      </c>
      <c r="AI458" s="16">
        <f t="shared" si="156"/>
        <v>1.8029999999999999</v>
      </c>
      <c r="AJ458" s="16">
        <f t="shared" si="157"/>
        <v>1.8209</v>
      </c>
      <c r="AK458" s="16">
        <f t="shared" si="158"/>
        <v>1.8287</v>
      </c>
      <c r="AL458" s="16">
        <f t="shared" si="159"/>
        <v>1.875</v>
      </c>
    </row>
    <row r="459" spans="3:38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44"/>
        <v>0</v>
      </c>
      <c r="U459" s="16">
        <f t="shared" si="145"/>
        <v>0</v>
      </c>
      <c r="W459" s="16" t="str">
        <f t="shared" si="162"/>
        <v>17⁄8–12</v>
      </c>
      <c r="X459" s="16" t="str">
        <f t="shared" si="163"/>
        <v>UN</v>
      </c>
      <c r="Y459" s="16" t="str">
        <f t="shared" si="146"/>
        <v>3A</v>
      </c>
      <c r="Z459" s="16">
        <f t="shared" si="147"/>
        <v>0</v>
      </c>
      <c r="AA459" s="16">
        <f t="shared" si="148"/>
        <v>1.875</v>
      </c>
      <c r="AB459" s="16">
        <f t="shared" si="149"/>
        <v>1.8635999999999999</v>
      </c>
      <c r="AC459" s="16" t="str">
        <f t="shared" si="150"/>
        <v>—</v>
      </c>
      <c r="AD459" s="16">
        <f t="shared" si="151"/>
        <v>1.8209</v>
      </c>
      <c r="AE459" s="16">
        <f t="shared" si="152"/>
        <v>1.8164</v>
      </c>
      <c r="AF459" s="16">
        <f t="shared" si="153"/>
        <v>1.7758</v>
      </c>
      <c r="AG459" s="16" t="str">
        <f t="shared" si="154"/>
        <v>3B</v>
      </c>
      <c r="AH459" s="16">
        <f t="shared" si="155"/>
        <v>1.7849999999999999</v>
      </c>
      <c r="AI459" s="16">
        <f t="shared" si="156"/>
        <v>1.7948</v>
      </c>
      <c r="AJ459" s="16">
        <f t="shared" si="157"/>
        <v>1.8209</v>
      </c>
      <c r="AK459" s="16">
        <f t="shared" si="158"/>
        <v>1.8267</v>
      </c>
      <c r="AL459" s="16">
        <f t="shared" si="159"/>
        <v>1.875</v>
      </c>
    </row>
    <row r="460" spans="3:38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44"/>
        <v>17⁄8–14</v>
      </c>
      <c r="U460" s="16" t="str">
        <f t="shared" si="145"/>
        <v>UNS</v>
      </c>
      <c r="W460" s="16" t="str">
        <f t="shared" si="162"/>
        <v>17⁄8–14</v>
      </c>
      <c r="X460" s="16" t="str">
        <f t="shared" si="163"/>
        <v>UNS</v>
      </c>
      <c r="Y460" s="16" t="str">
        <f t="shared" si="146"/>
        <v>2A</v>
      </c>
      <c r="Z460" s="16">
        <f t="shared" si="147"/>
        <v>1.6999999999999999E-3</v>
      </c>
      <c r="AA460" s="16">
        <f t="shared" si="148"/>
        <v>1.8733</v>
      </c>
      <c r="AB460" s="16">
        <f t="shared" si="149"/>
        <v>1.863</v>
      </c>
      <c r="AC460" s="16" t="str">
        <f t="shared" si="150"/>
        <v>—</v>
      </c>
      <c r="AD460" s="16">
        <f t="shared" si="151"/>
        <v>1.8269</v>
      </c>
      <c r="AE460" s="16">
        <f t="shared" si="152"/>
        <v>1.8212999999999999</v>
      </c>
      <c r="AF460" s="16">
        <f t="shared" si="153"/>
        <v>1.7883</v>
      </c>
      <c r="AG460" s="16" t="str">
        <f t="shared" si="154"/>
        <v>2B</v>
      </c>
      <c r="AH460" s="16">
        <f t="shared" si="155"/>
        <v>1.798</v>
      </c>
      <c r="AI460" s="16">
        <f t="shared" si="156"/>
        <v>1.8140000000000001</v>
      </c>
      <c r="AJ460" s="16">
        <f t="shared" si="157"/>
        <v>1.8286</v>
      </c>
      <c r="AK460" s="16">
        <f t="shared" si="158"/>
        <v>1.8359000000000001</v>
      </c>
      <c r="AL460" s="16">
        <f t="shared" si="159"/>
        <v>1.875</v>
      </c>
    </row>
    <row r="461" spans="3:38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44"/>
        <v>17⁄8–16</v>
      </c>
      <c r="U461" s="16" t="str">
        <f t="shared" si="145"/>
        <v>UN</v>
      </c>
      <c r="W461" s="16" t="str">
        <f t="shared" si="162"/>
        <v>17⁄8–16</v>
      </c>
      <c r="X461" s="16" t="str">
        <f t="shared" si="163"/>
        <v>UN</v>
      </c>
      <c r="Y461" s="16" t="str">
        <f t="shared" si="146"/>
        <v>2A</v>
      </c>
      <c r="Z461" s="16">
        <f t="shared" si="147"/>
        <v>1.6000000000000001E-3</v>
      </c>
      <c r="AA461" s="16">
        <f t="shared" si="148"/>
        <v>1.8734</v>
      </c>
      <c r="AB461" s="16">
        <f t="shared" si="149"/>
        <v>1.8640000000000001</v>
      </c>
      <c r="AC461" s="16" t="str">
        <f t="shared" si="150"/>
        <v>—</v>
      </c>
      <c r="AD461" s="16">
        <f t="shared" si="151"/>
        <v>1.8328</v>
      </c>
      <c r="AE461" s="16">
        <f t="shared" si="152"/>
        <v>1.8274999999999999</v>
      </c>
      <c r="AF461" s="16">
        <f t="shared" si="153"/>
        <v>1.7988999999999999</v>
      </c>
      <c r="AG461" s="16" t="str">
        <f t="shared" si="154"/>
        <v>2B</v>
      </c>
      <c r="AH461" s="16">
        <f t="shared" si="155"/>
        <v>1.8069999999999999</v>
      </c>
      <c r="AI461" s="16">
        <f t="shared" si="156"/>
        <v>1.821</v>
      </c>
      <c r="AJ461" s="16">
        <f t="shared" si="157"/>
        <v>1.8344</v>
      </c>
      <c r="AK461" s="16">
        <f t="shared" si="158"/>
        <v>1.8412999999999999</v>
      </c>
      <c r="AL461" s="16">
        <f t="shared" si="159"/>
        <v>1.875</v>
      </c>
    </row>
    <row r="462" spans="3:38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44"/>
        <v>0</v>
      </c>
      <c r="U462" s="16">
        <f t="shared" si="145"/>
        <v>0</v>
      </c>
      <c r="W462" s="16" t="str">
        <f t="shared" si="162"/>
        <v>17⁄8–16</v>
      </c>
      <c r="X462" s="16" t="str">
        <f t="shared" si="163"/>
        <v>UN</v>
      </c>
      <c r="Y462" s="16" t="str">
        <f t="shared" si="146"/>
        <v>3A</v>
      </c>
      <c r="Z462" s="16">
        <f t="shared" si="147"/>
        <v>0</v>
      </c>
      <c r="AA462" s="16">
        <f t="shared" si="148"/>
        <v>1.875</v>
      </c>
      <c r="AB462" s="16">
        <f t="shared" si="149"/>
        <v>1.8655999999999999</v>
      </c>
      <c r="AC462" s="16" t="str">
        <f t="shared" si="150"/>
        <v>—</v>
      </c>
      <c r="AD462" s="16">
        <f t="shared" si="151"/>
        <v>1.8344</v>
      </c>
      <c r="AE462" s="16">
        <f t="shared" si="152"/>
        <v>1.8304</v>
      </c>
      <c r="AF462" s="16">
        <f t="shared" si="153"/>
        <v>1.8005</v>
      </c>
      <c r="AG462" s="16" t="str">
        <f t="shared" si="154"/>
        <v>3B</v>
      </c>
      <c r="AH462" s="16">
        <f t="shared" si="155"/>
        <v>1.8069999999999999</v>
      </c>
      <c r="AI462" s="16">
        <f t="shared" si="156"/>
        <v>1.8158000000000001</v>
      </c>
      <c r="AJ462" s="16">
        <f t="shared" si="157"/>
        <v>1.8344</v>
      </c>
      <c r="AK462" s="16">
        <f t="shared" si="158"/>
        <v>1.8395999999999999</v>
      </c>
      <c r="AL462" s="16">
        <f t="shared" si="159"/>
        <v>1.875</v>
      </c>
    </row>
    <row r="463" spans="3:38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44"/>
        <v>17⁄8–18</v>
      </c>
      <c r="U463" s="16" t="str">
        <f t="shared" si="145"/>
        <v>UNS</v>
      </c>
      <c r="W463" s="16" t="str">
        <f t="shared" si="162"/>
        <v>17⁄8–18</v>
      </c>
      <c r="X463" s="16" t="str">
        <f t="shared" si="163"/>
        <v>UNS</v>
      </c>
      <c r="Y463" s="16" t="str">
        <f t="shared" si="146"/>
        <v>2A</v>
      </c>
      <c r="Z463" s="16">
        <f t="shared" si="147"/>
        <v>1.5E-3</v>
      </c>
      <c r="AA463" s="16">
        <f t="shared" si="148"/>
        <v>1.8734999999999999</v>
      </c>
      <c r="AB463" s="16">
        <f t="shared" si="149"/>
        <v>1.8648</v>
      </c>
      <c r="AC463" s="16" t="str">
        <f t="shared" si="150"/>
        <v>—</v>
      </c>
      <c r="AD463" s="16">
        <f t="shared" si="151"/>
        <v>1.8373999999999999</v>
      </c>
      <c r="AE463" s="16">
        <f t="shared" si="152"/>
        <v>1.8323</v>
      </c>
      <c r="AF463" s="16">
        <f t="shared" si="153"/>
        <v>1.8073999999999999</v>
      </c>
      <c r="AG463" s="16" t="str">
        <f t="shared" si="154"/>
        <v>2B</v>
      </c>
      <c r="AH463" s="16">
        <f t="shared" si="155"/>
        <v>1.8149999999999999</v>
      </c>
      <c r="AI463" s="16">
        <f t="shared" si="156"/>
        <v>1.8280000000000001</v>
      </c>
      <c r="AJ463" s="16">
        <f t="shared" si="157"/>
        <v>1.8389</v>
      </c>
      <c r="AK463" s="16">
        <f t="shared" si="158"/>
        <v>1.8454999999999999</v>
      </c>
      <c r="AL463" s="16">
        <f t="shared" si="159"/>
        <v>1.875</v>
      </c>
    </row>
    <row r="464" spans="3:38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44"/>
        <v>17⁄8–20</v>
      </c>
      <c r="U464" s="16" t="str">
        <f t="shared" si="145"/>
        <v>UN</v>
      </c>
      <c r="W464" s="16" t="str">
        <f t="shared" si="162"/>
        <v>17⁄8–20</v>
      </c>
      <c r="X464" s="16" t="str">
        <f t="shared" si="163"/>
        <v>UN</v>
      </c>
      <c r="Y464" s="16" t="str">
        <f t="shared" si="146"/>
        <v>2A</v>
      </c>
      <c r="Z464" s="16">
        <f t="shared" si="147"/>
        <v>1.5E-3</v>
      </c>
      <c r="AA464" s="16">
        <f t="shared" si="148"/>
        <v>1.8734999999999999</v>
      </c>
      <c r="AB464" s="16">
        <f t="shared" si="149"/>
        <v>1.8653999999999999</v>
      </c>
      <c r="AC464" s="16" t="str">
        <f t="shared" si="150"/>
        <v>—</v>
      </c>
      <c r="AD464" s="16">
        <f t="shared" si="151"/>
        <v>1.841</v>
      </c>
      <c r="AE464" s="16">
        <f t="shared" si="152"/>
        <v>1.8362000000000001</v>
      </c>
      <c r="AF464" s="16">
        <f t="shared" si="153"/>
        <v>1.8140000000000001</v>
      </c>
      <c r="AG464" s="16" t="str">
        <f t="shared" si="154"/>
        <v>2B</v>
      </c>
      <c r="AH464" s="16">
        <f t="shared" si="155"/>
        <v>1.821</v>
      </c>
      <c r="AI464" s="16">
        <f t="shared" si="156"/>
        <v>1.8320000000000001</v>
      </c>
      <c r="AJ464" s="16">
        <f t="shared" si="157"/>
        <v>1.8425</v>
      </c>
      <c r="AK464" s="16">
        <f t="shared" si="158"/>
        <v>1.8488</v>
      </c>
      <c r="AL464" s="16">
        <f t="shared" si="159"/>
        <v>1.875</v>
      </c>
    </row>
    <row r="465" spans="3:38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44"/>
        <v>0</v>
      </c>
      <c r="U465" s="16">
        <f t="shared" si="145"/>
        <v>0</v>
      </c>
      <c r="W465" s="16" t="str">
        <f t="shared" si="162"/>
        <v>17⁄8–20</v>
      </c>
      <c r="X465" s="16" t="str">
        <f t="shared" si="163"/>
        <v>UN</v>
      </c>
      <c r="Y465" s="16" t="str">
        <f t="shared" si="146"/>
        <v>3A</v>
      </c>
      <c r="Z465" s="16">
        <f t="shared" si="147"/>
        <v>0</v>
      </c>
      <c r="AA465" s="16">
        <f t="shared" si="148"/>
        <v>1.875</v>
      </c>
      <c r="AB465" s="16">
        <f t="shared" si="149"/>
        <v>1.8669</v>
      </c>
      <c r="AC465" s="16" t="str">
        <f t="shared" si="150"/>
        <v>—</v>
      </c>
      <c r="AD465" s="16">
        <f t="shared" si="151"/>
        <v>1.8425</v>
      </c>
      <c r="AE465" s="16">
        <f t="shared" si="152"/>
        <v>1.8389</v>
      </c>
      <c r="AF465" s="16">
        <f t="shared" si="153"/>
        <v>1.8154999999999999</v>
      </c>
      <c r="AG465" s="16" t="str">
        <f t="shared" si="154"/>
        <v>3B</v>
      </c>
      <c r="AH465" s="16">
        <f t="shared" si="155"/>
        <v>1.821</v>
      </c>
      <c r="AI465" s="16">
        <f t="shared" si="156"/>
        <v>1.8287</v>
      </c>
      <c r="AJ465" s="16">
        <f t="shared" si="157"/>
        <v>1.8425</v>
      </c>
      <c r="AK465" s="16">
        <f t="shared" si="158"/>
        <v>1.8472</v>
      </c>
      <c r="AL465" s="16">
        <f t="shared" si="159"/>
        <v>1.875</v>
      </c>
    </row>
    <row r="466" spans="3:38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44"/>
        <v>115⁄16–6</v>
      </c>
      <c r="U466" s="16" t="str">
        <f t="shared" si="145"/>
        <v>UN</v>
      </c>
      <c r="W466" s="16" t="str">
        <f t="shared" si="162"/>
        <v>115⁄16–6</v>
      </c>
      <c r="X466" s="16" t="str">
        <f t="shared" si="163"/>
        <v>UN</v>
      </c>
      <c r="Y466" s="16" t="str">
        <f t="shared" si="146"/>
        <v>2A</v>
      </c>
      <c r="Z466" s="16">
        <f t="shared" si="147"/>
        <v>2.5999999999999999E-3</v>
      </c>
      <c r="AA466" s="16">
        <f t="shared" si="148"/>
        <v>1.9349000000000001</v>
      </c>
      <c r="AB466" s="16">
        <f t="shared" si="149"/>
        <v>1.9167000000000001</v>
      </c>
      <c r="AC466" s="16" t="str">
        <f t="shared" si="150"/>
        <v>—</v>
      </c>
      <c r="AD466" s="16">
        <f t="shared" si="151"/>
        <v>1.8266</v>
      </c>
      <c r="AE466" s="16">
        <f t="shared" si="152"/>
        <v>1.8181</v>
      </c>
      <c r="AF466" s="16">
        <f t="shared" si="153"/>
        <v>1.7364999999999999</v>
      </c>
      <c r="AG466" s="16" t="str">
        <f t="shared" si="154"/>
        <v>2B</v>
      </c>
      <c r="AH466" s="16">
        <f t="shared" si="155"/>
        <v>1.7569999999999999</v>
      </c>
      <c r="AI466" s="16">
        <f t="shared" si="156"/>
        <v>1.788</v>
      </c>
      <c r="AJ466" s="16">
        <f t="shared" si="157"/>
        <v>1.8291999999999999</v>
      </c>
      <c r="AK466" s="16">
        <f t="shared" si="158"/>
        <v>1.8403</v>
      </c>
      <c r="AL466" s="16">
        <f t="shared" si="159"/>
        <v>1.9375</v>
      </c>
    </row>
    <row r="467" spans="3:38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44"/>
        <v>0</v>
      </c>
      <c r="U467" s="16">
        <f t="shared" si="145"/>
        <v>0</v>
      </c>
      <c r="W467" s="16" t="str">
        <f t="shared" si="162"/>
        <v>115⁄16–6</v>
      </c>
      <c r="X467" s="16" t="str">
        <f t="shared" si="163"/>
        <v>UN</v>
      </c>
      <c r="Y467" s="16" t="str">
        <f t="shared" si="146"/>
        <v>3A</v>
      </c>
      <c r="Z467" s="16">
        <f t="shared" si="147"/>
        <v>0</v>
      </c>
      <c r="AA467" s="16">
        <f t="shared" si="148"/>
        <v>1.9375</v>
      </c>
      <c r="AB467" s="16">
        <f t="shared" si="149"/>
        <v>1.9193</v>
      </c>
      <c r="AC467" s="16" t="str">
        <f t="shared" si="150"/>
        <v>—</v>
      </c>
      <c r="AD467" s="16">
        <f t="shared" si="151"/>
        <v>1.8291999999999999</v>
      </c>
      <c r="AE467" s="16">
        <f t="shared" si="152"/>
        <v>1.8228</v>
      </c>
      <c r="AF467" s="16">
        <f t="shared" si="153"/>
        <v>1.7391000000000001</v>
      </c>
      <c r="AG467" s="16" t="str">
        <f t="shared" si="154"/>
        <v>3B</v>
      </c>
      <c r="AH467" s="16">
        <f t="shared" si="155"/>
        <v>1.7569999999999999</v>
      </c>
      <c r="AI467" s="16">
        <f t="shared" si="156"/>
        <v>1.7770999999999999</v>
      </c>
      <c r="AJ467" s="16">
        <f t="shared" si="157"/>
        <v>1.8291999999999999</v>
      </c>
      <c r="AK467" s="16">
        <f t="shared" si="158"/>
        <v>1.8374999999999999</v>
      </c>
      <c r="AL467" s="16">
        <f t="shared" si="159"/>
        <v>1.9375</v>
      </c>
    </row>
    <row r="468" spans="3:38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44"/>
        <v>115⁄16–8</v>
      </c>
      <c r="U468" s="16" t="str">
        <f t="shared" si="145"/>
        <v>UN</v>
      </c>
      <c r="W468" s="16" t="str">
        <f t="shared" si="162"/>
        <v>115⁄16–8</v>
      </c>
      <c r="X468" s="16" t="str">
        <f t="shared" si="163"/>
        <v>UN</v>
      </c>
      <c r="Y468" s="16" t="str">
        <f t="shared" si="146"/>
        <v>2A</v>
      </c>
      <c r="Z468" s="16">
        <f t="shared" si="147"/>
        <v>2.3E-3</v>
      </c>
      <c r="AA468" s="16">
        <f t="shared" si="148"/>
        <v>1.9352</v>
      </c>
      <c r="AB468" s="16">
        <f t="shared" si="149"/>
        <v>1.9201999999999999</v>
      </c>
      <c r="AC468" s="16" t="str">
        <f t="shared" si="150"/>
        <v>—</v>
      </c>
      <c r="AD468" s="16">
        <f t="shared" si="151"/>
        <v>1.8540000000000001</v>
      </c>
      <c r="AE468" s="16">
        <f t="shared" si="152"/>
        <v>1.8463000000000001</v>
      </c>
      <c r="AF468" s="16">
        <f t="shared" si="153"/>
        <v>1.7864</v>
      </c>
      <c r="AG468" s="16" t="str">
        <f t="shared" si="154"/>
        <v>2B</v>
      </c>
      <c r="AH468" s="16">
        <f t="shared" si="155"/>
        <v>1.802</v>
      </c>
      <c r="AI468" s="16">
        <f t="shared" si="156"/>
        <v>1.827</v>
      </c>
      <c r="AJ468" s="16">
        <f t="shared" si="157"/>
        <v>1.8563000000000001</v>
      </c>
      <c r="AK468" s="16">
        <f t="shared" si="158"/>
        <v>1.8663000000000001</v>
      </c>
      <c r="AL468" s="16">
        <f t="shared" si="159"/>
        <v>1.9375</v>
      </c>
    </row>
    <row r="469" spans="3:38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44"/>
        <v>0</v>
      </c>
      <c r="U469" s="16">
        <f t="shared" si="145"/>
        <v>0</v>
      </c>
      <c r="W469" s="16" t="str">
        <f t="shared" si="162"/>
        <v>115⁄16–8</v>
      </c>
      <c r="X469" s="16" t="str">
        <f t="shared" si="163"/>
        <v>UN</v>
      </c>
      <c r="Y469" s="16" t="str">
        <f t="shared" si="146"/>
        <v>3A</v>
      </c>
      <c r="Z469" s="16">
        <f t="shared" si="147"/>
        <v>0</v>
      </c>
      <c r="AA469" s="16">
        <f t="shared" si="148"/>
        <v>1.9375</v>
      </c>
      <c r="AB469" s="16">
        <f t="shared" si="149"/>
        <v>1.9225000000000001</v>
      </c>
      <c r="AC469" s="16" t="str">
        <f t="shared" si="150"/>
        <v>—</v>
      </c>
      <c r="AD469" s="16">
        <f t="shared" si="151"/>
        <v>1.8563000000000001</v>
      </c>
      <c r="AE469" s="16">
        <f t="shared" si="152"/>
        <v>1.8505</v>
      </c>
      <c r="AF469" s="16">
        <f t="shared" si="153"/>
        <v>1.7887</v>
      </c>
      <c r="AG469" s="16" t="str">
        <f t="shared" si="154"/>
        <v>3B</v>
      </c>
      <c r="AH469" s="16">
        <f t="shared" si="155"/>
        <v>1.802</v>
      </c>
      <c r="AI469" s="16">
        <f t="shared" si="156"/>
        <v>1.8171999999999999</v>
      </c>
      <c r="AJ469" s="16">
        <f t="shared" si="157"/>
        <v>1.8563000000000001</v>
      </c>
      <c r="AK469" s="16">
        <f t="shared" si="158"/>
        <v>1.8637999999999999</v>
      </c>
      <c r="AL469" s="16">
        <f t="shared" si="159"/>
        <v>1.9375</v>
      </c>
    </row>
    <row r="470" spans="3:38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44"/>
        <v>115⁄16–12</v>
      </c>
      <c r="U470" s="16" t="str">
        <f t="shared" si="145"/>
        <v>UN</v>
      </c>
      <c r="W470" s="16" t="str">
        <f t="shared" si="162"/>
        <v>115⁄16–12</v>
      </c>
      <c r="X470" s="16" t="str">
        <f t="shared" si="163"/>
        <v>UN</v>
      </c>
      <c r="Y470" s="16" t="str">
        <f t="shared" si="146"/>
        <v>2A</v>
      </c>
      <c r="Z470" s="16">
        <f t="shared" si="147"/>
        <v>1.8E-3</v>
      </c>
      <c r="AA470" s="16">
        <f t="shared" si="148"/>
        <v>1.9357</v>
      </c>
      <c r="AB470" s="16">
        <f t="shared" si="149"/>
        <v>1.9242999999999999</v>
      </c>
      <c r="AC470" s="16" t="str">
        <f t="shared" si="150"/>
        <v>—</v>
      </c>
      <c r="AD470" s="16">
        <f t="shared" si="151"/>
        <v>1.8815999999999999</v>
      </c>
      <c r="AE470" s="16">
        <f t="shared" si="152"/>
        <v>1.8754999999999999</v>
      </c>
      <c r="AF470" s="16">
        <f t="shared" si="153"/>
        <v>1.8365</v>
      </c>
      <c r="AG470" s="16" t="str">
        <f t="shared" si="154"/>
        <v>2B</v>
      </c>
      <c r="AH470" s="16">
        <f t="shared" si="155"/>
        <v>1.847</v>
      </c>
      <c r="AI470" s="16">
        <f t="shared" si="156"/>
        <v>1.865</v>
      </c>
      <c r="AJ470" s="16">
        <f t="shared" si="157"/>
        <v>1.8834</v>
      </c>
      <c r="AK470" s="16">
        <f t="shared" si="158"/>
        <v>1.8913</v>
      </c>
      <c r="AL470" s="16">
        <f t="shared" si="159"/>
        <v>1.9375</v>
      </c>
    </row>
    <row r="471" spans="3:38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44"/>
        <v>0</v>
      </c>
      <c r="U471" s="16">
        <f t="shared" si="145"/>
        <v>0</v>
      </c>
      <c r="W471" s="16" t="str">
        <f t="shared" si="162"/>
        <v>115⁄16–12</v>
      </c>
      <c r="X471" s="16" t="str">
        <f t="shared" si="163"/>
        <v>UN</v>
      </c>
      <c r="Y471" s="16" t="str">
        <f t="shared" si="146"/>
        <v>3A</v>
      </c>
      <c r="Z471" s="16">
        <f t="shared" si="147"/>
        <v>0</v>
      </c>
      <c r="AA471" s="16">
        <f t="shared" si="148"/>
        <v>1.9375</v>
      </c>
      <c r="AB471" s="16">
        <f t="shared" si="149"/>
        <v>1.9260999999999999</v>
      </c>
      <c r="AC471" s="16" t="str">
        <f t="shared" si="150"/>
        <v>—</v>
      </c>
      <c r="AD471" s="16">
        <f t="shared" si="151"/>
        <v>1.8834</v>
      </c>
      <c r="AE471" s="16">
        <f t="shared" si="152"/>
        <v>1.8789</v>
      </c>
      <c r="AF471" s="16">
        <f t="shared" si="153"/>
        <v>1.8383</v>
      </c>
      <c r="AG471" s="16" t="str">
        <f t="shared" si="154"/>
        <v>3B</v>
      </c>
      <c r="AH471" s="16">
        <f t="shared" si="155"/>
        <v>1.847</v>
      </c>
      <c r="AI471" s="16">
        <f t="shared" si="156"/>
        <v>1.8573</v>
      </c>
      <c r="AJ471" s="16">
        <f t="shared" si="157"/>
        <v>1.8834</v>
      </c>
      <c r="AK471" s="16">
        <f t="shared" si="158"/>
        <v>1.8893</v>
      </c>
      <c r="AL471" s="16">
        <f t="shared" si="159"/>
        <v>1.9375</v>
      </c>
    </row>
    <row r="472" spans="3:38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44"/>
        <v>115⁄16–16</v>
      </c>
      <c r="U472" s="16" t="str">
        <f t="shared" si="145"/>
        <v>UN</v>
      </c>
      <c r="W472" s="16" t="str">
        <f t="shared" si="162"/>
        <v>115⁄16–16</v>
      </c>
      <c r="X472" s="16" t="str">
        <f t="shared" si="163"/>
        <v>UN</v>
      </c>
      <c r="Y472" s="16" t="str">
        <f t="shared" si="146"/>
        <v>2A</v>
      </c>
      <c r="Z472" s="16">
        <f t="shared" si="147"/>
        <v>1.6000000000000001E-3</v>
      </c>
      <c r="AA472" s="16">
        <f t="shared" si="148"/>
        <v>1.9359</v>
      </c>
      <c r="AB472" s="16">
        <f t="shared" si="149"/>
        <v>1.9265000000000001</v>
      </c>
      <c r="AC472" s="16" t="str">
        <f t="shared" si="150"/>
        <v>—</v>
      </c>
      <c r="AD472" s="16">
        <f t="shared" si="151"/>
        <v>1.8953</v>
      </c>
      <c r="AE472" s="16">
        <f t="shared" si="152"/>
        <v>1.8898999999999999</v>
      </c>
      <c r="AF472" s="16">
        <f t="shared" si="153"/>
        <v>1.8613999999999999</v>
      </c>
      <c r="AG472" s="16" t="str">
        <f t="shared" si="154"/>
        <v>2B</v>
      </c>
      <c r="AH472" s="16">
        <f t="shared" si="155"/>
        <v>1.87</v>
      </c>
      <c r="AI472" s="16">
        <f t="shared" si="156"/>
        <v>1.8839999999999999</v>
      </c>
      <c r="AJ472" s="16">
        <f t="shared" si="157"/>
        <v>1.8969</v>
      </c>
      <c r="AK472" s="16">
        <f t="shared" si="158"/>
        <v>1.9038999999999999</v>
      </c>
      <c r="AL472" s="16">
        <f t="shared" si="159"/>
        <v>1.9375</v>
      </c>
    </row>
    <row r="473" spans="3:38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44"/>
        <v>0</v>
      </c>
      <c r="U473" s="16">
        <f t="shared" si="145"/>
        <v>0</v>
      </c>
      <c r="W473" s="16" t="str">
        <f t="shared" si="162"/>
        <v>115⁄16–16</v>
      </c>
      <c r="X473" s="16" t="str">
        <f t="shared" si="163"/>
        <v>UN</v>
      </c>
      <c r="Y473" s="16" t="str">
        <f t="shared" si="146"/>
        <v>3A</v>
      </c>
      <c r="Z473" s="16">
        <f t="shared" si="147"/>
        <v>0</v>
      </c>
      <c r="AA473" s="16">
        <f t="shared" si="148"/>
        <v>1.9375</v>
      </c>
      <c r="AB473" s="16">
        <f t="shared" si="149"/>
        <v>1.9280999999999999</v>
      </c>
      <c r="AC473" s="16" t="str">
        <f t="shared" si="150"/>
        <v>—</v>
      </c>
      <c r="AD473" s="16">
        <f t="shared" si="151"/>
        <v>1.8969</v>
      </c>
      <c r="AE473" s="16">
        <f t="shared" si="152"/>
        <v>1.8929</v>
      </c>
      <c r="AF473" s="16">
        <f t="shared" si="153"/>
        <v>1.863</v>
      </c>
      <c r="AG473" s="16" t="str">
        <f t="shared" si="154"/>
        <v>3B</v>
      </c>
      <c r="AH473" s="16">
        <f t="shared" si="155"/>
        <v>1.87</v>
      </c>
      <c r="AI473" s="16">
        <f t="shared" si="156"/>
        <v>1.8783000000000001</v>
      </c>
      <c r="AJ473" s="16">
        <f t="shared" si="157"/>
        <v>1.8969</v>
      </c>
      <c r="AK473" s="16">
        <f t="shared" si="158"/>
        <v>1.9020999999999999</v>
      </c>
      <c r="AL473" s="16">
        <f t="shared" si="159"/>
        <v>1.9375</v>
      </c>
    </row>
    <row r="474" spans="3:38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44"/>
        <v>115⁄16–20</v>
      </c>
      <c r="U474" s="16" t="str">
        <f t="shared" si="145"/>
        <v>UN</v>
      </c>
      <c r="W474" s="16" t="str">
        <f t="shared" si="162"/>
        <v>115⁄16–20</v>
      </c>
      <c r="X474" s="16" t="str">
        <f t="shared" si="163"/>
        <v>UN</v>
      </c>
      <c r="Y474" s="16" t="str">
        <f t="shared" si="146"/>
        <v>2A</v>
      </c>
      <c r="Z474" s="16">
        <f t="shared" si="147"/>
        <v>1.5E-3</v>
      </c>
      <c r="AA474" s="16">
        <f t="shared" si="148"/>
        <v>1.9359999999999999</v>
      </c>
      <c r="AB474" s="16">
        <f t="shared" si="149"/>
        <v>1.9278999999999999</v>
      </c>
      <c r="AC474" s="16" t="str">
        <f t="shared" si="150"/>
        <v>—</v>
      </c>
      <c r="AD474" s="16">
        <f t="shared" si="151"/>
        <v>1.9035</v>
      </c>
      <c r="AE474" s="16">
        <f t="shared" si="152"/>
        <v>1.8986000000000001</v>
      </c>
      <c r="AF474" s="16">
        <f t="shared" si="153"/>
        <v>1.8765000000000001</v>
      </c>
      <c r="AG474" s="16" t="str">
        <f t="shared" si="154"/>
        <v>2B</v>
      </c>
      <c r="AH474" s="16">
        <f t="shared" si="155"/>
        <v>1.883</v>
      </c>
      <c r="AI474" s="16">
        <f t="shared" si="156"/>
        <v>1.895</v>
      </c>
      <c r="AJ474" s="16">
        <f t="shared" si="157"/>
        <v>1.905</v>
      </c>
      <c r="AK474" s="16">
        <f t="shared" si="158"/>
        <v>1.9114</v>
      </c>
      <c r="AL474" s="16">
        <f t="shared" si="159"/>
        <v>1.9375</v>
      </c>
    </row>
    <row r="475" spans="3:38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ref="T475:T538" si="164">IF(OR($C475="1A",$C475="2A",$C475="3A"),A475,C475)</f>
        <v>0</v>
      </c>
      <c r="U475" s="16">
        <f t="shared" ref="U475:U538" si="165">IF(OR($C475="1A",$C475="2A",$C475="3A"),B475,D475)</f>
        <v>0</v>
      </c>
      <c r="W475" s="16" t="str">
        <f t="shared" si="162"/>
        <v>115⁄16–20</v>
      </c>
      <c r="X475" s="16" t="str">
        <f t="shared" si="163"/>
        <v>UN</v>
      </c>
      <c r="Y475" s="16" t="str">
        <f t="shared" ref="Y475:Y538" si="166">IF(OR($C475="1A",$C475="2A",$C475="3A"),C475,E475)</f>
        <v>3A</v>
      </c>
      <c r="Z475" s="16">
        <f t="shared" ref="Z475:Z538" si="167">IF(OR($C475="1A",$C475="2A",$C475="3A"),D475,F475)</f>
        <v>0</v>
      </c>
      <c r="AA475" s="16">
        <f t="shared" ref="AA475:AA538" si="168">IF(OR($C475="1A",$C475="2A",$C475="3A"),E475,G475)</f>
        <v>1.9375</v>
      </c>
      <c r="AB475" s="16">
        <f t="shared" ref="AB475:AB538" si="169">IF(OR($C475="1A",$C475="2A",$C475="3A"),F475,H475)</f>
        <v>1.9294</v>
      </c>
      <c r="AC475" s="16" t="str">
        <f t="shared" ref="AC475:AC538" si="170">IF(OR($C475="1A",$C475="2A",$C475="3A"),G475,I475)</f>
        <v>—</v>
      </c>
      <c r="AD475" s="16">
        <f t="shared" ref="AD475:AD538" si="171">IF(OR($C475="1A",$C475="2A",$C475="3A"),H475,J475)</f>
        <v>1.905</v>
      </c>
      <c r="AE475" s="16">
        <f t="shared" ref="AE475:AE538" si="172">IF(OR($C475="1A",$C475="2A",$C475="3A"),I475,K475)</f>
        <v>1.9013</v>
      </c>
      <c r="AF475" s="16">
        <f t="shared" ref="AF475:AF538" si="173">IF(OR($C475="1A",$C475="2A",$C475="3A"),J475,L475)</f>
        <v>1.8779999999999999</v>
      </c>
      <c r="AG475" s="16" t="str">
        <f t="shared" ref="AG475:AG538" si="174">IF(OR($C475="1A",$C475="2A",$C475="3A"),K475,M475)</f>
        <v>3B</v>
      </c>
      <c r="AH475" s="16">
        <f t="shared" ref="AH475:AH538" si="175">IF(OR($C475="1A",$C475="2A",$C475="3A"),L475,N475)</f>
        <v>1.883</v>
      </c>
      <c r="AI475" s="16">
        <f t="shared" ref="AI475:AI538" si="176">IF(OR($C475="1A",$C475="2A",$C475="3A"),M475,O475)</f>
        <v>1.8912</v>
      </c>
      <c r="AJ475" s="16">
        <f t="shared" ref="AJ475:AJ538" si="177">IF(OR($C475="1A",$C475="2A",$C475="3A"),N475,P475)</f>
        <v>1.905</v>
      </c>
      <c r="AK475" s="16">
        <f t="shared" ref="AK475:AK538" si="178">IF(OR($C475="1A",$C475="2A",$C475="3A"),O475,Q475)</f>
        <v>1.9097999999999999</v>
      </c>
      <c r="AL475" s="16">
        <f t="shared" ref="AL475:AL538" si="179">IF(OR($C475="1A",$C475="2A",$C475="3A"),P475,R475)</f>
        <v>1.9375</v>
      </c>
    </row>
    <row r="476" spans="3:38" x14ac:dyDescent="0.25">
      <c r="C476" s="16" t="s">
        <v>794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64"/>
        <v>2–41⁄2</v>
      </c>
      <c r="U476" s="16" t="str">
        <f t="shared" si="165"/>
        <v>UNC</v>
      </c>
      <c r="W476" s="16" t="str">
        <f t="shared" si="162"/>
        <v>2–41⁄2</v>
      </c>
      <c r="X476" s="16" t="str">
        <f t="shared" si="163"/>
        <v>UNC</v>
      </c>
      <c r="Y476" s="16" t="str">
        <f t="shared" si="166"/>
        <v>1A</v>
      </c>
      <c r="Z476" s="16">
        <f t="shared" si="167"/>
        <v>2.8999999999999998E-3</v>
      </c>
      <c r="AA476" s="16">
        <f t="shared" si="168"/>
        <v>1.9971000000000001</v>
      </c>
      <c r="AB476" s="16">
        <f t="shared" si="169"/>
        <v>1.9641</v>
      </c>
      <c r="AC476" s="16" t="str">
        <f t="shared" si="170"/>
        <v>—</v>
      </c>
      <c r="AD476" s="16">
        <f t="shared" si="171"/>
        <v>1.8528</v>
      </c>
      <c r="AE476" s="16">
        <f t="shared" si="172"/>
        <v>1.8385</v>
      </c>
      <c r="AF476" s="16">
        <f t="shared" si="173"/>
        <v>1.7323999999999999</v>
      </c>
      <c r="AG476" s="16" t="str">
        <f t="shared" si="174"/>
        <v>1B</v>
      </c>
      <c r="AH476" s="16">
        <f t="shared" si="175"/>
        <v>1.7589999999999999</v>
      </c>
      <c r="AI476" s="16">
        <f t="shared" si="176"/>
        <v>1.7949999999999999</v>
      </c>
      <c r="AJ476" s="16">
        <f t="shared" si="177"/>
        <v>1.8556999999999999</v>
      </c>
      <c r="AK476" s="16">
        <f t="shared" si="178"/>
        <v>1.8743000000000001</v>
      </c>
      <c r="AL476" s="16">
        <f t="shared" si="179"/>
        <v>2</v>
      </c>
    </row>
    <row r="477" spans="3:38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64"/>
        <v>0</v>
      </c>
      <c r="U477" s="16">
        <f t="shared" si="165"/>
        <v>0</v>
      </c>
      <c r="W477" s="16" t="str">
        <f t="shared" si="162"/>
        <v>2–41⁄2</v>
      </c>
      <c r="X477" s="16" t="str">
        <f t="shared" si="163"/>
        <v>UNC</v>
      </c>
      <c r="Y477" s="16" t="str">
        <f t="shared" si="166"/>
        <v>2A</v>
      </c>
      <c r="Z477" s="16">
        <f t="shared" si="167"/>
        <v>2.8999999999999998E-3</v>
      </c>
      <c r="AA477" s="16">
        <f t="shared" si="168"/>
        <v>1.9971000000000001</v>
      </c>
      <c r="AB477" s="16">
        <f t="shared" si="169"/>
        <v>1.9751000000000001</v>
      </c>
      <c r="AC477" s="16">
        <f t="shared" si="170"/>
        <v>1.9641</v>
      </c>
      <c r="AD477" s="16">
        <f t="shared" si="171"/>
        <v>1.8528</v>
      </c>
      <c r="AE477" s="16">
        <f t="shared" si="172"/>
        <v>1.8432999999999999</v>
      </c>
      <c r="AF477" s="16">
        <f t="shared" si="173"/>
        <v>1.7323999999999999</v>
      </c>
      <c r="AG477" s="16" t="str">
        <f t="shared" si="174"/>
        <v>2B</v>
      </c>
      <c r="AH477" s="16">
        <f t="shared" si="175"/>
        <v>1.7589999999999999</v>
      </c>
      <c r="AI477" s="16">
        <f t="shared" si="176"/>
        <v>1.7949999999999999</v>
      </c>
      <c r="AJ477" s="16">
        <f t="shared" si="177"/>
        <v>1.8556999999999999</v>
      </c>
      <c r="AK477" s="16">
        <f t="shared" si="178"/>
        <v>1.8681000000000001</v>
      </c>
      <c r="AL477" s="16">
        <f t="shared" si="179"/>
        <v>2</v>
      </c>
    </row>
    <row r="478" spans="3:38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64"/>
        <v>0</v>
      </c>
      <c r="U478" s="16">
        <f t="shared" si="165"/>
        <v>0</v>
      </c>
      <c r="W478" s="16" t="str">
        <f t="shared" si="162"/>
        <v>2–41⁄2</v>
      </c>
      <c r="X478" s="16" t="str">
        <f t="shared" si="163"/>
        <v>UNC</v>
      </c>
      <c r="Y478" s="16" t="str">
        <f t="shared" si="166"/>
        <v>3A</v>
      </c>
      <c r="Z478" s="16">
        <f t="shared" si="167"/>
        <v>0</v>
      </c>
      <c r="AA478" s="16">
        <f t="shared" si="168"/>
        <v>2</v>
      </c>
      <c r="AB478" s="16">
        <f t="shared" si="169"/>
        <v>1.978</v>
      </c>
      <c r="AC478" s="16" t="str">
        <f t="shared" si="170"/>
        <v>—</v>
      </c>
      <c r="AD478" s="16">
        <f t="shared" si="171"/>
        <v>1.8556999999999999</v>
      </c>
      <c r="AE478" s="16">
        <f t="shared" si="172"/>
        <v>1.8486</v>
      </c>
      <c r="AF478" s="16">
        <f t="shared" si="173"/>
        <v>1.7353000000000001</v>
      </c>
      <c r="AG478" s="16" t="str">
        <f t="shared" si="174"/>
        <v>3B</v>
      </c>
      <c r="AH478" s="16">
        <f t="shared" si="175"/>
        <v>1.7589999999999999</v>
      </c>
      <c r="AI478" s="16">
        <f t="shared" si="176"/>
        <v>1.7861</v>
      </c>
      <c r="AJ478" s="16">
        <f t="shared" si="177"/>
        <v>1.8556999999999999</v>
      </c>
      <c r="AK478" s="16">
        <f t="shared" si="178"/>
        <v>1.865</v>
      </c>
      <c r="AL478" s="16">
        <f t="shared" si="179"/>
        <v>2</v>
      </c>
    </row>
    <row r="479" spans="3:38" x14ac:dyDescent="0.25">
      <c r="C479" s="16" t="s">
        <v>795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64"/>
        <v>2–6</v>
      </c>
      <c r="U479" s="16" t="str">
        <f t="shared" si="165"/>
        <v>UN</v>
      </c>
      <c r="W479" s="16" t="str">
        <f t="shared" si="162"/>
        <v>2–6</v>
      </c>
      <c r="X479" s="16" t="str">
        <f t="shared" si="163"/>
        <v>UN</v>
      </c>
      <c r="Y479" s="16" t="str">
        <f t="shared" si="166"/>
        <v>2A</v>
      </c>
      <c r="Z479" s="16">
        <f t="shared" si="167"/>
        <v>2.5999999999999999E-3</v>
      </c>
      <c r="AA479" s="16">
        <f t="shared" si="168"/>
        <v>1.9974000000000001</v>
      </c>
      <c r="AB479" s="16">
        <f t="shared" si="169"/>
        <v>1.9792000000000001</v>
      </c>
      <c r="AC479" s="16" t="str">
        <f t="shared" si="170"/>
        <v>—</v>
      </c>
      <c r="AD479" s="16">
        <f t="shared" si="171"/>
        <v>1.8891</v>
      </c>
      <c r="AE479" s="16">
        <f t="shared" si="172"/>
        <v>1.8805000000000001</v>
      </c>
      <c r="AF479" s="16">
        <f t="shared" si="173"/>
        <v>1.7989999999999999</v>
      </c>
      <c r="AG479" s="16" t="str">
        <f t="shared" si="174"/>
        <v>2B</v>
      </c>
      <c r="AH479" s="16">
        <f t="shared" si="175"/>
        <v>1.82</v>
      </c>
      <c r="AI479" s="16">
        <f t="shared" si="176"/>
        <v>1.85</v>
      </c>
      <c r="AJ479" s="16">
        <f t="shared" si="177"/>
        <v>1.8916999999999999</v>
      </c>
      <c r="AK479" s="16">
        <f t="shared" si="178"/>
        <v>1.9028</v>
      </c>
      <c r="AL479" s="16">
        <f t="shared" si="179"/>
        <v>2</v>
      </c>
    </row>
    <row r="480" spans="3:38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64"/>
        <v>0</v>
      </c>
      <c r="U480" s="16">
        <f t="shared" si="165"/>
        <v>0</v>
      </c>
      <c r="W480" s="16" t="str">
        <f t="shared" si="162"/>
        <v>2–6</v>
      </c>
      <c r="X480" s="16" t="str">
        <f t="shared" si="163"/>
        <v>UN</v>
      </c>
      <c r="Y480" s="16" t="str">
        <f t="shared" si="166"/>
        <v>3A</v>
      </c>
      <c r="Z480" s="16">
        <f t="shared" si="167"/>
        <v>0</v>
      </c>
      <c r="AA480" s="16">
        <f t="shared" si="168"/>
        <v>2</v>
      </c>
      <c r="AB480" s="16">
        <f t="shared" si="169"/>
        <v>1.9818</v>
      </c>
      <c r="AC480" s="16" t="str">
        <f t="shared" si="170"/>
        <v>—</v>
      </c>
      <c r="AD480" s="16">
        <f t="shared" si="171"/>
        <v>1.8916999999999999</v>
      </c>
      <c r="AE480" s="16">
        <f t="shared" si="172"/>
        <v>1.8853</v>
      </c>
      <c r="AF480" s="16">
        <f t="shared" si="173"/>
        <v>1.8016000000000001</v>
      </c>
      <c r="AG480" s="16" t="str">
        <f t="shared" si="174"/>
        <v>3B</v>
      </c>
      <c r="AH480" s="16">
        <f t="shared" si="175"/>
        <v>1.82</v>
      </c>
      <c r="AI480" s="16">
        <f t="shared" si="176"/>
        <v>1.8395999999999999</v>
      </c>
      <c r="AJ480" s="16">
        <f t="shared" si="177"/>
        <v>1.8916999999999999</v>
      </c>
      <c r="AK480" s="16">
        <f t="shared" si="178"/>
        <v>1.9</v>
      </c>
      <c r="AL480" s="16">
        <f t="shared" si="179"/>
        <v>2</v>
      </c>
    </row>
    <row r="481" spans="3:38" x14ac:dyDescent="0.25">
      <c r="C481" s="16" t="s">
        <v>796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64"/>
        <v>2–8</v>
      </c>
      <c r="U481" s="16" t="str">
        <f t="shared" si="165"/>
        <v>UN</v>
      </c>
      <c r="W481" s="16" t="str">
        <f t="shared" si="162"/>
        <v>2–8</v>
      </c>
      <c r="X481" s="16" t="str">
        <f t="shared" si="163"/>
        <v>UN</v>
      </c>
      <c r="Y481" s="16" t="str">
        <f t="shared" si="166"/>
        <v>2A</v>
      </c>
      <c r="Z481" s="16">
        <f t="shared" si="167"/>
        <v>2.3E-3</v>
      </c>
      <c r="AA481" s="16">
        <f t="shared" si="168"/>
        <v>1.9977</v>
      </c>
      <c r="AB481" s="16">
        <f t="shared" si="169"/>
        <v>1.9826999999999999</v>
      </c>
      <c r="AC481" s="16">
        <f t="shared" si="170"/>
        <v>1.9752000000000001</v>
      </c>
      <c r="AD481" s="16">
        <f t="shared" si="171"/>
        <v>1.9165000000000001</v>
      </c>
      <c r="AE481" s="16">
        <f t="shared" si="172"/>
        <v>1.9087000000000001</v>
      </c>
      <c r="AF481" s="16">
        <f t="shared" si="173"/>
        <v>1.8489</v>
      </c>
      <c r="AG481" s="16" t="str">
        <f t="shared" si="174"/>
        <v>2B</v>
      </c>
      <c r="AH481" s="16">
        <f t="shared" si="175"/>
        <v>1.865</v>
      </c>
      <c r="AI481" s="16">
        <f t="shared" si="176"/>
        <v>1.89</v>
      </c>
      <c r="AJ481" s="16">
        <f t="shared" si="177"/>
        <v>1.9188000000000001</v>
      </c>
      <c r="AK481" s="16">
        <f t="shared" si="178"/>
        <v>1.9289000000000001</v>
      </c>
      <c r="AL481" s="16">
        <f t="shared" si="179"/>
        <v>2</v>
      </c>
    </row>
    <row r="482" spans="3:38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64"/>
        <v>0</v>
      </c>
      <c r="U482" s="16">
        <f t="shared" si="165"/>
        <v>0</v>
      </c>
      <c r="W482" s="16" t="str">
        <f t="shared" si="162"/>
        <v>2–8</v>
      </c>
      <c r="X482" s="16" t="str">
        <f t="shared" si="163"/>
        <v>UN</v>
      </c>
      <c r="Y482" s="16" t="str">
        <f t="shared" si="166"/>
        <v>3A</v>
      </c>
      <c r="Z482" s="16">
        <f t="shared" si="167"/>
        <v>0</v>
      </c>
      <c r="AA482" s="16">
        <f t="shared" si="168"/>
        <v>2</v>
      </c>
      <c r="AB482" s="16">
        <f t="shared" si="169"/>
        <v>1.9850000000000001</v>
      </c>
      <c r="AC482" s="16" t="str">
        <f t="shared" si="170"/>
        <v>—</v>
      </c>
      <c r="AD482" s="16">
        <f t="shared" si="171"/>
        <v>1.9188000000000001</v>
      </c>
      <c r="AE482" s="16">
        <f t="shared" si="172"/>
        <v>1.913</v>
      </c>
      <c r="AF482" s="16">
        <f t="shared" si="173"/>
        <v>1.8512</v>
      </c>
      <c r="AG482" s="16" t="str">
        <f t="shared" si="174"/>
        <v>3B</v>
      </c>
      <c r="AH482" s="16">
        <f t="shared" si="175"/>
        <v>1.865</v>
      </c>
      <c r="AI482" s="16">
        <f t="shared" si="176"/>
        <v>1.8796999999999999</v>
      </c>
      <c r="AJ482" s="16">
        <f t="shared" si="177"/>
        <v>1.9188000000000001</v>
      </c>
      <c r="AK482" s="16">
        <f t="shared" si="178"/>
        <v>1.9263999999999999</v>
      </c>
      <c r="AL482" s="16">
        <f t="shared" si="179"/>
        <v>2</v>
      </c>
    </row>
    <row r="483" spans="3:38" x14ac:dyDescent="0.25">
      <c r="C483" s="16" t="s">
        <v>797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64"/>
        <v>2–10</v>
      </c>
      <c r="U483" s="16" t="str">
        <f t="shared" si="165"/>
        <v>UNS</v>
      </c>
      <c r="W483" s="16" t="str">
        <f t="shared" si="162"/>
        <v>2–10</v>
      </c>
      <c r="X483" s="16" t="str">
        <f t="shared" si="163"/>
        <v>UNS</v>
      </c>
      <c r="Y483" s="16" t="str">
        <f t="shared" si="166"/>
        <v>2A</v>
      </c>
      <c r="Z483" s="16">
        <f t="shared" si="167"/>
        <v>2E-3</v>
      </c>
      <c r="AA483" s="16">
        <f t="shared" si="168"/>
        <v>1.998</v>
      </c>
      <c r="AB483" s="16">
        <f t="shared" si="169"/>
        <v>1.9851000000000001</v>
      </c>
      <c r="AC483" s="16" t="str">
        <f t="shared" si="170"/>
        <v>—</v>
      </c>
      <c r="AD483" s="16">
        <f t="shared" si="171"/>
        <v>1.9330000000000001</v>
      </c>
      <c r="AE483" s="16">
        <f t="shared" si="172"/>
        <v>1.9265000000000001</v>
      </c>
      <c r="AF483" s="16">
        <f t="shared" si="173"/>
        <v>1.879</v>
      </c>
      <c r="AG483" s="16" t="str">
        <f t="shared" si="174"/>
        <v>2B</v>
      </c>
      <c r="AH483" s="16">
        <f t="shared" si="175"/>
        <v>1.8919999999999999</v>
      </c>
      <c r="AI483" s="16">
        <f t="shared" si="176"/>
        <v>1.913</v>
      </c>
      <c r="AJ483" s="16">
        <f t="shared" si="177"/>
        <v>1.9350000000000001</v>
      </c>
      <c r="AK483" s="16">
        <f t="shared" si="178"/>
        <v>1.9435</v>
      </c>
      <c r="AL483" s="16">
        <f t="shared" si="179"/>
        <v>2</v>
      </c>
    </row>
    <row r="484" spans="3:38" x14ac:dyDescent="0.25">
      <c r="C484" s="16" t="s">
        <v>798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64"/>
        <v>2–12</v>
      </c>
      <c r="U484" s="16" t="str">
        <f t="shared" si="165"/>
        <v>UN</v>
      </c>
      <c r="W484" s="16" t="str">
        <f t="shared" si="162"/>
        <v>2–12</v>
      </c>
      <c r="X484" s="16" t="str">
        <f t="shared" si="163"/>
        <v>UN</v>
      </c>
      <c r="Y484" s="16" t="str">
        <f t="shared" si="166"/>
        <v>2A</v>
      </c>
      <c r="Z484" s="16">
        <f t="shared" si="167"/>
        <v>1.8E-3</v>
      </c>
      <c r="AA484" s="16">
        <f t="shared" si="168"/>
        <v>1.9982</v>
      </c>
      <c r="AB484" s="16">
        <f t="shared" si="169"/>
        <v>1.9867999999999999</v>
      </c>
      <c r="AC484" s="16" t="str">
        <f t="shared" si="170"/>
        <v>—</v>
      </c>
      <c r="AD484" s="16">
        <f t="shared" si="171"/>
        <v>1.9440999999999999</v>
      </c>
      <c r="AE484" s="16">
        <f t="shared" si="172"/>
        <v>1.9379999999999999</v>
      </c>
      <c r="AF484" s="16">
        <f t="shared" si="173"/>
        <v>1.899</v>
      </c>
      <c r="AG484" s="16" t="str">
        <f t="shared" si="174"/>
        <v>2B</v>
      </c>
      <c r="AH484" s="16">
        <f t="shared" si="175"/>
        <v>1.91</v>
      </c>
      <c r="AI484" s="16">
        <f t="shared" si="176"/>
        <v>1.9279999999999999</v>
      </c>
      <c r="AJ484" s="16">
        <f t="shared" si="177"/>
        <v>1.9459</v>
      </c>
      <c r="AK484" s="16">
        <f t="shared" si="178"/>
        <v>1.9538</v>
      </c>
      <c r="AL484" s="16">
        <f t="shared" si="179"/>
        <v>2</v>
      </c>
    </row>
    <row r="485" spans="3:38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64"/>
        <v>0</v>
      </c>
      <c r="U485" s="16">
        <f t="shared" si="165"/>
        <v>0</v>
      </c>
      <c r="W485" s="16" t="str">
        <f t="shared" si="162"/>
        <v>2–12</v>
      </c>
      <c r="X485" s="16" t="str">
        <f t="shared" si="163"/>
        <v>UN</v>
      </c>
      <c r="Y485" s="16" t="str">
        <f t="shared" si="166"/>
        <v>3A</v>
      </c>
      <c r="Z485" s="16">
        <f t="shared" si="167"/>
        <v>0</v>
      </c>
      <c r="AA485" s="16">
        <f t="shared" si="168"/>
        <v>2</v>
      </c>
      <c r="AB485" s="16">
        <f t="shared" si="169"/>
        <v>1.9885999999999999</v>
      </c>
      <c r="AC485" s="16" t="str">
        <f t="shared" si="170"/>
        <v>—</v>
      </c>
      <c r="AD485" s="16">
        <f t="shared" si="171"/>
        <v>1.9459</v>
      </c>
      <c r="AE485" s="16">
        <f t="shared" si="172"/>
        <v>1.9414</v>
      </c>
      <c r="AF485" s="16">
        <f t="shared" si="173"/>
        <v>1.9008</v>
      </c>
      <c r="AG485" s="16" t="str">
        <f t="shared" si="174"/>
        <v>3B</v>
      </c>
      <c r="AH485" s="16">
        <f t="shared" si="175"/>
        <v>1.91</v>
      </c>
      <c r="AI485" s="16">
        <f t="shared" si="176"/>
        <v>1.9198</v>
      </c>
      <c r="AJ485" s="16">
        <f t="shared" si="177"/>
        <v>1.9459</v>
      </c>
      <c r="AK485" s="16">
        <f t="shared" si="178"/>
        <v>1.9518</v>
      </c>
      <c r="AL485" s="16">
        <f t="shared" si="179"/>
        <v>2</v>
      </c>
    </row>
    <row r="486" spans="3:38" x14ac:dyDescent="0.25">
      <c r="C486" s="16" t="s">
        <v>799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64"/>
        <v>2–14</v>
      </c>
      <c r="U486" s="16" t="str">
        <f t="shared" si="165"/>
        <v>UNS</v>
      </c>
      <c r="W486" s="16" t="str">
        <f t="shared" si="162"/>
        <v>2–14</v>
      </c>
      <c r="X486" s="16" t="str">
        <f t="shared" si="163"/>
        <v>UNS</v>
      </c>
      <c r="Y486" s="16" t="str">
        <f t="shared" si="166"/>
        <v>2A</v>
      </c>
      <c r="Z486" s="16">
        <f t="shared" si="167"/>
        <v>1.6999999999999999E-3</v>
      </c>
      <c r="AA486" s="16">
        <f t="shared" si="168"/>
        <v>1.9983</v>
      </c>
      <c r="AB486" s="16">
        <f t="shared" si="169"/>
        <v>1.988</v>
      </c>
      <c r="AC486" s="16" t="str">
        <f t="shared" si="170"/>
        <v>—</v>
      </c>
      <c r="AD486" s="16">
        <f t="shared" si="171"/>
        <v>1.9519</v>
      </c>
      <c r="AE486" s="16">
        <f t="shared" si="172"/>
        <v>1.9461999999999999</v>
      </c>
      <c r="AF486" s="16">
        <f t="shared" si="173"/>
        <v>1.9133</v>
      </c>
      <c r="AG486" s="16" t="str">
        <f t="shared" si="174"/>
        <v>2B</v>
      </c>
      <c r="AH486" s="16">
        <f t="shared" si="175"/>
        <v>1.923</v>
      </c>
      <c r="AI486" s="16">
        <f t="shared" si="176"/>
        <v>1.9379999999999999</v>
      </c>
      <c r="AJ486" s="16">
        <f t="shared" si="177"/>
        <v>1.9536</v>
      </c>
      <c r="AK486" s="16">
        <f t="shared" si="178"/>
        <v>1.9610000000000001</v>
      </c>
      <c r="AL486" s="16">
        <f t="shared" si="179"/>
        <v>2</v>
      </c>
    </row>
    <row r="487" spans="3:38" x14ac:dyDescent="0.25">
      <c r="C487" s="16" t="s">
        <v>800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64"/>
        <v>2–16</v>
      </c>
      <c r="U487" s="16" t="str">
        <f t="shared" si="165"/>
        <v>UN</v>
      </c>
      <c r="W487" s="16" t="str">
        <f t="shared" si="162"/>
        <v>2–16</v>
      </c>
      <c r="X487" s="16" t="str">
        <f t="shared" si="163"/>
        <v>UN</v>
      </c>
      <c r="Y487" s="16" t="str">
        <f t="shared" si="166"/>
        <v>2A</v>
      </c>
      <c r="Z487" s="16">
        <f t="shared" si="167"/>
        <v>1.6000000000000001E-3</v>
      </c>
      <c r="AA487" s="16">
        <f t="shared" si="168"/>
        <v>1.9984</v>
      </c>
      <c r="AB487" s="16">
        <f t="shared" si="169"/>
        <v>1.9890000000000001</v>
      </c>
      <c r="AC487" s="16" t="str">
        <f t="shared" si="170"/>
        <v>—</v>
      </c>
      <c r="AD487" s="16">
        <f t="shared" si="171"/>
        <v>1.9578</v>
      </c>
      <c r="AE487" s="16">
        <f t="shared" si="172"/>
        <v>1.9523999999999999</v>
      </c>
      <c r="AF487" s="16">
        <f t="shared" si="173"/>
        <v>1.9238999999999999</v>
      </c>
      <c r="AG487" s="16" t="str">
        <f t="shared" si="174"/>
        <v>2B</v>
      </c>
      <c r="AH487" s="16">
        <f t="shared" si="175"/>
        <v>1.9319999999999999</v>
      </c>
      <c r="AI487" s="16">
        <f t="shared" si="176"/>
        <v>1.946</v>
      </c>
      <c r="AJ487" s="16">
        <f t="shared" si="177"/>
        <v>1.9594</v>
      </c>
      <c r="AK487" s="16">
        <f t="shared" si="178"/>
        <v>1.9663999999999999</v>
      </c>
      <c r="AL487" s="16">
        <f t="shared" si="179"/>
        <v>2</v>
      </c>
    </row>
    <row r="488" spans="3:38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64"/>
        <v>0</v>
      </c>
      <c r="U488" s="16">
        <f t="shared" si="165"/>
        <v>0</v>
      </c>
      <c r="W488" s="16" t="str">
        <f t="shared" si="162"/>
        <v>2–16</v>
      </c>
      <c r="X488" s="16" t="str">
        <f t="shared" si="163"/>
        <v>UN</v>
      </c>
      <c r="Y488" s="16" t="str">
        <f t="shared" si="166"/>
        <v>3A</v>
      </c>
      <c r="Z488" s="16">
        <f t="shared" si="167"/>
        <v>0</v>
      </c>
      <c r="AA488" s="16">
        <f t="shared" si="168"/>
        <v>2</v>
      </c>
      <c r="AB488" s="16">
        <f t="shared" si="169"/>
        <v>1.9905999999999999</v>
      </c>
      <c r="AC488" s="16" t="str">
        <f t="shared" si="170"/>
        <v>—</v>
      </c>
      <c r="AD488" s="16">
        <f t="shared" si="171"/>
        <v>1.9594</v>
      </c>
      <c r="AE488" s="16">
        <f t="shared" si="172"/>
        <v>1.9554</v>
      </c>
      <c r="AF488" s="16">
        <f t="shared" si="173"/>
        <v>1.9255</v>
      </c>
      <c r="AG488" s="16" t="str">
        <f t="shared" si="174"/>
        <v>3B</v>
      </c>
      <c r="AH488" s="16">
        <f t="shared" si="175"/>
        <v>1.9319999999999999</v>
      </c>
      <c r="AI488" s="16">
        <f t="shared" si="176"/>
        <v>1.9408000000000001</v>
      </c>
      <c r="AJ488" s="16">
        <f t="shared" si="177"/>
        <v>1.9594</v>
      </c>
      <c r="AK488" s="16">
        <f t="shared" si="178"/>
        <v>1.9645999999999999</v>
      </c>
      <c r="AL488" s="16">
        <f t="shared" si="179"/>
        <v>2</v>
      </c>
    </row>
    <row r="489" spans="3:38" x14ac:dyDescent="0.25">
      <c r="C489" s="16" t="s">
        <v>801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64"/>
        <v>2–18</v>
      </c>
      <c r="U489" s="16" t="str">
        <f t="shared" si="165"/>
        <v>UNS</v>
      </c>
      <c r="W489" s="16" t="str">
        <f t="shared" si="162"/>
        <v>2–18</v>
      </c>
      <c r="X489" s="16" t="str">
        <f t="shared" si="163"/>
        <v>UNS</v>
      </c>
      <c r="Y489" s="16" t="str">
        <f t="shared" si="166"/>
        <v>2A</v>
      </c>
      <c r="Z489" s="16">
        <f t="shared" si="167"/>
        <v>1.5E-3</v>
      </c>
      <c r="AA489" s="16">
        <f t="shared" si="168"/>
        <v>1.9984999999999999</v>
      </c>
      <c r="AB489" s="16">
        <f t="shared" si="169"/>
        <v>1.9898</v>
      </c>
      <c r="AC489" s="16" t="str">
        <f t="shared" si="170"/>
        <v>—</v>
      </c>
      <c r="AD489" s="16">
        <f t="shared" si="171"/>
        <v>1.9623999999999999</v>
      </c>
      <c r="AE489" s="16">
        <f t="shared" si="172"/>
        <v>1.9573</v>
      </c>
      <c r="AF489" s="16">
        <f t="shared" si="173"/>
        <v>1.9323999999999999</v>
      </c>
      <c r="AG489" s="16" t="str">
        <f t="shared" si="174"/>
        <v>2B</v>
      </c>
      <c r="AH489" s="16">
        <f t="shared" si="175"/>
        <v>1.94</v>
      </c>
      <c r="AI489" s="16">
        <f t="shared" si="176"/>
        <v>1.9530000000000001</v>
      </c>
      <c r="AJ489" s="16">
        <f t="shared" si="177"/>
        <v>1.9639</v>
      </c>
      <c r="AK489" s="16">
        <f t="shared" si="178"/>
        <v>1.9705999999999999</v>
      </c>
      <c r="AL489" s="16">
        <f t="shared" si="179"/>
        <v>2</v>
      </c>
    </row>
    <row r="490" spans="3:38" x14ac:dyDescent="0.25">
      <c r="C490" s="16" t="s">
        <v>802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64"/>
        <v>2–20</v>
      </c>
      <c r="U490" s="16" t="str">
        <f t="shared" si="165"/>
        <v>UN</v>
      </c>
      <c r="W490" s="16" t="str">
        <f t="shared" si="162"/>
        <v>2–20</v>
      </c>
      <c r="X490" s="16" t="str">
        <f t="shared" si="163"/>
        <v>UN</v>
      </c>
      <c r="Y490" s="16" t="str">
        <f t="shared" si="166"/>
        <v>2A</v>
      </c>
      <c r="Z490" s="16">
        <f t="shared" si="167"/>
        <v>1.5E-3</v>
      </c>
      <c r="AA490" s="16">
        <f t="shared" si="168"/>
        <v>1.9984999999999999</v>
      </c>
      <c r="AB490" s="16">
        <f t="shared" si="169"/>
        <v>1.9903999999999999</v>
      </c>
      <c r="AC490" s="16" t="str">
        <f t="shared" si="170"/>
        <v>—</v>
      </c>
      <c r="AD490" s="16">
        <f t="shared" si="171"/>
        <v>1.966</v>
      </c>
      <c r="AE490" s="16">
        <f t="shared" si="172"/>
        <v>1.9611000000000001</v>
      </c>
      <c r="AF490" s="16">
        <f t="shared" si="173"/>
        <v>1.9390000000000001</v>
      </c>
      <c r="AG490" s="16" t="str">
        <f t="shared" si="174"/>
        <v>2B</v>
      </c>
      <c r="AH490" s="16">
        <f t="shared" si="175"/>
        <v>1.946</v>
      </c>
      <c r="AI490" s="16">
        <f t="shared" si="176"/>
        <v>1.9570000000000001</v>
      </c>
      <c r="AJ490" s="16">
        <f t="shared" si="177"/>
        <v>1.9675</v>
      </c>
      <c r="AK490" s="16">
        <f t="shared" si="178"/>
        <v>1.9739</v>
      </c>
      <c r="AL490" s="16">
        <f t="shared" si="179"/>
        <v>2</v>
      </c>
    </row>
    <row r="491" spans="3:38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64"/>
        <v>0</v>
      </c>
      <c r="U491" s="16">
        <f t="shared" si="165"/>
        <v>0</v>
      </c>
      <c r="W491" s="16" t="str">
        <f t="shared" si="162"/>
        <v>2–20</v>
      </c>
      <c r="X491" s="16" t="str">
        <f t="shared" si="163"/>
        <v>UN</v>
      </c>
      <c r="Y491" s="16" t="str">
        <f t="shared" si="166"/>
        <v>3A</v>
      </c>
      <c r="Z491" s="16">
        <f t="shared" si="167"/>
        <v>0</v>
      </c>
      <c r="AA491" s="16">
        <f t="shared" si="168"/>
        <v>2</v>
      </c>
      <c r="AB491" s="16">
        <f t="shared" si="169"/>
        <v>1.9919</v>
      </c>
      <c r="AC491" s="16" t="str">
        <f t="shared" si="170"/>
        <v>—</v>
      </c>
      <c r="AD491" s="16">
        <f t="shared" si="171"/>
        <v>1.9675</v>
      </c>
      <c r="AE491" s="16">
        <f t="shared" si="172"/>
        <v>1.9638</v>
      </c>
      <c r="AF491" s="16">
        <f t="shared" si="173"/>
        <v>1.9404999999999999</v>
      </c>
      <c r="AG491" s="16" t="str">
        <f t="shared" si="174"/>
        <v>3B</v>
      </c>
      <c r="AH491" s="16">
        <f t="shared" si="175"/>
        <v>1.946</v>
      </c>
      <c r="AI491" s="16">
        <f t="shared" si="176"/>
        <v>1.9537</v>
      </c>
      <c r="AJ491" s="16">
        <f t="shared" si="177"/>
        <v>1.9675</v>
      </c>
      <c r="AK491" s="16">
        <f t="shared" si="178"/>
        <v>1.9722999999999999</v>
      </c>
      <c r="AL491" s="16">
        <f t="shared" si="179"/>
        <v>2</v>
      </c>
    </row>
    <row r="492" spans="3:38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64"/>
        <v>21⁄16–16</v>
      </c>
      <c r="U492" s="16" t="str">
        <f t="shared" si="165"/>
        <v>UNS</v>
      </c>
      <c r="W492" s="16" t="str">
        <f t="shared" si="162"/>
        <v>21⁄16–16</v>
      </c>
      <c r="X492" s="16" t="str">
        <f t="shared" si="163"/>
        <v>UNS</v>
      </c>
      <c r="Y492" s="16" t="str">
        <f t="shared" si="166"/>
        <v>2A</v>
      </c>
      <c r="Z492" s="16">
        <f t="shared" si="167"/>
        <v>1.6000000000000001E-3</v>
      </c>
      <c r="AA492" s="16">
        <f t="shared" si="168"/>
        <v>2.0609000000000002</v>
      </c>
      <c r="AB492" s="16">
        <f t="shared" si="169"/>
        <v>2.0514999999999999</v>
      </c>
      <c r="AC492" s="16" t="str">
        <f t="shared" si="170"/>
        <v>—</v>
      </c>
      <c r="AD492" s="16">
        <f t="shared" si="171"/>
        <v>2.0203000000000002</v>
      </c>
      <c r="AE492" s="16">
        <f t="shared" si="172"/>
        <v>2.0148999999999999</v>
      </c>
      <c r="AF492" s="16">
        <f t="shared" si="173"/>
        <v>1.9863999999999999</v>
      </c>
      <c r="AG492" s="16" t="str">
        <f t="shared" si="174"/>
        <v>2B</v>
      </c>
      <c r="AH492" s="16">
        <f t="shared" si="175"/>
        <v>1.9950000000000001</v>
      </c>
      <c r="AI492" s="16">
        <f t="shared" si="176"/>
        <v>2.0089999999999999</v>
      </c>
      <c r="AJ492" s="16">
        <f t="shared" si="177"/>
        <v>2.0219</v>
      </c>
      <c r="AK492" s="16">
        <f t="shared" si="178"/>
        <v>2.0289000000000001</v>
      </c>
      <c r="AL492" s="16">
        <f t="shared" si="179"/>
        <v>2.0625</v>
      </c>
    </row>
    <row r="493" spans="3:38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64"/>
        <v>0</v>
      </c>
      <c r="U493" s="16">
        <f t="shared" si="165"/>
        <v>0</v>
      </c>
      <c r="W493" s="16" t="str">
        <f t="shared" si="162"/>
        <v>21⁄16–16</v>
      </c>
      <c r="X493" s="16" t="str">
        <f t="shared" si="163"/>
        <v>UNS</v>
      </c>
      <c r="Y493" s="16" t="str">
        <f t="shared" si="166"/>
        <v>3A</v>
      </c>
      <c r="Z493" s="16">
        <f t="shared" si="167"/>
        <v>0</v>
      </c>
      <c r="AA493" s="16">
        <f t="shared" si="168"/>
        <v>2.0625</v>
      </c>
      <c r="AB493" s="16">
        <f t="shared" si="169"/>
        <v>2.0531000000000001</v>
      </c>
      <c r="AC493" s="16" t="str">
        <f t="shared" si="170"/>
        <v>—</v>
      </c>
      <c r="AD493" s="16">
        <f t="shared" si="171"/>
        <v>2.0219</v>
      </c>
      <c r="AE493" s="16">
        <f t="shared" si="172"/>
        <v>2.0179</v>
      </c>
      <c r="AF493" s="16">
        <f t="shared" si="173"/>
        <v>1.988</v>
      </c>
      <c r="AG493" s="16" t="str">
        <f t="shared" si="174"/>
        <v>3B</v>
      </c>
      <c r="AH493" s="16">
        <f t="shared" si="175"/>
        <v>1.9950000000000001</v>
      </c>
      <c r="AI493" s="16">
        <f t="shared" si="176"/>
        <v>2.0032999999999999</v>
      </c>
      <c r="AJ493" s="16">
        <f t="shared" si="177"/>
        <v>2.0219</v>
      </c>
      <c r="AK493" s="16">
        <f t="shared" si="178"/>
        <v>2.0270999999999999</v>
      </c>
      <c r="AL493" s="16">
        <f t="shared" si="179"/>
        <v>2.0625</v>
      </c>
    </row>
    <row r="494" spans="3:38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64"/>
        <v>21⁄8–6</v>
      </c>
      <c r="U494" s="16" t="str">
        <f t="shared" si="165"/>
        <v>UN</v>
      </c>
      <c r="W494" s="16" t="str">
        <f t="shared" si="162"/>
        <v>21⁄8–6</v>
      </c>
      <c r="X494" s="16" t="str">
        <f t="shared" si="163"/>
        <v>UN</v>
      </c>
      <c r="Y494" s="16" t="str">
        <f t="shared" si="166"/>
        <v>2A</v>
      </c>
      <c r="Z494" s="16">
        <f t="shared" si="167"/>
        <v>2.5999999999999999E-3</v>
      </c>
      <c r="AA494" s="16">
        <f t="shared" si="168"/>
        <v>2.1223999999999998</v>
      </c>
      <c r="AB494" s="16">
        <f t="shared" si="169"/>
        <v>2.1042000000000001</v>
      </c>
      <c r="AC494" s="16" t="str">
        <f t="shared" si="170"/>
        <v>—</v>
      </c>
      <c r="AD494" s="16">
        <f t="shared" si="171"/>
        <v>2.0141</v>
      </c>
      <c r="AE494" s="16">
        <f t="shared" si="172"/>
        <v>2.0053999999999998</v>
      </c>
      <c r="AF494" s="16">
        <f t="shared" si="173"/>
        <v>1.9239999999999999</v>
      </c>
      <c r="AG494" s="16" t="str">
        <f t="shared" si="174"/>
        <v>2B</v>
      </c>
      <c r="AH494" s="16">
        <f t="shared" si="175"/>
        <v>1.9450000000000001</v>
      </c>
      <c r="AI494" s="16">
        <f t="shared" si="176"/>
        <v>1.9750000000000001</v>
      </c>
      <c r="AJ494" s="16">
        <f t="shared" si="177"/>
        <v>2.0167000000000002</v>
      </c>
      <c r="AK494" s="16">
        <f t="shared" si="178"/>
        <v>2.028</v>
      </c>
      <c r="AL494" s="16">
        <f t="shared" si="179"/>
        <v>2.125</v>
      </c>
    </row>
    <row r="495" spans="3:38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64"/>
        <v>0</v>
      </c>
      <c r="U495" s="16">
        <f t="shared" si="165"/>
        <v>0</v>
      </c>
      <c r="W495" s="16" t="str">
        <f t="shared" si="162"/>
        <v>21⁄8–6</v>
      </c>
      <c r="X495" s="16" t="str">
        <f t="shared" si="163"/>
        <v>UN</v>
      </c>
      <c r="Y495" s="16" t="str">
        <f t="shared" si="166"/>
        <v>3A</v>
      </c>
      <c r="Z495" s="16">
        <f t="shared" si="167"/>
        <v>0</v>
      </c>
      <c r="AA495" s="16">
        <f t="shared" si="168"/>
        <v>2.125</v>
      </c>
      <c r="AB495" s="16">
        <f t="shared" si="169"/>
        <v>2.1067999999999998</v>
      </c>
      <c r="AC495" s="16" t="str">
        <f t="shared" si="170"/>
        <v>—</v>
      </c>
      <c r="AD495" s="16">
        <f t="shared" si="171"/>
        <v>2.0167000000000002</v>
      </c>
      <c r="AE495" s="16">
        <f t="shared" si="172"/>
        <v>2.0102000000000002</v>
      </c>
      <c r="AF495" s="16">
        <f t="shared" si="173"/>
        <v>1.9266000000000001</v>
      </c>
      <c r="AG495" s="16" t="str">
        <f t="shared" si="174"/>
        <v>3B</v>
      </c>
      <c r="AH495" s="16">
        <f t="shared" si="175"/>
        <v>1.9450000000000001</v>
      </c>
      <c r="AI495" s="16">
        <f t="shared" si="176"/>
        <v>1.9645999999999999</v>
      </c>
      <c r="AJ495" s="16">
        <f t="shared" si="177"/>
        <v>2.0167000000000002</v>
      </c>
      <c r="AK495" s="16">
        <f t="shared" si="178"/>
        <v>2.0251000000000001</v>
      </c>
      <c r="AL495" s="16">
        <f t="shared" si="179"/>
        <v>2.125</v>
      </c>
    </row>
    <row r="496" spans="3:38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64"/>
        <v>21⁄8–8</v>
      </c>
      <c r="U496" s="16" t="str">
        <f t="shared" si="165"/>
        <v>UN</v>
      </c>
      <c r="W496" s="16" t="str">
        <f t="shared" si="162"/>
        <v>21⁄8–8</v>
      </c>
      <c r="X496" s="16" t="str">
        <f t="shared" si="163"/>
        <v>UN</v>
      </c>
      <c r="Y496" s="16" t="str">
        <f t="shared" si="166"/>
        <v>2A</v>
      </c>
      <c r="Z496" s="16">
        <f t="shared" si="167"/>
        <v>2.3999999999999998E-3</v>
      </c>
      <c r="AA496" s="16">
        <f t="shared" si="168"/>
        <v>2.1225999999999998</v>
      </c>
      <c r="AB496" s="16">
        <f t="shared" si="169"/>
        <v>2.1076000000000001</v>
      </c>
      <c r="AC496" s="16">
        <f t="shared" si="170"/>
        <v>2.1000999999999999</v>
      </c>
      <c r="AD496" s="16">
        <f t="shared" si="171"/>
        <v>2.0413999999999999</v>
      </c>
      <c r="AE496" s="16">
        <f t="shared" si="172"/>
        <v>2.0335000000000001</v>
      </c>
      <c r="AF496" s="16">
        <f t="shared" si="173"/>
        <v>1.9738</v>
      </c>
      <c r="AG496" s="16" t="str">
        <f t="shared" si="174"/>
        <v>2B</v>
      </c>
      <c r="AH496" s="16">
        <f t="shared" si="175"/>
        <v>1.99</v>
      </c>
      <c r="AI496" s="16">
        <f t="shared" si="176"/>
        <v>2.0150000000000001</v>
      </c>
      <c r="AJ496" s="16">
        <f t="shared" si="177"/>
        <v>2.0438000000000001</v>
      </c>
      <c r="AK496" s="16">
        <f t="shared" si="178"/>
        <v>2.0539999999999998</v>
      </c>
      <c r="AL496" s="16">
        <f t="shared" si="179"/>
        <v>2.125</v>
      </c>
    </row>
    <row r="497" spans="3:38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64"/>
        <v>0</v>
      </c>
      <c r="U497" s="16">
        <f t="shared" si="165"/>
        <v>0</v>
      </c>
      <c r="W497" s="16" t="str">
        <f t="shared" si="162"/>
        <v>21⁄8–8</v>
      </c>
      <c r="X497" s="16" t="str">
        <f t="shared" si="163"/>
        <v>UN</v>
      </c>
      <c r="Y497" s="16" t="str">
        <f t="shared" si="166"/>
        <v>3A</v>
      </c>
      <c r="Z497" s="16">
        <f t="shared" si="167"/>
        <v>0</v>
      </c>
      <c r="AA497" s="16">
        <f t="shared" si="168"/>
        <v>2.125</v>
      </c>
      <c r="AB497" s="16">
        <f t="shared" si="169"/>
        <v>2.11</v>
      </c>
      <c r="AC497" s="16" t="str">
        <f t="shared" si="170"/>
        <v>—</v>
      </c>
      <c r="AD497" s="16">
        <f t="shared" si="171"/>
        <v>2.0438000000000001</v>
      </c>
      <c r="AE497" s="16">
        <f t="shared" si="172"/>
        <v>2.0379</v>
      </c>
      <c r="AF497" s="16">
        <f t="shared" si="173"/>
        <v>1.9762</v>
      </c>
      <c r="AG497" s="16" t="str">
        <f t="shared" si="174"/>
        <v>3B</v>
      </c>
      <c r="AH497" s="16">
        <f t="shared" si="175"/>
        <v>1.99</v>
      </c>
      <c r="AI497" s="16">
        <f t="shared" si="176"/>
        <v>2.0047000000000001</v>
      </c>
      <c r="AJ497" s="16">
        <f t="shared" si="177"/>
        <v>2.0438000000000001</v>
      </c>
      <c r="AK497" s="16">
        <f t="shared" si="178"/>
        <v>2.0514999999999999</v>
      </c>
      <c r="AL497" s="16">
        <f t="shared" si="179"/>
        <v>2.125</v>
      </c>
    </row>
    <row r="498" spans="3:38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64"/>
        <v>21⁄8–12</v>
      </c>
      <c r="U498" s="16" t="str">
        <f t="shared" si="165"/>
        <v>UN</v>
      </c>
      <c r="W498" s="16" t="str">
        <f t="shared" si="162"/>
        <v>21⁄8–12</v>
      </c>
      <c r="X498" s="16" t="str">
        <f t="shared" si="163"/>
        <v>UN</v>
      </c>
      <c r="Y498" s="16" t="str">
        <f t="shared" si="166"/>
        <v>2A</v>
      </c>
      <c r="Z498" s="16">
        <f t="shared" si="167"/>
        <v>1.8E-3</v>
      </c>
      <c r="AA498" s="16">
        <f t="shared" si="168"/>
        <v>2.1232000000000002</v>
      </c>
      <c r="AB498" s="16">
        <f t="shared" si="169"/>
        <v>2.1118000000000001</v>
      </c>
      <c r="AC498" s="16" t="str">
        <f t="shared" si="170"/>
        <v>—</v>
      </c>
      <c r="AD498" s="16">
        <f t="shared" si="171"/>
        <v>2.0691000000000002</v>
      </c>
      <c r="AE498" s="16">
        <f t="shared" si="172"/>
        <v>2.0630000000000002</v>
      </c>
      <c r="AF498" s="16">
        <f t="shared" si="173"/>
        <v>2.024</v>
      </c>
      <c r="AG498" s="16" t="str">
        <f t="shared" si="174"/>
        <v>2B</v>
      </c>
      <c r="AH498" s="16">
        <f t="shared" si="175"/>
        <v>2.0350000000000001</v>
      </c>
      <c r="AI498" s="16">
        <f t="shared" si="176"/>
        <v>2.0529999999999999</v>
      </c>
      <c r="AJ498" s="16">
        <f t="shared" si="177"/>
        <v>2.0709</v>
      </c>
      <c r="AK498" s="16">
        <f t="shared" si="178"/>
        <v>2.0788000000000002</v>
      </c>
      <c r="AL498" s="16">
        <f t="shared" si="179"/>
        <v>2.125</v>
      </c>
    </row>
    <row r="499" spans="3:38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64"/>
        <v>0</v>
      </c>
      <c r="U499" s="16">
        <f t="shared" si="165"/>
        <v>0</v>
      </c>
      <c r="W499" s="16" t="str">
        <f t="shared" si="162"/>
        <v>21⁄8–12</v>
      </c>
      <c r="X499" s="16" t="str">
        <f t="shared" si="163"/>
        <v>UN</v>
      </c>
      <c r="Y499" s="16" t="str">
        <f t="shared" si="166"/>
        <v>3A</v>
      </c>
      <c r="Z499" s="16">
        <f t="shared" si="167"/>
        <v>0</v>
      </c>
      <c r="AA499" s="16">
        <f t="shared" si="168"/>
        <v>2.125</v>
      </c>
      <c r="AB499" s="16">
        <f t="shared" si="169"/>
        <v>2.1135999999999999</v>
      </c>
      <c r="AC499" s="16" t="str">
        <f t="shared" si="170"/>
        <v>—</v>
      </c>
      <c r="AD499" s="16">
        <f t="shared" si="171"/>
        <v>2.0709</v>
      </c>
      <c r="AE499" s="16">
        <f t="shared" si="172"/>
        <v>2.0663999999999998</v>
      </c>
      <c r="AF499" s="16">
        <f t="shared" si="173"/>
        <v>2.0257999999999998</v>
      </c>
      <c r="AG499" s="16" t="str">
        <f t="shared" si="174"/>
        <v>3B</v>
      </c>
      <c r="AH499" s="16">
        <f t="shared" si="175"/>
        <v>2.0350000000000001</v>
      </c>
      <c r="AI499" s="16">
        <f t="shared" si="176"/>
        <v>2.0448</v>
      </c>
      <c r="AJ499" s="16">
        <f t="shared" si="177"/>
        <v>2.0709</v>
      </c>
      <c r="AK499" s="16">
        <f t="shared" si="178"/>
        <v>2.0768</v>
      </c>
      <c r="AL499" s="16">
        <f t="shared" si="179"/>
        <v>2.125</v>
      </c>
    </row>
    <row r="500" spans="3:38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64"/>
        <v>21⁄8–16</v>
      </c>
      <c r="U500" s="16" t="str">
        <f t="shared" si="165"/>
        <v>UN</v>
      </c>
      <c r="W500" s="16" t="str">
        <f t="shared" si="162"/>
        <v>21⁄8–16</v>
      </c>
      <c r="X500" s="16" t="str">
        <f t="shared" si="163"/>
        <v>UN</v>
      </c>
      <c r="Y500" s="16" t="str">
        <f t="shared" si="166"/>
        <v>2A</v>
      </c>
      <c r="Z500" s="16">
        <f t="shared" si="167"/>
        <v>1.6000000000000001E-3</v>
      </c>
      <c r="AA500" s="16">
        <f t="shared" si="168"/>
        <v>2.1234000000000002</v>
      </c>
      <c r="AB500" s="16">
        <f t="shared" si="169"/>
        <v>2.1139999999999999</v>
      </c>
      <c r="AC500" s="16" t="str">
        <f t="shared" si="170"/>
        <v>—</v>
      </c>
      <c r="AD500" s="16">
        <f t="shared" si="171"/>
        <v>2.0828000000000002</v>
      </c>
      <c r="AE500" s="16">
        <f t="shared" si="172"/>
        <v>2.0773999999999999</v>
      </c>
      <c r="AF500" s="16">
        <f t="shared" si="173"/>
        <v>2.0489000000000002</v>
      </c>
      <c r="AG500" s="16" t="str">
        <f t="shared" si="174"/>
        <v>2B</v>
      </c>
      <c r="AH500" s="16">
        <f t="shared" si="175"/>
        <v>2.0569999999999999</v>
      </c>
      <c r="AI500" s="16">
        <f t="shared" si="176"/>
        <v>2.0710000000000002</v>
      </c>
      <c r="AJ500" s="16">
        <f t="shared" si="177"/>
        <v>2.0844</v>
      </c>
      <c r="AK500" s="16">
        <f t="shared" si="178"/>
        <v>2.0914000000000001</v>
      </c>
      <c r="AL500" s="16">
        <f t="shared" si="179"/>
        <v>2.125</v>
      </c>
    </row>
    <row r="501" spans="3:38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64"/>
        <v>0</v>
      </c>
      <c r="U501" s="16">
        <f t="shared" si="165"/>
        <v>0</v>
      </c>
      <c r="W501" s="16" t="str">
        <f t="shared" si="162"/>
        <v>21⁄8–16</v>
      </c>
      <c r="X501" s="16" t="str">
        <f t="shared" si="163"/>
        <v>UN</v>
      </c>
      <c r="Y501" s="16" t="str">
        <f t="shared" si="166"/>
        <v>3A</v>
      </c>
      <c r="Z501" s="16">
        <f t="shared" si="167"/>
        <v>0</v>
      </c>
      <c r="AA501" s="16">
        <f t="shared" si="168"/>
        <v>2.125</v>
      </c>
      <c r="AB501" s="16">
        <f t="shared" si="169"/>
        <v>2.1156000000000001</v>
      </c>
      <c r="AC501" s="16" t="str">
        <f t="shared" si="170"/>
        <v>—</v>
      </c>
      <c r="AD501" s="16">
        <f t="shared" si="171"/>
        <v>2.0844</v>
      </c>
      <c r="AE501" s="16">
        <f t="shared" si="172"/>
        <v>2.0802999999999998</v>
      </c>
      <c r="AF501" s="16">
        <f t="shared" si="173"/>
        <v>2.0505</v>
      </c>
      <c r="AG501" s="16" t="str">
        <f t="shared" si="174"/>
        <v>3B</v>
      </c>
      <c r="AH501" s="16">
        <f t="shared" si="175"/>
        <v>2.0569999999999999</v>
      </c>
      <c r="AI501" s="16">
        <f t="shared" si="176"/>
        <v>2.0657999999999999</v>
      </c>
      <c r="AJ501" s="16">
        <f t="shared" si="177"/>
        <v>2.0844</v>
      </c>
      <c r="AK501" s="16">
        <f t="shared" si="178"/>
        <v>2.0895999999999999</v>
      </c>
      <c r="AL501" s="16">
        <f t="shared" si="179"/>
        <v>2.125</v>
      </c>
    </row>
    <row r="502" spans="3:38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64"/>
        <v>21⁄8–20</v>
      </c>
      <c r="U502" s="16" t="str">
        <f t="shared" si="165"/>
        <v>UN</v>
      </c>
      <c r="W502" s="16" t="str">
        <f t="shared" si="162"/>
        <v>21⁄8–20</v>
      </c>
      <c r="X502" s="16" t="str">
        <f t="shared" si="163"/>
        <v>UN</v>
      </c>
      <c r="Y502" s="16" t="str">
        <f t="shared" si="166"/>
        <v>2A</v>
      </c>
      <c r="Z502" s="16">
        <f t="shared" si="167"/>
        <v>1.5E-3</v>
      </c>
      <c r="AA502" s="16">
        <f t="shared" si="168"/>
        <v>2.1234999999999999</v>
      </c>
      <c r="AB502" s="16">
        <f t="shared" si="169"/>
        <v>2.1154000000000002</v>
      </c>
      <c r="AC502" s="16" t="str">
        <f t="shared" si="170"/>
        <v>—</v>
      </c>
      <c r="AD502" s="16">
        <f t="shared" si="171"/>
        <v>2.0910000000000002</v>
      </c>
      <c r="AE502" s="16">
        <f t="shared" si="172"/>
        <v>2.0861000000000001</v>
      </c>
      <c r="AF502" s="16">
        <f t="shared" si="173"/>
        <v>2.0640000000000001</v>
      </c>
      <c r="AG502" s="16" t="str">
        <f t="shared" si="174"/>
        <v>2B</v>
      </c>
      <c r="AH502" s="16">
        <f t="shared" si="175"/>
        <v>2.0710000000000002</v>
      </c>
      <c r="AI502" s="16">
        <f t="shared" si="176"/>
        <v>2.0819999999999999</v>
      </c>
      <c r="AJ502" s="16">
        <f t="shared" si="177"/>
        <v>2.0924999999999998</v>
      </c>
      <c r="AK502" s="16">
        <f t="shared" si="178"/>
        <v>2.0989</v>
      </c>
      <c r="AL502" s="16">
        <f t="shared" si="179"/>
        <v>2.125</v>
      </c>
    </row>
    <row r="503" spans="3:38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64"/>
        <v>0</v>
      </c>
      <c r="U503" s="16">
        <f t="shared" si="165"/>
        <v>0</v>
      </c>
      <c r="W503" s="16" t="str">
        <f t="shared" si="162"/>
        <v>21⁄8–20</v>
      </c>
      <c r="X503" s="16" t="str">
        <f t="shared" si="163"/>
        <v>UN</v>
      </c>
      <c r="Y503" s="16" t="str">
        <f t="shared" si="166"/>
        <v>3A</v>
      </c>
      <c r="Z503" s="16">
        <f t="shared" si="167"/>
        <v>0</v>
      </c>
      <c r="AA503" s="16">
        <f t="shared" si="168"/>
        <v>2.125</v>
      </c>
      <c r="AB503" s="16">
        <f t="shared" si="169"/>
        <v>2.1168999999999998</v>
      </c>
      <c r="AC503" s="16" t="str">
        <f t="shared" si="170"/>
        <v>—</v>
      </c>
      <c r="AD503" s="16">
        <f t="shared" si="171"/>
        <v>2.0924999999999998</v>
      </c>
      <c r="AE503" s="16">
        <f t="shared" si="172"/>
        <v>2.0888</v>
      </c>
      <c r="AF503" s="16">
        <f t="shared" si="173"/>
        <v>2.0655000000000001</v>
      </c>
      <c r="AG503" s="16" t="str">
        <f t="shared" si="174"/>
        <v>3B</v>
      </c>
      <c r="AH503" s="16">
        <f t="shared" si="175"/>
        <v>2.0710000000000002</v>
      </c>
      <c r="AI503" s="16">
        <f t="shared" si="176"/>
        <v>2.0787</v>
      </c>
      <c r="AJ503" s="16">
        <f t="shared" si="177"/>
        <v>2.0924999999999998</v>
      </c>
      <c r="AK503" s="16">
        <f t="shared" si="178"/>
        <v>2.0973000000000002</v>
      </c>
      <c r="AL503" s="16">
        <f t="shared" si="179"/>
        <v>2.125</v>
      </c>
    </row>
    <row r="504" spans="3:38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64"/>
        <v>23⁄16–16</v>
      </c>
      <c r="U504" s="16" t="str">
        <f t="shared" si="165"/>
        <v>UNS</v>
      </c>
      <c r="W504" s="16" t="str">
        <f t="shared" si="162"/>
        <v>23⁄16–16</v>
      </c>
      <c r="X504" s="16" t="str">
        <f t="shared" si="163"/>
        <v>UNS</v>
      </c>
      <c r="Y504" s="16" t="str">
        <f t="shared" si="166"/>
        <v>2A</v>
      </c>
      <c r="Z504" s="16">
        <f t="shared" si="167"/>
        <v>1.6000000000000001E-3</v>
      </c>
      <c r="AA504" s="16">
        <f t="shared" si="168"/>
        <v>2.1859000000000002</v>
      </c>
      <c r="AB504" s="16">
        <f t="shared" si="169"/>
        <v>2.1764999999999999</v>
      </c>
      <c r="AC504" s="16" t="str">
        <f t="shared" si="170"/>
        <v>—</v>
      </c>
      <c r="AD504" s="16">
        <f t="shared" si="171"/>
        <v>2.1453000000000002</v>
      </c>
      <c r="AE504" s="16">
        <f t="shared" si="172"/>
        <v>2.1398999999999999</v>
      </c>
      <c r="AF504" s="16">
        <f t="shared" si="173"/>
        <v>2.1114000000000002</v>
      </c>
      <c r="AG504" s="16" t="str">
        <f t="shared" si="174"/>
        <v>2B</v>
      </c>
      <c r="AH504" s="16">
        <f t="shared" si="175"/>
        <v>2.12</v>
      </c>
      <c r="AI504" s="16">
        <f t="shared" si="176"/>
        <v>2.1339999999999999</v>
      </c>
      <c r="AJ504" s="16">
        <f t="shared" si="177"/>
        <v>2.1469</v>
      </c>
      <c r="AK504" s="16">
        <f t="shared" si="178"/>
        <v>2.1539000000000001</v>
      </c>
      <c r="AL504" s="16">
        <f t="shared" si="179"/>
        <v>2.1875</v>
      </c>
    </row>
    <row r="505" spans="3:38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64"/>
        <v>0</v>
      </c>
      <c r="U505" s="16">
        <f t="shared" si="165"/>
        <v>0</v>
      </c>
      <c r="W505" s="16" t="str">
        <f t="shared" si="162"/>
        <v>23⁄16–16</v>
      </c>
      <c r="X505" s="16" t="str">
        <f t="shared" si="163"/>
        <v>UNS</v>
      </c>
      <c r="Y505" s="16" t="str">
        <f t="shared" si="166"/>
        <v>3A</v>
      </c>
      <c r="Z505" s="16">
        <f t="shared" si="167"/>
        <v>0</v>
      </c>
      <c r="AA505" s="16">
        <f t="shared" si="168"/>
        <v>2.1875</v>
      </c>
      <c r="AB505" s="16">
        <f t="shared" si="169"/>
        <v>2.1781000000000001</v>
      </c>
      <c r="AC505" s="16" t="str">
        <f t="shared" si="170"/>
        <v>—</v>
      </c>
      <c r="AD505" s="16">
        <f t="shared" si="171"/>
        <v>2.1469</v>
      </c>
      <c r="AE505" s="16">
        <f t="shared" si="172"/>
        <v>2.1427999999999998</v>
      </c>
      <c r="AF505" s="16">
        <f t="shared" si="173"/>
        <v>2.113</v>
      </c>
      <c r="AG505" s="16" t="str">
        <f t="shared" si="174"/>
        <v>3B</v>
      </c>
      <c r="AH505" s="16">
        <f t="shared" si="175"/>
        <v>2.12</v>
      </c>
      <c r="AI505" s="16">
        <f t="shared" si="176"/>
        <v>2.1282999999999999</v>
      </c>
      <c r="AJ505" s="16">
        <f t="shared" si="177"/>
        <v>2.1469</v>
      </c>
      <c r="AK505" s="16">
        <f t="shared" si="178"/>
        <v>2.1520999999999999</v>
      </c>
      <c r="AL505" s="16">
        <f t="shared" si="179"/>
        <v>2.1875</v>
      </c>
    </row>
    <row r="506" spans="3:38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64"/>
        <v>21⁄4–41⁄2</v>
      </c>
      <c r="U506" s="16" t="str">
        <f t="shared" si="165"/>
        <v>UNC</v>
      </c>
      <c r="W506" s="16" t="str">
        <f t="shared" si="162"/>
        <v>21⁄4–41⁄2</v>
      </c>
      <c r="X506" s="16" t="str">
        <f t="shared" si="163"/>
        <v>UNC</v>
      </c>
      <c r="Y506" s="16" t="str">
        <f t="shared" si="166"/>
        <v>1A</v>
      </c>
      <c r="Z506" s="16">
        <f t="shared" si="167"/>
        <v>2.8999999999999998E-3</v>
      </c>
      <c r="AA506" s="16">
        <f t="shared" si="168"/>
        <v>2.2471000000000001</v>
      </c>
      <c r="AB506" s="16">
        <f t="shared" si="169"/>
        <v>2.2141000000000002</v>
      </c>
      <c r="AC506" s="16" t="str">
        <f t="shared" si="170"/>
        <v>—</v>
      </c>
      <c r="AD506" s="16">
        <f t="shared" si="171"/>
        <v>2.1027999999999998</v>
      </c>
      <c r="AE506" s="16">
        <f t="shared" si="172"/>
        <v>2.0882000000000001</v>
      </c>
      <c r="AF506" s="16">
        <f t="shared" si="173"/>
        <v>1.9823999999999999</v>
      </c>
      <c r="AG506" s="16" t="str">
        <f t="shared" si="174"/>
        <v>1B</v>
      </c>
      <c r="AH506" s="16">
        <f t="shared" si="175"/>
        <v>2.0089999999999999</v>
      </c>
      <c r="AI506" s="16">
        <f t="shared" si="176"/>
        <v>2.0449999999999999</v>
      </c>
      <c r="AJ506" s="16">
        <f t="shared" si="177"/>
        <v>2.1057000000000001</v>
      </c>
      <c r="AK506" s="16">
        <f t="shared" si="178"/>
        <v>2.1246999999999998</v>
      </c>
      <c r="AL506" s="16">
        <f t="shared" si="179"/>
        <v>2.25</v>
      </c>
    </row>
    <row r="507" spans="3:38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64"/>
        <v>0</v>
      </c>
      <c r="U507" s="16">
        <f t="shared" si="165"/>
        <v>0</v>
      </c>
      <c r="W507" s="16" t="str">
        <f t="shared" si="162"/>
        <v>21⁄4–41⁄2</v>
      </c>
      <c r="X507" s="16" t="str">
        <f t="shared" si="163"/>
        <v>UNC</v>
      </c>
      <c r="Y507" s="16" t="str">
        <f t="shared" si="166"/>
        <v>2A</v>
      </c>
      <c r="Z507" s="16">
        <f t="shared" si="167"/>
        <v>2.8999999999999998E-3</v>
      </c>
      <c r="AA507" s="16">
        <f t="shared" si="168"/>
        <v>2.2471000000000001</v>
      </c>
      <c r="AB507" s="16">
        <f t="shared" si="169"/>
        <v>2.2250999999999999</v>
      </c>
      <c r="AC507" s="16">
        <f t="shared" si="170"/>
        <v>2.2141000000000002</v>
      </c>
      <c r="AD507" s="16">
        <f t="shared" si="171"/>
        <v>2.1027999999999998</v>
      </c>
      <c r="AE507" s="16">
        <f t="shared" si="172"/>
        <v>2.0931000000000002</v>
      </c>
      <c r="AF507" s="16">
        <f t="shared" si="173"/>
        <v>1.9823999999999999</v>
      </c>
      <c r="AG507" s="16" t="str">
        <f t="shared" si="174"/>
        <v>2B</v>
      </c>
      <c r="AH507" s="16">
        <f t="shared" si="175"/>
        <v>2.0089999999999999</v>
      </c>
      <c r="AI507" s="16">
        <f t="shared" si="176"/>
        <v>2.0449999999999999</v>
      </c>
      <c r="AJ507" s="16">
        <f t="shared" si="177"/>
        <v>2.1057000000000001</v>
      </c>
      <c r="AK507" s="16">
        <f t="shared" si="178"/>
        <v>2.1183000000000001</v>
      </c>
      <c r="AL507" s="16">
        <f t="shared" si="179"/>
        <v>2.25</v>
      </c>
    </row>
    <row r="508" spans="3:38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64"/>
        <v>0</v>
      </c>
      <c r="U508" s="16">
        <f t="shared" si="165"/>
        <v>0</v>
      </c>
      <c r="W508" s="16" t="str">
        <f t="shared" si="162"/>
        <v>21⁄4–41⁄2</v>
      </c>
      <c r="X508" s="16" t="str">
        <f t="shared" si="163"/>
        <v>UNC</v>
      </c>
      <c r="Y508" s="16" t="str">
        <f t="shared" si="166"/>
        <v>3A</v>
      </c>
      <c r="Z508" s="16">
        <f t="shared" si="167"/>
        <v>0</v>
      </c>
      <c r="AA508" s="16">
        <f t="shared" si="168"/>
        <v>2.25</v>
      </c>
      <c r="AB508" s="16">
        <f t="shared" si="169"/>
        <v>2.2280000000000002</v>
      </c>
      <c r="AC508" s="16" t="str">
        <f t="shared" si="170"/>
        <v>—</v>
      </c>
      <c r="AD508" s="16">
        <f t="shared" si="171"/>
        <v>2.1057000000000001</v>
      </c>
      <c r="AE508" s="16">
        <f t="shared" si="172"/>
        <v>2.0983999999999998</v>
      </c>
      <c r="AF508" s="16">
        <f t="shared" si="173"/>
        <v>1.9853000000000001</v>
      </c>
      <c r="AG508" s="16" t="str">
        <f t="shared" si="174"/>
        <v>3B</v>
      </c>
      <c r="AH508" s="16">
        <f t="shared" si="175"/>
        <v>2.0089999999999999</v>
      </c>
      <c r="AI508" s="16">
        <f t="shared" si="176"/>
        <v>2.0360999999999998</v>
      </c>
      <c r="AJ508" s="16">
        <f t="shared" si="177"/>
        <v>2.1057000000000001</v>
      </c>
      <c r="AK508" s="16">
        <f t="shared" si="178"/>
        <v>2.1152000000000002</v>
      </c>
      <c r="AL508" s="16">
        <f t="shared" si="179"/>
        <v>2.25</v>
      </c>
    </row>
    <row r="509" spans="3:38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64"/>
        <v>21⁄4–6</v>
      </c>
      <c r="U509" s="16" t="str">
        <f t="shared" si="165"/>
        <v>UN</v>
      </c>
      <c r="W509" s="16" t="str">
        <f t="shared" si="162"/>
        <v>21⁄4–6</v>
      </c>
      <c r="X509" s="16" t="str">
        <f t="shared" si="163"/>
        <v>UN</v>
      </c>
      <c r="Y509" s="16" t="str">
        <f t="shared" si="166"/>
        <v>2A</v>
      </c>
      <c r="Z509" s="16">
        <f t="shared" si="167"/>
        <v>2.5999999999999999E-3</v>
      </c>
      <c r="AA509" s="16">
        <f t="shared" si="168"/>
        <v>2.2473999999999998</v>
      </c>
      <c r="AB509" s="16">
        <f t="shared" si="169"/>
        <v>2.2292000000000001</v>
      </c>
      <c r="AC509" s="16" t="str">
        <f t="shared" si="170"/>
        <v>—</v>
      </c>
      <c r="AD509" s="16">
        <f t="shared" si="171"/>
        <v>2.1391</v>
      </c>
      <c r="AE509" s="16">
        <f t="shared" si="172"/>
        <v>2.1303000000000001</v>
      </c>
      <c r="AF509" s="16">
        <f t="shared" si="173"/>
        <v>2.0489999999999999</v>
      </c>
      <c r="AG509" s="16" t="str">
        <f t="shared" si="174"/>
        <v>2B</v>
      </c>
      <c r="AH509" s="16">
        <f t="shared" si="175"/>
        <v>2.0699999999999998</v>
      </c>
      <c r="AI509" s="16">
        <f t="shared" si="176"/>
        <v>2.1</v>
      </c>
      <c r="AJ509" s="16">
        <f t="shared" si="177"/>
        <v>2.1417000000000002</v>
      </c>
      <c r="AK509" s="16">
        <f t="shared" si="178"/>
        <v>2.1530999999999998</v>
      </c>
      <c r="AL509" s="16">
        <f t="shared" si="179"/>
        <v>2.25</v>
      </c>
    </row>
    <row r="510" spans="3:38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64"/>
        <v>0</v>
      </c>
      <c r="U510" s="16">
        <f t="shared" si="165"/>
        <v>0</v>
      </c>
      <c r="W510" s="16" t="str">
        <f t="shared" si="162"/>
        <v>21⁄4–6</v>
      </c>
      <c r="X510" s="16" t="str">
        <f t="shared" si="163"/>
        <v>UN</v>
      </c>
      <c r="Y510" s="16" t="str">
        <f t="shared" si="166"/>
        <v>3A</v>
      </c>
      <c r="Z510" s="16">
        <f t="shared" si="167"/>
        <v>0</v>
      </c>
      <c r="AA510" s="16">
        <f t="shared" si="168"/>
        <v>2.25</v>
      </c>
      <c r="AB510" s="16">
        <f t="shared" si="169"/>
        <v>2.2317999999999998</v>
      </c>
      <c r="AC510" s="16" t="str">
        <f t="shared" si="170"/>
        <v>—</v>
      </c>
      <c r="AD510" s="16">
        <f t="shared" si="171"/>
        <v>2.1417000000000002</v>
      </c>
      <c r="AE510" s="16">
        <f t="shared" si="172"/>
        <v>2.1351</v>
      </c>
      <c r="AF510" s="16">
        <f t="shared" si="173"/>
        <v>2.0516000000000001</v>
      </c>
      <c r="AG510" s="16" t="str">
        <f t="shared" si="174"/>
        <v>3B</v>
      </c>
      <c r="AH510" s="16">
        <f t="shared" si="175"/>
        <v>2.0699999999999998</v>
      </c>
      <c r="AI510" s="16">
        <f t="shared" si="176"/>
        <v>2.0895999999999999</v>
      </c>
      <c r="AJ510" s="16">
        <f t="shared" si="177"/>
        <v>2.1417000000000002</v>
      </c>
      <c r="AK510" s="16">
        <f t="shared" si="178"/>
        <v>2.1501999999999999</v>
      </c>
      <c r="AL510" s="16">
        <f t="shared" si="179"/>
        <v>2.25</v>
      </c>
    </row>
    <row r="511" spans="3:38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64"/>
        <v>21⁄4–8</v>
      </c>
      <c r="U511" s="16" t="str">
        <f t="shared" si="165"/>
        <v>UN</v>
      </c>
      <c r="W511" s="16" t="str">
        <f t="shared" si="162"/>
        <v>21⁄4–8</v>
      </c>
      <c r="X511" s="16" t="str">
        <f t="shared" si="163"/>
        <v>UN</v>
      </c>
      <c r="Y511" s="16" t="str">
        <f t="shared" si="166"/>
        <v>2A</v>
      </c>
      <c r="Z511" s="16">
        <f t="shared" si="167"/>
        <v>2.3999999999999998E-3</v>
      </c>
      <c r="AA511" s="16">
        <f t="shared" si="168"/>
        <v>2.2475999999999998</v>
      </c>
      <c r="AB511" s="16">
        <f t="shared" si="169"/>
        <v>2.2326000000000001</v>
      </c>
      <c r="AC511" s="16">
        <f t="shared" si="170"/>
        <v>2.2250999999999999</v>
      </c>
      <c r="AD511" s="16">
        <f t="shared" si="171"/>
        <v>2.1663999999999999</v>
      </c>
      <c r="AE511" s="16">
        <f t="shared" si="172"/>
        <v>2.1583999999999999</v>
      </c>
      <c r="AF511" s="16">
        <f t="shared" si="173"/>
        <v>2.0988000000000002</v>
      </c>
      <c r="AG511" s="16" t="str">
        <f t="shared" si="174"/>
        <v>2B</v>
      </c>
      <c r="AH511" s="16">
        <f t="shared" si="175"/>
        <v>2.1150000000000002</v>
      </c>
      <c r="AI511" s="16">
        <f t="shared" si="176"/>
        <v>2.14</v>
      </c>
      <c r="AJ511" s="16">
        <f t="shared" si="177"/>
        <v>2.1688000000000001</v>
      </c>
      <c r="AK511" s="16">
        <f t="shared" si="178"/>
        <v>2.1791999999999998</v>
      </c>
      <c r="AL511" s="16">
        <f t="shared" si="179"/>
        <v>2.25</v>
      </c>
    </row>
    <row r="512" spans="3:38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64"/>
        <v>0</v>
      </c>
      <c r="U512" s="16">
        <f t="shared" si="165"/>
        <v>0</v>
      </c>
      <c r="W512" s="16" t="str">
        <f t="shared" si="162"/>
        <v>21⁄4–8</v>
      </c>
      <c r="X512" s="16" t="str">
        <f t="shared" si="163"/>
        <v>UN</v>
      </c>
      <c r="Y512" s="16" t="str">
        <f t="shared" si="166"/>
        <v>3A</v>
      </c>
      <c r="Z512" s="16">
        <f t="shared" si="167"/>
        <v>0</v>
      </c>
      <c r="AA512" s="16">
        <f t="shared" si="168"/>
        <v>2.25</v>
      </c>
      <c r="AB512" s="16">
        <f t="shared" si="169"/>
        <v>2.2349999999999999</v>
      </c>
      <c r="AC512" s="16" t="str">
        <f t="shared" si="170"/>
        <v>—</v>
      </c>
      <c r="AD512" s="16">
        <f t="shared" si="171"/>
        <v>2.1688000000000001</v>
      </c>
      <c r="AE512" s="16">
        <f t="shared" si="172"/>
        <v>2.1627999999999998</v>
      </c>
      <c r="AF512" s="16">
        <f t="shared" si="173"/>
        <v>2.1012</v>
      </c>
      <c r="AG512" s="16" t="str">
        <f t="shared" si="174"/>
        <v>3B</v>
      </c>
      <c r="AH512" s="16">
        <f t="shared" si="175"/>
        <v>2.1150000000000002</v>
      </c>
      <c r="AI512" s="16">
        <f t="shared" si="176"/>
        <v>2.1297000000000001</v>
      </c>
      <c r="AJ512" s="16">
        <f t="shared" si="177"/>
        <v>2.1688000000000001</v>
      </c>
      <c r="AK512" s="16">
        <f t="shared" si="178"/>
        <v>2.1766000000000001</v>
      </c>
      <c r="AL512" s="16">
        <f t="shared" si="179"/>
        <v>2.25</v>
      </c>
    </row>
    <row r="513" spans="3:38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64"/>
        <v>21⁄4–10</v>
      </c>
      <c r="U513" s="16" t="str">
        <f t="shared" si="165"/>
        <v>UNS</v>
      </c>
      <c r="W513" s="16" t="str">
        <f t="shared" ref="W513:W576" si="180">IF(T513=0,IF(T512=0,T511,T512),T513)</f>
        <v>21⁄4–10</v>
      </c>
      <c r="X513" s="16" t="str">
        <f t="shared" ref="X513:X576" si="181">IF(U513=0,IF(U512=0,U511,U512),U513)</f>
        <v>UNS</v>
      </c>
      <c r="Y513" s="16" t="str">
        <f t="shared" si="166"/>
        <v>2A</v>
      </c>
      <c r="Z513" s="16">
        <f t="shared" si="167"/>
        <v>2E-3</v>
      </c>
      <c r="AA513" s="16">
        <f t="shared" si="168"/>
        <v>2.2480000000000002</v>
      </c>
      <c r="AB513" s="16">
        <f t="shared" si="169"/>
        <v>2.2351000000000001</v>
      </c>
      <c r="AC513" s="16" t="str">
        <f t="shared" si="170"/>
        <v>—</v>
      </c>
      <c r="AD513" s="16">
        <f t="shared" si="171"/>
        <v>2.1829999999999998</v>
      </c>
      <c r="AE513" s="16">
        <f t="shared" si="172"/>
        <v>2.1764999999999999</v>
      </c>
      <c r="AF513" s="16">
        <f t="shared" si="173"/>
        <v>2.129</v>
      </c>
      <c r="AG513" s="16" t="str">
        <f t="shared" si="174"/>
        <v>2B</v>
      </c>
      <c r="AH513" s="16">
        <f t="shared" si="175"/>
        <v>2.1419999999999999</v>
      </c>
      <c r="AI513" s="16">
        <f t="shared" si="176"/>
        <v>2.1629999999999998</v>
      </c>
      <c r="AJ513" s="16">
        <f t="shared" si="177"/>
        <v>2.1850000000000001</v>
      </c>
      <c r="AK513" s="16">
        <f t="shared" si="178"/>
        <v>2.1934999999999998</v>
      </c>
      <c r="AL513" s="16">
        <f t="shared" si="179"/>
        <v>2.25</v>
      </c>
    </row>
    <row r="514" spans="3:38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64"/>
        <v>21⁄4–12</v>
      </c>
      <c r="U514" s="16" t="str">
        <f t="shared" si="165"/>
        <v>UN</v>
      </c>
      <c r="W514" s="16" t="str">
        <f t="shared" si="180"/>
        <v>21⁄4–12</v>
      </c>
      <c r="X514" s="16" t="str">
        <f t="shared" si="181"/>
        <v>UN</v>
      </c>
      <c r="Y514" s="16" t="str">
        <f t="shared" si="166"/>
        <v>2A</v>
      </c>
      <c r="Z514" s="16">
        <f t="shared" si="167"/>
        <v>1.8E-3</v>
      </c>
      <c r="AA514" s="16">
        <f t="shared" si="168"/>
        <v>2.2482000000000002</v>
      </c>
      <c r="AB514" s="16">
        <f t="shared" si="169"/>
        <v>2.2368000000000001</v>
      </c>
      <c r="AC514" s="16" t="str">
        <f t="shared" si="170"/>
        <v>—</v>
      </c>
      <c r="AD514" s="16">
        <f t="shared" si="171"/>
        <v>2.1941000000000002</v>
      </c>
      <c r="AE514" s="16">
        <f t="shared" si="172"/>
        <v>2.1880000000000002</v>
      </c>
      <c r="AF514" s="16">
        <f t="shared" si="173"/>
        <v>2.149</v>
      </c>
      <c r="AG514" s="16" t="str">
        <f t="shared" si="174"/>
        <v>2B</v>
      </c>
      <c r="AH514" s="16">
        <f t="shared" si="175"/>
        <v>2.16</v>
      </c>
      <c r="AI514" s="16">
        <f t="shared" si="176"/>
        <v>2.1779999999999999</v>
      </c>
      <c r="AJ514" s="16">
        <f t="shared" si="177"/>
        <v>2.1959</v>
      </c>
      <c r="AK514" s="16">
        <f t="shared" si="178"/>
        <v>2.2038000000000002</v>
      </c>
      <c r="AL514" s="16">
        <f t="shared" si="179"/>
        <v>2.25</v>
      </c>
    </row>
    <row r="515" spans="3:38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64"/>
        <v>0</v>
      </c>
      <c r="U515" s="16">
        <f t="shared" si="165"/>
        <v>0</v>
      </c>
      <c r="W515" s="16" t="str">
        <f t="shared" si="180"/>
        <v>21⁄4–12</v>
      </c>
      <c r="X515" s="16" t="str">
        <f t="shared" si="181"/>
        <v>UN</v>
      </c>
      <c r="Y515" s="16" t="str">
        <f t="shared" si="166"/>
        <v>3A</v>
      </c>
      <c r="Z515" s="16">
        <f t="shared" si="167"/>
        <v>0</v>
      </c>
      <c r="AA515" s="16">
        <f t="shared" si="168"/>
        <v>2.25</v>
      </c>
      <c r="AB515" s="16">
        <f t="shared" si="169"/>
        <v>2.2385999999999999</v>
      </c>
      <c r="AC515" s="16" t="str">
        <f t="shared" si="170"/>
        <v>—</v>
      </c>
      <c r="AD515" s="16">
        <f t="shared" si="171"/>
        <v>2.1959</v>
      </c>
      <c r="AE515" s="16">
        <f t="shared" si="172"/>
        <v>2.1913999999999998</v>
      </c>
      <c r="AF515" s="16">
        <f t="shared" si="173"/>
        <v>2.1507999999999998</v>
      </c>
      <c r="AG515" s="16" t="str">
        <f t="shared" si="174"/>
        <v>3B</v>
      </c>
      <c r="AH515" s="16">
        <f t="shared" si="175"/>
        <v>2.16</v>
      </c>
      <c r="AI515" s="16">
        <f t="shared" si="176"/>
        <v>2.1698</v>
      </c>
      <c r="AJ515" s="16">
        <f t="shared" si="177"/>
        <v>2.1959</v>
      </c>
      <c r="AK515" s="16">
        <f t="shared" si="178"/>
        <v>2.2018</v>
      </c>
      <c r="AL515" s="16">
        <f t="shared" si="179"/>
        <v>2.25</v>
      </c>
    </row>
    <row r="516" spans="3:38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64"/>
        <v>21⁄4–14</v>
      </c>
      <c r="U516" s="16" t="str">
        <f t="shared" si="165"/>
        <v>UNS</v>
      </c>
      <c r="W516" s="16" t="str">
        <f t="shared" si="180"/>
        <v>21⁄4–14</v>
      </c>
      <c r="X516" s="16" t="str">
        <f t="shared" si="181"/>
        <v>UNS</v>
      </c>
      <c r="Y516" s="16" t="str">
        <f t="shared" si="166"/>
        <v>2A</v>
      </c>
      <c r="Z516" s="16">
        <f t="shared" si="167"/>
        <v>1.6999999999999999E-3</v>
      </c>
      <c r="AA516" s="16">
        <f t="shared" si="168"/>
        <v>2.2483</v>
      </c>
      <c r="AB516" s="16">
        <f t="shared" si="169"/>
        <v>2.238</v>
      </c>
      <c r="AC516" s="16" t="str">
        <f t="shared" si="170"/>
        <v>—</v>
      </c>
      <c r="AD516" s="16">
        <f t="shared" si="171"/>
        <v>2.2019000000000002</v>
      </c>
      <c r="AE516" s="16">
        <f t="shared" si="172"/>
        <v>2.1962000000000002</v>
      </c>
      <c r="AF516" s="16">
        <f t="shared" si="173"/>
        <v>2.1633</v>
      </c>
      <c r="AG516" s="16" t="str">
        <f t="shared" si="174"/>
        <v>2B</v>
      </c>
      <c r="AH516" s="16">
        <f t="shared" si="175"/>
        <v>2.173</v>
      </c>
      <c r="AI516" s="16">
        <f t="shared" si="176"/>
        <v>2.1880000000000002</v>
      </c>
      <c r="AJ516" s="16">
        <f t="shared" si="177"/>
        <v>2.2035999999999998</v>
      </c>
      <c r="AK516" s="16">
        <f t="shared" si="178"/>
        <v>2.2109999999999999</v>
      </c>
      <c r="AL516" s="16">
        <f t="shared" si="179"/>
        <v>2.25</v>
      </c>
    </row>
    <row r="517" spans="3:38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si="164"/>
        <v>21⁄4–16</v>
      </c>
      <c r="U517" s="16" t="str">
        <f t="shared" si="165"/>
        <v>UN</v>
      </c>
      <c r="W517" s="16" t="str">
        <f t="shared" si="180"/>
        <v>21⁄4–16</v>
      </c>
      <c r="X517" s="16" t="str">
        <f t="shared" si="181"/>
        <v>UN</v>
      </c>
      <c r="Y517" s="16" t="str">
        <f t="shared" si="166"/>
        <v>2A</v>
      </c>
      <c r="Z517" s="16">
        <f t="shared" si="167"/>
        <v>1.6000000000000001E-3</v>
      </c>
      <c r="AA517" s="16">
        <f t="shared" si="168"/>
        <v>2.2484000000000002</v>
      </c>
      <c r="AB517" s="16">
        <f t="shared" si="169"/>
        <v>2.2389999999999999</v>
      </c>
      <c r="AC517" s="16" t="str">
        <f t="shared" si="170"/>
        <v>—</v>
      </c>
      <c r="AD517" s="16">
        <f t="shared" si="171"/>
        <v>2.2078000000000002</v>
      </c>
      <c r="AE517" s="16">
        <f t="shared" si="172"/>
        <v>2.2023999999999999</v>
      </c>
      <c r="AF517" s="16">
        <f t="shared" si="173"/>
        <v>2.1739000000000002</v>
      </c>
      <c r="AG517" s="16" t="str">
        <f t="shared" si="174"/>
        <v>2B</v>
      </c>
      <c r="AH517" s="16">
        <f t="shared" si="175"/>
        <v>2.1819999999999999</v>
      </c>
      <c r="AI517" s="16">
        <f t="shared" si="176"/>
        <v>2.1960000000000002</v>
      </c>
      <c r="AJ517" s="16">
        <f t="shared" si="177"/>
        <v>2.2094</v>
      </c>
      <c r="AK517" s="16">
        <f t="shared" si="178"/>
        <v>2.2164000000000001</v>
      </c>
      <c r="AL517" s="16">
        <f t="shared" si="179"/>
        <v>2.25</v>
      </c>
    </row>
    <row r="518" spans="3:38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64"/>
        <v>0</v>
      </c>
      <c r="U518" s="16">
        <f t="shared" si="165"/>
        <v>0</v>
      </c>
      <c r="W518" s="16" t="str">
        <f t="shared" si="180"/>
        <v>21⁄4–16</v>
      </c>
      <c r="X518" s="16" t="str">
        <f t="shared" si="181"/>
        <v>UN</v>
      </c>
      <c r="Y518" s="16" t="str">
        <f t="shared" si="166"/>
        <v>3A</v>
      </c>
      <c r="Z518" s="16">
        <f t="shared" si="167"/>
        <v>0</v>
      </c>
      <c r="AA518" s="16">
        <f t="shared" si="168"/>
        <v>2.25</v>
      </c>
      <c r="AB518" s="16">
        <f t="shared" si="169"/>
        <v>2.2406000000000001</v>
      </c>
      <c r="AC518" s="16" t="str">
        <f t="shared" si="170"/>
        <v>—</v>
      </c>
      <c r="AD518" s="16">
        <f t="shared" si="171"/>
        <v>2.2094</v>
      </c>
      <c r="AE518" s="16">
        <f t="shared" si="172"/>
        <v>2.2052999999999998</v>
      </c>
      <c r="AF518" s="16">
        <f t="shared" si="173"/>
        <v>2.1755</v>
      </c>
      <c r="AG518" s="16" t="str">
        <f t="shared" si="174"/>
        <v>3B</v>
      </c>
      <c r="AH518" s="16">
        <f t="shared" si="175"/>
        <v>2.1819999999999999</v>
      </c>
      <c r="AI518" s="16">
        <f t="shared" si="176"/>
        <v>2.1907999999999999</v>
      </c>
      <c r="AJ518" s="16">
        <f t="shared" si="177"/>
        <v>2.2094</v>
      </c>
      <c r="AK518" s="16">
        <f t="shared" si="178"/>
        <v>2.2145999999999999</v>
      </c>
      <c r="AL518" s="16">
        <f t="shared" si="179"/>
        <v>2.25</v>
      </c>
    </row>
    <row r="519" spans="3:38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64"/>
        <v>21⁄4–18</v>
      </c>
      <c r="U519" s="16" t="str">
        <f t="shared" si="165"/>
        <v>UNS</v>
      </c>
      <c r="W519" s="16" t="str">
        <f t="shared" si="180"/>
        <v>21⁄4–18</v>
      </c>
      <c r="X519" s="16" t="str">
        <f t="shared" si="181"/>
        <v>UNS</v>
      </c>
      <c r="Y519" s="16" t="str">
        <f t="shared" si="166"/>
        <v>2A</v>
      </c>
      <c r="Z519" s="16">
        <f t="shared" si="167"/>
        <v>1.5E-3</v>
      </c>
      <c r="AA519" s="16">
        <f t="shared" si="168"/>
        <v>2.2484999999999999</v>
      </c>
      <c r="AB519" s="16">
        <f t="shared" si="169"/>
        <v>2.2397999999999998</v>
      </c>
      <c r="AC519" s="16" t="str">
        <f t="shared" si="170"/>
        <v>—</v>
      </c>
      <c r="AD519" s="16">
        <f t="shared" si="171"/>
        <v>2.2124000000000001</v>
      </c>
      <c r="AE519" s="16">
        <f t="shared" si="172"/>
        <v>2.2073</v>
      </c>
      <c r="AF519" s="16">
        <f t="shared" si="173"/>
        <v>2.1823999999999999</v>
      </c>
      <c r="AG519" s="16" t="str">
        <f t="shared" si="174"/>
        <v>2B</v>
      </c>
      <c r="AH519" s="16">
        <f t="shared" si="175"/>
        <v>2.19</v>
      </c>
      <c r="AI519" s="16">
        <f t="shared" si="176"/>
        <v>2.2029999999999998</v>
      </c>
      <c r="AJ519" s="16">
        <f t="shared" si="177"/>
        <v>2.2139000000000002</v>
      </c>
      <c r="AK519" s="16">
        <f t="shared" si="178"/>
        <v>2.2206000000000001</v>
      </c>
      <c r="AL519" s="16">
        <f t="shared" si="179"/>
        <v>2.25</v>
      </c>
    </row>
    <row r="520" spans="3:38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64"/>
        <v>21⁄4–20</v>
      </c>
      <c r="U520" s="16" t="str">
        <f t="shared" si="165"/>
        <v>UN</v>
      </c>
      <c r="W520" s="16" t="str">
        <f t="shared" si="180"/>
        <v>21⁄4–20</v>
      </c>
      <c r="X520" s="16" t="str">
        <f t="shared" si="181"/>
        <v>UN</v>
      </c>
      <c r="Y520" s="16" t="str">
        <f t="shared" si="166"/>
        <v>2A</v>
      </c>
      <c r="Z520" s="16">
        <f t="shared" si="167"/>
        <v>1.5E-3</v>
      </c>
      <c r="AA520" s="16">
        <f t="shared" si="168"/>
        <v>2.2484999999999999</v>
      </c>
      <c r="AB520" s="16">
        <f t="shared" si="169"/>
        <v>2.2404000000000002</v>
      </c>
      <c r="AC520" s="16" t="str">
        <f t="shared" si="170"/>
        <v>—</v>
      </c>
      <c r="AD520" s="16">
        <f t="shared" si="171"/>
        <v>2.2160000000000002</v>
      </c>
      <c r="AE520" s="16">
        <f t="shared" si="172"/>
        <v>2.2111000000000001</v>
      </c>
      <c r="AF520" s="16">
        <f t="shared" si="173"/>
        <v>2.1890000000000001</v>
      </c>
      <c r="AG520" s="16" t="str">
        <f t="shared" si="174"/>
        <v>2B</v>
      </c>
      <c r="AH520" s="16">
        <f t="shared" si="175"/>
        <v>2.1960000000000002</v>
      </c>
      <c r="AI520" s="16">
        <f t="shared" si="176"/>
        <v>2.2069999999999999</v>
      </c>
      <c r="AJ520" s="16">
        <f t="shared" si="177"/>
        <v>2.2174999999999998</v>
      </c>
      <c r="AK520" s="16">
        <f t="shared" si="178"/>
        <v>2.2239</v>
      </c>
      <c r="AL520" s="16">
        <f t="shared" si="179"/>
        <v>2.25</v>
      </c>
    </row>
    <row r="521" spans="3:38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64"/>
        <v>0</v>
      </c>
      <c r="U521" s="16">
        <f t="shared" si="165"/>
        <v>0</v>
      </c>
      <c r="W521" s="16" t="str">
        <f t="shared" si="180"/>
        <v>21⁄4–20</v>
      </c>
      <c r="X521" s="16" t="str">
        <f t="shared" si="181"/>
        <v>UN</v>
      </c>
      <c r="Y521" s="16" t="str">
        <f t="shared" si="166"/>
        <v>3A</v>
      </c>
      <c r="Z521" s="16">
        <f t="shared" si="167"/>
        <v>0</v>
      </c>
      <c r="AA521" s="16">
        <f t="shared" si="168"/>
        <v>2.25</v>
      </c>
      <c r="AB521" s="16">
        <f t="shared" si="169"/>
        <v>2.2418999999999998</v>
      </c>
      <c r="AC521" s="16" t="str">
        <f t="shared" si="170"/>
        <v>—</v>
      </c>
      <c r="AD521" s="16">
        <f t="shared" si="171"/>
        <v>2.2174999999999998</v>
      </c>
      <c r="AE521" s="16">
        <f t="shared" si="172"/>
        <v>2.2136999999999998</v>
      </c>
      <c r="AF521" s="16">
        <f t="shared" si="173"/>
        <v>2.1905000000000001</v>
      </c>
      <c r="AG521" s="16" t="str">
        <f t="shared" si="174"/>
        <v>3B</v>
      </c>
      <c r="AH521" s="16">
        <f t="shared" si="175"/>
        <v>2.1960000000000002</v>
      </c>
      <c r="AI521" s="16">
        <f t="shared" si="176"/>
        <v>2.2037</v>
      </c>
      <c r="AJ521" s="16">
        <f t="shared" si="177"/>
        <v>2.2174999999999998</v>
      </c>
      <c r="AK521" s="16">
        <f t="shared" si="178"/>
        <v>2.2223000000000002</v>
      </c>
      <c r="AL521" s="16">
        <f t="shared" si="179"/>
        <v>2.25</v>
      </c>
    </row>
    <row r="522" spans="3:38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64"/>
        <v>25⁄16–16</v>
      </c>
      <c r="U522" s="16" t="str">
        <f t="shared" si="165"/>
        <v>UNS</v>
      </c>
      <c r="W522" s="16" t="str">
        <f t="shared" si="180"/>
        <v>25⁄16–16</v>
      </c>
      <c r="X522" s="16" t="str">
        <f t="shared" si="181"/>
        <v>UNS</v>
      </c>
      <c r="Y522" s="16" t="str">
        <f t="shared" si="166"/>
        <v>2A</v>
      </c>
      <c r="Z522" s="16">
        <f t="shared" si="167"/>
        <v>1.6999999999999999E-3</v>
      </c>
      <c r="AA522" s="16">
        <f t="shared" si="168"/>
        <v>2.3108</v>
      </c>
      <c r="AB522" s="16">
        <f t="shared" si="169"/>
        <v>2.3014000000000001</v>
      </c>
      <c r="AC522" s="16" t="str">
        <f t="shared" si="170"/>
        <v>—</v>
      </c>
      <c r="AD522" s="16">
        <f t="shared" si="171"/>
        <v>2.2702</v>
      </c>
      <c r="AE522" s="16">
        <f t="shared" si="172"/>
        <v>2.2646999999999999</v>
      </c>
      <c r="AF522" s="16">
        <f t="shared" si="173"/>
        <v>2.2363</v>
      </c>
      <c r="AG522" s="16" t="str">
        <f t="shared" si="174"/>
        <v>2B</v>
      </c>
      <c r="AH522" s="16">
        <f t="shared" si="175"/>
        <v>2.2450000000000001</v>
      </c>
      <c r="AI522" s="16">
        <f t="shared" si="176"/>
        <v>2.2589999999999999</v>
      </c>
      <c r="AJ522" s="16">
        <f t="shared" si="177"/>
        <v>2.2719</v>
      </c>
      <c r="AK522" s="16">
        <f t="shared" si="178"/>
        <v>2.2791000000000001</v>
      </c>
      <c r="AL522" s="16">
        <f t="shared" si="179"/>
        <v>2.3125</v>
      </c>
    </row>
    <row r="523" spans="3:38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64"/>
        <v>0</v>
      </c>
      <c r="U523" s="16">
        <f t="shared" si="165"/>
        <v>0</v>
      </c>
      <c r="W523" s="16" t="str">
        <f t="shared" si="180"/>
        <v>25⁄16–16</v>
      </c>
      <c r="X523" s="16" t="str">
        <f t="shared" si="181"/>
        <v>UNS</v>
      </c>
      <c r="Y523" s="16" t="str">
        <f t="shared" si="166"/>
        <v>3A</v>
      </c>
      <c r="Z523" s="16">
        <f t="shared" si="167"/>
        <v>0</v>
      </c>
      <c r="AA523" s="16">
        <f t="shared" si="168"/>
        <v>2.3125</v>
      </c>
      <c r="AB523" s="16">
        <f t="shared" si="169"/>
        <v>2.3031000000000001</v>
      </c>
      <c r="AC523" s="16" t="str">
        <f t="shared" si="170"/>
        <v>—</v>
      </c>
      <c r="AD523" s="16">
        <f t="shared" si="171"/>
        <v>2.2719</v>
      </c>
      <c r="AE523" s="16">
        <f t="shared" si="172"/>
        <v>2.2677999999999998</v>
      </c>
      <c r="AF523" s="16">
        <f t="shared" si="173"/>
        <v>2.238</v>
      </c>
      <c r="AG523" s="16" t="str">
        <f t="shared" si="174"/>
        <v>3B</v>
      </c>
      <c r="AH523" s="16">
        <f t="shared" si="175"/>
        <v>2.2450000000000001</v>
      </c>
      <c r="AI523" s="16">
        <f t="shared" si="176"/>
        <v>2.2532999999999999</v>
      </c>
      <c r="AJ523" s="16">
        <f t="shared" si="177"/>
        <v>2.2719</v>
      </c>
      <c r="AK523" s="16">
        <f t="shared" si="178"/>
        <v>2.2772999999999999</v>
      </c>
      <c r="AL523" s="16">
        <f t="shared" si="179"/>
        <v>2.3125</v>
      </c>
    </row>
    <row r="524" spans="3:38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64"/>
        <v>23⁄8–6</v>
      </c>
      <c r="U524" s="16" t="str">
        <f t="shared" si="165"/>
        <v>UN</v>
      </c>
      <c r="W524" s="16" t="str">
        <f t="shared" si="180"/>
        <v>23⁄8–6</v>
      </c>
      <c r="X524" s="16" t="str">
        <f t="shared" si="181"/>
        <v>UN</v>
      </c>
      <c r="Y524" s="16" t="str">
        <f t="shared" si="166"/>
        <v>2A</v>
      </c>
      <c r="Z524" s="16">
        <f t="shared" si="167"/>
        <v>2.7000000000000001E-3</v>
      </c>
      <c r="AA524" s="16">
        <f t="shared" si="168"/>
        <v>2.3723000000000001</v>
      </c>
      <c r="AB524" s="16">
        <f t="shared" si="169"/>
        <v>2.3540999999999999</v>
      </c>
      <c r="AC524" s="16" t="str">
        <f t="shared" si="170"/>
        <v>—</v>
      </c>
      <c r="AD524" s="16">
        <f t="shared" si="171"/>
        <v>2.2639999999999998</v>
      </c>
      <c r="AE524" s="16">
        <f t="shared" si="172"/>
        <v>2.2551000000000001</v>
      </c>
      <c r="AF524" s="16">
        <f t="shared" si="173"/>
        <v>2.1739000000000002</v>
      </c>
      <c r="AG524" s="16" t="str">
        <f t="shared" si="174"/>
        <v>2B</v>
      </c>
      <c r="AH524" s="16">
        <f t="shared" si="175"/>
        <v>2.1949999999999998</v>
      </c>
      <c r="AI524" s="16">
        <f t="shared" si="176"/>
        <v>2.226</v>
      </c>
      <c r="AJ524" s="16">
        <f t="shared" si="177"/>
        <v>2.2667000000000002</v>
      </c>
      <c r="AK524" s="16">
        <f t="shared" si="178"/>
        <v>2.2782</v>
      </c>
      <c r="AL524" s="16">
        <f t="shared" si="179"/>
        <v>2.375</v>
      </c>
    </row>
    <row r="525" spans="3:38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64"/>
        <v>0</v>
      </c>
      <c r="U525" s="16">
        <f t="shared" si="165"/>
        <v>0</v>
      </c>
      <c r="W525" s="16" t="str">
        <f t="shared" si="180"/>
        <v>23⁄8–6</v>
      </c>
      <c r="X525" s="16" t="str">
        <f t="shared" si="181"/>
        <v>UN</v>
      </c>
      <c r="Y525" s="16" t="str">
        <f t="shared" si="166"/>
        <v>3A</v>
      </c>
      <c r="Z525" s="16">
        <f t="shared" si="167"/>
        <v>0</v>
      </c>
      <c r="AA525" s="16">
        <f t="shared" si="168"/>
        <v>2.375</v>
      </c>
      <c r="AB525" s="16">
        <f t="shared" si="169"/>
        <v>2.3567999999999998</v>
      </c>
      <c r="AC525" s="16" t="str">
        <f t="shared" si="170"/>
        <v>—</v>
      </c>
      <c r="AD525" s="16">
        <f t="shared" si="171"/>
        <v>2.2667000000000002</v>
      </c>
      <c r="AE525" s="16">
        <f t="shared" si="172"/>
        <v>2.2601</v>
      </c>
      <c r="AF525" s="16">
        <f t="shared" si="173"/>
        <v>2.1766000000000001</v>
      </c>
      <c r="AG525" s="16" t="str">
        <f t="shared" si="174"/>
        <v>3B</v>
      </c>
      <c r="AH525" s="16">
        <f t="shared" si="175"/>
        <v>2.1949999999999998</v>
      </c>
      <c r="AI525" s="16">
        <f t="shared" si="176"/>
        <v>2.2145999999999999</v>
      </c>
      <c r="AJ525" s="16">
        <f t="shared" si="177"/>
        <v>2.2667000000000002</v>
      </c>
      <c r="AK525" s="16">
        <f t="shared" si="178"/>
        <v>2.2753000000000001</v>
      </c>
      <c r="AL525" s="16">
        <f t="shared" si="179"/>
        <v>2.375</v>
      </c>
    </row>
    <row r="526" spans="3:38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64"/>
        <v>23⁄8–8</v>
      </c>
      <c r="U526" s="16" t="str">
        <f t="shared" si="165"/>
        <v>UN</v>
      </c>
      <c r="W526" s="16" t="str">
        <f t="shared" si="180"/>
        <v>23⁄8–8</v>
      </c>
      <c r="X526" s="16" t="str">
        <f t="shared" si="181"/>
        <v>UN</v>
      </c>
      <c r="Y526" s="16" t="str">
        <f t="shared" si="166"/>
        <v>2A</v>
      </c>
      <c r="Z526" s="16">
        <f t="shared" si="167"/>
        <v>2.3999999999999998E-3</v>
      </c>
      <c r="AA526" s="16">
        <f t="shared" si="168"/>
        <v>2.3725999999999998</v>
      </c>
      <c r="AB526" s="16">
        <f t="shared" si="169"/>
        <v>2.3576000000000001</v>
      </c>
      <c r="AC526" s="16" t="str">
        <f t="shared" si="170"/>
        <v>—</v>
      </c>
      <c r="AD526" s="16">
        <f t="shared" si="171"/>
        <v>2.2913999999999999</v>
      </c>
      <c r="AE526" s="16">
        <f t="shared" si="172"/>
        <v>2.2833000000000001</v>
      </c>
      <c r="AF526" s="16">
        <f t="shared" si="173"/>
        <v>2.2238000000000002</v>
      </c>
      <c r="AG526" s="16" t="str">
        <f t="shared" si="174"/>
        <v>2B</v>
      </c>
      <c r="AH526" s="16">
        <f t="shared" si="175"/>
        <v>2.2400000000000002</v>
      </c>
      <c r="AI526" s="16">
        <f t="shared" si="176"/>
        <v>2.2650000000000001</v>
      </c>
      <c r="AJ526" s="16">
        <f t="shared" si="177"/>
        <v>2.2938000000000001</v>
      </c>
      <c r="AK526" s="16">
        <f t="shared" si="178"/>
        <v>2.3043</v>
      </c>
      <c r="AL526" s="16">
        <f t="shared" si="179"/>
        <v>2.375</v>
      </c>
    </row>
    <row r="527" spans="3:38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64"/>
        <v>0</v>
      </c>
      <c r="U527" s="16">
        <f t="shared" si="165"/>
        <v>0</v>
      </c>
      <c r="W527" s="16" t="str">
        <f t="shared" si="180"/>
        <v>23⁄8–8</v>
      </c>
      <c r="X527" s="16" t="str">
        <f t="shared" si="181"/>
        <v>UN</v>
      </c>
      <c r="Y527" s="16" t="str">
        <f t="shared" si="166"/>
        <v>3A</v>
      </c>
      <c r="Z527" s="16">
        <f t="shared" si="167"/>
        <v>0</v>
      </c>
      <c r="AA527" s="16">
        <f t="shared" si="168"/>
        <v>2.375</v>
      </c>
      <c r="AB527" s="16">
        <f t="shared" si="169"/>
        <v>2.36</v>
      </c>
      <c r="AC527" s="16" t="str">
        <f t="shared" si="170"/>
        <v>—</v>
      </c>
      <c r="AD527" s="16">
        <f t="shared" si="171"/>
        <v>2.2938000000000001</v>
      </c>
      <c r="AE527" s="16">
        <f t="shared" si="172"/>
        <v>2.2877999999999998</v>
      </c>
      <c r="AF527" s="16">
        <f t="shared" si="173"/>
        <v>2.2262</v>
      </c>
      <c r="AG527" s="16" t="str">
        <f t="shared" si="174"/>
        <v>3B</v>
      </c>
      <c r="AH527" s="16">
        <f t="shared" si="175"/>
        <v>2.2400000000000002</v>
      </c>
      <c r="AI527" s="16">
        <f t="shared" si="176"/>
        <v>2.2547000000000001</v>
      </c>
      <c r="AJ527" s="16">
        <f t="shared" si="177"/>
        <v>2.2938000000000001</v>
      </c>
      <c r="AK527" s="16">
        <f t="shared" si="178"/>
        <v>2.3016999999999999</v>
      </c>
      <c r="AL527" s="16">
        <f t="shared" si="179"/>
        <v>2.375</v>
      </c>
    </row>
    <row r="528" spans="3:38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64"/>
        <v>23⁄8–12</v>
      </c>
      <c r="U528" s="16" t="str">
        <f t="shared" si="165"/>
        <v>UN</v>
      </c>
      <c r="W528" s="16" t="str">
        <f t="shared" si="180"/>
        <v>23⁄8–12</v>
      </c>
      <c r="X528" s="16" t="str">
        <f t="shared" si="181"/>
        <v>UN</v>
      </c>
      <c r="Y528" s="16" t="str">
        <f t="shared" si="166"/>
        <v>2A</v>
      </c>
      <c r="Z528" s="16">
        <f t="shared" si="167"/>
        <v>1.9E-3</v>
      </c>
      <c r="AA528" s="16">
        <f t="shared" si="168"/>
        <v>2.3731</v>
      </c>
      <c r="AB528" s="16">
        <f t="shared" si="169"/>
        <v>2.3616999999999999</v>
      </c>
      <c r="AC528" s="16" t="str">
        <f t="shared" si="170"/>
        <v>—</v>
      </c>
      <c r="AD528" s="16">
        <f t="shared" si="171"/>
        <v>2.319</v>
      </c>
      <c r="AE528" s="16">
        <f t="shared" si="172"/>
        <v>2.3128000000000002</v>
      </c>
      <c r="AF528" s="16">
        <f t="shared" si="173"/>
        <v>2.2738999999999998</v>
      </c>
      <c r="AG528" s="16" t="str">
        <f t="shared" si="174"/>
        <v>2B</v>
      </c>
      <c r="AH528" s="16">
        <f t="shared" si="175"/>
        <v>2.2850000000000001</v>
      </c>
      <c r="AI528" s="16">
        <f t="shared" si="176"/>
        <v>2.3029999999999999</v>
      </c>
      <c r="AJ528" s="16">
        <f t="shared" si="177"/>
        <v>2.3209</v>
      </c>
      <c r="AK528" s="16">
        <f t="shared" si="178"/>
        <v>2.3290000000000002</v>
      </c>
      <c r="AL528" s="16">
        <f t="shared" si="179"/>
        <v>2.375</v>
      </c>
    </row>
    <row r="529" spans="3:38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64"/>
        <v>0</v>
      </c>
      <c r="U529" s="16">
        <f t="shared" si="165"/>
        <v>0</v>
      </c>
      <c r="W529" s="16" t="str">
        <f t="shared" si="180"/>
        <v>23⁄8–12</v>
      </c>
      <c r="X529" s="16" t="str">
        <f t="shared" si="181"/>
        <v>UN</v>
      </c>
      <c r="Y529" s="16" t="str">
        <f t="shared" si="166"/>
        <v>3A</v>
      </c>
      <c r="Z529" s="16">
        <f t="shared" si="167"/>
        <v>0</v>
      </c>
      <c r="AA529" s="16">
        <f t="shared" si="168"/>
        <v>2.375</v>
      </c>
      <c r="AB529" s="16">
        <f t="shared" si="169"/>
        <v>2.3635999999999999</v>
      </c>
      <c r="AC529" s="16" t="str">
        <f t="shared" si="170"/>
        <v>—</v>
      </c>
      <c r="AD529" s="16">
        <f t="shared" si="171"/>
        <v>2.3209</v>
      </c>
      <c r="AE529" s="16">
        <f t="shared" si="172"/>
        <v>2.3163</v>
      </c>
      <c r="AF529" s="16">
        <f t="shared" si="173"/>
        <v>2.2757999999999998</v>
      </c>
      <c r="AG529" s="16" t="str">
        <f t="shared" si="174"/>
        <v>3B</v>
      </c>
      <c r="AH529" s="16">
        <f t="shared" si="175"/>
        <v>2.2850000000000001</v>
      </c>
      <c r="AI529" s="16">
        <f t="shared" si="176"/>
        <v>2.2948</v>
      </c>
      <c r="AJ529" s="16">
        <f t="shared" si="177"/>
        <v>2.3209</v>
      </c>
      <c r="AK529" s="16">
        <f t="shared" si="178"/>
        <v>2.3269000000000002</v>
      </c>
      <c r="AL529" s="16">
        <f t="shared" si="179"/>
        <v>2.375</v>
      </c>
    </row>
    <row r="530" spans="3:38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64"/>
        <v>23⁄8–16</v>
      </c>
      <c r="U530" s="16" t="str">
        <f t="shared" si="165"/>
        <v>UN</v>
      </c>
      <c r="W530" s="16" t="str">
        <f t="shared" si="180"/>
        <v>23⁄8–16</v>
      </c>
      <c r="X530" s="16" t="str">
        <f t="shared" si="181"/>
        <v>UN</v>
      </c>
      <c r="Y530" s="16" t="str">
        <f t="shared" si="166"/>
        <v>2A</v>
      </c>
      <c r="Z530" s="16">
        <f t="shared" si="167"/>
        <v>1.6999999999999999E-3</v>
      </c>
      <c r="AA530" s="16">
        <f t="shared" si="168"/>
        <v>2.3733</v>
      </c>
      <c r="AB530" s="16">
        <f t="shared" si="169"/>
        <v>2.3639000000000001</v>
      </c>
      <c r="AC530" s="16" t="str">
        <f t="shared" si="170"/>
        <v>—</v>
      </c>
      <c r="AD530" s="16">
        <f t="shared" si="171"/>
        <v>2.3327</v>
      </c>
      <c r="AE530" s="16">
        <f t="shared" si="172"/>
        <v>2.3271999999999999</v>
      </c>
      <c r="AF530" s="16">
        <f t="shared" si="173"/>
        <v>2.2988</v>
      </c>
      <c r="AG530" s="16" t="str">
        <f t="shared" si="174"/>
        <v>2B</v>
      </c>
      <c r="AH530" s="16">
        <f t="shared" si="175"/>
        <v>2.3069999999999999</v>
      </c>
      <c r="AI530" s="16">
        <f t="shared" si="176"/>
        <v>2.3210000000000002</v>
      </c>
      <c r="AJ530" s="16">
        <f t="shared" si="177"/>
        <v>2.3344</v>
      </c>
      <c r="AK530" s="16">
        <f t="shared" si="178"/>
        <v>2.3416000000000001</v>
      </c>
      <c r="AL530" s="16">
        <f t="shared" si="179"/>
        <v>2.375</v>
      </c>
    </row>
    <row r="531" spans="3:38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64"/>
        <v>0</v>
      </c>
      <c r="U531" s="16">
        <f t="shared" si="165"/>
        <v>0</v>
      </c>
      <c r="W531" s="16" t="str">
        <f t="shared" si="180"/>
        <v>23⁄8–16</v>
      </c>
      <c r="X531" s="16" t="str">
        <f t="shared" si="181"/>
        <v>UN</v>
      </c>
      <c r="Y531" s="16" t="str">
        <f t="shared" si="166"/>
        <v>3A</v>
      </c>
      <c r="Z531" s="16">
        <f t="shared" si="167"/>
        <v>0</v>
      </c>
      <c r="AA531" s="16">
        <f t="shared" si="168"/>
        <v>2.375</v>
      </c>
      <c r="AB531" s="16">
        <f t="shared" si="169"/>
        <v>2.3656000000000001</v>
      </c>
      <c r="AC531" s="16" t="str">
        <f t="shared" si="170"/>
        <v>—</v>
      </c>
      <c r="AD531" s="16">
        <f t="shared" si="171"/>
        <v>2.3344</v>
      </c>
      <c r="AE531" s="16">
        <f t="shared" si="172"/>
        <v>2.3302999999999998</v>
      </c>
      <c r="AF531" s="16">
        <f t="shared" si="173"/>
        <v>2.3005</v>
      </c>
      <c r="AG531" s="16" t="str">
        <f t="shared" si="174"/>
        <v>3B</v>
      </c>
      <c r="AH531" s="16">
        <f t="shared" si="175"/>
        <v>2.3069999999999999</v>
      </c>
      <c r="AI531" s="16">
        <f t="shared" si="176"/>
        <v>2.3157999999999999</v>
      </c>
      <c r="AJ531" s="16">
        <f t="shared" si="177"/>
        <v>2.3344</v>
      </c>
      <c r="AK531" s="16">
        <f t="shared" si="178"/>
        <v>2.3397999999999999</v>
      </c>
      <c r="AL531" s="16">
        <f t="shared" si="179"/>
        <v>2.375</v>
      </c>
    </row>
    <row r="532" spans="3:38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64"/>
        <v>23⁄8–20</v>
      </c>
      <c r="U532" s="16" t="str">
        <f t="shared" si="165"/>
        <v>UN</v>
      </c>
      <c r="W532" s="16" t="str">
        <f t="shared" si="180"/>
        <v>23⁄8–20</v>
      </c>
      <c r="X532" s="16" t="str">
        <f t="shared" si="181"/>
        <v>UN</v>
      </c>
      <c r="Y532" s="16" t="str">
        <f t="shared" si="166"/>
        <v>2A</v>
      </c>
      <c r="Z532" s="16">
        <f t="shared" si="167"/>
        <v>1.5E-3</v>
      </c>
      <c r="AA532" s="16">
        <f t="shared" si="168"/>
        <v>2.3734999999999999</v>
      </c>
      <c r="AB532" s="16">
        <f t="shared" si="169"/>
        <v>2.3654000000000002</v>
      </c>
      <c r="AC532" s="16" t="str">
        <f t="shared" si="170"/>
        <v>—</v>
      </c>
      <c r="AD532" s="16">
        <f t="shared" si="171"/>
        <v>2.3410000000000002</v>
      </c>
      <c r="AE532" s="16">
        <f t="shared" si="172"/>
        <v>2.3359000000000001</v>
      </c>
      <c r="AF532" s="16">
        <f t="shared" si="173"/>
        <v>2.3140000000000001</v>
      </c>
      <c r="AG532" s="16" t="str">
        <f t="shared" si="174"/>
        <v>2B</v>
      </c>
      <c r="AH532" s="16">
        <f t="shared" si="175"/>
        <v>2.3210000000000002</v>
      </c>
      <c r="AI532" s="16">
        <f t="shared" si="176"/>
        <v>2.3319999999999999</v>
      </c>
      <c r="AJ532" s="16">
        <f t="shared" si="177"/>
        <v>2.3424999999999998</v>
      </c>
      <c r="AK532" s="16">
        <f t="shared" si="178"/>
        <v>2.3491</v>
      </c>
      <c r="AL532" s="16">
        <f t="shared" si="179"/>
        <v>2.375</v>
      </c>
    </row>
    <row r="533" spans="3:38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64"/>
        <v>0</v>
      </c>
      <c r="U533" s="16">
        <f t="shared" si="165"/>
        <v>0</v>
      </c>
      <c r="W533" s="16" t="str">
        <f t="shared" si="180"/>
        <v>23⁄8–20</v>
      </c>
      <c r="X533" s="16" t="str">
        <f t="shared" si="181"/>
        <v>UN</v>
      </c>
      <c r="Y533" s="16" t="str">
        <f t="shared" si="166"/>
        <v>3A</v>
      </c>
      <c r="Z533" s="16">
        <f t="shared" si="167"/>
        <v>0</v>
      </c>
      <c r="AA533" s="16">
        <f t="shared" si="168"/>
        <v>2.375</v>
      </c>
      <c r="AB533" s="16">
        <f t="shared" si="169"/>
        <v>2.3668999999999998</v>
      </c>
      <c r="AC533" s="16" t="str">
        <f t="shared" si="170"/>
        <v>—</v>
      </c>
      <c r="AD533" s="16">
        <f t="shared" si="171"/>
        <v>2.3424999999999998</v>
      </c>
      <c r="AE533" s="16">
        <f t="shared" si="172"/>
        <v>2.3386999999999998</v>
      </c>
      <c r="AF533" s="16">
        <f t="shared" si="173"/>
        <v>2.3155000000000001</v>
      </c>
      <c r="AG533" s="16" t="str">
        <f t="shared" si="174"/>
        <v>3B</v>
      </c>
      <c r="AH533" s="16">
        <f t="shared" si="175"/>
        <v>2.3210000000000002</v>
      </c>
      <c r="AI533" s="16">
        <f t="shared" si="176"/>
        <v>2.3287</v>
      </c>
      <c r="AJ533" s="16">
        <f t="shared" si="177"/>
        <v>2.3424999999999998</v>
      </c>
      <c r="AK533" s="16">
        <f t="shared" si="178"/>
        <v>2.3475000000000001</v>
      </c>
      <c r="AL533" s="16">
        <f t="shared" si="179"/>
        <v>2.375</v>
      </c>
    </row>
    <row r="534" spans="3:38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64"/>
        <v>27⁄16–16</v>
      </c>
      <c r="U534" s="16" t="str">
        <f t="shared" si="165"/>
        <v>UNS</v>
      </c>
      <c r="W534" s="16" t="str">
        <f t="shared" si="180"/>
        <v>27⁄16–16</v>
      </c>
      <c r="X534" s="16" t="str">
        <f t="shared" si="181"/>
        <v>UNS</v>
      </c>
      <c r="Y534" s="16" t="str">
        <f t="shared" si="166"/>
        <v>2A</v>
      </c>
      <c r="Z534" s="16">
        <f t="shared" si="167"/>
        <v>1.6999999999999999E-3</v>
      </c>
      <c r="AA534" s="16">
        <f t="shared" si="168"/>
        <v>2.4358</v>
      </c>
      <c r="AB534" s="16">
        <f t="shared" si="169"/>
        <v>2.4264000000000001</v>
      </c>
      <c r="AC534" s="16" t="str">
        <f t="shared" si="170"/>
        <v>—</v>
      </c>
      <c r="AD534" s="16">
        <f t="shared" si="171"/>
        <v>2.3952</v>
      </c>
      <c r="AE534" s="16">
        <f t="shared" si="172"/>
        <v>2.3896999999999999</v>
      </c>
      <c r="AF534" s="16">
        <f t="shared" si="173"/>
        <v>2.3613</v>
      </c>
      <c r="AG534" s="16" t="str">
        <f t="shared" si="174"/>
        <v>2B</v>
      </c>
      <c r="AH534" s="16">
        <f t="shared" si="175"/>
        <v>2.37</v>
      </c>
      <c r="AI534" s="16">
        <f t="shared" si="176"/>
        <v>2.3839999999999999</v>
      </c>
      <c r="AJ534" s="16">
        <f t="shared" si="177"/>
        <v>2.3969</v>
      </c>
      <c r="AK534" s="16">
        <f t="shared" si="178"/>
        <v>2.4041000000000001</v>
      </c>
      <c r="AL534" s="16">
        <f t="shared" si="179"/>
        <v>2.4375</v>
      </c>
    </row>
    <row r="535" spans="3:38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64"/>
        <v>0</v>
      </c>
      <c r="U535" s="16">
        <f t="shared" si="165"/>
        <v>0</v>
      </c>
      <c r="W535" s="16" t="str">
        <f t="shared" si="180"/>
        <v>27⁄16–16</v>
      </c>
      <c r="X535" s="16" t="str">
        <f t="shared" si="181"/>
        <v>UNS</v>
      </c>
      <c r="Y535" s="16" t="str">
        <f t="shared" si="166"/>
        <v>3A</v>
      </c>
      <c r="Z535" s="16">
        <f t="shared" si="167"/>
        <v>0</v>
      </c>
      <c r="AA535" s="16">
        <f t="shared" si="168"/>
        <v>2.4375</v>
      </c>
      <c r="AB535" s="16">
        <f t="shared" si="169"/>
        <v>2.4281000000000001</v>
      </c>
      <c r="AC535" s="16" t="str">
        <f t="shared" si="170"/>
        <v>—</v>
      </c>
      <c r="AD535" s="16">
        <f t="shared" si="171"/>
        <v>2.3969</v>
      </c>
      <c r="AE535" s="16">
        <f t="shared" si="172"/>
        <v>2.3927999999999998</v>
      </c>
      <c r="AF535" s="16">
        <f t="shared" si="173"/>
        <v>2.363</v>
      </c>
      <c r="AG535" s="16" t="str">
        <f t="shared" si="174"/>
        <v>3B</v>
      </c>
      <c r="AH535" s="16">
        <f t="shared" si="175"/>
        <v>2.37</v>
      </c>
      <c r="AI535" s="16">
        <f t="shared" si="176"/>
        <v>2.3782999999999999</v>
      </c>
      <c r="AJ535" s="16">
        <f t="shared" si="177"/>
        <v>2.3969</v>
      </c>
      <c r="AK535" s="16">
        <f t="shared" si="178"/>
        <v>2.4022999999999999</v>
      </c>
      <c r="AL535" s="16">
        <f t="shared" si="179"/>
        <v>2.4375</v>
      </c>
    </row>
    <row r="536" spans="3:38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64"/>
        <v>21⁄2–4</v>
      </c>
      <c r="U536" s="16" t="str">
        <f t="shared" si="165"/>
        <v>UNC</v>
      </c>
      <c r="W536" s="16" t="str">
        <f t="shared" si="180"/>
        <v>21⁄2–4</v>
      </c>
      <c r="X536" s="16" t="str">
        <f t="shared" si="181"/>
        <v>UNC</v>
      </c>
      <c r="Y536" s="16" t="str">
        <f t="shared" si="166"/>
        <v>1A</v>
      </c>
      <c r="Z536" s="16">
        <f t="shared" si="167"/>
        <v>3.0999999999999999E-3</v>
      </c>
      <c r="AA536" s="16">
        <f t="shared" si="168"/>
        <v>2.4969000000000001</v>
      </c>
      <c r="AB536" s="16">
        <f t="shared" si="169"/>
        <v>2.4611999999999998</v>
      </c>
      <c r="AC536" s="16" t="str">
        <f t="shared" si="170"/>
        <v>—</v>
      </c>
      <c r="AD536" s="16">
        <f t="shared" si="171"/>
        <v>2.3344999999999998</v>
      </c>
      <c r="AE536" s="16">
        <f t="shared" si="172"/>
        <v>2.319</v>
      </c>
      <c r="AF536" s="16">
        <f t="shared" si="173"/>
        <v>2.1991999999999998</v>
      </c>
      <c r="AG536" s="16" t="str">
        <f t="shared" si="174"/>
        <v>1B</v>
      </c>
      <c r="AH536" s="16">
        <f t="shared" si="175"/>
        <v>2.2290000000000001</v>
      </c>
      <c r="AI536" s="16">
        <f t="shared" si="176"/>
        <v>2.2669999999999999</v>
      </c>
      <c r="AJ536" s="16">
        <f t="shared" si="177"/>
        <v>2.3376000000000001</v>
      </c>
      <c r="AK536" s="16">
        <f t="shared" si="178"/>
        <v>2.3578000000000001</v>
      </c>
      <c r="AL536" s="16">
        <f t="shared" si="179"/>
        <v>2.5</v>
      </c>
    </row>
    <row r="537" spans="3:38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64"/>
        <v>0</v>
      </c>
      <c r="U537" s="16">
        <f t="shared" si="165"/>
        <v>0</v>
      </c>
      <c r="W537" s="16" t="str">
        <f t="shared" si="180"/>
        <v>21⁄2–4</v>
      </c>
      <c r="X537" s="16" t="str">
        <f t="shared" si="181"/>
        <v>UNC</v>
      </c>
      <c r="Y537" s="16" t="str">
        <f t="shared" si="166"/>
        <v>2A</v>
      </c>
      <c r="Z537" s="16">
        <f t="shared" si="167"/>
        <v>3.0999999999999999E-3</v>
      </c>
      <c r="AA537" s="16">
        <f t="shared" si="168"/>
        <v>2.4969000000000001</v>
      </c>
      <c r="AB537" s="16">
        <f t="shared" si="169"/>
        <v>2.4731000000000001</v>
      </c>
      <c r="AC537" s="16">
        <f t="shared" si="170"/>
        <v>2.4611999999999998</v>
      </c>
      <c r="AD537" s="16">
        <f t="shared" si="171"/>
        <v>2.3344999999999998</v>
      </c>
      <c r="AE537" s="16">
        <f t="shared" si="172"/>
        <v>2.3241000000000001</v>
      </c>
      <c r="AF537" s="16">
        <f t="shared" si="173"/>
        <v>2.1991999999999998</v>
      </c>
      <c r="AG537" s="16" t="str">
        <f t="shared" si="174"/>
        <v>2B</v>
      </c>
      <c r="AH537" s="16">
        <f t="shared" si="175"/>
        <v>2.2290000000000001</v>
      </c>
      <c r="AI537" s="16">
        <f t="shared" si="176"/>
        <v>2.2669999999999999</v>
      </c>
      <c r="AJ537" s="16">
        <f t="shared" si="177"/>
        <v>2.3376000000000001</v>
      </c>
      <c r="AK537" s="16">
        <f t="shared" si="178"/>
        <v>2.3511000000000002</v>
      </c>
      <c r="AL537" s="16">
        <f t="shared" si="179"/>
        <v>2.5</v>
      </c>
    </row>
    <row r="538" spans="3:38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64"/>
        <v>0</v>
      </c>
      <c r="U538" s="16">
        <f t="shared" si="165"/>
        <v>0</v>
      </c>
      <c r="W538" s="16" t="str">
        <f t="shared" si="180"/>
        <v>21⁄2–4</v>
      </c>
      <c r="X538" s="16" t="str">
        <f t="shared" si="181"/>
        <v>UNC</v>
      </c>
      <c r="Y538" s="16" t="str">
        <f t="shared" si="166"/>
        <v>3A</v>
      </c>
      <c r="Z538" s="16">
        <f t="shared" si="167"/>
        <v>0</v>
      </c>
      <c r="AA538" s="16">
        <f t="shared" si="168"/>
        <v>2.5</v>
      </c>
      <c r="AB538" s="16">
        <f t="shared" si="169"/>
        <v>2.4762</v>
      </c>
      <c r="AC538" s="16" t="str">
        <f t="shared" si="170"/>
        <v>—</v>
      </c>
      <c r="AD538" s="16">
        <f t="shared" si="171"/>
        <v>2.3376000000000001</v>
      </c>
      <c r="AE538" s="16">
        <f t="shared" si="172"/>
        <v>2.3298000000000001</v>
      </c>
      <c r="AF538" s="16">
        <f t="shared" si="173"/>
        <v>2.2023000000000001</v>
      </c>
      <c r="AG538" s="16" t="str">
        <f t="shared" si="174"/>
        <v>3B</v>
      </c>
      <c r="AH538" s="16">
        <f t="shared" si="175"/>
        <v>2.2290000000000001</v>
      </c>
      <c r="AI538" s="16">
        <f t="shared" si="176"/>
        <v>2.2593999999999999</v>
      </c>
      <c r="AJ538" s="16">
        <f t="shared" si="177"/>
        <v>2.3376000000000001</v>
      </c>
      <c r="AK538" s="16">
        <f t="shared" si="178"/>
        <v>2.3477000000000001</v>
      </c>
      <c r="AL538" s="16">
        <f t="shared" si="179"/>
        <v>2.5</v>
      </c>
    </row>
    <row r="539" spans="3:38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ref="T539:T602" si="182">IF(OR($C539="1A",$C539="2A",$C539="3A"),A539,C539)</f>
        <v>21⁄2–6</v>
      </c>
      <c r="U539" s="16" t="str">
        <f t="shared" ref="U539:U602" si="183">IF(OR($C539="1A",$C539="2A",$C539="3A"),B539,D539)</f>
        <v>UN</v>
      </c>
      <c r="W539" s="16" t="str">
        <f t="shared" si="180"/>
        <v>21⁄2–6</v>
      </c>
      <c r="X539" s="16" t="str">
        <f t="shared" si="181"/>
        <v>UN</v>
      </c>
      <c r="Y539" s="16" t="str">
        <f t="shared" ref="Y539:Y602" si="184">IF(OR($C539="1A",$C539="2A",$C539="3A"),C539,E539)</f>
        <v>2A</v>
      </c>
      <c r="Z539" s="16">
        <f t="shared" ref="Z539:Z602" si="185">IF(OR($C539="1A",$C539="2A",$C539="3A"),D539,F539)</f>
        <v>2.7000000000000001E-3</v>
      </c>
      <c r="AA539" s="16">
        <f t="shared" ref="AA539:AA602" si="186">IF(OR($C539="1A",$C539="2A",$C539="3A"),E539,G539)</f>
        <v>2.4973000000000001</v>
      </c>
      <c r="AB539" s="16">
        <f t="shared" ref="AB539:AB602" si="187">IF(OR($C539="1A",$C539="2A",$C539="3A"),F539,H539)</f>
        <v>2.4790999999999999</v>
      </c>
      <c r="AC539" s="16" t="str">
        <f t="shared" ref="AC539:AC602" si="188">IF(OR($C539="1A",$C539="2A",$C539="3A"),G539,I539)</f>
        <v>—</v>
      </c>
      <c r="AD539" s="16">
        <f t="shared" ref="AD539:AD602" si="189">IF(OR($C539="1A",$C539="2A",$C539="3A"),H539,J539)</f>
        <v>2.3889999999999998</v>
      </c>
      <c r="AE539" s="16">
        <f t="shared" ref="AE539:AE602" si="190">IF(OR($C539="1A",$C539="2A",$C539="3A"),I539,K539)</f>
        <v>2.38</v>
      </c>
      <c r="AF539" s="16">
        <f t="shared" ref="AF539:AF602" si="191">IF(OR($C539="1A",$C539="2A",$C539="3A"),J539,L539)</f>
        <v>2.2989000000000002</v>
      </c>
      <c r="AG539" s="16" t="str">
        <f t="shared" ref="AG539:AG602" si="192">IF(OR($C539="1A",$C539="2A",$C539="3A"),K539,M539)</f>
        <v>2B</v>
      </c>
      <c r="AH539" s="16">
        <f t="shared" ref="AH539:AH602" si="193">IF(OR($C539="1A",$C539="2A",$C539="3A"),L539,N539)</f>
        <v>2.3199999999999998</v>
      </c>
      <c r="AI539" s="16">
        <f t="shared" ref="AI539:AI602" si="194">IF(OR($C539="1A",$C539="2A",$C539="3A"),M539,O539)</f>
        <v>2.35</v>
      </c>
      <c r="AJ539" s="16">
        <f t="shared" ref="AJ539:AJ602" si="195">IF(OR($C539="1A",$C539="2A",$C539="3A"),N539,P539)</f>
        <v>2.3917000000000002</v>
      </c>
      <c r="AK539" s="16">
        <f t="shared" ref="AK539:AK602" si="196">IF(OR($C539="1A",$C539="2A",$C539="3A"),O539,Q539)</f>
        <v>2.4033000000000002</v>
      </c>
      <c r="AL539" s="16">
        <f t="shared" ref="AL539:AL602" si="197">IF(OR($C539="1A",$C539="2A",$C539="3A"),P539,R539)</f>
        <v>2.5</v>
      </c>
    </row>
    <row r="540" spans="3:38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82"/>
        <v>0</v>
      </c>
      <c r="U540" s="16">
        <f t="shared" si="183"/>
        <v>0</v>
      </c>
      <c r="W540" s="16" t="str">
        <f t="shared" si="180"/>
        <v>21⁄2–6</v>
      </c>
      <c r="X540" s="16" t="str">
        <f t="shared" si="181"/>
        <v>UN</v>
      </c>
      <c r="Y540" s="16" t="str">
        <f t="shared" si="184"/>
        <v>3A</v>
      </c>
      <c r="Z540" s="16">
        <f t="shared" si="185"/>
        <v>0</v>
      </c>
      <c r="AA540" s="16">
        <f t="shared" si="186"/>
        <v>2.5</v>
      </c>
      <c r="AB540" s="16">
        <f t="shared" si="187"/>
        <v>2.4817999999999998</v>
      </c>
      <c r="AC540" s="16" t="str">
        <f t="shared" si="188"/>
        <v>—</v>
      </c>
      <c r="AD540" s="16">
        <f t="shared" si="189"/>
        <v>2.3917000000000002</v>
      </c>
      <c r="AE540" s="16">
        <f t="shared" si="190"/>
        <v>2.3849999999999998</v>
      </c>
      <c r="AF540" s="16">
        <f t="shared" si="191"/>
        <v>2.3016000000000001</v>
      </c>
      <c r="AG540" s="16" t="str">
        <f t="shared" si="192"/>
        <v>3B</v>
      </c>
      <c r="AH540" s="16">
        <f t="shared" si="193"/>
        <v>2.3199999999999998</v>
      </c>
      <c r="AI540" s="16">
        <f t="shared" si="194"/>
        <v>2.3395999999999999</v>
      </c>
      <c r="AJ540" s="16">
        <f t="shared" si="195"/>
        <v>2.3917000000000002</v>
      </c>
      <c r="AK540" s="16">
        <f t="shared" si="196"/>
        <v>2.4003999999999999</v>
      </c>
      <c r="AL540" s="16">
        <f t="shared" si="197"/>
        <v>2.5</v>
      </c>
    </row>
    <row r="541" spans="3:38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82"/>
        <v>21⁄2–8</v>
      </c>
      <c r="U541" s="16" t="str">
        <f t="shared" si="183"/>
        <v>UN</v>
      </c>
      <c r="W541" s="16" t="str">
        <f t="shared" si="180"/>
        <v>21⁄2–8</v>
      </c>
      <c r="X541" s="16" t="str">
        <f t="shared" si="181"/>
        <v>UN</v>
      </c>
      <c r="Y541" s="16" t="str">
        <f t="shared" si="184"/>
        <v>2A</v>
      </c>
      <c r="Z541" s="16">
        <f t="shared" si="185"/>
        <v>2.3999999999999998E-3</v>
      </c>
      <c r="AA541" s="16">
        <f t="shared" si="186"/>
        <v>2.4975999999999998</v>
      </c>
      <c r="AB541" s="16">
        <f t="shared" si="187"/>
        <v>2.4826000000000001</v>
      </c>
      <c r="AC541" s="16">
        <f t="shared" si="188"/>
        <v>2.4750999999999999</v>
      </c>
      <c r="AD541" s="16">
        <f t="shared" si="189"/>
        <v>2.4163999999999999</v>
      </c>
      <c r="AE541" s="16">
        <f t="shared" si="190"/>
        <v>2.4081999999999999</v>
      </c>
      <c r="AF541" s="16">
        <f t="shared" si="191"/>
        <v>2.3488000000000002</v>
      </c>
      <c r="AG541" s="16" t="str">
        <f t="shared" si="192"/>
        <v>2B</v>
      </c>
      <c r="AH541" s="16">
        <f t="shared" si="193"/>
        <v>2.3650000000000002</v>
      </c>
      <c r="AI541" s="16">
        <f t="shared" si="194"/>
        <v>2.39</v>
      </c>
      <c r="AJ541" s="16">
        <f t="shared" si="195"/>
        <v>2.4188000000000001</v>
      </c>
      <c r="AK541" s="16">
        <f t="shared" si="196"/>
        <v>2.4293999999999998</v>
      </c>
      <c r="AL541" s="16">
        <f t="shared" si="197"/>
        <v>2.5</v>
      </c>
    </row>
    <row r="542" spans="3:38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82"/>
        <v>0</v>
      </c>
      <c r="U542" s="16">
        <f t="shared" si="183"/>
        <v>0</v>
      </c>
      <c r="W542" s="16" t="str">
        <f t="shared" si="180"/>
        <v>21⁄2–8</v>
      </c>
      <c r="X542" s="16" t="str">
        <f t="shared" si="181"/>
        <v>UN</v>
      </c>
      <c r="Y542" s="16" t="str">
        <f t="shared" si="184"/>
        <v>3A</v>
      </c>
      <c r="Z542" s="16">
        <f t="shared" si="185"/>
        <v>0</v>
      </c>
      <c r="AA542" s="16">
        <f t="shared" si="186"/>
        <v>2.5</v>
      </c>
      <c r="AB542" s="16">
        <f t="shared" si="187"/>
        <v>2.4849999999999999</v>
      </c>
      <c r="AC542" s="16" t="str">
        <f t="shared" si="188"/>
        <v>—</v>
      </c>
      <c r="AD542" s="16">
        <f t="shared" si="189"/>
        <v>2.4188000000000001</v>
      </c>
      <c r="AE542" s="16">
        <f t="shared" si="190"/>
        <v>2.4127000000000001</v>
      </c>
      <c r="AF542" s="16">
        <f t="shared" si="191"/>
        <v>2.3512</v>
      </c>
      <c r="AG542" s="16" t="str">
        <f t="shared" si="192"/>
        <v>3B</v>
      </c>
      <c r="AH542" s="16">
        <f t="shared" si="193"/>
        <v>2.3650000000000002</v>
      </c>
      <c r="AI542" s="16">
        <f t="shared" si="194"/>
        <v>2.3797000000000001</v>
      </c>
      <c r="AJ542" s="16">
        <f t="shared" si="195"/>
        <v>2.4188000000000001</v>
      </c>
      <c r="AK542" s="16">
        <f t="shared" si="196"/>
        <v>2.4268000000000001</v>
      </c>
      <c r="AL542" s="16">
        <f t="shared" si="197"/>
        <v>2.5</v>
      </c>
    </row>
    <row r="543" spans="3:38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82"/>
        <v>21⁄2–10</v>
      </c>
      <c r="U543" s="16" t="str">
        <f t="shared" si="183"/>
        <v>UNS</v>
      </c>
      <c r="W543" s="16" t="str">
        <f t="shared" si="180"/>
        <v>21⁄2–10</v>
      </c>
      <c r="X543" s="16" t="str">
        <f t="shared" si="181"/>
        <v>UNS</v>
      </c>
      <c r="Y543" s="16" t="str">
        <f t="shared" si="184"/>
        <v>2A</v>
      </c>
      <c r="Z543" s="16">
        <f t="shared" si="185"/>
        <v>2E-3</v>
      </c>
      <c r="AA543" s="16">
        <f t="shared" si="186"/>
        <v>2.4980000000000002</v>
      </c>
      <c r="AB543" s="16">
        <f t="shared" si="187"/>
        <v>2.4851000000000001</v>
      </c>
      <c r="AC543" s="16" t="str">
        <f t="shared" si="188"/>
        <v>—</v>
      </c>
      <c r="AD543" s="16">
        <f t="shared" si="189"/>
        <v>2.4329999999999998</v>
      </c>
      <c r="AE543" s="16">
        <f t="shared" si="190"/>
        <v>2.4262999999999999</v>
      </c>
      <c r="AF543" s="16">
        <f t="shared" si="191"/>
        <v>2.379</v>
      </c>
      <c r="AG543" s="16" t="str">
        <f t="shared" si="192"/>
        <v>2B</v>
      </c>
      <c r="AH543" s="16">
        <f t="shared" si="193"/>
        <v>2.3919999999999999</v>
      </c>
      <c r="AI543" s="16">
        <f t="shared" si="194"/>
        <v>2.4129999999999998</v>
      </c>
      <c r="AJ543" s="16">
        <f t="shared" si="195"/>
        <v>2.4350000000000001</v>
      </c>
      <c r="AK543" s="16">
        <f t="shared" si="196"/>
        <v>2.4437000000000002</v>
      </c>
      <c r="AL543" s="16">
        <f t="shared" si="197"/>
        <v>2.5</v>
      </c>
    </row>
    <row r="544" spans="3:38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82"/>
        <v>21⁄2–12</v>
      </c>
      <c r="U544" s="16" t="str">
        <f t="shared" si="183"/>
        <v>UN</v>
      </c>
      <c r="W544" s="16" t="str">
        <f t="shared" si="180"/>
        <v>21⁄2–12</v>
      </c>
      <c r="X544" s="16" t="str">
        <f t="shared" si="181"/>
        <v>UN</v>
      </c>
      <c r="Y544" s="16" t="str">
        <f t="shared" si="184"/>
        <v>2A</v>
      </c>
      <c r="Z544" s="16">
        <f t="shared" si="185"/>
        <v>1.9E-3</v>
      </c>
      <c r="AA544" s="16">
        <f t="shared" si="186"/>
        <v>2.4981</v>
      </c>
      <c r="AB544" s="16">
        <f t="shared" si="187"/>
        <v>2.4866999999999999</v>
      </c>
      <c r="AC544" s="16" t="str">
        <f t="shared" si="188"/>
        <v>—</v>
      </c>
      <c r="AD544" s="16">
        <f t="shared" si="189"/>
        <v>2.444</v>
      </c>
      <c r="AE544" s="16">
        <f t="shared" si="190"/>
        <v>2.4378000000000002</v>
      </c>
      <c r="AF544" s="16">
        <f t="shared" si="191"/>
        <v>2.3988999999999998</v>
      </c>
      <c r="AG544" s="16" t="str">
        <f t="shared" si="192"/>
        <v>2B</v>
      </c>
      <c r="AH544" s="16">
        <f t="shared" si="193"/>
        <v>2.41</v>
      </c>
      <c r="AI544" s="16">
        <f t="shared" si="194"/>
        <v>2.4279999999999999</v>
      </c>
      <c r="AJ544" s="16">
        <f t="shared" si="195"/>
        <v>2.4459</v>
      </c>
      <c r="AK544" s="16">
        <f t="shared" si="196"/>
        <v>2.4540000000000002</v>
      </c>
      <c r="AL544" s="16">
        <f t="shared" si="197"/>
        <v>2.5</v>
      </c>
    </row>
    <row r="545" spans="3:38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82"/>
        <v>0</v>
      </c>
      <c r="U545" s="16">
        <f t="shared" si="183"/>
        <v>0</v>
      </c>
      <c r="W545" s="16" t="str">
        <f t="shared" si="180"/>
        <v>21⁄2–12</v>
      </c>
      <c r="X545" s="16" t="str">
        <f t="shared" si="181"/>
        <v>UN</v>
      </c>
      <c r="Y545" s="16" t="str">
        <f t="shared" si="184"/>
        <v>3A</v>
      </c>
      <c r="Z545" s="16">
        <f t="shared" si="185"/>
        <v>0</v>
      </c>
      <c r="AA545" s="16">
        <f t="shared" si="186"/>
        <v>2.5</v>
      </c>
      <c r="AB545" s="16">
        <f t="shared" si="187"/>
        <v>2.4885999999999999</v>
      </c>
      <c r="AC545" s="16" t="str">
        <f t="shared" si="188"/>
        <v>—</v>
      </c>
      <c r="AD545" s="16">
        <f t="shared" si="189"/>
        <v>2.4459</v>
      </c>
      <c r="AE545" s="16">
        <f t="shared" si="190"/>
        <v>2.4413</v>
      </c>
      <c r="AF545" s="16">
        <f t="shared" si="191"/>
        <v>2.4007999999999998</v>
      </c>
      <c r="AG545" s="16" t="str">
        <f t="shared" si="192"/>
        <v>3B</v>
      </c>
      <c r="AH545" s="16">
        <f t="shared" si="193"/>
        <v>2.41</v>
      </c>
      <c r="AI545" s="16">
        <f t="shared" si="194"/>
        <v>2.4198</v>
      </c>
      <c r="AJ545" s="16">
        <f t="shared" si="195"/>
        <v>2.4459</v>
      </c>
      <c r="AK545" s="16">
        <f t="shared" si="196"/>
        <v>2.4519000000000002</v>
      </c>
      <c r="AL545" s="16">
        <f t="shared" si="197"/>
        <v>2.5</v>
      </c>
    </row>
    <row r="546" spans="3:38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82"/>
        <v>21⁄2–14</v>
      </c>
      <c r="U546" s="16" t="str">
        <f t="shared" si="183"/>
        <v>UNS</v>
      </c>
      <c r="W546" s="16" t="str">
        <f t="shared" si="180"/>
        <v>21⁄2–14</v>
      </c>
      <c r="X546" s="16" t="str">
        <f t="shared" si="181"/>
        <v>UNS</v>
      </c>
      <c r="Y546" s="16" t="str">
        <f t="shared" si="184"/>
        <v>2A</v>
      </c>
      <c r="Z546" s="16">
        <f t="shared" si="185"/>
        <v>1.6999999999999999E-3</v>
      </c>
      <c r="AA546" s="16">
        <f t="shared" si="186"/>
        <v>2.4983</v>
      </c>
      <c r="AB546" s="16">
        <f t="shared" si="187"/>
        <v>2.488</v>
      </c>
      <c r="AC546" s="16" t="str">
        <f t="shared" si="188"/>
        <v>—</v>
      </c>
      <c r="AD546" s="16">
        <f t="shared" si="189"/>
        <v>2.4519000000000002</v>
      </c>
      <c r="AE546" s="16">
        <f t="shared" si="190"/>
        <v>2.4460999999999999</v>
      </c>
      <c r="AF546" s="16">
        <f t="shared" si="191"/>
        <v>2.4133</v>
      </c>
      <c r="AG546" s="16" t="str">
        <f t="shared" si="192"/>
        <v>2B</v>
      </c>
      <c r="AH546" s="16">
        <f t="shared" si="193"/>
        <v>2.423</v>
      </c>
      <c r="AI546" s="16">
        <f t="shared" si="194"/>
        <v>2.4380000000000002</v>
      </c>
      <c r="AJ546" s="16">
        <f t="shared" si="195"/>
        <v>2.4535999999999998</v>
      </c>
      <c r="AK546" s="16">
        <f t="shared" si="196"/>
        <v>2.4611999999999998</v>
      </c>
      <c r="AL546" s="16">
        <f t="shared" si="197"/>
        <v>2.5</v>
      </c>
    </row>
    <row r="547" spans="3:38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82"/>
        <v>21⁄2–16</v>
      </c>
      <c r="U547" s="16" t="str">
        <f t="shared" si="183"/>
        <v>UN</v>
      </c>
      <c r="W547" s="16" t="str">
        <f t="shared" si="180"/>
        <v>21⁄2–16</v>
      </c>
      <c r="X547" s="16" t="str">
        <f t="shared" si="181"/>
        <v>UN</v>
      </c>
      <c r="Y547" s="16" t="str">
        <f t="shared" si="184"/>
        <v>2A</v>
      </c>
      <c r="Z547" s="16">
        <f t="shared" si="185"/>
        <v>1.6999999999999999E-3</v>
      </c>
      <c r="AA547" s="16">
        <f t="shared" si="186"/>
        <v>2.4983</v>
      </c>
      <c r="AB547" s="16">
        <f t="shared" si="187"/>
        <v>2.4889000000000001</v>
      </c>
      <c r="AC547" s="16" t="str">
        <f t="shared" si="188"/>
        <v>—</v>
      </c>
      <c r="AD547" s="16">
        <f t="shared" si="189"/>
        <v>2.4577</v>
      </c>
      <c r="AE547" s="16">
        <f t="shared" si="190"/>
        <v>2.4521999999999999</v>
      </c>
      <c r="AF547" s="16">
        <f t="shared" si="191"/>
        <v>2.4238</v>
      </c>
      <c r="AG547" s="16" t="str">
        <f t="shared" si="192"/>
        <v>2B</v>
      </c>
      <c r="AH547" s="16">
        <f t="shared" si="193"/>
        <v>2.4319999999999999</v>
      </c>
      <c r="AI547" s="16">
        <f t="shared" si="194"/>
        <v>2.4460000000000002</v>
      </c>
      <c r="AJ547" s="16">
        <f t="shared" si="195"/>
        <v>2.4594</v>
      </c>
      <c r="AK547" s="16">
        <f t="shared" si="196"/>
        <v>2.4666000000000001</v>
      </c>
      <c r="AL547" s="16">
        <f t="shared" si="197"/>
        <v>2.5</v>
      </c>
    </row>
    <row r="548" spans="3:38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82"/>
        <v>0</v>
      </c>
      <c r="U548" s="16">
        <f t="shared" si="183"/>
        <v>0</v>
      </c>
      <c r="W548" s="16" t="str">
        <f t="shared" si="180"/>
        <v>21⁄2–16</v>
      </c>
      <c r="X548" s="16" t="str">
        <f t="shared" si="181"/>
        <v>UN</v>
      </c>
      <c r="Y548" s="16" t="str">
        <f t="shared" si="184"/>
        <v>3A</v>
      </c>
      <c r="Z548" s="16">
        <f t="shared" si="185"/>
        <v>0</v>
      </c>
      <c r="AA548" s="16">
        <f t="shared" si="186"/>
        <v>2.5</v>
      </c>
      <c r="AB548" s="16">
        <f t="shared" si="187"/>
        <v>2.4906000000000001</v>
      </c>
      <c r="AC548" s="16" t="str">
        <f t="shared" si="188"/>
        <v>—</v>
      </c>
      <c r="AD548" s="16">
        <f t="shared" si="189"/>
        <v>2.4594</v>
      </c>
      <c r="AE548" s="16">
        <f t="shared" si="190"/>
        <v>2.4552999999999998</v>
      </c>
      <c r="AF548" s="16">
        <f t="shared" si="191"/>
        <v>2.4255</v>
      </c>
      <c r="AG548" s="16" t="str">
        <f t="shared" si="192"/>
        <v>3B</v>
      </c>
      <c r="AH548" s="16">
        <f t="shared" si="193"/>
        <v>2.4319999999999999</v>
      </c>
      <c r="AI548" s="16">
        <f t="shared" si="194"/>
        <v>2.4407999999999999</v>
      </c>
      <c r="AJ548" s="16">
        <f t="shared" si="195"/>
        <v>2.4594</v>
      </c>
      <c r="AK548" s="16">
        <f t="shared" si="196"/>
        <v>2.4647999999999999</v>
      </c>
      <c r="AL548" s="16">
        <f t="shared" si="197"/>
        <v>2.5</v>
      </c>
    </row>
    <row r="549" spans="3:38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82"/>
        <v>21⁄2–18</v>
      </c>
      <c r="U549" s="16" t="str">
        <f t="shared" si="183"/>
        <v>UNS</v>
      </c>
      <c r="W549" s="16" t="str">
        <f t="shared" si="180"/>
        <v>21⁄2–18</v>
      </c>
      <c r="X549" s="16" t="str">
        <f t="shared" si="181"/>
        <v>UNS</v>
      </c>
      <c r="Y549" s="16" t="str">
        <f t="shared" si="184"/>
        <v>2A</v>
      </c>
      <c r="Z549" s="16">
        <f t="shared" si="185"/>
        <v>1.6000000000000001E-3</v>
      </c>
      <c r="AA549" s="16">
        <f t="shared" si="186"/>
        <v>2.4984000000000002</v>
      </c>
      <c r="AB549" s="16">
        <f t="shared" si="187"/>
        <v>2.4897</v>
      </c>
      <c r="AC549" s="16" t="str">
        <f t="shared" si="188"/>
        <v>—</v>
      </c>
      <c r="AD549" s="16">
        <f t="shared" si="189"/>
        <v>2.4622999999999999</v>
      </c>
      <c r="AE549" s="16">
        <f t="shared" si="190"/>
        <v>2.4569999999999999</v>
      </c>
      <c r="AF549" s="16">
        <f t="shared" si="191"/>
        <v>2.4323000000000001</v>
      </c>
      <c r="AG549" s="16" t="str">
        <f t="shared" si="192"/>
        <v>2B</v>
      </c>
      <c r="AH549" s="16">
        <f t="shared" si="193"/>
        <v>2.44</v>
      </c>
      <c r="AI549" s="16">
        <f t="shared" si="194"/>
        <v>2.4529999999999998</v>
      </c>
      <c r="AJ549" s="16">
        <f t="shared" si="195"/>
        <v>2.4639000000000002</v>
      </c>
      <c r="AK549" s="16">
        <f t="shared" si="196"/>
        <v>2.4708000000000001</v>
      </c>
      <c r="AL549" s="16">
        <f t="shared" si="197"/>
        <v>2.5</v>
      </c>
    </row>
    <row r="550" spans="3:38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82"/>
        <v>21⁄2–20</v>
      </c>
      <c r="U550" s="16" t="str">
        <f t="shared" si="183"/>
        <v>UN</v>
      </c>
      <c r="W550" s="16" t="str">
        <f t="shared" si="180"/>
        <v>21⁄2–20</v>
      </c>
      <c r="X550" s="16" t="str">
        <f t="shared" si="181"/>
        <v>UN</v>
      </c>
      <c r="Y550" s="16" t="str">
        <f t="shared" si="184"/>
        <v>2A</v>
      </c>
      <c r="Z550" s="16">
        <f t="shared" si="185"/>
        <v>1.5E-3</v>
      </c>
      <c r="AA550" s="16">
        <f t="shared" si="186"/>
        <v>2.4984999999999999</v>
      </c>
      <c r="AB550" s="16">
        <f t="shared" si="187"/>
        <v>2.4904000000000002</v>
      </c>
      <c r="AC550" s="16" t="str">
        <f t="shared" si="188"/>
        <v>—</v>
      </c>
      <c r="AD550" s="16">
        <f t="shared" si="189"/>
        <v>2.4660000000000002</v>
      </c>
      <c r="AE550" s="16">
        <f t="shared" si="190"/>
        <v>2.4609000000000001</v>
      </c>
      <c r="AF550" s="16">
        <f t="shared" si="191"/>
        <v>2.4390000000000001</v>
      </c>
      <c r="AG550" s="16" t="str">
        <f t="shared" si="192"/>
        <v>2B</v>
      </c>
      <c r="AH550" s="16">
        <f t="shared" si="193"/>
        <v>2.4460000000000002</v>
      </c>
      <c r="AI550" s="16">
        <f t="shared" si="194"/>
        <v>2.4569999999999999</v>
      </c>
      <c r="AJ550" s="16">
        <f t="shared" si="195"/>
        <v>2.4674999999999998</v>
      </c>
      <c r="AK550" s="16">
        <f t="shared" si="196"/>
        <v>2.4741</v>
      </c>
      <c r="AL550" s="16">
        <f t="shared" si="197"/>
        <v>2.5</v>
      </c>
    </row>
    <row r="551" spans="3:38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82"/>
        <v>0</v>
      </c>
      <c r="U551" s="16">
        <f t="shared" si="183"/>
        <v>0</v>
      </c>
      <c r="W551" s="16" t="str">
        <f t="shared" si="180"/>
        <v>21⁄2–20</v>
      </c>
      <c r="X551" s="16" t="str">
        <f t="shared" si="181"/>
        <v>UN</v>
      </c>
      <c r="Y551" s="16" t="str">
        <f t="shared" si="184"/>
        <v>3A</v>
      </c>
      <c r="Z551" s="16">
        <f t="shared" si="185"/>
        <v>0</v>
      </c>
      <c r="AA551" s="16">
        <f t="shared" si="186"/>
        <v>2.5</v>
      </c>
      <c r="AB551" s="16">
        <f t="shared" si="187"/>
        <v>2.4918999999999998</v>
      </c>
      <c r="AC551" s="16" t="str">
        <f t="shared" si="188"/>
        <v>—</v>
      </c>
      <c r="AD551" s="16">
        <f t="shared" si="189"/>
        <v>2.4674999999999998</v>
      </c>
      <c r="AE551" s="16">
        <f t="shared" si="190"/>
        <v>2.4636999999999998</v>
      </c>
      <c r="AF551" s="16">
        <f t="shared" si="191"/>
        <v>2.4405000000000001</v>
      </c>
      <c r="AG551" s="16" t="str">
        <f t="shared" si="192"/>
        <v>3B</v>
      </c>
      <c r="AH551" s="16">
        <f t="shared" si="193"/>
        <v>2.4460000000000002</v>
      </c>
      <c r="AI551" s="16">
        <f t="shared" si="194"/>
        <v>2.4537</v>
      </c>
      <c r="AJ551" s="16">
        <f t="shared" si="195"/>
        <v>2.4674999999999998</v>
      </c>
      <c r="AK551" s="16">
        <f t="shared" si="196"/>
        <v>2.4725000000000001</v>
      </c>
      <c r="AL551" s="16">
        <f t="shared" si="197"/>
        <v>2.5</v>
      </c>
    </row>
    <row r="552" spans="3:38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82"/>
        <v>25⁄8–6</v>
      </c>
      <c r="U552" s="16" t="str">
        <f t="shared" si="183"/>
        <v>UN</v>
      </c>
      <c r="W552" s="16" t="str">
        <f t="shared" si="180"/>
        <v>25⁄8–6</v>
      </c>
      <c r="X552" s="16" t="str">
        <f t="shared" si="181"/>
        <v>UN</v>
      </c>
      <c r="Y552" s="16" t="str">
        <f t="shared" si="184"/>
        <v>2A</v>
      </c>
      <c r="Z552" s="16">
        <f t="shared" si="185"/>
        <v>2.7000000000000001E-3</v>
      </c>
      <c r="AA552" s="16">
        <f t="shared" si="186"/>
        <v>2.6223000000000001</v>
      </c>
      <c r="AB552" s="16">
        <f t="shared" si="187"/>
        <v>2.6040999999999999</v>
      </c>
      <c r="AC552" s="16" t="str">
        <f t="shared" si="188"/>
        <v>—</v>
      </c>
      <c r="AD552" s="16">
        <f t="shared" si="189"/>
        <v>2.5139999999999998</v>
      </c>
      <c r="AE552" s="16">
        <f t="shared" si="190"/>
        <v>2.5049999999999999</v>
      </c>
      <c r="AF552" s="16">
        <f t="shared" si="191"/>
        <v>2.4239000000000002</v>
      </c>
      <c r="AG552" s="16" t="str">
        <f t="shared" si="192"/>
        <v>2B</v>
      </c>
      <c r="AH552" s="16">
        <f t="shared" si="193"/>
        <v>2.4449999999999998</v>
      </c>
      <c r="AI552" s="16">
        <f t="shared" si="194"/>
        <v>2.4750000000000001</v>
      </c>
      <c r="AJ552" s="16">
        <f t="shared" si="195"/>
        <v>2.5167000000000002</v>
      </c>
      <c r="AK552" s="16">
        <f t="shared" si="196"/>
        <v>2.5285000000000002</v>
      </c>
      <c r="AL552" s="16">
        <f t="shared" si="197"/>
        <v>2.625</v>
      </c>
    </row>
    <row r="553" spans="3:38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82"/>
        <v>0</v>
      </c>
      <c r="U553" s="16">
        <f t="shared" si="183"/>
        <v>0</v>
      </c>
      <c r="W553" s="16" t="str">
        <f t="shared" si="180"/>
        <v>25⁄8–6</v>
      </c>
      <c r="X553" s="16" t="str">
        <f t="shared" si="181"/>
        <v>UN</v>
      </c>
      <c r="Y553" s="16" t="str">
        <f t="shared" si="184"/>
        <v>3A</v>
      </c>
      <c r="Z553" s="16">
        <f t="shared" si="185"/>
        <v>0</v>
      </c>
      <c r="AA553" s="16">
        <f t="shared" si="186"/>
        <v>2.625</v>
      </c>
      <c r="AB553" s="16">
        <f t="shared" si="187"/>
        <v>2.6067999999999998</v>
      </c>
      <c r="AC553" s="16" t="str">
        <f t="shared" si="188"/>
        <v>—</v>
      </c>
      <c r="AD553" s="16">
        <f t="shared" si="189"/>
        <v>2.5167000000000002</v>
      </c>
      <c r="AE553" s="16">
        <f t="shared" si="190"/>
        <v>2.5099</v>
      </c>
      <c r="AF553" s="16">
        <f t="shared" si="191"/>
        <v>2.4266000000000001</v>
      </c>
      <c r="AG553" s="16" t="str">
        <f t="shared" si="192"/>
        <v>3B</v>
      </c>
      <c r="AH553" s="16">
        <f t="shared" si="193"/>
        <v>2.4449999999999998</v>
      </c>
      <c r="AI553" s="16">
        <f t="shared" si="194"/>
        <v>2.4645999999999999</v>
      </c>
      <c r="AJ553" s="16">
        <f t="shared" si="195"/>
        <v>2.5167000000000002</v>
      </c>
      <c r="AK553" s="16">
        <f t="shared" si="196"/>
        <v>2.5255000000000001</v>
      </c>
      <c r="AL553" s="16">
        <f t="shared" si="197"/>
        <v>2.625</v>
      </c>
    </row>
    <row r="554" spans="3:38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82"/>
        <v>25⁄8–8</v>
      </c>
      <c r="U554" s="16" t="str">
        <f t="shared" si="183"/>
        <v>UN</v>
      </c>
      <c r="W554" s="16" t="str">
        <f t="shared" si="180"/>
        <v>25⁄8–8</v>
      </c>
      <c r="X554" s="16" t="str">
        <f t="shared" si="181"/>
        <v>UN</v>
      </c>
      <c r="Y554" s="16" t="str">
        <f t="shared" si="184"/>
        <v>2A</v>
      </c>
      <c r="Z554" s="16">
        <f t="shared" si="185"/>
        <v>2.5000000000000001E-3</v>
      </c>
      <c r="AA554" s="16">
        <f t="shared" si="186"/>
        <v>2.6225000000000001</v>
      </c>
      <c r="AB554" s="16">
        <f t="shared" si="187"/>
        <v>2.6074999999999999</v>
      </c>
      <c r="AC554" s="16" t="str">
        <f t="shared" si="188"/>
        <v>—</v>
      </c>
      <c r="AD554" s="16">
        <f t="shared" si="189"/>
        <v>2.5413000000000001</v>
      </c>
      <c r="AE554" s="16">
        <f t="shared" si="190"/>
        <v>2.5331000000000001</v>
      </c>
      <c r="AF554" s="16">
        <f t="shared" si="191"/>
        <v>2.4737</v>
      </c>
      <c r="AG554" s="16" t="str">
        <f t="shared" si="192"/>
        <v>2B</v>
      </c>
      <c r="AH554" s="16">
        <f t="shared" si="193"/>
        <v>2.4900000000000002</v>
      </c>
      <c r="AI554" s="16">
        <f t="shared" si="194"/>
        <v>2.5150000000000001</v>
      </c>
      <c r="AJ554" s="16">
        <f t="shared" si="195"/>
        <v>2.5438000000000001</v>
      </c>
      <c r="AK554" s="16">
        <f t="shared" si="196"/>
        <v>2.5545</v>
      </c>
      <c r="AL554" s="16">
        <f t="shared" si="197"/>
        <v>2.625</v>
      </c>
    </row>
    <row r="555" spans="3:38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82"/>
        <v>0</v>
      </c>
      <c r="U555" s="16">
        <f t="shared" si="183"/>
        <v>0</v>
      </c>
      <c r="W555" s="16" t="str">
        <f t="shared" si="180"/>
        <v>25⁄8–8</v>
      </c>
      <c r="X555" s="16" t="str">
        <f t="shared" si="181"/>
        <v>UN</v>
      </c>
      <c r="Y555" s="16" t="str">
        <f t="shared" si="184"/>
        <v>3A</v>
      </c>
      <c r="Z555" s="16">
        <f t="shared" si="185"/>
        <v>0</v>
      </c>
      <c r="AA555" s="16">
        <f t="shared" si="186"/>
        <v>2.625</v>
      </c>
      <c r="AB555" s="16">
        <f t="shared" si="187"/>
        <v>2.61</v>
      </c>
      <c r="AC555" s="16" t="str">
        <f t="shared" si="188"/>
        <v>—</v>
      </c>
      <c r="AD555" s="16">
        <f t="shared" si="189"/>
        <v>2.5438000000000001</v>
      </c>
      <c r="AE555" s="16">
        <f t="shared" si="190"/>
        <v>2.5375999999999999</v>
      </c>
      <c r="AF555" s="16">
        <f t="shared" si="191"/>
        <v>2.4762</v>
      </c>
      <c r="AG555" s="16" t="str">
        <f t="shared" si="192"/>
        <v>3B</v>
      </c>
      <c r="AH555" s="16">
        <f t="shared" si="193"/>
        <v>2.4900000000000002</v>
      </c>
      <c r="AI555" s="16">
        <f t="shared" si="194"/>
        <v>2.5047000000000001</v>
      </c>
      <c r="AJ555" s="16">
        <f t="shared" si="195"/>
        <v>2.5438000000000001</v>
      </c>
      <c r="AK555" s="16">
        <f t="shared" si="196"/>
        <v>2.5518000000000001</v>
      </c>
      <c r="AL555" s="16">
        <f t="shared" si="197"/>
        <v>2.625</v>
      </c>
    </row>
    <row r="556" spans="3:38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82"/>
        <v>25⁄8–12</v>
      </c>
      <c r="U556" s="16" t="str">
        <f t="shared" si="183"/>
        <v>UN</v>
      </c>
      <c r="W556" s="16" t="str">
        <f t="shared" si="180"/>
        <v>25⁄8–12</v>
      </c>
      <c r="X556" s="16" t="str">
        <f t="shared" si="181"/>
        <v>UN</v>
      </c>
      <c r="Y556" s="16" t="str">
        <f t="shared" si="184"/>
        <v>2A</v>
      </c>
      <c r="Z556" s="16">
        <f t="shared" si="185"/>
        <v>1.9E-3</v>
      </c>
      <c r="AA556" s="16">
        <f t="shared" si="186"/>
        <v>2.6231</v>
      </c>
      <c r="AB556" s="16">
        <f t="shared" si="187"/>
        <v>2.6116999999999999</v>
      </c>
      <c r="AC556" s="16" t="str">
        <f t="shared" si="188"/>
        <v>—</v>
      </c>
      <c r="AD556" s="16">
        <f t="shared" si="189"/>
        <v>2.569</v>
      </c>
      <c r="AE556" s="16">
        <f t="shared" si="190"/>
        <v>2.5628000000000002</v>
      </c>
      <c r="AF556" s="16">
        <f t="shared" si="191"/>
        <v>2.5238999999999998</v>
      </c>
      <c r="AG556" s="16" t="str">
        <f t="shared" si="192"/>
        <v>2B</v>
      </c>
      <c r="AH556" s="16">
        <f t="shared" si="193"/>
        <v>2.5350000000000001</v>
      </c>
      <c r="AI556" s="16">
        <f t="shared" si="194"/>
        <v>2.5529999999999999</v>
      </c>
      <c r="AJ556" s="16">
        <f t="shared" si="195"/>
        <v>2.5709</v>
      </c>
      <c r="AK556" s="16">
        <f t="shared" si="196"/>
        <v>2.5790000000000002</v>
      </c>
      <c r="AL556" s="16">
        <f t="shared" si="197"/>
        <v>2.625</v>
      </c>
    </row>
    <row r="557" spans="3:38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82"/>
        <v>0</v>
      </c>
      <c r="U557" s="16">
        <f t="shared" si="183"/>
        <v>0</v>
      </c>
      <c r="W557" s="16" t="str">
        <f t="shared" si="180"/>
        <v>25⁄8–12</v>
      </c>
      <c r="X557" s="16" t="str">
        <f t="shared" si="181"/>
        <v>UN</v>
      </c>
      <c r="Y557" s="16" t="str">
        <f t="shared" si="184"/>
        <v>3A</v>
      </c>
      <c r="Z557" s="16">
        <f t="shared" si="185"/>
        <v>0</v>
      </c>
      <c r="AA557" s="16">
        <f t="shared" si="186"/>
        <v>2.625</v>
      </c>
      <c r="AB557" s="16">
        <f t="shared" si="187"/>
        <v>2.6135999999999999</v>
      </c>
      <c r="AC557" s="16" t="str">
        <f t="shared" si="188"/>
        <v>—</v>
      </c>
      <c r="AD557" s="16">
        <f t="shared" si="189"/>
        <v>2.5709</v>
      </c>
      <c r="AE557" s="16">
        <f t="shared" si="190"/>
        <v>2.5663</v>
      </c>
      <c r="AF557" s="16">
        <f t="shared" si="191"/>
        <v>2.5257999999999998</v>
      </c>
      <c r="AG557" s="16" t="str">
        <f t="shared" si="192"/>
        <v>3B</v>
      </c>
      <c r="AH557" s="16">
        <f t="shared" si="193"/>
        <v>2.5350000000000001</v>
      </c>
      <c r="AI557" s="16">
        <f t="shared" si="194"/>
        <v>2.5448</v>
      </c>
      <c r="AJ557" s="16">
        <f t="shared" si="195"/>
        <v>2.5709</v>
      </c>
      <c r="AK557" s="16">
        <f t="shared" si="196"/>
        <v>2.5769000000000002</v>
      </c>
      <c r="AL557" s="16">
        <f t="shared" si="197"/>
        <v>2.625</v>
      </c>
    </row>
    <row r="558" spans="3:38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82"/>
        <v>25⁄8–16</v>
      </c>
      <c r="U558" s="16" t="str">
        <f t="shared" si="183"/>
        <v>UN</v>
      </c>
      <c r="W558" s="16" t="str">
        <f t="shared" si="180"/>
        <v>25⁄8–16</v>
      </c>
      <c r="X558" s="16" t="str">
        <f t="shared" si="181"/>
        <v>UN</v>
      </c>
      <c r="Y558" s="16" t="str">
        <f t="shared" si="184"/>
        <v>2A</v>
      </c>
      <c r="Z558" s="16">
        <f t="shared" si="185"/>
        <v>1.6999999999999999E-3</v>
      </c>
      <c r="AA558" s="16">
        <f t="shared" si="186"/>
        <v>2.6233</v>
      </c>
      <c r="AB558" s="16">
        <f t="shared" si="187"/>
        <v>2.6139000000000001</v>
      </c>
      <c r="AC558" s="16" t="str">
        <f t="shared" si="188"/>
        <v>—</v>
      </c>
      <c r="AD558" s="16">
        <f t="shared" si="189"/>
        <v>2.5827</v>
      </c>
      <c r="AE558" s="16">
        <f t="shared" si="190"/>
        <v>2.5771999999999999</v>
      </c>
      <c r="AF558" s="16">
        <f t="shared" si="191"/>
        <v>2.5488</v>
      </c>
      <c r="AG558" s="16" t="str">
        <f t="shared" si="192"/>
        <v>2B</v>
      </c>
      <c r="AH558" s="16">
        <f t="shared" si="193"/>
        <v>2.5569999999999999</v>
      </c>
      <c r="AI558" s="16">
        <f t="shared" si="194"/>
        <v>2.5710000000000002</v>
      </c>
      <c r="AJ558" s="16">
        <f t="shared" si="195"/>
        <v>2.5844</v>
      </c>
      <c r="AK558" s="16">
        <f t="shared" si="196"/>
        <v>2.5916000000000001</v>
      </c>
      <c r="AL558" s="16">
        <f t="shared" si="197"/>
        <v>2.625</v>
      </c>
    </row>
    <row r="559" spans="3:38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82"/>
        <v>0</v>
      </c>
      <c r="U559" s="16">
        <f t="shared" si="183"/>
        <v>0</v>
      </c>
      <c r="W559" s="16" t="str">
        <f t="shared" si="180"/>
        <v>25⁄8–16</v>
      </c>
      <c r="X559" s="16" t="str">
        <f t="shared" si="181"/>
        <v>UN</v>
      </c>
      <c r="Y559" s="16" t="str">
        <f t="shared" si="184"/>
        <v>3A</v>
      </c>
      <c r="Z559" s="16">
        <f t="shared" si="185"/>
        <v>0</v>
      </c>
      <c r="AA559" s="16">
        <f t="shared" si="186"/>
        <v>2.625</v>
      </c>
      <c r="AB559" s="16">
        <f t="shared" si="187"/>
        <v>2.6156000000000001</v>
      </c>
      <c r="AC559" s="16" t="str">
        <f t="shared" si="188"/>
        <v>—</v>
      </c>
      <c r="AD559" s="16">
        <f t="shared" si="189"/>
        <v>2.5844</v>
      </c>
      <c r="AE559" s="16">
        <f t="shared" si="190"/>
        <v>2.5802999999999998</v>
      </c>
      <c r="AF559" s="16">
        <f t="shared" si="191"/>
        <v>2.5505</v>
      </c>
      <c r="AG559" s="16" t="str">
        <f t="shared" si="192"/>
        <v>3B</v>
      </c>
      <c r="AH559" s="16">
        <f t="shared" si="193"/>
        <v>2.5569999999999999</v>
      </c>
      <c r="AI559" s="16">
        <f t="shared" si="194"/>
        <v>2.5657999999999999</v>
      </c>
      <c r="AJ559" s="16">
        <f t="shared" si="195"/>
        <v>2.5844</v>
      </c>
      <c r="AK559" s="16">
        <f t="shared" si="196"/>
        <v>2.5897999999999999</v>
      </c>
      <c r="AL559" s="16">
        <f t="shared" si="197"/>
        <v>2.625</v>
      </c>
    </row>
    <row r="560" spans="3:38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82"/>
        <v>25⁄8–20</v>
      </c>
      <c r="U560" s="16" t="str">
        <f t="shared" si="183"/>
        <v>UN</v>
      </c>
      <c r="W560" s="16" t="str">
        <f t="shared" si="180"/>
        <v>25⁄8–20</v>
      </c>
      <c r="X560" s="16" t="str">
        <f t="shared" si="181"/>
        <v>UN</v>
      </c>
      <c r="Y560" s="16" t="str">
        <f t="shared" si="184"/>
        <v>2A</v>
      </c>
      <c r="Z560" s="16">
        <f t="shared" si="185"/>
        <v>1.5E-3</v>
      </c>
      <c r="AA560" s="16">
        <f t="shared" si="186"/>
        <v>2.6234999999999999</v>
      </c>
      <c r="AB560" s="16">
        <f t="shared" si="187"/>
        <v>2.6154000000000002</v>
      </c>
      <c r="AC560" s="16" t="str">
        <f t="shared" si="188"/>
        <v>—</v>
      </c>
      <c r="AD560" s="16">
        <f t="shared" si="189"/>
        <v>2.5910000000000002</v>
      </c>
      <c r="AE560" s="16">
        <f t="shared" si="190"/>
        <v>2.5859000000000001</v>
      </c>
      <c r="AF560" s="16">
        <f t="shared" si="191"/>
        <v>2.5640000000000001</v>
      </c>
      <c r="AG560" s="16" t="str">
        <f t="shared" si="192"/>
        <v>2B</v>
      </c>
      <c r="AH560" s="16">
        <f t="shared" si="193"/>
        <v>2.5710000000000002</v>
      </c>
      <c r="AI560" s="16">
        <f t="shared" si="194"/>
        <v>2.5819999999999999</v>
      </c>
      <c r="AJ560" s="16">
        <f t="shared" si="195"/>
        <v>2.5924999999999998</v>
      </c>
      <c r="AK560" s="16">
        <f t="shared" si="196"/>
        <v>2.5991</v>
      </c>
      <c r="AL560" s="16">
        <f t="shared" si="197"/>
        <v>2.625</v>
      </c>
    </row>
    <row r="561" spans="3:38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82"/>
        <v>0</v>
      </c>
      <c r="U561" s="16">
        <f t="shared" si="183"/>
        <v>0</v>
      </c>
      <c r="W561" s="16" t="str">
        <f t="shared" si="180"/>
        <v>25⁄8–20</v>
      </c>
      <c r="X561" s="16" t="str">
        <f t="shared" si="181"/>
        <v>UN</v>
      </c>
      <c r="Y561" s="16" t="str">
        <f t="shared" si="184"/>
        <v>3A</v>
      </c>
      <c r="Z561" s="16">
        <f t="shared" si="185"/>
        <v>0</v>
      </c>
      <c r="AA561" s="16">
        <f t="shared" si="186"/>
        <v>2.625</v>
      </c>
      <c r="AB561" s="16">
        <f t="shared" si="187"/>
        <v>2.6168999999999998</v>
      </c>
      <c r="AC561" s="16" t="str">
        <f t="shared" si="188"/>
        <v>—</v>
      </c>
      <c r="AD561" s="16">
        <f t="shared" si="189"/>
        <v>2.5924999999999998</v>
      </c>
      <c r="AE561" s="16">
        <f t="shared" si="190"/>
        <v>2.5886999999999998</v>
      </c>
      <c r="AF561" s="16">
        <f t="shared" si="191"/>
        <v>2.5655000000000001</v>
      </c>
      <c r="AG561" s="16" t="str">
        <f t="shared" si="192"/>
        <v>3B</v>
      </c>
      <c r="AH561" s="16">
        <f t="shared" si="193"/>
        <v>2.5710000000000002</v>
      </c>
      <c r="AI561" s="16">
        <f t="shared" si="194"/>
        <v>2.5787</v>
      </c>
      <c r="AJ561" s="16">
        <f t="shared" si="195"/>
        <v>2.5924999999999998</v>
      </c>
      <c r="AK561" s="16">
        <f t="shared" si="196"/>
        <v>2.5975000000000001</v>
      </c>
      <c r="AL561" s="16">
        <f t="shared" si="197"/>
        <v>2.625</v>
      </c>
    </row>
    <row r="562" spans="3:38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82"/>
        <v>23⁄4–4</v>
      </c>
      <c r="U562" s="16" t="str">
        <f t="shared" si="183"/>
        <v>UNC</v>
      </c>
      <c r="W562" s="16" t="str">
        <f t="shared" si="180"/>
        <v>23⁄4–4</v>
      </c>
      <c r="X562" s="16" t="str">
        <f t="shared" si="181"/>
        <v>UNC</v>
      </c>
      <c r="Y562" s="16" t="str">
        <f t="shared" si="184"/>
        <v>1A</v>
      </c>
      <c r="Z562" s="16">
        <f t="shared" si="185"/>
        <v>3.2000000000000002E-3</v>
      </c>
      <c r="AA562" s="16">
        <f t="shared" si="186"/>
        <v>2.7467999999999999</v>
      </c>
      <c r="AB562" s="16">
        <f t="shared" si="187"/>
        <v>2.7111000000000001</v>
      </c>
      <c r="AC562" s="16" t="str">
        <f t="shared" si="188"/>
        <v>—</v>
      </c>
      <c r="AD562" s="16">
        <f t="shared" si="189"/>
        <v>2.5844</v>
      </c>
      <c r="AE562" s="16">
        <f t="shared" si="190"/>
        <v>2.5686</v>
      </c>
      <c r="AF562" s="16">
        <f t="shared" si="191"/>
        <v>2.4491000000000001</v>
      </c>
      <c r="AG562" s="16" t="str">
        <f t="shared" si="192"/>
        <v>1B</v>
      </c>
      <c r="AH562" s="16">
        <f t="shared" si="193"/>
        <v>2.4790000000000001</v>
      </c>
      <c r="AI562" s="16">
        <f t="shared" si="194"/>
        <v>2.5169999999999999</v>
      </c>
      <c r="AJ562" s="16">
        <f t="shared" si="195"/>
        <v>2.5876000000000001</v>
      </c>
      <c r="AK562" s="16">
        <f t="shared" si="196"/>
        <v>2.6082000000000001</v>
      </c>
      <c r="AL562" s="16">
        <f t="shared" si="197"/>
        <v>2.75</v>
      </c>
    </row>
    <row r="563" spans="3:38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82"/>
        <v>0</v>
      </c>
      <c r="U563" s="16">
        <f t="shared" si="183"/>
        <v>0</v>
      </c>
      <c r="W563" s="16" t="str">
        <f t="shared" si="180"/>
        <v>23⁄4–4</v>
      </c>
      <c r="X563" s="16" t="str">
        <f t="shared" si="181"/>
        <v>UNC</v>
      </c>
      <c r="Y563" s="16" t="str">
        <f t="shared" si="184"/>
        <v>2A</v>
      </c>
      <c r="Z563" s="16">
        <f t="shared" si="185"/>
        <v>3.2000000000000002E-3</v>
      </c>
      <c r="AA563" s="16">
        <f t="shared" si="186"/>
        <v>2.7467999999999999</v>
      </c>
      <c r="AB563" s="16">
        <f t="shared" si="187"/>
        <v>2.7229999999999999</v>
      </c>
      <c r="AC563" s="16">
        <f t="shared" si="188"/>
        <v>2.7111000000000001</v>
      </c>
      <c r="AD563" s="16">
        <f t="shared" si="189"/>
        <v>2.5844</v>
      </c>
      <c r="AE563" s="16">
        <f t="shared" si="190"/>
        <v>2.5739000000000001</v>
      </c>
      <c r="AF563" s="16">
        <f t="shared" si="191"/>
        <v>2.4491000000000001</v>
      </c>
      <c r="AG563" s="16" t="str">
        <f t="shared" si="192"/>
        <v>2B</v>
      </c>
      <c r="AH563" s="16">
        <f t="shared" si="193"/>
        <v>2.4790000000000001</v>
      </c>
      <c r="AI563" s="16">
        <f t="shared" si="194"/>
        <v>2.5169999999999999</v>
      </c>
      <c r="AJ563" s="16">
        <f t="shared" si="195"/>
        <v>2.5876000000000001</v>
      </c>
      <c r="AK563" s="16">
        <f t="shared" si="196"/>
        <v>2.6013000000000002</v>
      </c>
      <c r="AL563" s="16">
        <f t="shared" si="197"/>
        <v>2.75</v>
      </c>
    </row>
    <row r="564" spans="3:38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82"/>
        <v>0</v>
      </c>
      <c r="U564" s="16">
        <f t="shared" si="183"/>
        <v>0</v>
      </c>
      <c r="W564" s="16" t="str">
        <f t="shared" si="180"/>
        <v>23⁄4–4</v>
      </c>
      <c r="X564" s="16" t="str">
        <f t="shared" si="181"/>
        <v>UNC</v>
      </c>
      <c r="Y564" s="16" t="str">
        <f t="shared" si="184"/>
        <v>3A</v>
      </c>
      <c r="Z564" s="16">
        <f t="shared" si="185"/>
        <v>0</v>
      </c>
      <c r="AA564" s="16">
        <f t="shared" si="186"/>
        <v>2.75</v>
      </c>
      <c r="AB564" s="16">
        <f t="shared" si="187"/>
        <v>2.7262</v>
      </c>
      <c r="AC564" s="16" t="str">
        <f t="shared" si="188"/>
        <v>—</v>
      </c>
      <c r="AD564" s="16">
        <f t="shared" si="189"/>
        <v>2.5876000000000001</v>
      </c>
      <c r="AE564" s="16">
        <f t="shared" si="190"/>
        <v>2.5796999999999999</v>
      </c>
      <c r="AF564" s="16">
        <f t="shared" si="191"/>
        <v>2.4523000000000001</v>
      </c>
      <c r="AG564" s="16" t="str">
        <f t="shared" si="192"/>
        <v>3B</v>
      </c>
      <c r="AH564" s="16">
        <f t="shared" si="193"/>
        <v>2.4790000000000001</v>
      </c>
      <c r="AI564" s="16">
        <f t="shared" si="194"/>
        <v>2.5093999999999999</v>
      </c>
      <c r="AJ564" s="16">
        <f t="shared" si="195"/>
        <v>2.5876000000000001</v>
      </c>
      <c r="AK564" s="16">
        <f t="shared" si="196"/>
        <v>2.5979000000000001</v>
      </c>
      <c r="AL564" s="16">
        <f t="shared" si="197"/>
        <v>2.75</v>
      </c>
    </row>
    <row r="565" spans="3:38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82"/>
        <v>23⁄4–6</v>
      </c>
      <c r="U565" s="16" t="str">
        <f t="shared" si="183"/>
        <v>UN</v>
      </c>
      <c r="W565" s="16" t="str">
        <f t="shared" si="180"/>
        <v>23⁄4–6</v>
      </c>
      <c r="X565" s="16" t="str">
        <f t="shared" si="181"/>
        <v>UN</v>
      </c>
      <c r="Y565" s="16" t="str">
        <f t="shared" si="184"/>
        <v>2A</v>
      </c>
      <c r="Z565" s="16">
        <f t="shared" si="185"/>
        <v>2.7000000000000001E-3</v>
      </c>
      <c r="AA565" s="16">
        <f t="shared" si="186"/>
        <v>2.7473000000000001</v>
      </c>
      <c r="AB565" s="16">
        <f t="shared" si="187"/>
        <v>2.7290999999999999</v>
      </c>
      <c r="AC565" s="16" t="str">
        <f t="shared" si="188"/>
        <v>—</v>
      </c>
      <c r="AD565" s="16">
        <f t="shared" si="189"/>
        <v>2.6389999999999998</v>
      </c>
      <c r="AE565" s="16">
        <f t="shared" si="190"/>
        <v>2.6299000000000001</v>
      </c>
      <c r="AF565" s="16">
        <f t="shared" si="191"/>
        <v>2.5489000000000002</v>
      </c>
      <c r="AG565" s="16" t="str">
        <f t="shared" si="192"/>
        <v>2B</v>
      </c>
      <c r="AH565" s="16">
        <f t="shared" si="193"/>
        <v>2.57</v>
      </c>
      <c r="AI565" s="16">
        <f t="shared" si="194"/>
        <v>2.6</v>
      </c>
      <c r="AJ565" s="16">
        <f t="shared" si="195"/>
        <v>2.6417000000000002</v>
      </c>
      <c r="AK565" s="16">
        <f t="shared" si="196"/>
        <v>2.6536</v>
      </c>
      <c r="AL565" s="16">
        <f t="shared" si="197"/>
        <v>2.75</v>
      </c>
    </row>
    <row r="566" spans="3:38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82"/>
        <v>0</v>
      </c>
      <c r="U566" s="16">
        <f t="shared" si="183"/>
        <v>0</v>
      </c>
      <c r="W566" s="16" t="str">
        <f t="shared" si="180"/>
        <v>23⁄4–6</v>
      </c>
      <c r="X566" s="16" t="str">
        <f t="shared" si="181"/>
        <v>UN</v>
      </c>
      <c r="Y566" s="16" t="str">
        <f t="shared" si="184"/>
        <v>3A</v>
      </c>
      <c r="Z566" s="16">
        <f t="shared" si="185"/>
        <v>0</v>
      </c>
      <c r="AA566" s="16">
        <f t="shared" si="186"/>
        <v>2.75</v>
      </c>
      <c r="AB566" s="16">
        <f t="shared" si="187"/>
        <v>2.7317999999999998</v>
      </c>
      <c r="AC566" s="16" t="str">
        <f t="shared" si="188"/>
        <v>—</v>
      </c>
      <c r="AD566" s="16">
        <f t="shared" si="189"/>
        <v>2.6417000000000002</v>
      </c>
      <c r="AE566" s="16">
        <f t="shared" si="190"/>
        <v>2.6349</v>
      </c>
      <c r="AF566" s="16">
        <f t="shared" si="191"/>
        <v>2.5516000000000001</v>
      </c>
      <c r="AG566" s="16" t="str">
        <f t="shared" si="192"/>
        <v>3B</v>
      </c>
      <c r="AH566" s="16">
        <f t="shared" si="193"/>
        <v>2.57</v>
      </c>
      <c r="AI566" s="16">
        <f t="shared" si="194"/>
        <v>2.5895999999999999</v>
      </c>
      <c r="AJ566" s="16">
        <f t="shared" si="195"/>
        <v>2.6417000000000002</v>
      </c>
      <c r="AK566" s="16">
        <f t="shared" si="196"/>
        <v>2.6505999999999998</v>
      </c>
      <c r="AL566" s="16">
        <f t="shared" si="197"/>
        <v>2.75</v>
      </c>
    </row>
    <row r="567" spans="3:38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82"/>
        <v>23⁄4–8</v>
      </c>
      <c r="U567" s="16" t="str">
        <f t="shared" si="183"/>
        <v>UN</v>
      </c>
      <c r="W567" s="16" t="str">
        <f t="shared" si="180"/>
        <v>23⁄4–8</v>
      </c>
      <c r="X567" s="16" t="str">
        <f t="shared" si="181"/>
        <v>UN</v>
      </c>
      <c r="Y567" s="16" t="str">
        <f t="shared" si="184"/>
        <v>2A</v>
      </c>
      <c r="Z567" s="16">
        <f t="shared" si="185"/>
        <v>2.5000000000000001E-3</v>
      </c>
      <c r="AA567" s="16">
        <f t="shared" si="186"/>
        <v>2.7475000000000001</v>
      </c>
      <c r="AB567" s="16">
        <f t="shared" si="187"/>
        <v>2.7324999999999999</v>
      </c>
      <c r="AC567" s="16">
        <f t="shared" si="188"/>
        <v>2.7250000000000001</v>
      </c>
      <c r="AD567" s="16">
        <f t="shared" si="189"/>
        <v>2.6663000000000001</v>
      </c>
      <c r="AE567" s="16">
        <f t="shared" si="190"/>
        <v>2.6579999999999999</v>
      </c>
      <c r="AF567" s="16">
        <f t="shared" si="191"/>
        <v>2.5987</v>
      </c>
      <c r="AG567" s="16" t="str">
        <f t="shared" si="192"/>
        <v>2B</v>
      </c>
      <c r="AH567" s="16">
        <f t="shared" si="193"/>
        <v>2.6150000000000002</v>
      </c>
      <c r="AI567" s="16">
        <f t="shared" si="194"/>
        <v>2.64</v>
      </c>
      <c r="AJ567" s="16">
        <f t="shared" si="195"/>
        <v>2.6688000000000001</v>
      </c>
      <c r="AK567" s="16">
        <f t="shared" si="196"/>
        <v>2.6796000000000002</v>
      </c>
      <c r="AL567" s="16">
        <f t="shared" si="197"/>
        <v>2.75</v>
      </c>
    </row>
    <row r="568" spans="3:38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82"/>
        <v>0</v>
      </c>
      <c r="U568" s="16">
        <f t="shared" si="183"/>
        <v>0</v>
      </c>
      <c r="W568" s="16" t="str">
        <f t="shared" si="180"/>
        <v>23⁄4–8</v>
      </c>
      <c r="X568" s="16" t="str">
        <f t="shared" si="181"/>
        <v>UN</v>
      </c>
      <c r="Y568" s="16" t="str">
        <f t="shared" si="184"/>
        <v>3A</v>
      </c>
      <c r="Z568" s="16">
        <f t="shared" si="185"/>
        <v>0</v>
      </c>
      <c r="AA568" s="16">
        <f t="shared" si="186"/>
        <v>2.75</v>
      </c>
      <c r="AB568" s="16">
        <f t="shared" si="187"/>
        <v>2.7349999999999999</v>
      </c>
      <c r="AC568" s="16" t="str">
        <f t="shared" si="188"/>
        <v>—</v>
      </c>
      <c r="AD568" s="16">
        <f t="shared" si="189"/>
        <v>2.6688000000000001</v>
      </c>
      <c r="AE568" s="16">
        <f t="shared" si="190"/>
        <v>2.6625000000000001</v>
      </c>
      <c r="AF568" s="16">
        <f t="shared" si="191"/>
        <v>2.6012</v>
      </c>
      <c r="AG568" s="16" t="str">
        <f t="shared" si="192"/>
        <v>3B</v>
      </c>
      <c r="AH568" s="16">
        <f t="shared" si="193"/>
        <v>2.6150000000000002</v>
      </c>
      <c r="AI568" s="16">
        <f t="shared" si="194"/>
        <v>2.6297000000000001</v>
      </c>
      <c r="AJ568" s="16">
        <f t="shared" si="195"/>
        <v>2.6688000000000001</v>
      </c>
      <c r="AK568" s="16">
        <f t="shared" si="196"/>
        <v>2.6768999999999998</v>
      </c>
      <c r="AL568" s="16">
        <f t="shared" si="197"/>
        <v>2.75</v>
      </c>
    </row>
    <row r="569" spans="3:38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82"/>
        <v>23⁄4–10</v>
      </c>
      <c r="U569" s="16" t="str">
        <f t="shared" si="183"/>
        <v>UNS</v>
      </c>
      <c r="W569" s="16" t="str">
        <f t="shared" si="180"/>
        <v>23⁄4–10</v>
      </c>
      <c r="X569" s="16" t="str">
        <f t="shared" si="181"/>
        <v>UNS</v>
      </c>
      <c r="Y569" s="16" t="str">
        <f t="shared" si="184"/>
        <v>2A</v>
      </c>
      <c r="Z569" s="16">
        <f t="shared" si="185"/>
        <v>2E-3</v>
      </c>
      <c r="AA569" s="16">
        <f t="shared" si="186"/>
        <v>2.7480000000000002</v>
      </c>
      <c r="AB569" s="16">
        <f t="shared" si="187"/>
        <v>2.7351000000000001</v>
      </c>
      <c r="AC569" s="16" t="str">
        <f t="shared" si="188"/>
        <v>—</v>
      </c>
      <c r="AD569" s="16">
        <f t="shared" si="189"/>
        <v>2.6829999999999998</v>
      </c>
      <c r="AE569" s="16">
        <f t="shared" si="190"/>
        <v>2.6762999999999999</v>
      </c>
      <c r="AF569" s="16">
        <f t="shared" si="191"/>
        <v>2.629</v>
      </c>
      <c r="AG569" s="16" t="str">
        <f t="shared" si="192"/>
        <v>2B</v>
      </c>
      <c r="AH569" s="16">
        <f t="shared" si="193"/>
        <v>2.6419999999999999</v>
      </c>
      <c r="AI569" s="16">
        <f t="shared" si="194"/>
        <v>2.6629999999999998</v>
      </c>
      <c r="AJ569" s="16">
        <f t="shared" si="195"/>
        <v>2.6850000000000001</v>
      </c>
      <c r="AK569" s="16">
        <f t="shared" si="196"/>
        <v>2.6937000000000002</v>
      </c>
      <c r="AL569" s="16">
        <f t="shared" si="197"/>
        <v>2.75</v>
      </c>
    </row>
    <row r="570" spans="3:38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82"/>
        <v>23⁄4–12</v>
      </c>
      <c r="U570" s="16" t="str">
        <f t="shared" si="183"/>
        <v>UN</v>
      </c>
      <c r="W570" s="16" t="str">
        <f t="shared" si="180"/>
        <v>23⁄4–12</v>
      </c>
      <c r="X570" s="16" t="str">
        <f t="shared" si="181"/>
        <v>UN</v>
      </c>
      <c r="Y570" s="16" t="str">
        <f t="shared" si="184"/>
        <v>2A</v>
      </c>
      <c r="Z570" s="16">
        <f t="shared" si="185"/>
        <v>1.9E-3</v>
      </c>
      <c r="AA570" s="16">
        <f t="shared" si="186"/>
        <v>2.7481</v>
      </c>
      <c r="AB570" s="16">
        <f t="shared" si="187"/>
        <v>2.7366999999999999</v>
      </c>
      <c r="AC570" s="16" t="str">
        <f t="shared" si="188"/>
        <v>—</v>
      </c>
      <c r="AD570" s="16">
        <f t="shared" si="189"/>
        <v>2.694</v>
      </c>
      <c r="AE570" s="16">
        <f t="shared" si="190"/>
        <v>2.6878000000000002</v>
      </c>
      <c r="AF570" s="16">
        <f t="shared" si="191"/>
        <v>2.6488999999999998</v>
      </c>
      <c r="AG570" s="16" t="str">
        <f t="shared" si="192"/>
        <v>2B</v>
      </c>
      <c r="AH570" s="16">
        <f t="shared" si="193"/>
        <v>2.66</v>
      </c>
      <c r="AI570" s="16">
        <f t="shared" si="194"/>
        <v>2.6779999999999999</v>
      </c>
      <c r="AJ570" s="16">
        <f t="shared" si="195"/>
        <v>2.6959</v>
      </c>
      <c r="AK570" s="16">
        <f t="shared" si="196"/>
        <v>2.7040000000000002</v>
      </c>
      <c r="AL570" s="16">
        <f t="shared" si="197"/>
        <v>2.75</v>
      </c>
    </row>
    <row r="571" spans="3:38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82"/>
        <v>0</v>
      </c>
      <c r="U571" s="16">
        <f t="shared" si="183"/>
        <v>0</v>
      </c>
      <c r="W571" s="16" t="str">
        <f t="shared" si="180"/>
        <v>23⁄4–12</v>
      </c>
      <c r="X571" s="16" t="str">
        <f t="shared" si="181"/>
        <v>UN</v>
      </c>
      <c r="Y571" s="16" t="str">
        <f t="shared" si="184"/>
        <v>3A</v>
      </c>
      <c r="Z571" s="16">
        <f t="shared" si="185"/>
        <v>0</v>
      </c>
      <c r="AA571" s="16">
        <f t="shared" si="186"/>
        <v>2.75</v>
      </c>
      <c r="AB571" s="16">
        <f t="shared" si="187"/>
        <v>2.7385999999999999</v>
      </c>
      <c r="AC571" s="16" t="str">
        <f t="shared" si="188"/>
        <v>—</v>
      </c>
      <c r="AD571" s="16">
        <f t="shared" si="189"/>
        <v>2.6959</v>
      </c>
      <c r="AE571" s="16">
        <f t="shared" si="190"/>
        <v>2.6913</v>
      </c>
      <c r="AF571" s="16">
        <f t="shared" si="191"/>
        <v>2.6507999999999998</v>
      </c>
      <c r="AG571" s="16" t="str">
        <f t="shared" si="192"/>
        <v>3B</v>
      </c>
      <c r="AH571" s="16">
        <f t="shared" si="193"/>
        <v>2.66</v>
      </c>
      <c r="AI571" s="16">
        <f t="shared" si="194"/>
        <v>2.6698</v>
      </c>
      <c r="AJ571" s="16">
        <f t="shared" si="195"/>
        <v>2.6959</v>
      </c>
      <c r="AK571" s="16">
        <f t="shared" si="196"/>
        <v>2.7019000000000002</v>
      </c>
      <c r="AL571" s="16">
        <f t="shared" si="197"/>
        <v>2.75</v>
      </c>
    </row>
    <row r="572" spans="3:38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82"/>
        <v>23⁄4–14</v>
      </c>
      <c r="U572" s="16" t="str">
        <f t="shared" si="183"/>
        <v>UNS</v>
      </c>
      <c r="W572" s="16" t="str">
        <f t="shared" si="180"/>
        <v>23⁄4–14</v>
      </c>
      <c r="X572" s="16" t="str">
        <f t="shared" si="181"/>
        <v>UNS</v>
      </c>
      <c r="Y572" s="16" t="str">
        <f t="shared" si="184"/>
        <v>2A</v>
      </c>
      <c r="Z572" s="16">
        <f t="shared" si="185"/>
        <v>1.6999999999999999E-3</v>
      </c>
      <c r="AA572" s="16">
        <f t="shared" si="186"/>
        <v>2.7483</v>
      </c>
      <c r="AB572" s="16">
        <f t="shared" si="187"/>
        <v>2.738</v>
      </c>
      <c r="AC572" s="16" t="str">
        <f t="shared" si="188"/>
        <v>—</v>
      </c>
      <c r="AD572" s="16">
        <f t="shared" si="189"/>
        <v>2.7019000000000002</v>
      </c>
      <c r="AE572" s="16">
        <f t="shared" si="190"/>
        <v>2.6960999999999999</v>
      </c>
      <c r="AF572" s="16">
        <f t="shared" si="191"/>
        <v>2.6633</v>
      </c>
      <c r="AG572" s="16" t="str">
        <f t="shared" si="192"/>
        <v>2B</v>
      </c>
      <c r="AH572" s="16">
        <f t="shared" si="193"/>
        <v>2.673</v>
      </c>
      <c r="AI572" s="16">
        <f t="shared" si="194"/>
        <v>2.6880000000000002</v>
      </c>
      <c r="AJ572" s="16">
        <f t="shared" si="195"/>
        <v>2.7035999999999998</v>
      </c>
      <c r="AK572" s="16">
        <f t="shared" si="196"/>
        <v>2.7111999999999998</v>
      </c>
      <c r="AL572" s="16">
        <f t="shared" si="197"/>
        <v>2.75</v>
      </c>
    </row>
    <row r="573" spans="3:38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82"/>
        <v>23⁄4–16</v>
      </c>
      <c r="U573" s="16" t="str">
        <f t="shared" si="183"/>
        <v>UN</v>
      </c>
      <c r="W573" s="16" t="str">
        <f t="shared" si="180"/>
        <v>23⁄4–16</v>
      </c>
      <c r="X573" s="16" t="str">
        <f t="shared" si="181"/>
        <v>UN</v>
      </c>
      <c r="Y573" s="16" t="str">
        <f t="shared" si="184"/>
        <v>2A</v>
      </c>
      <c r="Z573" s="16">
        <f t="shared" si="185"/>
        <v>1.6999999999999999E-3</v>
      </c>
      <c r="AA573" s="16">
        <f t="shared" si="186"/>
        <v>2.7483</v>
      </c>
      <c r="AB573" s="16">
        <f t="shared" si="187"/>
        <v>2.7389000000000001</v>
      </c>
      <c r="AC573" s="16" t="str">
        <f t="shared" si="188"/>
        <v>—</v>
      </c>
      <c r="AD573" s="16">
        <f t="shared" si="189"/>
        <v>2.7077</v>
      </c>
      <c r="AE573" s="16">
        <f t="shared" si="190"/>
        <v>2.7021999999999999</v>
      </c>
      <c r="AF573" s="16">
        <f t="shared" si="191"/>
        <v>2.6738</v>
      </c>
      <c r="AG573" s="16" t="str">
        <f t="shared" si="192"/>
        <v>2B</v>
      </c>
      <c r="AH573" s="16">
        <f t="shared" si="193"/>
        <v>2.6819999999999999</v>
      </c>
      <c r="AI573" s="16">
        <f t="shared" si="194"/>
        <v>2.6960000000000002</v>
      </c>
      <c r="AJ573" s="16">
        <f t="shared" si="195"/>
        <v>2.7094</v>
      </c>
      <c r="AK573" s="16">
        <f t="shared" si="196"/>
        <v>2.7166000000000001</v>
      </c>
      <c r="AL573" s="16">
        <f t="shared" si="197"/>
        <v>2.75</v>
      </c>
    </row>
    <row r="574" spans="3:38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82"/>
        <v>0</v>
      </c>
      <c r="U574" s="16">
        <f t="shared" si="183"/>
        <v>0</v>
      </c>
      <c r="W574" s="16" t="str">
        <f t="shared" si="180"/>
        <v>23⁄4–16</v>
      </c>
      <c r="X574" s="16" t="str">
        <f t="shared" si="181"/>
        <v>UN</v>
      </c>
      <c r="Y574" s="16" t="str">
        <f t="shared" si="184"/>
        <v>3A</v>
      </c>
      <c r="Z574" s="16">
        <f t="shared" si="185"/>
        <v>0</v>
      </c>
      <c r="AA574" s="16">
        <f t="shared" si="186"/>
        <v>2.75</v>
      </c>
      <c r="AB574" s="16">
        <f t="shared" si="187"/>
        <v>2.7406000000000001</v>
      </c>
      <c r="AC574" s="16" t="str">
        <f t="shared" si="188"/>
        <v>—</v>
      </c>
      <c r="AD574" s="16">
        <f t="shared" si="189"/>
        <v>2.7094</v>
      </c>
      <c r="AE574" s="16">
        <f t="shared" si="190"/>
        <v>2.7052999999999998</v>
      </c>
      <c r="AF574" s="16">
        <f t="shared" si="191"/>
        <v>2.6755</v>
      </c>
      <c r="AG574" s="16" t="str">
        <f t="shared" si="192"/>
        <v>3B</v>
      </c>
      <c r="AH574" s="16">
        <f t="shared" si="193"/>
        <v>2.6819999999999999</v>
      </c>
      <c r="AI574" s="16">
        <f t="shared" si="194"/>
        <v>2.6907999999999999</v>
      </c>
      <c r="AJ574" s="16">
        <f t="shared" si="195"/>
        <v>2.7094</v>
      </c>
      <c r="AK574" s="16">
        <f t="shared" si="196"/>
        <v>2.7147999999999999</v>
      </c>
      <c r="AL574" s="16">
        <f t="shared" si="197"/>
        <v>2.75</v>
      </c>
    </row>
    <row r="575" spans="3:38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82"/>
        <v>23⁄4–18</v>
      </c>
      <c r="U575" s="16" t="str">
        <f t="shared" si="183"/>
        <v>UNS</v>
      </c>
      <c r="W575" s="16" t="str">
        <f t="shared" si="180"/>
        <v>23⁄4–18</v>
      </c>
      <c r="X575" s="16" t="str">
        <f t="shared" si="181"/>
        <v>UNS</v>
      </c>
      <c r="Y575" s="16" t="str">
        <f t="shared" si="184"/>
        <v>2A</v>
      </c>
      <c r="Z575" s="16">
        <f t="shared" si="185"/>
        <v>1.6000000000000001E-3</v>
      </c>
      <c r="AA575" s="16">
        <f t="shared" si="186"/>
        <v>2.7484000000000002</v>
      </c>
      <c r="AB575" s="16">
        <f t="shared" si="187"/>
        <v>2.7397</v>
      </c>
      <c r="AC575" s="16" t="str">
        <f t="shared" si="188"/>
        <v>—</v>
      </c>
      <c r="AD575" s="16">
        <f t="shared" si="189"/>
        <v>2.7122999999999999</v>
      </c>
      <c r="AE575" s="16">
        <f t="shared" si="190"/>
        <v>2.7069999999999999</v>
      </c>
      <c r="AF575" s="16">
        <f t="shared" si="191"/>
        <v>2.6823000000000001</v>
      </c>
      <c r="AG575" s="16" t="str">
        <f t="shared" si="192"/>
        <v>2B</v>
      </c>
      <c r="AH575" s="16">
        <f t="shared" si="193"/>
        <v>2.69</v>
      </c>
      <c r="AI575" s="16">
        <f t="shared" si="194"/>
        <v>2.7029999999999998</v>
      </c>
      <c r="AJ575" s="16">
        <f t="shared" si="195"/>
        <v>2.7139000000000002</v>
      </c>
      <c r="AK575" s="16">
        <f t="shared" si="196"/>
        <v>2.7208000000000001</v>
      </c>
      <c r="AL575" s="16">
        <f t="shared" si="197"/>
        <v>2.75</v>
      </c>
    </row>
    <row r="576" spans="3:38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82"/>
        <v>23⁄4–20</v>
      </c>
      <c r="U576" s="16" t="str">
        <f t="shared" si="183"/>
        <v>UN</v>
      </c>
      <c r="W576" s="16" t="str">
        <f t="shared" si="180"/>
        <v>23⁄4–20</v>
      </c>
      <c r="X576" s="16" t="str">
        <f t="shared" si="181"/>
        <v>UN</v>
      </c>
      <c r="Y576" s="16" t="str">
        <f t="shared" si="184"/>
        <v>2A</v>
      </c>
      <c r="Z576" s="16">
        <f t="shared" si="185"/>
        <v>1.5E-3</v>
      </c>
      <c r="AA576" s="16">
        <f t="shared" si="186"/>
        <v>2.7484999999999999</v>
      </c>
      <c r="AB576" s="16">
        <f t="shared" si="187"/>
        <v>2.7404000000000002</v>
      </c>
      <c r="AC576" s="16" t="str">
        <f t="shared" si="188"/>
        <v>—</v>
      </c>
      <c r="AD576" s="16">
        <f t="shared" si="189"/>
        <v>2.7160000000000002</v>
      </c>
      <c r="AE576" s="16">
        <f t="shared" si="190"/>
        <v>2.7109000000000001</v>
      </c>
      <c r="AF576" s="16">
        <f t="shared" si="191"/>
        <v>2.6890000000000001</v>
      </c>
      <c r="AG576" s="16" t="str">
        <f t="shared" si="192"/>
        <v>2B</v>
      </c>
      <c r="AH576" s="16">
        <f t="shared" si="193"/>
        <v>2.6960000000000002</v>
      </c>
      <c r="AI576" s="16">
        <f t="shared" si="194"/>
        <v>2.7069999999999999</v>
      </c>
      <c r="AJ576" s="16">
        <f t="shared" si="195"/>
        <v>2.7174999999999998</v>
      </c>
      <c r="AK576" s="16">
        <f t="shared" si="196"/>
        <v>2.7241</v>
      </c>
      <c r="AL576" s="16">
        <f t="shared" si="197"/>
        <v>2.75</v>
      </c>
    </row>
    <row r="577" spans="3:38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82"/>
        <v>0</v>
      </c>
      <c r="U577" s="16">
        <f t="shared" si="183"/>
        <v>0</v>
      </c>
      <c r="W577" s="16" t="str">
        <f t="shared" ref="W577:W640" si="198">IF(T577=0,IF(T576=0,T575,T576),T577)</f>
        <v>23⁄4–20</v>
      </c>
      <c r="X577" s="16" t="str">
        <f t="shared" ref="X577:X640" si="199">IF(U577=0,IF(U576=0,U575,U576),U577)</f>
        <v>UN</v>
      </c>
      <c r="Y577" s="16" t="str">
        <f t="shared" si="184"/>
        <v>3A</v>
      </c>
      <c r="Z577" s="16">
        <f t="shared" si="185"/>
        <v>0</v>
      </c>
      <c r="AA577" s="16">
        <f t="shared" si="186"/>
        <v>2.75</v>
      </c>
      <c r="AB577" s="16">
        <f t="shared" si="187"/>
        <v>2.7418999999999998</v>
      </c>
      <c r="AC577" s="16" t="str">
        <f t="shared" si="188"/>
        <v>—</v>
      </c>
      <c r="AD577" s="16">
        <f t="shared" si="189"/>
        <v>2.7174999999999998</v>
      </c>
      <c r="AE577" s="16">
        <f t="shared" si="190"/>
        <v>2.7136999999999998</v>
      </c>
      <c r="AF577" s="16">
        <f t="shared" si="191"/>
        <v>2.6905000000000001</v>
      </c>
      <c r="AG577" s="16" t="str">
        <f t="shared" si="192"/>
        <v>3B</v>
      </c>
      <c r="AH577" s="16">
        <f t="shared" si="193"/>
        <v>2.6960000000000002</v>
      </c>
      <c r="AI577" s="16">
        <f t="shared" si="194"/>
        <v>2.7037</v>
      </c>
      <c r="AJ577" s="16">
        <f t="shared" si="195"/>
        <v>2.7174999999999998</v>
      </c>
      <c r="AK577" s="16">
        <f t="shared" si="196"/>
        <v>2.7225000000000001</v>
      </c>
      <c r="AL577" s="16">
        <f t="shared" si="197"/>
        <v>2.75</v>
      </c>
    </row>
    <row r="578" spans="3:38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82"/>
        <v>27⁄8–6</v>
      </c>
      <c r="U578" s="16" t="str">
        <f t="shared" si="183"/>
        <v>UN</v>
      </c>
      <c r="W578" s="16" t="str">
        <f t="shared" si="198"/>
        <v>27⁄8–6</v>
      </c>
      <c r="X578" s="16" t="str">
        <f t="shared" si="199"/>
        <v>UN</v>
      </c>
      <c r="Y578" s="16" t="str">
        <f t="shared" si="184"/>
        <v>2A</v>
      </c>
      <c r="Z578" s="16">
        <f t="shared" si="185"/>
        <v>2.8E-3</v>
      </c>
      <c r="AA578" s="16">
        <f t="shared" si="186"/>
        <v>2.8721999999999999</v>
      </c>
      <c r="AB578" s="16">
        <f t="shared" si="187"/>
        <v>2.8540000000000001</v>
      </c>
      <c r="AC578" s="16" t="str">
        <f t="shared" si="188"/>
        <v>—</v>
      </c>
      <c r="AD578" s="16">
        <f t="shared" si="189"/>
        <v>2.7639</v>
      </c>
      <c r="AE578" s="16">
        <f t="shared" si="190"/>
        <v>2.7547000000000001</v>
      </c>
      <c r="AF578" s="16">
        <f t="shared" si="191"/>
        <v>2.6738</v>
      </c>
      <c r="AG578" s="16" t="str">
        <f t="shared" si="192"/>
        <v>2B</v>
      </c>
      <c r="AH578" s="16">
        <f t="shared" si="193"/>
        <v>2.6949999999999998</v>
      </c>
      <c r="AI578" s="16">
        <f t="shared" si="194"/>
        <v>2.7250000000000001</v>
      </c>
      <c r="AJ578" s="16">
        <f t="shared" si="195"/>
        <v>2.7667000000000002</v>
      </c>
      <c r="AK578" s="16">
        <f t="shared" si="196"/>
        <v>2.7787000000000002</v>
      </c>
      <c r="AL578" s="16">
        <f t="shared" si="197"/>
        <v>2.875</v>
      </c>
    </row>
    <row r="579" spans="3:38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82"/>
        <v>0</v>
      </c>
      <c r="U579" s="16">
        <f t="shared" si="183"/>
        <v>0</v>
      </c>
      <c r="W579" s="16" t="str">
        <f t="shared" si="198"/>
        <v>27⁄8–6</v>
      </c>
      <c r="X579" s="16" t="str">
        <f t="shared" si="199"/>
        <v>UN</v>
      </c>
      <c r="Y579" s="16" t="str">
        <f t="shared" si="184"/>
        <v>3A</v>
      </c>
      <c r="Z579" s="16">
        <f t="shared" si="185"/>
        <v>0</v>
      </c>
      <c r="AA579" s="16">
        <f t="shared" si="186"/>
        <v>2.875</v>
      </c>
      <c r="AB579" s="16">
        <f t="shared" si="187"/>
        <v>2.8567999999999998</v>
      </c>
      <c r="AC579" s="16" t="str">
        <f t="shared" si="188"/>
        <v>—</v>
      </c>
      <c r="AD579" s="16">
        <f t="shared" si="189"/>
        <v>2.7667000000000002</v>
      </c>
      <c r="AE579" s="16">
        <f t="shared" si="190"/>
        <v>2.7597999999999998</v>
      </c>
      <c r="AF579" s="16">
        <f t="shared" si="191"/>
        <v>2.6766000000000001</v>
      </c>
      <c r="AG579" s="16" t="str">
        <f t="shared" si="192"/>
        <v>3B</v>
      </c>
      <c r="AH579" s="16">
        <f t="shared" si="193"/>
        <v>2.6949999999999998</v>
      </c>
      <c r="AI579" s="16">
        <f t="shared" si="194"/>
        <v>2.7145999999999999</v>
      </c>
      <c r="AJ579" s="16">
        <f t="shared" si="195"/>
        <v>2.7667000000000002</v>
      </c>
      <c r="AK579" s="16">
        <f t="shared" si="196"/>
        <v>2.7757000000000001</v>
      </c>
      <c r="AL579" s="16">
        <f t="shared" si="197"/>
        <v>2.875</v>
      </c>
    </row>
    <row r="580" spans="3:38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82"/>
        <v>27⁄8–8</v>
      </c>
      <c r="U580" s="16" t="str">
        <f t="shared" si="183"/>
        <v>UN</v>
      </c>
      <c r="W580" s="16" t="str">
        <f t="shared" si="198"/>
        <v>27⁄8–8</v>
      </c>
      <c r="X580" s="16" t="str">
        <f t="shared" si="199"/>
        <v>UN</v>
      </c>
      <c r="Y580" s="16" t="str">
        <f t="shared" si="184"/>
        <v>2A</v>
      </c>
      <c r="Z580" s="16">
        <f t="shared" si="185"/>
        <v>2.5000000000000001E-3</v>
      </c>
      <c r="AA580" s="16">
        <f t="shared" si="186"/>
        <v>2.8725000000000001</v>
      </c>
      <c r="AB580" s="16">
        <f t="shared" si="187"/>
        <v>2.8574999999999999</v>
      </c>
      <c r="AC580" s="16" t="str">
        <f t="shared" si="188"/>
        <v>—</v>
      </c>
      <c r="AD580" s="16">
        <f t="shared" si="189"/>
        <v>2.7913000000000001</v>
      </c>
      <c r="AE580" s="16">
        <f t="shared" si="190"/>
        <v>2.7829000000000002</v>
      </c>
      <c r="AF580" s="16">
        <f t="shared" si="191"/>
        <v>2.7237</v>
      </c>
      <c r="AG580" s="16" t="str">
        <f t="shared" si="192"/>
        <v>2B</v>
      </c>
      <c r="AH580" s="16">
        <f t="shared" si="193"/>
        <v>2.74</v>
      </c>
      <c r="AI580" s="16">
        <f t="shared" si="194"/>
        <v>2.7650000000000001</v>
      </c>
      <c r="AJ580" s="16">
        <f t="shared" si="195"/>
        <v>2.7938000000000001</v>
      </c>
      <c r="AK580" s="16">
        <f t="shared" si="196"/>
        <v>2.8048000000000002</v>
      </c>
      <c r="AL580" s="16">
        <f t="shared" si="197"/>
        <v>2.875</v>
      </c>
    </row>
    <row r="581" spans="3:38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si="182"/>
        <v>0</v>
      </c>
      <c r="U581" s="16">
        <f t="shared" si="183"/>
        <v>0</v>
      </c>
      <c r="W581" s="16" t="str">
        <f t="shared" si="198"/>
        <v>27⁄8–8</v>
      </c>
      <c r="X581" s="16" t="str">
        <f t="shared" si="199"/>
        <v>UN</v>
      </c>
      <c r="Y581" s="16" t="str">
        <f t="shared" si="184"/>
        <v>3A</v>
      </c>
      <c r="Z581" s="16">
        <f t="shared" si="185"/>
        <v>0</v>
      </c>
      <c r="AA581" s="16">
        <f t="shared" si="186"/>
        <v>2.875</v>
      </c>
      <c r="AB581" s="16">
        <f t="shared" si="187"/>
        <v>2.86</v>
      </c>
      <c r="AC581" s="16" t="str">
        <f t="shared" si="188"/>
        <v>—</v>
      </c>
      <c r="AD581" s="16">
        <f t="shared" si="189"/>
        <v>2.7938000000000001</v>
      </c>
      <c r="AE581" s="16">
        <f t="shared" si="190"/>
        <v>2.7875000000000001</v>
      </c>
      <c r="AF581" s="16">
        <f t="shared" si="191"/>
        <v>2.7262</v>
      </c>
      <c r="AG581" s="16" t="str">
        <f t="shared" si="192"/>
        <v>3B</v>
      </c>
      <c r="AH581" s="16">
        <f t="shared" si="193"/>
        <v>2.74</v>
      </c>
      <c r="AI581" s="16">
        <f t="shared" si="194"/>
        <v>2.7547000000000001</v>
      </c>
      <c r="AJ581" s="16">
        <f t="shared" si="195"/>
        <v>2.7938000000000001</v>
      </c>
      <c r="AK581" s="16">
        <f t="shared" si="196"/>
        <v>2.802</v>
      </c>
      <c r="AL581" s="16">
        <f t="shared" si="197"/>
        <v>2.875</v>
      </c>
    </row>
    <row r="582" spans="3:38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82"/>
        <v>27⁄8–12</v>
      </c>
      <c r="U582" s="16" t="str">
        <f t="shared" si="183"/>
        <v>UN</v>
      </c>
      <c r="W582" s="16" t="str">
        <f t="shared" si="198"/>
        <v>27⁄8–12</v>
      </c>
      <c r="X582" s="16" t="str">
        <f t="shared" si="199"/>
        <v>UN</v>
      </c>
      <c r="Y582" s="16" t="str">
        <f t="shared" si="184"/>
        <v>2A</v>
      </c>
      <c r="Z582" s="16">
        <f t="shared" si="185"/>
        <v>1.9E-3</v>
      </c>
      <c r="AA582" s="16">
        <f t="shared" si="186"/>
        <v>2.8731</v>
      </c>
      <c r="AB582" s="16">
        <f t="shared" si="187"/>
        <v>2.8616999999999999</v>
      </c>
      <c r="AC582" s="16" t="str">
        <f t="shared" si="188"/>
        <v>—</v>
      </c>
      <c r="AD582" s="16">
        <f t="shared" si="189"/>
        <v>2.819</v>
      </c>
      <c r="AE582" s="16">
        <f t="shared" si="190"/>
        <v>2.8127</v>
      </c>
      <c r="AF582" s="16">
        <f t="shared" si="191"/>
        <v>2.7738999999999998</v>
      </c>
      <c r="AG582" s="16" t="str">
        <f t="shared" si="192"/>
        <v>2B</v>
      </c>
      <c r="AH582" s="16">
        <f t="shared" si="193"/>
        <v>2.7850000000000001</v>
      </c>
      <c r="AI582" s="16">
        <f t="shared" si="194"/>
        <v>2.8029999999999999</v>
      </c>
      <c r="AJ582" s="16">
        <f t="shared" si="195"/>
        <v>2.8209</v>
      </c>
      <c r="AK582" s="16">
        <f t="shared" si="196"/>
        <v>2.8290999999999999</v>
      </c>
      <c r="AL582" s="16">
        <f t="shared" si="197"/>
        <v>2.875</v>
      </c>
    </row>
    <row r="583" spans="3:38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82"/>
        <v>0</v>
      </c>
      <c r="U583" s="16">
        <f t="shared" si="183"/>
        <v>0</v>
      </c>
      <c r="W583" s="16" t="str">
        <f t="shared" si="198"/>
        <v>27⁄8–12</v>
      </c>
      <c r="X583" s="16" t="str">
        <f t="shared" si="199"/>
        <v>UN</v>
      </c>
      <c r="Y583" s="16" t="str">
        <f t="shared" si="184"/>
        <v>3A</v>
      </c>
      <c r="Z583" s="16">
        <f t="shared" si="185"/>
        <v>0</v>
      </c>
      <c r="AA583" s="16">
        <f t="shared" si="186"/>
        <v>2.875</v>
      </c>
      <c r="AB583" s="16">
        <f t="shared" si="187"/>
        <v>2.8635999999999999</v>
      </c>
      <c r="AC583" s="16" t="str">
        <f t="shared" si="188"/>
        <v>—</v>
      </c>
      <c r="AD583" s="16">
        <f t="shared" si="189"/>
        <v>2.8209</v>
      </c>
      <c r="AE583" s="16">
        <f t="shared" si="190"/>
        <v>2.8161999999999998</v>
      </c>
      <c r="AF583" s="16">
        <f t="shared" si="191"/>
        <v>2.7757999999999998</v>
      </c>
      <c r="AG583" s="16" t="str">
        <f t="shared" si="192"/>
        <v>3B</v>
      </c>
      <c r="AH583" s="16">
        <f t="shared" si="193"/>
        <v>2.7850000000000001</v>
      </c>
      <c r="AI583" s="16">
        <f t="shared" si="194"/>
        <v>2.7948</v>
      </c>
      <c r="AJ583" s="16">
        <f t="shared" si="195"/>
        <v>2.8209</v>
      </c>
      <c r="AK583" s="16">
        <f t="shared" si="196"/>
        <v>2.8271000000000002</v>
      </c>
      <c r="AL583" s="16">
        <f t="shared" si="197"/>
        <v>2.875</v>
      </c>
    </row>
    <row r="584" spans="3:38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82"/>
        <v>27⁄8–16</v>
      </c>
      <c r="U584" s="16" t="str">
        <f t="shared" si="183"/>
        <v>UN</v>
      </c>
      <c r="W584" s="16" t="str">
        <f t="shared" si="198"/>
        <v>27⁄8–16</v>
      </c>
      <c r="X584" s="16" t="str">
        <f t="shared" si="199"/>
        <v>UN</v>
      </c>
      <c r="Y584" s="16" t="str">
        <f t="shared" si="184"/>
        <v>2A</v>
      </c>
      <c r="Z584" s="16">
        <f t="shared" si="185"/>
        <v>1.6999999999999999E-3</v>
      </c>
      <c r="AA584" s="16">
        <f t="shared" si="186"/>
        <v>2.8733</v>
      </c>
      <c r="AB584" s="16">
        <f t="shared" si="187"/>
        <v>2.8639000000000001</v>
      </c>
      <c r="AC584" s="16" t="str">
        <f t="shared" si="188"/>
        <v>—</v>
      </c>
      <c r="AD584" s="16">
        <f t="shared" si="189"/>
        <v>2.8327</v>
      </c>
      <c r="AE584" s="16">
        <f t="shared" si="190"/>
        <v>2.8271000000000002</v>
      </c>
      <c r="AF584" s="16">
        <f t="shared" si="191"/>
        <v>2.7988</v>
      </c>
      <c r="AG584" s="16" t="str">
        <f t="shared" si="192"/>
        <v>2B</v>
      </c>
      <c r="AH584" s="16">
        <f t="shared" si="193"/>
        <v>2.8069999999999999</v>
      </c>
      <c r="AI584" s="16">
        <f t="shared" si="194"/>
        <v>2.8210000000000002</v>
      </c>
      <c r="AJ584" s="16">
        <f t="shared" si="195"/>
        <v>2.8344</v>
      </c>
      <c r="AK584" s="16">
        <f t="shared" si="196"/>
        <v>2.8416999999999999</v>
      </c>
      <c r="AL584" s="16">
        <f t="shared" si="197"/>
        <v>2.875</v>
      </c>
    </row>
    <row r="585" spans="3:38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82"/>
        <v>0</v>
      </c>
      <c r="U585" s="16">
        <f t="shared" si="183"/>
        <v>0</v>
      </c>
      <c r="W585" s="16" t="str">
        <f t="shared" si="198"/>
        <v>27⁄8–16</v>
      </c>
      <c r="X585" s="16" t="str">
        <f t="shared" si="199"/>
        <v>UN</v>
      </c>
      <c r="Y585" s="16" t="str">
        <f t="shared" si="184"/>
        <v>3A</v>
      </c>
      <c r="Z585" s="16">
        <f t="shared" si="185"/>
        <v>0</v>
      </c>
      <c r="AA585" s="16">
        <f t="shared" si="186"/>
        <v>2.875</v>
      </c>
      <c r="AB585" s="16">
        <f t="shared" si="187"/>
        <v>2.8656000000000001</v>
      </c>
      <c r="AC585" s="16" t="str">
        <f t="shared" si="188"/>
        <v>—</v>
      </c>
      <c r="AD585" s="16">
        <f t="shared" si="189"/>
        <v>2.8344</v>
      </c>
      <c r="AE585" s="16">
        <f t="shared" si="190"/>
        <v>2.8302</v>
      </c>
      <c r="AF585" s="16">
        <f t="shared" si="191"/>
        <v>2.8005</v>
      </c>
      <c r="AG585" s="16" t="str">
        <f t="shared" si="192"/>
        <v>3B</v>
      </c>
      <c r="AH585" s="16">
        <f t="shared" si="193"/>
        <v>2.8069999999999999</v>
      </c>
      <c r="AI585" s="16">
        <f t="shared" si="194"/>
        <v>2.8157999999999999</v>
      </c>
      <c r="AJ585" s="16">
        <f t="shared" si="195"/>
        <v>2.8344</v>
      </c>
      <c r="AK585" s="16">
        <f t="shared" si="196"/>
        <v>2.8399000000000001</v>
      </c>
      <c r="AL585" s="16">
        <f t="shared" si="197"/>
        <v>2.875</v>
      </c>
    </row>
    <row r="586" spans="3:38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82"/>
        <v>27⁄8–20</v>
      </c>
      <c r="U586" s="16" t="str">
        <f t="shared" si="183"/>
        <v>UN</v>
      </c>
      <c r="W586" s="16" t="str">
        <f t="shared" si="198"/>
        <v>27⁄8–20</v>
      </c>
      <c r="X586" s="16" t="str">
        <f t="shared" si="199"/>
        <v>UN</v>
      </c>
      <c r="Y586" s="16" t="str">
        <f t="shared" si="184"/>
        <v>2A</v>
      </c>
      <c r="Z586" s="16">
        <f t="shared" si="185"/>
        <v>1.6000000000000001E-3</v>
      </c>
      <c r="AA586" s="16">
        <f t="shared" si="186"/>
        <v>2.8734000000000002</v>
      </c>
      <c r="AB586" s="16">
        <f t="shared" si="187"/>
        <v>2.8653</v>
      </c>
      <c r="AC586" s="16" t="str">
        <f t="shared" si="188"/>
        <v>—</v>
      </c>
      <c r="AD586" s="16">
        <f t="shared" si="189"/>
        <v>2.8409</v>
      </c>
      <c r="AE586" s="16">
        <f t="shared" si="190"/>
        <v>2.8357000000000001</v>
      </c>
      <c r="AF586" s="16">
        <f t="shared" si="191"/>
        <v>2.8138999999999998</v>
      </c>
      <c r="AG586" s="16" t="str">
        <f t="shared" si="192"/>
        <v>2B</v>
      </c>
      <c r="AH586" s="16">
        <f t="shared" si="193"/>
        <v>2.8210000000000002</v>
      </c>
      <c r="AI586" s="16">
        <f t="shared" si="194"/>
        <v>2.8319999999999999</v>
      </c>
      <c r="AJ586" s="16">
        <f t="shared" si="195"/>
        <v>2.8424999999999998</v>
      </c>
      <c r="AK586" s="16">
        <f t="shared" si="196"/>
        <v>2.8492999999999999</v>
      </c>
      <c r="AL586" s="16">
        <f t="shared" si="197"/>
        <v>2.875</v>
      </c>
    </row>
    <row r="587" spans="3:38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82"/>
        <v>0</v>
      </c>
      <c r="U587" s="16">
        <f t="shared" si="183"/>
        <v>0</v>
      </c>
      <c r="W587" s="16" t="str">
        <f t="shared" si="198"/>
        <v>27⁄8–20</v>
      </c>
      <c r="X587" s="16" t="str">
        <f t="shared" si="199"/>
        <v>UN</v>
      </c>
      <c r="Y587" s="16" t="str">
        <f t="shared" si="184"/>
        <v>3A</v>
      </c>
      <c r="Z587" s="16">
        <f t="shared" si="185"/>
        <v>0</v>
      </c>
      <c r="AA587" s="16">
        <f t="shared" si="186"/>
        <v>2.875</v>
      </c>
      <c r="AB587" s="16">
        <f t="shared" si="187"/>
        <v>2.8668999999999998</v>
      </c>
      <c r="AC587" s="16" t="str">
        <f t="shared" si="188"/>
        <v>—</v>
      </c>
      <c r="AD587" s="16">
        <f t="shared" si="189"/>
        <v>2.8424999999999998</v>
      </c>
      <c r="AE587" s="16">
        <f t="shared" si="190"/>
        <v>2.8386</v>
      </c>
      <c r="AF587" s="16">
        <f t="shared" si="191"/>
        <v>2.8155000000000001</v>
      </c>
      <c r="AG587" s="16" t="str">
        <f t="shared" si="192"/>
        <v>3B</v>
      </c>
      <c r="AH587" s="16">
        <f t="shared" si="193"/>
        <v>2.8210000000000002</v>
      </c>
      <c r="AI587" s="16">
        <f t="shared" si="194"/>
        <v>2.8287</v>
      </c>
      <c r="AJ587" s="16">
        <f t="shared" si="195"/>
        <v>2.8424999999999998</v>
      </c>
      <c r="AK587" s="16">
        <f t="shared" si="196"/>
        <v>2.8475999999999999</v>
      </c>
      <c r="AL587" s="16">
        <f t="shared" si="197"/>
        <v>2.875</v>
      </c>
    </row>
    <row r="588" spans="3:38" x14ac:dyDescent="0.25">
      <c r="C588" s="16" t="s">
        <v>854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82"/>
        <v>3–4</v>
      </c>
      <c r="U588" s="16" t="str">
        <f t="shared" si="183"/>
        <v>UNC</v>
      </c>
      <c r="W588" s="16" t="str">
        <f t="shared" si="198"/>
        <v>3–4</v>
      </c>
      <c r="X588" s="16" t="str">
        <f t="shared" si="199"/>
        <v>UNC</v>
      </c>
      <c r="Y588" s="16" t="str">
        <f t="shared" si="184"/>
        <v>1A</v>
      </c>
      <c r="Z588" s="16">
        <f t="shared" si="185"/>
        <v>3.2000000000000002E-3</v>
      </c>
      <c r="AA588" s="16">
        <f t="shared" si="186"/>
        <v>2.9967999999999999</v>
      </c>
      <c r="AB588" s="16">
        <f t="shared" si="187"/>
        <v>2.9611000000000001</v>
      </c>
      <c r="AC588" s="16" t="str">
        <f t="shared" si="188"/>
        <v>—</v>
      </c>
      <c r="AD588" s="16">
        <f t="shared" si="189"/>
        <v>2.8344</v>
      </c>
      <c r="AE588" s="16">
        <f t="shared" si="190"/>
        <v>2.8182999999999998</v>
      </c>
      <c r="AF588" s="16">
        <f t="shared" si="191"/>
        <v>2.6991000000000001</v>
      </c>
      <c r="AG588" s="16" t="str">
        <f t="shared" si="192"/>
        <v>1B</v>
      </c>
      <c r="AH588" s="16">
        <f t="shared" si="193"/>
        <v>2.7290000000000001</v>
      </c>
      <c r="AI588" s="16">
        <f t="shared" si="194"/>
        <v>2.7669999999999999</v>
      </c>
      <c r="AJ588" s="16">
        <f t="shared" si="195"/>
        <v>2.8376000000000001</v>
      </c>
      <c r="AK588" s="16">
        <f t="shared" si="196"/>
        <v>2.8584999999999998</v>
      </c>
      <c r="AL588" s="16">
        <f t="shared" si="197"/>
        <v>3</v>
      </c>
    </row>
    <row r="589" spans="3:38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82"/>
        <v>0</v>
      </c>
      <c r="U589" s="16">
        <f t="shared" si="183"/>
        <v>0</v>
      </c>
      <c r="W589" s="16" t="str">
        <f t="shared" si="198"/>
        <v>3–4</v>
      </c>
      <c r="X589" s="16" t="str">
        <f t="shared" si="199"/>
        <v>UNC</v>
      </c>
      <c r="Y589" s="16" t="str">
        <f t="shared" si="184"/>
        <v>2A</v>
      </c>
      <c r="Z589" s="16">
        <f t="shared" si="185"/>
        <v>3.2000000000000002E-3</v>
      </c>
      <c r="AA589" s="16">
        <f t="shared" si="186"/>
        <v>2.9967999999999999</v>
      </c>
      <c r="AB589" s="16">
        <f t="shared" si="187"/>
        <v>2.9729999999999999</v>
      </c>
      <c r="AC589" s="16">
        <f t="shared" si="188"/>
        <v>2.9611000000000001</v>
      </c>
      <c r="AD589" s="16">
        <f t="shared" si="189"/>
        <v>2.8344</v>
      </c>
      <c r="AE589" s="16">
        <f t="shared" si="190"/>
        <v>2.8237000000000001</v>
      </c>
      <c r="AF589" s="16">
        <f t="shared" si="191"/>
        <v>2.6991000000000001</v>
      </c>
      <c r="AG589" s="16" t="str">
        <f t="shared" si="192"/>
        <v>2B</v>
      </c>
      <c r="AH589" s="16">
        <f t="shared" si="193"/>
        <v>2.7290000000000001</v>
      </c>
      <c r="AI589" s="16">
        <f t="shared" si="194"/>
        <v>2.7669999999999999</v>
      </c>
      <c r="AJ589" s="16">
        <f t="shared" si="195"/>
        <v>2.8376000000000001</v>
      </c>
      <c r="AK589" s="16">
        <f t="shared" si="196"/>
        <v>2.8515000000000001</v>
      </c>
      <c r="AL589" s="16">
        <f t="shared" si="197"/>
        <v>3</v>
      </c>
    </row>
    <row r="590" spans="3:38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82"/>
        <v>0</v>
      </c>
      <c r="U590" s="16">
        <f t="shared" si="183"/>
        <v>0</v>
      </c>
      <c r="W590" s="16" t="str">
        <f t="shared" si="198"/>
        <v>3–4</v>
      </c>
      <c r="X590" s="16" t="str">
        <f t="shared" si="199"/>
        <v>UNC</v>
      </c>
      <c r="Y590" s="16" t="str">
        <f t="shared" si="184"/>
        <v>3A</v>
      </c>
      <c r="Z590" s="16">
        <f t="shared" si="185"/>
        <v>0</v>
      </c>
      <c r="AA590" s="16">
        <f t="shared" si="186"/>
        <v>3</v>
      </c>
      <c r="AB590" s="16">
        <f t="shared" si="187"/>
        <v>2.9762</v>
      </c>
      <c r="AC590" s="16" t="str">
        <f t="shared" si="188"/>
        <v>—</v>
      </c>
      <c r="AD590" s="16">
        <f t="shared" si="189"/>
        <v>2.8376000000000001</v>
      </c>
      <c r="AE590" s="16">
        <f t="shared" si="190"/>
        <v>2.8296000000000001</v>
      </c>
      <c r="AF590" s="16">
        <f t="shared" si="191"/>
        <v>2.7023000000000001</v>
      </c>
      <c r="AG590" s="16" t="str">
        <f t="shared" si="192"/>
        <v>3B</v>
      </c>
      <c r="AH590" s="16">
        <f t="shared" si="193"/>
        <v>2.7290000000000001</v>
      </c>
      <c r="AI590" s="16">
        <f t="shared" si="194"/>
        <v>2.7593999999999999</v>
      </c>
      <c r="AJ590" s="16">
        <f t="shared" si="195"/>
        <v>2.8376000000000001</v>
      </c>
      <c r="AK590" s="16">
        <f t="shared" si="196"/>
        <v>2.8479999999999999</v>
      </c>
      <c r="AL590" s="16">
        <f t="shared" si="197"/>
        <v>3</v>
      </c>
    </row>
    <row r="591" spans="3:38" x14ac:dyDescent="0.25">
      <c r="C591" s="16" t="s">
        <v>855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82"/>
        <v>3–6</v>
      </c>
      <c r="U591" s="16" t="str">
        <f t="shared" si="183"/>
        <v>UN</v>
      </c>
      <c r="W591" s="16" t="str">
        <f t="shared" si="198"/>
        <v>3–6</v>
      </c>
      <c r="X591" s="16" t="str">
        <f t="shared" si="199"/>
        <v>UN</v>
      </c>
      <c r="Y591" s="16" t="str">
        <f t="shared" si="184"/>
        <v>2A</v>
      </c>
      <c r="Z591" s="16">
        <f t="shared" si="185"/>
        <v>2.8E-3</v>
      </c>
      <c r="AA591" s="16">
        <f t="shared" si="186"/>
        <v>2.9971999999999999</v>
      </c>
      <c r="AB591" s="16">
        <f t="shared" si="187"/>
        <v>2.9790000000000001</v>
      </c>
      <c r="AC591" s="16" t="str">
        <f t="shared" si="188"/>
        <v>—</v>
      </c>
      <c r="AD591" s="16">
        <f t="shared" si="189"/>
        <v>2.8889</v>
      </c>
      <c r="AE591" s="16">
        <f t="shared" si="190"/>
        <v>2.8795999999999999</v>
      </c>
      <c r="AF591" s="16">
        <f t="shared" si="191"/>
        <v>2.7988</v>
      </c>
      <c r="AG591" s="16" t="str">
        <f t="shared" si="192"/>
        <v>2B</v>
      </c>
      <c r="AH591" s="16">
        <f t="shared" si="193"/>
        <v>2.82</v>
      </c>
      <c r="AI591" s="16">
        <f t="shared" si="194"/>
        <v>2.85</v>
      </c>
      <c r="AJ591" s="16">
        <f t="shared" si="195"/>
        <v>2.8917000000000002</v>
      </c>
      <c r="AK591" s="16">
        <f t="shared" si="196"/>
        <v>2.9037999999999999</v>
      </c>
      <c r="AL591" s="16">
        <f t="shared" si="197"/>
        <v>3</v>
      </c>
    </row>
    <row r="592" spans="3:38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82"/>
        <v>0</v>
      </c>
      <c r="U592" s="16">
        <f t="shared" si="183"/>
        <v>0</v>
      </c>
      <c r="W592" s="16" t="str">
        <f t="shared" si="198"/>
        <v>3–6</v>
      </c>
      <c r="X592" s="16" t="str">
        <f t="shared" si="199"/>
        <v>UN</v>
      </c>
      <c r="Y592" s="16" t="str">
        <f t="shared" si="184"/>
        <v>3A</v>
      </c>
      <c r="Z592" s="16">
        <f t="shared" si="185"/>
        <v>0</v>
      </c>
      <c r="AA592" s="16">
        <f t="shared" si="186"/>
        <v>3</v>
      </c>
      <c r="AB592" s="16">
        <f t="shared" si="187"/>
        <v>2.9817999999999998</v>
      </c>
      <c r="AC592" s="16" t="str">
        <f t="shared" si="188"/>
        <v>—</v>
      </c>
      <c r="AD592" s="16">
        <f t="shared" si="189"/>
        <v>2.8917000000000002</v>
      </c>
      <c r="AE592" s="16">
        <f t="shared" si="190"/>
        <v>2.8847</v>
      </c>
      <c r="AF592" s="16">
        <f t="shared" si="191"/>
        <v>2.8016000000000001</v>
      </c>
      <c r="AG592" s="16" t="str">
        <f t="shared" si="192"/>
        <v>3B</v>
      </c>
      <c r="AH592" s="16">
        <f t="shared" si="193"/>
        <v>2.82</v>
      </c>
      <c r="AI592" s="16">
        <f t="shared" si="194"/>
        <v>2.8395999999999999</v>
      </c>
      <c r="AJ592" s="16">
        <f t="shared" si="195"/>
        <v>2.8917000000000002</v>
      </c>
      <c r="AK592" s="16">
        <f t="shared" si="196"/>
        <v>2.9007999999999998</v>
      </c>
      <c r="AL592" s="16">
        <f t="shared" si="197"/>
        <v>3</v>
      </c>
    </row>
    <row r="593" spans="3:38" x14ac:dyDescent="0.25">
      <c r="C593" s="16" t="s">
        <v>856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82"/>
        <v>3–8</v>
      </c>
      <c r="U593" s="16" t="str">
        <f t="shared" si="183"/>
        <v>UN</v>
      </c>
      <c r="W593" s="16" t="str">
        <f t="shared" si="198"/>
        <v>3–8</v>
      </c>
      <c r="X593" s="16" t="str">
        <f t="shared" si="199"/>
        <v>UN</v>
      </c>
      <c r="Y593" s="16" t="str">
        <f t="shared" si="184"/>
        <v>2A</v>
      </c>
      <c r="Z593" s="16">
        <f t="shared" si="185"/>
        <v>2.5999999999999999E-3</v>
      </c>
      <c r="AA593" s="16">
        <f t="shared" si="186"/>
        <v>2.9973999999999998</v>
      </c>
      <c r="AB593" s="16">
        <f t="shared" si="187"/>
        <v>2.9824000000000002</v>
      </c>
      <c r="AC593" s="16">
        <f t="shared" si="188"/>
        <v>2.9748999999999999</v>
      </c>
      <c r="AD593" s="16">
        <f t="shared" si="189"/>
        <v>2.9161999999999999</v>
      </c>
      <c r="AE593" s="16">
        <f t="shared" si="190"/>
        <v>2.9077000000000002</v>
      </c>
      <c r="AF593" s="16">
        <f t="shared" si="191"/>
        <v>2.8485999999999998</v>
      </c>
      <c r="AG593" s="16" t="str">
        <f t="shared" si="192"/>
        <v>2B</v>
      </c>
      <c r="AH593" s="16">
        <f t="shared" si="193"/>
        <v>2.8650000000000002</v>
      </c>
      <c r="AI593" s="16">
        <f t="shared" si="194"/>
        <v>2.89</v>
      </c>
      <c r="AJ593" s="16">
        <f t="shared" si="195"/>
        <v>2.9188000000000001</v>
      </c>
      <c r="AK593" s="16">
        <f t="shared" si="196"/>
        <v>2.9298999999999999</v>
      </c>
      <c r="AL593" s="16">
        <f t="shared" si="197"/>
        <v>3</v>
      </c>
    </row>
    <row r="594" spans="3:38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82"/>
        <v>0</v>
      </c>
      <c r="U594" s="16">
        <f t="shared" si="183"/>
        <v>0</v>
      </c>
      <c r="W594" s="16" t="str">
        <f t="shared" si="198"/>
        <v>3–8</v>
      </c>
      <c r="X594" s="16" t="str">
        <f t="shared" si="199"/>
        <v>UN</v>
      </c>
      <c r="Y594" s="16" t="str">
        <f t="shared" si="184"/>
        <v>3A</v>
      </c>
      <c r="Z594" s="16">
        <f t="shared" si="185"/>
        <v>0</v>
      </c>
      <c r="AA594" s="16">
        <f t="shared" si="186"/>
        <v>3</v>
      </c>
      <c r="AB594" s="16">
        <f t="shared" si="187"/>
        <v>2.9849999999999999</v>
      </c>
      <c r="AC594" s="16" t="str">
        <f t="shared" si="188"/>
        <v>—</v>
      </c>
      <c r="AD594" s="16">
        <f t="shared" si="189"/>
        <v>2.9188000000000001</v>
      </c>
      <c r="AE594" s="16">
        <f t="shared" si="190"/>
        <v>2.9123999999999999</v>
      </c>
      <c r="AF594" s="16">
        <f t="shared" si="191"/>
        <v>2.8512</v>
      </c>
      <c r="AG594" s="16" t="str">
        <f t="shared" si="192"/>
        <v>3B</v>
      </c>
      <c r="AH594" s="16">
        <f t="shared" si="193"/>
        <v>2.8650000000000002</v>
      </c>
      <c r="AI594" s="16">
        <f t="shared" si="194"/>
        <v>2.8797000000000001</v>
      </c>
      <c r="AJ594" s="16">
        <f t="shared" si="195"/>
        <v>2.9188000000000001</v>
      </c>
      <c r="AK594" s="16">
        <f t="shared" si="196"/>
        <v>2.9270999999999998</v>
      </c>
      <c r="AL594" s="16">
        <f t="shared" si="197"/>
        <v>3</v>
      </c>
    </row>
    <row r="595" spans="3:38" x14ac:dyDescent="0.25">
      <c r="C595" s="16" t="s">
        <v>857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82"/>
        <v>3–10</v>
      </c>
      <c r="U595" s="16" t="str">
        <f t="shared" si="183"/>
        <v>UNS</v>
      </c>
      <c r="W595" s="16" t="str">
        <f t="shared" si="198"/>
        <v>3–10</v>
      </c>
      <c r="X595" s="16" t="str">
        <f t="shared" si="199"/>
        <v>UNS</v>
      </c>
      <c r="Y595" s="16" t="str">
        <f t="shared" si="184"/>
        <v>2A</v>
      </c>
      <c r="Z595" s="16">
        <f t="shared" si="185"/>
        <v>2E-3</v>
      </c>
      <c r="AA595" s="16">
        <f t="shared" si="186"/>
        <v>2.9980000000000002</v>
      </c>
      <c r="AB595" s="16">
        <f t="shared" si="187"/>
        <v>2.9851000000000001</v>
      </c>
      <c r="AC595" s="16" t="str">
        <f t="shared" si="188"/>
        <v>—</v>
      </c>
      <c r="AD595" s="16">
        <f t="shared" si="189"/>
        <v>2.9329999999999998</v>
      </c>
      <c r="AE595" s="16">
        <f t="shared" si="190"/>
        <v>2.9262000000000001</v>
      </c>
      <c r="AF595" s="16">
        <f t="shared" si="191"/>
        <v>2.879</v>
      </c>
      <c r="AG595" s="16" t="str">
        <f t="shared" si="192"/>
        <v>2B</v>
      </c>
      <c r="AH595" s="16">
        <f t="shared" si="193"/>
        <v>2.8919999999999999</v>
      </c>
      <c r="AI595" s="16">
        <f t="shared" si="194"/>
        <v>2.9129999999999998</v>
      </c>
      <c r="AJ595" s="16">
        <f t="shared" si="195"/>
        <v>2.9350000000000001</v>
      </c>
      <c r="AK595" s="16">
        <f t="shared" si="196"/>
        <v>2.9439000000000002</v>
      </c>
      <c r="AL595" s="16">
        <f t="shared" si="197"/>
        <v>3</v>
      </c>
    </row>
    <row r="596" spans="3:38" x14ac:dyDescent="0.25">
      <c r="C596" s="16" t="s">
        <v>858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82"/>
        <v>3–12</v>
      </c>
      <c r="U596" s="16" t="str">
        <f t="shared" si="183"/>
        <v>UN</v>
      </c>
      <c r="W596" s="16" t="str">
        <f t="shared" si="198"/>
        <v>3–12</v>
      </c>
      <c r="X596" s="16" t="str">
        <f t="shared" si="199"/>
        <v>UN</v>
      </c>
      <c r="Y596" s="16" t="str">
        <f t="shared" si="184"/>
        <v>2A</v>
      </c>
      <c r="Z596" s="16">
        <f t="shared" si="185"/>
        <v>1.9E-3</v>
      </c>
      <c r="AA596" s="16">
        <f t="shared" si="186"/>
        <v>2.9981</v>
      </c>
      <c r="AB596" s="16">
        <f t="shared" si="187"/>
        <v>2.9866999999999999</v>
      </c>
      <c r="AC596" s="16" t="str">
        <f t="shared" si="188"/>
        <v>—</v>
      </c>
      <c r="AD596" s="16">
        <f t="shared" si="189"/>
        <v>2.944</v>
      </c>
      <c r="AE596" s="16">
        <f t="shared" si="190"/>
        <v>2.9377</v>
      </c>
      <c r="AF596" s="16">
        <f t="shared" si="191"/>
        <v>2.8988999999999998</v>
      </c>
      <c r="AG596" s="16" t="str">
        <f t="shared" si="192"/>
        <v>2B</v>
      </c>
      <c r="AH596" s="16">
        <f t="shared" si="193"/>
        <v>2.91</v>
      </c>
      <c r="AI596" s="16">
        <f t="shared" si="194"/>
        <v>2.9279999999999999</v>
      </c>
      <c r="AJ596" s="16">
        <f t="shared" si="195"/>
        <v>2.9459</v>
      </c>
      <c r="AK596" s="16">
        <f t="shared" si="196"/>
        <v>2.9540999999999999</v>
      </c>
      <c r="AL596" s="16">
        <f t="shared" si="197"/>
        <v>3</v>
      </c>
    </row>
    <row r="597" spans="3:38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82"/>
        <v>0</v>
      </c>
      <c r="U597" s="16">
        <f t="shared" si="183"/>
        <v>0</v>
      </c>
      <c r="W597" s="16" t="str">
        <f t="shared" si="198"/>
        <v>3–12</v>
      </c>
      <c r="X597" s="16" t="str">
        <f t="shared" si="199"/>
        <v>UN</v>
      </c>
      <c r="Y597" s="16" t="str">
        <f t="shared" si="184"/>
        <v>3A</v>
      </c>
      <c r="Z597" s="16">
        <f t="shared" si="185"/>
        <v>0</v>
      </c>
      <c r="AA597" s="16">
        <f t="shared" si="186"/>
        <v>3</v>
      </c>
      <c r="AB597" s="16">
        <f t="shared" si="187"/>
        <v>2.9885999999999999</v>
      </c>
      <c r="AC597" s="16" t="str">
        <f t="shared" si="188"/>
        <v>—</v>
      </c>
      <c r="AD597" s="16">
        <f t="shared" si="189"/>
        <v>2.9459</v>
      </c>
      <c r="AE597" s="16">
        <f t="shared" si="190"/>
        <v>2.9411999999999998</v>
      </c>
      <c r="AF597" s="16">
        <f t="shared" si="191"/>
        <v>2.9007999999999998</v>
      </c>
      <c r="AG597" s="16" t="str">
        <f t="shared" si="192"/>
        <v>3B</v>
      </c>
      <c r="AH597" s="16">
        <f t="shared" si="193"/>
        <v>2.91</v>
      </c>
      <c r="AI597" s="16">
        <f t="shared" si="194"/>
        <v>2.9198</v>
      </c>
      <c r="AJ597" s="16">
        <f t="shared" si="195"/>
        <v>2.9459</v>
      </c>
      <c r="AK597" s="16">
        <f t="shared" si="196"/>
        <v>2.9521000000000002</v>
      </c>
      <c r="AL597" s="16">
        <f t="shared" si="197"/>
        <v>3</v>
      </c>
    </row>
    <row r="598" spans="3:38" x14ac:dyDescent="0.25">
      <c r="C598" s="16" t="s">
        <v>859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82"/>
        <v>3–14</v>
      </c>
      <c r="U598" s="16" t="str">
        <f t="shared" si="183"/>
        <v>UNS</v>
      </c>
      <c r="W598" s="16" t="str">
        <f t="shared" si="198"/>
        <v>3–14</v>
      </c>
      <c r="X598" s="16" t="str">
        <f t="shared" si="199"/>
        <v>UNS</v>
      </c>
      <c r="Y598" s="16" t="str">
        <f t="shared" si="184"/>
        <v>2A</v>
      </c>
      <c r="Z598" s="16">
        <f t="shared" si="185"/>
        <v>1.8E-3</v>
      </c>
      <c r="AA598" s="16">
        <f t="shared" si="186"/>
        <v>2.9982000000000002</v>
      </c>
      <c r="AB598" s="16">
        <f t="shared" si="187"/>
        <v>2.9878999999999998</v>
      </c>
      <c r="AC598" s="16" t="str">
        <f t="shared" si="188"/>
        <v>—</v>
      </c>
      <c r="AD598" s="16">
        <f t="shared" si="189"/>
        <v>2.9518</v>
      </c>
      <c r="AE598" s="16">
        <f t="shared" si="190"/>
        <v>2.9459</v>
      </c>
      <c r="AF598" s="16">
        <f t="shared" si="191"/>
        <v>2.9131999999999998</v>
      </c>
      <c r="AG598" s="16" t="str">
        <f t="shared" si="192"/>
        <v>2B</v>
      </c>
      <c r="AH598" s="16">
        <f t="shared" si="193"/>
        <v>2.923</v>
      </c>
      <c r="AI598" s="16">
        <f t="shared" si="194"/>
        <v>2.9380000000000002</v>
      </c>
      <c r="AJ598" s="16">
        <f t="shared" si="195"/>
        <v>2.9535999999999998</v>
      </c>
      <c r="AK598" s="16">
        <f t="shared" si="196"/>
        <v>2.9613</v>
      </c>
      <c r="AL598" s="16">
        <f t="shared" si="197"/>
        <v>3</v>
      </c>
    </row>
    <row r="599" spans="3:38" x14ac:dyDescent="0.25">
      <c r="C599" s="16" t="s">
        <v>860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82"/>
        <v>3–16</v>
      </c>
      <c r="U599" s="16" t="str">
        <f t="shared" si="183"/>
        <v>UN</v>
      </c>
      <c r="W599" s="16" t="str">
        <f t="shared" si="198"/>
        <v>3–16</v>
      </c>
      <c r="X599" s="16" t="str">
        <f t="shared" si="199"/>
        <v>UN</v>
      </c>
      <c r="Y599" s="16" t="str">
        <f t="shared" si="184"/>
        <v>2A</v>
      </c>
      <c r="Z599" s="16">
        <f t="shared" si="185"/>
        <v>1.6999999999999999E-3</v>
      </c>
      <c r="AA599" s="16">
        <f t="shared" si="186"/>
        <v>2.9983</v>
      </c>
      <c r="AB599" s="16">
        <f t="shared" si="187"/>
        <v>2.9889000000000001</v>
      </c>
      <c r="AC599" s="16" t="str">
        <f t="shared" si="188"/>
        <v>—</v>
      </c>
      <c r="AD599" s="16">
        <f t="shared" si="189"/>
        <v>2.9577</v>
      </c>
      <c r="AE599" s="16">
        <f t="shared" si="190"/>
        <v>2.9521000000000002</v>
      </c>
      <c r="AF599" s="16">
        <f t="shared" si="191"/>
        <v>2.9238</v>
      </c>
      <c r="AG599" s="16" t="str">
        <f t="shared" si="192"/>
        <v>2B</v>
      </c>
      <c r="AH599" s="16">
        <f t="shared" si="193"/>
        <v>2.9319999999999999</v>
      </c>
      <c r="AI599" s="16">
        <f t="shared" si="194"/>
        <v>2.9460000000000002</v>
      </c>
      <c r="AJ599" s="16">
        <f t="shared" si="195"/>
        <v>2.9594</v>
      </c>
      <c r="AK599" s="16">
        <f t="shared" si="196"/>
        <v>2.9666999999999999</v>
      </c>
      <c r="AL599" s="16">
        <f t="shared" si="197"/>
        <v>3</v>
      </c>
    </row>
    <row r="600" spans="3:38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82"/>
        <v>0</v>
      </c>
      <c r="U600" s="16">
        <f t="shared" si="183"/>
        <v>0</v>
      </c>
      <c r="W600" s="16" t="str">
        <f t="shared" si="198"/>
        <v>3–16</v>
      </c>
      <c r="X600" s="16" t="str">
        <f t="shared" si="199"/>
        <v>UN</v>
      </c>
      <c r="Y600" s="16" t="str">
        <f t="shared" si="184"/>
        <v>3A</v>
      </c>
      <c r="Z600" s="16">
        <f t="shared" si="185"/>
        <v>0</v>
      </c>
      <c r="AA600" s="16">
        <f t="shared" si="186"/>
        <v>3</v>
      </c>
      <c r="AB600" s="16">
        <f t="shared" si="187"/>
        <v>2.9906000000000001</v>
      </c>
      <c r="AC600" s="16" t="str">
        <f t="shared" si="188"/>
        <v>—</v>
      </c>
      <c r="AD600" s="16">
        <f t="shared" si="189"/>
        <v>2.9594</v>
      </c>
      <c r="AE600" s="16">
        <f t="shared" si="190"/>
        <v>2.9552</v>
      </c>
      <c r="AF600" s="16">
        <f t="shared" si="191"/>
        <v>2.9255</v>
      </c>
      <c r="AG600" s="16" t="str">
        <f t="shared" si="192"/>
        <v>3B</v>
      </c>
      <c r="AH600" s="16">
        <f t="shared" si="193"/>
        <v>2.9319999999999999</v>
      </c>
      <c r="AI600" s="16">
        <f t="shared" si="194"/>
        <v>2.9407999999999999</v>
      </c>
      <c r="AJ600" s="16">
        <f t="shared" si="195"/>
        <v>2.9594</v>
      </c>
      <c r="AK600" s="16">
        <f t="shared" si="196"/>
        <v>2.9649000000000001</v>
      </c>
      <c r="AL600" s="16">
        <f t="shared" si="197"/>
        <v>3</v>
      </c>
    </row>
    <row r="601" spans="3:38" x14ac:dyDescent="0.25">
      <c r="C601" s="16" t="s">
        <v>861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82"/>
        <v>3–18</v>
      </c>
      <c r="U601" s="16" t="str">
        <f t="shared" si="183"/>
        <v>UNS</v>
      </c>
      <c r="W601" s="16" t="str">
        <f t="shared" si="198"/>
        <v>3–18</v>
      </c>
      <c r="X601" s="16" t="str">
        <f t="shared" si="199"/>
        <v>UNS</v>
      </c>
      <c r="Y601" s="16" t="str">
        <f t="shared" si="184"/>
        <v>2A</v>
      </c>
      <c r="Z601" s="16">
        <f t="shared" si="185"/>
        <v>1.6000000000000001E-3</v>
      </c>
      <c r="AA601" s="16">
        <f t="shared" si="186"/>
        <v>2.9984000000000002</v>
      </c>
      <c r="AB601" s="16">
        <f t="shared" si="187"/>
        <v>2.9897</v>
      </c>
      <c r="AC601" s="16" t="str">
        <f t="shared" si="188"/>
        <v>—</v>
      </c>
      <c r="AD601" s="16">
        <f t="shared" si="189"/>
        <v>2.9622999999999999</v>
      </c>
      <c r="AE601" s="16">
        <f t="shared" si="190"/>
        <v>2.9569000000000001</v>
      </c>
      <c r="AF601" s="16">
        <f t="shared" si="191"/>
        <v>2.9323000000000001</v>
      </c>
      <c r="AG601" s="16" t="str">
        <f t="shared" si="192"/>
        <v>2B</v>
      </c>
      <c r="AH601" s="16">
        <f t="shared" si="193"/>
        <v>2.94</v>
      </c>
      <c r="AI601" s="16">
        <f t="shared" si="194"/>
        <v>2.9529999999999998</v>
      </c>
      <c r="AJ601" s="16">
        <f t="shared" si="195"/>
        <v>2.9639000000000002</v>
      </c>
      <c r="AK601" s="16">
        <f t="shared" si="196"/>
        <v>2.9708999999999999</v>
      </c>
      <c r="AL601" s="16">
        <f t="shared" si="197"/>
        <v>3</v>
      </c>
    </row>
    <row r="602" spans="3:38" x14ac:dyDescent="0.25">
      <c r="C602" s="16" t="s">
        <v>862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82"/>
        <v>3–20</v>
      </c>
      <c r="U602" s="16" t="str">
        <f t="shared" si="183"/>
        <v>UN</v>
      </c>
      <c r="W602" s="16" t="str">
        <f t="shared" si="198"/>
        <v>3–20</v>
      </c>
      <c r="X602" s="16" t="str">
        <f t="shared" si="199"/>
        <v>UN</v>
      </c>
      <c r="Y602" s="16" t="str">
        <f t="shared" si="184"/>
        <v>2A</v>
      </c>
      <c r="Z602" s="16">
        <f t="shared" si="185"/>
        <v>1.6000000000000001E-3</v>
      </c>
      <c r="AA602" s="16">
        <f t="shared" si="186"/>
        <v>2.9984000000000002</v>
      </c>
      <c r="AB602" s="16">
        <f t="shared" si="187"/>
        <v>2.9903</v>
      </c>
      <c r="AC602" s="16" t="str">
        <f t="shared" si="188"/>
        <v>—</v>
      </c>
      <c r="AD602" s="16">
        <f t="shared" si="189"/>
        <v>2.9659</v>
      </c>
      <c r="AE602" s="16">
        <f t="shared" si="190"/>
        <v>2.9607000000000001</v>
      </c>
      <c r="AF602" s="16">
        <f t="shared" si="191"/>
        <v>2.9388999999999998</v>
      </c>
      <c r="AG602" s="16" t="str">
        <f t="shared" si="192"/>
        <v>2B</v>
      </c>
      <c r="AH602" s="16">
        <f t="shared" si="193"/>
        <v>2.9460000000000002</v>
      </c>
      <c r="AI602" s="16">
        <f t="shared" si="194"/>
        <v>2.9569999999999999</v>
      </c>
      <c r="AJ602" s="16">
        <f t="shared" si="195"/>
        <v>2.9674999999999998</v>
      </c>
      <c r="AK602" s="16">
        <f t="shared" si="196"/>
        <v>2.9742999999999999</v>
      </c>
      <c r="AL602" s="16">
        <f t="shared" si="197"/>
        <v>3</v>
      </c>
    </row>
    <row r="603" spans="3:38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ref="T603:T666" si="200">IF(OR($C603="1A",$C603="2A",$C603="3A"),A603,C603)</f>
        <v>0</v>
      </c>
      <c r="U603" s="16">
        <f t="shared" ref="U603:U666" si="201">IF(OR($C603="1A",$C603="2A",$C603="3A"),B603,D603)</f>
        <v>0</v>
      </c>
      <c r="W603" s="16" t="str">
        <f t="shared" si="198"/>
        <v>3–20</v>
      </c>
      <c r="X603" s="16" t="str">
        <f t="shared" si="199"/>
        <v>UN</v>
      </c>
      <c r="Y603" s="16" t="str">
        <f t="shared" ref="Y603:Y666" si="202">IF(OR($C603="1A",$C603="2A",$C603="3A"),C603,E603)</f>
        <v>3A</v>
      </c>
      <c r="Z603" s="16">
        <f t="shared" ref="Z603:Z666" si="203">IF(OR($C603="1A",$C603="2A",$C603="3A"),D603,F603)</f>
        <v>0</v>
      </c>
      <c r="AA603" s="16">
        <f t="shared" ref="AA603:AA666" si="204">IF(OR($C603="1A",$C603="2A",$C603="3A"),E603,G603)</f>
        <v>3</v>
      </c>
      <c r="AB603" s="16">
        <f t="shared" ref="AB603:AB666" si="205">IF(OR($C603="1A",$C603="2A",$C603="3A"),F603,H603)</f>
        <v>2.9918999999999998</v>
      </c>
      <c r="AC603" s="16" t="str">
        <f t="shared" ref="AC603:AC666" si="206">IF(OR($C603="1A",$C603="2A",$C603="3A"),G603,I603)</f>
        <v>—</v>
      </c>
      <c r="AD603" s="16">
        <f t="shared" ref="AD603:AD666" si="207">IF(OR($C603="1A",$C603="2A",$C603="3A"),H603,J603)</f>
        <v>2.9674999999999998</v>
      </c>
      <c r="AE603" s="16">
        <f t="shared" ref="AE603:AE666" si="208">IF(OR($C603="1A",$C603="2A",$C603="3A"),I603,K603)</f>
        <v>2.9636</v>
      </c>
      <c r="AF603" s="16">
        <f t="shared" ref="AF603:AF666" si="209">IF(OR($C603="1A",$C603="2A",$C603="3A"),J603,L603)</f>
        <v>2.9405000000000001</v>
      </c>
      <c r="AG603" s="16" t="str">
        <f t="shared" ref="AG603:AG666" si="210">IF(OR($C603="1A",$C603="2A",$C603="3A"),K603,M603)</f>
        <v>3B</v>
      </c>
      <c r="AH603" s="16">
        <f t="shared" ref="AH603:AH666" si="211">IF(OR($C603="1A",$C603="2A",$C603="3A"),L603,N603)</f>
        <v>2.9460000000000002</v>
      </c>
      <c r="AI603" s="16">
        <f t="shared" ref="AI603:AI666" si="212">IF(OR($C603="1A",$C603="2A",$C603="3A"),M603,O603)</f>
        <v>2.9537</v>
      </c>
      <c r="AJ603" s="16">
        <f t="shared" ref="AJ603:AJ666" si="213">IF(OR($C603="1A",$C603="2A",$C603="3A"),N603,P603)</f>
        <v>2.9674999999999998</v>
      </c>
      <c r="AK603" s="16">
        <f t="shared" ref="AK603:AK666" si="214">IF(OR($C603="1A",$C603="2A",$C603="3A"),O603,Q603)</f>
        <v>2.9725999999999999</v>
      </c>
      <c r="AL603" s="16">
        <f t="shared" ref="AL603:AL666" si="215">IF(OR($C603="1A",$C603="2A",$C603="3A"),P603,R603)</f>
        <v>3</v>
      </c>
    </row>
    <row r="604" spans="3:38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200"/>
        <v>31⁄8–6</v>
      </c>
      <c r="U604" s="16" t="str">
        <f t="shared" si="201"/>
        <v>UN</v>
      </c>
      <c r="W604" s="16" t="str">
        <f t="shared" si="198"/>
        <v>31⁄8–6</v>
      </c>
      <c r="X604" s="16" t="str">
        <f t="shared" si="199"/>
        <v>UN</v>
      </c>
      <c r="Y604" s="16" t="str">
        <f t="shared" si="202"/>
        <v>2A</v>
      </c>
      <c r="Z604" s="16">
        <f t="shared" si="203"/>
        <v>2.8E-3</v>
      </c>
      <c r="AA604" s="16">
        <f t="shared" si="204"/>
        <v>3.1221999999999999</v>
      </c>
      <c r="AB604" s="16">
        <f t="shared" si="205"/>
        <v>3.1040000000000001</v>
      </c>
      <c r="AC604" s="16" t="str">
        <f t="shared" si="206"/>
        <v>—</v>
      </c>
      <c r="AD604" s="16">
        <f t="shared" si="207"/>
        <v>3.0139</v>
      </c>
      <c r="AE604" s="16">
        <f t="shared" si="208"/>
        <v>3.0045000000000002</v>
      </c>
      <c r="AF604" s="16">
        <f t="shared" si="209"/>
        <v>2.9238</v>
      </c>
      <c r="AG604" s="16" t="str">
        <f t="shared" si="210"/>
        <v>2B</v>
      </c>
      <c r="AH604" s="16">
        <f t="shared" si="211"/>
        <v>2.9449999999999998</v>
      </c>
      <c r="AI604" s="16">
        <f t="shared" si="212"/>
        <v>2.9750000000000001</v>
      </c>
      <c r="AJ604" s="16">
        <f t="shared" si="213"/>
        <v>3.0167000000000002</v>
      </c>
      <c r="AK604" s="16">
        <f t="shared" si="214"/>
        <v>3.0289000000000001</v>
      </c>
      <c r="AL604" s="16">
        <f t="shared" si="215"/>
        <v>3.125</v>
      </c>
    </row>
    <row r="605" spans="3:38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200"/>
        <v>0</v>
      </c>
      <c r="U605" s="16">
        <f t="shared" si="201"/>
        <v>0</v>
      </c>
      <c r="W605" s="16" t="str">
        <f t="shared" si="198"/>
        <v>31⁄8–6</v>
      </c>
      <c r="X605" s="16" t="str">
        <f t="shared" si="199"/>
        <v>UN</v>
      </c>
      <c r="Y605" s="16" t="str">
        <f t="shared" si="202"/>
        <v>3A</v>
      </c>
      <c r="Z605" s="16">
        <f t="shared" si="203"/>
        <v>0</v>
      </c>
      <c r="AA605" s="16">
        <f t="shared" si="204"/>
        <v>3.125</v>
      </c>
      <c r="AB605" s="16">
        <f t="shared" si="205"/>
        <v>3.1067999999999998</v>
      </c>
      <c r="AC605" s="16" t="str">
        <f t="shared" si="206"/>
        <v>—</v>
      </c>
      <c r="AD605" s="16">
        <f t="shared" si="207"/>
        <v>3.0167000000000002</v>
      </c>
      <c r="AE605" s="16">
        <f t="shared" si="208"/>
        <v>3.0097</v>
      </c>
      <c r="AF605" s="16">
        <f t="shared" si="209"/>
        <v>2.9266000000000001</v>
      </c>
      <c r="AG605" s="16" t="str">
        <f t="shared" si="210"/>
        <v>3B</v>
      </c>
      <c r="AH605" s="16">
        <f t="shared" si="211"/>
        <v>2.9449999999999998</v>
      </c>
      <c r="AI605" s="16">
        <f t="shared" si="212"/>
        <v>2.9645999999999999</v>
      </c>
      <c r="AJ605" s="16">
        <f t="shared" si="213"/>
        <v>3.0167000000000002</v>
      </c>
      <c r="AK605" s="16">
        <f t="shared" si="214"/>
        <v>3.0259</v>
      </c>
      <c r="AL605" s="16">
        <f t="shared" si="215"/>
        <v>3.125</v>
      </c>
    </row>
    <row r="606" spans="3:38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200"/>
        <v>31⁄8–8</v>
      </c>
      <c r="U606" s="16" t="str">
        <f t="shared" si="201"/>
        <v>UN</v>
      </c>
      <c r="W606" s="16" t="str">
        <f t="shared" si="198"/>
        <v>31⁄8–8</v>
      </c>
      <c r="X606" s="16" t="str">
        <f t="shared" si="199"/>
        <v>UN</v>
      </c>
      <c r="Y606" s="16" t="str">
        <f t="shared" si="202"/>
        <v>2A</v>
      </c>
      <c r="Z606" s="16">
        <f t="shared" si="203"/>
        <v>2.5999999999999999E-3</v>
      </c>
      <c r="AA606" s="16">
        <f t="shared" si="204"/>
        <v>3.1223999999999998</v>
      </c>
      <c r="AB606" s="16">
        <f t="shared" si="205"/>
        <v>3.1074000000000002</v>
      </c>
      <c r="AC606" s="16" t="str">
        <f t="shared" si="206"/>
        <v>—</v>
      </c>
      <c r="AD606" s="16">
        <f t="shared" si="207"/>
        <v>3.0411999999999999</v>
      </c>
      <c r="AE606" s="16">
        <f t="shared" si="208"/>
        <v>3.0326</v>
      </c>
      <c r="AF606" s="16">
        <f t="shared" si="209"/>
        <v>2.9735999999999998</v>
      </c>
      <c r="AG606" s="16" t="str">
        <f t="shared" si="210"/>
        <v>2B</v>
      </c>
      <c r="AH606" s="16">
        <f t="shared" si="211"/>
        <v>2.99</v>
      </c>
      <c r="AI606" s="16">
        <f t="shared" si="212"/>
        <v>3.0150000000000001</v>
      </c>
      <c r="AJ606" s="16">
        <f t="shared" si="213"/>
        <v>3.0438000000000001</v>
      </c>
      <c r="AK606" s="16">
        <f t="shared" si="214"/>
        <v>3.0550000000000002</v>
      </c>
      <c r="AL606" s="16">
        <f t="shared" si="215"/>
        <v>3.125</v>
      </c>
    </row>
    <row r="607" spans="3:38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200"/>
        <v>0</v>
      </c>
      <c r="U607" s="16">
        <f t="shared" si="201"/>
        <v>0</v>
      </c>
      <c r="W607" s="16" t="str">
        <f t="shared" si="198"/>
        <v>31⁄8–8</v>
      </c>
      <c r="X607" s="16" t="str">
        <f t="shared" si="199"/>
        <v>UN</v>
      </c>
      <c r="Y607" s="16" t="str">
        <f t="shared" si="202"/>
        <v>3A</v>
      </c>
      <c r="Z607" s="16">
        <f t="shared" si="203"/>
        <v>0</v>
      </c>
      <c r="AA607" s="16">
        <f t="shared" si="204"/>
        <v>3.125</v>
      </c>
      <c r="AB607" s="16">
        <f t="shared" si="205"/>
        <v>3.11</v>
      </c>
      <c r="AC607" s="16" t="str">
        <f t="shared" si="206"/>
        <v>—</v>
      </c>
      <c r="AD607" s="16">
        <f t="shared" si="207"/>
        <v>3.0438000000000001</v>
      </c>
      <c r="AE607" s="16">
        <f t="shared" si="208"/>
        <v>3.0373999999999999</v>
      </c>
      <c r="AF607" s="16">
        <f t="shared" si="209"/>
        <v>2.9762</v>
      </c>
      <c r="AG607" s="16" t="str">
        <f t="shared" si="210"/>
        <v>3B</v>
      </c>
      <c r="AH607" s="16">
        <f t="shared" si="211"/>
        <v>2.99</v>
      </c>
      <c r="AI607" s="16">
        <f t="shared" si="212"/>
        <v>3.0047000000000001</v>
      </c>
      <c r="AJ607" s="16">
        <f t="shared" si="213"/>
        <v>3.0438000000000001</v>
      </c>
      <c r="AK607" s="16">
        <f t="shared" si="214"/>
        <v>3.0522</v>
      </c>
      <c r="AL607" s="16">
        <f t="shared" si="215"/>
        <v>3.125</v>
      </c>
    </row>
    <row r="608" spans="3:38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200"/>
        <v>31⁄8–12</v>
      </c>
      <c r="U608" s="16" t="str">
        <f t="shared" si="201"/>
        <v>UN</v>
      </c>
      <c r="W608" s="16" t="str">
        <f t="shared" si="198"/>
        <v>31⁄8–12</v>
      </c>
      <c r="X608" s="16" t="str">
        <f t="shared" si="199"/>
        <v>UN</v>
      </c>
      <c r="Y608" s="16" t="str">
        <f t="shared" si="202"/>
        <v>2A</v>
      </c>
      <c r="Z608" s="16">
        <f t="shared" si="203"/>
        <v>1.9E-3</v>
      </c>
      <c r="AA608" s="16">
        <f t="shared" si="204"/>
        <v>3.1231</v>
      </c>
      <c r="AB608" s="16">
        <f t="shared" si="205"/>
        <v>3.1116999999999999</v>
      </c>
      <c r="AC608" s="16" t="str">
        <f t="shared" si="206"/>
        <v>—</v>
      </c>
      <c r="AD608" s="16">
        <f t="shared" si="207"/>
        <v>3.069</v>
      </c>
      <c r="AE608" s="16">
        <f t="shared" si="208"/>
        <v>3.0627</v>
      </c>
      <c r="AF608" s="16">
        <f t="shared" si="209"/>
        <v>3.0238999999999998</v>
      </c>
      <c r="AG608" s="16" t="str">
        <f t="shared" si="210"/>
        <v>2B</v>
      </c>
      <c r="AH608" s="16">
        <f t="shared" si="211"/>
        <v>3.0350000000000001</v>
      </c>
      <c r="AI608" s="16">
        <f t="shared" si="212"/>
        <v>3.0529999999999999</v>
      </c>
      <c r="AJ608" s="16">
        <f t="shared" si="213"/>
        <v>3.0709</v>
      </c>
      <c r="AK608" s="16">
        <f t="shared" si="214"/>
        <v>3.0790999999999999</v>
      </c>
      <c r="AL608" s="16">
        <f t="shared" si="215"/>
        <v>3.125</v>
      </c>
    </row>
    <row r="609" spans="3:38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200"/>
        <v>0</v>
      </c>
      <c r="U609" s="16">
        <f t="shared" si="201"/>
        <v>0</v>
      </c>
      <c r="W609" s="16" t="str">
        <f t="shared" si="198"/>
        <v>31⁄8–12</v>
      </c>
      <c r="X609" s="16" t="str">
        <f t="shared" si="199"/>
        <v>UN</v>
      </c>
      <c r="Y609" s="16" t="str">
        <f t="shared" si="202"/>
        <v>3A</v>
      </c>
      <c r="Z609" s="16">
        <f t="shared" si="203"/>
        <v>0</v>
      </c>
      <c r="AA609" s="16">
        <f t="shared" si="204"/>
        <v>3.125</v>
      </c>
      <c r="AB609" s="16">
        <f t="shared" si="205"/>
        <v>3.1135999999999999</v>
      </c>
      <c r="AC609" s="16" t="str">
        <f t="shared" si="206"/>
        <v>—</v>
      </c>
      <c r="AD609" s="16">
        <f t="shared" si="207"/>
        <v>3.0709</v>
      </c>
      <c r="AE609" s="16">
        <f t="shared" si="208"/>
        <v>3.0661999999999998</v>
      </c>
      <c r="AF609" s="16">
        <f t="shared" si="209"/>
        <v>3.0257999999999998</v>
      </c>
      <c r="AG609" s="16" t="str">
        <f t="shared" si="210"/>
        <v>3B</v>
      </c>
      <c r="AH609" s="16">
        <f t="shared" si="211"/>
        <v>3.0350000000000001</v>
      </c>
      <c r="AI609" s="16">
        <f t="shared" si="212"/>
        <v>3.0448</v>
      </c>
      <c r="AJ609" s="16">
        <f t="shared" si="213"/>
        <v>3.0709</v>
      </c>
      <c r="AK609" s="16">
        <f t="shared" si="214"/>
        <v>3.0771000000000002</v>
      </c>
      <c r="AL609" s="16">
        <f t="shared" si="215"/>
        <v>3.125</v>
      </c>
    </row>
    <row r="610" spans="3:38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200"/>
        <v>31⁄8–16</v>
      </c>
      <c r="U610" s="16" t="str">
        <f t="shared" si="201"/>
        <v>UN</v>
      </c>
      <c r="W610" s="16" t="str">
        <f t="shared" si="198"/>
        <v>31⁄8–16</v>
      </c>
      <c r="X610" s="16" t="str">
        <f t="shared" si="199"/>
        <v>UN</v>
      </c>
      <c r="Y610" s="16" t="str">
        <f t="shared" si="202"/>
        <v>2A</v>
      </c>
      <c r="Z610" s="16">
        <f t="shared" si="203"/>
        <v>1.6999999999999999E-3</v>
      </c>
      <c r="AA610" s="16">
        <f t="shared" si="204"/>
        <v>3.1233</v>
      </c>
      <c r="AB610" s="16">
        <f t="shared" si="205"/>
        <v>3.1139000000000001</v>
      </c>
      <c r="AC610" s="16" t="str">
        <f t="shared" si="206"/>
        <v>—</v>
      </c>
      <c r="AD610" s="16">
        <f t="shared" si="207"/>
        <v>3.0827</v>
      </c>
      <c r="AE610" s="16">
        <f t="shared" si="208"/>
        <v>3.0771000000000002</v>
      </c>
      <c r="AF610" s="16">
        <f t="shared" si="209"/>
        <v>3.0488</v>
      </c>
      <c r="AG610" s="16" t="str">
        <f t="shared" si="210"/>
        <v>2B</v>
      </c>
      <c r="AH610" s="16">
        <f t="shared" si="211"/>
        <v>3.0569999999999999</v>
      </c>
      <c r="AI610" s="16">
        <f t="shared" si="212"/>
        <v>3.0710000000000002</v>
      </c>
      <c r="AJ610" s="16">
        <f t="shared" si="213"/>
        <v>3.0844</v>
      </c>
      <c r="AK610" s="16">
        <f t="shared" si="214"/>
        <v>3.0916999999999999</v>
      </c>
      <c r="AL610" s="16">
        <f t="shared" si="215"/>
        <v>3.125</v>
      </c>
    </row>
    <row r="611" spans="3:38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200"/>
        <v>0</v>
      </c>
      <c r="U611" s="16">
        <f t="shared" si="201"/>
        <v>0</v>
      </c>
      <c r="W611" s="16" t="str">
        <f t="shared" si="198"/>
        <v>31⁄8–16</v>
      </c>
      <c r="X611" s="16" t="str">
        <f t="shared" si="199"/>
        <v>UN</v>
      </c>
      <c r="Y611" s="16" t="str">
        <f t="shared" si="202"/>
        <v>3A</v>
      </c>
      <c r="Z611" s="16">
        <f t="shared" si="203"/>
        <v>0</v>
      </c>
      <c r="AA611" s="16">
        <f t="shared" si="204"/>
        <v>3.125</v>
      </c>
      <c r="AB611" s="16">
        <f t="shared" si="205"/>
        <v>3.1156000000000001</v>
      </c>
      <c r="AC611" s="16" t="str">
        <f t="shared" si="206"/>
        <v>—</v>
      </c>
      <c r="AD611" s="16">
        <f t="shared" si="207"/>
        <v>3.0844</v>
      </c>
      <c r="AE611" s="16">
        <f t="shared" si="208"/>
        <v>3.0802</v>
      </c>
      <c r="AF611" s="16">
        <f t="shared" si="209"/>
        <v>3.0505</v>
      </c>
      <c r="AG611" s="16" t="str">
        <f t="shared" si="210"/>
        <v>3B</v>
      </c>
      <c r="AH611" s="16">
        <f t="shared" si="211"/>
        <v>3.0569999999999999</v>
      </c>
      <c r="AI611" s="16">
        <f t="shared" si="212"/>
        <v>3.0657999999999999</v>
      </c>
      <c r="AJ611" s="16">
        <f t="shared" si="213"/>
        <v>3.0844</v>
      </c>
      <c r="AK611" s="16">
        <f t="shared" si="214"/>
        <v>3.0899000000000001</v>
      </c>
      <c r="AL611" s="16">
        <f t="shared" si="215"/>
        <v>3.125</v>
      </c>
    </row>
    <row r="612" spans="3:38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200"/>
        <v>31⁄4–4</v>
      </c>
      <c r="U612" s="16" t="str">
        <f t="shared" si="201"/>
        <v>UNC</v>
      </c>
      <c r="W612" s="16" t="str">
        <f t="shared" si="198"/>
        <v>31⁄4–4</v>
      </c>
      <c r="X612" s="16" t="str">
        <f t="shared" si="199"/>
        <v>UNC</v>
      </c>
      <c r="Y612" s="16" t="str">
        <f t="shared" si="202"/>
        <v>1A</v>
      </c>
      <c r="Z612" s="16">
        <f t="shared" si="203"/>
        <v>3.3E-3</v>
      </c>
      <c r="AA612" s="16">
        <f t="shared" si="204"/>
        <v>3.2467000000000001</v>
      </c>
      <c r="AB612" s="16">
        <f t="shared" si="205"/>
        <v>3.2109999999999999</v>
      </c>
      <c r="AC612" s="16" t="str">
        <f t="shared" si="206"/>
        <v>—</v>
      </c>
      <c r="AD612" s="16">
        <f t="shared" si="207"/>
        <v>3.0842999999999998</v>
      </c>
      <c r="AE612" s="16">
        <f t="shared" si="208"/>
        <v>3.0680000000000001</v>
      </c>
      <c r="AF612" s="16">
        <f t="shared" si="209"/>
        <v>2.9489999999999998</v>
      </c>
      <c r="AG612" s="16" t="str">
        <f t="shared" si="210"/>
        <v>1B</v>
      </c>
      <c r="AH612" s="16">
        <f t="shared" si="211"/>
        <v>2.9790000000000001</v>
      </c>
      <c r="AI612" s="16">
        <f t="shared" si="212"/>
        <v>3.0169999999999999</v>
      </c>
      <c r="AJ612" s="16">
        <f t="shared" si="213"/>
        <v>3.0876000000000001</v>
      </c>
      <c r="AK612" s="16">
        <f t="shared" si="214"/>
        <v>3.1088</v>
      </c>
      <c r="AL612" s="16">
        <f t="shared" si="215"/>
        <v>3.25</v>
      </c>
    </row>
    <row r="613" spans="3:38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200"/>
        <v>0</v>
      </c>
      <c r="U613" s="16">
        <f t="shared" si="201"/>
        <v>0</v>
      </c>
      <c r="W613" s="16" t="str">
        <f t="shared" si="198"/>
        <v>31⁄4–4</v>
      </c>
      <c r="X613" s="16" t="str">
        <f t="shared" si="199"/>
        <v>UNC</v>
      </c>
      <c r="Y613" s="16" t="str">
        <f t="shared" si="202"/>
        <v>2A</v>
      </c>
      <c r="Z613" s="16">
        <f t="shared" si="203"/>
        <v>3.3E-3</v>
      </c>
      <c r="AA613" s="16">
        <f t="shared" si="204"/>
        <v>3.2467000000000001</v>
      </c>
      <c r="AB613" s="16">
        <f t="shared" si="205"/>
        <v>3.2229000000000001</v>
      </c>
      <c r="AC613" s="16">
        <f t="shared" si="206"/>
        <v>3.2109999999999999</v>
      </c>
      <c r="AD613" s="16">
        <f t="shared" si="207"/>
        <v>3.0842999999999998</v>
      </c>
      <c r="AE613" s="16">
        <f t="shared" si="208"/>
        <v>3.0733999999999999</v>
      </c>
      <c r="AF613" s="16">
        <f t="shared" si="209"/>
        <v>2.9489999999999998</v>
      </c>
      <c r="AG613" s="16" t="str">
        <f t="shared" si="210"/>
        <v>2B</v>
      </c>
      <c r="AH613" s="16">
        <f t="shared" si="211"/>
        <v>2.9790000000000001</v>
      </c>
      <c r="AI613" s="16">
        <f t="shared" si="212"/>
        <v>3.0169999999999999</v>
      </c>
      <c r="AJ613" s="16">
        <f t="shared" si="213"/>
        <v>3.0876000000000001</v>
      </c>
      <c r="AK613" s="16">
        <f t="shared" si="214"/>
        <v>3.1017000000000001</v>
      </c>
      <c r="AL613" s="16">
        <f t="shared" si="215"/>
        <v>3.25</v>
      </c>
    </row>
    <row r="614" spans="3:38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200"/>
        <v>0</v>
      </c>
      <c r="U614" s="16">
        <f t="shared" si="201"/>
        <v>0</v>
      </c>
      <c r="W614" s="16" t="str">
        <f t="shared" si="198"/>
        <v>31⁄4–4</v>
      </c>
      <c r="X614" s="16" t="str">
        <f t="shared" si="199"/>
        <v>UNC</v>
      </c>
      <c r="Y614" s="16" t="str">
        <f t="shared" si="202"/>
        <v>3A</v>
      </c>
      <c r="Z614" s="16">
        <f t="shared" si="203"/>
        <v>0</v>
      </c>
      <c r="AA614" s="16">
        <f t="shared" si="204"/>
        <v>3.25</v>
      </c>
      <c r="AB614" s="16">
        <f t="shared" si="205"/>
        <v>3.2262</v>
      </c>
      <c r="AC614" s="16" t="str">
        <f t="shared" si="206"/>
        <v>—</v>
      </c>
      <c r="AD614" s="16">
        <f t="shared" si="207"/>
        <v>3.0876000000000001</v>
      </c>
      <c r="AE614" s="16">
        <f t="shared" si="208"/>
        <v>3.0794000000000001</v>
      </c>
      <c r="AF614" s="16">
        <f t="shared" si="209"/>
        <v>2.9523000000000001</v>
      </c>
      <c r="AG614" s="16" t="str">
        <f t="shared" si="210"/>
        <v>3B</v>
      </c>
      <c r="AH614" s="16">
        <f t="shared" si="211"/>
        <v>2.9790000000000001</v>
      </c>
      <c r="AI614" s="16">
        <f t="shared" si="212"/>
        <v>3.0093999999999999</v>
      </c>
      <c r="AJ614" s="16">
        <f t="shared" si="213"/>
        <v>3.0876000000000001</v>
      </c>
      <c r="AK614" s="16">
        <f t="shared" si="214"/>
        <v>3.0981999999999998</v>
      </c>
      <c r="AL614" s="16">
        <f t="shared" si="215"/>
        <v>3.25</v>
      </c>
    </row>
    <row r="615" spans="3:38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200"/>
        <v>31⁄4–6</v>
      </c>
      <c r="U615" s="16" t="str">
        <f t="shared" si="201"/>
        <v>UN</v>
      </c>
      <c r="W615" s="16" t="str">
        <f t="shared" si="198"/>
        <v>31⁄4–6</v>
      </c>
      <c r="X615" s="16" t="str">
        <f t="shared" si="199"/>
        <v>UN</v>
      </c>
      <c r="Y615" s="16" t="str">
        <f t="shared" si="202"/>
        <v>2A</v>
      </c>
      <c r="Z615" s="16">
        <f t="shared" si="203"/>
        <v>2.8E-3</v>
      </c>
      <c r="AA615" s="16">
        <f t="shared" si="204"/>
        <v>3.2471999999999999</v>
      </c>
      <c r="AB615" s="16">
        <f t="shared" si="205"/>
        <v>3.2290000000000001</v>
      </c>
      <c r="AC615" s="16" t="str">
        <f t="shared" si="206"/>
        <v>—</v>
      </c>
      <c r="AD615" s="16">
        <f t="shared" si="207"/>
        <v>3.1389</v>
      </c>
      <c r="AE615" s="16">
        <f t="shared" si="208"/>
        <v>3.1294</v>
      </c>
      <c r="AF615" s="16">
        <f t="shared" si="209"/>
        <v>3.0488</v>
      </c>
      <c r="AG615" s="16" t="str">
        <f t="shared" si="210"/>
        <v>2B</v>
      </c>
      <c r="AH615" s="16">
        <f t="shared" si="211"/>
        <v>3.07</v>
      </c>
      <c r="AI615" s="16">
        <f t="shared" si="212"/>
        <v>3.1</v>
      </c>
      <c r="AJ615" s="16">
        <f t="shared" si="213"/>
        <v>3.1417000000000002</v>
      </c>
      <c r="AK615" s="16">
        <f t="shared" si="214"/>
        <v>3.1539999999999999</v>
      </c>
      <c r="AL615" s="16">
        <f t="shared" si="215"/>
        <v>3.25</v>
      </c>
    </row>
    <row r="616" spans="3:38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200"/>
        <v>0</v>
      </c>
      <c r="U616" s="16">
        <f t="shared" si="201"/>
        <v>0</v>
      </c>
      <c r="W616" s="16" t="str">
        <f t="shared" si="198"/>
        <v>31⁄4–6</v>
      </c>
      <c r="X616" s="16" t="str">
        <f t="shared" si="199"/>
        <v>UN</v>
      </c>
      <c r="Y616" s="16" t="str">
        <f t="shared" si="202"/>
        <v>3A</v>
      </c>
      <c r="Z616" s="16">
        <f t="shared" si="203"/>
        <v>0</v>
      </c>
      <c r="AA616" s="16">
        <f t="shared" si="204"/>
        <v>3.25</v>
      </c>
      <c r="AB616" s="16">
        <f t="shared" si="205"/>
        <v>3.2317999999999998</v>
      </c>
      <c r="AC616" s="16" t="str">
        <f t="shared" si="206"/>
        <v>—</v>
      </c>
      <c r="AD616" s="16">
        <f t="shared" si="207"/>
        <v>3.1417000000000002</v>
      </c>
      <c r="AE616" s="16">
        <f t="shared" si="208"/>
        <v>3.1345999999999998</v>
      </c>
      <c r="AF616" s="16">
        <f t="shared" si="209"/>
        <v>3.0516000000000001</v>
      </c>
      <c r="AG616" s="16" t="str">
        <f t="shared" si="210"/>
        <v>3B</v>
      </c>
      <c r="AH616" s="16">
        <f t="shared" si="211"/>
        <v>3.07</v>
      </c>
      <c r="AI616" s="16">
        <f t="shared" si="212"/>
        <v>3.0895999999999999</v>
      </c>
      <c r="AJ616" s="16">
        <f t="shared" si="213"/>
        <v>3.1417000000000002</v>
      </c>
      <c r="AK616" s="16">
        <f t="shared" si="214"/>
        <v>3.1509</v>
      </c>
      <c r="AL616" s="16">
        <f t="shared" si="215"/>
        <v>3.25</v>
      </c>
    </row>
    <row r="617" spans="3:38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200"/>
        <v>31⁄4–8</v>
      </c>
      <c r="U617" s="16" t="str">
        <f t="shared" si="201"/>
        <v>UN</v>
      </c>
      <c r="W617" s="16" t="str">
        <f t="shared" si="198"/>
        <v>31⁄4–8</v>
      </c>
      <c r="X617" s="16" t="str">
        <f t="shared" si="199"/>
        <v>UN</v>
      </c>
      <c r="Y617" s="16" t="str">
        <f t="shared" si="202"/>
        <v>2A</v>
      </c>
      <c r="Z617" s="16">
        <f t="shared" si="203"/>
        <v>2.5999999999999999E-3</v>
      </c>
      <c r="AA617" s="16">
        <f t="shared" si="204"/>
        <v>3.2473999999999998</v>
      </c>
      <c r="AB617" s="16">
        <f t="shared" si="205"/>
        <v>3.2324000000000002</v>
      </c>
      <c r="AC617" s="16">
        <f t="shared" si="206"/>
        <v>3.2248999999999999</v>
      </c>
      <c r="AD617" s="16">
        <f t="shared" si="207"/>
        <v>3.1661999999999999</v>
      </c>
      <c r="AE617" s="16">
        <f t="shared" si="208"/>
        <v>3.1575000000000002</v>
      </c>
      <c r="AF617" s="16">
        <f t="shared" si="209"/>
        <v>3.0985999999999998</v>
      </c>
      <c r="AG617" s="16" t="str">
        <f t="shared" si="210"/>
        <v>2B</v>
      </c>
      <c r="AH617" s="16">
        <f t="shared" si="211"/>
        <v>3.1150000000000002</v>
      </c>
      <c r="AI617" s="16">
        <f t="shared" si="212"/>
        <v>3.14</v>
      </c>
      <c r="AJ617" s="16">
        <f t="shared" si="213"/>
        <v>3.1688000000000001</v>
      </c>
      <c r="AK617" s="16">
        <f t="shared" si="214"/>
        <v>3.1800999999999999</v>
      </c>
      <c r="AL617" s="16">
        <f t="shared" si="215"/>
        <v>3.25</v>
      </c>
    </row>
    <row r="618" spans="3:38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200"/>
        <v>0</v>
      </c>
      <c r="U618" s="16">
        <f t="shared" si="201"/>
        <v>0</v>
      </c>
      <c r="W618" s="16" t="str">
        <f t="shared" si="198"/>
        <v>31⁄4–8</v>
      </c>
      <c r="X618" s="16" t="str">
        <f t="shared" si="199"/>
        <v>UN</v>
      </c>
      <c r="Y618" s="16" t="str">
        <f t="shared" si="202"/>
        <v>3A</v>
      </c>
      <c r="Z618" s="16">
        <f t="shared" si="203"/>
        <v>0</v>
      </c>
      <c r="AA618" s="16">
        <f t="shared" si="204"/>
        <v>3.25</v>
      </c>
      <c r="AB618" s="16">
        <f t="shared" si="205"/>
        <v>3.2349999999999999</v>
      </c>
      <c r="AC618" s="16" t="str">
        <f t="shared" si="206"/>
        <v>—</v>
      </c>
      <c r="AD618" s="16">
        <f t="shared" si="207"/>
        <v>3.1688000000000001</v>
      </c>
      <c r="AE618" s="16">
        <f t="shared" si="208"/>
        <v>3.1623000000000001</v>
      </c>
      <c r="AF618" s="16">
        <f t="shared" si="209"/>
        <v>3.1012</v>
      </c>
      <c r="AG618" s="16" t="str">
        <f t="shared" si="210"/>
        <v>3B</v>
      </c>
      <c r="AH618" s="16">
        <f t="shared" si="211"/>
        <v>3.1150000000000002</v>
      </c>
      <c r="AI618" s="16">
        <f t="shared" si="212"/>
        <v>3.1297000000000001</v>
      </c>
      <c r="AJ618" s="16">
        <f t="shared" si="213"/>
        <v>3.1688000000000001</v>
      </c>
      <c r="AK618" s="16">
        <f t="shared" si="214"/>
        <v>3.1772999999999998</v>
      </c>
      <c r="AL618" s="16">
        <f t="shared" si="215"/>
        <v>3.25</v>
      </c>
    </row>
    <row r="619" spans="3:38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200"/>
        <v>31⁄4–10</v>
      </c>
      <c r="U619" s="16" t="str">
        <f t="shared" si="201"/>
        <v>UNS</v>
      </c>
      <c r="W619" s="16" t="str">
        <f t="shared" si="198"/>
        <v>31⁄4–10</v>
      </c>
      <c r="X619" s="16" t="str">
        <f t="shared" si="199"/>
        <v>UNS</v>
      </c>
      <c r="Y619" s="16" t="str">
        <f t="shared" si="202"/>
        <v>2A</v>
      </c>
      <c r="Z619" s="16">
        <f t="shared" si="203"/>
        <v>2E-3</v>
      </c>
      <c r="AA619" s="16">
        <f t="shared" si="204"/>
        <v>3.2480000000000002</v>
      </c>
      <c r="AB619" s="16">
        <f t="shared" si="205"/>
        <v>3.2351000000000001</v>
      </c>
      <c r="AC619" s="16" t="str">
        <f t="shared" si="206"/>
        <v>—</v>
      </c>
      <c r="AD619" s="16">
        <f t="shared" si="207"/>
        <v>3.1829999999999998</v>
      </c>
      <c r="AE619" s="16">
        <f t="shared" si="208"/>
        <v>3.1762000000000001</v>
      </c>
      <c r="AF619" s="16">
        <f t="shared" si="209"/>
        <v>3.129</v>
      </c>
      <c r="AG619" s="16" t="str">
        <f t="shared" si="210"/>
        <v>2B</v>
      </c>
      <c r="AH619" s="16">
        <f t="shared" si="211"/>
        <v>3.1419999999999999</v>
      </c>
      <c r="AI619" s="16">
        <f t="shared" si="212"/>
        <v>3.1629999999999998</v>
      </c>
      <c r="AJ619" s="16">
        <f t="shared" si="213"/>
        <v>3.1850000000000001</v>
      </c>
      <c r="AK619" s="16">
        <f t="shared" si="214"/>
        <v>3.1939000000000002</v>
      </c>
      <c r="AL619" s="16">
        <f t="shared" si="215"/>
        <v>3.25</v>
      </c>
    </row>
    <row r="620" spans="3:38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200"/>
        <v>31⁄4–12</v>
      </c>
      <c r="U620" s="16" t="str">
        <f t="shared" si="201"/>
        <v>UN</v>
      </c>
      <c r="W620" s="16" t="str">
        <f t="shared" si="198"/>
        <v>31⁄4–12</v>
      </c>
      <c r="X620" s="16" t="str">
        <f t="shared" si="199"/>
        <v>UN</v>
      </c>
      <c r="Y620" s="16" t="str">
        <f t="shared" si="202"/>
        <v>2A</v>
      </c>
      <c r="Z620" s="16">
        <f t="shared" si="203"/>
        <v>1.9E-3</v>
      </c>
      <c r="AA620" s="16">
        <f t="shared" si="204"/>
        <v>3.2481</v>
      </c>
      <c r="AB620" s="16">
        <f t="shared" si="205"/>
        <v>3.2366999999999999</v>
      </c>
      <c r="AC620" s="16" t="str">
        <f t="shared" si="206"/>
        <v>—</v>
      </c>
      <c r="AD620" s="16">
        <f t="shared" si="207"/>
        <v>3.194</v>
      </c>
      <c r="AE620" s="16">
        <f t="shared" si="208"/>
        <v>3.1877</v>
      </c>
      <c r="AF620" s="16">
        <f t="shared" si="209"/>
        <v>3.1488999999999998</v>
      </c>
      <c r="AG620" s="16" t="str">
        <f t="shared" si="210"/>
        <v>2B</v>
      </c>
      <c r="AH620" s="16">
        <f t="shared" si="211"/>
        <v>3.16</v>
      </c>
      <c r="AI620" s="16">
        <f t="shared" si="212"/>
        <v>3.1779999999999999</v>
      </c>
      <c r="AJ620" s="16">
        <f t="shared" si="213"/>
        <v>3.1959</v>
      </c>
      <c r="AK620" s="16">
        <f t="shared" si="214"/>
        <v>3.2040999999999999</v>
      </c>
      <c r="AL620" s="16">
        <f t="shared" si="215"/>
        <v>3.25</v>
      </c>
    </row>
    <row r="621" spans="3:38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200"/>
        <v>0</v>
      </c>
      <c r="U621" s="16">
        <f t="shared" si="201"/>
        <v>0</v>
      </c>
      <c r="W621" s="16" t="str">
        <f t="shared" si="198"/>
        <v>31⁄4–12</v>
      </c>
      <c r="X621" s="16" t="str">
        <f t="shared" si="199"/>
        <v>UN</v>
      </c>
      <c r="Y621" s="16" t="str">
        <f t="shared" si="202"/>
        <v>3A</v>
      </c>
      <c r="Z621" s="16">
        <f t="shared" si="203"/>
        <v>0</v>
      </c>
      <c r="AA621" s="16">
        <f t="shared" si="204"/>
        <v>3.25</v>
      </c>
      <c r="AB621" s="16">
        <f t="shared" si="205"/>
        <v>3.2385999999999999</v>
      </c>
      <c r="AC621" s="16" t="str">
        <f t="shared" si="206"/>
        <v>—</v>
      </c>
      <c r="AD621" s="16">
        <f t="shared" si="207"/>
        <v>3.1959</v>
      </c>
      <c r="AE621" s="16">
        <f t="shared" si="208"/>
        <v>3.1911999999999998</v>
      </c>
      <c r="AF621" s="16">
        <f t="shared" si="209"/>
        <v>3.1507999999999998</v>
      </c>
      <c r="AG621" s="16" t="str">
        <f t="shared" si="210"/>
        <v>3B</v>
      </c>
      <c r="AH621" s="16">
        <f t="shared" si="211"/>
        <v>3.16</v>
      </c>
      <c r="AI621" s="16">
        <f t="shared" si="212"/>
        <v>3.1698</v>
      </c>
      <c r="AJ621" s="16">
        <f t="shared" si="213"/>
        <v>3.1959</v>
      </c>
      <c r="AK621" s="16">
        <f t="shared" si="214"/>
        <v>3.2040999999999999</v>
      </c>
      <c r="AL621" s="16">
        <f t="shared" si="215"/>
        <v>3.25</v>
      </c>
    </row>
    <row r="622" spans="3:38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200"/>
        <v>31⁄4–14</v>
      </c>
      <c r="U622" s="16" t="str">
        <f t="shared" si="201"/>
        <v>UNS</v>
      </c>
      <c r="W622" s="16" t="str">
        <f t="shared" si="198"/>
        <v>31⁄4–14</v>
      </c>
      <c r="X622" s="16" t="str">
        <f t="shared" si="199"/>
        <v>UNS</v>
      </c>
      <c r="Y622" s="16" t="str">
        <f t="shared" si="202"/>
        <v>2A</v>
      </c>
      <c r="Z622" s="16">
        <f t="shared" si="203"/>
        <v>1.8E-3</v>
      </c>
      <c r="AA622" s="16">
        <f t="shared" si="204"/>
        <v>3.2482000000000002</v>
      </c>
      <c r="AB622" s="16">
        <f t="shared" si="205"/>
        <v>3.2378999999999998</v>
      </c>
      <c r="AC622" s="16" t="str">
        <f t="shared" si="206"/>
        <v>—</v>
      </c>
      <c r="AD622" s="16">
        <f t="shared" si="207"/>
        <v>3.2018</v>
      </c>
      <c r="AE622" s="16">
        <f t="shared" si="208"/>
        <v>3.1959</v>
      </c>
      <c r="AF622" s="16">
        <f t="shared" si="209"/>
        <v>3.1631999999999998</v>
      </c>
      <c r="AG622" s="16" t="str">
        <f t="shared" si="210"/>
        <v>2B</v>
      </c>
      <c r="AH622" s="16">
        <f t="shared" si="211"/>
        <v>3.173</v>
      </c>
      <c r="AI622" s="16">
        <f t="shared" si="212"/>
        <v>3.1880000000000002</v>
      </c>
      <c r="AJ622" s="16">
        <f t="shared" si="213"/>
        <v>3.2035999999999998</v>
      </c>
      <c r="AK622" s="16">
        <f t="shared" si="214"/>
        <v>3.2113</v>
      </c>
      <c r="AL622" s="16">
        <f t="shared" si="215"/>
        <v>3.25</v>
      </c>
    </row>
    <row r="623" spans="3:38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200"/>
        <v>31⁄4–16</v>
      </c>
      <c r="U623" s="16" t="str">
        <f t="shared" si="201"/>
        <v>UN</v>
      </c>
      <c r="W623" s="16" t="str">
        <f t="shared" si="198"/>
        <v>31⁄4–16</v>
      </c>
      <c r="X623" s="16" t="str">
        <f t="shared" si="199"/>
        <v>UN</v>
      </c>
      <c r="Y623" s="16" t="str">
        <f t="shared" si="202"/>
        <v>2A</v>
      </c>
      <c r="Z623" s="16">
        <f t="shared" si="203"/>
        <v>1.6999999999999999E-3</v>
      </c>
      <c r="AA623" s="16">
        <f t="shared" si="204"/>
        <v>3.2483</v>
      </c>
      <c r="AB623" s="16">
        <f t="shared" si="205"/>
        <v>3.2389000000000001</v>
      </c>
      <c r="AC623" s="16" t="str">
        <f t="shared" si="206"/>
        <v>—</v>
      </c>
      <c r="AD623" s="16">
        <f t="shared" si="207"/>
        <v>3.2077</v>
      </c>
      <c r="AE623" s="16">
        <f t="shared" si="208"/>
        <v>3.2021000000000002</v>
      </c>
      <c r="AF623" s="16">
        <f t="shared" si="209"/>
        <v>3.1738</v>
      </c>
      <c r="AG623" s="16" t="str">
        <f t="shared" si="210"/>
        <v>2B</v>
      </c>
      <c r="AH623" s="16">
        <f t="shared" si="211"/>
        <v>3.1819999999999999</v>
      </c>
      <c r="AI623" s="16">
        <f t="shared" si="212"/>
        <v>3.1960000000000002</v>
      </c>
      <c r="AJ623" s="16">
        <f t="shared" si="213"/>
        <v>3.2094</v>
      </c>
      <c r="AK623" s="16">
        <f t="shared" si="214"/>
        <v>3.2166999999999999</v>
      </c>
      <c r="AL623" s="16">
        <f t="shared" si="215"/>
        <v>3.25</v>
      </c>
    </row>
    <row r="624" spans="3:38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200"/>
        <v>0</v>
      </c>
      <c r="U624" s="16">
        <f t="shared" si="201"/>
        <v>0</v>
      </c>
      <c r="W624" s="16" t="str">
        <f t="shared" si="198"/>
        <v>31⁄4–16</v>
      </c>
      <c r="X624" s="16" t="str">
        <f t="shared" si="199"/>
        <v>UN</v>
      </c>
      <c r="Y624" s="16" t="str">
        <f t="shared" si="202"/>
        <v>3A</v>
      </c>
      <c r="Z624" s="16">
        <f t="shared" si="203"/>
        <v>0</v>
      </c>
      <c r="AA624" s="16">
        <f t="shared" si="204"/>
        <v>3.25</v>
      </c>
      <c r="AB624" s="16">
        <f t="shared" si="205"/>
        <v>3.2406000000000001</v>
      </c>
      <c r="AC624" s="16" t="str">
        <f t="shared" si="206"/>
        <v>—</v>
      </c>
      <c r="AD624" s="16">
        <f t="shared" si="207"/>
        <v>3.2094</v>
      </c>
      <c r="AE624" s="16">
        <f t="shared" si="208"/>
        <v>3.2052</v>
      </c>
      <c r="AF624" s="16">
        <f t="shared" si="209"/>
        <v>3.1755</v>
      </c>
      <c r="AG624" s="16" t="str">
        <f t="shared" si="210"/>
        <v>3B</v>
      </c>
      <c r="AH624" s="16">
        <f t="shared" si="211"/>
        <v>3.1819999999999999</v>
      </c>
      <c r="AI624" s="16">
        <f t="shared" si="212"/>
        <v>3.1907999999999999</v>
      </c>
      <c r="AJ624" s="16">
        <f t="shared" si="213"/>
        <v>3.2094</v>
      </c>
      <c r="AK624" s="16">
        <f t="shared" si="214"/>
        <v>3.2149000000000001</v>
      </c>
      <c r="AL624" s="16">
        <f t="shared" si="215"/>
        <v>3.25</v>
      </c>
    </row>
    <row r="625" spans="3:38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200"/>
        <v>31⁄4–18</v>
      </c>
      <c r="U625" s="16" t="str">
        <f t="shared" si="201"/>
        <v>UNS</v>
      </c>
      <c r="W625" s="16" t="str">
        <f t="shared" si="198"/>
        <v>31⁄4–18</v>
      </c>
      <c r="X625" s="16" t="str">
        <f t="shared" si="199"/>
        <v>UNS</v>
      </c>
      <c r="Y625" s="16" t="str">
        <f t="shared" si="202"/>
        <v>2A</v>
      </c>
      <c r="Z625" s="16">
        <f t="shared" si="203"/>
        <v>1.6000000000000001E-3</v>
      </c>
      <c r="AA625" s="16">
        <f t="shared" si="204"/>
        <v>3.2484000000000002</v>
      </c>
      <c r="AB625" s="16">
        <f t="shared" si="205"/>
        <v>3.2397</v>
      </c>
      <c r="AC625" s="16" t="str">
        <f t="shared" si="206"/>
        <v>—</v>
      </c>
      <c r="AD625" s="16">
        <f t="shared" si="207"/>
        <v>3.2122999999999999</v>
      </c>
      <c r="AE625" s="16">
        <f t="shared" si="208"/>
        <v>3.2069000000000001</v>
      </c>
      <c r="AF625" s="16">
        <f t="shared" si="209"/>
        <v>3.1823000000000001</v>
      </c>
      <c r="AG625" s="16" t="str">
        <f t="shared" si="210"/>
        <v>2B</v>
      </c>
      <c r="AH625" s="16">
        <f t="shared" si="211"/>
        <v>3.19</v>
      </c>
      <c r="AI625" s="16">
        <f t="shared" si="212"/>
        <v>3.2029999999999998</v>
      </c>
      <c r="AJ625" s="16">
        <f t="shared" si="213"/>
        <v>3.2139000000000002</v>
      </c>
      <c r="AK625" s="16">
        <f t="shared" si="214"/>
        <v>3.2208999999999999</v>
      </c>
      <c r="AL625" s="16">
        <f t="shared" si="215"/>
        <v>3.25</v>
      </c>
    </row>
    <row r="626" spans="3:38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200"/>
        <v>33⁄8–6</v>
      </c>
      <c r="U626" s="16" t="str">
        <f t="shared" si="201"/>
        <v>UN</v>
      </c>
      <c r="W626" s="16" t="str">
        <f t="shared" si="198"/>
        <v>33⁄8–6</v>
      </c>
      <c r="X626" s="16" t="str">
        <f t="shared" si="199"/>
        <v>UN</v>
      </c>
      <c r="Y626" s="16" t="str">
        <f t="shared" si="202"/>
        <v>2A</v>
      </c>
      <c r="Z626" s="16">
        <f t="shared" si="203"/>
        <v>2.8999999999999998E-3</v>
      </c>
      <c r="AA626" s="16">
        <f t="shared" si="204"/>
        <v>3.3721000000000001</v>
      </c>
      <c r="AB626" s="16">
        <f t="shared" si="205"/>
        <v>3.3538999999999999</v>
      </c>
      <c r="AC626" s="16" t="str">
        <f t="shared" si="206"/>
        <v>—</v>
      </c>
      <c r="AD626" s="16">
        <f t="shared" si="207"/>
        <v>3.2637999999999998</v>
      </c>
      <c r="AE626" s="16">
        <f t="shared" si="208"/>
        <v>3.2543000000000002</v>
      </c>
      <c r="AF626" s="16">
        <f t="shared" si="209"/>
        <v>3.1737000000000002</v>
      </c>
      <c r="AG626" s="16" t="str">
        <f t="shared" si="210"/>
        <v>2B</v>
      </c>
      <c r="AH626" s="16">
        <f t="shared" si="211"/>
        <v>3.1949999999999998</v>
      </c>
      <c r="AI626" s="16">
        <f t="shared" si="212"/>
        <v>3.2250000000000001</v>
      </c>
      <c r="AJ626" s="16">
        <f t="shared" si="213"/>
        <v>3.2667000000000002</v>
      </c>
      <c r="AK626" s="16">
        <f t="shared" si="214"/>
        <v>3.2791000000000001</v>
      </c>
      <c r="AL626" s="16">
        <f t="shared" si="215"/>
        <v>3.375</v>
      </c>
    </row>
    <row r="627" spans="3:38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200"/>
        <v>0</v>
      </c>
      <c r="U627" s="16">
        <f t="shared" si="201"/>
        <v>0</v>
      </c>
      <c r="W627" s="16" t="str">
        <f t="shared" si="198"/>
        <v>33⁄8–6</v>
      </c>
      <c r="X627" s="16" t="str">
        <f t="shared" si="199"/>
        <v>UN</v>
      </c>
      <c r="Y627" s="16" t="str">
        <f t="shared" si="202"/>
        <v>3A</v>
      </c>
      <c r="Z627" s="16">
        <f t="shared" si="203"/>
        <v>0</v>
      </c>
      <c r="AA627" s="16">
        <f t="shared" si="204"/>
        <v>3.375</v>
      </c>
      <c r="AB627" s="16">
        <f t="shared" si="205"/>
        <v>3.3567999999999998</v>
      </c>
      <c r="AC627" s="16" t="str">
        <f t="shared" si="206"/>
        <v>—</v>
      </c>
      <c r="AD627" s="16">
        <f t="shared" si="207"/>
        <v>3.2667000000000002</v>
      </c>
      <c r="AE627" s="16">
        <f t="shared" si="208"/>
        <v>3.2595000000000001</v>
      </c>
      <c r="AF627" s="16">
        <f t="shared" si="209"/>
        <v>3.1766000000000001</v>
      </c>
      <c r="AG627" s="16" t="str">
        <f t="shared" si="210"/>
        <v>3B</v>
      </c>
      <c r="AH627" s="16">
        <f t="shared" si="211"/>
        <v>3.1949999999999998</v>
      </c>
      <c r="AI627" s="16">
        <f t="shared" si="212"/>
        <v>3.2145999999999999</v>
      </c>
      <c r="AJ627" s="16">
        <f t="shared" si="213"/>
        <v>3.2667000000000002</v>
      </c>
      <c r="AK627" s="16">
        <f t="shared" si="214"/>
        <v>3.2759999999999998</v>
      </c>
      <c r="AL627" s="16">
        <f t="shared" si="215"/>
        <v>3.375</v>
      </c>
    </row>
    <row r="628" spans="3:38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200"/>
        <v>33⁄8–8</v>
      </c>
      <c r="U628" s="16" t="str">
        <f t="shared" si="201"/>
        <v>UN</v>
      </c>
      <c r="W628" s="16" t="str">
        <f t="shared" si="198"/>
        <v>33⁄8–8</v>
      </c>
      <c r="X628" s="16" t="str">
        <f t="shared" si="199"/>
        <v>UN</v>
      </c>
      <c r="Y628" s="16" t="str">
        <f t="shared" si="202"/>
        <v>2A</v>
      </c>
      <c r="Z628" s="16">
        <f t="shared" si="203"/>
        <v>2.5999999999999999E-3</v>
      </c>
      <c r="AA628" s="16">
        <f t="shared" si="204"/>
        <v>3.3723999999999998</v>
      </c>
      <c r="AB628" s="16">
        <f t="shared" si="205"/>
        <v>3.3574000000000002</v>
      </c>
      <c r="AC628" s="16" t="str">
        <f t="shared" si="206"/>
        <v>—</v>
      </c>
      <c r="AD628" s="16">
        <f t="shared" si="207"/>
        <v>3.2911999999999999</v>
      </c>
      <c r="AE628" s="16">
        <f t="shared" si="208"/>
        <v>3.2824</v>
      </c>
      <c r="AF628" s="16">
        <f t="shared" si="209"/>
        <v>3.2235999999999998</v>
      </c>
      <c r="AG628" s="16" t="str">
        <f t="shared" si="210"/>
        <v>2B</v>
      </c>
      <c r="AH628" s="16">
        <f t="shared" si="211"/>
        <v>3.24</v>
      </c>
      <c r="AI628" s="16">
        <f t="shared" si="212"/>
        <v>3.2650000000000001</v>
      </c>
      <c r="AJ628" s="16">
        <f t="shared" si="213"/>
        <v>3.2938000000000001</v>
      </c>
      <c r="AK628" s="16">
        <f t="shared" si="214"/>
        <v>3.3052000000000001</v>
      </c>
      <c r="AL628" s="16">
        <f t="shared" si="215"/>
        <v>3.375</v>
      </c>
    </row>
    <row r="629" spans="3:38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200"/>
        <v>0</v>
      </c>
      <c r="U629" s="16">
        <f t="shared" si="201"/>
        <v>0</v>
      </c>
      <c r="W629" s="16" t="str">
        <f t="shared" si="198"/>
        <v>33⁄8–8</v>
      </c>
      <c r="X629" s="16" t="str">
        <f t="shared" si="199"/>
        <v>UN</v>
      </c>
      <c r="Y629" s="16" t="str">
        <f t="shared" si="202"/>
        <v>3A</v>
      </c>
      <c r="Z629" s="16">
        <f t="shared" si="203"/>
        <v>0</v>
      </c>
      <c r="AA629" s="16">
        <f t="shared" si="204"/>
        <v>3.375</v>
      </c>
      <c r="AB629" s="16">
        <f t="shared" si="205"/>
        <v>3.36</v>
      </c>
      <c r="AC629" s="16" t="str">
        <f t="shared" si="206"/>
        <v>—</v>
      </c>
      <c r="AD629" s="16">
        <f t="shared" si="207"/>
        <v>3.2938000000000001</v>
      </c>
      <c r="AE629" s="16">
        <f t="shared" si="208"/>
        <v>3.2871999999999999</v>
      </c>
      <c r="AF629" s="16">
        <f t="shared" si="209"/>
        <v>3.2262</v>
      </c>
      <c r="AG629" s="16" t="str">
        <f t="shared" si="210"/>
        <v>3B</v>
      </c>
      <c r="AH629" s="16">
        <f t="shared" si="211"/>
        <v>3.24</v>
      </c>
      <c r="AI629" s="16">
        <f t="shared" si="212"/>
        <v>3.2547000000000001</v>
      </c>
      <c r="AJ629" s="16">
        <f t="shared" si="213"/>
        <v>3.2938000000000001</v>
      </c>
      <c r="AK629" s="16">
        <f t="shared" si="214"/>
        <v>3.3022999999999998</v>
      </c>
      <c r="AL629" s="16">
        <f t="shared" si="215"/>
        <v>3.375</v>
      </c>
    </row>
    <row r="630" spans="3:38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200"/>
        <v>33⁄8–12</v>
      </c>
      <c r="U630" s="16" t="str">
        <f t="shared" si="201"/>
        <v>UN</v>
      </c>
      <c r="W630" s="16" t="str">
        <f t="shared" si="198"/>
        <v>33⁄8–12</v>
      </c>
      <c r="X630" s="16" t="str">
        <f t="shared" si="199"/>
        <v>UN</v>
      </c>
      <c r="Y630" s="16" t="str">
        <f t="shared" si="202"/>
        <v>2A</v>
      </c>
      <c r="Z630" s="16">
        <f t="shared" si="203"/>
        <v>1.9E-3</v>
      </c>
      <c r="AA630" s="16">
        <f t="shared" si="204"/>
        <v>3.3731</v>
      </c>
      <c r="AB630" s="16">
        <f t="shared" si="205"/>
        <v>3.3616999999999999</v>
      </c>
      <c r="AC630" s="16" t="str">
        <f t="shared" si="206"/>
        <v>—</v>
      </c>
      <c r="AD630" s="16">
        <f t="shared" si="207"/>
        <v>3.319</v>
      </c>
      <c r="AE630" s="16">
        <f t="shared" si="208"/>
        <v>3.3126000000000002</v>
      </c>
      <c r="AF630" s="16">
        <f t="shared" si="209"/>
        <v>3.2738999999999998</v>
      </c>
      <c r="AG630" s="16" t="str">
        <f t="shared" si="210"/>
        <v>2B</v>
      </c>
      <c r="AH630" s="16">
        <f t="shared" si="211"/>
        <v>3.2850000000000001</v>
      </c>
      <c r="AI630" s="16">
        <f t="shared" si="212"/>
        <v>3.3029999999999999</v>
      </c>
      <c r="AJ630" s="16">
        <f t="shared" si="213"/>
        <v>3.3209</v>
      </c>
      <c r="AK630" s="16">
        <f t="shared" si="214"/>
        <v>3.3292999999999999</v>
      </c>
      <c r="AL630" s="16">
        <f t="shared" si="215"/>
        <v>3.375</v>
      </c>
    </row>
    <row r="631" spans="3:38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200"/>
        <v>0</v>
      </c>
      <c r="U631" s="16">
        <f t="shared" si="201"/>
        <v>0</v>
      </c>
      <c r="W631" s="16" t="str">
        <f t="shared" si="198"/>
        <v>33⁄8–12</v>
      </c>
      <c r="X631" s="16" t="str">
        <f t="shared" si="199"/>
        <v>UN</v>
      </c>
      <c r="Y631" s="16" t="str">
        <f t="shared" si="202"/>
        <v>3A</v>
      </c>
      <c r="Z631" s="16">
        <f t="shared" si="203"/>
        <v>0</v>
      </c>
      <c r="AA631" s="16">
        <f t="shared" si="204"/>
        <v>3.375</v>
      </c>
      <c r="AB631" s="16">
        <f t="shared" si="205"/>
        <v>3.3635999999999999</v>
      </c>
      <c r="AC631" s="16" t="str">
        <f t="shared" si="206"/>
        <v>—</v>
      </c>
      <c r="AD631" s="16">
        <f t="shared" si="207"/>
        <v>3.3209</v>
      </c>
      <c r="AE631" s="16">
        <f t="shared" si="208"/>
        <v>3.3161</v>
      </c>
      <c r="AF631" s="16">
        <f t="shared" si="209"/>
        <v>3.2757999999999998</v>
      </c>
      <c r="AG631" s="16" t="str">
        <f t="shared" si="210"/>
        <v>3B</v>
      </c>
      <c r="AH631" s="16">
        <f t="shared" si="211"/>
        <v>3.2850000000000001</v>
      </c>
      <c r="AI631" s="16">
        <f t="shared" si="212"/>
        <v>3.2948</v>
      </c>
      <c r="AJ631" s="16">
        <f t="shared" si="213"/>
        <v>3.3209</v>
      </c>
      <c r="AK631" s="16">
        <f t="shared" si="214"/>
        <v>3.3271999999999999</v>
      </c>
      <c r="AL631" s="16">
        <f t="shared" si="215"/>
        <v>3.375</v>
      </c>
    </row>
    <row r="632" spans="3:38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200"/>
        <v>33⁄8–16</v>
      </c>
      <c r="U632" s="16" t="str">
        <f t="shared" si="201"/>
        <v>UN</v>
      </c>
      <c r="W632" s="16" t="str">
        <f t="shared" si="198"/>
        <v>33⁄8–16</v>
      </c>
      <c r="X632" s="16" t="str">
        <f t="shared" si="199"/>
        <v>UN</v>
      </c>
      <c r="Y632" s="16" t="str">
        <f t="shared" si="202"/>
        <v>2A</v>
      </c>
      <c r="Z632" s="16">
        <f t="shared" si="203"/>
        <v>1.6999999999999999E-3</v>
      </c>
      <c r="AA632" s="16">
        <f t="shared" si="204"/>
        <v>3.3733</v>
      </c>
      <c r="AB632" s="16">
        <f t="shared" si="205"/>
        <v>3.3639000000000001</v>
      </c>
      <c r="AC632" s="16" t="str">
        <f t="shared" si="206"/>
        <v>—</v>
      </c>
      <c r="AD632" s="16">
        <f t="shared" si="207"/>
        <v>3.3327</v>
      </c>
      <c r="AE632" s="16">
        <f t="shared" si="208"/>
        <v>3.3269000000000002</v>
      </c>
      <c r="AF632" s="16">
        <f t="shared" si="209"/>
        <v>3.2988</v>
      </c>
      <c r="AG632" s="16" t="str">
        <f t="shared" si="210"/>
        <v>2B</v>
      </c>
      <c r="AH632" s="16">
        <f t="shared" si="211"/>
        <v>3.3069999999999999</v>
      </c>
      <c r="AI632" s="16">
        <f t="shared" si="212"/>
        <v>3.3210000000000002</v>
      </c>
      <c r="AJ632" s="16">
        <f t="shared" si="213"/>
        <v>3.3344</v>
      </c>
      <c r="AK632" s="16">
        <f t="shared" si="214"/>
        <v>3.3418999999999999</v>
      </c>
      <c r="AL632" s="16">
        <f t="shared" si="215"/>
        <v>3.375</v>
      </c>
    </row>
    <row r="633" spans="3:38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200"/>
        <v>0</v>
      </c>
      <c r="U633" s="16">
        <f t="shared" si="201"/>
        <v>0</v>
      </c>
      <c r="W633" s="16" t="str">
        <f t="shared" si="198"/>
        <v>33⁄8–16</v>
      </c>
      <c r="X633" s="16" t="str">
        <f t="shared" si="199"/>
        <v>UN</v>
      </c>
      <c r="Y633" s="16" t="str">
        <f t="shared" si="202"/>
        <v>3A</v>
      </c>
      <c r="Z633" s="16">
        <f t="shared" si="203"/>
        <v>0</v>
      </c>
      <c r="AA633" s="16">
        <f t="shared" si="204"/>
        <v>3.375</v>
      </c>
      <c r="AB633" s="16">
        <f t="shared" si="205"/>
        <v>3.3656000000000001</v>
      </c>
      <c r="AC633" s="16" t="str">
        <f t="shared" si="206"/>
        <v>—</v>
      </c>
      <c r="AD633" s="16">
        <f t="shared" si="207"/>
        <v>3.3344</v>
      </c>
      <c r="AE633" s="16">
        <f t="shared" si="208"/>
        <v>3.3300999999999998</v>
      </c>
      <c r="AF633" s="16">
        <f t="shared" si="209"/>
        <v>3.3005</v>
      </c>
      <c r="AG633" s="16" t="str">
        <f t="shared" si="210"/>
        <v>3B</v>
      </c>
      <c r="AH633" s="16">
        <f t="shared" si="211"/>
        <v>3.3069999999999999</v>
      </c>
      <c r="AI633" s="16">
        <f t="shared" si="212"/>
        <v>3.3157999999999999</v>
      </c>
      <c r="AJ633" s="16">
        <f t="shared" si="213"/>
        <v>3.3344</v>
      </c>
      <c r="AK633" s="16">
        <f t="shared" si="214"/>
        <v>3.34</v>
      </c>
      <c r="AL633" s="16">
        <f t="shared" si="215"/>
        <v>3.375</v>
      </c>
    </row>
    <row r="634" spans="3:38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200"/>
        <v>31⁄2–4</v>
      </c>
      <c r="U634" s="16" t="str">
        <f t="shared" si="201"/>
        <v>UNC</v>
      </c>
      <c r="W634" s="16" t="str">
        <f t="shared" si="198"/>
        <v>31⁄2–4</v>
      </c>
      <c r="X634" s="16" t="str">
        <f t="shared" si="199"/>
        <v>UNC</v>
      </c>
      <c r="Y634" s="16" t="str">
        <f t="shared" si="202"/>
        <v>1A</v>
      </c>
      <c r="Z634" s="16">
        <f t="shared" si="203"/>
        <v>3.3E-3</v>
      </c>
      <c r="AA634" s="16">
        <f t="shared" si="204"/>
        <v>3.4967000000000001</v>
      </c>
      <c r="AB634" s="16">
        <f t="shared" si="205"/>
        <v>3.4609999999999999</v>
      </c>
      <c r="AC634" s="16" t="str">
        <f t="shared" si="206"/>
        <v>—</v>
      </c>
      <c r="AD634" s="16">
        <f t="shared" si="207"/>
        <v>3.3342999999999998</v>
      </c>
      <c r="AE634" s="16">
        <f t="shared" si="208"/>
        <v>3.3176999999999999</v>
      </c>
      <c r="AF634" s="16">
        <f t="shared" si="209"/>
        <v>3.1989999999999998</v>
      </c>
      <c r="AG634" s="16" t="str">
        <f t="shared" si="210"/>
        <v>1B</v>
      </c>
      <c r="AH634" s="16">
        <f t="shared" si="211"/>
        <v>3.2290000000000001</v>
      </c>
      <c r="AI634" s="16">
        <f t="shared" si="212"/>
        <v>3.2669999999999999</v>
      </c>
      <c r="AJ634" s="16">
        <f t="shared" si="213"/>
        <v>3.3376000000000001</v>
      </c>
      <c r="AK634" s="16">
        <f t="shared" si="214"/>
        <v>3.3591000000000002</v>
      </c>
      <c r="AL634" s="16">
        <f t="shared" si="215"/>
        <v>3.5</v>
      </c>
    </row>
    <row r="635" spans="3:38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200"/>
        <v>0</v>
      </c>
      <c r="U635" s="16">
        <f t="shared" si="201"/>
        <v>0</v>
      </c>
      <c r="W635" s="16" t="str">
        <f t="shared" si="198"/>
        <v>31⁄2–4</v>
      </c>
      <c r="X635" s="16" t="str">
        <f t="shared" si="199"/>
        <v>UNC</v>
      </c>
      <c r="Y635" s="16" t="str">
        <f t="shared" si="202"/>
        <v>2A</v>
      </c>
      <c r="Z635" s="16">
        <f t="shared" si="203"/>
        <v>3.3E-3</v>
      </c>
      <c r="AA635" s="16">
        <f t="shared" si="204"/>
        <v>3.4967000000000001</v>
      </c>
      <c r="AB635" s="16">
        <f t="shared" si="205"/>
        <v>3.4729000000000001</v>
      </c>
      <c r="AC635" s="16">
        <f t="shared" si="206"/>
        <v>3.4609999999999999</v>
      </c>
      <c r="AD635" s="16">
        <f t="shared" si="207"/>
        <v>3.3342999999999998</v>
      </c>
      <c r="AE635" s="16">
        <f t="shared" si="208"/>
        <v>3.3233000000000001</v>
      </c>
      <c r="AF635" s="16">
        <f t="shared" si="209"/>
        <v>3.1989999999999998</v>
      </c>
      <c r="AG635" s="16" t="str">
        <f t="shared" si="210"/>
        <v>2B</v>
      </c>
      <c r="AH635" s="16">
        <f t="shared" si="211"/>
        <v>3.2290000000000001</v>
      </c>
      <c r="AI635" s="16">
        <f t="shared" si="212"/>
        <v>3.2669999999999999</v>
      </c>
      <c r="AJ635" s="16">
        <f t="shared" si="213"/>
        <v>3.3376000000000001</v>
      </c>
      <c r="AK635" s="16">
        <f t="shared" si="214"/>
        <v>3.3519000000000001</v>
      </c>
      <c r="AL635" s="16">
        <f t="shared" si="215"/>
        <v>3.5</v>
      </c>
    </row>
    <row r="636" spans="3:38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200"/>
        <v>0</v>
      </c>
      <c r="U636" s="16">
        <f t="shared" si="201"/>
        <v>0</v>
      </c>
      <c r="W636" s="16" t="str">
        <f t="shared" si="198"/>
        <v>31⁄2–4</v>
      </c>
      <c r="X636" s="16" t="str">
        <f t="shared" si="199"/>
        <v>UNC</v>
      </c>
      <c r="Y636" s="16" t="str">
        <f t="shared" si="202"/>
        <v>3A</v>
      </c>
      <c r="Z636" s="16">
        <f t="shared" si="203"/>
        <v>0</v>
      </c>
      <c r="AA636" s="16">
        <f t="shared" si="204"/>
        <v>3.5</v>
      </c>
      <c r="AB636" s="16">
        <f t="shared" si="205"/>
        <v>3.4762</v>
      </c>
      <c r="AC636" s="16" t="str">
        <f t="shared" si="206"/>
        <v>—</v>
      </c>
      <c r="AD636" s="16">
        <f t="shared" si="207"/>
        <v>3.3376000000000001</v>
      </c>
      <c r="AE636" s="16">
        <f t="shared" si="208"/>
        <v>3.3292999999999999</v>
      </c>
      <c r="AF636" s="16">
        <f t="shared" si="209"/>
        <v>3.2023000000000001</v>
      </c>
      <c r="AG636" s="16" t="str">
        <f t="shared" si="210"/>
        <v>3B</v>
      </c>
      <c r="AH636" s="16">
        <f t="shared" si="211"/>
        <v>3.2290000000000001</v>
      </c>
      <c r="AI636" s="16">
        <f t="shared" si="212"/>
        <v>3.2593999999999999</v>
      </c>
      <c r="AJ636" s="16">
        <f t="shared" si="213"/>
        <v>3.3376000000000001</v>
      </c>
      <c r="AK636" s="16">
        <f t="shared" si="214"/>
        <v>3.3483999999999998</v>
      </c>
      <c r="AL636" s="16">
        <f t="shared" si="215"/>
        <v>3.5</v>
      </c>
    </row>
    <row r="637" spans="3:38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200"/>
        <v>31⁄2–6</v>
      </c>
      <c r="U637" s="16" t="str">
        <f t="shared" si="201"/>
        <v>UN</v>
      </c>
      <c r="W637" s="16" t="str">
        <f t="shared" si="198"/>
        <v>31⁄2–6</v>
      </c>
      <c r="X637" s="16" t="str">
        <f t="shared" si="199"/>
        <v>UN</v>
      </c>
      <c r="Y637" s="16" t="str">
        <f t="shared" si="202"/>
        <v>2A</v>
      </c>
      <c r="Z637" s="16">
        <f t="shared" si="203"/>
        <v>2.8999999999999998E-3</v>
      </c>
      <c r="AA637" s="16">
        <f t="shared" si="204"/>
        <v>3.4971000000000001</v>
      </c>
      <c r="AB637" s="16">
        <f t="shared" si="205"/>
        <v>3.4788999999999999</v>
      </c>
      <c r="AC637" s="16" t="str">
        <f t="shared" si="206"/>
        <v>—</v>
      </c>
      <c r="AD637" s="16">
        <f t="shared" si="207"/>
        <v>3.3887999999999998</v>
      </c>
      <c r="AE637" s="16">
        <f t="shared" si="208"/>
        <v>3.3792</v>
      </c>
      <c r="AF637" s="16">
        <f t="shared" si="209"/>
        <v>3.2987000000000002</v>
      </c>
      <c r="AG637" s="16" t="str">
        <f t="shared" si="210"/>
        <v>2B</v>
      </c>
      <c r="AH637" s="16">
        <f t="shared" si="211"/>
        <v>3.32</v>
      </c>
      <c r="AI637" s="16">
        <f t="shared" si="212"/>
        <v>3.35</v>
      </c>
      <c r="AJ637" s="16">
        <f t="shared" si="213"/>
        <v>3.3917000000000002</v>
      </c>
      <c r="AK637" s="16">
        <f t="shared" si="214"/>
        <v>3.4041999999999999</v>
      </c>
      <c r="AL637" s="16">
        <f t="shared" si="215"/>
        <v>3.5</v>
      </c>
    </row>
    <row r="638" spans="3:38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200"/>
        <v>0</v>
      </c>
      <c r="U638" s="16">
        <f t="shared" si="201"/>
        <v>0</v>
      </c>
      <c r="W638" s="16" t="str">
        <f t="shared" si="198"/>
        <v>31⁄2–6</v>
      </c>
      <c r="X638" s="16" t="str">
        <f t="shared" si="199"/>
        <v>UN</v>
      </c>
      <c r="Y638" s="16" t="str">
        <f t="shared" si="202"/>
        <v>3A</v>
      </c>
      <c r="Z638" s="16">
        <f t="shared" si="203"/>
        <v>0</v>
      </c>
      <c r="AA638" s="16">
        <f t="shared" si="204"/>
        <v>3.5</v>
      </c>
      <c r="AB638" s="16">
        <f t="shared" si="205"/>
        <v>3.4817999999999998</v>
      </c>
      <c r="AC638" s="16" t="str">
        <f t="shared" si="206"/>
        <v>—</v>
      </c>
      <c r="AD638" s="16">
        <f t="shared" si="207"/>
        <v>3.3917000000000002</v>
      </c>
      <c r="AE638" s="16">
        <f t="shared" si="208"/>
        <v>3.3845000000000001</v>
      </c>
      <c r="AF638" s="16">
        <f t="shared" si="209"/>
        <v>3.3016000000000001</v>
      </c>
      <c r="AG638" s="16" t="str">
        <f t="shared" si="210"/>
        <v>3B</v>
      </c>
      <c r="AH638" s="16">
        <f t="shared" si="211"/>
        <v>3.32</v>
      </c>
      <c r="AI638" s="16">
        <f t="shared" si="212"/>
        <v>3.3395999999999999</v>
      </c>
      <c r="AJ638" s="16">
        <f t="shared" si="213"/>
        <v>3.3917000000000002</v>
      </c>
      <c r="AK638" s="16">
        <f t="shared" si="214"/>
        <v>3.4011</v>
      </c>
      <c r="AL638" s="16">
        <f t="shared" si="215"/>
        <v>3.5</v>
      </c>
    </row>
    <row r="639" spans="3:38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200"/>
        <v>31⁄2–8</v>
      </c>
      <c r="U639" s="16" t="str">
        <f t="shared" si="201"/>
        <v>UN</v>
      </c>
      <c r="W639" s="16" t="str">
        <f t="shared" si="198"/>
        <v>31⁄2–8</v>
      </c>
      <c r="X639" s="16" t="str">
        <f t="shared" si="199"/>
        <v>UN</v>
      </c>
      <c r="Y639" s="16" t="str">
        <f t="shared" si="202"/>
        <v>2A</v>
      </c>
      <c r="Z639" s="16">
        <f t="shared" si="203"/>
        <v>2.5999999999999999E-3</v>
      </c>
      <c r="AA639" s="16">
        <f t="shared" si="204"/>
        <v>3.4973999999999998</v>
      </c>
      <c r="AB639" s="16">
        <f t="shared" si="205"/>
        <v>3.4824000000000002</v>
      </c>
      <c r="AC639" s="16">
        <f t="shared" si="206"/>
        <v>3.4748999999999999</v>
      </c>
      <c r="AD639" s="16">
        <f t="shared" si="207"/>
        <v>3.4161999999999999</v>
      </c>
      <c r="AE639" s="16">
        <f t="shared" si="208"/>
        <v>3.4074</v>
      </c>
      <c r="AF639" s="16">
        <f t="shared" si="209"/>
        <v>3.3485999999999998</v>
      </c>
      <c r="AG639" s="16" t="str">
        <f t="shared" si="210"/>
        <v>2B</v>
      </c>
      <c r="AH639" s="16">
        <f t="shared" si="211"/>
        <v>3.3650000000000002</v>
      </c>
      <c r="AI639" s="16">
        <f t="shared" si="212"/>
        <v>3.39</v>
      </c>
      <c r="AJ639" s="16">
        <f t="shared" si="213"/>
        <v>3.4188000000000001</v>
      </c>
      <c r="AK639" s="16">
        <f t="shared" si="214"/>
        <v>3.4302999999999999</v>
      </c>
      <c r="AL639" s="16">
        <f t="shared" si="215"/>
        <v>3.5</v>
      </c>
    </row>
    <row r="640" spans="3:38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200"/>
        <v>0</v>
      </c>
      <c r="U640" s="16">
        <f t="shared" si="201"/>
        <v>0</v>
      </c>
      <c r="W640" s="16" t="str">
        <f t="shared" si="198"/>
        <v>31⁄2–8</v>
      </c>
      <c r="X640" s="16" t="str">
        <f t="shared" si="199"/>
        <v>UN</v>
      </c>
      <c r="Y640" s="16" t="str">
        <f t="shared" si="202"/>
        <v>3A</v>
      </c>
      <c r="Z640" s="16">
        <f t="shared" si="203"/>
        <v>0</v>
      </c>
      <c r="AA640" s="16">
        <f t="shared" si="204"/>
        <v>3.5</v>
      </c>
      <c r="AB640" s="16">
        <f t="shared" si="205"/>
        <v>3.4849999999999999</v>
      </c>
      <c r="AC640" s="16" t="str">
        <f t="shared" si="206"/>
        <v>—</v>
      </c>
      <c r="AD640" s="16">
        <f t="shared" si="207"/>
        <v>3.4188000000000001</v>
      </c>
      <c r="AE640" s="16">
        <f t="shared" si="208"/>
        <v>3.4121999999999999</v>
      </c>
      <c r="AF640" s="16">
        <f t="shared" si="209"/>
        <v>3.3512</v>
      </c>
      <c r="AG640" s="16" t="str">
        <f t="shared" si="210"/>
        <v>3B</v>
      </c>
      <c r="AH640" s="16">
        <f t="shared" si="211"/>
        <v>3.3650000000000002</v>
      </c>
      <c r="AI640" s="16">
        <f t="shared" si="212"/>
        <v>3.3797000000000001</v>
      </c>
      <c r="AJ640" s="16">
        <f t="shared" si="213"/>
        <v>3.4188000000000001</v>
      </c>
      <c r="AK640" s="16">
        <f t="shared" si="214"/>
        <v>3.4274</v>
      </c>
      <c r="AL640" s="16">
        <f t="shared" si="215"/>
        <v>3.5</v>
      </c>
    </row>
    <row r="641" spans="3:38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200"/>
        <v>31⁄2–10</v>
      </c>
      <c r="U641" s="16" t="str">
        <f t="shared" si="201"/>
        <v>UNS</v>
      </c>
      <c r="W641" s="16" t="str">
        <f t="shared" ref="W641:W704" si="216">IF(T641=0,IF(T640=0,T639,T640),T641)</f>
        <v>31⁄2–10</v>
      </c>
      <c r="X641" s="16" t="str">
        <f t="shared" ref="X641:X704" si="217">IF(U641=0,IF(U640=0,U639,U640),U641)</f>
        <v>UNS</v>
      </c>
      <c r="Y641" s="16" t="str">
        <f t="shared" si="202"/>
        <v>2A</v>
      </c>
      <c r="Z641" s="16">
        <f t="shared" si="203"/>
        <v>2.0999999999999999E-3</v>
      </c>
      <c r="AA641" s="16">
        <f t="shared" si="204"/>
        <v>3.4979</v>
      </c>
      <c r="AB641" s="16">
        <f t="shared" si="205"/>
        <v>3.4849999999999999</v>
      </c>
      <c r="AC641" s="16" t="str">
        <f t="shared" si="206"/>
        <v>—</v>
      </c>
      <c r="AD641" s="16">
        <f t="shared" si="207"/>
        <v>3.4329000000000001</v>
      </c>
      <c r="AE641" s="16">
        <f t="shared" si="208"/>
        <v>3.4260000000000002</v>
      </c>
      <c r="AF641" s="16">
        <f t="shared" si="209"/>
        <v>3.3788999999999998</v>
      </c>
      <c r="AG641" s="16" t="str">
        <f t="shared" si="210"/>
        <v>2B</v>
      </c>
      <c r="AH641" s="16">
        <f t="shared" si="211"/>
        <v>3.3919999999999999</v>
      </c>
      <c r="AI641" s="16">
        <f t="shared" si="212"/>
        <v>3.4129999999999998</v>
      </c>
      <c r="AJ641" s="16">
        <f t="shared" si="213"/>
        <v>3.4350000000000001</v>
      </c>
      <c r="AK641" s="16">
        <f t="shared" si="214"/>
        <v>3.444</v>
      </c>
      <c r="AL641" s="16">
        <f t="shared" si="215"/>
        <v>3.5</v>
      </c>
    </row>
    <row r="642" spans="3:38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200"/>
        <v>31⁄2–12</v>
      </c>
      <c r="U642" s="16" t="str">
        <f t="shared" si="201"/>
        <v>UN</v>
      </c>
      <c r="W642" s="16" t="str">
        <f t="shared" si="216"/>
        <v>31⁄2–12</v>
      </c>
      <c r="X642" s="16" t="str">
        <f t="shared" si="217"/>
        <v>UN</v>
      </c>
      <c r="Y642" s="16" t="str">
        <f t="shared" si="202"/>
        <v>2A</v>
      </c>
      <c r="Z642" s="16">
        <f t="shared" si="203"/>
        <v>1.9E-3</v>
      </c>
      <c r="AA642" s="16">
        <f t="shared" si="204"/>
        <v>3.4981</v>
      </c>
      <c r="AB642" s="16">
        <f t="shared" si="205"/>
        <v>3.4866999999999999</v>
      </c>
      <c r="AC642" s="16" t="str">
        <f t="shared" si="206"/>
        <v>—</v>
      </c>
      <c r="AD642" s="16">
        <f t="shared" si="207"/>
        <v>3.444</v>
      </c>
      <c r="AE642" s="16">
        <f t="shared" si="208"/>
        <v>3.4376000000000002</v>
      </c>
      <c r="AF642" s="16">
        <f t="shared" si="209"/>
        <v>3.3988999999999998</v>
      </c>
      <c r="AG642" s="16" t="str">
        <f t="shared" si="210"/>
        <v>2B</v>
      </c>
      <c r="AH642" s="16">
        <f t="shared" si="211"/>
        <v>3.41</v>
      </c>
      <c r="AI642" s="16">
        <f t="shared" si="212"/>
        <v>3.4279999999999999</v>
      </c>
      <c r="AJ642" s="16">
        <f t="shared" si="213"/>
        <v>3.4459</v>
      </c>
      <c r="AK642" s="16">
        <f t="shared" si="214"/>
        <v>3.4542999999999999</v>
      </c>
      <c r="AL642" s="16">
        <f t="shared" si="215"/>
        <v>3.5</v>
      </c>
    </row>
    <row r="643" spans="3:38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200"/>
        <v>0</v>
      </c>
      <c r="U643" s="16">
        <f t="shared" si="201"/>
        <v>0</v>
      </c>
      <c r="W643" s="16" t="str">
        <f t="shared" si="216"/>
        <v>31⁄2–12</v>
      </c>
      <c r="X643" s="16" t="str">
        <f t="shared" si="217"/>
        <v>UN</v>
      </c>
      <c r="Y643" s="16" t="str">
        <f t="shared" si="202"/>
        <v>3A</v>
      </c>
      <c r="Z643" s="16">
        <f t="shared" si="203"/>
        <v>0</v>
      </c>
      <c r="AA643" s="16">
        <f t="shared" si="204"/>
        <v>3.5</v>
      </c>
      <c r="AB643" s="16">
        <f t="shared" si="205"/>
        <v>3.4885999999999999</v>
      </c>
      <c r="AC643" s="16" t="str">
        <f t="shared" si="206"/>
        <v>—</v>
      </c>
      <c r="AD643" s="16">
        <f t="shared" si="207"/>
        <v>3.4459</v>
      </c>
      <c r="AE643" s="16">
        <f t="shared" si="208"/>
        <v>3.4411</v>
      </c>
      <c r="AF643" s="16">
        <f t="shared" si="209"/>
        <v>3.4007999999999998</v>
      </c>
      <c r="AG643" s="16" t="str">
        <f t="shared" si="210"/>
        <v>3B</v>
      </c>
      <c r="AH643" s="16">
        <f t="shared" si="211"/>
        <v>3.41</v>
      </c>
      <c r="AI643" s="16">
        <f t="shared" si="212"/>
        <v>3.4198</v>
      </c>
      <c r="AJ643" s="16">
        <f t="shared" si="213"/>
        <v>3.4459</v>
      </c>
      <c r="AK643" s="16">
        <f t="shared" si="214"/>
        <v>3.4521999999999999</v>
      </c>
      <c r="AL643" s="16">
        <f t="shared" si="215"/>
        <v>3.5</v>
      </c>
    </row>
    <row r="644" spans="3:38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200"/>
        <v>31⁄2–14</v>
      </c>
      <c r="U644" s="16" t="str">
        <f t="shared" si="201"/>
        <v>UNS</v>
      </c>
      <c r="W644" s="16" t="str">
        <f t="shared" si="216"/>
        <v>31⁄2–14</v>
      </c>
      <c r="X644" s="16" t="str">
        <f t="shared" si="217"/>
        <v>UNS</v>
      </c>
      <c r="Y644" s="16" t="str">
        <f t="shared" si="202"/>
        <v>2A</v>
      </c>
      <c r="Z644" s="16">
        <f t="shared" si="203"/>
        <v>1.8E-3</v>
      </c>
      <c r="AA644" s="16">
        <f t="shared" si="204"/>
        <v>3.4982000000000002</v>
      </c>
      <c r="AB644" s="16">
        <f t="shared" si="205"/>
        <v>3.4878999999999998</v>
      </c>
      <c r="AC644" s="16" t="str">
        <f t="shared" si="206"/>
        <v>—</v>
      </c>
      <c r="AD644" s="16">
        <f t="shared" si="207"/>
        <v>3.4518</v>
      </c>
      <c r="AE644" s="16">
        <f t="shared" si="208"/>
        <v>3.4457</v>
      </c>
      <c r="AF644" s="16">
        <f t="shared" si="209"/>
        <v>3.4131999999999998</v>
      </c>
      <c r="AG644" s="16" t="str">
        <f t="shared" si="210"/>
        <v>2B</v>
      </c>
      <c r="AH644" s="16">
        <f t="shared" si="211"/>
        <v>3.423</v>
      </c>
      <c r="AI644" s="16">
        <f t="shared" si="212"/>
        <v>3.4380000000000002</v>
      </c>
      <c r="AJ644" s="16">
        <f t="shared" si="213"/>
        <v>3.4535999999999998</v>
      </c>
      <c r="AK644" s="16">
        <f t="shared" si="214"/>
        <v>3.4615</v>
      </c>
      <c r="AL644" s="16">
        <f t="shared" si="215"/>
        <v>3.5</v>
      </c>
    </row>
    <row r="645" spans="3:38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si="200"/>
        <v>31⁄2–16</v>
      </c>
      <c r="U645" s="16" t="str">
        <f t="shared" si="201"/>
        <v>UN</v>
      </c>
      <c r="W645" s="16" t="str">
        <f t="shared" si="216"/>
        <v>31⁄2–16</v>
      </c>
      <c r="X645" s="16" t="str">
        <f t="shared" si="217"/>
        <v>UN</v>
      </c>
      <c r="Y645" s="16" t="str">
        <f t="shared" si="202"/>
        <v>2A</v>
      </c>
      <c r="Z645" s="16">
        <f t="shared" si="203"/>
        <v>1.6999999999999999E-3</v>
      </c>
      <c r="AA645" s="16">
        <f t="shared" si="204"/>
        <v>3.4983</v>
      </c>
      <c r="AB645" s="16">
        <f t="shared" si="205"/>
        <v>3.4889000000000001</v>
      </c>
      <c r="AC645" s="16" t="str">
        <f t="shared" si="206"/>
        <v>—</v>
      </c>
      <c r="AD645" s="16">
        <f t="shared" si="207"/>
        <v>3.4577</v>
      </c>
      <c r="AE645" s="16">
        <f t="shared" si="208"/>
        <v>3.4519000000000002</v>
      </c>
      <c r="AF645" s="16">
        <f t="shared" si="209"/>
        <v>3.4238</v>
      </c>
      <c r="AG645" s="16" t="str">
        <f t="shared" si="210"/>
        <v>2B</v>
      </c>
      <c r="AH645" s="16">
        <f t="shared" si="211"/>
        <v>3.4319999999999999</v>
      </c>
      <c r="AI645" s="16">
        <f t="shared" si="212"/>
        <v>3.4460000000000002</v>
      </c>
      <c r="AJ645" s="16">
        <f t="shared" si="213"/>
        <v>3.4594</v>
      </c>
      <c r="AK645" s="16">
        <f t="shared" si="214"/>
        <v>3.4668999999999999</v>
      </c>
      <c r="AL645" s="16">
        <f t="shared" si="215"/>
        <v>3.5</v>
      </c>
    </row>
    <row r="646" spans="3:38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200"/>
        <v>0</v>
      </c>
      <c r="U646" s="16">
        <f t="shared" si="201"/>
        <v>0</v>
      </c>
      <c r="W646" s="16" t="str">
        <f t="shared" si="216"/>
        <v>31⁄2–16</v>
      </c>
      <c r="X646" s="16" t="str">
        <f t="shared" si="217"/>
        <v>UN</v>
      </c>
      <c r="Y646" s="16" t="str">
        <f t="shared" si="202"/>
        <v>3A</v>
      </c>
      <c r="Z646" s="16">
        <f t="shared" si="203"/>
        <v>0</v>
      </c>
      <c r="AA646" s="16">
        <f t="shared" si="204"/>
        <v>3.5</v>
      </c>
      <c r="AB646" s="16">
        <f t="shared" si="205"/>
        <v>3.4906000000000001</v>
      </c>
      <c r="AC646" s="16" t="str">
        <f t="shared" si="206"/>
        <v>—</v>
      </c>
      <c r="AD646" s="16">
        <f t="shared" si="207"/>
        <v>3.4594</v>
      </c>
      <c r="AE646" s="16">
        <f t="shared" si="208"/>
        <v>3.4550999999999998</v>
      </c>
      <c r="AF646" s="16">
        <f t="shared" si="209"/>
        <v>3.4255</v>
      </c>
      <c r="AG646" s="16" t="str">
        <f t="shared" si="210"/>
        <v>3B</v>
      </c>
      <c r="AH646" s="16">
        <f t="shared" si="211"/>
        <v>3.4319999999999999</v>
      </c>
      <c r="AI646" s="16">
        <f t="shared" si="212"/>
        <v>3.4407999999999999</v>
      </c>
      <c r="AJ646" s="16">
        <f t="shared" si="213"/>
        <v>3.4594</v>
      </c>
      <c r="AK646" s="16">
        <f t="shared" si="214"/>
        <v>3.4649999999999999</v>
      </c>
      <c r="AL646" s="16">
        <f t="shared" si="215"/>
        <v>3.5</v>
      </c>
    </row>
    <row r="647" spans="3:38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200"/>
        <v>31⁄2–18</v>
      </c>
      <c r="U647" s="16" t="str">
        <f t="shared" si="201"/>
        <v>UNS</v>
      </c>
      <c r="W647" s="16" t="str">
        <f t="shared" si="216"/>
        <v>31⁄2–18</v>
      </c>
      <c r="X647" s="16" t="str">
        <f t="shared" si="217"/>
        <v>UNS</v>
      </c>
      <c r="Y647" s="16" t="str">
        <f t="shared" si="202"/>
        <v>2A</v>
      </c>
      <c r="Z647" s="16">
        <f t="shared" si="203"/>
        <v>1.6999999999999999E-3</v>
      </c>
      <c r="AA647" s="16">
        <f t="shared" si="204"/>
        <v>3.4983</v>
      </c>
      <c r="AB647" s="16">
        <f t="shared" si="205"/>
        <v>3.4895999999999998</v>
      </c>
      <c r="AC647" s="16" t="str">
        <f t="shared" si="206"/>
        <v>—</v>
      </c>
      <c r="AD647" s="16">
        <f t="shared" si="207"/>
        <v>3.4622000000000002</v>
      </c>
      <c r="AE647" s="16">
        <f t="shared" si="208"/>
        <v>3.4567000000000001</v>
      </c>
      <c r="AF647" s="16">
        <f t="shared" si="209"/>
        <v>3.4321999999999999</v>
      </c>
      <c r="AG647" s="16" t="str">
        <f t="shared" si="210"/>
        <v>2B</v>
      </c>
      <c r="AH647" s="16">
        <f t="shared" si="211"/>
        <v>3.44</v>
      </c>
      <c r="AI647" s="16">
        <f t="shared" si="212"/>
        <v>3.4529999999999998</v>
      </c>
      <c r="AJ647" s="16">
        <f t="shared" si="213"/>
        <v>3.4639000000000002</v>
      </c>
      <c r="AK647" s="16">
        <f t="shared" si="214"/>
        <v>3.4710999999999999</v>
      </c>
      <c r="AL647" s="16">
        <f t="shared" si="215"/>
        <v>3.5</v>
      </c>
    </row>
    <row r="648" spans="3:38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200"/>
        <v>35⁄8–6</v>
      </c>
      <c r="U648" s="16" t="str">
        <f t="shared" si="201"/>
        <v>UN</v>
      </c>
      <c r="W648" s="16" t="str">
        <f t="shared" si="216"/>
        <v>35⁄8–6</v>
      </c>
      <c r="X648" s="16" t="str">
        <f t="shared" si="217"/>
        <v>UN</v>
      </c>
      <c r="Y648" s="16" t="str">
        <f t="shared" si="202"/>
        <v>2A</v>
      </c>
      <c r="Z648" s="16">
        <f t="shared" si="203"/>
        <v>2.8999999999999998E-3</v>
      </c>
      <c r="AA648" s="16">
        <f t="shared" si="204"/>
        <v>3.6221000000000001</v>
      </c>
      <c r="AB648" s="16">
        <f t="shared" si="205"/>
        <v>3.6038999999999999</v>
      </c>
      <c r="AC648" s="16" t="str">
        <f t="shared" si="206"/>
        <v>—</v>
      </c>
      <c r="AD648" s="16">
        <f t="shared" si="207"/>
        <v>3.5137999999999998</v>
      </c>
      <c r="AE648" s="16">
        <f t="shared" si="208"/>
        <v>3.5041000000000002</v>
      </c>
      <c r="AF648" s="16">
        <f t="shared" si="209"/>
        <v>3.4237000000000002</v>
      </c>
      <c r="AG648" s="16" t="str">
        <f t="shared" si="210"/>
        <v>2B</v>
      </c>
      <c r="AH648" s="16">
        <f t="shared" si="211"/>
        <v>3.4449999999999998</v>
      </c>
      <c r="AI648" s="16">
        <f t="shared" si="212"/>
        <v>3.4750000000000001</v>
      </c>
      <c r="AJ648" s="16">
        <f t="shared" si="213"/>
        <v>3.5167000000000002</v>
      </c>
      <c r="AK648" s="16">
        <f t="shared" si="214"/>
        <v>3.5293000000000001</v>
      </c>
      <c r="AL648" s="16">
        <f t="shared" si="215"/>
        <v>3.625</v>
      </c>
    </row>
    <row r="649" spans="3:38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200"/>
        <v>0</v>
      </c>
      <c r="U649" s="16">
        <f t="shared" si="201"/>
        <v>0</v>
      </c>
      <c r="W649" s="16" t="str">
        <f t="shared" si="216"/>
        <v>35⁄8–6</v>
      </c>
      <c r="X649" s="16" t="str">
        <f t="shared" si="217"/>
        <v>UN</v>
      </c>
      <c r="Y649" s="16" t="str">
        <f t="shared" si="202"/>
        <v>3A</v>
      </c>
      <c r="Z649" s="16">
        <f t="shared" si="203"/>
        <v>0</v>
      </c>
      <c r="AA649" s="16">
        <f t="shared" si="204"/>
        <v>3.625</v>
      </c>
      <c r="AB649" s="16">
        <f t="shared" si="205"/>
        <v>3.6067999999999998</v>
      </c>
      <c r="AC649" s="16" t="str">
        <f t="shared" si="206"/>
        <v>—</v>
      </c>
      <c r="AD649" s="16">
        <f t="shared" si="207"/>
        <v>3.5167000000000002</v>
      </c>
      <c r="AE649" s="16">
        <f t="shared" si="208"/>
        <v>3.5093999999999999</v>
      </c>
      <c r="AF649" s="16">
        <f t="shared" si="209"/>
        <v>3.4266000000000001</v>
      </c>
      <c r="AG649" s="16" t="str">
        <f t="shared" si="210"/>
        <v>3B</v>
      </c>
      <c r="AH649" s="16">
        <f t="shared" si="211"/>
        <v>3.4449999999999998</v>
      </c>
      <c r="AI649" s="16">
        <f t="shared" si="212"/>
        <v>3.4645999999999999</v>
      </c>
      <c r="AJ649" s="16">
        <f t="shared" si="213"/>
        <v>3.5167000000000002</v>
      </c>
      <c r="AK649" s="16">
        <f t="shared" si="214"/>
        <v>3.5261999999999998</v>
      </c>
      <c r="AL649" s="16">
        <f t="shared" si="215"/>
        <v>3.625</v>
      </c>
    </row>
    <row r="650" spans="3:38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200"/>
        <v>35⁄8–8</v>
      </c>
      <c r="U650" s="16" t="str">
        <f t="shared" si="201"/>
        <v>UN</v>
      </c>
      <c r="W650" s="16" t="str">
        <f t="shared" si="216"/>
        <v>35⁄8–8</v>
      </c>
      <c r="X650" s="16" t="str">
        <f t="shared" si="217"/>
        <v>UN</v>
      </c>
      <c r="Y650" s="16" t="str">
        <f t="shared" si="202"/>
        <v>2A</v>
      </c>
      <c r="Z650" s="16">
        <f t="shared" si="203"/>
        <v>2.7000000000000001E-3</v>
      </c>
      <c r="AA650" s="16">
        <f t="shared" si="204"/>
        <v>3.6223000000000001</v>
      </c>
      <c r="AB650" s="16">
        <f t="shared" si="205"/>
        <v>3.6073</v>
      </c>
      <c r="AC650" s="16" t="str">
        <f t="shared" si="206"/>
        <v>—</v>
      </c>
      <c r="AD650" s="16">
        <f t="shared" si="207"/>
        <v>3.5411000000000001</v>
      </c>
      <c r="AE650" s="16">
        <f t="shared" si="208"/>
        <v>3.5322</v>
      </c>
      <c r="AF650" s="16">
        <f t="shared" si="209"/>
        <v>3.4735</v>
      </c>
      <c r="AG650" s="16" t="str">
        <f t="shared" si="210"/>
        <v>2B</v>
      </c>
      <c r="AH650" s="16">
        <f t="shared" si="211"/>
        <v>3.49</v>
      </c>
      <c r="AI650" s="16">
        <f t="shared" si="212"/>
        <v>3.5150000000000001</v>
      </c>
      <c r="AJ650" s="16">
        <f t="shared" si="213"/>
        <v>3.5438000000000001</v>
      </c>
      <c r="AK650" s="16">
        <f t="shared" si="214"/>
        <v>3.5554000000000001</v>
      </c>
      <c r="AL650" s="16">
        <f t="shared" si="215"/>
        <v>3.625</v>
      </c>
    </row>
    <row r="651" spans="3:38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200"/>
        <v>0</v>
      </c>
      <c r="U651" s="16">
        <f t="shared" si="201"/>
        <v>0</v>
      </c>
      <c r="W651" s="16" t="str">
        <f t="shared" si="216"/>
        <v>35⁄8–8</v>
      </c>
      <c r="X651" s="16" t="str">
        <f t="shared" si="217"/>
        <v>UN</v>
      </c>
      <c r="Y651" s="16" t="str">
        <f t="shared" si="202"/>
        <v>3A</v>
      </c>
      <c r="Z651" s="16">
        <f t="shared" si="203"/>
        <v>0</v>
      </c>
      <c r="AA651" s="16">
        <f t="shared" si="204"/>
        <v>3.625</v>
      </c>
      <c r="AB651" s="16">
        <f t="shared" si="205"/>
        <v>3.61</v>
      </c>
      <c r="AC651" s="16" t="str">
        <f t="shared" si="206"/>
        <v>—</v>
      </c>
      <c r="AD651" s="16">
        <f t="shared" si="207"/>
        <v>3.5438000000000001</v>
      </c>
      <c r="AE651" s="16">
        <f t="shared" si="208"/>
        <v>3.5371000000000001</v>
      </c>
      <c r="AF651" s="16">
        <f t="shared" si="209"/>
        <v>3.4762</v>
      </c>
      <c r="AG651" s="16" t="str">
        <f t="shared" si="210"/>
        <v>3B</v>
      </c>
      <c r="AH651" s="16">
        <f t="shared" si="211"/>
        <v>3.49</v>
      </c>
      <c r="AI651" s="16">
        <f t="shared" si="212"/>
        <v>3.5047000000000001</v>
      </c>
      <c r="AJ651" s="16">
        <f t="shared" si="213"/>
        <v>3.5438000000000001</v>
      </c>
      <c r="AK651" s="16">
        <f t="shared" si="214"/>
        <v>3.5525000000000002</v>
      </c>
      <c r="AL651" s="16">
        <f t="shared" si="215"/>
        <v>3.625</v>
      </c>
    </row>
    <row r="652" spans="3:38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200"/>
        <v>35⁄8–12</v>
      </c>
      <c r="U652" s="16" t="str">
        <f t="shared" si="201"/>
        <v>UN</v>
      </c>
      <c r="W652" s="16" t="str">
        <f t="shared" si="216"/>
        <v>35⁄8–12</v>
      </c>
      <c r="X652" s="16" t="str">
        <f t="shared" si="217"/>
        <v>UN</v>
      </c>
      <c r="Y652" s="16" t="str">
        <f t="shared" si="202"/>
        <v>2A</v>
      </c>
      <c r="Z652" s="16">
        <f t="shared" si="203"/>
        <v>1.9E-3</v>
      </c>
      <c r="AA652" s="16">
        <f t="shared" si="204"/>
        <v>3.6231</v>
      </c>
      <c r="AB652" s="16">
        <f t="shared" si="205"/>
        <v>3.6116999999999999</v>
      </c>
      <c r="AC652" s="16" t="str">
        <f t="shared" si="206"/>
        <v>—</v>
      </c>
      <c r="AD652" s="16">
        <f t="shared" si="207"/>
        <v>3.569</v>
      </c>
      <c r="AE652" s="16">
        <f t="shared" si="208"/>
        <v>3.5626000000000002</v>
      </c>
      <c r="AF652" s="16">
        <f t="shared" si="209"/>
        <v>3.5238999999999998</v>
      </c>
      <c r="AG652" s="16" t="str">
        <f t="shared" si="210"/>
        <v>2B</v>
      </c>
      <c r="AH652" s="16">
        <f t="shared" si="211"/>
        <v>3.5350000000000001</v>
      </c>
      <c r="AI652" s="16">
        <f t="shared" si="212"/>
        <v>3.5529999999999999</v>
      </c>
      <c r="AJ652" s="16">
        <f t="shared" si="213"/>
        <v>3.5709</v>
      </c>
      <c r="AK652" s="16">
        <f t="shared" si="214"/>
        <v>3.5792999999999999</v>
      </c>
      <c r="AL652" s="16">
        <f t="shared" si="215"/>
        <v>3.625</v>
      </c>
    </row>
    <row r="653" spans="3:38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200"/>
        <v>0</v>
      </c>
      <c r="U653" s="16">
        <f t="shared" si="201"/>
        <v>0</v>
      </c>
      <c r="W653" s="16" t="str">
        <f t="shared" si="216"/>
        <v>35⁄8–12</v>
      </c>
      <c r="X653" s="16" t="str">
        <f t="shared" si="217"/>
        <v>UN</v>
      </c>
      <c r="Y653" s="16" t="str">
        <f t="shared" si="202"/>
        <v>3A</v>
      </c>
      <c r="Z653" s="16">
        <f t="shared" si="203"/>
        <v>0</v>
      </c>
      <c r="AA653" s="16">
        <f t="shared" si="204"/>
        <v>3.625</v>
      </c>
      <c r="AB653" s="16">
        <f t="shared" si="205"/>
        <v>3.6135999999999999</v>
      </c>
      <c r="AC653" s="16" t="str">
        <f t="shared" si="206"/>
        <v>—</v>
      </c>
      <c r="AD653" s="16">
        <f t="shared" si="207"/>
        <v>3.5709</v>
      </c>
      <c r="AE653" s="16">
        <f t="shared" si="208"/>
        <v>3.5661</v>
      </c>
      <c r="AF653" s="16">
        <f t="shared" si="209"/>
        <v>3.5257999999999998</v>
      </c>
      <c r="AG653" s="16" t="str">
        <f t="shared" si="210"/>
        <v>3B</v>
      </c>
      <c r="AH653" s="16">
        <f t="shared" si="211"/>
        <v>3.5350000000000001</v>
      </c>
      <c r="AI653" s="16">
        <f t="shared" si="212"/>
        <v>3.5448</v>
      </c>
      <c r="AJ653" s="16">
        <f t="shared" si="213"/>
        <v>3.5709</v>
      </c>
      <c r="AK653" s="16">
        <f t="shared" si="214"/>
        <v>3.5771999999999999</v>
      </c>
      <c r="AL653" s="16">
        <f t="shared" si="215"/>
        <v>3.625</v>
      </c>
    </row>
    <row r="654" spans="3:38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200"/>
        <v>35⁄8–16</v>
      </c>
      <c r="U654" s="16" t="str">
        <f t="shared" si="201"/>
        <v>UN</v>
      </c>
      <c r="W654" s="16" t="str">
        <f t="shared" si="216"/>
        <v>35⁄8–16</v>
      </c>
      <c r="X654" s="16" t="str">
        <f t="shared" si="217"/>
        <v>UN</v>
      </c>
      <c r="Y654" s="16" t="str">
        <f t="shared" si="202"/>
        <v>2A</v>
      </c>
      <c r="Z654" s="16">
        <f t="shared" si="203"/>
        <v>1.6999999999999999E-3</v>
      </c>
      <c r="AA654" s="16">
        <f t="shared" si="204"/>
        <v>3.6233</v>
      </c>
      <c r="AB654" s="16">
        <f t="shared" si="205"/>
        <v>3.6139000000000001</v>
      </c>
      <c r="AC654" s="16" t="str">
        <f t="shared" si="206"/>
        <v>—</v>
      </c>
      <c r="AD654" s="16">
        <f t="shared" si="207"/>
        <v>3.5827</v>
      </c>
      <c r="AE654" s="16">
        <f t="shared" si="208"/>
        <v>3.5769000000000002</v>
      </c>
      <c r="AF654" s="16">
        <f t="shared" si="209"/>
        <v>3.5488</v>
      </c>
      <c r="AG654" s="16" t="str">
        <f t="shared" si="210"/>
        <v>2B</v>
      </c>
      <c r="AH654" s="16">
        <f t="shared" si="211"/>
        <v>3.5569999999999999</v>
      </c>
      <c r="AI654" s="16">
        <f t="shared" si="212"/>
        <v>3.5710000000000002</v>
      </c>
      <c r="AJ654" s="16">
        <f t="shared" si="213"/>
        <v>3.5844</v>
      </c>
      <c r="AK654" s="16">
        <f t="shared" si="214"/>
        <v>3.5918999999999999</v>
      </c>
      <c r="AL654" s="16">
        <f t="shared" si="215"/>
        <v>3.625</v>
      </c>
    </row>
    <row r="655" spans="3:38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200"/>
        <v>0</v>
      </c>
      <c r="U655" s="16">
        <f t="shared" si="201"/>
        <v>0</v>
      </c>
      <c r="W655" s="16" t="str">
        <f t="shared" si="216"/>
        <v>35⁄8–16</v>
      </c>
      <c r="X655" s="16" t="str">
        <f t="shared" si="217"/>
        <v>UN</v>
      </c>
      <c r="Y655" s="16" t="str">
        <f t="shared" si="202"/>
        <v>3A</v>
      </c>
      <c r="Z655" s="16">
        <f t="shared" si="203"/>
        <v>0</v>
      </c>
      <c r="AA655" s="16">
        <f t="shared" si="204"/>
        <v>3.625</v>
      </c>
      <c r="AB655" s="16">
        <f t="shared" si="205"/>
        <v>3.6156000000000001</v>
      </c>
      <c r="AC655" s="16" t="str">
        <f t="shared" si="206"/>
        <v>—</v>
      </c>
      <c r="AD655" s="16">
        <f t="shared" si="207"/>
        <v>3.5844</v>
      </c>
      <c r="AE655" s="16">
        <f t="shared" si="208"/>
        <v>3.5800999999999998</v>
      </c>
      <c r="AF655" s="16">
        <f t="shared" si="209"/>
        <v>3.5505</v>
      </c>
      <c r="AG655" s="16" t="str">
        <f t="shared" si="210"/>
        <v>3B</v>
      </c>
      <c r="AH655" s="16">
        <f t="shared" si="211"/>
        <v>3.5569999999999999</v>
      </c>
      <c r="AI655" s="16">
        <f t="shared" si="212"/>
        <v>3.5657999999999999</v>
      </c>
      <c r="AJ655" s="16">
        <f t="shared" si="213"/>
        <v>3.5844</v>
      </c>
      <c r="AK655" s="16">
        <f t="shared" si="214"/>
        <v>3.59</v>
      </c>
      <c r="AL655" s="16">
        <f t="shared" si="215"/>
        <v>3.625</v>
      </c>
    </row>
    <row r="656" spans="3:38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200"/>
        <v>33⁄4–4</v>
      </c>
      <c r="U656" s="16" t="str">
        <f t="shared" si="201"/>
        <v>UNC</v>
      </c>
      <c r="W656" s="16" t="str">
        <f t="shared" si="216"/>
        <v>33⁄4–4</v>
      </c>
      <c r="X656" s="16" t="str">
        <f t="shared" si="217"/>
        <v>UNC</v>
      </c>
      <c r="Y656" s="16" t="str">
        <f t="shared" si="202"/>
        <v>1A</v>
      </c>
      <c r="Z656" s="16">
        <f t="shared" si="203"/>
        <v>3.3999999999999998E-3</v>
      </c>
      <c r="AA656" s="16">
        <f t="shared" si="204"/>
        <v>3.7465999999999999</v>
      </c>
      <c r="AB656" s="16">
        <f t="shared" si="205"/>
        <v>3.7109000000000001</v>
      </c>
      <c r="AC656" s="16" t="str">
        <f t="shared" si="206"/>
        <v>—</v>
      </c>
      <c r="AD656" s="16">
        <f t="shared" si="207"/>
        <v>3.5842000000000001</v>
      </c>
      <c r="AE656" s="16">
        <f t="shared" si="208"/>
        <v>3.5674000000000001</v>
      </c>
      <c r="AF656" s="16">
        <f t="shared" si="209"/>
        <v>3.4489000000000001</v>
      </c>
      <c r="AG656" s="16" t="str">
        <f t="shared" si="210"/>
        <v>1B</v>
      </c>
      <c r="AH656" s="16">
        <f t="shared" si="211"/>
        <v>3.4790000000000001</v>
      </c>
      <c r="AI656" s="16">
        <f t="shared" si="212"/>
        <v>3.5169999999999999</v>
      </c>
      <c r="AJ656" s="16">
        <f t="shared" si="213"/>
        <v>3.5876000000000001</v>
      </c>
      <c r="AK656" s="16">
        <f t="shared" si="214"/>
        <v>3.6093999999999999</v>
      </c>
      <c r="AL656" s="16">
        <f t="shared" si="215"/>
        <v>3.75</v>
      </c>
    </row>
    <row r="657" spans="3:38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200"/>
        <v>0</v>
      </c>
      <c r="U657" s="16">
        <f t="shared" si="201"/>
        <v>0</v>
      </c>
      <c r="W657" s="16" t="str">
        <f t="shared" si="216"/>
        <v>33⁄4–4</v>
      </c>
      <c r="X657" s="16" t="str">
        <f t="shared" si="217"/>
        <v>UNC</v>
      </c>
      <c r="Y657" s="16" t="str">
        <f t="shared" si="202"/>
        <v>2A</v>
      </c>
      <c r="Z657" s="16">
        <f t="shared" si="203"/>
        <v>3.3999999999999998E-3</v>
      </c>
      <c r="AA657" s="16">
        <f t="shared" si="204"/>
        <v>3.7465999999999999</v>
      </c>
      <c r="AB657" s="16">
        <f t="shared" si="205"/>
        <v>3.7227999999999999</v>
      </c>
      <c r="AC657" s="16">
        <f t="shared" si="206"/>
        <v>3.7109000000000001</v>
      </c>
      <c r="AD657" s="16">
        <f t="shared" si="207"/>
        <v>3.5842000000000001</v>
      </c>
      <c r="AE657" s="16">
        <f t="shared" si="208"/>
        <v>3.573</v>
      </c>
      <c r="AF657" s="16">
        <f t="shared" si="209"/>
        <v>3.4489000000000001</v>
      </c>
      <c r="AG657" s="16" t="str">
        <f t="shared" si="210"/>
        <v>2B</v>
      </c>
      <c r="AH657" s="16">
        <f t="shared" si="211"/>
        <v>3.4790000000000001</v>
      </c>
      <c r="AI657" s="16">
        <f t="shared" si="212"/>
        <v>3.5169999999999999</v>
      </c>
      <c r="AJ657" s="16">
        <f t="shared" si="213"/>
        <v>3.5876000000000001</v>
      </c>
      <c r="AK657" s="16">
        <f t="shared" si="214"/>
        <v>3.6021000000000001</v>
      </c>
      <c r="AL657" s="16">
        <f t="shared" si="215"/>
        <v>3.75</v>
      </c>
    </row>
    <row r="658" spans="3:38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200"/>
        <v>0</v>
      </c>
      <c r="U658" s="16">
        <f t="shared" si="201"/>
        <v>0</v>
      </c>
      <c r="W658" s="16" t="str">
        <f t="shared" si="216"/>
        <v>33⁄4–4</v>
      </c>
      <c r="X658" s="16" t="str">
        <f t="shared" si="217"/>
        <v>UNC</v>
      </c>
      <c r="Y658" s="16" t="str">
        <f t="shared" si="202"/>
        <v>3A</v>
      </c>
      <c r="Z658" s="16">
        <f t="shared" si="203"/>
        <v>0</v>
      </c>
      <c r="AA658" s="16">
        <f t="shared" si="204"/>
        <v>3.75</v>
      </c>
      <c r="AB658" s="16">
        <f t="shared" si="205"/>
        <v>3.7262</v>
      </c>
      <c r="AC658" s="16" t="str">
        <f t="shared" si="206"/>
        <v>—</v>
      </c>
      <c r="AD658" s="16">
        <f t="shared" si="207"/>
        <v>3.5876000000000001</v>
      </c>
      <c r="AE658" s="16">
        <f t="shared" si="208"/>
        <v>3.5792000000000002</v>
      </c>
      <c r="AF658" s="16">
        <f t="shared" si="209"/>
        <v>3.4523000000000001</v>
      </c>
      <c r="AG658" s="16" t="str">
        <f t="shared" si="210"/>
        <v>3B</v>
      </c>
      <c r="AH658" s="16">
        <f t="shared" si="211"/>
        <v>3.4790000000000001</v>
      </c>
      <c r="AI658" s="16">
        <f t="shared" si="212"/>
        <v>3.5093999999999999</v>
      </c>
      <c r="AJ658" s="16">
        <f t="shared" si="213"/>
        <v>3.5876000000000001</v>
      </c>
      <c r="AK658" s="16">
        <f t="shared" si="214"/>
        <v>3.5985</v>
      </c>
      <c r="AL658" s="16">
        <f t="shared" si="215"/>
        <v>3.75</v>
      </c>
    </row>
    <row r="659" spans="3:38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200"/>
        <v>33⁄4–6</v>
      </c>
      <c r="U659" s="16" t="str">
        <f t="shared" si="201"/>
        <v>UN</v>
      </c>
      <c r="W659" s="16" t="str">
        <f t="shared" si="216"/>
        <v>33⁄4–6</v>
      </c>
      <c r="X659" s="16" t="str">
        <f t="shared" si="217"/>
        <v>UN</v>
      </c>
      <c r="Y659" s="16" t="str">
        <f t="shared" si="202"/>
        <v>2A</v>
      </c>
      <c r="Z659" s="16">
        <f t="shared" si="203"/>
        <v>2.8999999999999998E-3</v>
      </c>
      <c r="AA659" s="16">
        <f t="shared" si="204"/>
        <v>3.7471000000000001</v>
      </c>
      <c r="AB659" s="16">
        <f t="shared" si="205"/>
        <v>3.7288999999999999</v>
      </c>
      <c r="AC659" s="16" t="str">
        <f t="shared" si="206"/>
        <v>—</v>
      </c>
      <c r="AD659" s="16">
        <f t="shared" si="207"/>
        <v>3.6387999999999998</v>
      </c>
      <c r="AE659" s="16">
        <f t="shared" si="208"/>
        <v>3.629</v>
      </c>
      <c r="AF659" s="16">
        <f t="shared" si="209"/>
        <v>3.5487000000000002</v>
      </c>
      <c r="AG659" s="16" t="str">
        <f t="shared" si="210"/>
        <v>2B</v>
      </c>
      <c r="AH659" s="16">
        <f t="shared" si="211"/>
        <v>3.57</v>
      </c>
      <c r="AI659" s="16">
        <f t="shared" si="212"/>
        <v>3.6</v>
      </c>
      <c r="AJ659" s="16">
        <f t="shared" si="213"/>
        <v>3.6417000000000002</v>
      </c>
      <c r="AK659" s="16">
        <f t="shared" si="214"/>
        <v>3.6543999999999999</v>
      </c>
      <c r="AL659" s="16">
        <f t="shared" si="215"/>
        <v>3.75</v>
      </c>
    </row>
    <row r="660" spans="3:38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200"/>
        <v>0</v>
      </c>
      <c r="U660" s="16">
        <f t="shared" si="201"/>
        <v>0</v>
      </c>
      <c r="W660" s="16" t="str">
        <f t="shared" si="216"/>
        <v>33⁄4–6</v>
      </c>
      <c r="X660" s="16" t="str">
        <f t="shared" si="217"/>
        <v>UN</v>
      </c>
      <c r="Y660" s="16" t="str">
        <f t="shared" si="202"/>
        <v>3A</v>
      </c>
      <c r="Z660" s="16">
        <f t="shared" si="203"/>
        <v>0</v>
      </c>
      <c r="AA660" s="16">
        <f t="shared" si="204"/>
        <v>3.75</v>
      </c>
      <c r="AB660" s="16">
        <f t="shared" si="205"/>
        <v>3.7317999999999998</v>
      </c>
      <c r="AC660" s="16" t="str">
        <f t="shared" si="206"/>
        <v>—</v>
      </c>
      <c r="AD660" s="16">
        <f t="shared" si="207"/>
        <v>3.6417000000000002</v>
      </c>
      <c r="AE660" s="16">
        <f t="shared" si="208"/>
        <v>3.6343999999999999</v>
      </c>
      <c r="AF660" s="16">
        <f t="shared" si="209"/>
        <v>3.5516000000000001</v>
      </c>
      <c r="AG660" s="16" t="str">
        <f t="shared" si="210"/>
        <v>3B</v>
      </c>
      <c r="AH660" s="16">
        <f t="shared" si="211"/>
        <v>3.57</v>
      </c>
      <c r="AI660" s="16">
        <f t="shared" si="212"/>
        <v>3.5895999999999999</v>
      </c>
      <c r="AJ660" s="16">
        <f t="shared" si="213"/>
        <v>3.6417000000000002</v>
      </c>
      <c r="AK660" s="16">
        <f t="shared" si="214"/>
        <v>3.6511999999999998</v>
      </c>
      <c r="AL660" s="16">
        <f t="shared" si="215"/>
        <v>3.75</v>
      </c>
    </row>
    <row r="661" spans="3:38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200"/>
        <v>33⁄4–8</v>
      </c>
      <c r="U661" s="16" t="str">
        <f t="shared" si="201"/>
        <v>UN</v>
      </c>
      <c r="W661" s="16" t="str">
        <f t="shared" si="216"/>
        <v>33⁄4–8</v>
      </c>
      <c r="X661" s="16" t="str">
        <f t="shared" si="217"/>
        <v>UN</v>
      </c>
      <c r="Y661" s="16" t="str">
        <f t="shared" si="202"/>
        <v>2A</v>
      </c>
      <c r="Z661" s="16">
        <f t="shared" si="203"/>
        <v>2.7000000000000001E-3</v>
      </c>
      <c r="AA661" s="16">
        <f t="shared" si="204"/>
        <v>3.7473000000000001</v>
      </c>
      <c r="AB661" s="16">
        <f t="shared" si="205"/>
        <v>3.7323</v>
      </c>
      <c r="AC661" s="16">
        <f t="shared" si="206"/>
        <v>3.7248000000000001</v>
      </c>
      <c r="AD661" s="16">
        <f t="shared" si="207"/>
        <v>3.6661000000000001</v>
      </c>
      <c r="AE661" s="16">
        <f t="shared" si="208"/>
        <v>3.6570999999999998</v>
      </c>
      <c r="AF661" s="16">
        <f t="shared" si="209"/>
        <v>3.5985</v>
      </c>
      <c r="AG661" s="16" t="str">
        <f t="shared" si="210"/>
        <v>2B</v>
      </c>
      <c r="AH661" s="16">
        <f t="shared" si="211"/>
        <v>3.6150000000000002</v>
      </c>
      <c r="AI661" s="16">
        <f t="shared" si="212"/>
        <v>3.64</v>
      </c>
      <c r="AJ661" s="16">
        <f t="shared" si="213"/>
        <v>3.6688000000000001</v>
      </c>
      <c r="AK661" s="16">
        <f t="shared" si="214"/>
        <v>3.6804999999999999</v>
      </c>
      <c r="AL661" s="16">
        <f t="shared" si="215"/>
        <v>3.75</v>
      </c>
    </row>
    <row r="662" spans="3:38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200"/>
        <v>0</v>
      </c>
      <c r="U662" s="16">
        <f t="shared" si="201"/>
        <v>0</v>
      </c>
      <c r="W662" s="16" t="str">
        <f t="shared" si="216"/>
        <v>33⁄4–8</v>
      </c>
      <c r="X662" s="16" t="str">
        <f t="shared" si="217"/>
        <v>UN</v>
      </c>
      <c r="Y662" s="16" t="str">
        <f t="shared" si="202"/>
        <v>3A</v>
      </c>
      <c r="Z662" s="16">
        <f t="shared" si="203"/>
        <v>0</v>
      </c>
      <c r="AA662" s="16">
        <f t="shared" si="204"/>
        <v>3.75</v>
      </c>
      <c r="AB662" s="16">
        <f t="shared" si="205"/>
        <v>3.7349999999999999</v>
      </c>
      <c r="AC662" s="16" t="str">
        <f t="shared" si="206"/>
        <v>—</v>
      </c>
      <c r="AD662" s="16">
        <f t="shared" si="207"/>
        <v>3.6688000000000001</v>
      </c>
      <c r="AE662" s="16">
        <f t="shared" si="208"/>
        <v>3.6621000000000001</v>
      </c>
      <c r="AF662" s="16">
        <f t="shared" si="209"/>
        <v>3.6012</v>
      </c>
      <c r="AG662" s="16" t="str">
        <f t="shared" si="210"/>
        <v>3B</v>
      </c>
      <c r="AH662" s="16">
        <f t="shared" si="211"/>
        <v>3.6150000000000002</v>
      </c>
      <c r="AI662" s="16">
        <f t="shared" si="212"/>
        <v>3.6297000000000001</v>
      </c>
      <c r="AJ662" s="16">
        <f t="shared" si="213"/>
        <v>3.6688000000000001</v>
      </c>
      <c r="AK662" s="16">
        <f t="shared" si="214"/>
        <v>3.6776</v>
      </c>
      <c r="AL662" s="16">
        <f t="shared" si="215"/>
        <v>3.75</v>
      </c>
    </row>
    <row r="663" spans="3:38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200"/>
        <v>33⁄4–10</v>
      </c>
      <c r="U663" s="16" t="str">
        <f t="shared" si="201"/>
        <v>UNS</v>
      </c>
      <c r="W663" s="16" t="str">
        <f t="shared" si="216"/>
        <v>33⁄4–10</v>
      </c>
      <c r="X663" s="16" t="str">
        <f t="shared" si="217"/>
        <v>UNS</v>
      </c>
      <c r="Y663" s="16" t="str">
        <f t="shared" si="202"/>
        <v>2A</v>
      </c>
      <c r="Z663" s="16">
        <f t="shared" si="203"/>
        <v>2.0999999999999999E-3</v>
      </c>
      <c r="AA663" s="16">
        <f t="shared" si="204"/>
        <v>3.7479</v>
      </c>
      <c r="AB663" s="16">
        <f t="shared" si="205"/>
        <v>3.7349999999999999</v>
      </c>
      <c r="AC663" s="16" t="str">
        <f t="shared" si="206"/>
        <v>—</v>
      </c>
      <c r="AD663" s="16">
        <f t="shared" si="207"/>
        <v>3.6829000000000001</v>
      </c>
      <c r="AE663" s="16">
        <f t="shared" si="208"/>
        <v>3.6760000000000002</v>
      </c>
      <c r="AF663" s="16">
        <f t="shared" si="209"/>
        <v>3.6288999999999998</v>
      </c>
      <c r="AG663" s="16" t="str">
        <f t="shared" si="210"/>
        <v>2B</v>
      </c>
      <c r="AH663" s="16">
        <f t="shared" si="211"/>
        <v>3.6419999999999999</v>
      </c>
      <c r="AI663" s="16">
        <f t="shared" si="212"/>
        <v>3.6629999999999998</v>
      </c>
      <c r="AJ663" s="16">
        <f t="shared" si="213"/>
        <v>3.6850000000000001</v>
      </c>
      <c r="AK663" s="16">
        <f t="shared" si="214"/>
        <v>3.694</v>
      </c>
      <c r="AL663" s="16">
        <f t="shared" si="215"/>
        <v>3.75</v>
      </c>
    </row>
    <row r="664" spans="3:38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200"/>
        <v>33⁄4–12</v>
      </c>
      <c r="U664" s="16" t="str">
        <f t="shared" si="201"/>
        <v>UN</v>
      </c>
      <c r="W664" s="16" t="str">
        <f t="shared" si="216"/>
        <v>33⁄4–12</v>
      </c>
      <c r="X664" s="16" t="str">
        <f t="shared" si="217"/>
        <v>UN</v>
      </c>
      <c r="Y664" s="16" t="str">
        <f t="shared" si="202"/>
        <v>2A</v>
      </c>
      <c r="Z664" s="16">
        <f t="shared" si="203"/>
        <v>1.9E-3</v>
      </c>
      <c r="AA664" s="16">
        <f t="shared" si="204"/>
        <v>3.7481</v>
      </c>
      <c r="AB664" s="16">
        <f t="shared" si="205"/>
        <v>3.7366999999999999</v>
      </c>
      <c r="AC664" s="16" t="str">
        <f t="shared" si="206"/>
        <v>—</v>
      </c>
      <c r="AD664" s="16">
        <f t="shared" si="207"/>
        <v>3.694</v>
      </c>
      <c r="AE664" s="16">
        <f t="shared" si="208"/>
        <v>3.6876000000000002</v>
      </c>
      <c r="AF664" s="16">
        <f t="shared" si="209"/>
        <v>3.6488999999999998</v>
      </c>
      <c r="AG664" s="16" t="str">
        <f t="shared" si="210"/>
        <v>2B</v>
      </c>
      <c r="AH664" s="16">
        <f t="shared" si="211"/>
        <v>3.66</v>
      </c>
      <c r="AI664" s="16">
        <f t="shared" si="212"/>
        <v>3.6779999999999999</v>
      </c>
      <c r="AJ664" s="16">
        <f t="shared" si="213"/>
        <v>3.6959</v>
      </c>
      <c r="AK664" s="16">
        <f t="shared" si="214"/>
        <v>3.7042999999999999</v>
      </c>
      <c r="AL664" s="16">
        <f t="shared" si="215"/>
        <v>3.75</v>
      </c>
    </row>
    <row r="665" spans="3:38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200"/>
        <v>0</v>
      </c>
      <c r="U665" s="16">
        <f t="shared" si="201"/>
        <v>0</v>
      </c>
      <c r="W665" s="16" t="str">
        <f t="shared" si="216"/>
        <v>33⁄4–12</v>
      </c>
      <c r="X665" s="16" t="str">
        <f t="shared" si="217"/>
        <v>UN</v>
      </c>
      <c r="Y665" s="16" t="str">
        <f t="shared" si="202"/>
        <v>3A</v>
      </c>
      <c r="Z665" s="16">
        <f t="shared" si="203"/>
        <v>0</v>
      </c>
      <c r="AA665" s="16">
        <f t="shared" si="204"/>
        <v>3.75</v>
      </c>
      <c r="AB665" s="16">
        <f t="shared" si="205"/>
        <v>3.7385999999999999</v>
      </c>
      <c r="AC665" s="16" t="str">
        <f t="shared" si="206"/>
        <v>—</v>
      </c>
      <c r="AD665" s="16">
        <f t="shared" si="207"/>
        <v>3.6959</v>
      </c>
      <c r="AE665" s="16">
        <f t="shared" si="208"/>
        <v>3.6911</v>
      </c>
      <c r="AF665" s="16">
        <f t="shared" si="209"/>
        <v>3.6507999999999998</v>
      </c>
      <c r="AG665" s="16" t="str">
        <f t="shared" si="210"/>
        <v>3B</v>
      </c>
      <c r="AH665" s="16">
        <f t="shared" si="211"/>
        <v>3.66</v>
      </c>
      <c r="AI665" s="16">
        <f t="shared" si="212"/>
        <v>3.6698</v>
      </c>
      <c r="AJ665" s="16">
        <f t="shared" si="213"/>
        <v>3.6959</v>
      </c>
      <c r="AK665" s="16">
        <f t="shared" si="214"/>
        <v>3.7021999999999999</v>
      </c>
      <c r="AL665" s="16">
        <f t="shared" si="215"/>
        <v>3.75</v>
      </c>
    </row>
    <row r="666" spans="3:38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200"/>
        <v>33⁄4–14</v>
      </c>
      <c r="U666" s="16" t="str">
        <f t="shared" si="201"/>
        <v>UNS</v>
      </c>
      <c r="W666" s="16" t="str">
        <f t="shared" si="216"/>
        <v>33⁄4–14</v>
      </c>
      <c r="X666" s="16" t="str">
        <f t="shared" si="217"/>
        <v>UNS</v>
      </c>
      <c r="Y666" s="16" t="str">
        <f t="shared" si="202"/>
        <v>2A</v>
      </c>
      <c r="Z666" s="16">
        <f t="shared" si="203"/>
        <v>1.8E-3</v>
      </c>
      <c r="AA666" s="16">
        <f t="shared" si="204"/>
        <v>3.7482000000000002</v>
      </c>
      <c r="AB666" s="16">
        <f t="shared" si="205"/>
        <v>3.7378999999999998</v>
      </c>
      <c r="AC666" s="16" t="str">
        <f t="shared" si="206"/>
        <v>—</v>
      </c>
      <c r="AD666" s="16">
        <f t="shared" si="207"/>
        <v>3.7018</v>
      </c>
      <c r="AE666" s="16">
        <f t="shared" si="208"/>
        <v>3.6957</v>
      </c>
      <c r="AF666" s="16">
        <f t="shared" si="209"/>
        <v>3.6631999999999998</v>
      </c>
      <c r="AG666" s="16" t="str">
        <f t="shared" si="210"/>
        <v>2B</v>
      </c>
      <c r="AH666" s="16">
        <f t="shared" si="211"/>
        <v>3.673</v>
      </c>
      <c r="AI666" s="16">
        <f t="shared" si="212"/>
        <v>3.6880000000000002</v>
      </c>
      <c r="AJ666" s="16">
        <f t="shared" si="213"/>
        <v>3.7035999999999998</v>
      </c>
      <c r="AK666" s="16">
        <f t="shared" si="214"/>
        <v>3.7115</v>
      </c>
      <c r="AL666" s="16">
        <f t="shared" si="215"/>
        <v>3.75</v>
      </c>
    </row>
    <row r="667" spans="3:38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ref="T667:T730" si="218">IF(OR($C667="1A",$C667="2A",$C667="3A"),A667,C667)</f>
        <v>33⁄4–16</v>
      </c>
      <c r="U667" s="16" t="str">
        <f t="shared" ref="U667:U730" si="219">IF(OR($C667="1A",$C667="2A",$C667="3A"),B667,D667)</f>
        <v>UN</v>
      </c>
      <c r="W667" s="16" t="str">
        <f t="shared" si="216"/>
        <v>33⁄4–16</v>
      </c>
      <c r="X667" s="16" t="str">
        <f t="shared" si="217"/>
        <v>UN</v>
      </c>
      <c r="Y667" s="16" t="str">
        <f t="shared" ref="Y667:Y730" si="220">IF(OR($C667="1A",$C667="2A",$C667="3A"),C667,E667)</f>
        <v>2A</v>
      </c>
      <c r="Z667" s="16">
        <f t="shared" ref="Z667:Z730" si="221">IF(OR($C667="1A",$C667="2A",$C667="3A"),D667,F667)</f>
        <v>1.6999999999999999E-3</v>
      </c>
      <c r="AA667" s="16">
        <f t="shared" ref="AA667:AA730" si="222">IF(OR($C667="1A",$C667="2A",$C667="3A"),E667,G667)</f>
        <v>3.7483</v>
      </c>
      <c r="AB667" s="16">
        <f t="shared" ref="AB667:AB730" si="223">IF(OR($C667="1A",$C667="2A",$C667="3A"),F667,H667)</f>
        <v>3.7389000000000001</v>
      </c>
      <c r="AC667" s="16" t="str">
        <f t="shared" ref="AC667:AC730" si="224">IF(OR($C667="1A",$C667="2A",$C667="3A"),G667,I667)</f>
        <v>—</v>
      </c>
      <c r="AD667" s="16">
        <f t="shared" ref="AD667:AD730" si="225">IF(OR($C667="1A",$C667="2A",$C667="3A"),H667,J667)</f>
        <v>3.7077</v>
      </c>
      <c r="AE667" s="16">
        <f t="shared" ref="AE667:AE730" si="226">IF(OR($C667="1A",$C667="2A",$C667="3A"),I667,K667)</f>
        <v>3.7019000000000002</v>
      </c>
      <c r="AF667" s="16">
        <f t="shared" ref="AF667:AF730" si="227">IF(OR($C667="1A",$C667="2A",$C667="3A"),J667,L667)</f>
        <v>3.6738</v>
      </c>
      <c r="AG667" s="16" t="str">
        <f t="shared" ref="AG667:AG730" si="228">IF(OR($C667="1A",$C667="2A",$C667="3A"),K667,M667)</f>
        <v>2B</v>
      </c>
      <c r="AH667" s="16">
        <f t="shared" ref="AH667:AH730" si="229">IF(OR($C667="1A",$C667="2A",$C667="3A"),L667,N667)</f>
        <v>3.6819999999999999</v>
      </c>
      <c r="AI667" s="16">
        <f t="shared" ref="AI667:AI730" si="230">IF(OR($C667="1A",$C667="2A",$C667="3A"),M667,O667)</f>
        <v>3.6960000000000002</v>
      </c>
      <c r="AJ667" s="16">
        <f t="shared" ref="AJ667:AJ730" si="231">IF(OR($C667="1A",$C667="2A",$C667="3A"),N667,P667)</f>
        <v>3.7094</v>
      </c>
      <c r="AK667" s="16">
        <f t="shared" ref="AK667:AK730" si="232">IF(OR($C667="1A",$C667="2A",$C667="3A"),O667,Q667)</f>
        <v>3.7168999999999999</v>
      </c>
      <c r="AL667" s="16">
        <f t="shared" ref="AL667:AL730" si="233">IF(OR($C667="1A",$C667="2A",$C667="3A"),P667,R667)</f>
        <v>3.75</v>
      </c>
    </row>
    <row r="668" spans="3:38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218"/>
        <v>0</v>
      </c>
      <c r="U668" s="16">
        <f t="shared" si="219"/>
        <v>0</v>
      </c>
      <c r="W668" s="16" t="str">
        <f t="shared" si="216"/>
        <v>33⁄4–16</v>
      </c>
      <c r="X668" s="16" t="str">
        <f t="shared" si="217"/>
        <v>UN</v>
      </c>
      <c r="Y668" s="16" t="str">
        <f t="shared" si="220"/>
        <v>3A</v>
      </c>
      <c r="Z668" s="16">
        <f t="shared" si="221"/>
        <v>0</v>
      </c>
      <c r="AA668" s="16">
        <f t="shared" si="222"/>
        <v>3.75</v>
      </c>
      <c r="AB668" s="16">
        <f t="shared" si="223"/>
        <v>3.7406000000000001</v>
      </c>
      <c r="AC668" s="16" t="str">
        <f t="shared" si="224"/>
        <v>—</v>
      </c>
      <c r="AD668" s="16">
        <f t="shared" si="225"/>
        <v>3.7094</v>
      </c>
      <c r="AE668" s="16">
        <f t="shared" si="226"/>
        <v>3.7050999999999998</v>
      </c>
      <c r="AF668" s="16">
        <f t="shared" si="227"/>
        <v>3.6755</v>
      </c>
      <c r="AG668" s="16" t="str">
        <f t="shared" si="228"/>
        <v>3B</v>
      </c>
      <c r="AH668" s="16">
        <f t="shared" si="229"/>
        <v>3.6819999999999999</v>
      </c>
      <c r="AI668" s="16">
        <f t="shared" si="230"/>
        <v>3.6907999999999999</v>
      </c>
      <c r="AJ668" s="16">
        <f t="shared" si="231"/>
        <v>3.7094</v>
      </c>
      <c r="AK668" s="16">
        <f t="shared" si="232"/>
        <v>3.7149999999999999</v>
      </c>
      <c r="AL668" s="16">
        <f t="shared" si="233"/>
        <v>3.75</v>
      </c>
    </row>
    <row r="669" spans="3:38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218"/>
        <v>33⁄4–18</v>
      </c>
      <c r="U669" s="16" t="str">
        <f t="shared" si="219"/>
        <v>UNS</v>
      </c>
      <c r="W669" s="16" t="str">
        <f t="shared" si="216"/>
        <v>33⁄4–18</v>
      </c>
      <c r="X669" s="16" t="str">
        <f t="shared" si="217"/>
        <v>UNS</v>
      </c>
      <c r="Y669" s="16" t="str">
        <f t="shared" si="220"/>
        <v>2A</v>
      </c>
      <c r="Z669" s="16">
        <f t="shared" si="221"/>
        <v>1.6999999999999999E-3</v>
      </c>
      <c r="AA669" s="16">
        <f t="shared" si="222"/>
        <v>3.7483</v>
      </c>
      <c r="AB669" s="16">
        <f t="shared" si="223"/>
        <v>3.7395999999999998</v>
      </c>
      <c r="AC669" s="16" t="str">
        <f t="shared" si="224"/>
        <v>—</v>
      </c>
      <c r="AD669" s="16">
        <f t="shared" si="225"/>
        <v>3.7122000000000002</v>
      </c>
      <c r="AE669" s="16">
        <f t="shared" si="226"/>
        <v>3.7067000000000001</v>
      </c>
      <c r="AF669" s="16">
        <f t="shared" si="227"/>
        <v>3.6821999999999999</v>
      </c>
      <c r="AG669" s="16" t="str">
        <f t="shared" si="228"/>
        <v>2B</v>
      </c>
      <c r="AH669" s="16">
        <f t="shared" si="229"/>
        <v>3.69</v>
      </c>
      <c r="AI669" s="16">
        <f t="shared" si="230"/>
        <v>3.7029999999999998</v>
      </c>
      <c r="AJ669" s="16">
        <f t="shared" si="231"/>
        <v>3.7139000000000002</v>
      </c>
      <c r="AK669" s="16">
        <f t="shared" si="232"/>
        <v>3.7210999999999999</v>
      </c>
      <c r="AL669" s="16">
        <f t="shared" si="233"/>
        <v>3.75</v>
      </c>
    </row>
    <row r="670" spans="3:38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218"/>
        <v>37⁄8–6</v>
      </c>
      <c r="U670" s="16" t="str">
        <f t="shared" si="219"/>
        <v>UN</v>
      </c>
      <c r="W670" s="16" t="str">
        <f t="shared" si="216"/>
        <v>37⁄8–6</v>
      </c>
      <c r="X670" s="16" t="str">
        <f t="shared" si="217"/>
        <v>UN</v>
      </c>
      <c r="Y670" s="16" t="str">
        <f t="shared" si="220"/>
        <v>2A</v>
      </c>
      <c r="Z670" s="16">
        <f t="shared" si="221"/>
        <v>3.0000000000000001E-3</v>
      </c>
      <c r="AA670" s="16">
        <f t="shared" si="222"/>
        <v>3.8719999999999999</v>
      </c>
      <c r="AB670" s="16">
        <f t="shared" si="223"/>
        <v>3.8538000000000001</v>
      </c>
      <c r="AC670" s="16" t="str">
        <f t="shared" si="224"/>
        <v>—</v>
      </c>
      <c r="AD670" s="16">
        <f t="shared" si="225"/>
        <v>3.7637</v>
      </c>
      <c r="AE670" s="16">
        <f t="shared" si="226"/>
        <v>3.7538</v>
      </c>
      <c r="AF670" s="16">
        <f t="shared" si="227"/>
        <v>3.6736</v>
      </c>
      <c r="AG670" s="16" t="str">
        <f t="shared" si="228"/>
        <v>2B</v>
      </c>
      <c r="AH670" s="16">
        <f t="shared" si="229"/>
        <v>3.6949999999999998</v>
      </c>
      <c r="AI670" s="16">
        <f t="shared" si="230"/>
        <v>3.7250000000000001</v>
      </c>
      <c r="AJ670" s="16">
        <f t="shared" si="231"/>
        <v>3.7667000000000002</v>
      </c>
      <c r="AK670" s="16">
        <f t="shared" si="232"/>
        <v>3.7795000000000001</v>
      </c>
      <c r="AL670" s="16">
        <f t="shared" si="233"/>
        <v>3.875</v>
      </c>
    </row>
    <row r="671" spans="3:38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218"/>
        <v>0</v>
      </c>
      <c r="U671" s="16">
        <f t="shared" si="219"/>
        <v>0</v>
      </c>
      <c r="W671" s="16" t="str">
        <f t="shared" si="216"/>
        <v>37⁄8–6</v>
      </c>
      <c r="X671" s="16" t="str">
        <f t="shared" si="217"/>
        <v>UN</v>
      </c>
      <c r="Y671" s="16" t="str">
        <f t="shared" si="220"/>
        <v>3A</v>
      </c>
      <c r="Z671" s="16">
        <f t="shared" si="221"/>
        <v>0</v>
      </c>
      <c r="AA671" s="16">
        <f t="shared" si="222"/>
        <v>3.875</v>
      </c>
      <c r="AB671" s="16">
        <f t="shared" si="223"/>
        <v>3.8567999999999998</v>
      </c>
      <c r="AC671" s="16" t="str">
        <f t="shared" si="224"/>
        <v>—</v>
      </c>
      <c r="AD671" s="16">
        <f t="shared" si="225"/>
        <v>3.7667000000000002</v>
      </c>
      <c r="AE671" s="16">
        <f t="shared" si="226"/>
        <v>3.7593000000000001</v>
      </c>
      <c r="AF671" s="16">
        <f t="shared" si="227"/>
        <v>3.6766000000000001</v>
      </c>
      <c r="AG671" s="16" t="str">
        <f t="shared" si="228"/>
        <v>3B</v>
      </c>
      <c r="AH671" s="16">
        <f t="shared" si="229"/>
        <v>3.6949999999999998</v>
      </c>
      <c r="AI671" s="16">
        <f t="shared" si="230"/>
        <v>3.7145999999999999</v>
      </c>
      <c r="AJ671" s="16">
        <f t="shared" si="231"/>
        <v>3.7667000000000002</v>
      </c>
      <c r="AK671" s="16">
        <f t="shared" si="232"/>
        <v>3.7763</v>
      </c>
      <c r="AL671" s="16">
        <f t="shared" si="233"/>
        <v>3.875</v>
      </c>
    </row>
    <row r="672" spans="3:38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218"/>
        <v>37⁄8–8</v>
      </c>
      <c r="U672" s="16" t="str">
        <f t="shared" si="219"/>
        <v>UN</v>
      </c>
      <c r="W672" s="16" t="str">
        <f t="shared" si="216"/>
        <v>37⁄8–8</v>
      </c>
      <c r="X672" s="16" t="str">
        <f t="shared" si="217"/>
        <v>UN</v>
      </c>
      <c r="Y672" s="16" t="str">
        <f t="shared" si="220"/>
        <v>2A</v>
      </c>
      <c r="Z672" s="16">
        <f t="shared" si="221"/>
        <v>2.7000000000000001E-3</v>
      </c>
      <c r="AA672" s="16">
        <f t="shared" si="222"/>
        <v>3.8723000000000001</v>
      </c>
      <c r="AB672" s="16">
        <f t="shared" si="223"/>
        <v>3.8573</v>
      </c>
      <c r="AC672" s="16" t="str">
        <f t="shared" si="224"/>
        <v>—</v>
      </c>
      <c r="AD672" s="16">
        <f t="shared" si="225"/>
        <v>3.7911000000000001</v>
      </c>
      <c r="AE672" s="16">
        <f t="shared" si="226"/>
        <v>3.782</v>
      </c>
      <c r="AF672" s="16">
        <f t="shared" si="227"/>
        <v>3.7235</v>
      </c>
      <c r="AG672" s="16" t="str">
        <f t="shared" si="228"/>
        <v>2B</v>
      </c>
      <c r="AH672" s="16">
        <f t="shared" si="229"/>
        <v>3.74</v>
      </c>
      <c r="AI672" s="16">
        <f t="shared" si="230"/>
        <v>3.7650000000000001</v>
      </c>
      <c r="AJ672" s="16">
        <f t="shared" si="231"/>
        <v>3.7938000000000001</v>
      </c>
      <c r="AK672" s="16">
        <f t="shared" si="232"/>
        <v>3.8056000000000001</v>
      </c>
      <c r="AL672" s="16">
        <f t="shared" si="233"/>
        <v>3.875</v>
      </c>
    </row>
    <row r="673" spans="3:38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218"/>
        <v>0</v>
      </c>
      <c r="U673" s="16">
        <f t="shared" si="219"/>
        <v>0</v>
      </c>
      <c r="W673" s="16" t="str">
        <f t="shared" si="216"/>
        <v>37⁄8–8</v>
      </c>
      <c r="X673" s="16" t="str">
        <f t="shared" si="217"/>
        <v>UN</v>
      </c>
      <c r="Y673" s="16" t="str">
        <f t="shared" si="220"/>
        <v>3A</v>
      </c>
      <c r="Z673" s="16">
        <f t="shared" si="221"/>
        <v>0</v>
      </c>
      <c r="AA673" s="16">
        <f t="shared" si="222"/>
        <v>3.875</v>
      </c>
      <c r="AB673" s="16">
        <f t="shared" si="223"/>
        <v>3.86</v>
      </c>
      <c r="AC673" s="16" t="str">
        <f t="shared" si="224"/>
        <v>—</v>
      </c>
      <c r="AD673" s="16">
        <f t="shared" si="225"/>
        <v>3.7938000000000001</v>
      </c>
      <c r="AE673" s="16">
        <f t="shared" si="226"/>
        <v>3.7869999999999999</v>
      </c>
      <c r="AF673" s="16">
        <f t="shared" si="227"/>
        <v>3.7262</v>
      </c>
      <c r="AG673" s="16" t="str">
        <f t="shared" si="228"/>
        <v>3B</v>
      </c>
      <c r="AH673" s="16">
        <f t="shared" si="229"/>
        <v>3.74</v>
      </c>
      <c r="AI673" s="16">
        <f t="shared" si="230"/>
        <v>3.7547000000000001</v>
      </c>
      <c r="AJ673" s="16">
        <f t="shared" si="231"/>
        <v>3.7938000000000001</v>
      </c>
      <c r="AK673" s="16">
        <f t="shared" si="232"/>
        <v>3.8026</v>
      </c>
      <c r="AL673" s="16">
        <f t="shared" si="233"/>
        <v>3.875</v>
      </c>
    </row>
    <row r="674" spans="3:38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218"/>
        <v>37⁄8–12</v>
      </c>
      <c r="U674" s="16" t="str">
        <f t="shared" si="219"/>
        <v>UN</v>
      </c>
      <c r="W674" s="16" t="str">
        <f t="shared" si="216"/>
        <v>37⁄8–12</v>
      </c>
      <c r="X674" s="16" t="str">
        <f t="shared" si="217"/>
        <v>UN</v>
      </c>
      <c r="Y674" s="16" t="str">
        <f t="shared" si="220"/>
        <v>2A</v>
      </c>
      <c r="Z674" s="16">
        <f t="shared" si="221"/>
        <v>2E-3</v>
      </c>
      <c r="AA674" s="16">
        <f t="shared" si="222"/>
        <v>3.8730000000000002</v>
      </c>
      <c r="AB674" s="16">
        <f t="shared" si="223"/>
        <v>3.8616000000000001</v>
      </c>
      <c r="AC674" s="16" t="str">
        <f t="shared" si="224"/>
        <v>—</v>
      </c>
      <c r="AD674" s="16">
        <f t="shared" si="225"/>
        <v>3.8189000000000002</v>
      </c>
      <c r="AE674" s="16">
        <f t="shared" si="226"/>
        <v>3.8123999999999998</v>
      </c>
      <c r="AF674" s="16">
        <f t="shared" si="227"/>
        <v>3.7738</v>
      </c>
      <c r="AG674" s="16" t="str">
        <f t="shared" si="228"/>
        <v>2B</v>
      </c>
      <c r="AH674" s="16">
        <f t="shared" si="229"/>
        <v>3.7850000000000001</v>
      </c>
      <c r="AI674" s="16">
        <f t="shared" si="230"/>
        <v>3.8029999999999999</v>
      </c>
      <c r="AJ674" s="16">
        <f t="shared" si="231"/>
        <v>3.8209</v>
      </c>
      <c r="AK674" s="16">
        <f t="shared" si="232"/>
        <v>3.8294000000000001</v>
      </c>
      <c r="AL674" s="16">
        <f t="shared" si="233"/>
        <v>3.875</v>
      </c>
    </row>
    <row r="675" spans="3:38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218"/>
        <v>0</v>
      </c>
      <c r="U675" s="16">
        <f t="shared" si="219"/>
        <v>0</v>
      </c>
      <c r="W675" s="16" t="str">
        <f t="shared" si="216"/>
        <v>37⁄8–12</v>
      </c>
      <c r="X675" s="16" t="str">
        <f t="shared" si="217"/>
        <v>UN</v>
      </c>
      <c r="Y675" s="16" t="str">
        <f t="shared" si="220"/>
        <v>3A</v>
      </c>
      <c r="Z675" s="16">
        <f t="shared" si="221"/>
        <v>0</v>
      </c>
      <c r="AA675" s="16">
        <f t="shared" si="222"/>
        <v>3.875</v>
      </c>
      <c r="AB675" s="16">
        <f t="shared" si="223"/>
        <v>3.8635999999999999</v>
      </c>
      <c r="AC675" s="16" t="str">
        <f t="shared" si="224"/>
        <v>—</v>
      </c>
      <c r="AD675" s="16">
        <f t="shared" si="225"/>
        <v>3.8209</v>
      </c>
      <c r="AE675" s="16">
        <f t="shared" si="226"/>
        <v>3.8159999999999998</v>
      </c>
      <c r="AF675" s="16">
        <f t="shared" si="227"/>
        <v>3.7757999999999998</v>
      </c>
      <c r="AG675" s="16" t="str">
        <f t="shared" si="228"/>
        <v>3B</v>
      </c>
      <c r="AH675" s="16">
        <f t="shared" si="229"/>
        <v>3.7850000000000001</v>
      </c>
      <c r="AI675" s="16">
        <f t="shared" si="230"/>
        <v>3.7948</v>
      </c>
      <c r="AJ675" s="16">
        <f t="shared" si="231"/>
        <v>3.8209</v>
      </c>
      <c r="AK675" s="16">
        <f t="shared" si="232"/>
        <v>3.8273000000000001</v>
      </c>
      <c r="AL675" s="16">
        <f t="shared" si="233"/>
        <v>3.875</v>
      </c>
    </row>
    <row r="676" spans="3:38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218"/>
        <v>37⁄8–16</v>
      </c>
      <c r="U676" s="16" t="str">
        <f t="shared" si="219"/>
        <v>UN</v>
      </c>
      <c r="W676" s="16" t="str">
        <f t="shared" si="216"/>
        <v>37⁄8–16</v>
      </c>
      <c r="X676" s="16" t="str">
        <f t="shared" si="217"/>
        <v>UN</v>
      </c>
      <c r="Y676" s="16" t="str">
        <f t="shared" si="220"/>
        <v>2A</v>
      </c>
      <c r="Z676" s="16">
        <f t="shared" si="221"/>
        <v>1.8E-3</v>
      </c>
      <c r="AA676" s="16">
        <f t="shared" si="222"/>
        <v>3.8732000000000002</v>
      </c>
      <c r="AB676" s="16">
        <f t="shared" si="223"/>
        <v>3.8637999999999999</v>
      </c>
      <c r="AC676" s="16" t="str">
        <f t="shared" si="224"/>
        <v>—</v>
      </c>
      <c r="AD676" s="16">
        <f t="shared" si="225"/>
        <v>3.8325999999999998</v>
      </c>
      <c r="AE676" s="16">
        <f t="shared" si="226"/>
        <v>3.8267000000000002</v>
      </c>
      <c r="AF676" s="16">
        <f t="shared" si="227"/>
        <v>3.7987000000000002</v>
      </c>
      <c r="AG676" s="16" t="str">
        <f t="shared" si="228"/>
        <v>2B</v>
      </c>
      <c r="AH676" s="16">
        <f t="shared" si="229"/>
        <v>3.8069999999999999</v>
      </c>
      <c r="AI676" s="16">
        <f t="shared" si="230"/>
        <v>3.8210000000000002</v>
      </c>
      <c r="AJ676" s="16">
        <f t="shared" si="231"/>
        <v>3.8344</v>
      </c>
      <c r="AK676" s="16">
        <f t="shared" si="232"/>
        <v>3.8420000000000001</v>
      </c>
      <c r="AL676" s="16">
        <f t="shared" si="233"/>
        <v>3.875</v>
      </c>
    </row>
    <row r="677" spans="3:38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218"/>
        <v>0</v>
      </c>
      <c r="U677" s="16">
        <f t="shared" si="219"/>
        <v>0</v>
      </c>
      <c r="W677" s="16" t="str">
        <f t="shared" si="216"/>
        <v>37⁄8–16</v>
      </c>
      <c r="X677" s="16" t="str">
        <f t="shared" si="217"/>
        <v>UN</v>
      </c>
      <c r="Y677" s="16" t="str">
        <f t="shared" si="220"/>
        <v>3A</v>
      </c>
      <c r="Z677" s="16">
        <f t="shared" si="221"/>
        <v>0</v>
      </c>
      <c r="AA677" s="16">
        <f t="shared" si="222"/>
        <v>3.875</v>
      </c>
      <c r="AB677" s="16">
        <f t="shared" si="223"/>
        <v>3.8656000000000001</v>
      </c>
      <c r="AC677" s="16" t="str">
        <f t="shared" si="224"/>
        <v>—</v>
      </c>
      <c r="AD677" s="16">
        <f t="shared" si="225"/>
        <v>3.8344</v>
      </c>
      <c r="AE677" s="16">
        <f t="shared" si="226"/>
        <v>3.83</v>
      </c>
      <c r="AF677" s="16">
        <f t="shared" si="227"/>
        <v>3.8005</v>
      </c>
      <c r="AG677" s="16" t="str">
        <f t="shared" si="228"/>
        <v>3B</v>
      </c>
      <c r="AH677" s="16">
        <f t="shared" si="229"/>
        <v>3.8069999999999999</v>
      </c>
      <c r="AI677" s="16">
        <f t="shared" si="230"/>
        <v>3.8157999999999999</v>
      </c>
      <c r="AJ677" s="16">
        <f t="shared" si="231"/>
        <v>3.8344</v>
      </c>
      <c r="AK677" s="16">
        <f t="shared" si="232"/>
        <v>3.8401000000000001</v>
      </c>
      <c r="AL677" s="16">
        <f t="shared" si="233"/>
        <v>3.875</v>
      </c>
    </row>
    <row r="678" spans="3:38" x14ac:dyDescent="0.25">
      <c r="C678" s="16" t="s">
        <v>903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218"/>
        <v>4–4</v>
      </c>
      <c r="U678" s="16" t="str">
        <f t="shared" si="219"/>
        <v>UNC</v>
      </c>
      <c r="W678" s="16" t="str">
        <f t="shared" si="216"/>
        <v>4–4</v>
      </c>
      <c r="X678" s="16" t="str">
        <f t="shared" si="217"/>
        <v>UNC</v>
      </c>
      <c r="Y678" s="16" t="str">
        <f t="shared" si="220"/>
        <v>1A</v>
      </c>
      <c r="Z678" s="16">
        <f t="shared" si="221"/>
        <v>3.3999999999999998E-3</v>
      </c>
      <c r="AA678" s="16">
        <f t="shared" si="222"/>
        <v>3.9965999999999999</v>
      </c>
      <c r="AB678" s="16">
        <f t="shared" si="223"/>
        <v>3.9609000000000001</v>
      </c>
      <c r="AC678" s="16" t="str">
        <f t="shared" si="224"/>
        <v>—</v>
      </c>
      <c r="AD678" s="16">
        <f t="shared" si="225"/>
        <v>3.8342000000000001</v>
      </c>
      <c r="AE678" s="16">
        <f t="shared" si="226"/>
        <v>3.8172000000000001</v>
      </c>
      <c r="AF678" s="16">
        <f t="shared" si="227"/>
        <v>3.6989000000000001</v>
      </c>
      <c r="AG678" s="16" t="str">
        <f t="shared" si="228"/>
        <v>1B</v>
      </c>
      <c r="AH678" s="16">
        <f t="shared" si="229"/>
        <v>3.7290000000000001</v>
      </c>
      <c r="AI678" s="16">
        <f t="shared" si="230"/>
        <v>3.7669999999999999</v>
      </c>
      <c r="AJ678" s="16">
        <f t="shared" si="231"/>
        <v>3.8376000000000001</v>
      </c>
      <c r="AK678" s="16">
        <f t="shared" si="232"/>
        <v>3.8597000000000001</v>
      </c>
      <c r="AL678" s="16">
        <f t="shared" si="233"/>
        <v>4</v>
      </c>
    </row>
    <row r="679" spans="3:38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218"/>
        <v>0</v>
      </c>
      <c r="U679" s="16">
        <f t="shared" si="219"/>
        <v>0</v>
      </c>
      <c r="W679" s="16" t="str">
        <f t="shared" si="216"/>
        <v>4–4</v>
      </c>
      <c r="X679" s="16" t="str">
        <f t="shared" si="217"/>
        <v>UNC</v>
      </c>
      <c r="Y679" s="16" t="str">
        <f t="shared" si="220"/>
        <v>2A</v>
      </c>
      <c r="Z679" s="16">
        <f t="shared" si="221"/>
        <v>3.3999999999999998E-3</v>
      </c>
      <c r="AA679" s="16">
        <f t="shared" si="222"/>
        <v>3.9965999999999999</v>
      </c>
      <c r="AB679" s="16">
        <f t="shared" si="223"/>
        <v>3.9727999999999999</v>
      </c>
      <c r="AC679" s="16">
        <f t="shared" si="224"/>
        <v>3.9609000000000001</v>
      </c>
      <c r="AD679" s="16">
        <f t="shared" si="225"/>
        <v>3.8342000000000001</v>
      </c>
      <c r="AE679" s="16">
        <f t="shared" si="226"/>
        <v>3.8229000000000002</v>
      </c>
      <c r="AF679" s="16">
        <f t="shared" si="227"/>
        <v>3.6989000000000001</v>
      </c>
      <c r="AG679" s="16" t="str">
        <f t="shared" si="228"/>
        <v>2B</v>
      </c>
      <c r="AH679" s="16">
        <f t="shared" si="229"/>
        <v>3.7290000000000001</v>
      </c>
      <c r="AI679" s="16">
        <f t="shared" si="230"/>
        <v>3.7669999999999999</v>
      </c>
      <c r="AJ679" s="16">
        <f t="shared" si="231"/>
        <v>3.8376000000000001</v>
      </c>
      <c r="AK679" s="16">
        <f t="shared" si="232"/>
        <v>3.8523000000000001</v>
      </c>
      <c r="AL679" s="16">
        <f t="shared" si="233"/>
        <v>4</v>
      </c>
    </row>
    <row r="680" spans="3:38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218"/>
        <v>0</v>
      </c>
      <c r="U680" s="16">
        <f t="shared" si="219"/>
        <v>0</v>
      </c>
      <c r="W680" s="16" t="str">
        <f t="shared" si="216"/>
        <v>4–4</v>
      </c>
      <c r="X680" s="16" t="str">
        <f t="shared" si="217"/>
        <v>UNC</v>
      </c>
      <c r="Y680" s="16" t="str">
        <f t="shared" si="220"/>
        <v>3A</v>
      </c>
      <c r="Z680" s="16">
        <f t="shared" si="221"/>
        <v>0</v>
      </c>
      <c r="AA680" s="16">
        <f t="shared" si="222"/>
        <v>4</v>
      </c>
      <c r="AB680" s="16">
        <f t="shared" si="223"/>
        <v>3.9762</v>
      </c>
      <c r="AC680" s="16" t="str">
        <f t="shared" si="224"/>
        <v>—</v>
      </c>
      <c r="AD680" s="16">
        <f t="shared" si="225"/>
        <v>3.8376000000000001</v>
      </c>
      <c r="AE680" s="16">
        <f t="shared" si="226"/>
        <v>3.8290999999999999</v>
      </c>
      <c r="AF680" s="16">
        <f t="shared" si="227"/>
        <v>3.7023000000000001</v>
      </c>
      <c r="AG680" s="16" t="str">
        <f t="shared" si="228"/>
        <v>3B</v>
      </c>
      <c r="AH680" s="16">
        <f t="shared" si="229"/>
        <v>3.7290000000000001</v>
      </c>
      <c r="AI680" s="16">
        <f t="shared" si="230"/>
        <v>3.7593999999999999</v>
      </c>
      <c r="AJ680" s="16">
        <f t="shared" si="231"/>
        <v>3.8376000000000001</v>
      </c>
      <c r="AK680" s="16">
        <f t="shared" si="232"/>
        <v>3.8487</v>
      </c>
      <c r="AL680" s="16">
        <f t="shared" si="233"/>
        <v>4</v>
      </c>
    </row>
    <row r="681" spans="3:38" x14ac:dyDescent="0.25">
      <c r="C681" s="16" t="s">
        <v>904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218"/>
        <v>4–6</v>
      </c>
      <c r="U681" s="16" t="str">
        <f t="shared" si="219"/>
        <v>UN</v>
      </c>
      <c r="W681" s="16" t="str">
        <f t="shared" si="216"/>
        <v>4–6</v>
      </c>
      <c r="X681" s="16" t="str">
        <f t="shared" si="217"/>
        <v>UN</v>
      </c>
      <c r="Y681" s="16" t="str">
        <f t="shared" si="220"/>
        <v>2A</v>
      </c>
      <c r="Z681" s="16">
        <f t="shared" si="221"/>
        <v>3.0000000000000001E-3</v>
      </c>
      <c r="AA681" s="16">
        <f t="shared" si="222"/>
        <v>3.9969999999999999</v>
      </c>
      <c r="AB681" s="16">
        <f t="shared" si="223"/>
        <v>3.9788000000000001</v>
      </c>
      <c r="AC681" s="16" t="str">
        <f t="shared" si="224"/>
        <v>—</v>
      </c>
      <c r="AD681" s="16">
        <f t="shared" si="225"/>
        <v>3.8887</v>
      </c>
      <c r="AE681" s="16">
        <f t="shared" si="226"/>
        <v>3.8788</v>
      </c>
      <c r="AF681" s="16">
        <f t="shared" si="227"/>
        <v>3.7986</v>
      </c>
      <c r="AG681" s="16" t="str">
        <f t="shared" si="228"/>
        <v>2B</v>
      </c>
      <c r="AH681" s="16">
        <f t="shared" si="229"/>
        <v>3.82</v>
      </c>
      <c r="AI681" s="16">
        <f t="shared" si="230"/>
        <v>3.85</v>
      </c>
      <c r="AJ681" s="16">
        <f t="shared" si="231"/>
        <v>3.8917000000000002</v>
      </c>
      <c r="AK681" s="16">
        <f t="shared" si="232"/>
        <v>3.9045999999999998</v>
      </c>
      <c r="AL681" s="16">
        <f t="shared" si="233"/>
        <v>4</v>
      </c>
    </row>
    <row r="682" spans="3:38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218"/>
        <v>0</v>
      </c>
      <c r="U682" s="16">
        <f t="shared" si="219"/>
        <v>0</v>
      </c>
      <c r="W682" s="16" t="str">
        <f t="shared" si="216"/>
        <v>4–6</v>
      </c>
      <c r="X682" s="16" t="str">
        <f t="shared" si="217"/>
        <v>UN</v>
      </c>
      <c r="Y682" s="16" t="str">
        <f t="shared" si="220"/>
        <v>3A</v>
      </c>
      <c r="Z682" s="16">
        <f t="shared" si="221"/>
        <v>0</v>
      </c>
      <c r="AA682" s="16">
        <f t="shared" si="222"/>
        <v>4</v>
      </c>
      <c r="AB682" s="16">
        <f t="shared" si="223"/>
        <v>3.9817999999999998</v>
      </c>
      <c r="AC682" s="16" t="str">
        <f t="shared" si="224"/>
        <v>—</v>
      </c>
      <c r="AD682" s="16">
        <f t="shared" si="225"/>
        <v>3.8917000000000002</v>
      </c>
      <c r="AE682" s="16">
        <f t="shared" si="226"/>
        <v>3.8843000000000001</v>
      </c>
      <c r="AF682" s="16">
        <f t="shared" si="227"/>
        <v>3.8016000000000001</v>
      </c>
      <c r="AG682" s="16" t="str">
        <f t="shared" si="228"/>
        <v>3B</v>
      </c>
      <c r="AH682" s="16">
        <f t="shared" si="229"/>
        <v>3.82</v>
      </c>
      <c r="AI682" s="16">
        <f t="shared" si="230"/>
        <v>3.8395999999999999</v>
      </c>
      <c r="AJ682" s="16">
        <f t="shared" si="231"/>
        <v>3.8917000000000002</v>
      </c>
      <c r="AK682" s="16">
        <f t="shared" si="232"/>
        <v>3.9014000000000002</v>
      </c>
      <c r="AL682" s="16">
        <f t="shared" si="233"/>
        <v>4</v>
      </c>
    </row>
    <row r="683" spans="3:38" x14ac:dyDescent="0.25">
      <c r="C683" s="16" t="s">
        <v>905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218"/>
        <v>4–8</v>
      </c>
      <c r="U683" s="16" t="str">
        <f t="shared" si="219"/>
        <v>UN</v>
      </c>
      <c r="W683" s="16" t="str">
        <f t="shared" si="216"/>
        <v>4–8</v>
      </c>
      <c r="X683" s="16" t="str">
        <f t="shared" si="217"/>
        <v>UN</v>
      </c>
      <c r="Y683" s="16" t="str">
        <f t="shared" si="220"/>
        <v>2A</v>
      </c>
      <c r="Z683" s="16">
        <f t="shared" si="221"/>
        <v>2.7000000000000001E-3</v>
      </c>
      <c r="AA683" s="16">
        <f t="shared" si="222"/>
        <v>3.9973000000000001</v>
      </c>
      <c r="AB683" s="16">
        <f t="shared" si="223"/>
        <v>3.9823</v>
      </c>
      <c r="AC683" s="16">
        <f t="shared" si="224"/>
        <v>3.9748000000000001</v>
      </c>
      <c r="AD683" s="16">
        <f t="shared" si="225"/>
        <v>3.9161000000000001</v>
      </c>
      <c r="AE683" s="16">
        <f t="shared" si="226"/>
        <v>3.907</v>
      </c>
      <c r="AF683" s="16">
        <f t="shared" si="227"/>
        <v>3.8485</v>
      </c>
      <c r="AG683" s="16" t="str">
        <f t="shared" si="228"/>
        <v>2B</v>
      </c>
      <c r="AH683" s="16">
        <f t="shared" si="229"/>
        <v>3.8650000000000002</v>
      </c>
      <c r="AI683" s="16">
        <f t="shared" si="230"/>
        <v>3.89</v>
      </c>
      <c r="AJ683" s="16">
        <f t="shared" si="231"/>
        <v>3.9188000000000001</v>
      </c>
      <c r="AK683" s="16">
        <f t="shared" si="232"/>
        <v>3.9306999999999999</v>
      </c>
      <c r="AL683" s="16">
        <f t="shared" si="233"/>
        <v>4</v>
      </c>
    </row>
    <row r="684" spans="3:38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218"/>
        <v>0</v>
      </c>
      <c r="U684" s="16">
        <f t="shared" si="219"/>
        <v>0</v>
      </c>
      <c r="W684" s="16" t="str">
        <f t="shared" si="216"/>
        <v>4–8</v>
      </c>
      <c r="X684" s="16" t="str">
        <f t="shared" si="217"/>
        <v>UN</v>
      </c>
      <c r="Y684" s="16" t="str">
        <f t="shared" si="220"/>
        <v>3A</v>
      </c>
      <c r="Z684" s="16">
        <f t="shared" si="221"/>
        <v>0</v>
      </c>
      <c r="AA684" s="16">
        <f t="shared" si="222"/>
        <v>4</v>
      </c>
      <c r="AB684" s="16">
        <f t="shared" si="223"/>
        <v>3.9849999999999999</v>
      </c>
      <c r="AC684" s="16" t="str">
        <f t="shared" si="224"/>
        <v>—</v>
      </c>
      <c r="AD684" s="16">
        <f t="shared" si="225"/>
        <v>3.9188000000000001</v>
      </c>
      <c r="AE684" s="16">
        <f t="shared" si="226"/>
        <v>3.9119999999999999</v>
      </c>
      <c r="AF684" s="16">
        <f t="shared" si="227"/>
        <v>3.8512</v>
      </c>
      <c r="AG684" s="16" t="str">
        <f t="shared" si="228"/>
        <v>3B</v>
      </c>
      <c r="AH684" s="16">
        <f t="shared" si="229"/>
        <v>3.8650000000000002</v>
      </c>
      <c r="AI684" s="16">
        <f t="shared" si="230"/>
        <v>3.8797000000000001</v>
      </c>
      <c r="AJ684" s="16">
        <f t="shared" si="231"/>
        <v>3.9188000000000001</v>
      </c>
      <c r="AK684" s="16">
        <f t="shared" si="232"/>
        <v>3.9277000000000002</v>
      </c>
      <c r="AL684" s="16">
        <f t="shared" si="233"/>
        <v>4</v>
      </c>
    </row>
    <row r="685" spans="3:38" x14ac:dyDescent="0.25">
      <c r="C685" s="16" t="s">
        <v>906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218"/>
        <v>4–10</v>
      </c>
      <c r="U685" s="16" t="str">
        <f t="shared" si="219"/>
        <v>UNS</v>
      </c>
      <c r="W685" s="16" t="str">
        <f t="shared" si="216"/>
        <v>4–10</v>
      </c>
      <c r="X685" s="16" t="str">
        <f t="shared" si="217"/>
        <v>UNS</v>
      </c>
      <c r="Y685" s="16" t="str">
        <f t="shared" si="220"/>
        <v>2A</v>
      </c>
      <c r="Z685" s="16">
        <f t="shared" si="221"/>
        <v>2.0999999999999999E-3</v>
      </c>
      <c r="AA685" s="16">
        <f t="shared" si="222"/>
        <v>3.9979</v>
      </c>
      <c r="AB685" s="16">
        <f t="shared" si="223"/>
        <v>3.9849999999999999</v>
      </c>
      <c r="AC685" s="16" t="str">
        <f t="shared" si="224"/>
        <v>—</v>
      </c>
      <c r="AD685" s="16">
        <f t="shared" si="225"/>
        <v>3.9329000000000001</v>
      </c>
      <c r="AE685" s="16">
        <f t="shared" si="226"/>
        <v>3.9258999999999999</v>
      </c>
      <c r="AF685" s="16">
        <f t="shared" si="227"/>
        <v>3.8767999999999998</v>
      </c>
      <c r="AG685" s="16" t="str">
        <f t="shared" si="228"/>
        <v>2B</v>
      </c>
      <c r="AH685" s="16">
        <f t="shared" si="229"/>
        <v>3.8919999999999999</v>
      </c>
      <c r="AI685" s="16">
        <f t="shared" si="230"/>
        <v>3.9129999999999998</v>
      </c>
      <c r="AJ685" s="16">
        <f t="shared" si="231"/>
        <v>3.9350000000000001</v>
      </c>
      <c r="AK685" s="16">
        <f t="shared" si="232"/>
        <v>3.9441000000000002</v>
      </c>
      <c r="AL685" s="16">
        <f t="shared" si="233"/>
        <v>4</v>
      </c>
    </row>
    <row r="686" spans="3:38" x14ac:dyDescent="0.25">
      <c r="C686" s="16" t="s">
        <v>907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218"/>
        <v>4–12</v>
      </c>
      <c r="U686" s="16" t="str">
        <f t="shared" si="219"/>
        <v>UN</v>
      </c>
      <c r="W686" s="16" t="str">
        <f t="shared" si="216"/>
        <v>4–12</v>
      </c>
      <c r="X686" s="16" t="str">
        <f t="shared" si="217"/>
        <v>UN</v>
      </c>
      <c r="Y686" s="16" t="str">
        <f t="shared" si="220"/>
        <v>2A</v>
      </c>
      <c r="Z686" s="16">
        <f t="shared" si="221"/>
        <v>2E-3</v>
      </c>
      <c r="AA686" s="16">
        <f t="shared" si="222"/>
        <v>3.9980000000000002</v>
      </c>
      <c r="AB686" s="16">
        <f t="shared" si="223"/>
        <v>3.9866000000000001</v>
      </c>
      <c r="AC686" s="16" t="str">
        <f t="shared" si="224"/>
        <v>—</v>
      </c>
      <c r="AD686" s="16">
        <f t="shared" si="225"/>
        <v>3.9439000000000002</v>
      </c>
      <c r="AE686" s="16">
        <f t="shared" si="226"/>
        <v>3.9373999999999998</v>
      </c>
      <c r="AF686" s="16">
        <f t="shared" si="227"/>
        <v>3.8988</v>
      </c>
      <c r="AG686" s="16" t="str">
        <f t="shared" si="228"/>
        <v>2B</v>
      </c>
      <c r="AH686" s="16">
        <f t="shared" si="229"/>
        <v>3.91</v>
      </c>
      <c r="AI686" s="16">
        <f t="shared" si="230"/>
        <v>3.9279999999999999</v>
      </c>
      <c r="AJ686" s="16">
        <f t="shared" si="231"/>
        <v>3.9459</v>
      </c>
      <c r="AK686" s="16">
        <f t="shared" si="232"/>
        <v>3.9544000000000001</v>
      </c>
      <c r="AL686" s="16">
        <f t="shared" si="233"/>
        <v>4</v>
      </c>
    </row>
    <row r="687" spans="3:38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218"/>
        <v>0</v>
      </c>
      <c r="U687" s="16">
        <f t="shared" si="219"/>
        <v>0</v>
      </c>
      <c r="W687" s="16" t="str">
        <f t="shared" si="216"/>
        <v>4–12</v>
      </c>
      <c r="X687" s="16" t="str">
        <f t="shared" si="217"/>
        <v>UN</v>
      </c>
      <c r="Y687" s="16" t="str">
        <f t="shared" si="220"/>
        <v>3A</v>
      </c>
      <c r="Z687" s="16">
        <f t="shared" si="221"/>
        <v>0</v>
      </c>
      <c r="AA687" s="16">
        <f t="shared" si="222"/>
        <v>4</v>
      </c>
      <c r="AB687" s="16">
        <f t="shared" si="223"/>
        <v>3.9885999999999999</v>
      </c>
      <c r="AC687" s="16" t="str">
        <f t="shared" si="224"/>
        <v>—</v>
      </c>
      <c r="AD687" s="16">
        <f t="shared" si="225"/>
        <v>3.9459</v>
      </c>
      <c r="AE687" s="16">
        <f t="shared" si="226"/>
        <v>3.9409999999999998</v>
      </c>
      <c r="AF687" s="16">
        <f t="shared" si="227"/>
        <v>3.9007999999999998</v>
      </c>
      <c r="AG687" s="16" t="str">
        <f t="shared" si="228"/>
        <v>3B</v>
      </c>
      <c r="AH687" s="16">
        <f t="shared" si="229"/>
        <v>3.91</v>
      </c>
      <c r="AI687" s="16">
        <f t="shared" si="230"/>
        <v>3.9198</v>
      </c>
      <c r="AJ687" s="16">
        <f t="shared" si="231"/>
        <v>3.9459</v>
      </c>
      <c r="AK687" s="16">
        <f t="shared" si="232"/>
        <v>3.9523000000000001</v>
      </c>
      <c r="AL687" s="16">
        <f t="shared" si="233"/>
        <v>4</v>
      </c>
    </row>
    <row r="688" spans="3:38" x14ac:dyDescent="0.25">
      <c r="C688" s="16" t="s">
        <v>908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218"/>
        <v>4–14</v>
      </c>
      <c r="U688" s="16" t="str">
        <f t="shared" si="219"/>
        <v>UNS</v>
      </c>
      <c r="W688" s="16" t="str">
        <f t="shared" si="216"/>
        <v>4–14</v>
      </c>
      <c r="X688" s="16" t="str">
        <f t="shared" si="217"/>
        <v>UNS</v>
      </c>
      <c r="Y688" s="16" t="str">
        <f t="shared" si="220"/>
        <v>2A</v>
      </c>
      <c r="Z688" s="16">
        <f t="shared" si="221"/>
        <v>1.8E-3</v>
      </c>
      <c r="AA688" s="16">
        <f t="shared" si="222"/>
        <v>3.9982000000000002</v>
      </c>
      <c r="AB688" s="16">
        <f t="shared" si="223"/>
        <v>3.9878999999999998</v>
      </c>
      <c r="AC688" s="16" t="str">
        <f t="shared" si="224"/>
        <v>—</v>
      </c>
      <c r="AD688" s="16">
        <f t="shared" si="225"/>
        <v>3.9518</v>
      </c>
      <c r="AE688" s="16">
        <f t="shared" si="226"/>
        <v>3.9456000000000002</v>
      </c>
      <c r="AF688" s="16">
        <f t="shared" si="227"/>
        <v>3.9131999999999998</v>
      </c>
      <c r="AG688" s="16" t="str">
        <f t="shared" si="228"/>
        <v>2B</v>
      </c>
      <c r="AH688" s="16">
        <f t="shared" si="229"/>
        <v>3.923</v>
      </c>
      <c r="AI688" s="16">
        <f t="shared" si="230"/>
        <v>3.9380000000000002</v>
      </c>
      <c r="AJ688" s="16">
        <f t="shared" si="231"/>
        <v>3.9535999999999998</v>
      </c>
      <c r="AK688" s="16">
        <f t="shared" si="232"/>
        <v>3.9615999999999998</v>
      </c>
      <c r="AL688" s="16">
        <f t="shared" si="233"/>
        <v>4</v>
      </c>
    </row>
    <row r="689" spans="3:38" x14ac:dyDescent="0.25">
      <c r="C689" s="16" t="s">
        <v>909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218"/>
        <v>4–16</v>
      </c>
      <c r="U689" s="16" t="str">
        <f t="shared" si="219"/>
        <v>UN</v>
      </c>
      <c r="W689" s="16" t="str">
        <f t="shared" si="216"/>
        <v>4–16</v>
      </c>
      <c r="X689" s="16" t="str">
        <f t="shared" si="217"/>
        <v>UN</v>
      </c>
      <c r="Y689" s="16" t="str">
        <f t="shared" si="220"/>
        <v>2A</v>
      </c>
      <c r="Z689" s="16">
        <f t="shared" si="221"/>
        <v>1.8E-3</v>
      </c>
      <c r="AA689" s="16">
        <f t="shared" si="222"/>
        <v>3.9982000000000002</v>
      </c>
      <c r="AB689" s="16">
        <f t="shared" si="223"/>
        <v>3.9887999999999999</v>
      </c>
      <c r="AC689" s="16" t="str">
        <f t="shared" si="224"/>
        <v>—</v>
      </c>
      <c r="AD689" s="16">
        <f t="shared" si="225"/>
        <v>3.9575999999999998</v>
      </c>
      <c r="AE689" s="16">
        <f t="shared" si="226"/>
        <v>3.9517000000000002</v>
      </c>
      <c r="AF689" s="16">
        <f t="shared" si="227"/>
        <v>3.9237000000000002</v>
      </c>
      <c r="AG689" s="16" t="str">
        <f t="shared" si="228"/>
        <v>2B</v>
      </c>
      <c r="AH689" s="16">
        <f t="shared" si="229"/>
        <v>3.9319999999999999</v>
      </c>
      <c r="AI689" s="16">
        <f t="shared" si="230"/>
        <v>3.9460000000000002</v>
      </c>
      <c r="AJ689" s="16">
        <f t="shared" si="231"/>
        <v>3.9594</v>
      </c>
      <c r="AK689" s="16">
        <f t="shared" si="232"/>
        <v>3.9670000000000001</v>
      </c>
      <c r="AL689" s="16">
        <f t="shared" si="233"/>
        <v>4</v>
      </c>
    </row>
    <row r="690" spans="3:38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218"/>
        <v>0</v>
      </c>
      <c r="U690" s="16">
        <f t="shared" si="219"/>
        <v>0</v>
      </c>
      <c r="W690" s="16" t="str">
        <f t="shared" si="216"/>
        <v>4–16</v>
      </c>
      <c r="X690" s="16" t="str">
        <f t="shared" si="217"/>
        <v>UN</v>
      </c>
      <c r="Y690" s="16" t="str">
        <f t="shared" si="220"/>
        <v>3A</v>
      </c>
      <c r="Z690" s="16">
        <f t="shared" si="221"/>
        <v>0</v>
      </c>
      <c r="AA690" s="16">
        <f t="shared" si="222"/>
        <v>4</v>
      </c>
      <c r="AB690" s="16">
        <f t="shared" si="223"/>
        <v>3.9906000000000001</v>
      </c>
      <c r="AC690" s="16" t="str">
        <f t="shared" si="224"/>
        <v>—</v>
      </c>
      <c r="AD690" s="16">
        <f t="shared" si="225"/>
        <v>3.9594</v>
      </c>
      <c r="AE690" s="16">
        <f t="shared" si="226"/>
        <v>3.9550000000000001</v>
      </c>
      <c r="AF690" s="16">
        <f t="shared" si="227"/>
        <v>3.9255</v>
      </c>
      <c r="AG690" s="16" t="str">
        <f t="shared" si="228"/>
        <v>3B</v>
      </c>
      <c r="AH690" s="16">
        <f t="shared" si="229"/>
        <v>3.9319999999999999</v>
      </c>
      <c r="AI690" s="16">
        <f t="shared" si="230"/>
        <v>3.9407999999999999</v>
      </c>
      <c r="AJ690" s="16">
        <f t="shared" si="231"/>
        <v>3.9594</v>
      </c>
      <c r="AK690" s="16">
        <f t="shared" si="232"/>
        <v>3.9651000000000001</v>
      </c>
      <c r="AL690" s="16">
        <f t="shared" si="233"/>
        <v>4</v>
      </c>
    </row>
    <row r="691" spans="3:38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218"/>
        <v>41⁄4–10</v>
      </c>
      <c r="U691" s="16" t="str">
        <f t="shared" si="219"/>
        <v>UNS</v>
      </c>
      <c r="W691" s="16" t="str">
        <f t="shared" si="216"/>
        <v>41⁄4–10</v>
      </c>
      <c r="X691" s="16" t="str">
        <f t="shared" si="217"/>
        <v>UNS</v>
      </c>
      <c r="Y691" s="16" t="str">
        <f t="shared" si="220"/>
        <v>2A</v>
      </c>
      <c r="Z691" s="16">
        <f t="shared" si="221"/>
        <v>2.0999999999999999E-3</v>
      </c>
      <c r="AA691" s="16">
        <f t="shared" si="222"/>
        <v>4.2478999999999996</v>
      </c>
      <c r="AB691" s="16">
        <f t="shared" si="223"/>
        <v>4.2350000000000003</v>
      </c>
      <c r="AC691" s="16" t="str">
        <f t="shared" si="224"/>
        <v>—</v>
      </c>
      <c r="AD691" s="16">
        <f t="shared" si="225"/>
        <v>4.1829000000000001</v>
      </c>
      <c r="AE691" s="16">
        <f t="shared" si="226"/>
        <v>4.1759000000000004</v>
      </c>
      <c r="AF691" s="16">
        <f t="shared" si="227"/>
        <v>4.1288999999999998</v>
      </c>
      <c r="AG691" s="16" t="str">
        <f t="shared" si="228"/>
        <v>2B</v>
      </c>
      <c r="AH691" s="16">
        <f t="shared" si="229"/>
        <v>4.1420000000000003</v>
      </c>
      <c r="AI691" s="16">
        <f t="shared" si="230"/>
        <v>4.1630000000000003</v>
      </c>
      <c r="AJ691" s="16">
        <f t="shared" si="231"/>
        <v>4.1849999999999996</v>
      </c>
      <c r="AK691" s="16">
        <f t="shared" si="232"/>
        <v>4.1940999999999997</v>
      </c>
      <c r="AL691" s="16">
        <f t="shared" si="233"/>
        <v>4.25</v>
      </c>
    </row>
    <row r="692" spans="3:38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218"/>
        <v>41⁄4–14</v>
      </c>
      <c r="U692" s="16" t="str">
        <f t="shared" si="219"/>
        <v>UNS</v>
      </c>
      <c r="W692" s="16" t="str">
        <f t="shared" si="216"/>
        <v>41⁄4–14</v>
      </c>
      <c r="X692" s="16" t="str">
        <f t="shared" si="217"/>
        <v>UNS</v>
      </c>
      <c r="Y692" s="16" t="str">
        <f t="shared" si="220"/>
        <v>2A</v>
      </c>
      <c r="Z692" s="16">
        <f t="shared" si="221"/>
        <v>1.8E-3</v>
      </c>
      <c r="AA692" s="16">
        <f t="shared" si="222"/>
        <v>4.2481999999999998</v>
      </c>
      <c r="AB692" s="16">
        <f t="shared" si="223"/>
        <v>4.2378999999999998</v>
      </c>
      <c r="AC692" s="16" t="str">
        <f t="shared" si="224"/>
        <v>—</v>
      </c>
      <c r="AD692" s="16">
        <f t="shared" si="225"/>
        <v>4.2018000000000004</v>
      </c>
      <c r="AE692" s="16">
        <f t="shared" si="226"/>
        <v>4.1955999999999998</v>
      </c>
      <c r="AF692" s="16">
        <f t="shared" si="227"/>
        <v>4.1631999999999998</v>
      </c>
      <c r="AG692" s="16" t="str">
        <f t="shared" si="228"/>
        <v>2B</v>
      </c>
      <c r="AH692" s="16">
        <f t="shared" si="229"/>
        <v>4.173</v>
      </c>
      <c r="AI692" s="16">
        <f t="shared" si="230"/>
        <v>4.1879999999999997</v>
      </c>
      <c r="AJ692" s="16">
        <f t="shared" si="231"/>
        <v>4.2035999999999998</v>
      </c>
      <c r="AK692" s="16">
        <f t="shared" si="232"/>
        <v>4.2115999999999998</v>
      </c>
      <c r="AL692" s="16">
        <f t="shared" si="233"/>
        <v>4.25</v>
      </c>
    </row>
    <row r="693" spans="3:38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218"/>
        <v>41⁄4–12</v>
      </c>
      <c r="U693" s="16" t="str">
        <f t="shared" si="219"/>
        <v>UN</v>
      </c>
      <c r="W693" s="16" t="str">
        <f t="shared" si="216"/>
        <v>41⁄4–12</v>
      </c>
      <c r="X693" s="16" t="str">
        <f t="shared" si="217"/>
        <v>UN</v>
      </c>
      <c r="Y693" s="16" t="str">
        <f t="shared" si="220"/>
        <v>2A</v>
      </c>
      <c r="Z693" s="16">
        <f t="shared" si="221"/>
        <v>2E-3</v>
      </c>
      <c r="AA693" s="16">
        <f t="shared" si="222"/>
        <v>4.2480000000000002</v>
      </c>
      <c r="AB693" s="16">
        <f t="shared" si="223"/>
        <v>4.2366000000000001</v>
      </c>
      <c r="AC693" s="16" t="str">
        <f t="shared" si="224"/>
        <v>—</v>
      </c>
      <c r="AD693" s="16">
        <f t="shared" si="225"/>
        <v>4.1939000000000002</v>
      </c>
      <c r="AE693" s="16">
        <f t="shared" si="226"/>
        <v>4.1874000000000002</v>
      </c>
      <c r="AF693" s="16">
        <f t="shared" si="227"/>
        <v>4.1487999999999996</v>
      </c>
      <c r="AG693" s="16" t="str">
        <f t="shared" si="228"/>
        <v>2B</v>
      </c>
      <c r="AH693" s="16">
        <f t="shared" si="229"/>
        <v>4.16</v>
      </c>
      <c r="AI693" s="16">
        <f t="shared" si="230"/>
        <v>4.1779999999999999</v>
      </c>
      <c r="AJ693" s="16">
        <f t="shared" si="231"/>
        <v>4.1959</v>
      </c>
      <c r="AK693" s="16">
        <f t="shared" si="232"/>
        <v>4.2043999999999997</v>
      </c>
      <c r="AL693" s="16">
        <f t="shared" si="233"/>
        <v>4.25</v>
      </c>
    </row>
    <row r="694" spans="3:38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218"/>
        <v>0</v>
      </c>
      <c r="U694" s="16">
        <f t="shared" si="219"/>
        <v>0</v>
      </c>
      <c r="W694" s="16" t="str">
        <f t="shared" si="216"/>
        <v>41⁄4–12</v>
      </c>
      <c r="X694" s="16" t="str">
        <f t="shared" si="217"/>
        <v>UN</v>
      </c>
      <c r="Y694" s="16" t="str">
        <f t="shared" si="220"/>
        <v>3A</v>
      </c>
      <c r="Z694" s="16">
        <f t="shared" si="221"/>
        <v>0</v>
      </c>
      <c r="AA694" s="16">
        <f t="shared" si="222"/>
        <v>4.25</v>
      </c>
      <c r="AB694" s="16">
        <f t="shared" si="223"/>
        <v>4.2385999999999999</v>
      </c>
      <c r="AC694" s="16" t="str">
        <f t="shared" si="224"/>
        <v>—</v>
      </c>
      <c r="AD694" s="16">
        <f t="shared" si="225"/>
        <v>4.1959</v>
      </c>
      <c r="AE694" s="16">
        <f t="shared" si="226"/>
        <v>4.1909999999999998</v>
      </c>
      <c r="AF694" s="16">
        <f t="shared" si="227"/>
        <v>4.1508000000000003</v>
      </c>
      <c r="AG694" s="16" t="str">
        <f t="shared" si="228"/>
        <v>3B</v>
      </c>
      <c r="AH694" s="16">
        <f t="shared" si="229"/>
        <v>4.16</v>
      </c>
      <c r="AI694" s="16">
        <f t="shared" si="230"/>
        <v>4.1698000000000004</v>
      </c>
      <c r="AJ694" s="16">
        <f t="shared" si="231"/>
        <v>4.1959</v>
      </c>
      <c r="AK694" s="16">
        <f t="shared" si="232"/>
        <v>4.2023000000000001</v>
      </c>
      <c r="AL694" s="16">
        <f t="shared" si="233"/>
        <v>4.25</v>
      </c>
    </row>
    <row r="695" spans="3:38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218"/>
        <v>41⁄4–16</v>
      </c>
      <c r="U695" s="16" t="str">
        <f t="shared" si="219"/>
        <v>UN</v>
      </c>
      <c r="W695" s="16" t="str">
        <f t="shared" si="216"/>
        <v>41⁄4–16</v>
      </c>
      <c r="X695" s="16" t="str">
        <f t="shared" si="217"/>
        <v>UN</v>
      </c>
      <c r="Y695" s="16" t="str">
        <f t="shared" si="220"/>
        <v>2A</v>
      </c>
      <c r="Z695" s="16">
        <f t="shared" si="221"/>
        <v>1.8E-3</v>
      </c>
      <c r="AA695" s="16">
        <f t="shared" si="222"/>
        <v>4.2481999999999998</v>
      </c>
      <c r="AB695" s="16">
        <f t="shared" si="223"/>
        <v>4.2388000000000003</v>
      </c>
      <c r="AC695" s="16" t="str">
        <f t="shared" si="224"/>
        <v>—</v>
      </c>
      <c r="AD695" s="16">
        <f t="shared" si="225"/>
        <v>4.2076000000000002</v>
      </c>
      <c r="AE695" s="16">
        <f t="shared" si="226"/>
        <v>4.2016999999999998</v>
      </c>
      <c r="AF695" s="16">
        <f t="shared" si="227"/>
        <v>4.1737000000000002</v>
      </c>
      <c r="AG695" s="16" t="str">
        <f t="shared" si="228"/>
        <v>2B</v>
      </c>
      <c r="AH695" s="16">
        <f t="shared" si="229"/>
        <v>4.1820000000000004</v>
      </c>
      <c r="AI695" s="16">
        <f t="shared" si="230"/>
        <v>4.1959999999999997</v>
      </c>
      <c r="AJ695" s="16">
        <f t="shared" si="231"/>
        <v>4.2093999999999996</v>
      </c>
      <c r="AK695" s="16">
        <f t="shared" si="232"/>
        <v>4.2169999999999996</v>
      </c>
      <c r="AL695" s="16">
        <f t="shared" si="233"/>
        <v>4.25</v>
      </c>
    </row>
    <row r="696" spans="3:38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218"/>
        <v>0</v>
      </c>
      <c r="U696" s="16">
        <f t="shared" si="219"/>
        <v>0</v>
      </c>
      <c r="W696" s="16" t="str">
        <f t="shared" si="216"/>
        <v>41⁄4–16</v>
      </c>
      <c r="X696" s="16" t="str">
        <f t="shared" si="217"/>
        <v>UN</v>
      </c>
      <c r="Y696" s="16" t="str">
        <f t="shared" si="220"/>
        <v>3A</v>
      </c>
      <c r="Z696" s="16">
        <f t="shared" si="221"/>
        <v>0</v>
      </c>
      <c r="AA696" s="16">
        <f t="shared" si="222"/>
        <v>4.25</v>
      </c>
      <c r="AB696" s="16">
        <f t="shared" si="223"/>
        <v>4.2405999999999997</v>
      </c>
      <c r="AC696" s="16" t="str">
        <f t="shared" si="224"/>
        <v>—</v>
      </c>
      <c r="AD696" s="16">
        <f t="shared" si="225"/>
        <v>4.2093999999999996</v>
      </c>
      <c r="AE696" s="16">
        <f t="shared" si="226"/>
        <v>4.2050000000000001</v>
      </c>
      <c r="AF696" s="16">
        <f t="shared" si="227"/>
        <v>4.1755000000000004</v>
      </c>
      <c r="AG696" s="16" t="str">
        <f t="shared" si="228"/>
        <v>3B</v>
      </c>
      <c r="AH696" s="16">
        <f t="shared" si="229"/>
        <v>4.1820000000000004</v>
      </c>
      <c r="AI696" s="16">
        <f t="shared" si="230"/>
        <v>4.1900000000000004</v>
      </c>
      <c r="AJ696" s="16">
        <f t="shared" si="231"/>
        <v>4.2093999999999996</v>
      </c>
      <c r="AK696" s="16">
        <f t="shared" si="232"/>
        <v>4.2150999999999996</v>
      </c>
      <c r="AL696" s="16">
        <f t="shared" si="233"/>
        <v>4.25</v>
      </c>
    </row>
    <row r="697" spans="3:38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218"/>
        <v>41⁄2–10</v>
      </c>
      <c r="U697" s="16" t="str">
        <f t="shared" si="219"/>
        <v>UNS</v>
      </c>
      <c r="W697" s="16" t="str">
        <f t="shared" si="216"/>
        <v>41⁄2–10</v>
      </c>
      <c r="X697" s="16" t="str">
        <f t="shared" si="217"/>
        <v>UNS</v>
      </c>
      <c r="Y697" s="16" t="str">
        <f t="shared" si="220"/>
        <v>2A</v>
      </c>
      <c r="Z697" s="16">
        <f t="shared" si="221"/>
        <v>2.0999999999999999E-3</v>
      </c>
      <c r="AA697" s="16">
        <f t="shared" si="222"/>
        <v>4.4978999999999996</v>
      </c>
      <c r="AB697" s="16">
        <f t="shared" si="223"/>
        <v>4.4850000000000003</v>
      </c>
      <c r="AC697" s="16" t="str">
        <f t="shared" si="224"/>
        <v>—</v>
      </c>
      <c r="AD697" s="16">
        <f t="shared" si="225"/>
        <v>4.4329000000000001</v>
      </c>
      <c r="AE697" s="16">
        <f t="shared" si="226"/>
        <v>4.4259000000000004</v>
      </c>
      <c r="AF697" s="16">
        <f t="shared" si="227"/>
        <v>4.3788999999999998</v>
      </c>
      <c r="AG697" s="16" t="str">
        <f t="shared" si="228"/>
        <v>2B</v>
      </c>
      <c r="AH697" s="16">
        <f t="shared" si="229"/>
        <v>4.3920000000000003</v>
      </c>
      <c r="AI697" s="16">
        <f t="shared" si="230"/>
        <v>4.4130000000000003</v>
      </c>
      <c r="AJ697" s="16">
        <f t="shared" si="231"/>
        <v>4.4349999999999996</v>
      </c>
      <c r="AK697" s="16">
        <f t="shared" si="232"/>
        <v>4.4440999999999997</v>
      </c>
      <c r="AL697" s="16">
        <f t="shared" si="233"/>
        <v>4.5</v>
      </c>
    </row>
    <row r="698" spans="3:38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218"/>
        <v>41⁄2–14</v>
      </c>
      <c r="U698" s="16" t="str">
        <f t="shared" si="219"/>
        <v>UNS</v>
      </c>
      <c r="W698" s="16" t="str">
        <f t="shared" si="216"/>
        <v>41⁄2–14</v>
      </c>
      <c r="X698" s="16" t="str">
        <f t="shared" si="217"/>
        <v>UNS</v>
      </c>
      <c r="Y698" s="16" t="str">
        <f t="shared" si="220"/>
        <v>2A</v>
      </c>
      <c r="Z698" s="16">
        <f t="shared" si="221"/>
        <v>1.8E-3</v>
      </c>
      <c r="AA698" s="16">
        <f t="shared" si="222"/>
        <v>4.4981999999999998</v>
      </c>
      <c r="AB698" s="16">
        <f t="shared" si="223"/>
        <v>4.4878999999999998</v>
      </c>
      <c r="AC698" s="16" t="str">
        <f t="shared" si="224"/>
        <v>—</v>
      </c>
      <c r="AD698" s="16">
        <f t="shared" si="225"/>
        <v>4.4518000000000004</v>
      </c>
      <c r="AE698" s="16">
        <f t="shared" si="226"/>
        <v>4.4455999999999998</v>
      </c>
      <c r="AF698" s="16">
        <f t="shared" si="227"/>
        <v>4.4131999999999998</v>
      </c>
      <c r="AG698" s="16" t="str">
        <f t="shared" si="228"/>
        <v>2B</v>
      </c>
      <c r="AH698" s="16">
        <f t="shared" si="229"/>
        <v>4.423</v>
      </c>
      <c r="AI698" s="16">
        <f t="shared" si="230"/>
        <v>4.4379999999999997</v>
      </c>
      <c r="AJ698" s="16">
        <f t="shared" si="231"/>
        <v>4.4535999999999998</v>
      </c>
      <c r="AK698" s="16">
        <f t="shared" si="232"/>
        <v>4.4615999999999998</v>
      </c>
      <c r="AL698" s="16">
        <f t="shared" si="233"/>
        <v>4.5</v>
      </c>
    </row>
    <row r="699" spans="3:38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218"/>
        <v>41⁄2–12</v>
      </c>
      <c r="U699" s="16" t="str">
        <f t="shared" si="219"/>
        <v>UN</v>
      </c>
      <c r="W699" s="16" t="str">
        <f t="shared" si="216"/>
        <v>41⁄2–12</v>
      </c>
      <c r="X699" s="16" t="str">
        <f t="shared" si="217"/>
        <v>UN</v>
      </c>
      <c r="Y699" s="16" t="str">
        <f t="shared" si="220"/>
        <v>2A</v>
      </c>
      <c r="Z699" s="16">
        <f t="shared" si="221"/>
        <v>2E-3</v>
      </c>
      <c r="AA699" s="16">
        <f t="shared" si="222"/>
        <v>4.4980000000000002</v>
      </c>
      <c r="AB699" s="16">
        <f t="shared" si="223"/>
        <v>4.4866000000000001</v>
      </c>
      <c r="AC699" s="16" t="str">
        <f t="shared" si="224"/>
        <v>—</v>
      </c>
      <c r="AD699" s="16">
        <f t="shared" si="225"/>
        <v>4.4439000000000002</v>
      </c>
      <c r="AE699" s="16">
        <f t="shared" si="226"/>
        <v>4.4374000000000002</v>
      </c>
      <c r="AF699" s="16">
        <f t="shared" si="227"/>
        <v>4.3987999999999996</v>
      </c>
      <c r="AG699" s="16" t="str">
        <f t="shared" si="228"/>
        <v>2B</v>
      </c>
      <c r="AH699" s="16">
        <f t="shared" si="229"/>
        <v>4.41</v>
      </c>
      <c r="AI699" s="16">
        <f t="shared" si="230"/>
        <v>4.4279999999999999</v>
      </c>
      <c r="AJ699" s="16">
        <f t="shared" si="231"/>
        <v>4.4459</v>
      </c>
      <c r="AK699" s="16">
        <f t="shared" si="232"/>
        <v>4.4543999999999997</v>
      </c>
      <c r="AL699" s="16">
        <f t="shared" si="233"/>
        <v>4.5</v>
      </c>
    </row>
    <row r="700" spans="3:38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218"/>
        <v>0</v>
      </c>
      <c r="U700" s="16">
        <f t="shared" si="219"/>
        <v>0</v>
      </c>
      <c r="W700" s="16" t="str">
        <f t="shared" si="216"/>
        <v>41⁄2–12</v>
      </c>
      <c r="X700" s="16" t="str">
        <f t="shared" si="217"/>
        <v>UN</v>
      </c>
      <c r="Y700" s="16" t="str">
        <f t="shared" si="220"/>
        <v>3A</v>
      </c>
      <c r="Z700" s="16">
        <f t="shared" si="221"/>
        <v>0</v>
      </c>
      <c r="AA700" s="16">
        <f t="shared" si="222"/>
        <v>4.5</v>
      </c>
      <c r="AB700" s="16">
        <f t="shared" si="223"/>
        <v>4.4885999999999999</v>
      </c>
      <c r="AC700" s="16" t="str">
        <f t="shared" si="224"/>
        <v>—</v>
      </c>
      <c r="AD700" s="16">
        <f t="shared" si="225"/>
        <v>4.4459</v>
      </c>
      <c r="AE700" s="16">
        <f t="shared" si="226"/>
        <v>4.4409999999999998</v>
      </c>
      <c r="AF700" s="16">
        <f t="shared" si="227"/>
        <v>4.4008000000000003</v>
      </c>
      <c r="AG700" s="16" t="str">
        <f t="shared" si="228"/>
        <v>3B</v>
      </c>
      <c r="AH700" s="16">
        <f t="shared" si="229"/>
        <v>4.41</v>
      </c>
      <c r="AI700" s="16">
        <f t="shared" si="230"/>
        <v>4.4198000000000004</v>
      </c>
      <c r="AJ700" s="16">
        <f t="shared" si="231"/>
        <v>4.4459</v>
      </c>
      <c r="AK700" s="16">
        <f t="shared" si="232"/>
        <v>4.4523000000000001</v>
      </c>
      <c r="AL700" s="16">
        <f t="shared" si="233"/>
        <v>4.5</v>
      </c>
    </row>
    <row r="701" spans="3:38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218"/>
        <v>41⁄2–16</v>
      </c>
      <c r="U701" s="16" t="str">
        <f t="shared" si="219"/>
        <v>UN</v>
      </c>
      <c r="W701" s="16" t="str">
        <f t="shared" si="216"/>
        <v>41⁄2–16</v>
      </c>
      <c r="X701" s="16" t="str">
        <f t="shared" si="217"/>
        <v>UN</v>
      </c>
      <c r="Y701" s="16" t="str">
        <f t="shared" si="220"/>
        <v>2A</v>
      </c>
      <c r="Z701" s="16">
        <f t="shared" si="221"/>
        <v>1.8E-3</v>
      </c>
      <c r="AA701" s="16">
        <f t="shared" si="222"/>
        <v>4.4981999999999998</v>
      </c>
      <c r="AB701" s="16">
        <f t="shared" si="223"/>
        <v>4.4888000000000003</v>
      </c>
      <c r="AC701" s="16" t="str">
        <f t="shared" si="224"/>
        <v>—</v>
      </c>
      <c r="AD701" s="16">
        <f t="shared" si="225"/>
        <v>4.4576000000000002</v>
      </c>
      <c r="AE701" s="16">
        <f t="shared" si="226"/>
        <v>4.4516999999999998</v>
      </c>
      <c r="AF701" s="16">
        <f t="shared" si="227"/>
        <v>4.4237000000000002</v>
      </c>
      <c r="AG701" s="16" t="str">
        <f t="shared" si="228"/>
        <v>2B</v>
      </c>
      <c r="AH701" s="16">
        <f t="shared" si="229"/>
        <v>4.4320000000000004</v>
      </c>
      <c r="AI701" s="16">
        <f t="shared" si="230"/>
        <v>4.4459999999999997</v>
      </c>
      <c r="AJ701" s="16">
        <f t="shared" si="231"/>
        <v>4.4593999999999996</v>
      </c>
      <c r="AK701" s="16">
        <f t="shared" si="232"/>
        <v>4.4669999999999996</v>
      </c>
      <c r="AL701" s="16">
        <f t="shared" si="233"/>
        <v>4.5</v>
      </c>
    </row>
    <row r="702" spans="3:38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218"/>
        <v>0</v>
      </c>
      <c r="U702" s="16">
        <f t="shared" si="219"/>
        <v>0</v>
      </c>
      <c r="W702" s="16" t="str">
        <f t="shared" si="216"/>
        <v>41⁄2–16</v>
      </c>
      <c r="X702" s="16" t="str">
        <f t="shared" si="217"/>
        <v>UN</v>
      </c>
      <c r="Y702" s="16" t="str">
        <f t="shared" si="220"/>
        <v>3A</v>
      </c>
      <c r="Z702" s="16">
        <f t="shared" si="221"/>
        <v>0</v>
      </c>
      <c r="AA702" s="16">
        <f t="shared" si="222"/>
        <v>4.5</v>
      </c>
      <c r="AB702" s="16">
        <f t="shared" si="223"/>
        <v>4.4905999999999997</v>
      </c>
      <c r="AC702" s="16" t="str">
        <f t="shared" si="224"/>
        <v>—</v>
      </c>
      <c r="AD702" s="16">
        <f t="shared" si="225"/>
        <v>4.4593999999999996</v>
      </c>
      <c r="AE702" s="16">
        <f t="shared" si="226"/>
        <v>4.4550000000000001</v>
      </c>
      <c r="AF702" s="16">
        <f t="shared" si="227"/>
        <v>4.4255000000000004</v>
      </c>
      <c r="AG702" s="16" t="str">
        <f t="shared" si="228"/>
        <v>3B</v>
      </c>
      <c r="AH702" s="16">
        <f t="shared" si="229"/>
        <v>4.4320000000000004</v>
      </c>
      <c r="AI702" s="16">
        <f t="shared" si="230"/>
        <v>4.4408000000000003</v>
      </c>
      <c r="AJ702" s="16">
        <f t="shared" si="231"/>
        <v>4.4593999999999996</v>
      </c>
      <c r="AK702" s="16">
        <f t="shared" si="232"/>
        <v>4.4650999999999996</v>
      </c>
      <c r="AL702" s="16">
        <f t="shared" si="233"/>
        <v>4.5</v>
      </c>
    </row>
    <row r="703" spans="3:38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218"/>
        <v>43⁄4–10</v>
      </c>
      <c r="U703" s="16" t="str">
        <f t="shared" si="219"/>
        <v>UNS</v>
      </c>
      <c r="W703" s="16" t="str">
        <f t="shared" si="216"/>
        <v>43⁄4–10</v>
      </c>
      <c r="X703" s="16" t="str">
        <f t="shared" si="217"/>
        <v>UNS</v>
      </c>
      <c r="Y703" s="16" t="str">
        <f t="shared" si="220"/>
        <v>2A</v>
      </c>
      <c r="Z703" s="16">
        <f t="shared" si="221"/>
        <v>2.2000000000000001E-3</v>
      </c>
      <c r="AA703" s="16">
        <f t="shared" si="222"/>
        <v>4.7477999999999998</v>
      </c>
      <c r="AB703" s="16">
        <f t="shared" si="223"/>
        <v>4.7348999999999997</v>
      </c>
      <c r="AC703" s="16" t="str">
        <f t="shared" si="224"/>
        <v>—</v>
      </c>
      <c r="AD703" s="16">
        <f t="shared" si="225"/>
        <v>4.6828000000000003</v>
      </c>
      <c r="AE703" s="16">
        <f t="shared" si="226"/>
        <v>4.6756000000000002</v>
      </c>
      <c r="AF703" s="16">
        <f t="shared" si="227"/>
        <v>4.6288</v>
      </c>
      <c r="AG703" s="16" t="str">
        <f t="shared" si="228"/>
        <v>2B</v>
      </c>
      <c r="AH703" s="16">
        <f t="shared" si="229"/>
        <v>4.6420000000000003</v>
      </c>
      <c r="AI703" s="16">
        <f t="shared" si="230"/>
        <v>4.6630000000000003</v>
      </c>
      <c r="AJ703" s="16">
        <f t="shared" si="231"/>
        <v>4.6849999999999996</v>
      </c>
      <c r="AK703" s="16">
        <f t="shared" si="232"/>
        <v>4.6943999999999999</v>
      </c>
      <c r="AL703" s="16">
        <f t="shared" si="233"/>
        <v>4.75</v>
      </c>
    </row>
    <row r="704" spans="3:38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218"/>
        <v>43⁄4–14</v>
      </c>
      <c r="U704" s="16" t="str">
        <f t="shared" si="219"/>
        <v>UNS</v>
      </c>
      <c r="W704" s="16" t="str">
        <f t="shared" si="216"/>
        <v>43⁄4–14</v>
      </c>
      <c r="X704" s="16" t="str">
        <f t="shared" si="217"/>
        <v>UNS</v>
      </c>
      <c r="Y704" s="16" t="str">
        <f t="shared" si="220"/>
        <v>2A</v>
      </c>
      <c r="Z704" s="16">
        <f t="shared" si="221"/>
        <v>1.9E-3</v>
      </c>
      <c r="AA704" s="16">
        <f t="shared" si="222"/>
        <v>4.7481</v>
      </c>
      <c r="AB704" s="16">
        <f t="shared" si="223"/>
        <v>4.7378</v>
      </c>
      <c r="AC704" s="16" t="str">
        <f t="shared" si="224"/>
        <v>—</v>
      </c>
      <c r="AD704" s="16">
        <f t="shared" si="225"/>
        <v>4.7016999999999998</v>
      </c>
      <c r="AE704" s="16">
        <f t="shared" si="226"/>
        <v>4.6952999999999996</v>
      </c>
      <c r="AF704" s="16">
        <f t="shared" si="227"/>
        <v>4.6631</v>
      </c>
      <c r="AG704" s="16" t="str">
        <f t="shared" si="228"/>
        <v>2B</v>
      </c>
      <c r="AH704" s="16">
        <f t="shared" si="229"/>
        <v>4.673</v>
      </c>
      <c r="AI704" s="16">
        <f t="shared" si="230"/>
        <v>4.6879999999999997</v>
      </c>
      <c r="AJ704" s="16">
        <f t="shared" si="231"/>
        <v>4.7035999999999998</v>
      </c>
      <c r="AK704" s="16">
        <f t="shared" si="232"/>
        <v>4.7119</v>
      </c>
      <c r="AL704" s="16">
        <f t="shared" si="233"/>
        <v>4.75</v>
      </c>
    </row>
    <row r="705" spans="3:38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218"/>
        <v>43⁄4–12</v>
      </c>
      <c r="U705" s="16" t="str">
        <f t="shared" si="219"/>
        <v>UN</v>
      </c>
      <c r="W705" s="16" t="str">
        <f t="shared" ref="W705:W738" si="234">IF(T705=0,IF(T704=0,T703,T704),T705)</f>
        <v>43⁄4–12</v>
      </c>
      <c r="X705" s="16" t="str">
        <f t="shared" ref="X705:X738" si="235">IF(U705=0,IF(U704=0,U703,U704),U705)</f>
        <v>UN</v>
      </c>
      <c r="Y705" s="16" t="str">
        <f t="shared" si="220"/>
        <v>2A</v>
      </c>
      <c r="Z705" s="16">
        <f t="shared" si="221"/>
        <v>2E-3</v>
      </c>
      <c r="AA705" s="16">
        <f t="shared" si="222"/>
        <v>4.7480000000000002</v>
      </c>
      <c r="AB705" s="16">
        <f t="shared" si="223"/>
        <v>4.7366000000000001</v>
      </c>
      <c r="AC705" s="16" t="str">
        <f t="shared" si="224"/>
        <v>—</v>
      </c>
      <c r="AD705" s="16">
        <f t="shared" si="225"/>
        <v>4.6939000000000002</v>
      </c>
      <c r="AE705" s="16">
        <f t="shared" si="226"/>
        <v>4.6871999999999998</v>
      </c>
      <c r="AF705" s="16">
        <f t="shared" si="227"/>
        <v>4.6487999999999996</v>
      </c>
      <c r="AG705" s="16" t="str">
        <f t="shared" si="228"/>
        <v>2B</v>
      </c>
      <c r="AH705" s="16">
        <f t="shared" si="229"/>
        <v>4.66</v>
      </c>
      <c r="AI705" s="16">
        <f t="shared" si="230"/>
        <v>4.6779999999999999</v>
      </c>
      <c r="AJ705" s="16">
        <f t="shared" si="231"/>
        <v>4.6959</v>
      </c>
      <c r="AK705" s="16">
        <f t="shared" si="232"/>
        <v>4.7046000000000001</v>
      </c>
      <c r="AL705" s="16">
        <f t="shared" si="233"/>
        <v>4.75</v>
      </c>
    </row>
    <row r="706" spans="3:38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218"/>
        <v>0</v>
      </c>
      <c r="U706" s="16">
        <f t="shared" si="219"/>
        <v>0</v>
      </c>
      <c r="W706" s="16" t="str">
        <f t="shared" si="234"/>
        <v>43⁄4–12</v>
      </c>
      <c r="X706" s="16" t="str">
        <f t="shared" si="235"/>
        <v>UN</v>
      </c>
      <c r="Y706" s="16" t="str">
        <f t="shared" si="220"/>
        <v>3A</v>
      </c>
      <c r="Z706" s="16">
        <f t="shared" si="221"/>
        <v>0</v>
      </c>
      <c r="AA706" s="16">
        <f t="shared" si="222"/>
        <v>4.75</v>
      </c>
      <c r="AB706" s="16">
        <f t="shared" si="223"/>
        <v>4.7385999999999999</v>
      </c>
      <c r="AC706" s="16" t="str">
        <f t="shared" si="224"/>
        <v>—</v>
      </c>
      <c r="AD706" s="16">
        <f t="shared" si="225"/>
        <v>4.6959</v>
      </c>
      <c r="AE706" s="16">
        <f t="shared" si="226"/>
        <v>4.6909000000000001</v>
      </c>
      <c r="AF706" s="16">
        <f t="shared" si="227"/>
        <v>4.6508000000000003</v>
      </c>
      <c r="AG706" s="16" t="str">
        <f t="shared" si="228"/>
        <v>3B</v>
      </c>
      <c r="AH706" s="16">
        <f t="shared" si="229"/>
        <v>4.66</v>
      </c>
      <c r="AI706" s="16">
        <f t="shared" si="230"/>
        <v>4.6698000000000004</v>
      </c>
      <c r="AJ706" s="16">
        <f t="shared" si="231"/>
        <v>4.6959</v>
      </c>
      <c r="AK706" s="16">
        <f t="shared" si="232"/>
        <v>4.7024999999999997</v>
      </c>
      <c r="AL706" s="16">
        <f t="shared" si="233"/>
        <v>4.75</v>
      </c>
    </row>
    <row r="707" spans="3:38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218"/>
        <v>43⁄4–16</v>
      </c>
      <c r="U707" s="16" t="str">
        <f t="shared" si="219"/>
        <v>UN</v>
      </c>
      <c r="W707" s="16" t="str">
        <f t="shared" si="234"/>
        <v>43⁄4–16</v>
      </c>
      <c r="X707" s="16" t="str">
        <f t="shared" si="235"/>
        <v>UN</v>
      </c>
      <c r="Y707" s="16" t="str">
        <f t="shared" si="220"/>
        <v>2A</v>
      </c>
      <c r="Z707" s="16">
        <f t="shared" si="221"/>
        <v>1.8E-3</v>
      </c>
      <c r="AA707" s="16">
        <f t="shared" si="222"/>
        <v>4.7481999999999998</v>
      </c>
      <c r="AB707" s="16">
        <f t="shared" si="223"/>
        <v>4.7388000000000003</v>
      </c>
      <c r="AC707" s="16" t="str">
        <f t="shared" si="224"/>
        <v>—</v>
      </c>
      <c r="AD707" s="16">
        <f t="shared" si="225"/>
        <v>4.7076000000000002</v>
      </c>
      <c r="AE707" s="16">
        <f t="shared" si="226"/>
        <v>4.7015000000000002</v>
      </c>
      <c r="AF707" s="16">
        <f t="shared" si="227"/>
        <v>4.6737000000000002</v>
      </c>
      <c r="AG707" s="16" t="str">
        <f t="shared" si="228"/>
        <v>2B</v>
      </c>
      <c r="AH707" s="16">
        <f t="shared" si="229"/>
        <v>4.6820000000000004</v>
      </c>
      <c r="AI707" s="16">
        <f t="shared" si="230"/>
        <v>4.6959999999999997</v>
      </c>
      <c r="AJ707" s="16">
        <f t="shared" si="231"/>
        <v>4.7093999999999996</v>
      </c>
      <c r="AK707" s="16">
        <f t="shared" si="232"/>
        <v>4.7172999999999998</v>
      </c>
      <c r="AL707" s="16">
        <f t="shared" si="233"/>
        <v>4.75</v>
      </c>
    </row>
    <row r="708" spans="3:38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218"/>
        <v>0</v>
      </c>
      <c r="U708" s="16">
        <f t="shared" si="219"/>
        <v>0</v>
      </c>
      <c r="W708" s="16" t="str">
        <f t="shared" si="234"/>
        <v>43⁄4–16</v>
      </c>
      <c r="X708" s="16" t="str">
        <f t="shared" si="235"/>
        <v>UN</v>
      </c>
      <c r="Y708" s="16" t="str">
        <f t="shared" si="220"/>
        <v>3A</v>
      </c>
      <c r="Z708" s="16">
        <f t="shared" si="221"/>
        <v>0</v>
      </c>
      <c r="AA708" s="16">
        <f t="shared" si="222"/>
        <v>4.75</v>
      </c>
      <c r="AB708" s="16">
        <f t="shared" si="223"/>
        <v>4.7405999999999997</v>
      </c>
      <c r="AC708" s="16" t="str">
        <f t="shared" si="224"/>
        <v>—</v>
      </c>
      <c r="AD708" s="16">
        <f t="shared" si="225"/>
        <v>4.7093999999999996</v>
      </c>
      <c r="AE708" s="16">
        <f t="shared" si="226"/>
        <v>4.7049000000000003</v>
      </c>
      <c r="AF708" s="16">
        <f t="shared" si="227"/>
        <v>4.6755000000000004</v>
      </c>
      <c r="AG708" s="16" t="str">
        <f t="shared" si="228"/>
        <v>3B</v>
      </c>
      <c r="AH708" s="16">
        <f t="shared" si="229"/>
        <v>4.6820000000000004</v>
      </c>
      <c r="AI708" s="16">
        <f t="shared" si="230"/>
        <v>4.6908000000000003</v>
      </c>
      <c r="AJ708" s="16">
        <f t="shared" si="231"/>
        <v>4.7093999999999996</v>
      </c>
      <c r="AK708" s="16">
        <f t="shared" si="232"/>
        <v>4.7153</v>
      </c>
      <c r="AL708" s="16">
        <f t="shared" si="233"/>
        <v>4.75</v>
      </c>
    </row>
    <row r="709" spans="3:38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si="218"/>
        <v>5.00–10</v>
      </c>
      <c r="U709" s="16" t="str">
        <f t="shared" si="219"/>
        <v>UNS</v>
      </c>
      <c r="W709" s="16" t="str">
        <f t="shared" si="234"/>
        <v>5.00–10</v>
      </c>
      <c r="X709" s="16" t="str">
        <f t="shared" si="235"/>
        <v>UNS</v>
      </c>
      <c r="Y709" s="16" t="str">
        <f t="shared" si="220"/>
        <v>2A</v>
      </c>
      <c r="Z709" s="16">
        <f t="shared" si="221"/>
        <v>2.2000000000000001E-3</v>
      </c>
      <c r="AA709" s="16">
        <f t="shared" si="222"/>
        <v>4.9977999999999998</v>
      </c>
      <c r="AB709" s="16">
        <f t="shared" si="223"/>
        <v>4.9848999999999997</v>
      </c>
      <c r="AC709" s="16" t="str">
        <f t="shared" si="224"/>
        <v>—</v>
      </c>
      <c r="AD709" s="16">
        <f t="shared" si="225"/>
        <v>4.9328000000000003</v>
      </c>
      <c r="AE709" s="16">
        <f t="shared" si="226"/>
        <v>4.9256000000000002</v>
      </c>
      <c r="AF709" s="16">
        <f t="shared" si="227"/>
        <v>4.8788</v>
      </c>
      <c r="AG709" s="16" t="str">
        <f t="shared" si="228"/>
        <v>2B</v>
      </c>
      <c r="AH709" s="16">
        <f t="shared" si="229"/>
        <v>4.8920000000000003</v>
      </c>
      <c r="AI709" s="16">
        <f t="shared" si="230"/>
        <v>4.9130000000000003</v>
      </c>
      <c r="AJ709" s="16">
        <f t="shared" si="231"/>
        <v>4.9349999999999996</v>
      </c>
      <c r="AK709" s="16">
        <f t="shared" si="232"/>
        <v>4.9443999999999999</v>
      </c>
      <c r="AL709" s="16">
        <f t="shared" si="233"/>
        <v>5</v>
      </c>
    </row>
    <row r="710" spans="3:38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18"/>
        <v>5.00–14</v>
      </c>
      <c r="U710" s="16" t="str">
        <f t="shared" si="219"/>
        <v>UNS</v>
      </c>
      <c r="W710" s="16" t="str">
        <f t="shared" si="234"/>
        <v>5.00–14</v>
      </c>
      <c r="X710" s="16" t="str">
        <f t="shared" si="235"/>
        <v>UNS</v>
      </c>
      <c r="Y710" s="16" t="str">
        <f t="shared" si="220"/>
        <v>2A</v>
      </c>
      <c r="Z710" s="16">
        <f t="shared" si="221"/>
        <v>1.9E-3</v>
      </c>
      <c r="AA710" s="16">
        <f t="shared" si="222"/>
        <v>4.9981</v>
      </c>
      <c r="AB710" s="16">
        <f t="shared" si="223"/>
        <v>4.9878</v>
      </c>
      <c r="AC710" s="16" t="str">
        <f t="shared" si="224"/>
        <v>—</v>
      </c>
      <c r="AD710" s="16">
        <f t="shared" si="225"/>
        <v>4.9516999999999998</v>
      </c>
      <c r="AE710" s="16">
        <f t="shared" si="226"/>
        <v>4.9452999999999996</v>
      </c>
      <c r="AF710" s="16">
        <f t="shared" si="227"/>
        <v>4.9131</v>
      </c>
      <c r="AG710" s="16" t="str">
        <f t="shared" si="228"/>
        <v>2B</v>
      </c>
      <c r="AH710" s="16">
        <f t="shared" si="229"/>
        <v>4.923</v>
      </c>
      <c r="AI710" s="16">
        <f t="shared" si="230"/>
        <v>4.9379999999999997</v>
      </c>
      <c r="AJ710" s="16">
        <f t="shared" si="231"/>
        <v>4.9535999999999998</v>
      </c>
      <c r="AK710" s="16">
        <f t="shared" si="232"/>
        <v>4.9619</v>
      </c>
      <c r="AL710" s="16">
        <f t="shared" si="233"/>
        <v>5</v>
      </c>
    </row>
    <row r="711" spans="3:38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18"/>
        <v>5.00–12</v>
      </c>
      <c r="U711" s="16" t="str">
        <f t="shared" si="219"/>
        <v>UN</v>
      </c>
      <c r="W711" s="16" t="str">
        <f t="shared" si="234"/>
        <v>5.00–12</v>
      </c>
      <c r="X711" s="16" t="str">
        <f t="shared" si="235"/>
        <v>UN</v>
      </c>
      <c r="Y711" s="16" t="str">
        <f t="shared" si="220"/>
        <v>2A</v>
      </c>
      <c r="Z711" s="16">
        <f t="shared" si="221"/>
        <v>2E-3</v>
      </c>
      <c r="AA711" s="16">
        <f t="shared" si="222"/>
        <v>4.9980000000000002</v>
      </c>
      <c r="AB711" s="16">
        <f t="shared" si="223"/>
        <v>4.9866000000000001</v>
      </c>
      <c r="AC711" s="16" t="str">
        <f t="shared" si="224"/>
        <v>—</v>
      </c>
      <c r="AD711" s="16">
        <f t="shared" si="225"/>
        <v>4.9439000000000002</v>
      </c>
      <c r="AE711" s="16">
        <f t="shared" si="226"/>
        <v>4.9371999999999998</v>
      </c>
      <c r="AF711" s="16">
        <f t="shared" si="227"/>
        <v>4.8987999999999996</v>
      </c>
      <c r="AG711" s="16" t="str">
        <f t="shared" si="228"/>
        <v>2B</v>
      </c>
      <c r="AH711" s="16">
        <f t="shared" si="229"/>
        <v>4.91</v>
      </c>
      <c r="AI711" s="16">
        <f t="shared" si="230"/>
        <v>4.9279999999999999</v>
      </c>
      <c r="AJ711" s="16">
        <f t="shared" si="231"/>
        <v>4.9459</v>
      </c>
      <c r="AK711" s="16">
        <f t="shared" si="232"/>
        <v>4.9546000000000001</v>
      </c>
      <c r="AL711" s="16">
        <f t="shared" si="233"/>
        <v>5</v>
      </c>
    </row>
    <row r="712" spans="3:38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18"/>
        <v>0</v>
      </c>
      <c r="U712" s="16">
        <f t="shared" si="219"/>
        <v>0</v>
      </c>
      <c r="W712" s="16" t="str">
        <f t="shared" si="234"/>
        <v>5.00–12</v>
      </c>
      <c r="X712" s="16" t="str">
        <f t="shared" si="235"/>
        <v>UN</v>
      </c>
      <c r="Y712" s="16" t="str">
        <f t="shared" si="220"/>
        <v>3A</v>
      </c>
      <c r="Z712" s="16">
        <f t="shared" si="221"/>
        <v>0</v>
      </c>
      <c r="AA712" s="16">
        <f t="shared" si="222"/>
        <v>5</v>
      </c>
      <c r="AB712" s="16">
        <f t="shared" si="223"/>
        <v>4.9885999999999999</v>
      </c>
      <c r="AC712" s="16" t="str">
        <f t="shared" si="224"/>
        <v>—</v>
      </c>
      <c r="AD712" s="16">
        <f t="shared" si="225"/>
        <v>4.9459</v>
      </c>
      <c r="AE712" s="16">
        <f t="shared" si="226"/>
        <v>4.9409000000000001</v>
      </c>
      <c r="AF712" s="16">
        <f t="shared" si="227"/>
        <v>4.9008000000000003</v>
      </c>
      <c r="AG712" s="16" t="str">
        <f t="shared" si="228"/>
        <v>3B</v>
      </c>
      <c r="AH712" s="16">
        <f t="shared" si="229"/>
        <v>4.91</v>
      </c>
      <c r="AI712" s="16">
        <f t="shared" si="230"/>
        <v>4.9198000000000004</v>
      </c>
      <c r="AJ712" s="16">
        <f t="shared" si="231"/>
        <v>4.9459</v>
      </c>
      <c r="AK712" s="16">
        <f t="shared" si="232"/>
        <v>4.9524999999999997</v>
      </c>
      <c r="AL712" s="16">
        <f t="shared" si="233"/>
        <v>5</v>
      </c>
    </row>
    <row r="713" spans="3:38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18"/>
        <v>5.00–16</v>
      </c>
      <c r="U713" s="16" t="str">
        <f t="shared" si="219"/>
        <v>UN</v>
      </c>
      <c r="W713" s="16" t="str">
        <f t="shared" si="234"/>
        <v>5.00–16</v>
      </c>
      <c r="X713" s="16" t="str">
        <f t="shared" si="235"/>
        <v>UN</v>
      </c>
      <c r="Y713" s="16" t="str">
        <f t="shared" si="220"/>
        <v>2A</v>
      </c>
      <c r="Z713" s="16">
        <f t="shared" si="221"/>
        <v>1.8E-3</v>
      </c>
      <c r="AA713" s="16">
        <f t="shared" si="222"/>
        <v>4.9981999999999998</v>
      </c>
      <c r="AB713" s="16">
        <f t="shared" si="223"/>
        <v>4.9888000000000003</v>
      </c>
      <c r="AC713" s="16" t="str">
        <f t="shared" si="224"/>
        <v>—</v>
      </c>
      <c r="AD713" s="16">
        <f t="shared" si="225"/>
        <v>4.9576000000000002</v>
      </c>
      <c r="AE713" s="16">
        <f t="shared" si="226"/>
        <v>4.9515000000000002</v>
      </c>
      <c r="AF713" s="16">
        <f t="shared" si="227"/>
        <v>4.9237000000000002</v>
      </c>
      <c r="AG713" s="16" t="str">
        <f t="shared" si="228"/>
        <v>2B</v>
      </c>
      <c r="AH713" s="16">
        <f t="shared" si="229"/>
        <v>4.9320000000000004</v>
      </c>
      <c r="AI713" s="16">
        <f t="shared" si="230"/>
        <v>4.9459999999999997</v>
      </c>
      <c r="AJ713" s="16">
        <f t="shared" si="231"/>
        <v>4.9593999999999996</v>
      </c>
      <c r="AK713" s="16">
        <f t="shared" si="232"/>
        <v>4.9672999999999998</v>
      </c>
      <c r="AL713" s="16">
        <f t="shared" si="233"/>
        <v>5</v>
      </c>
    </row>
    <row r="714" spans="3:38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18"/>
        <v>0</v>
      </c>
      <c r="U714" s="16">
        <f t="shared" si="219"/>
        <v>0</v>
      </c>
      <c r="W714" s="16" t="str">
        <f t="shared" si="234"/>
        <v>5.00–16</v>
      </c>
      <c r="X714" s="16" t="str">
        <f t="shared" si="235"/>
        <v>UN</v>
      </c>
      <c r="Y714" s="16" t="str">
        <f t="shared" si="220"/>
        <v>3A</v>
      </c>
      <c r="Z714" s="16">
        <f t="shared" si="221"/>
        <v>0</v>
      </c>
      <c r="AA714" s="16">
        <f t="shared" si="222"/>
        <v>5</v>
      </c>
      <c r="AB714" s="16">
        <f t="shared" si="223"/>
        <v>4.9905999999999997</v>
      </c>
      <c r="AC714" s="16" t="str">
        <f t="shared" si="224"/>
        <v>—</v>
      </c>
      <c r="AD714" s="16">
        <f t="shared" si="225"/>
        <v>4.9593999999999996</v>
      </c>
      <c r="AE714" s="16">
        <f t="shared" si="226"/>
        <v>4.9549000000000003</v>
      </c>
      <c r="AF714" s="16">
        <f t="shared" si="227"/>
        <v>4.9255000000000004</v>
      </c>
      <c r="AG714" s="16" t="str">
        <f t="shared" si="228"/>
        <v>3B</v>
      </c>
      <c r="AH714" s="16">
        <f t="shared" si="229"/>
        <v>4.9320000000000004</v>
      </c>
      <c r="AI714" s="16">
        <f t="shared" si="230"/>
        <v>4.9408000000000003</v>
      </c>
      <c r="AJ714" s="16">
        <f t="shared" si="231"/>
        <v>4.9593999999999996</v>
      </c>
      <c r="AK714" s="16">
        <f t="shared" si="232"/>
        <v>4.9653</v>
      </c>
      <c r="AL714" s="16">
        <f t="shared" si="233"/>
        <v>5</v>
      </c>
    </row>
    <row r="715" spans="3:38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18"/>
        <v>51⁄4–10</v>
      </c>
      <c r="U715" s="16" t="str">
        <f t="shared" si="219"/>
        <v>UNS</v>
      </c>
      <c r="W715" s="16" t="str">
        <f t="shared" si="234"/>
        <v>51⁄4–10</v>
      </c>
      <c r="X715" s="16" t="str">
        <f t="shared" si="235"/>
        <v>UNS</v>
      </c>
      <c r="Y715" s="16" t="str">
        <f t="shared" si="220"/>
        <v>2A</v>
      </c>
      <c r="Z715" s="16">
        <f t="shared" si="221"/>
        <v>2.2000000000000001E-3</v>
      </c>
      <c r="AA715" s="16">
        <f t="shared" si="222"/>
        <v>5.2477999999999998</v>
      </c>
      <c r="AB715" s="16">
        <f t="shared" si="223"/>
        <v>5.2348999999999997</v>
      </c>
      <c r="AC715" s="16" t="str">
        <f t="shared" si="224"/>
        <v>—</v>
      </c>
      <c r="AD715" s="16">
        <f t="shared" si="225"/>
        <v>5.1829000000000001</v>
      </c>
      <c r="AE715" s="16">
        <f t="shared" si="226"/>
        <v>5.1756000000000002</v>
      </c>
      <c r="AF715" s="16">
        <f t="shared" si="227"/>
        <v>5.1288</v>
      </c>
      <c r="AG715" s="16" t="str">
        <f t="shared" si="228"/>
        <v>2B</v>
      </c>
      <c r="AH715" s="16">
        <f t="shared" si="229"/>
        <v>5.1420000000000003</v>
      </c>
      <c r="AI715" s="16">
        <f t="shared" si="230"/>
        <v>5.1630000000000003</v>
      </c>
      <c r="AJ715" s="16">
        <f t="shared" si="231"/>
        <v>5.1849999999999996</v>
      </c>
      <c r="AK715" s="16">
        <f t="shared" si="232"/>
        <v>5.1943999999999999</v>
      </c>
      <c r="AL715" s="16">
        <f t="shared" si="233"/>
        <v>5.25</v>
      </c>
    </row>
    <row r="716" spans="3:38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18"/>
        <v>51⁄4–14</v>
      </c>
      <c r="U716" s="16" t="str">
        <f t="shared" si="219"/>
        <v>UNS</v>
      </c>
      <c r="W716" s="16" t="str">
        <f t="shared" si="234"/>
        <v>51⁄4–14</v>
      </c>
      <c r="X716" s="16" t="str">
        <f t="shared" si="235"/>
        <v>UNS</v>
      </c>
      <c r="Y716" s="16" t="str">
        <f t="shared" si="220"/>
        <v>2A</v>
      </c>
      <c r="Z716" s="16">
        <f t="shared" si="221"/>
        <v>1.9E-3</v>
      </c>
      <c r="AA716" s="16">
        <f t="shared" si="222"/>
        <v>5.2481</v>
      </c>
      <c r="AB716" s="16">
        <f t="shared" si="223"/>
        <v>5.2378</v>
      </c>
      <c r="AC716" s="16" t="str">
        <f t="shared" si="224"/>
        <v>—</v>
      </c>
      <c r="AD716" s="16">
        <f t="shared" si="225"/>
        <v>5.2016999999999998</v>
      </c>
      <c r="AE716" s="16">
        <f t="shared" si="226"/>
        <v>5.1952999999999996</v>
      </c>
      <c r="AF716" s="16">
        <f t="shared" si="227"/>
        <v>5.1631</v>
      </c>
      <c r="AG716" s="16" t="str">
        <f t="shared" si="228"/>
        <v>2B</v>
      </c>
      <c r="AH716" s="16">
        <f t="shared" si="229"/>
        <v>5.173</v>
      </c>
      <c r="AI716" s="16">
        <f t="shared" si="230"/>
        <v>5.1879999999999997</v>
      </c>
      <c r="AJ716" s="16">
        <f t="shared" si="231"/>
        <v>5.2035999999999998</v>
      </c>
      <c r="AK716" s="16">
        <f t="shared" si="232"/>
        <v>5.2119</v>
      </c>
      <c r="AL716" s="16">
        <f t="shared" si="233"/>
        <v>5.25</v>
      </c>
    </row>
    <row r="717" spans="3:38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18"/>
        <v>51⁄4–12</v>
      </c>
      <c r="U717" s="16" t="str">
        <f t="shared" si="219"/>
        <v>UN</v>
      </c>
      <c r="W717" s="16" t="str">
        <f t="shared" si="234"/>
        <v>51⁄4–12</v>
      </c>
      <c r="X717" s="16" t="str">
        <f t="shared" si="235"/>
        <v>UN</v>
      </c>
      <c r="Y717" s="16" t="str">
        <f t="shared" si="220"/>
        <v>2A</v>
      </c>
      <c r="Z717" s="16">
        <f t="shared" si="221"/>
        <v>2E-3</v>
      </c>
      <c r="AA717" s="16">
        <f t="shared" si="222"/>
        <v>5.2480000000000002</v>
      </c>
      <c r="AB717" s="16">
        <f t="shared" si="223"/>
        <v>5.2366000000000001</v>
      </c>
      <c r="AC717" s="16" t="str">
        <f t="shared" si="224"/>
        <v>—</v>
      </c>
      <c r="AD717" s="16">
        <f t="shared" si="225"/>
        <v>5.1939000000000002</v>
      </c>
      <c r="AE717" s="16">
        <f t="shared" si="226"/>
        <v>5.1871999999999998</v>
      </c>
      <c r="AF717" s="16">
        <f t="shared" si="227"/>
        <v>5.1487999999999996</v>
      </c>
      <c r="AG717" s="16" t="str">
        <f t="shared" si="228"/>
        <v>2B</v>
      </c>
      <c r="AH717" s="16">
        <f t="shared" si="229"/>
        <v>5.16</v>
      </c>
      <c r="AI717" s="16">
        <f t="shared" si="230"/>
        <v>5.1779999999999999</v>
      </c>
      <c r="AJ717" s="16">
        <f t="shared" si="231"/>
        <v>5.1959</v>
      </c>
      <c r="AK717" s="16">
        <f t="shared" si="232"/>
        <v>5.2046000000000001</v>
      </c>
      <c r="AL717" s="16">
        <f t="shared" si="233"/>
        <v>5.25</v>
      </c>
    </row>
    <row r="718" spans="3:38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18"/>
        <v>0</v>
      </c>
      <c r="U718" s="16">
        <f t="shared" si="219"/>
        <v>0</v>
      </c>
      <c r="W718" s="16" t="str">
        <f t="shared" si="234"/>
        <v>51⁄4–12</v>
      </c>
      <c r="X718" s="16" t="str">
        <f t="shared" si="235"/>
        <v>UN</v>
      </c>
      <c r="Y718" s="16" t="str">
        <f t="shared" si="220"/>
        <v>3A</v>
      </c>
      <c r="Z718" s="16">
        <f t="shared" si="221"/>
        <v>0</v>
      </c>
      <c r="AA718" s="16">
        <f t="shared" si="222"/>
        <v>5.25</v>
      </c>
      <c r="AB718" s="16">
        <f t="shared" si="223"/>
        <v>5.2385999999999999</v>
      </c>
      <c r="AC718" s="16" t="str">
        <f t="shared" si="224"/>
        <v>—</v>
      </c>
      <c r="AD718" s="16">
        <f t="shared" si="225"/>
        <v>5.1959</v>
      </c>
      <c r="AE718" s="16">
        <f t="shared" si="226"/>
        <v>5.1909000000000001</v>
      </c>
      <c r="AF718" s="16">
        <f t="shared" si="227"/>
        <v>5.1508000000000003</v>
      </c>
      <c r="AG718" s="16" t="str">
        <f t="shared" si="228"/>
        <v>3B</v>
      </c>
      <c r="AH718" s="16">
        <f t="shared" si="229"/>
        <v>5.16</v>
      </c>
      <c r="AI718" s="16">
        <f t="shared" si="230"/>
        <v>5.1698000000000004</v>
      </c>
      <c r="AJ718" s="16">
        <f t="shared" si="231"/>
        <v>5.1959</v>
      </c>
      <c r="AK718" s="16">
        <f t="shared" si="232"/>
        <v>5.2024999999999997</v>
      </c>
      <c r="AL718" s="16">
        <f t="shared" si="233"/>
        <v>5.25</v>
      </c>
    </row>
    <row r="719" spans="3:38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18"/>
        <v>51⁄4–16</v>
      </c>
      <c r="U719" s="16" t="str">
        <f t="shared" si="219"/>
        <v>UN</v>
      </c>
      <c r="W719" s="16" t="str">
        <f t="shared" si="234"/>
        <v>51⁄4–16</v>
      </c>
      <c r="X719" s="16" t="str">
        <f t="shared" si="235"/>
        <v>UN</v>
      </c>
      <c r="Y719" s="16" t="str">
        <f t="shared" si="220"/>
        <v>2A</v>
      </c>
      <c r="Z719" s="16">
        <f t="shared" si="221"/>
        <v>1.8E-3</v>
      </c>
      <c r="AA719" s="16">
        <f t="shared" si="222"/>
        <v>5.2481999999999998</v>
      </c>
      <c r="AB719" s="16">
        <f t="shared" si="223"/>
        <v>5.2388000000000003</v>
      </c>
      <c r="AC719" s="16" t="str">
        <f t="shared" si="224"/>
        <v>—</v>
      </c>
      <c r="AD719" s="16">
        <f t="shared" si="225"/>
        <v>5.2076000000000002</v>
      </c>
      <c r="AE719" s="16">
        <f t="shared" si="226"/>
        <v>5.2015000000000002</v>
      </c>
      <c r="AF719" s="16">
        <f t="shared" si="227"/>
        <v>5.1737000000000002</v>
      </c>
      <c r="AG719" s="16" t="str">
        <f t="shared" si="228"/>
        <v>2B</v>
      </c>
      <c r="AH719" s="16">
        <f t="shared" si="229"/>
        <v>5.1820000000000004</v>
      </c>
      <c r="AI719" s="16">
        <f t="shared" si="230"/>
        <v>5.1959999999999997</v>
      </c>
      <c r="AJ719" s="16">
        <f t="shared" si="231"/>
        <v>5.2093999999999996</v>
      </c>
      <c r="AK719" s="16">
        <f t="shared" si="232"/>
        <v>5.2172999999999998</v>
      </c>
      <c r="AL719" s="16">
        <f t="shared" si="233"/>
        <v>5.25</v>
      </c>
    </row>
    <row r="720" spans="3:38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18"/>
        <v>0</v>
      </c>
      <c r="U720" s="16">
        <f t="shared" si="219"/>
        <v>0</v>
      </c>
      <c r="W720" s="16" t="str">
        <f t="shared" si="234"/>
        <v>51⁄4–16</v>
      </c>
      <c r="X720" s="16" t="str">
        <f t="shared" si="235"/>
        <v>UN</v>
      </c>
      <c r="Y720" s="16" t="str">
        <f t="shared" si="220"/>
        <v>3A</v>
      </c>
      <c r="Z720" s="16">
        <f t="shared" si="221"/>
        <v>0</v>
      </c>
      <c r="AA720" s="16">
        <f t="shared" si="222"/>
        <v>5.25</v>
      </c>
      <c r="AB720" s="16">
        <f t="shared" si="223"/>
        <v>5.2405999999999997</v>
      </c>
      <c r="AC720" s="16" t="str">
        <f t="shared" si="224"/>
        <v>—</v>
      </c>
      <c r="AD720" s="16">
        <f t="shared" si="225"/>
        <v>5.2093999999999996</v>
      </c>
      <c r="AE720" s="16">
        <f t="shared" si="226"/>
        <v>5.2049000000000003</v>
      </c>
      <c r="AF720" s="16">
        <f t="shared" si="227"/>
        <v>5.1755000000000004</v>
      </c>
      <c r="AG720" s="16" t="str">
        <f t="shared" si="228"/>
        <v>3B</v>
      </c>
      <c r="AH720" s="16">
        <f t="shared" si="229"/>
        <v>5.1820000000000004</v>
      </c>
      <c r="AI720" s="16">
        <f t="shared" si="230"/>
        <v>5.1908000000000003</v>
      </c>
      <c r="AJ720" s="16">
        <f t="shared" si="231"/>
        <v>5.2093999999999996</v>
      </c>
      <c r="AK720" s="16">
        <f t="shared" si="232"/>
        <v>5.2153</v>
      </c>
      <c r="AL720" s="16">
        <f t="shared" si="233"/>
        <v>5.25</v>
      </c>
    </row>
    <row r="721" spans="3:38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18"/>
        <v>51⁄2–10</v>
      </c>
      <c r="U721" s="16" t="str">
        <f t="shared" si="219"/>
        <v>UNS</v>
      </c>
      <c r="W721" s="16" t="str">
        <f t="shared" si="234"/>
        <v>51⁄2–10</v>
      </c>
      <c r="X721" s="16" t="str">
        <f t="shared" si="235"/>
        <v>UNS</v>
      </c>
      <c r="Y721" s="16" t="str">
        <f t="shared" si="220"/>
        <v>2A</v>
      </c>
      <c r="Z721" s="16">
        <f t="shared" si="221"/>
        <v>2.2000000000000001E-3</v>
      </c>
      <c r="AA721" s="16">
        <f t="shared" si="222"/>
        <v>5.4977999999999998</v>
      </c>
      <c r="AB721" s="16">
        <f t="shared" si="223"/>
        <v>5.4848999999999997</v>
      </c>
      <c r="AC721" s="16" t="str">
        <f t="shared" si="224"/>
        <v>—</v>
      </c>
      <c r="AD721" s="16">
        <f t="shared" si="225"/>
        <v>5.4328000000000003</v>
      </c>
      <c r="AE721" s="16">
        <f t="shared" si="226"/>
        <v>5.4256000000000002</v>
      </c>
      <c r="AF721" s="16">
        <f t="shared" si="227"/>
        <v>5.3788</v>
      </c>
      <c r="AG721" s="16" t="str">
        <f t="shared" si="228"/>
        <v>2B</v>
      </c>
      <c r="AH721" s="16">
        <f t="shared" si="229"/>
        <v>5.3920000000000003</v>
      </c>
      <c r="AI721" s="16">
        <f t="shared" si="230"/>
        <v>5.4130000000000003</v>
      </c>
      <c r="AJ721" s="16">
        <f t="shared" si="231"/>
        <v>5.4349999999999996</v>
      </c>
      <c r="AK721" s="16">
        <f t="shared" si="232"/>
        <v>5.4443999999999999</v>
      </c>
      <c r="AL721" s="16">
        <f t="shared" si="233"/>
        <v>5.5</v>
      </c>
    </row>
    <row r="722" spans="3:38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18"/>
        <v>51⁄2–14</v>
      </c>
      <c r="U722" s="16" t="str">
        <f t="shared" si="219"/>
        <v>UNS</v>
      </c>
      <c r="W722" s="16" t="str">
        <f t="shared" si="234"/>
        <v>51⁄2–14</v>
      </c>
      <c r="X722" s="16" t="str">
        <f t="shared" si="235"/>
        <v>UNS</v>
      </c>
      <c r="Y722" s="16" t="str">
        <f t="shared" si="220"/>
        <v>2A</v>
      </c>
      <c r="Z722" s="16">
        <f t="shared" si="221"/>
        <v>1.9E-3</v>
      </c>
      <c r="AA722" s="16">
        <f t="shared" si="222"/>
        <v>5.4981</v>
      </c>
      <c r="AB722" s="16">
        <f t="shared" si="223"/>
        <v>5.4878</v>
      </c>
      <c r="AC722" s="16" t="str">
        <f t="shared" si="224"/>
        <v>—</v>
      </c>
      <c r="AD722" s="16">
        <f t="shared" si="225"/>
        <v>5.4516999999999998</v>
      </c>
      <c r="AE722" s="16">
        <f t="shared" si="226"/>
        <v>5.4452999999999996</v>
      </c>
      <c r="AF722" s="16">
        <f t="shared" si="227"/>
        <v>5.4131</v>
      </c>
      <c r="AG722" s="16" t="str">
        <f t="shared" si="228"/>
        <v>2B</v>
      </c>
      <c r="AH722" s="16">
        <f t="shared" si="229"/>
        <v>5.423</v>
      </c>
      <c r="AI722" s="16">
        <f t="shared" si="230"/>
        <v>5.4379999999999997</v>
      </c>
      <c r="AJ722" s="16">
        <f t="shared" si="231"/>
        <v>5.4535999999999998</v>
      </c>
      <c r="AK722" s="16">
        <f t="shared" si="232"/>
        <v>5.4619</v>
      </c>
      <c r="AL722" s="16">
        <f t="shared" si="233"/>
        <v>5.5</v>
      </c>
    </row>
    <row r="723" spans="3:38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18"/>
        <v>51⁄2–12</v>
      </c>
      <c r="U723" s="16" t="str">
        <f t="shared" si="219"/>
        <v>UN</v>
      </c>
      <c r="W723" s="16" t="str">
        <f t="shared" si="234"/>
        <v>51⁄2–12</v>
      </c>
      <c r="X723" s="16" t="str">
        <f t="shared" si="235"/>
        <v>UN</v>
      </c>
      <c r="Y723" s="16" t="str">
        <f t="shared" si="220"/>
        <v>2A</v>
      </c>
      <c r="Z723" s="16">
        <f t="shared" si="221"/>
        <v>2E-3</v>
      </c>
      <c r="AA723" s="16">
        <f t="shared" si="222"/>
        <v>5.4980000000000002</v>
      </c>
      <c r="AB723" s="16">
        <f t="shared" si="223"/>
        <v>5.4866000000000001</v>
      </c>
      <c r="AC723" s="16" t="str">
        <f t="shared" si="224"/>
        <v>—</v>
      </c>
      <c r="AD723" s="16">
        <f t="shared" si="225"/>
        <v>5.4439000000000002</v>
      </c>
      <c r="AE723" s="16">
        <f t="shared" si="226"/>
        <v>5.4371999999999998</v>
      </c>
      <c r="AF723" s="16">
        <f t="shared" si="227"/>
        <v>5.3987999999999996</v>
      </c>
      <c r="AG723" s="16" t="str">
        <f t="shared" si="228"/>
        <v>2B</v>
      </c>
      <c r="AH723" s="16">
        <f t="shared" si="229"/>
        <v>5.41</v>
      </c>
      <c r="AI723" s="16">
        <f t="shared" si="230"/>
        <v>5.4279999999999999</v>
      </c>
      <c r="AJ723" s="16">
        <f t="shared" si="231"/>
        <v>5.4459</v>
      </c>
      <c r="AK723" s="16">
        <f t="shared" si="232"/>
        <v>5.4546000000000001</v>
      </c>
      <c r="AL723" s="16">
        <f t="shared" si="233"/>
        <v>5.5</v>
      </c>
    </row>
    <row r="724" spans="3:38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18"/>
        <v>0</v>
      </c>
      <c r="U724" s="16">
        <f t="shared" si="219"/>
        <v>0</v>
      </c>
      <c r="W724" s="16" t="str">
        <f t="shared" si="234"/>
        <v>51⁄2–12</v>
      </c>
      <c r="X724" s="16" t="str">
        <f t="shared" si="235"/>
        <v>UN</v>
      </c>
      <c r="Y724" s="16" t="str">
        <f t="shared" si="220"/>
        <v>3A</v>
      </c>
      <c r="Z724" s="16">
        <f t="shared" si="221"/>
        <v>0</v>
      </c>
      <c r="AA724" s="16">
        <f t="shared" si="222"/>
        <v>5.5</v>
      </c>
      <c r="AB724" s="16">
        <f t="shared" si="223"/>
        <v>5.4885999999999999</v>
      </c>
      <c r="AC724" s="16" t="str">
        <f t="shared" si="224"/>
        <v>—</v>
      </c>
      <c r="AD724" s="16">
        <f t="shared" si="225"/>
        <v>5.4459</v>
      </c>
      <c r="AE724" s="16">
        <f t="shared" si="226"/>
        <v>5.4409000000000001</v>
      </c>
      <c r="AF724" s="16">
        <f t="shared" si="227"/>
        <v>5.4008000000000003</v>
      </c>
      <c r="AG724" s="16" t="str">
        <f t="shared" si="228"/>
        <v>3B</v>
      </c>
      <c r="AH724" s="16">
        <f t="shared" si="229"/>
        <v>5.41</v>
      </c>
      <c r="AI724" s="16">
        <f t="shared" si="230"/>
        <v>5.4198000000000004</v>
      </c>
      <c r="AJ724" s="16">
        <f t="shared" si="231"/>
        <v>5.4459</v>
      </c>
      <c r="AK724" s="16">
        <f t="shared" si="232"/>
        <v>5.4524999999999997</v>
      </c>
      <c r="AL724" s="16">
        <f t="shared" si="233"/>
        <v>5.5</v>
      </c>
    </row>
    <row r="725" spans="3:38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18"/>
        <v>51⁄2–16</v>
      </c>
      <c r="U725" s="16" t="str">
        <f t="shared" si="219"/>
        <v>UN</v>
      </c>
      <c r="W725" s="16" t="str">
        <f t="shared" si="234"/>
        <v>51⁄2–16</v>
      </c>
      <c r="X725" s="16" t="str">
        <f t="shared" si="235"/>
        <v>UN</v>
      </c>
      <c r="Y725" s="16" t="str">
        <f t="shared" si="220"/>
        <v>2A</v>
      </c>
      <c r="Z725" s="16">
        <f t="shared" si="221"/>
        <v>1.8E-3</v>
      </c>
      <c r="AA725" s="16">
        <f t="shared" si="222"/>
        <v>5.4981999999999998</v>
      </c>
      <c r="AB725" s="16">
        <f t="shared" si="223"/>
        <v>5.4888000000000003</v>
      </c>
      <c r="AC725" s="16" t="str">
        <f t="shared" si="224"/>
        <v>—</v>
      </c>
      <c r="AD725" s="16">
        <f t="shared" si="225"/>
        <v>5.4576000000000002</v>
      </c>
      <c r="AE725" s="16">
        <f t="shared" si="226"/>
        <v>5.4515000000000002</v>
      </c>
      <c r="AF725" s="16">
        <f t="shared" si="227"/>
        <v>5.4237000000000002</v>
      </c>
      <c r="AG725" s="16" t="str">
        <f t="shared" si="228"/>
        <v>2B</v>
      </c>
      <c r="AH725" s="16">
        <f t="shared" si="229"/>
        <v>5.4320000000000004</v>
      </c>
      <c r="AI725" s="16">
        <f t="shared" si="230"/>
        <v>5.4459999999999997</v>
      </c>
      <c r="AJ725" s="16">
        <f t="shared" si="231"/>
        <v>5.4593999999999996</v>
      </c>
      <c r="AK725" s="16">
        <f t="shared" si="232"/>
        <v>5.4672999999999998</v>
      </c>
      <c r="AL725" s="16">
        <f t="shared" si="233"/>
        <v>5.5</v>
      </c>
    </row>
    <row r="726" spans="3:38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18"/>
        <v>0</v>
      </c>
      <c r="U726" s="16">
        <f t="shared" si="219"/>
        <v>0</v>
      </c>
      <c r="W726" s="16" t="str">
        <f t="shared" si="234"/>
        <v>51⁄2–16</v>
      </c>
      <c r="X726" s="16" t="str">
        <f t="shared" si="235"/>
        <v>UN</v>
      </c>
      <c r="Y726" s="16" t="str">
        <f t="shared" si="220"/>
        <v>3A</v>
      </c>
      <c r="Z726" s="16">
        <f t="shared" si="221"/>
        <v>0</v>
      </c>
      <c r="AA726" s="16">
        <f t="shared" si="222"/>
        <v>5.5</v>
      </c>
      <c r="AB726" s="16">
        <f t="shared" si="223"/>
        <v>5.4905999999999997</v>
      </c>
      <c r="AC726" s="16" t="str">
        <f t="shared" si="224"/>
        <v>—</v>
      </c>
      <c r="AD726" s="16">
        <f t="shared" si="225"/>
        <v>5.4593999999999996</v>
      </c>
      <c r="AE726" s="16">
        <f t="shared" si="226"/>
        <v>5.4549000000000003</v>
      </c>
      <c r="AF726" s="16">
        <f t="shared" si="227"/>
        <v>5.4255000000000004</v>
      </c>
      <c r="AG726" s="16" t="str">
        <f t="shared" si="228"/>
        <v>3B</v>
      </c>
      <c r="AH726" s="16">
        <f t="shared" si="229"/>
        <v>5.4320000000000004</v>
      </c>
      <c r="AI726" s="16">
        <f t="shared" si="230"/>
        <v>5.4408000000000003</v>
      </c>
      <c r="AJ726" s="16">
        <f t="shared" si="231"/>
        <v>5.4593999999999996</v>
      </c>
      <c r="AK726" s="16">
        <f t="shared" si="232"/>
        <v>5.4653</v>
      </c>
      <c r="AL726" s="16">
        <f t="shared" si="233"/>
        <v>5.5</v>
      </c>
    </row>
    <row r="727" spans="3:38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18"/>
        <v>53⁄4–10</v>
      </c>
      <c r="U727" s="16" t="str">
        <f t="shared" si="219"/>
        <v>UNS</v>
      </c>
      <c r="W727" s="16" t="str">
        <f t="shared" si="234"/>
        <v>53⁄4–10</v>
      </c>
      <c r="X727" s="16" t="str">
        <f t="shared" si="235"/>
        <v>UNS</v>
      </c>
      <c r="Y727" s="16" t="str">
        <f t="shared" si="220"/>
        <v>2A</v>
      </c>
      <c r="Z727" s="16">
        <f t="shared" si="221"/>
        <v>2.2000000000000001E-3</v>
      </c>
      <c r="AA727" s="16">
        <f t="shared" si="222"/>
        <v>5.7477999999999998</v>
      </c>
      <c r="AB727" s="16">
        <f t="shared" si="223"/>
        <v>5.7348999999999997</v>
      </c>
      <c r="AC727" s="16" t="str">
        <f t="shared" si="224"/>
        <v>—</v>
      </c>
      <c r="AD727" s="16">
        <f t="shared" si="225"/>
        <v>5.6828000000000003</v>
      </c>
      <c r="AE727" s="16">
        <f t="shared" si="226"/>
        <v>5.6753999999999998</v>
      </c>
      <c r="AF727" s="16">
        <f t="shared" si="227"/>
        <v>5.6288</v>
      </c>
      <c r="AG727" s="16" t="str">
        <f t="shared" si="228"/>
        <v>2B</v>
      </c>
      <c r="AH727" s="16">
        <f t="shared" si="229"/>
        <v>5.6420000000000003</v>
      </c>
      <c r="AI727" s="16">
        <f t="shared" si="230"/>
        <v>5.6630000000000003</v>
      </c>
      <c r="AJ727" s="16">
        <f t="shared" si="231"/>
        <v>5.6849999999999996</v>
      </c>
      <c r="AK727" s="16">
        <f t="shared" si="232"/>
        <v>5.6946000000000003</v>
      </c>
      <c r="AL727" s="16">
        <f t="shared" si="233"/>
        <v>5.75</v>
      </c>
    </row>
    <row r="728" spans="3:38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18"/>
        <v>53⁄4–14</v>
      </c>
      <c r="U728" s="16" t="str">
        <f t="shared" si="219"/>
        <v>UNS</v>
      </c>
      <c r="W728" s="16" t="str">
        <f t="shared" si="234"/>
        <v>53⁄4–14</v>
      </c>
      <c r="X728" s="16" t="str">
        <f t="shared" si="235"/>
        <v>UNS</v>
      </c>
      <c r="Y728" s="16" t="str">
        <f t="shared" si="220"/>
        <v>2A</v>
      </c>
      <c r="Z728" s="16">
        <f t="shared" si="221"/>
        <v>2E-3</v>
      </c>
      <c r="AA728" s="16">
        <f t="shared" si="222"/>
        <v>5.7480000000000002</v>
      </c>
      <c r="AB728" s="16">
        <f t="shared" si="223"/>
        <v>5.7377000000000002</v>
      </c>
      <c r="AC728" s="16" t="str">
        <f t="shared" si="224"/>
        <v>—</v>
      </c>
      <c r="AD728" s="16">
        <f t="shared" si="225"/>
        <v>5.7016</v>
      </c>
      <c r="AE728" s="16">
        <f t="shared" si="226"/>
        <v>5.6951000000000001</v>
      </c>
      <c r="AF728" s="16">
        <f t="shared" si="227"/>
        <v>5.6630000000000003</v>
      </c>
      <c r="AG728" s="16" t="str">
        <f t="shared" si="228"/>
        <v>2B</v>
      </c>
      <c r="AH728" s="16">
        <f t="shared" si="229"/>
        <v>5.673</v>
      </c>
      <c r="AI728" s="16">
        <f t="shared" si="230"/>
        <v>5.6879999999999997</v>
      </c>
      <c r="AJ728" s="16">
        <f t="shared" si="231"/>
        <v>5.7035999999999998</v>
      </c>
      <c r="AK728" s="16">
        <f t="shared" si="232"/>
        <v>5.7121000000000004</v>
      </c>
      <c r="AL728" s="16">
        <f t="shared" si="233"/>
        <v>5.75</v>
      </c>
    </row>
    <row r="729" spans="3:38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18"/>
        <v>53⁄4–12</v>
      </c>
      <c r="U729" s="16" t="str">
        <f t="shared" si="219"/>
        <v>UN</v>
      </c>
      <c r="W729" s="16" t="str">
        <f t="shared" si="234"/>
        <v>53⁄4–12</v>
      </c>
      <c r="X729" s="16" t="str">
        <f t="shared" si="235"/>
        <v>UN</v>
      </c>
      <c r="Y729" s="16" t="str">
        <f t="shared" si="220"/>
        <v>2A</v>
      </c>
      <c r="Z729" s="16">
        <f t="shared" si="221"/>
        <v>2.0999999999999999E-3</v>
      </c>
      <c r="AA729" s="16">
        <f t="shared" si="222"/>
        <v>5.7478999999999996</v>
      </c>
      <c r="AB729" s="16">
        <f t="shared" si="223"/>
        <v>5.7365000000000004</v>
      </c>
      <c r="AC729" s="16" t="str">
        <f t="shared" si="224"/>
        <v>—</v>
      </c>
      <c r="AD729" s="16">
        <f t="shared" si="225"/>
        <v>5.6938000000000004</v>
      </c>
      <c r="AE729" s="16">
        <f t="shared" si="226"/>
        <v>5.6868999999999996</v>
      </c>
      <c r="AF729" s="16">
        <f t="shared" si="227"/>
        <v>5.6486999999999998</v>
      </c>
      <c r="AG729" s="16" t="str">
        <f t="shared" si="228"/>
        <v>2B</v>
      </c>
      <c r="AH729" s="16">
        <f t="shared" si="229"/>
        <v>5.66</v>
      </c>
      <c r="AI729" s="16">
        <f t="shared" si="230"/>
        <v>5.6779999999999999</v>
      </c>
      <c r="AJ729" s="16">
        <f t="shared" si="231"/>
        <v>5.6959</v>
      </c>
      <c r="AK729" s="16">
        <f t="shared" si="232"/>
        <v>5.7049000000000003</v>
      </c>
      <c r="AL729" s="16">
        <f t="shared" si="233"/>
        <v>5.75</v>
      </c>
    </row>
    <row r="730" spans="3:38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18"/>
        <v>0</v>
      </c>
      <c r="U730" s="16">
        <f t="shared" si="219"/>
        <v>0</v>
      </c>
      <c r="W730" s="16" t="str">
        <f t="shared" si="234"/>
        <v>53⁄4–12</v>
      </c>
      <c r="X730" s="16" t="str">
        <f t="shared" si="235"/>
        <v>UN</v>
      </c>
      <c r="Y730" s="16" t="str">
        <f t="shared" si="220"/>
        <v>3A</v>
      </c>
      <c r="Z730" s="16">
        <f t="shared" si="221"/>
        <v>0</v>
      </c>
      <c r="AA730" s="16">
        <f t="shared" si="222"/>
        <v>5.75</v>
      </c>
      <c r="AB730" s="16">
        <f t="shared" si="223"/>
        <v>5.7385999999999999</v>
      </c>
      <c r="AC730" s="16" t="str">
        <f t="shared" si="224"/>
        <v>—</v>
      </c>
      <c r="AD730" s="16">
        <f t="shared" si="225"/>
        <v>5.6959</v>
      </c>
      <c r="AE730" s="16">
        <f t="shared" si="226"/>
        <v>5.6906999999999996</v>
      </c>
      <c r="AF730" s="16">
        <f t="shared" si="227"/>
        <v>5.6508000000000003</v>
      </c>
      <c r="AG730" s="16" t="str">
        <f t="shared" si="228"/>
        <v>3B</v>
      </c>
      <c r="AH730" s="16">
        <f t="shared" si="229"/>
        <v>5.66</v>
      </c>
      <c r="AI730" s="16">
        <f t="shared" si="230"/>
        <v>5.6698000000000004</v>
      </c>
      <c r="AJ730" s="16">
        <f t="shared" si="231"/>
        <v>5.6959</v>
      </c>
      <c r="AK730" s="16">
        <f t="shared" si="232"/>
        <v>5.7026000000000003</v>
      </c>
      <c r="AL730" s="16">
        <f t="shared" si="233"/>
        <v>5.75</v>
      </c>
    </row>
    <row r="731" spans="3:38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ref="T731:T738" si="236">IF(OR($C731="1A",$C731="2A",$C731="3A"),A731,C731)</f>
        <v>53⁄4–16</v>
      </c>
      <c r="U731" s="16" t="str">
        <f t="shared" ref="U731:U738" si="237">IF(OR($C731="1A",$C731="2A",$C731="3A"),B731,D731)</f>
        <v>UN</v>
      </c>
      <c r="W731" s="16" t="str">
        <f t="shared" si="234"/>
        <v>53⁄4–16</v>
      </c>
      <c r="X731" s="16" t="str">
        <f t="shared" si="235"/>
        <v>UN</v>
      </c>
      <c r="Y731" s="16" t="str">
        <f t="shared" ref="Y731:Y738" si="238">IF(OR($C731="1A",$C731="2A",$C731="3A"),C731,E731)</f>
        <v>2A</v>
      </c>
      <c r="Z731" s="16">
        <f t="shared" ref="Z731:Z738" si="239">IF(OR($C731="1A",$C731="2A",$C731="3A"),D731,F731)</f>
        <v>1.9E-3</v>
      </c>
      <c r="AA731" s="16">
        <f t="shared" ref="AA731:AA738" si="240">IF(OR($C731="1A",$C731="2A",$C731="3A"),E731,G731)</f>
        <v>5.7481</v>
      </c>
      <c r="AB731" s="16">
        <f t="shared" ref="AB731:AB738" si="241">IF(OR($C731="1A",$C731="2A",$C731="3A"),F731,H731)</f>
        <v>5.7386999999999997</v>
      </c>
      <c r="AC731" s="16" t="str">
        <f t="shared" ref="AC731:AC738" si="242">IF(OR($C731="1A",$C731="2A",$C731="3A"),G731,I731)</f>
        <v>—</v>
      </c>
      <c r="AD731" s="16">
        <f t="shared" ref="AD731:AD738" si="243">IF(OR($C731="1A",$C731="2A",$C731="3A"),H731,J731)</f>
        <v>5.7074999999999996</v>
      </c>
      <c r="AE731" s="16">
        <f t="shared" ref="AE731:AE738" si="244">IF(OR($C731="1A",$C731="2A",$C731="3A"),I731,K731)</f>
        <v>5.7012999999999998</v>
      </c>
      <c r="AF731" s="16">
        <f t="shared" ref="AF731:AF738" si="245">IF(OR($C731="1A",$C731="2A",$C731="3A"),J731,L731)</f>
        <v>5.6736000000000004</v>
      </c>
      <c r="AG731" s="16" t="str">
        <f t="shared" ref="AG731:AG738" si="246">IF(OR($C731="1A",$C731="2A",$C731="3A"),K731,M731)</f>
        <v>2B</v>
      </c>
      <c r="AH731" s="16">
        <f t="shared" ref="AH731:AH738" si="247">IF(OR($C731="1A",$C731="2A",$C731="3A"),L731,N731)</f>
        <v>5.6820000000000004</v>
      </c>
      <c r="AI731" s="16">
        <f t="shared" ref="AI731:AI738" si="248">IF(OR($C731="1A",$C731="2A",$C731="3A"),M731,O731)</f>
        <v>5.6959999999999997</v>
      </c>
      <c r="AJ731" s="16">
        <f t="shared" ref="AJ731:AJ738" si="249">IF(OR($C731="1A",$C731="2A",$C731="3A"),N731,P731)</f>
        <v>5.7093999999999996</v>
      </c>
      <c r="AK731" s="16">
        <f t="shared" ref="AK731:AK738" si="250">IF(OR($C731="1A",$C731="2A",$C731="3A"),O731,Q731)</f>
        <v>5.7175000000000002</v>
      </c>
      <c r="AL731" s="16">
        <f t="shared" ref="AL731:AL738" si="251">IF(OR($C731="1A",$C731="2A",$C731="3A"),P731,R731)</f>
        <v>5.75</v>
      </c>
    </row>
    <row r="732" spans="3:38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36"/>
        <v>0</v>
      </c>
      <c r="U732" s="16">
        <f t="shared" si="237"/>
        <v>0</v>
      </c>
      <c r="W732" s="16" t="str">
        <f t="shared" si="234"/>
        <v>53⁄4–16</v>
      </c>
      <c r="X732" s="16" t="str">
        <f t="shared" si="235"/>
        <v>UN</v>
      </c>
      <c r="Y732" s="16" t="str">
        <f t="shared" si="238"/>
        <v>3A</v>
      </c>
      <c r="Z732" s="16">
        <f t="shared" si="239"/>
        <v>0</v>
      </c>
      <c r="AA732" s="16">
        <f t="shared" si="240"/>
        <v>5.75</v>
      </c>
      <c r="AB732" s="16">
        <f t="shared" si="241"/>
        <v>5.7405999999999997</v>
      </c>
      <c r="AC732" s="16" t="str">
        <f t="shared" si="242"/>
        <v>—</v>
      </c>
      <c r="AD732" s="16">
        <f t="shared" si="243"/>
        <v>5.7093999999999996</v>
      </c>
      <c r="AE732" s="16">
        <f t="shared" si="244"/>
        <v>5.7046999999999999</v>
      </c>
      <c r="AF732" s="16">
        <f t="shared" si="245"/>
        <v>5.6755000000000004</v>
      </c>
      <c r="AG732" s="16" t="str">
        <f t="shared" si="246"/>
        <v>3B</v>
      </c>
      <c r="AH732" s="16">
        <f t="shared" si="247"/>
        <v>5.6820000000000004</v>
      </c>
      <c r="AI732" s="16">
        <f t="shared" si="248"/>
        <v>5.6908000000000003</v>
      </c>
      <c r="AJ732" s="16">
        <f t="shared" si="249"/>
        <v>5.7093999999999996</v>
      </c>
      <c r="AK732" s="16">
        <f t="shared" si="250"/>
        <v>5.7154999999999996</v>
      </c>
      <c r="AL732" s="16">
        <f t="shared" si="251"/>
        <v>5.75</v>
      </c>
    </row>
    <row r="733" spans="3:38" x14ac:dyDescent="0.25">
      <c r="C733" s="16" t="s">
        <v>938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36"/>
        <v>6–10</v>
      </c>
      <c r="U733" s="16" t="str">
        <f t="shared" si="237"/>
        <v>UNS</v>
      </c>
      <c r="W733" s="16" t="str">
        <f t="shared" si="234"/>
        <v>6–10</v>
      </c>
      <c r="X733" s="16" t="str">
        <f t="shared" si="235"/>
        <v>UNS</v>
      </c>
      <c r="Y733" s="16" t="str">
        <f t="shared" si="238"/>
        <v>2A</v>
      </c>
      <c r="Z733" s="16">
        <f t="shared" si="239"/>
        <v>2.2000000000000001E-3</v>
      </c>
      <c r="AA733" s="16">
        <f t="shared" si="240"/>
        <v>5.9977999999999998</v>
      </c>
      <c r="AB733" s="16">
        <f t="shared" si="241"/>
        <v>5.9848999999999997</v>
      </c>
      <c r="AC733" s="16" t="str">
        <f t="shared" si="242"/>
        <v>—</v>
      </c>
      <c r="AD733" s="16">
        <f t="shared" si="243"/>
        <v>5.9328000000000003</v>
      </c>
      <c r="AE733" s="16">
        <f t="shared" si="244"/>
        <v>5.9253999999999998</v>
      </c>
      <c r="AF733" s="16">
        <f t="shared" si="245"/>
        <v>5.8788</v>
      </c>
      <c r="AG733" s="16" t="str">
        <f t="shared" si="246"/>
        <v>2B</v>
      </c>
      <c r="AH733" s="16">
        <f t="shared" si="247"/>
        <v>5.8920000000000003</v>
      </c>
      <c r="AI733" s="16">
        <f t="shared" si="248"/>
        <v>5.9130000000000003</v>
      </c>
      <c r="AJ733" s="16">
        <f t="shared" si="249"/>
        <v>5.9349999999999996</v>
      </c>
      <c r="AK733" s="16">
        <f t="shared" si="250"/>
        <v>5.9446000000000003</v>
      </c>
      <c r="AL733" s="16">
        <f t="shared" si="251"/>
        <v>6</v>
      </c>
    </row>
    <row r="734" spans="3:38" x14ac:dyDescent="0.25">
      <c r="C734" s="16" t="s">
        <v>939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36"/>
        <v>6–14</v>
      </c>
      <c r="U734" s="16" t="str">
        <f t="shared" si="237"/>
        <v>UNS</v>
      </c>
      <c r="W734" s="16" t="str">
        <f t="shared" si="234"/>
        <v>6–14</v>
      </c>
      <c r="X734" s="16" t="str">
        <f t="shared" si="235"/>
        <v>UNS</v>
      </c>
      <c r="Y734" s="16" t="str">
        <f t="shared" si="238"/>
        <v>2A</v>
      </c>
      <c r="Z734" s="16">
        <f t="shared" si="239"/>
        <v>2E-3</v>
      </c>
      <c r="AA734" s="16">
        <f t="shared" si="240"/>
        <v>5.9980000000000002</v>
      </c>
      <c r="AB734" s="16">
        <f t="shared" si="241"/>
        <v>5.9877000000000002</v>
      </c>
      <c r="AC734" s="16" t="str">
        <f t="shared" si="242"/>
        <v>—</v>
      </c>
      <c r="AD734" s="16">
        <f t="shared" si="243"/>
        <v>5.9516</v>
      </c>
      <c r="AE734" s="16">
        <f t="shared" si="244"/>
        <v>5.9451000000000001</v>
      </c>
      <c r="AF734" s="16">
        <f t="shared" si="245"/>
        <v>5.9130000000000003</v>
      </c>
      <c r="AG734" s="16" t="str">
        <f t="shared" si="246"/>
        <v>2B</v>
      </c>
      <c r="AH734" s="16">
        <f t="shared" si="247"/>
        <v>5.923</v>
      </c>
      <c r="AI734" s="16">
        <f t="shared" si="248"/>
        <v>5.9379999999999997</v>
      </c>
      <c r="AJ734" s="16">
        <f t="shared" si="249"/>
        <v>5.9535999999999998</v>
      </c>
      <c r="AK734" s="16">
        <f t="shared" si="250"/>
        <v>5.9621000000000004</v>
      </c>
      <c r="AL734" s="16">
        <f t="shared" si="251"/>
        <v>6</v>
      </c>
    </row>
    <row r="735" spans="3:38" x14ac:dyDescent="0.25">
      <c r="C735" s="16" t="s">
        <v>940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36"/>
        <v>6–12</v>
      </c>
      <c r="U735" s="16" t="str">
        <f t="shared" si="237"/>
        <v>UN</v>
      </c>
      <c r="W735" s="16" t="str">
        <f t="shared" si="234"/>
        <v>6–12</v>
      </c>
      <c r="X735" s="16" t="str">
        <f t="shared" si="235"/>
        <v>UN</v>
      </c>
      <c r="Y735" s="16" t="str">
        <f t="shared" si="238"/>
        <v>2A</v>
      </c>
      <c r="Z735" s="16">
        <f t="shared" si="239"/>
        <v>2.0999999999999999E-3</v>
      </c>
      <c r="AA735" s="16">
        <f t="shared" si="240"/>
        <v>5.9978999999999996</v>
      </c>
      <c r="AB735" s="16">
        <f t="shared" si="241"/>
        <v>5.9865000000000004</v>
      </c>
      <c r="AC735" s="16" t="str">
        <f t="shared" si="242"/>
        <v>—</v>
      </c>
      <c r="AD735" s="16">
        <f t="shared" si="243"/>
        <v>5.9438000000000004</v>
      </c>
      <c r="AE735" s="16">
        <f t="shared" si="244"/>
        <v>5.9368999999999996</v>
      </c>
      <c r="AF735" s="16">
        <f t="shared" si="245"/>
        <v>5.8986999999999998</v>
      </c>
      <c r="AG735" s="16" t="str">
        <f t="shared" si="246"/>
        <v>2B</v>
      </c>
      <c r="AH735" s="16">
        <f t="shared" si="247"/>
        <v>5.91</v>
      </c>
      <c r="AI735" s="16">
        <f t="shared" si="248"/>
        <v>5.9279999999999999</v>
      </c>
      <c r="AJ735" s="16">
        <f t="shared" si="249"/>
        <v>5.9459</v>
      </c>
      <c r="AK735" s="16">
        <f t="shared" si="250"/>
        <v>5.9549000000000003</v>
      </c>
      <c r="AL735" s="16">
        <f t="shared" si="251"/>
        <v>6</v>
      </c>
    </row>
    <row r="736" spans="3:38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36"/>
        <v>0</v>
      </c>
      <c r="U736" s="16">
        <f t="shared" si="237"/>
        <v>0</v>
      </c>
      <c r="W736" s="16" t="str">
        <f t="shared" si="234"/>
        <v>6–12</v>
      </c>
      <c r="X736" s="16" t="str">
        <f t="shared" si="235"/>
        <v>UN</v>
      </c>
      <c r="Y736" s="16" t="str">
        <f t="shared" si="238"/>
        <v>3A</v>
      </c>
      <c r="Z736" s="16">
        <f t="shared" si="239"/>
        <v>0</v>
      </c>
      <c r="AA736" s="16">
        <f t="shared" si="240"/>
        <v>6</v>
      </c>
      <c r="AB736" s="16">
        <f t="shared" si="241"/>
        <v>5.9885999999999999</v>
      </c>
      <c r="AC736" s="16" t="str">
        <f t="shared" si="242"/>
        <v>—</v>
      </c>
      <c r="AD736" s="16">
        <f t="shared" si="243"/>
        <v>5.9459</v>
      </c>
      <c r="AE736" s="16">
        <f t="shared" si="244"/>
        <v>5.9406999999999996</v>
      </c>
      <c r="AF736" s="16">
        <f t="shared" si="245"/>
        <v>5.9008000000000003</v>
      </c>
      <c r="AG736" s="16" t="str">
        <f t="shared" si="246"/>
        <v>3B</v>
      </c>
      <c r="AH736" s="16">
        <f t="shared" si="247"/>
        <v>5.91</v>
      </c>
      <c r="AI736" s="16">
        <f t="shared" si="248"/>
        <v>5.9198000000000004</v>
      </c>
      <c r="AJ736" s="16">
        <f t="shared" si="249"/>
        <v>5.9459</v>
      </c>
      <c r="AK736" s="16">
        <f t="shared" si="250"/>
        <v>5.9526000000000003</v>
      </c>
      <c r="AL736" s="16">
        <f t="shared" si="251"/>
        <v>6</v>
      </c>
    </row>
    <row r="737" spans="3:38" x14ac:dyDescent="0.25">
      <c r="C737" s="16" t="s">
        <v>941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36"/>
        <v>6–16</v>
      </c>
      <c r="U737" s="16" t="str">
        <f t="shared" si="237"/>
        <v>UN</v>
      </c>
      <c r="W737" s="16" t="str">
        <f t="shared" si="234"/>
        <v>6–16</v>
      </c>
      <c r="X737" s="16" t="str">
        <f t="shared" si="235"/>
        <v>UN</v>
      </c>
      <c r="Y737" s="16" t="str">
        <f t="shared" si="238"/>
        <v>2A</v>
      </c>
      <c r="Z737" s="16">
        <f t="shared" si="239"/>
        <v>1.9E-3</v>
      </c>
      <c r="AA737" s="16">
        <f t="shared" si="240"/>
        <v>5.9981</v>
      </c>
      <c r="AB737" s="16">
        <f t="shared" si="241"/>
        <v>5.9886999999999997</v>
      </c>
      <c r="AC737" s="16" t="str">
        <f t="shared" si="242"/>
        <v>—</v>
      </c>
      <c r="AD737" s="16">
        <f t="shared" si="243"/>
        <v>5.9574999999999996</v>
      </c>
      <c r="AE737" s="16">
        <f t="shared" si="244"/>
        <v>5.9512999999999998</v>
      </c>
      <c r="AF737" s="16">
        <f t="shared" si="245"/>
        <v>5.9236000000000004</v>
      </c>
      <c r="AG737" s="16" t="str">
        <f t="shared" si="246"/>
        <v>2B</v>
      </c>
      <c r="AH737" s="16">
        <f t="shared" si="247"/>
        <v>5.9320000000000004</v>
      </c>
      <c r="AI737" s="16">
        <f t="shared" si="248"/>
        <v>5.9459999999999997</v>
      </c>
      <c r="AJ737" s="16">
        <f t="shared" si="249"/>
        <v>5.9593999999999996</v>
      </c>
      <c r="AK737" s="16">
        <f t="shared" si="250"/>
        <v>5.9675000000000002</v>
      </c>
      <c r="AL737" s="16">
        <f t="shared" si="251"/>
        <v>6</v>
      </c>
    </row>
    <row r="738" spans="3:38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36"/>
        <v>0</v>
      </c>
      <c r="U738" s="16">
        <f t="shared" si="237"/>
        <v>0</v>
      </c>
      <c r="W738" s="16" t="str">
        <f t="shared" si="234"/>
        <v>6–16</v>
      </c>
      <c r="X738" s="16" t="str">
        <f t="shared" si="235"/>
        <v>UN</v>
      </c>
      <c r="Y738" s="16" t="str">
        <f t="shared" si="238"/>
        <v>3A</v>
      </c>
      <c r="Z738" s="16">
        <f t="shared" si="239"/>
        <v>0</v>
      </c>
      <c r="AA738" s="16">
        <f t="shared" si="240"/>
        <v>6</v>
      </c>
      <c r="AB738" s="16">
        <f t="shared" si="241"/>
        <v>5.9905999999999997</v>
      </c>
      <c r="AC738" s="16" t="str">
        <f t="shared" si="242"/>
        <v>—</v>
      </c>
      <c r="AD738" s="16">
        <f t="shared" si="243"/>
        <v>5.9593999999999996</v>
      </c>
      <c r="AE738" s="16">
        <f t="shared" si="244"/>
        <v>5.9546999999999999</v>
      </c>
      <c r="AF738" s="16">
        <f t="shared" si="245"/>
        <v>5.9255000000000004</v>
      </c>
      <c r="AG738" s="16" t="str">
        <f t="shared" si="246"/>
        <v>3B</v>
      </c>
      <c r="AH738" s="16">
        <f t="shared" si="247"/>
        <v>5.9320000000000004</v>
      </c>
      <c r="AI738" s="16">
        <f t="shared" si="248"/>
        <v>5.9408000000000003</v>
      </c>
      <c r="AJ738" s="16">
        <f t="shared" si="249"/>
        <v>5.9593999999999996</v>
      </c>
      <c r="AK738" s="16">
        <f t="shared" si="250"/>
        <v>5.9654999999999996</v>
      </c>
      <c r="AL738" s="16">
        <f t="shared" si="251"/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T744"/>
  <sheetViews>
    <sheetView topLeftCell="A148" zoomScale="55" zoomScaleNormal="55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22" width="9.140625" style="16"/>
    <col min="23" max="23" width="13.28515625" style="16" customWidth="1"/>
    <col min="24" max="25" width="13.7109375" style="16" customWidth="1"/>
    <col min="26" max="26" width="19.5703125" style="16" bestFit="1" customWidth="1"/>
    <col min="27" max="27" width="13.5703125" style="16" customWidth="1"/>
    <col min="28" max="28" width="13.7109375" style="16" customWidth="1"/>
    <col min="29" max="29" width="13.5703125" style="16" customWidth="1"/>
    <col min="30" max="31" width="13.7109375" style="16" customWidth="1"/>
    <col min="32" max="32" width="14.85546875" style="16" customWidth="1"/>
    <col min="33" max="33" width="14.28515625" style="16" customWidth="1"/>
    <col min="34" max="36" width="14.85546875" style="16" customWidth="1"/>
    <col min="37" max="37" width="14.5703125" style="16" customWidth="1"/>
    <col min="38" max="38" width="14.85546875" style="16" customWidth="1"/>
    <col min="39" max="16384" width="9.140625" style="16"/>
  </cols>
  <sheetData>
    <row r="3" spans="3:46" x14ac:dyDescent="0.25">
      <c r="W3" s="16" t="s">
        <v>185</v>
      </c>
      <c r="X3" s="16" t="s">
        <v>1072</v>
      </c>
      <c r="Y3" s="16" t="s">
        <v>218</v>
      </c>
      <c r="Z3" s="16" t="s">
        <v>1865</v>
      </c>
      <c r="AA3" s="16" t="s">
        <v>219</v>
      </c>
      <c r="AB3" s="16" t="s">
        <v>1853</v>
      </c>
      <c r="AC3" s="16" t="s">
        <v>1854</v>
      </c>
      <c r="AD3" s="16" t="s">
        <v>1855</v>
      </c>
      <c r="AE3" s="16" t="s">
        <v>1856</v>
      </c>
      <c r="AF3" s="16" t="s">
        <v>1857</v>
      </c>
      <c r="AG3" s="16" t="s">
        <v>1858</v>
      </c>
      <c r="AH3" s="16" t="s">
        <v>1859</v>
      </c>
      <c r="AI3" s="16" t="s">
        <v>1860</v>
      </c>
      <c r="AJ3" s="16" t="s">
        <v>1861</v>
      </c>
      <c r="AK3" s="16" t="s">
        <v>1862</v>
      </c>
      <c r="AL3" s="16" t="s">
        <v>1863</v>
      </c>
      <c r="AM3" s="16" t="s">
        <v>1864</v>
      </c>
    </row>
    <row r="4" spans="3:46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:U67" si="0">IF(OR($C4="1A",$C4="2A",$C4="3A"),B4,D4)</f>
        <v>UNF</v>
      </c>
      <c r="W4" s="16" t="str">
        <f t="shared" ref="W4:W67" si="1">IF(T4=0,IF(T3=0,T2,T3),T4)</f>
        <v>0–80</v>
      </c>
      <c r="X4" s="16" t="str">
        <f t="shared" ref="X4:X67" si="2">IF(U4=0,IF(U3=0,U2,U3),U4)</f>
        <v>UNF</v>
      </c>
      <c r="Y4" s="16" t="str">
        <f t="shared" ref="Y4:Y67" si="3">IF(OR($C4="1A",$C4="2A",$C4="3A"),C4,E4)</f>
        <v>2A</v>
      </c>
      <c r="Z4" s="16" t="str">
        <f>CONCATENATE(Table6[[#This Row],[Column1]]," ",Table6[[#This Row],[Column2]]," ",Table6[[#This Row],[Column3]])</f>
        <v>0–80 UNF 2A</v>
      </c>
      <c r="AA4" s="16">
        <f t="shared" ref="AA4:AA67" si="4">IF(OR($C4="1A",$C4="2A",$C4="3A"),D4,F4)</f>
        <v>5.0000000000000001E-4</v>
      </c>
      <c r="AB4" s="16">
        <f t="shared" ref="AB4:AB67" si="5">IF(OR($C4="1A",$C4="2A",$C4="3A"),E4,G4)</f>
        <v>5.9499999999999997E-2</v>
      </c>
      <c r="AC4" s="16">
        <f t="shared" ref="AC4:AC67" si="6">IF(OR($C4="1A",$C4="2A",$C4="3A"),F4,H4)</f>
        <v>5.6300000000000003E-2</v>
      </c>
      <c r="AD4" s="16" t="str">
        <f t="shared" ref="AD4:AD67" si="7">IF(OR($C4="1A",$C4="2A",$C4="3A"),G4,I4)</f>
        <v>—</v>
      </c>
      <c r="AE4" s="16">
        <f t="shared" ref="AE4:AE67" si="8">IF(OR($C4="1A",$C4="2A",$C4="3A"),H4,J4)</f>
        <v>5.1400000000000001E-2</v>
      </c>
      <c r="AF4" s="16">
        <f t="shared" ref="AF4:AF67" si="9">IF(OR($C4="1A",$C4="2A",$C4="3A"),I4,K4)</f>
        <v>4.9599999999999998E-2</v>
      </c>
      <c r="AG4" s="16">
        <f t="shared" ref="AG4:AG67" si="10">IF(OR($C4="1A",$C4="2A",$C4="3A"),J4,L4)</f>
        <v>4.4600000000000001E-2</v>
      </c>
      <c r="AH4" s="16" t="str">
        <f t="shared" ref="AH4:AH67" si="11">IF(OR($C4="1A",$C4="2A",$C4="3A"),K4,M4)</f>
        <v>2B</v>
      </c>
      <c r="AI4" s="16">
        <f t="shared" ref="AI4:AI67" si="12">IF(OR($C4="1A",$C4="2A",$C4="3A"),L4,N4)</f>
        <v>4.65E-2</v>
      </c>
      <c r="AJ4" s="16">
        <f t="shared" ref="AJ4:AJ67" si="13">IF(OR($C4="1A",$C4="2A",$C4="3A"),M4,O4)</f>
        <v>5.1400000000000001E-2</v>
      </c>
      <c r="AK4" s="16">
        <f t="shared" ref="AK4:AK67" si="14">IF(OR($C4="1A",$C4="2A",$C4="3A"),N4,P4)</f>
        <v>5.1900000000000002E-2</v>
      </c>
      <c r="AL4" s="16">
        <f t="shared" ref="AL4:AL67" si="15">IF(OR($C4="1A",$C4="2A",$C4="3A"),O4,Q4)</f>
        <v>5.4199999999999998E-2</v>
      </c>
      <c r="AM4" s="16">
        <f t="shared" ref="AM4:AM67" si="16">IF(OR($C4="1A",$C4="2A",$C4="3A"),P4,R4)</f>
        <v>0.06</v>
      </c>
      <c r="AQ4" s="80" t="s">
        <v>185</v>
      </c>
      <c r="AR4" s="81" t="s">
        <v>1059</v>
      </c>
      <c r="AS4" s="82" t="s">
        <v>218</v>
      </c>
      <c r="AT4" s="83" t="s">
        <v>1060</v>
      </c>
    </row>
    <row r="5" spans="3:46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U68" si="17">IF(OR($C5="1A",$C5="2A",$C5="3A"),A5,C5)</f>
        <v>0</v>
      </c>
      <c r="U5" s="16">
        <f t="shared" si="0"/>
        <v>0</v>
      </c>
      <c r="W5" s="16" t="str">
        <f t="shared" si="1"/>
        <v>0–80</v>
      </c>
      <c r="X5" s="16" t="str">
        <f t="shared" si="2"/>
        <v>UNF</v>
      </c>
      <c r="Y5" s="16" t="str">
        <f t="shared" si="3"/>
        <v>3A</v>
      </c>
      <c r="Z5" s="16" t="str">
        <f>CONCATENATE(Table6[[#This Row],[Column1]]," ",Table6[[#This Row],[Column2]]," ",Table6[[#This Row],[Column3]])</f>
        <v>0–80 UNF 3A</v>
      </c>
      <c r="AA5" s="16">
        <f t="shared" si="4"/>
        <v>0</v>
      </c>
      <c r="AB5" s="16">
        <f t="shared" si="5"/>
        <v>0.06</v>
      </c>
      <c r="AC5" s="16">
        <f t="shared" si="6"/>
        <v>5.6800000000000003E-2</v>
      </c>
      <c r="AD5" s="16" t="str">
        <f t="shared" si="7"/>
        <v>—</v>
      </c>
      <c r="AE5" s="16">
        <f t="shared" si="8"/>
        <v>5.1900000000000002E-2</v>
      </c>
      <c r="AF5" s="16">
        <f t="shared" si="9"/>
        <v>5.0599999999999999E-2</v>
      </c>
      <c r="AG5" s="16">
        <f t="shared" si="10"/>
        <v>4.5100000000000001E-2</v>
      </c>
      <c r="AH5" s="16" t="str">
        <f t="shared" si="11"/>
        <v>3B</v>
      </c>
      <c r="AI5" s="16">
        <f t="shared" si="12"/>
        <v>4.65E-2</v>
      </c>
      <c r="AJ5" s="16">
        <f t="shared" si="13"/>
        <v>5.1400000000000001E-2</v>
      </c>
      <c r="AK5" s="16">
        <f t="shared" si="14"/>
        <v>5.1900000000000002E-2</v>
      </c>
      <c r="AL5" s="16">
        <f t="shared" si="15"/>
        <v>5.3600000000000002E-2</v>
      </c>
      <c r="AM5" s="16">
        <f t="shared" si="16"/>
        <v>0.06</v>
      </c>
      <c r="AQ5" s="19" t="s">
        <v>953</v>
      </c>
      <c r="AR5" s="79" t="s">
        <v>953</v>
      </c>
      <c r="AS5" s="77" t="s">
        <v>953</v>
      </c>
      <c r="AT5" s="78">
        <v>0.06</v>
      </c>
    </row>
    <row r="6" spans="3:46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17"/>
        <v>1–64</v>
      </c>
      <c r="U6" s="16" t="str">
        <f t="shared" si="0"/>
        <v>UNC</v>
      </c>
      <c r="W6" s="16" t="str">
        <f t="shared" si="1"/>
        <v>1–64</v>
      </c>
      <c r="X6" s="16" t="str">
        <f t="shared" si="2"/>
        <v>UNC</v>
      </c>
      <c r="Y6" s="16" t="str">
        <f t="shared" si="3"/>
        <v>2A</v>
      </c>
      <c r="Z6" s="16" t="str">
        <f>CONCATENATE(Table6[[#This Row],[Column1]]," ",Table6[[#This Row],[Column2]]," ",Table6[[#This Row],[Column3]])</f>
        <v>1–64 UNC 2A</v>
      </c>
      <c r="AA6" s="16">
        <f t="shared" si="4"/>
        <v>5.9999999999999995E-4</v>
      </c>
      <c r="AB6" s="16">
        <f t="shared" si="5"/>
        <v>7.2400000000000006E-2</v>
      </c>
      <c r="AC6" s="16">
        <f t="shared" si="6"/>
        <v>6.8599999999999994E-2</v>
      </c>
      <c r="AD6" s="16" t="str">
        <f t="shared" si="7"/>
        <v>—</v>
      </c>
      <c r="AE6" s="16">
        <f t="shared" si="8"/>
        <v>6.2300000000000001E-2</v>
      </c>
      <c r="AF6" s="16">
        <f t="shared" si="9"/>
        <v>6.0299999999999999E-2</v>
      </c>
      <c r="AG6" s="16">
        <f t="shared" si="10"/>
        <v>5.3800000000000001E-2</v>
      </c>
      <c r="AH6" s="16" t="str">
        <f t="shared" si="11"/>
        <v>2B</v>
      </c>
      <c r="AI6" s="16">
        <f t="shared" si="12"/>
        <v>5.6099999999999997E-2</v>
      </c>
      <c r="AJ6" s="16">
        <f t="shared" si="13"/>
        <v>6.2300000000000001E-2</v>
      </c>
      <c r="AK6" s="16">
        <f t="shared" si="14"/>
        <v>6.2899999999999998E-2</v>
      </c>
      <c r="AL6" s="16">
        <f t="shared" si="15"/>
        <v>6.5500000000000003E-2</v>
      </c>
      <c r="AM6" s="16">
        <f t="shared" si="16"/>
        <v>7.2999999999999995E-2</v>
      </c>
      <c r="AQ6" s="19" t="s">
        <v>954</v>
      </c>
      <c r="AR6" s="79" t="s">
        <v>954</v>
      </c>
      <c r="AS6" s="77" t="s">
        <v>954</v>
      </c>
      <c r="AT6" s="78">
        <v>7.2999999999999995E-2</v>
      </c>
    </row>
    <row r="7" spans="3:46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17"/>
        <v>0</v>
      </c>
      <c r="U7" s="16">
        <f t="shared" si="0"/>
        <v>0</v>
      </c>
      <c r="W7" s="16" t="str">
        <f t="shared" si="1"/>
        <v>1–64</v>
      </c>
      <c r="X7" s="16" t="str">
        <f t="shared" si="2"/>
        <v>UNC</v>
      </c>
      <c r="Y7" s="16" t="str">
        <f t="shared" si="3"/>
        <v>3A</v>
      </c>
      <c r="Z7" s="16" t="str">
        <f>CONCATENATE(Table6[[#This Row],[Column1]]," ",Table6[[#This Row],[Column2]]," ",Table6[[#This Row],[Column3]])</f>
        <v>1–64 UNC 3A</v>
      </c>
      <c r="AA7" s="16">
        <f t="shared" si="4"/>
        <v>0</v>
      </c>
      <c r="AB7" s="16">
        <f t="shared" si="5"/>
        <v>7.2999999999999995E-2</v>
      </c>
      <c r="AC7" s="16">
        <f t="shared" si="6"/>
        <v>6.9199999999999998E-2</v>
      </c>
      <c r="AD7" s="16" t="str">
        <f t="shared" si="7"/>
        <v>—</v>
      </c>
      <c r="AE7" s="16">
        <f t="shared" si="8"/>
        <v>6.2899999999999998E-2</v>
      </c>
      <c r="AF7" s="16">
        <f t="shared" si="9"/>
        <v>6.1400000000000003E-2</v>
      </c>
      <c r="AG7" s="16">
        <f t="shared" si="10"/>
        <v>5.4399999999999997E-2</v>
      </c>
      <c r="AH7" s="16" t="str">
        <f t="shared" si="11"/>
        <v>3B</v>
      </c>
      <c r="AI7" s="16">
        <f t="shared" si="12"/>
        <v>5.6099999999999997E-2</v>
      </c>
      <c r="AJ7" s="16">
        <f t="shared" si="13"/>
        <v>6.2300000000000001E-2</v>
      </c>
      <c r="AK7" s="16">
        <f t="shared" si="14"/>
        <v>6.2899999999999998E-2</v>
      </c>
      <c r="AL7" s="16">
        <f t="shared" si="15"/>
        <v>6.4799999999999996E-2</v>
      </c>
      <c r="AM7" s="16">
        <f t="shared" si="16"/>
        <v>7.2999999999999995E-2</v>
      </c>
      <c r="AQ7" s="19" t="s">
        <v>955</v>
      </c>
      <c r="AR7" s="79" t="s">
        <v>955</v>
      </c>
      <c r="AS7" s="77" t="s">
        <v>955</v>
      </c>
      <c r="AT7" s="78">
        <v>8.5999999999999993E-2</v>
      </c>
    </row>
    <row r="8" spans="3:46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17"/>
        <v>1–72</v>
      </c>
      <c r="U8" s="16" t="str">
        <f t="shared" si="0"/>
        <v>UNF</v>
      </c>
      <c r="W8" s="16" t="str">
        <f t="shared" si="1"/>
        <v>1–72</v>
      </c>
      <c r="X8" s="16" t="str">
        <f t="shared" si="2"/>
        <v>UNF</v>
      </c>
      <c r="Y8" s="16" t="str">
        <f t="shared" si="3"/>
        <v>2A</v>
      </c>
      <c r="Z8" s="16" t="str">
        <f>CONCATENATE(Table6[[#This Row],[Column1]]," ",Table6[[#This Row],[Column2]]," ",Table6[[#This Row],[Column3]])</f>
        <v>1–72 UNF 2A</v>
      </c>
      <c r="AA8" s="16">
        <f t="shared" si="4"/>
        <v>5.9999999999999995E-4</v>
      </c>
      <c r="AB8" s="16">
        <f t="shared" si="5"/>
        <v>7.2400000000000006E-2</v>
      </c>
      <c r="AC8" s="16">
        <f t="shared" si="6"/>
        <v>6.8900000000000003E-2</v>
      </c>
      <c r="AD8" s="16" t="str">
        <f t="shared" si="7"/>
        <v>—</v>
      </c>
      <c r="AE8" s="16">
        <f t="shared" si="8"/>
        <v>6.3399999999999998E-2</v>
      </c>
      <c r="AF8" s="16">
        <f t="shared" si="9"/>
        <v>6.1499999999999999E-2</v>
      </c>
      <c r="AG8" s="16">
        <f t="shared" si="10"/>
        <v>5.5899999999999998E-2</v>
      </c>
      <c r="AH8" s="16" t="str">
        <f t="shared" si="11"/>
        <v>2B</v>
      </c>
      <c r="AI8" s="16">
        <f t="shared" si="12"/>
        <v>5.8000000000000003E-2</v>
      </c>
      <c r="AJ8" s="16">
        <f t="shared" si="13"/>
        <v>6.3500000000000001E-2</v>
      </c>
      <c r="AK8" s="16">
        <f t="shared" si="14"/>
        <v>6.4000000000000001E-2</v>
      </c>
      <c r="AL8" s="16">
        <f t="shared" si="15"/>
        <v>6.6500000000000004E-2</v>
      </c>
      <c r="AM8" s="16">
        <f t="shared" si="16"/>
        <v>7.2999999999999995E-2</v>
      </c>
      <c r="AQ8" s="19" t="s">
        <v>956</v>
      </c>
      <c r="AR8" s="79" t="s">
        <v>956</v>
      </c>
      <c r="AS8" s="77" t="s">
        <v>956</v>
      </c>
      <c r="AT8" s="78">
        <v>9.9000000000000005E-2</v>
      </c>
    </row>
    <row r="9" spans="3:46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17"/>
        <v>0</v>
      </c>
      <c r="U9" s="16">
        <f t="shared" si="0"/>
        <v>0</v>
      </c>
      <c r="W9" s="16" t="str">
        <f t="shared" si="1"/>
        <v>1–72</v>
      </c>
      <c r="X9" s="16" t="str">
        <f t="shared" si="2"/>
        <v>UNF</v>
      </c>
      <c r="Y9" s="16" t="str">
        <f t="shared" si="3"/>
        <v>3A</v>
      </c>
      <c r="Z9" s="16" t="str">
        <f>CONCATENATE(Table6[[#This Row],[Column1]]," ",Table6[[#This Row],[Column2]]," ",Table6[[#This Row],[Column3]])</f>
        <v>1–72 UNF 3A</v>
      </c>
      <c r="AA9" s="16">
        <f t="shared" si="4"/>
        <v>0</v>
      </c>
      <c r="AB9" s="16">
        <f t="shared" si="5"/>
        <v>7.2999999999999995E-2</v>
      </c>
      <c r="AC9" s="16">
        <f t="shared" si="6"/>
        <v>6.9500000000000006E-2</v>
      </c>
      <c r="AD9" s="16" t="str">
        <f t="shared" si="7"/>
        <v>—</v>
      </c>
      <c r="AE9" s="16">
        <f t="shared" si="8"/>
        <v>6.4000000000000001E-2</v>
      </c>
      <c r="AF9" s="16">
        <f t="shared" si="9"/>
        <v>6.2600000000000003E-2</v>
      </c>
      <c r="AG9" s="16">
        <f t="shared" si="10"/>
        <v>5.6500000000000002E-2</v>
      </c>
      <c r="AH9" s="16" t="str">
        <f t="shared" si="11"/>
        <v>3B</v>
      </c>
      <c r="AI9" s="16">
        <f t="shared" si="12"/>
        <v>5.8000000000000003E-2</v>
      </c>
      <c r="AJ9" s="16">
        <f t="shared" si="13"/>
        <v>6.3500000000000001E-2</v>
      </c>
      <c r="AK9" s="16">
        <f t="shared" si="14"/>
        <v>6.4000000000000001E-2</v>
      </c>
      <c r="AL9" s="16">
        <f t="shared" si="15"/>
        <v>6.59E-2</v>
      </c>
      <c r="AM9" s="16">
        <f t="shared" si="16"/>
        <v>7.2999999999999995E-2</v>
      </c>
      <c r="AQ9" s="19" t="s">
        <v>957</v>
      </c>
      <c r="AR9" s="79" t="s">
        <v>957</v>
      </c>
      <c r="AS9" s="77" t="s">
        <v>957</v>
      </c>
      <c r="AT9" s="78">
        <v>0.112</v>
      </c>
    </row>
    <row r="10" spans="3:46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17"/>
        <v>2–56</v>
      </c>
      <c r="U10" s="16" t="str">
        <f t="shared" si="0"/>
        <v>UNC</v>
      </c>
      <c r="W10" s="16" t="str">
        <f t="shared" si="1"/>
        <v>2–56</v>
      </c>
      <c r="X10" s="16" t="str">
        <f t="shared" si="2"/>
        <v>UNC</v>
      </c>
      <c r="Y10" s="16" t="str">
        <f t="shared" si="3"/>
        <v>2A</v>
      </c>
      <c r="Z10" s="16" t="str">
        <f>CONCATENATE(Table6[[#This Row],[Column1]]," ",Table6[[#This Row],[Column2]]," ",Table6[[#This Row],[Column3]])</f>
        <v>2–56 UNC 2A</v>
      </c>
      <c r="AA10" s="16">
        <f t="shared" si="4"/>
        <v>5.9999999999999995E-4</v>
      </c>
      <c r="AB10" s="16">
        <f t="shared" si="5"/>
        <v>8.5400000000000004E-2</v>
      </c>
      <c r="AC10" s="16">
        <f t="shared" si="6"/>
        <v>8.1299999999999997E-2</v>
      </c>
      <c r="AD10" s="16" t="str">
        <f t="shared" si="7"/>
        <v>—</v>
      </c>
      <c r="AE10" s="16">
        <f t="shared" si="8"/>
        <v>7.3800000000000004E-2</v>
      </c>
      <c r="AF10" s="16">
        <f t="shared" si="9"/>
        <v>7.17E-2</v>
      </c>
      <c r="AG10" s="16">
        <f t="shared" si="10"/>
        <v>6.4199999999999993E-2</v>
      </c>
      <c r="AH10" s="16" t="str">
        <f t="shared" si="11"/>
        <v>2B</v>
      </c>
      <c r="AI10" s="16">
        <f t="shared" si="12"/>
        <v>6.6699999999999995E-2</v>
      </c>
      <c r="AJ10" s="16">
        <f t="shared" si="13"/>
        <v>7.3700000000000002E-2</v>
      </c>
      <c r="AK10" s="16">
        <f t="shared" si="14"/>
        <v>7.4399999999999994E-2</v>
      </c>
      <c r="AL10" s="16">
        <f t="shared" si="15"/>
        <v>7.7200000000000005E-2</v>
      </c>
      <c r="AM10" s="16">
        <f t="shared" si="16"/>
        <v>8.5999999999999993E-2</v>
      </c>
      <c r="AQ10" s="19" t="s">
        <v>958</v>
      </c>
      <c r="AR10" s="79" t="s">
        <v>958</v>
      </c>
      <c r="AS10" s="77" t="s">
        <v>958</v>
      </c>
      <c r="AT10" s="78">
        <v>0.125</v>
      </c>
    </row>
    <row r="11" spans="3:46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17"/>
        <v>0</v>
      </c>
      <c r="U11" s="16">
        <f t="shared" si="0"/>
        <v>0</v>
      </c>
      <c r="W11" s="16" t="str">
        <f t="shared" si="1"/>
        <v>2–56</v>
      </c>
      <c r="X11" s="16" t="str">
        <f t="shared" si="2"/>
        <v>UNC</v>
      </c>
      <c r="Y11" s="16" t="str">
        <f t="shared" si="3"/>
        <v>3A</v>
      </c>
      <c r="Z11" s="16" t="str">
        <f>CONCATENATE(Table6[[#This Row],[Column1]]," ",Table6[[#This Row],[Column2]]," ",Table6[[#This Row],[Column3]])</f>
        <v>2–56 UNC 3A</v>
      </c>
      <c r="AA11" s="16">
        <f t="shared" si="4"/>
        <v>0</v>
      </c>
      <c r="AB11" s="16">
        <f t="shared" si="5"/>
        <v>8.5999999999999993E-2</v>
      </c>
      <c r="AC11" s="16">
        <f t="shared" si="6"/>
        <v>8.1900000000000001E-2</v>
      </c>
      <c r="AD11" s="16" t="str">
        <f t="shared" si="7"/>
        <v>—</v>
      </c>
      <c r="AE11" s="16">
        <f t="shared" si="8"/>
        <v>7.4399999999999994E-2</v>
      </c>
      <c r="AF11" s="16">
        <f t="shared" si="9"/>
        <v>7.2800000000000004E-2</v>
      </c>
      <c r="AG11" s="16">
        <f t="shared" si="10"/>
        <v>6.4799999999999996E-2</v>
      </c>
      <c r="AH11" s="16" t="str">
        <f t="shared" si="11"/>
        <v>3B</v>
      </c>
      <c r="AI11" s="16">
        <f t="shared" si="12"/>
        <v>6.6699999999999995E-2</v>
      </c>
      <c r="AJ11" s="16">
        <f t="shared" si="13"/>
        <v>7.3700000000000002E-2</v>
      </c>
      <c r="AK11" s="16">
        <f t="shared" si="14"/>
        <v>7.4399999999999994E-2</v>
      </c>
      <c r="AL11" s="16">
        <f t="shared" si="15"/>
        <v>7.6499999999999999E-2</v>
      </c>
      <c r="AM11" s="16">
        <f t="shared" si="16"/>
        <v>8.5999999999999993E-2</v>
      </c>
      <c r="AQ11" s="19" t="s">
        <v>959</v>
      </c>
      <c r="AR11" s="79" t="s">
        <v>959</v>
      </c>
      <c r="AS11" s="77" t="s">
        <v>959</v>
      </c>
      <c r="AT11" s="78">
        <v>0.13800000000000001</v>
      </c>
    </row>
    <row r="12" spans="3:46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17"/>
        <v>2–64</v>
      </c>
      <c r="U12" s="16" t="str">
        <f t="shared" si="0"/>
        <v>UNF</v>
      </c>
      <c r="W12" s="16" t="str">
        <f t="shared" si="1"/>
        <v>2–64</v>
      </c>
      <c r="X12" s="16" t="str">
        <f t="shared" si="2"/>
        <v>UNF</v>
      </c>
      <c r="Y12" s="16" t="str">
        <f t="shared" si="3"/>
        <v>2A</v>
      </c>
      <c r="Z12" s="16" t="str">
        <f>CONCATENATE(Table6[[#This Row],[Column1]]," ",Table6[[#This Row],[Column2]]," ",Table6[[#This Row],[Column3]])</f>
        <v>2–64 UNF 2A</v>
      </c>
      <c r="AA12" s="16">
        <f t="shared" si="4"/>
        <v>5.9999999999999995E-4</v>
      </c>
      <c r="AB12" s="16">
        <f t="shared" si="5"/>
        <v>8.5400000000000004E-2</v>
      </c>
      <c r="AC12" s="16">
        <f t="shared" si="6"/>
        <v>8.1600000000000006E-2</v>
      </c>
      <c r="AD12" s="16" t="str">
        <f t="shared" si="7"/>
        <v>—</v>
      </c>
      <c r="AE12" s="16">
        <f t="shared" si="8"/>
        <v>7.5300000000000006E-2</v>
      </c>
      <c r="AF12" s="16">
        <f t="shared" si="9"/>
        <v>7.3300000000000004E-2</v>
      </c>
      <c r="AG12" s="16">
        <f t="shared" si="10"/>
        <v>6.6799999999999998E-2</v>
      </c>
      <c r="AH12" s="16" t="str">
        <f t="shared" si="11"/>
        <v>2B</v>
      </c>
      <c r="AI12" s="16">
        <f t="shared" si="12"/>
        <v>6.9099999999999995E-2</v>
      </c>
      <c r="AJ12" s="16">
        <f t="shared" si="13"/>
        <v>7.5300000000000006E-2</v>
      </c>
      <c r="AK12" s="16">
        <f t="shared" si="14"/>
        <v>7.5899999999999995E-2</v>
      </c>
      <c r="AL12" s="16">
        <f t="shared" si="15"/>
        <v>7.8600000000000003E-2</v>
      </c>
      <c r="AM12" s="16">
        <f t="shared" si="16"/>
        <v>8.5999999999999993E-2</v>
      </c>
      <c r="AQ12" s="19" t="s">
        <v>960</v>
      </c>
      <c r="AR12" s="79" t="s">
        <v>960</v>
      </c>
      <c r="AS12" s="77" t="s">
        <v>960</v>
      </c>
      <c r="AT12" s="78">
        <v>0.16400000000000001</v>
      </c>
    </row>
    <row r="13" spans="3:46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17"/>
        <v>0</v>
      </c>
      <c r="U13" s="16">
        <f t="shared" si="0"/>
        <v>0</v>
      </c>
      <c r="W13" s="16" t="str">
        <f t="shared" si="1"/>
        <v>2–64</v>
      </c>
      <c r="X13" s="16" t="str">
        <f t="shared" si="2"/>
        <v>UNF</v>
      </c>
      <c r="Y13" s="16" t="str">
        <f t="shared" si="3"/>
        <v>3A</v>
      </c>
      <c r="Z13" s="16" t="str">
        <f>CONCATENATE(Table6[[#This Row],[Column1]]," ",Table6[[#This Row],[Column2]]," ",Table6[[#This Row],[Column3]])</f>
        <v>2–64 UNF 3A</v>
      </c>
      <c r="AA13" s="16">
        <f t="shared" si="4"/>
        <v>0</v>
      </c>
      <c r="AB13" s="16">
        <f t="shared" si="5"/>
        <v>8.5999999999999993E-2</v>
      </c>
      <c r="AC13" s="16">
        <f t="shared" si="6"/>
        <v>8.2199999999999995E-2</v>
      </c>
      <c r="AD13" s="16" t="str">
        <f t="shared" si="7"/>
        <v>—</v>
      </c>
      <c r="AE13" s="16">
        <f t="shared" si="8"/>
        <v>7.5899999999999995E-2</v>
      </c>
      <c r="AF13" s="16">
        <f t="shared" si="9"/>
        <v>7.4399999999999994E-2</v>
      </c>
      <c r="AG13" s="16">
        <f t="shared" si="10"/>
        <v>6.7400000000000002E-2</v>
      </c>
      <c r="AH13" s="16" t="str">
        <f t="shared" si="11"/>
        <v>3B</v>
      </c>
      <c r="AI13" s="16">
        <f t="shared" si="12"/>
        <v>6.9099999999999995E-2</v>
      </c>
      <c r="AJ13" s="16">
        <f t="shared" si="13"/>
        <v>7.5300000000000006E-2</v>
      </c>
      <c r="AK13" s="16">
        <f t="shared" si="14"/>
        <v>7.5899999999999995E-2</v>
      </c>
      <c r="AL13" s="16">
        <f t="shared" si="15"/>
        <v>7.7899999999999997E-2</v>
      </c>
      <c r="AM13" s="16">
        <f t="shared" si="16"/>
        <v>8.5999999999999993E-2</v>
      </c>
      <c r="AQ13" s="19" t="s">
        <v>378</v>
      </c>
      <c r="AR13" s="79" t="s">
        <v>378</v>
      </c>
      <c r="AS13" s="77" t="s">
        <v>378</v>
      </c>
      <c r="AT13" s="78">
        <v>0.19</v>
      </c>
    </row>
    <row r="14" spans="3:46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17"/>
        <v>3–48</v>
      </c>
      <c r="U14" s="16" t="str">
        <f t="shared" si="0"/>
        <v>UNC</v>
      </c>
      <c r="W14" s="16" t="str">
        <f t="shared" si="1"/>
        <v>3–48</v>
      </c>
      <c r="X14" s="16" t="str">
        <f t="shared" si="2"/>
        <v>UNC</v>
      </c>
      <c r="Y14" s="16" t="str">
        <f t="shared" si="3"/>
        <v>2A</v>
      </c>
      <c r="Z14" s="16" t="str">
        <f>CONCATENATE(Table6[[#This Row],[Column1]]," ",Table6[[#This Row],[Column2]]," ",Table6[[#This Row],[Column3]])</f>
        <v>3–48 UNC 2A</v>
      </c>
      <c r="AA14" s="16">
        <f t="shared" si="4"/>
        <v>6.9999999999999999E-4</v>
      </c>
      <c r="AB14" s="16">
        <f t="shared" si="5"/>
        <v>9.8299999999999998E-2</v>
      </c>
      <c r="AC14" s="16">
        <f t="shared" si="6"/>
        <v>9.3799999999999994E-2</v>
      </c>
      <c r="AD14" s="16" t="str">
        <f t="shared" si="7"/>
        <v>—</v>
      </c>
      <c r="AE14" s="16">
        <f t="shared" si="8"/>
        <v>8.48E-2</v>
      </c>
      <c r="AF14" s="16">
        <f t="shared" si="9"/>
        <v>8.2500000000000004E-2</v>
      </c>
      <c r="AG14" s="16">
        <f t="shared" si="10"/>
        <v>7.3400000000000007E-2</v>
      </c>
      <c r="AH14" s="16" t="str">
        <f t="shared" si="11"/>
        <v>2B</v>
      </c>
      <c r="AI14" s="16">
        <f t="shared" si="12"/>
        <v>7.6399999999999996E-2</v>
      </c>
      <c r="AJ14" s="16">
        <f t="shared" si="13"/>
        <v>8.4500000000000006E-2</v>
      </c>
      <c r="AK14" s="16">
        <f t="shared" si="14"/>
        <v>8.5500000000000007E-2</v>
      </c>
      <c r="AL14" s="16">
        <f t="shared" si="15"/>
        <v>8.8499999999999995E-2</v>
      </c>
      <c r="AM14" s="16">
        <f t="shared" si="16"/>
        <v>9.9000000000000005E-2</v>
      </c>
      <c r="AQ14" s="19" t="s">
        <v>379</v>
      </c>
      <c r="AR14" s="79" t="s">
        <v>379</v>
      </c>
      <c r="AS14" s="77" t="s">
        <v>379</v>
      </c>
      <c r="AT14" s="78">
        <v>0.216</v>
      </c>
    </row>
    <row r="15" spans="3:46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17"/>
        <v>0</v>
      </c>
      <c r="U15" s="16">
        <f t="shared" si="0"/>
        <v>0</v>
      </c>
      <c r="W15" s="16" t="str">
        <f t="shared" si="1"/>
        <v>3–48</v>
      </c>
      <c r="X15" s="16" t="str">
        <f t="shared" si="2"/>
        <v>UNC</v>
      </c>
      <c r="Y15" s="16" t="str">
        <f t="shared" si="3"/>
        <v>3A</v>
      </c>
      <c r="Z15" s="16" t="str">
        <f>CONCATENATE(Table6[[#This Row],[Column1]]," ",Table6[[#This Row],[Column2]]," ",Table6[[#This Row],[Column3]])</f>
        <v>3–48 UNC 3A</v>
      </c>
      <c r="AA15" s="16">
        <f t="shared" si="4"/>
        <v>0</v>
      </c>
      <c r="AB15" s="16">
        <f t="shared" si="5"/>
        <v>9.9000000000000005E-2</v>
      </c>
      <c r="AC15" s="16">
        <f t="shared" si="6"/>
        <v>9.4500000000000001E-2</v>
      </c>
      <c r="AD15" s="16" t="str">
        <f t="shared" si="7"/>
        <v>—</v>
      </c>
      <c r="AE15" s="16">
        <f t="shared" si="8"/>
        <v>8.5500000000000007E-2</v>
      </c>
      <c r="AF15" s="16">
        <f t="shared" si="9"/>
        <v>8.3799999999999999E-2</v>
      </c>
      <c r="AG15" s="16">
        <f t="shared" si="10"/>
        <v>7.4099999999999999E-2</v>
      </c>
      <c r="AH15" s="16" t="str">
        <f t="shared" si="11"/>
        <v>3B</v>
      </c>
      <c r="AI15" s="16">
        <f t="shared" si="12"/>
        <v>7.6399999999999996E-2</v>
      </c>
      <c r="AJ15" s="16">
        <f t="shared" si="13"/>
        <v>8.4500000000000006E-2</v>
      </c>
      <c r="AK15" s="16">
        <f t="shared" si="14"/>
        <v>8.5500000000000007E-2</v>
      </c>
      <c r="AL15" s="16">
        <f t="shared" si="15"/>
        <v>8.77E-2</v>
      </c>
      <c r="AM15" s="16">
        <f t="shared" si="16"/>
        <v>9.9000000000000005E-2</v>
      </c>
      <c r="AQ15" s="19" t="s">
        <v>961</v>
      </c>
      <c r="AR15" s="79" t="s">
        <v>1013</v>
      </c>
      <c r="AS15" s="77">
        <v>0.25</v>
      </c>
      <c r="AT15" s="78">
        <v>0.25</v>
      </c>
    </row>
    <row r="16" spans="3:46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17"/>
        <v>3–56</v>
      </c>
      <c r="U16" s="16" t="str">
        <f t="shared" si="0"/>
        <v>UNF</v>
      </c>
      <c r="W16" s="16" t="str">
        <f t="shared" si="1"/>
        <v>3–56</v>
      </c>
      <c r="X16" s="16" t="str">
        <f t="shared" si="2"/>
        <v>UNF</v>
      </c>
      <c r="Y16" s="16" t="str">
        <f t="shared" si="3"/>
        <v>2A</v>
      </c>
      <c r="Z16" s="16" t="str">
        <f>CONCATENATE(Table6[[#This Row],[Column1]]," ",Table6[[#This Row],[Column2]]," ",Table6[[#This Row],[Column3]])</f>
        <v>3–56 UNF 2A</v>
      </c>
      <c r="AA16" s="16">
        <f t="shared" si="4"/>
        <v>6.9999999999999999E-4</v>
      </c>
      <c r="AB16" s="16">
        <f t="shared" si="5"/>
        <v>9.8299999999999998E-2</v>
      </c>
      <c r="AC16" s="16">
        <f t="shared" si="6"/>
        <v>9.4200000000000006E-2</v>
      </c>
      <c r="AD16" s="16" t="str">
        <f t="shared" si="7"/>
        <v>—</v>
      </c>
      <c r="AE16" s="16">
        <f t="shared" si="8"/>
        <v>8.6699999999999999E-2</v>
      </c>
      <c r="AF16" s="16">
        <f t="shared" si="9"/>
        <v>8.4500000000000006E-2</v>
      </c>
      <c r="AG16" s="16">
        <f t="shared" si="10"/>
        <v>7.7100000000000002E-2</v>
      </c>
      <c r="AH16" s="16" t="str">
        <f t="shared" si="11"/>
        <v>2B</v>
      </c>
      <c r="AI16" s="16">
        <f t="shared" si="12"/>
        <v>7.9699999999999993E-2</v>
      </c>
      <c r="AJ16" s="16">
        <f t="shared" si="13"/>
        <v>8.6499999999999994E-2</v>
      </c>
      <c r="AK16" s="16">
        <f t="shared" si="14"/>
        <v>8.7400000000000005E-2</v>
      </c>
      <c r="AL16" s="16">
        <f t="shared" si="15"/>
        <v>9.0200000000000002E-2</v>
      </c>
      <c r="AM16" s="16">
        <f t="shared" si="16"/>
        <v>9.9000000000000005E-2</v>
      </c>
      <c r="AQ16" s="19" t="s">
        <v>962</v>
      </c>
      <c r="AR16" s="79" t="s">
        <v>1014</v>
      </c>
      <c r="AS16" s="77">
        <v>0.3125</v>
      </c>
      <c r="AT16" s="78">
        <v>0.3125</v>
      </c>
    </row>
    <row r="17" spans="3:46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17"/>
        <v>0</v>
      </c>
      <c r="U17" s="16">
        <f t="shared" si="0"/>
        <v>0</v>
      </c>
      <c r="W17" s="16" t="str">
        <f t="shared" si="1"/>
        <v>3–56</v>
      </c>
      <c r="X17" s="16" t="str">
        <f t="shared" si="2"/>
        <v>UNF</v>
      </c>
      <c r="Y17" s="16" t="str">
        <f t="shared" si="3"/>
        <v>3A</v>
      </c>
      <c r="Z17" s="16" t="str">
        <f>CONCATENATE(Table6[[#This Row],[Column1]]," ",Table6[[#This Row],[Column2]]," ",Table6[[#This Row],[Column3]])</f>
        <v>3–56 UNF 3A</v>
      </c>
      <c r="AA17" s="16">
        <f t="shared" si="4"/>
        <v>0</v>
      </c>
      <c r="AB17" s="16">
        <f t="shared" si="5"/>
        <v>9.9000000000000005E-2</v>
      </c>
      <c r="AC17" s="16">
        <f t="shared" si="6"/>
        <v>9.4899999999999998E-2</v>
      </c>
      <c r="AD17" s="16" t="str">
        <f t="shared" si="7"/>
        <v>—</v>
      </c>
      <c r="AE17" s="16">
        <f t="shared" si="8"/>
        <v>8.7400000000000005E-2</v>
      </c>
      <c r="AF17" s="16">
        <f t="shared" si="9"/>
        <v>8.5800000000000001E-2</v>
      </c>
      <c r="AG17" s="16">
        <f t="shared" si="10"/>
        <v>7.7799999999999994E-2</v>
      </c>
      <c r="AH17" s="16" t="str">
        <f t="shared" si="11"/>
        <v>3B</v>
      </c>
      <c r="AI17" s="16">
        <f t="shared" si="12"/>
        <v>7.9699999999999993E-2</v>
      </c>
      <c r="AJ17" s="16">
        <f t="shared" si="13"/>
        <v>8.6499999999999994E-2</v>
      </c>
      <c r="AK17" s="16">
        <f t="shared" si="14"/>
        <v>8.7400000000000005E-2</v>
      </c>
      <c r="AL17" s="16">
        <f t="shared" si="15"/>
        <v>8.9499999999999996E-2</v>
      </c>
      <c r="AM17" s="16">
        <f t="shared" si="16"/>
        <v>9.9000000000000005E-2</v>
      </c>
      <c r="AQ17" s="19" t="s">
        <v>963</v>
      </c>
      <c r="AR17" s="79" t="s">
        <v>1015</v>
      </c>
      <c r="AS17" s="77">
        <v>0.375</v>
      </c>
      <c r="AT17" s="78">
        <v>0.375</v>
      </c>
    </row>
    <row r="18" spans="3:46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17"/>
        <v>4–40</v>
      </c>
      <c r="U18" s="16" t="str">
        <f t="shared" si="0"/>
        <v>UNC</v>
      </c>
      <c r="W18" s="16" t="str">
        <f t="shared" si="1"/>
        <v>4–40</v>
      </c>
      <c r="X18" s="16" t="str">
        <f t="shared" si="2"/>
        <v>UNC</v>
      </c>
      <c r="Y18" s="16" t="str">
        <f t="shared" si="3"/>
        <v>2A</v>
      </c>
      <c r="Z18" s="16" t="str">
        <f>CONCATENATE(Table6[[#This Row],[Column1]]," ",Table6[[#This Row],[Column2]]," ",Table6[[#This Row],[Column3]])</f>
        <v>4–40 UNC 2A</v>
      </c>
      <c r="AA18" s="16">
        <f t="shared" si="4"/>
        <v>8.0000000000000004E-4</v>
      </c>
      <c r="AB18" s="16">
        <f t="shared" si="5"/>
        <v>0.11119999999999999</v>
      </c>
      <c r="AC18" s="16">
        <f t="shared" si="6"/>
        <v>0.1061</v>
      </c>
      <c r="AD18" s="16" t="str">
        <f t="shared" si="7"/>
        <v>—</v>
      </c>
      <c r="AE18" s="16">
        <f t="shared" si="8"/>
        <v>9.5000000000000001E-2</v>
      </c>
      <c r="AF18" s="16">
        <f t="shared" si="9"/>
        <v>9.2499999999999999E-2</v>
      </c>
      <c r="AG18" s="16">
        <f t="shared" si="10"/>
        <v>8.14E-2</v>
      </c>
      <c r="AH18" s="16" t="str">
        <f t="shared" si="11"/>
        <v>2B</v>
      </c>
      <c r="AI18" s="16">
        <f t="shared" si="12"/>
        <v>8.4900000000000003E-2</v>
      </c>
      <c r="AJ18" s="16">
        <f t="shared" si="13"/>
        <v>9.3899999999999997E-2</v>
      </c>
      <c r="AK18" s="16">
        <f t="shared" si="14"/>
        <v>9.5799999999999996E-2</v>
      </c>
      <c r="AL18" s="16">
        <f t="shared" si="15"/>
        <v>9.9099999999999994E-2</v>
      </c>
      <c r="AM18" s="16">
        <f t="shared" si="16"/>
        <v>0.112</v>
      </c>
      <c r="AQ18" s="19" t="s">
        <v>964</v>
      </c>
      <c r="AR18" s="79" t="s">
        <v>964</v>
      </c>
      <c r="AS18" s="78">
        <v>0.39</v>
      </c>
      <c r="AT18" s="78">
        <v>0.39</v>
      </c>
    </row>
    <row r="19" spans="3:46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17"/>
        <v>0</v>
      </c>
      <c r="U19" s="16">
        <f t="shared" si="0"/>
        <v>0</v>
      </c>
      <c r="W19" s="16" t="str">
        <f t="shared" si="1"/>
        <v>4–40</v>
      </c>
      <c r="X19" s="16" t="str">
        <f t="shared" si="2"/>
        <v>UNC</v>
      </c>
      <c r="Y19" s="16" t="str">
        <f t="shared" si="3"/>
        <v>3A</v>
      </c>
      <c r="Z19" s="16" t="str">
        <f>CONCATENATE(Table6[[#This Row],[Column1]]," ",Table6[[#This Row],[Column2]]," ",Table6[[#This Row],[Column3]])</f>
        <v>4–40 UNC 3A</v>
      </c>
      <c r="AA19" s="16">
        <f t="shared" si="4"/>
        <v>0</v>
      </c>
      <c r="AB19" s="16">
        <f t="shared" si="5"/>
        <v>0.112</v>
      </c>
      <c r="AC19" s="16">
        <f t="shared" si="6"/>
        <v>0.1069</v>
      </c>
      <c r="AD19" s="16" t="str">
        <f t="shared" si="7"/>
        <v>—</v>
      </c>
      <c r="AE19" s="16">
        <f t="shared" si="8"/>
        <v>9.5799999999999996E-2</v>
      </c>
      <c r="AF19" s="16">
        <f t="shared" si="9"/>
        <v>9.3899999999999997E-2</v>
      </c>
      <c r="AG19" s="16">
        <f t="shared" si="10"/>
        <v>8.2199999999999995E-2</v>
      </c>
      <c r="AH19" s="16" t="str">
        <f t="shared" si="11"/>
        <v>3B</v>
      </c>
      <c r="AI19" s="16">
        <f t="shared" si="12"/>
        <v>8.4900000000000003E-2</v>
      </c>
      <c r="AJ19" s="16">
        <f t="shared" si="13"/>
        <v>9.3899999999999997E-2</v>
      </c>
      <c r="AK19" s="16">
        <f t="shared" si="14"/>
        <v>9.5799999999999996E-2</v>
      </c>
      <c r="AL19" s="16">
        <f t="shared" si="15"/>
        <v>9.8199999999999996E-2</v>
      </c>
      <c r="AM19" s="16">
        <f t="shared" si="16"/>
        <v>0.112</v>
      </c>
      <c r="AQ19" s="19" t="s">
        <v>965</v>
      </c>
      <c r="AR19" s="79" t="s">
        <v>1016</v>
      </c>
      <c r="AS19" s="77">
        <v>0.4375</v>
      </c>
      <c r="AT19" s="78">
        <v>0.4375</v>
      </c>
    </row>
    <row r="20" spans="3:46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17"/>
        <v>4–48</v>
      </c>
      <c r="U20" s="16" t="str">
        <f t="shared" si="0"/>
        <v>UNF</v>
      </c>
      <c r="W20" s="16" t="str">
        <f t="shared" si="1"/>
        <v>4–48</v>
      </c>
      <c r="X20" s="16" t="str">
        <f t="shared" si="2"/>
        <v>UNF</v>
      </c>
      <c r="Y20" s="16" t="str">
        <f t="shared" si="3"/>
        <v>2A</v>
      </c>
      <c r="Z20" s="16" t="str">
        <f>CONCATENATE(Table6[[#This Row],[Column1]]," ",Table6[[#This Row],[Column2]]," ",Table6[[#This Row],[Column3]])</f>
        <v>4–48 UNF 2A</v>
      </c>
      <c r="AA20" s="16">
        <f t="shared" si="4"/>
        <v>6.9999999999999999E-4</v>
      </c>
      <c r="AB20" s="16">
        <f t="shared" si="5"/>
        <v>0.1113</v>
      </c>
      <c r="AC20" s="16">
        <f t="shared" si="6"/>
        <v>0.10680000000000001</v>
      </c>
      <c r="AD20" s="16" t="str">
        <f t="shared" si="7"/>
        <v>—</v>
      </c>
      <c r="AE20" s="16">
        <f t="shared" si="8"/>
        <v>9.7799999999999998E-2</v>
      </c>
      <c r="AF20" s="16">
        <f t="shared" si="9"/>
        <v>9.5399999999999999E-2</v>
      </c>
      <c r="AG20" s="16">
        <f t="shared" si="10"/>
        <v>8.6400000000000005E-2</v>
      </c>
      <c r="AH20" s="16" t="str">
        <f t="shared" si="11"/>
        <v>2B</v>
      </c>
      <c r="AI20" s="16">
        <f t="shared" si="12"/>
        <v>8.9399999999999993E-2</v>
      </c>
      <c r="AJ20" s="16">
        <f t="shared" si="13"/>
        <v>9.6799999999999997E-2</v>
      </c>
      <c r="AK20" s="16">
        <f t="shared" si="14"/>
        <v>9.8500000000000004E-2</v>
      </c>
      <c r="AL20" s="16">
        <f t="shared" si="15"/>
        <v>0.1016</v>
      </c>
      <c r="AM20" s="16">
        <f t="shared" si="16"/>
        <v>0.112</v>
      </c>
      <c r="AQ20" s="19" t="s">
        <v>966</v>
      </c>
      <c r="AR20" s="79" t="s">
        <v>1017</v>
      </c>
      <c r="AS20" s="77">
        <v>0.5</v>
      </c>
      <c r="AT20" s="78">
        <v>0.5</v>
      </c>
    </row>
    <row r="21" spans="3:46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17"/>
        <v>0</v>
      </c>
      <c r="U21" s="16">
        <f t="shared" si="0"/>
        <v>0</v>
      </c>
      <c r="W21" s="16" t="str">
        <f t="shared" si="1"/>
        <v>4–48</v>
      </c>
      <c r="X21" s="16" t="str">
        <f t="shared" si="2"/>
        <v>UNF</v>
      </c>
      <c r="Y21" s="16" t="str">
        <f t="shared" si="3"/>
        <v>3A</v>
      </c>
      <c r="Z21" s="16" t="str">
        <f>CONCATENATE(Table6[[#This Row],[Column1]]," ",Table6[[#This Row],[Column2]]," ",Table6[[#This Row],[Column3]])</f>
        <v>4–48 UNF 3A</v>
      </c>
      <c r="AA21" s="16">
        <f t="shared" si="4"/>
        <v>0</v>
      </c>
      <c r="AB21" s="16">
        <f t="shared" si="5"/>
        <v>0.112</v>
      </c>
      <c r="AC21" s="16">
        <f t="shared" si="6"/>
        <v>0.1075</v>
      </c>
      <c r="AD21" s="16" t="str">
        <f t="shared" si="7"/>
        <v>—</v>
      </c>
      <c r="AE21" s="16">
        <f t="shared" si="8"/>
        <v>9.8500000000000004E-2</v>
      </c>
      <c r="AF21" s="16">
        <f t="shared" si="9"/>
        <v>9.6699999999999994E-2</v>
      </c>
      <c r="AG21" s="16">
        <f t="shared" si="10"/>
        <v>8.7099999999999997E-2</v>
      </c>
      <c r="AH21" s="16" t="str">
        <f t="shared" si="11"/>
        <v>3B</v>
      </c>
      <c r="AI21" s="16">
        <f t="shared" si="12"/>
        <v>8.9399999999999993E-2</v>
      </c>
      <c r="AJ21" s="16">
        <f t="shared" si="13"/>
        <v>9.6799999999999997E-2</v>
      </c>
      <c r="AK21" s="16">
        <f t="shared" si="14"/>
        <v>9.8500000000000004E-2</v>
      </c>
      <c r="AL21" s="16">
        <f t="shared" si="15"/>
        <v>0.1008</v>
      </c>
      <c r="AM21" s="16">
        <f t="shared" si="16"/>
        <v>0.112</v>
      </c>
      <c r="AQ21" s="19" t="s">
        <v>967</v>
      </c>
      <c r="AR21" s="79" t="s">
        <v>1018</v>
      </c>
      <c r="AS21" s="77">
        <v>0.5625</v>
      </c>
      <c r="AT21" s="78">
        <v>0.5625</v>
      </c>
    </row>
    <row r="22" spans="3:46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17"/>
        <v>5–40</v>
      </c>
      <c r="U22" s="16" t="str">
        <f t="shared" si="0"/>
        <v>UNC</v>
      </c>
      <c r="W22" s="16" t="str">
        <f t="shared" si="1"/>
        <v>5–40</v>
      </c>
      <c r="X22" s="16" t="str">
        <f t="shared" si="2"/>
        <v>UNC</v>
      </c>
      <c r="Y22" s="16" t="str">
        <f t="shared" si="3"/>
        <v>2A</v>
      </c>
      <c r="Z22" s="16" t="str">
        <f>CONCATENATE(Table6[[#This Row],[Column1]]," ",Table6[[#This Row],[Column2]]," ",Table6[[#This Row],[Column3]])</f>
        <v>5–40 UNC 2A</v>
      </c>
      <c r="AA22" s="16">
        <f t="shared" si="4"/>
        <v>8.0000000000000004E-4</v>
      </c>
      <c r="AB22" s="16">
        <f t="shared" si="5"/>
        <v>0.1242</v>
      </c>
      <c r="AC22" s="16">
        <f t="shared" si="6"/>
        <v>0.1191</v>
      </c>
      <c r="AD22" s="16" t="str">
        <f t="shared" si="7"/>
        <v>—</v>
      </c>
      <c r="AE22" s="16">
        <f t="shared" si="8"/>
        <v>0.108</v>
      </c>
      <c r="AF22" s="16">
        <f t="shared" si="9"/>
        <v>0.10539999999999999</v>
      </c>
      <c r="AG22" s="16">
        <f t="shared" si="10"/>
        <v>9.4399999999999998E-2</v>
      </c>
      <c r="AH22" s="16" t="str">
        <f t="shared" si="11"/>
        <v>2B</v>
      </c>
      <c r="AI22" s="16">
        <f t="shared" si="12"/>
        <v>9.7900000000000001E-2</v>
      </c>
      <c r="AJ22" s="16">
        <f t="shared" si="13"/>
        <v>0.1062</v>
      </c>
      <c r="AK22" s="16">
        <f t="shared" si="14"/>
        <v>0.10879999999999999</v>
      </c>
      <c r="AL22" s="16">
        <f t="shared" si="15"/>
        <v>0.11210000000000001</v>
      </c>
      <c r="AM22" s="16">
        <f t="shared" si="16"/>
        <v>0.125</v>
      </c>
      <c r="AQ22" s="19" t="s">
        <v>968</v>
      </c>
      <c r="AR22" s="79" t="s">
        <v>1019</v>
      </c>
      <c r="AS22" s="77">
        <v>0.625</v>
      </c>
      <c r="AT22" s="78">
        <v>0.625</v>
      </c>
    </row>
    <row r="23" spans="3:46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17"/>
        <v>0</v>
      </c>
      <c r="U23" s="16">
        <f t="shared" si="0"/>
        <v>0</v>
      </c>
      <c r="W23" s="16" t="str">
        <f t="shared" si="1"/>
        <v>5–40</v>
      </c>
      <c r="X23" s="16" t="str">
        <f t="shared" si="2"/>
        <v>UNC</v>
      </c>
      <c r="Y23" s="16" t="str">
        <f t="shared" si="3"/>
        <v>3A</v>
      </c>
      <c r="Z23" s="16" t="str">
        <f>CONCATENATE(Table6[[#This Row],[Column1]]," ",Table6[[#This Row],[Column2]]," ",Table6[[#This Row],[Column3]])</f>
        <v>5–40 UNC 3A</v>
      </c>
      <c r="AA23" s="16">
        <f t="shared" si="4"/>
        <v>0</v>
      </c>
      <c r="AB23" s="16">
        <f t="shared" si="5"/>
        <v>0.125</v>
      </c>
      <c r="AC23" s="16">
        <f t="shared" si="6"/>
        <v>0.11990000000000001</v>
      </c>
      <c r="AD23" s="16" t="str">
        <f t="shared" si="7"/>
        <v>—</v>
      </c>
      <c r="AE23" s="16">
        <f t="shared" si="8"/>
        <v>0.10879999999999999</v>
      </c>
      <c r="AF23" s="16">
        <f t="shared" si="9"/>
        <v>0.1069</v>
      </c>
      <c r="AG23" s="16">
        <f t="shared" si="10"/>
        <v>9.5200000000000007E-2</v>
      </c>
      <c r="AH23" s="16" t="str">
        <f t="shared" si="11"/>
        <v>3B</v>
      </c>
      <c r="AI23" s="16">
        <f t="shared" si="12"/>
        <v>9.7900000000000001E-2</v>
      </c>
      <c r="AJ23" s="16">
        <f t="shared" si="13"/>
        <v>0.1062</v>
      </c>
      <c r="AK23" s="16">
        <f t="shared" si="14"/>
        <v>0.10879999999999999</v>
      </c>
      <c r="AL23" s="16">
        <f t="shared" si="15"/>
        <v>0.1113</v>
      </c>
      <c r="AM23" s="16">
        <f t="shared" si="16"/>
        <v>0.125</v>
      </c>
      <c r="AQ23" s="19" t="s">
        <v>969</v>
      </c>
      <c r="AR23" s="79" t="s">
        <v>1020</v>
      </c>
      <c r="AS23" s="77">
        <v>0.6875</v>
      </c>
      <c r="AT23" s="78">
        <v>0.6875</v>
      </c>
    </row>
    <row r="24" spans="3:46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17"/>
        <v>5–44</v>
      </c>
      <c r="U24" s="16" t="str">
        <f t="shared" si="0"/>
        <v>UNF</v>
      </c>
      <c r="W24" s="16" t="str">
        <f t="shared" si="1"/>
        <v>5–44</v>
      </c>
      <c r="X24" s="16" t="str">
        <f t="shared" si="2"/>
        <v>UNF</v>
      </c>
      <c r="Y24" s="16" t="str">
        <f t="shared" si="3"/>
        <v>2A</v>
      </c>
      <c r="Z24" s="16" t="str">
        <f>CONCATENATE(Table6[[#This Row],[Column1]]," ",Table6[[#This Row],[Column2]]," ",Table6[[#This Row],[Column3]])</f>
        <v>5–44 UNF 2A</v>
      </c>
      <c r="AA24" s="16">
        <f t="shared" si="4"/>
        <v>6.9999999999999999E-4</v>
      </c>
      <c r="AB24" s="16">
        <f t="shared" si="5"/>
        <v>0.12429999999999999</v>
      </c>
      <c r="AC24" s="16">
        <f t="shared" si="6"/>
        <v>0.1195</v>
      </c>
      <c r="AD24" s="16" t="str">
        <f t="shared" si="7"/>
        <v>—</v>
      </c>
      <c r="AE24" s="16">
        <f t="shared" si="8"/>
        <v>0.1095</v>
      </c>
      <c r="AF24" s="16">
        <f t="shared" si="9"/>
        <v>0.107</v>
      </c>
      <c r="AG24" s="16">
        <f t="shared" si="10"/>
        <v>9.7199999999999995E-2</v>
      </c>
      <c r="AH24" s="16" t="str">
        <f t="shared" si="11"/>
        <v>2B</v>
      </c>
      <c r="AI24" s="16">
        <f t="shared" si="12"/>
        <v>0.1004</v>
      </c>
      <c r="AJ24" s="16">
        <f t="shared" si="13"/>
        <v>0.1079</v>
      </c>
      <c r="AK24" s="16">
        <f t="shared" si="14"/>
        <v>0.11020000000000001</v>
      </c>
      <c r="AL24" s="16">
        <f t="shared" si="15"/>
        <v>0.1134</v>
      </c>
      <c r="AM24" s="16">
        <f t="shared" si="16"/>
        <v>0.125</v>
      </c>
      <c r="AQ24" s="19" t="s">
        <v>970</v>
      </c>
      <c r="AR24" s="79" t="s">
        <v>1021</v>
      </c>
      <c r="AS24" s="77">
        <v>0.75</v>
      </c>
      <c r="AT24" s="78">
        <v>0.75</v>
      </c>
    </row>
    <row r="25" spans="3:46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17"/>
        <v>0</v>
      </c>
      <c r="U25" s="16">
        <f t="shared" si="0"/>
        <v>0</v>
      </c>
      <c r="W25" s="16" t="str">
        <f t="shared" si="1"/>
        <v>5–44</v>
      </c>
      <c r="X25" s="16" t="str">
        <f t="shared" si="2"/>
        <v>UNF</v>
      </c>
      <c r="Y25" s="16" t="str">
        <f t="shared" si="3"/>
        <v>3A</v>
      </c>
      <c r="Z25" s="16" t="str">
        <f>CONCATENATE(Table6[[#This Row],[Column1]]," ",Table6[[#This Row],[Column2]]," ",Table6[[#This Row],[Column3]])</f>
        <v>5–44 UNF 3A</v>
      </c>
      <c r="AA25" s="16">
        <f t="shared" si="4"/>
        <v>0</v>
      </c>
      <c r="AB25" s="16">
        <f t="shared" si="5"/>
        <v>0.125</v>
      </c>
      <c r="AC25" s="16">
        <f t="shared" si="6"/>
        <v>0.1202</v>
      </c>
      <c r="AD25" s="16" t="str">
        <f t="shared" si="7"/>
        <v>—</v>
      </c>
      <c r="AE25" s="16">
        <f t="shared" si="8"/>
        <v>0.11020000000000001</v>
      </c>
      <c r="AF25" s="16">
        <f t="shared" si="9"/>
        <v>0.10829999999999999</v>
      </c>
      <c r="AG25" s="16">
        <f t="shared" si="10"/>
        <v>9.7900000000000001E-2</v>
      </c>
      <c r="AH25" s="16" t="str">
        <f t="shared" si="11"/>
        <v>3B</v>
      </c>
      <c r="AI25" s="16">
        <f t="shared" si="12"/>
        <v>0.1004</v>
      </c>
      <c r="AJ25" s="16">
        <f t="shared" si="13"/>
        <v>0.1079</v>
      </c>
      <c r="AK25" s="16">
        <f t="shared" si="14"/>
        <v>0.11020000000000001</v>
      </c>
      <c r="AL25" s="16">
        <f t="shared" si="15"/>
        <v>0.11260000000000001</v>
      </c>
      <c r="AM25" s="16">
        <f t="shared" si="16"/>
        <v>0.125</v>
      </c>
      <c r="AQ25" s="19" t="s">
        <v>971</v>
      </c>
      <c r="AR25" s="79" t="s">
        <v>1011</v>
      </c>
      <c r="AS25" s="77">
        <v>0.8125</v>
      </c>
      <c r="AT25" s="78">
        <v>0.8125</v>
      </c>
    </row>
    <row r="26" spans="3:46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17"/>
        <v>6–32</v>
      </c>
      <c r="U26" s="16" t="str">
        <f t="shared" si="0"/>
        <v>UNC</v>
      </c>
      <c r="W26" s="16" t="str">
        <f t="shared" si="1"/>
        <v>6–32</v>
      </c>
      <c r="X26" s="16" t="str">
        <f t="shared" si="2"/>
        <v>UNC</v>
      </c>
      <c r="Y26" s="16" t="str">
        <f t="shared" si="3"/>
        <v>2A</v>
      </c>
      <c r="Z26" s="16" t="str">
        <f>CONCATENATE(Table6[[#This Row],[Column1]]," ",Table6[[#This Row],[Column2]]," ",Table6[[#This Row],[Column3]])</f>
        <v>6–32 UNC 2A</v>
      </c>
      <c r="AA26" s="16">
        <f t="shared" si="4"/>
        <v>8.0000000000000004E-4</v>
      </c>
      <c r="AB26" s="16">
        <f t="shared" si="5"/>
        <v>0.13719999999999999</v>
      </c>
      <c r="AC26" s="16">
        <f t="shared" si="6"/>
        <v>0.13120000000000001</v>
      </c>
      <c r="AD26" s="16" t="str">
        <f t="shared" si="7"/>
        <v>—</v>
      </c>
      <c r="AE26" s="16">
        <f t="shared" si="8"/>
        <v>0.1169</v>
      </c>
      <c r="AF26" s="16">
        <f t="shared" si="9"/>
        <v>0.11409999999999999</v>
      </c>
      <c r="AG26" s="16">
        <f t="shared" si="10"/>
        <v>0.1</v>
      </c>
      <c r="AH26" s="16" t="str">
        <f t="shared" si="11"/>
        <v>2B</v>
      </c>
      <c r="AI26" s="16">
        <f t="shared" si="12"/>
        <v>0.104</v>
      </c>
      <c r="AJ26" s="16">
        <f t="shared" si="13"/>
        <v>0.114</v>
      </c>
      <c r="AK26" s="16">
        <f t="shared" si="14"/>
        <v>0.1177</v>
      </c>
      <c r="AL26" s="16">
        <f t="shared" si="15"/>
        <v>0.12139999999999999</v>
      </c>
      <c r="AM26" s="16">
        <f t="shared" si="16"/>
        <v>0.13800000000000001</v>
      </c>
      <c r="AQ26" s="19" t="s">
        <v>972</v>
      </c>
      <c r="AR26" s="79" t="s">
        <v>1022</v>
      </c>
      <c r="AS26" s="77">
        <v>0.875</v>
      </c>
      <c r="AT26" s="78">
        <v>0.875</v>
      </c>
    </row>
    <row r="27" spans="3:46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si="17"/>
        <v>0</v>
      </c>
      <c r="U27" s="16">
        <f t="shared" si="0"/>
        <v>0</v>
      </c>
      <c r="W27" s="16" t="str">
        <f t="shared" si="1"/>
        <v>6–32</v>
      </c>
      <c r="X27" s="16" t="str">
        <f t="shared" si="2"/>
        <v>UNC</v>
      </c>
      <c r="Y27" s="16" t="str">
        <f t="shared" si="3"/>
        <v>3A</v>
      </c>
      <c r="Z27" s="16" t="str">
        <f>CONCATENATE(Table6[[#This Row],[Column1]]," ",Table6[[#This Row],[Column2]]," ",Table6[[#This Row],[Column3]])</f>
        <v>6–32 UNC 3A</v>
      </c>
      <c r="AA27" s="16">
        <f t="shared" si="4"/>
        <v>0</v>
      </c>
      <c r="AB27" s="16">
        <f t="shared" si="5"/>
        <v>0.13800000000000001</v>
      </c>
      <c r="AC27" s="16">
        <f t="shared" si="6"/>
        <v>0.13200000000000001</v>
      </c>
      <c r="AD27" s="16" t="str">
        <f t="shared" si="7"/>
        <v>—</v>
      </c>
      <c r="AE27" s="16">
        <f t="shared" si="8"/>
        <v>0.1177</v>
      </c>
      <c r="AF27" s="16">
        <f t="shared" si="9"/>
        <v>0.11559999999999999</v>
      </c>
      <c r="AG27" s="16">
        <f t="shared" si="10"/>
        <v>0.1008</v>
      </c>
      <c r="AH27" s="16" t="str">
        <f t="shared" si="11"/>
        <v>3B</v>
      </c>
      <c r="AI27" s="16">
        <f t="shared" si="12"/>
        <v>0.104</v>
      </c>
      <c r="AJ27" s="16">
        <f t="shared" si="13"/>
        <v>0.114</v>
      </c>
      <c r="AK27" s="16">
        <f t="shared" si="14"/>
        <v>0.1177</v>
      </c>
      <c r="AL27" s="16">
        <f t="shared" si="15"/>
        <v>0.12039999999999999</v>
      </c>
      <c r="AM27" s="16">
        <f t="shared" si="16"/>
        <v>0.13800000000000001</v>
      </c>
      <c r="AQ27" s="19" t="s">
        <v>973</v>
      </c>
      <c r="AR27" s="79" t="s">
        <v>1012</v>
      </c>
      <c r="AS27" s="77">
        <v>0.9375</v>
      </c>
      <c r="AT27" s="78">
        <v>0.9375</v>
      </c>
    </row>
    <row r="28" spans="3:46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17"/>
        <v>6–40</v>
      </c>
      <c r="U28" s="16" t="str">
        <f t="shared" si="0"/>
        <v>UNF</v>
      </c>
      <c r="W28" s="16" t="str">
        <f t="shared" si="1"/>
        <v>6–40</v>
      </c>
      <c r="X28" s="16" t="str">
        <f t="shared" si="2"/>
        <v>UNF</v>
      </c>
      <c r="Y28" s="16" t="str">
        <f t="shared" si="3"/>
        <v>2A</v>
      </c>
      <c r="Z28" s="16" t="str">
        <f>CONCATENATE(Table6[[#This Row],[Column1]]," ",Table6[[#This Row],[Column2]]," ",Table6[[#This Row],[Column3]])</f>
        <v>6–40 UNF 2A</v>
      </c>
      <c r="AA28" s="16">
        <f t="shared" si="4"/>
        <v>8.0000000000000004E-4</v>
      </c>
      <c r="AB28" s="16">
        <f t="shared" si="5"/>
        <v>0.13719999999999999</v>
      </c>
      <c r="AC28" s="16">
        <f t="shared" si="6"/>
        <v>0.1321</v>
      </c>
      <c r="AD28" s="16" t="str">
        <f t="shared" si="7"/>
        <v>—</v>
      </c>
      <c r="AE28" s="16">
        <f t="shared" si="8"/>
        <v>0.121</v>
      </c>
      <c r="AF28" s="16">
        <f t="shared" si="9"/>
        <v>0.11840000000000001</v>
      </c>
      <c r="AG28" s="16">
        <f t="shared" si="10"/>
        <v>0.1074</v>
      </c>
      <c r="AH28" s="16" t="str">
        <f t="shared" si="11"/>
        <v>2B</v>
      </c>
      <c r="AI28" s="16">
        <f t="shared" si="12"/>
        <v>0.111</v>
      </c>
      <c r="AJ28" s="16">
        <f t="shared" si="13"/>
        <v>0.11899999999999999</v>
      </c>
      <c r="AK28" s="16">
        <f t="shared" si="14"/>
        <v>0.12180000000000001</v>
      </c>
      <c r="AL28" s="16">
        <f t="shared" si="15"/>
        <v>0.12520000000000001</v>
      </c>
      <c r="AM28" s="16">
        <f t="shared" si="16"/>
        <v>0.13800000000000001</v>
      </c>
      <c r="AQ28" s="19" t="s">
        <v>1081</v>
      </c>
      <c r="AR28" s="79" t="s">
        <v>954</v>
      </c>
      <c r="AS28" s="77">
        <v>1</v>
      </c>
      <c r="AT28" s="78">
        <v>1</v>
      </c>
    </row>
    <row r="29" spans="3:46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17"/>
        <v>0</v>
      </c>
      <c r="U29" s="16">
        <f t="shared" si="0"/>
        <v>0</v>
      </c>
      <c r="W29" s="16" t="str">
        <f t="shared" si="1"/>
        <v>6–40</v>
      </c>
      <c r="X29" s="16" t="str">
        <f t="shared" si="2"/>
        <v>UNF</v>
      </c>
      <c r="Y29" s="16" t="str">
        <f t="shared" si="3"/>
        <v>3A</v>
      </c>
      <c r="Z29" s="16" t="str">
        <f>CONCATENATE(Table6[[#This Row],[Column1]]," ",Table6[[#This Row],[Column2]]," ",Table6[[#This Row],[Column3]])</f>
        <v>6–40 UNF 3A</v>
      </c>
      <c r="AA29" s="16">
        <f t="shared" si="4"/>
        <v>0</v>
      </c>
      <c r="AB29" s="16">
        <f t="shared" si="5"/>
        <v>0.13800000000000001</v>
      </c>
      <c r="AC29" s="16">
        <f t="shared" si="6"/>
        <v>0.13289999999999999</v>
      </c>
      <c r="AD29" s="16" t="str">
        <f t="shared" si="7"/>
        <v>—</v>
      </c>
      <c r="AE29" s="16">
        <f t="shared" si="8"/>
        <v>0.12180000000000001</v>
      </c>
      <c r="AF29" s="16">
        <f t="shared" si="9"/>
        <v>0.1198</v>
      </c>
      <c r="AG29" s="16">
        <f t="shared" si="10"/>
        <v>0.1082</v>
      </c>
      <c r="AH29" s="16" t="str">
        <f t="shared" si="11"/>
        <v>3B</v>
      </c>
      <c r="AI29" s="16">
        <f t="shared" si="12"/>
        <v>0.111</v>
      </c>
      <c r="AJ29" s="16">
        <f t="shared" si="13"/>
        <v>0.1186</v>
      </c>
      <c r="AK29" s="16">
        <f t="shared" si="14"/>
        <v>0.12180000000000001</v>
      </c>
      <c r="AL29" s="16">
        <f t="shared" si="15"/>
        <v>0.12429999999999999</v>
      </c>
      <c r="AM29" s="16">
        <f t="shared" si="16"/>
        <v>0.13800000000000001</v>
      </c>
      <c r="AQ29" s="19"/>
      <c r="AR29" s="79"/>
      <c r="AS29" s="77"/>
      <c r="AT29" s="78"/>
    </row>
    <row r="30" spans="3:46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17"/>
        <v>8–32</v>
      </c>
      <c r="U30" s="16" t="str">
        <f t="shared" si="0"/>
        <v>UNC</v>
      </c>
      <c r="W30" s="16" t="str">
        <f t="shared" si="1"/>
        <v>8–32</v>
      </c>
      <c r="X30" s="16" t="str">
        <f t="shared" si="2"/>
        <v>UNC</v>
      </c>
      <c r="Y30" s="16" t="str">
        <f t="shared" si="3"/>
        <v>2A</v>
      </c>
      <c r="Z30" s="16" t="str">
        <f>CONCATENATE(Table6[[#This Row],[Column1]]," ",Table6[[#This Row],[Column2]]," ",Table6[[#This Row],[Column3]])</f>
        <v>8–32 UNC 2A</v>
      </c>
      <c r="AA30" s="16">
        <f t="shared" si="4"/>
        <v>8.9999999999999998E-4</v>
      </c>
      <c r="AB30" s="16">
        <f t="shared" si="5"/>
        <v>0.16309999999999999</v>
      </c>
      <c r="AC30" s="16">
        <f t="shared" si="6"/>
        <v>0.15709999999999999</v>
      </c>
      <c r="AD30" s="16" t="str">
        <f t="shared" si="7"/>
        <v>—</v>
      </c>
      <c r="AE30" s="16">
        <f t="shared" si="8"/>
        <v>0.14280000000000001</v>
      </c>
      <c r="AF30" s="16">
        <f t="shared" si="9"/>
        <v>0.1399</v>
      </c>
      <c r="AG30" s="16">
        <f t="shared" si="10"/>
        <v>0.12590000000000001</v>
      </c>
      <c r="AH30" s="16" t="str">
        <f t="shared" si="11"/>
        <v>2B</v>
      </c>
      <c r="AI30" s="16">
        <f t="shared" si="12"/>
        <v>0.13</v>
      </c>
      <c r="AJ30" s="16">
        <f t="shared" si="13"/>
        <v>0.13900000000000001</v>
      </c>
      <c r="AK30" s="16">
        <f t="shared" si="14"/>
        <v>0.14369999999999999</v>
      </c>
      <c r="AL30" s="16">
        <f t="shared" si="15"/>
        <v>0.14749999999999999</v>
      </c>
      <c r="AM30" s="16">
        <f t="shared" si="16"/>
        <v>0.16400000000000001</v>
      </c>
      <c r="AQ30" s="19" t="s">
        <v>974</v>
      </c>
      <c r="AR30" s="79" t="s">
        <v>1023</v>
      </c>
      <c r="AS30" s="77">
        <v>1.125</v>
      </c>
      <c r="AT30" s="78">
        <v>1.125</v>
      </c>
    </row>
    <row r="31" spans="3:46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17"/>
        <v>0</v>
      </c>
      <c r="U31" s="16">
        <f t="shared" si="0"/>
        <v>0</v>
      </c>
      <c r="W31" s="16" t="str">
        <f t="shared" si="1"/>
        <v>8–32</v>
      </c>
      <c r="X31" s="16" t="str">
        <f t="shared" si="2"/>
        <v>UNC</v>
      </c>
      <c r="Y31" s="16" t="str">
        <f t="shared" si="3"/>
        <v>3A</v>
      </c>
      <c r="Z31" s="16" t="str">
        <f>CONCATENATE(Table6[[#This Row],[Column1]]," ",Table6[[#This Row],[Column2]]," ",Table6[[#This Row],[Column3]])</f>
        <v>8–32 UNC 3A</v>
      </c>
      <c r="AA31" s="16">
        <f t="shared" si="4"/>
        <v>0</v>
      </c>
      <c r="AB31" s="16">
        <f t="shared" si="5"/>
        <v>0.16400000000000001</v>
      </c>
      <c r="AC31" s="16">
        <f t="shared" si="6"/>
        <v>0.158</v>
      </c>
      <c r="AD31" s="16" t="str">
        <f t="shared" si="7"/>
        <v>—</v>
      </c>
      <c r="AE31" s="16">
        <f t="shared" si="8"/>
        <v>0.14369999999999999</v>
      </c>
      <c r="AF31" s="16">
        <f t="shared" si="9"/>
        <v>0.14149999999999999</v>
      </c>
      <c r="AG31" s="16">
        <f t="shared" si="10"/>
        <v>0.1268</v>
      </c>
      <c r="AH31" s="16" t="str">
        <f t="shared" si="11"/>
        <v>3B</v>
      </c>
      <c r="AI31" s="16">
        <f t="shared" si="12"/>
        <v>0.13</v>
      </c>
      <c r="AJ31" s="16">
        <f t="shared" si="13"/>
        <v>0.1389</v>
      </c>
      <c r="AK31" s="16">
        <f t="shared" si="14"/>
        <v>0.14369999999999999</v>
      </c>
      <c r="AL31" s="16">
        <f t="shared" si="15"/>
        <v>0.14649999999999999</v>
      </c>
      <c r="AM31" s="16">
        <f t="shared" si="16"/>
        <v>0.16400000000000001</v>
      </c>
      <c r="AQ31" s="19" t="s">
        <v>975</v>
      </c>
      <c r="AR31" s="79" t="s">
        <v>1024</v>
      </c>
      <c r="AS31" s="77">
        <v>1.25</v>
      </c>
      <c r="AT31" s="78">
        <v>1.25</v>
      </c>
    </row>
    <row r="32" spans="3:46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17"/>
        <v>8–36</v>
      </c>
      <c r="U32" s="16" t="str">
        <f t="shared" si="0"/>
        <v>UNF</v>
      </c>
      <c r="W32" s="16" t="str">
        <f t="shared" si="1"/>
        <v>8–36</v>
      </c>
      <c r="X32" s="16" t="str">
        <f t="shared" si="2"/>
        <v>UNF</v>
      </c>
      <c r="Y32" s="16" t="str">
        <f t="shared" si="3"/>
        <v>2A</v>
      </c>
      <c r="Z32" s="16" t="str">
        <f>CONCATENATE(Table6[[#This Row],[Column1]]," ",Table6[[#This Row],[Column2]]," ",Table6[[#This Row],[Column3]])</f>
        <v>8–36 UNF 2A</v>
      </c>
      <c r="AA32" s="16">
        <f t="shared" si="4"/>
        <v>8.0000000000000004E-4</v>
      </c>
      <c r="AB32" s="16">
        <f t="shared" si="5"/>
        <v>0.16320000000000001</v>
      </c>
      <c r="AC32" s="16">
        <f t="shared" si="6"/>
        <v>0.15770000000000001</v>
      </c>
      <c r="AD32" s="16" t="str">
        <f t="shared" si="7"/>
        <v>—</v>
      </c>
      <c r="AE32" s="16">
        <f t="shared" si="8"/>
        <v>0.1452</v>
      </c>
      <c r="AF32" s="16">
        <f t="shared" si="9"/>
        <v>0.1424</v>
      </c>
      <c r="AG32" s="16">
        <f t="shared" si="10"/>
        <v>0.13009999999999999</v>
      </c>
      <c r="AH32" s="16" t="str">
        <f t="shared" si="11"/>
        <v>2B</v>
      </c>
      <c r="AI32" s="16">
        <f t="shared" si="12"/>
        <v>0.13400000000000001</v>
      </c>
      <c r="AJ32" s="16">
        <f t="shared" si="13"/>
        <v>0.14199999999999999</v>
      </c>
      <c r="AK32" s="16">
        <f t="shared" si="14"/>
        <v>0.14599999999999999</v>
      </c>
      <c r="AL32" s="16">
        <f t="shared" si="15"/>
        <v>0.14960000000000001</v>
      </c>
      <c r="AM32" s="16">
        <f t="shared" si="16"/>
        <v>0.16400000000000001</v>
      </c>
      <c r="AQ32" s="19" t="s">
        <v>976</v>
      </c>
      <c r="AR32" s="79" t="s">
        <v>1025</v>
      </c>
      <c r="AS32" s="77">
        <v>1.375</v>
      </c>
      <c r="AT32" s="78">
        <v>1.375</v>
      </c>
    </row>
    <row r="33" spans="3:46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17"/>
        <v>0</v>
      </c>
      <c r="U33" s="16">
        <f t="shared" si="0"/>
        <v>0</v>
      </c>
      <c r="W33" s="16" t="str">
        <f t="shared" si="1"/>
        <v>8–36</v>
      </c>
      <c r="X33" s="16" t="str">
        <f t="shared" si="2"/>
        <v>UNF</v>
      </c>
      <c r="Y33" s="16" t="str">
        <f t="shared" si="3"/>
        <v>3A</v>
      </c>
      <c r="Z33" s="16" t="str">
        <f>CONCATENATE(Table6[[#This Row],[Column1]]," ",Table6[[#This Row],[Column2]]," ",Table6[[#This Row],[Column3]])</f>
        <v>8–36 UNF 3A</v>
      </c>
      <c r="AA33" s="16">
        <f t="shared" si="4"/>
        <v>0</v>
      </c>
      <c r="AB33" s="16">
        <f t="shared" si="5"/>
        <v>0.16400000000000001</v>
      </c>
      <c r="AC33" s="16">
        <f t="shared" si="6"/>
        <v>0.1585</v>
      </c>
      <c r="AD33" s="16" t="str">
        <f t="shared" si="7"/>
        <v>—</v>
      </c>
      <c r="AE33" s="16">
        <f t="shared" si="8"/>
        <v>0.14599999999999999</v>
      </c>
      <c r="AF33" s="16">
        <f t="shared" si="9"/>
        <v>0.1439</v>
      </c>
      <c r="AG33" s="16">
        <f t="shared" si="10"/>
        <v>0.13089999999999999</v>
      </c>
      <c r="AH33" s="16" t="str">
        <f t="shared" si="11"/>
        <v>3B</v>
      </c>
      <c r="AI33" s="16">
        <f t="shared" si="12"/>
        <v>0.13400000000000001</v>
      </c>
      <c r="AJ33" s="16">
        <f t="shared" si="13"/>
        <v>0.1416</v>
      </c>
      <c r="AK33" s="16">
        <f t="shared" si="14"/>
        <v>0.14599999999999999</v>
      </c>
      <c r="AL33" s="16">
        <f t="shared" si="15"/>
        <v>0.1487</v>
      </c>
      <c r="AM33" s="16">
        <f t="shared" si="16"/>
        <v>0.16400000000000001</v>
      </c>
      <c r="AQ33" s="19" t="s">
        <v>977</v>
      </c>
      <c r="AR33" s="79" t="s">
        <v>1026</v>
      </c>
      <c r="AS33" s="77">
        <v>1.4375</v>
      </c>
      <c r="AT33" s="78">
        <v>1.875</v>
      </c>
    </row>
    <row r="34" spans="3:46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17"/>
        <v>10–24</v>
      </c>
      <c r="U34" s="16" t="str">
        <f t="shared" si="0"/>
        <v>UNC</v>
      </c>
      <c r="W34" s="16" t="str">
        <f t="shared" si="1"/>
        <v>10–24</v>
      </c>
      <c r="X34" s="16" t="str">
        <f t="shared" si="2"/>
        <v>UNC</v>
      </c>
      <c r="Y34" s="16" t="str">
        <f t="shared" si="3"/>
        <v>2A</v>
      </c>
      <c r="Z34" s="16" t="str">
        <f>CONCATENATE(Table6[[#This Row],[Column1]]," ",Table6[[#This Row],[Column2]]," ",Table6[[#This Row],[Column3]])</f>
        <v>10–24 UNC 2A</v>
      </c>
      <c r="AA34" s="16">
        <f t="shared" si="4"/>
        <v>1E-3</v>
      </c>
      <c r="AB34" s="16">
        <f t="shared" si="5"/>
        <v>0.189</v>
      </c>
      <c r="AC34" s="16">
        <f t="shared" si="6"/>
        <v>0.18179999999999999</v>
      </c>
      <c r="AD34" s="16" t="str">
        <f t="shared" si="7"/>
        <v>—</v>
      </c>
      <c r="AE34" s="16">
        <f t="shared" si="8"/>
        <v>0.16189999999999999</v>
      </c>
      <c r="AF34" s="16">
        <f t="shared" si="9"/>
        <v>0.15859999999999999</v>
      </c>
      <c r="AG34" s="16">
        <f t="shared" si="10"/>
        <v>0.1394</v>
      </c>
      <c r="AH34" s="16" t="str">
        <f t="shared" si="11"/>
        <v>2B</v>
      </c>
      <c r="AI34" s="16">
        <f t="shared" si="12"/>
        <v>0.14499999999999999</v>
      </c>
      <c r="AJ34" s="16">
        <f t="shared" si="13"/>
        <v>0.156</v>
      </c>
      <c r="AK34" s="16">
        <f t="shared" si="14"/>
        <v>0.16289999999999999</v>
      </c>
      <c r="AL34" s="16">
        <f t="shared" si="15"/>
        <v>0.16719999999999999</v>
      </c>
      <c r="AM34" s="16">
        <f t="shared" si="16"/>
        <v>0.19</v>
      </c>
      <c r="AQ34" s="19" t="s">
        <v>978</v>
      </c>
      <c r="AR34" s="79" t="s">
        <v>1027</v>
      </c>
      <c r="AS34" s="77">
        <v>1.5</v>
      </c>
      <c r="AT34" s="78">
        <v>1.5</v>
      </c>
    </row>
    <row r="35" spans="3:46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17"/>
        <v>0</v>
      </c>
      <c r="U35" s="16">
        <f t="shared" si="0"/>
        <v>0</v>
      </c>
      <c r="W35" s="16" t="str">
        <f t="shared" si="1"/>
        <v>10–24</v>
      </c>
      <c r="X35" s="16" t="str">
        <f t="shared" si="2"/>
        <v>UNC</v>
      </c>
      <c r="Y35" s="16" t="str">
        <f t="shared" si="3"/>
        <v>3A</v>
      </c>
      <c r="Z35" s="16" t="str">
        <f>CONCATENATE(Table6[[#This Row],[Column1]]," ",Table6[[#This Row],[Column2]]," ",Table6[[#This Row],[Column3]])</f>
        <v>10–24 UNC 3A</v>
      </c>
      <c r="AA35" s="16">
        <f t="shared" si="4"/>
        <v>0</v>
      </c>
      <c r="AB35" s="16">
        <f t="shared" si="5"/>
        <v>0.19</v>
      </c>
      <c r="AC35" s="16">
        <f t="shared" si="6"/>
        <v>0.18279999999999999</v>
      </c>
      <c r="AD35" s="16" t="str">
        <f t="shared" si="7"/>
        <v>—</v>
      </c>
      <c r="AE35" s="16">
        <f t="shared" si="8"/>
        <v>0.16289999999999999</v>
      </c>
      <c r="AF35" s="16">
        <f t="shared" si="9"/>
        <v>0.16039999999999999</v>
      </c>
      <c r="AG35" s="16">
        <f t="shared" si="10"/>
        <v>0.1404</v>
      </c>
      <c r="AH35" s="16" t="str">
        <f t="shared" si="11"/>
        <v>3B</v>
      </c>
      <c r="AI35" s="16">
        <f t="shared" si="12"/>
        <v>0.14499999999999999</v>
      </c>
      <c r="AJ35" s="16">
        <f t="shared" si="13"/>
        <v>0.1555</v>
      </c>
      <c r="AK35" s="16">
        <f t="shared" si="14"/>
        <v>0.16289999999999999</v>
      </c>
      <c r="AL35" s="16">
        <f t="shared" si="15"/>
        <v>0.1661</v>
      </c>
      <c r="AM35" s="16">
        <f t="shared" si="16"/>
        <v>0.19</v>
      </c>
      <c r="AQ35" s="19" t="s">
        <v>979</v>
      </c>
      <c r="AR35" s="79" t="s">
        <v>1028</v>
      </c>
      <c r="AS35" s="77">
        <v>1.5625</v>
      </c>
      <c r="AT35" s="78">
        <v>1.5625</v>
      </c>
    </row>
    <row r="36" spans="3:46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17"/>
        <v>10–28</v>
      </c>
      <c r="U36" s="16" t="str">
        <f t="shared" si="0"/>
        <v>UNS</v>
      </c>
      <c r="W36" s="16" t="str">
        <f t="shared" si="1"/>
        <v>10–28</v>
      </c>
      <c r="X36" s="16" t="str">
        <f t="shared" si="2"/>
        <v>UNS</v>
      </c>
      <c r="Y36" s="16" t="str">
        <f t="shared" si="3"/>
        <v>2A</v>
      </c>
      <c r="Z36" s="16" t="str">
        <f>CONCATENATE(Table6[[#This Row],[Column1]]," ",Table6[[#This Row],[Column2]]," ",Table6[[#This Row],[Column3]])</f>
        <v>10–28 UNS 2A</v>
      </c>
      <c r="AA36" s="16">
        <f t="shared" si="4"/>
        <v>1E-3</v>
      </c>
      <c r="AB36" s="16">
        <f t="shared" si="5"/>
        <v>0.189</v>
      </c>
      <c r="AC36" s="16">
        <f t="shared" si="6"/>
        <v>0.1825</v>
      </c>
      <c r="AD36" s="16" t="str">
        <f t="shared" si="7"/>
        <v>—</v>
      </c>
      <c r="AE36" s="16">
        <f t="shared" si="8"/>
        <v>0.1658</v>
      </c>
      <c r="AF36" s="16">
        <f t="shared" si="9"/>
        <v>0.16250000000000001</v>
      </c>
      <c r="AG36" s="16">
        <f t="shared" si="10"/>
        <v>0.1464</v>
      </c>
      <c r="AH36" s="16" t="str">
        <f t="shared" si="11"/>
        <v>2B</v>
      </c>
      <c r="AI36" s="16">
        <f t="shared" si="12"/>
        <v>0.151</v>
      </c>
      <c r="AJ36" s="16">
        <f t="shared" si="13"/>
        <v>0.16</v>
      </c>
      <c r="AK36" s="16">
        <f t="shared" si="14"/>
        <v>0.1668</v>
      </c>
      <c r="AL36" s="16">
        <f t="shared" si="15"/>
        <v>0.1711</v>
      </c>
      <c r="AM36" s="16">
        <f t="shared" si="16"/>
        <v>0.19</v>
      </c>
      <c r="AQ36" s="19" t="s">
        <v>980</v>
      </c>
      <c r="AR36" s="79" t="s">
        <v>1029</v>
      </c>
      <c r="AS36" s="77">
        <v>1.625</v>
      </c>
      <c r="AT36" s="78">
        <v>1.625</v>
      </c>
    </row>
    <row r="37" spans="3:46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17"/>
        <v>10–32</v>
      </c>
      <c r="U37" s="16" t="str">
        <f t="shared" si="0"/>
        <v>UNF</v>
      </c>
      <c r="W37" s="16" t="str">
        <f t="shared" si="1"/>
        <v>10–32</v>
      </c>
      <c r="X37" s="16" t="str">
        <f t="shared" si="2"/>
        <v>UNF</v>
      </c>
      <c r="Y37" s="16" t="str">
        <f t="shared" si="3"/>
        <v>2A</v>
      </c>
      <c r="Z37" s="16" t="str">
        <f>CONCATENATE(Table6[[#This Row],[Column1]]," ",Table6[[#This Row],[Column2]]," ",Table6[[#This Row],[Column3]])</f>
        <v>10–32 UNF 2A</v>
      </c>
      <c r="AA37" s="16">
        <f t="shared" si="4"/>
        <v>8.9999999999999998E-4</v>
      </c>
      <c r="AB37" s="16">
        <f t="shared" si="5"/>
        <v>0.18909999999999999</v>
      </c>
      <c r="AC37" s="16">
        <f t="shared" si="6"/>
        <v>0.18310000000000001</v>
      </c>
      <c r="AD37" s="16" t="str">
        <f t="shared" si="7"/>
        <v>—</v>
      </c>
      <c r="AE37" s="16">
        <f t="shared" si="8"/>
        <v>0.16880000000000001</v>
      </c>
      <c r="AF37" s="16">
        <f t="shared" si="9"/>
        <v>0.1658</v>
      </c>
      <c r="AG37" s="16">
        <f t="shared" si="10"/>
        <v>0.15190000000000001</v>
      </c>
      <c r="AH37" s="16" t="str">
        <f t="shared" si="11"/>
        <v>2B</v>
      </c>
      <c r="AI37" s="16">
        <f t="shared" si="12"/>
        <v>0.156</v>
      </c>
      <c r="AJ37" s="16">
        <f t="shared" si="13"/>
        <v>0.16400000000000001</v>
      </c>
      <c r="AK37" s="16">
        <f t="shared" si="14"/>
        <v>0.16969999999999999</v>
      </c>
      <c r="AL37" s="16">
        <f t="shared" si="15"/>
        <v>0.1736</v>
      </c>
      <c r="AM37" s="16">
        <f t="shared" si="16"/>
        <v>0.19</v>
      </c>
      <c r="AQ37" s="19" t="s">
        <v>981</v>
      </c>
      <c r="AR37" s="79" t="s">
        <v>1030</v>
      </c>
      <c r="AS37" s="77">
        <v>1.6875</v>
      </c>
      <c r="AT37" s="78">
        <v>1.6875</v>
      </c>
    </row>
    <row r="38" spans="3:46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17"/>
        <v>0</v>
      </c>
      <c r="U38" s="16">
        <f t="shared" si="0"/>
        <v>0</v>
      </c>
      <c r="W38" s="16" t="str">
        <f t="shared" si="1"/>
        <v>10–32</v>
      </c>
      <c r="X38" s="16" t="str">
        <f t="shared" si="2"/>
        <v>UNF</v>
      </c>
      <c r="Y38" s="16" t="str">
        <f t="shared" si="3"/>
        <v>3A</v>
      </c>
      <c r="Z38" s="16" t="str">
        <f>CONCATENATE(Table6[[#This Row],[Column1]]," ",Table6[[#This Row],[Column2]]," ",Table6[[#This Row],[Column3]])</f>
        <v>10–32 UNF 3A</v>
      </c>
      <c r="AA38" s="16">
        <f t="shared" si="4"/>
        <v>0</v>
      </c>
      <c r="AB38" s="16">
        <f t="shared" si="5"/>
        <v>0.19</v>
      </c>
      <c r="AC38" s="16">
        <f t="shared" si="6"/>
        <v>0.184</v>
      </c>
      <c r="AD38" s="16" t="str">
        <f t="shared" si="7"/>
        <v>—</v>
      </c>
      <c r="AE38" s="16">
        <f t="shared" si="8"/>
        <v>0.16969999999999999</v>
      </c>
      <c r="AF38" s="16">
        <f t="shared" si="9"/>
        <v>0.16739999999999999</v>
      </c>
      <c r="AG38" s="16">
        <f t="shared" si="10"/>
        <v>0.15279999999999999</v>
      </c>
      <c r="AH38" s="16" t="str">
        <f t="shared" si="11"/>
        <v>3B</v>
      </c>
      <c r="AI38" s="16">
        <f t="shared" si="12"/>
        <v>0.156</v>
      </c>
      <c r="AJ38" s="16">
        <f t="shared" si="13"/>
        <v>0.1641</v>
      </c>
      <c r="AK38" s="16">
        <f t="shared" si="14"/>
        <v>0.16969999999999999</v>
      </c>
      <c r="AL38" s="16">
        <f t="shared" si="15"/>
        <v>0.1726</v>
      </c>
      <c r="AM38" s="16">
        <f t="shared" si="16"/>
        <v>0.19</v>
      </c>
      <c r="AQ38" s="19" t="s">
        <v>982</v>
      </c>
      <c r="AR38" s="79" t="s">
        <v>1031</v>
      </c>
      <c r="AS38" s="77">
        <v>1.75</v>
      </c>
      <c r="AT38" s="78">
        <v>1.75</v>
      </c>
    </row>
    <row r="39" spans="3:46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17"/>
        <v>10–36</v>
      </c>
      <c r="U39" s="16" t="str">
        <f t="shared" si="0"/>
        <v>UNS</v>
      </c>
      <c r="W39" s="16" t="str">
        <f t="shared" si="1"/>
        <v>10–36</v>
      </c>
      <c r="X39" s="16" t="str">
        <f t="shared" si="2"/>
        <v>UNS</v>
      </c>
      <c r="Y39" s="16" t="str">
        <f t="shared" si="3"/>
        <v>2A</v>
      </c>
      <c r="Z39" s="16" t="str">
        <f>CONCATENATE(Table6[[#This Row],[Column1]]," ",Table6[[#This Row],[Column2]]," ",Table6[[#This Row],[Column3]])</f>
        <v>10–36 UNS 2A</v>
      </c>
      <c r="AA39" s="16">
        <f t="shared" si="4"/>
        <v>8.9999999999999998E-4</v>
      </c>
      <c r="AB39" s="16">
        <f t="shared" si="5"/>
        <v>0.18909999999999999</v>
      </c>
      <c r="AC39" s="16">
        <f t="shared" si="6"/>
        <v>0.18360000000000001</v>
      </c>
      <c r="AD39" s="16" t="str">
        <f t="shared" si="7"/>
        <v>—</v>
      </c>
      <c r="AE39" s="16">
        <f t="shared" si="8"/>
        <v>0.1711</v>
      </c>
      <c r="AF39" s="16">
        <f t="shared" si="9"/>
        <v>0.1681</v>
      </c>
      <c r="AG39" s="16">
        <f t="shared" si="10"/>
        <v>0.156</v>
      </c>
      <c r="AH39" s="16" t="str">
        <f t="shared" si="11"/>
        <v>2B</v>
      </c>
      <c r="AI39" s="16">
        <f t="shared" si="12"/>
        <v>0.16</v>
      </c>
      <c r="AJ39" s="16">
        <f t="shared" si="13"/>
        <v>0.16600000000000001</v>
      </c>
      <c r="AK39" s="16">
        <f t="shared" si="14"/>
        <v>0.17199999999999999</v>
      </c>
      <c r="AL39" s="16">
        <f t="shared" si="15"/>
        <v>0.1759</v>
      </c>
      <c r="AM39" s="16">
        <f t="shared" si="16"/>
        <v>0.19</v>
      </c>
      <c r="AQ39" s="19" t="s">
        <v>983</v>
      </c>
      <c r="AR39" s="79" t="s">
        <v>1032</v>
      </c>
      <c r="AS39" s="77">
        <v>1.8125</v>
      </c>
      <c r="AT39" s="78">
        <v>1.8125</v>
      </c>
    </row>
    <row r="40" spans="3:46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17"/>
        <v>10–40</v>
      </c>
      <c r="U40" s="16" t="str">
        <f t="shared" si="0"/>
        <v>UNS</v>
      </c>
      <c r="W40" s="16" t="str">
        <f t="shared" si="1"/>
        <v>10–40</v>
      </c>
      <c r="X40" s="16" t="str">
        <f t="shared" si="2"/>
        <v>UNS</v>
      </c>
      <c r="Y40" s="16" t="str">
        <f t="shared" si="3"/>
        <v>2A</v>
      </c>
      <c r="Z40" s="16" t="str">
        <f>CONCATENATE(Table6[[#This Row],[Column1]]," ",Table6[[#This Row],[Column2]]," ",Table6[[#This Row],[Column3]])</f>
        <v>10–40 UNS 2A</v>
      </c>
      <c r="AA40" s="16">
        <f t="shared" si="4"/>
        <v>8.9999999999999998E-4</v>
      </c>
      <c r="AB40" s="16">
        <f t="shared" si="5"/>
        <v>0.18909999999999999</v>
      </c>
      <c r="AC40" s="16">
        <f t="shared" si="6"/>
        <v>0.184</v>
      </c>
      <c r="AD40" s="16" t="str">
        <f t="shared" si="7"/>
        <v>—</v>
      </c>
      <c r="AE40" s="16">
        <f t="shared" si="8"/>
        <v>0.1729</v>
      </c>
      <c r="AF40" s="16">
        <f t="shared" si="9"/>
        <v>0.17</v>
      </c>
      <c r="AG40" s="16">
        <f t="shared" si="10"/>
        <v>0.15920000000000001</v>
      </c>
      <c r="AH40" s="16" t="str">
        <f t="shared" si="11"/>
        <v>2B</v>
      </c>
      <c r="AI40" s="16">
        <f t="shared" si="12"/>
        <v>0.16300000000000001</v>
      </c>
      <c r="AJ40" s="16">
        <f t="shared" si="13"/>
        <v>0.16900000000000001</v>
      </c>
      <c r="AK40" s="16">
        <f t="shared" si="14"/>
        <v>0.17380000000000001</v>
      </c>
      <c r="AL40" s="16">
        <f t="shared" si="15"/>
        <v>0.17749999999999999</v>
      </c>
      <c r="AM40" s="16">
        <f t="shared" si="16"/>
        <v>0.19</v>
      </c>
      <c r="AQ40" s="19" t="s">
        <v>984</v>
      </c>
      <c r="AR40" s="79" t="s">
        <v>1033</v>
      </c>
      <c r="AS40" s="77">
        <v>1.875</v>
      </c>
      <c r="AT40" s="78">
        <v>1.875</v>
      </c>
    </row>
    <row r="41" spans="3:46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17"/>
        <v>10–48</v>
      </c>
      <c r="U41" s="16" t="str">
        <f t="shared" si="0"/>
        <v>UNS</v>
      </c>
      <c r="W41" s="16" t="str">
        <f t="shared" si="1"/>
        <v>10–48</v>
      </c>
      <c r="X41" s="16" t="str">
        <f t="shared" si="2"/>
        <v>UNS</v>
      </c>
      <c r="Y41" s="16" t="str">
        <f t="shared" si="3"/>
        <v>2A</v>
      </c>
      <c r="Z41" s="16" t="str">
        <f>CONCATENATE(Table6[[#This Row],[Column1]]," ",Table6[[#This Row],[Column2]]," ",Table6[[#This Row],[Column3]])</f>
        <v>10–48 UNS 2A</v>
      </c>
      <c r="AA41" s="16">
        <f t="shared" si="4"/>
        <v>8.0000000000000004E-4</v>
      </c>
      <c r="AB41" s="16">
        <f t="shared" si="5"/>
        <v>0.18920000000000001</v>
      </c>
      <c r="AC41" s="16">
        <f t="shared" si="6"/>
        <v>0.1847</v>
      </c>
      <c r="AD41" s="16" t="str">
        <f t="shared" si="7"/>
        <v>—</v>
      </c>
      <c r="AE41" s="16">
        <f t="shared" si="8"/>
        <v>0.1757</v>
      </c>
      <c r="AF41" s="16">
        <f t="shared" si="9"/>
        <v>0.1731</v>
      </c>
      <c r="AG41" s="16">
        <f t="shared" si="10"/>
        <v>0.16439999999999999</v>
      </c>
      <c r="AH41" s="16" t="str">
        <f t="shared" si="11"/>
        <v>2B</v>
      </c>
      <c r="AI41" s="16">
        <f t="shared" si="12"/>
        <v>0.16700000000000001</v>
      </c>
      <c r="AJ41" s="16">
        <f t="shared" si="13"/>
        <v>0.17199999999999999</v>
      </c>
      <c r="AK41" s="16">
        <f t="shared" si="14"/>
        <v>0.17649999999999999</v>
      </c>
      <c r="AL41" s="16">
        <f t="shared" si="15"/>
        <v>0.1799</v>
      </c>
      <c r="AM41" s="16">
        <f t="shared" si="16"/>
        <v>0.19</v>
      </c>
      <c r="AQ41" s="19" t="s">
        <v>985</v>
      </c>
      <c r="AR41" s="79" t="s">
        <v>1034</v>
      </c>
      <c r="AS41" s="77">
        <v>1.9375</v>
      </c>
      <c r="AT41" s="78">
        <v>1.9375</v>
      </c>
    </row>
    <row r="42" spans="3:46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17"/>
        <v>10–56</v>
      </c>
      <c r="U42" s="16" t="str">
        <f t="shared" si="0"/>
        <v>UNS</v>
      </c>
      <c r="W42" s="16" t="str">
        <f t="shared" si="1"/>
        <v>10–56</v>
      </c>
      <c r="X42" s="16" t="str">
        <f t="shared" si="2"/>
        <v>UNS</v>
      </c>
      <c r="Y42" s="16" t="str">
        <f t="shared" si="3"/>
        <v>2A</v>
      </c>
      <c r="Z42" s="16" t="str">
        <f>CONCATENATE(Table6[[#This Row],[Column1]]," ",Table6[[#This Row],[Column2]]," ",Table6[[#This Row],[Column3]])</f>
        <v>10–56 UNS 2A</v>
      </c>
      <c r="AA42" s="16">
        <f t="shared" si="4"/>
        <v>6.9999999999999999E-4</v>
      </c>
      <c r="AB42" s="16">
        <f t="shared" si="5"/>
        <v>0.1893</v>
      </c>
      <c r="AC42" s="16">
        <f t="shared" si="6"/>
        <v>0.1852</v>
      </c>
      <c r="AD42" s="16" t="str">
        <f t="shared" si="7"/>
        <v>—</v>
      </c>
      <c r="AE42" s="16">
        <f t="shared" si="8"/>
        <v>0.1777</v>
      </c>
      <c r="AF42" s="16">
        <f t="shared" si="9"/>
        <v>0.17519999999999999</v>
      </c>
      <c r="AG42" s="16">
        <f t="shared" si="10"/>
        <v>0.1681</v>
      </c>
      <c r="AH42" s="16" t="str">
        <f t="shared" si="11"/>
        <v>2B</v>
      </c>
      <c r="AI42" s="16">
        <f t="shared" si="12"/>
        <v>0.17100000000000001</v>
      </c>
      <c r="AJ42" s="16">
        <f t="shared" si="13"/>
        <v>0.17499999999999999</v>
      </c>
      <c r="AK42" s="16">
        <f t="shared" si="14"/>
        <v>0.1784</v>
      </c>
      <c r="AL42" s="16">
        <f t="shared" si="15"/>
        <v>0.18160000000000001</v>
      </c>
      <c r="AM42" s="16">
        <f t="shared" si="16"/>
        <v>0.19</v>
      </c>
      <c r="AQ42" s="19" t="s">
        <v>1080</v>
      </c>
      <c r="AR42" s="79" t="s">
        <v>955</v>
      </c>
      <c r="AS42" s="77">
        <v>2</v>
      </c>
      <c r="AT42" s="78">
        <v>2</v>
      </c>
    </row>
    <row r="43" spans="3:46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17"/>
        <v>12–24</v>
      </c>
      <c r="U43" s="16" t="str">
        <f t="shared" si="0"/>
        <v>UNC</v>
      </c>
      <c r="W43" s="16" t="str">
        <f t="shared" si="1"/>
        <v>12–24</v>
      </c>
      <c r="X43" s="16" t="str">
        <f t="shared" si="2"/>
        <v>UNC</v>
      </c>
      <c r="Y43" s="16" t="str">
        <f t="shared" si="3"/>
        <v>2A</v>
      </c>
      <c r="Z43" s="16" t="str">
        <f>CONCATENATE(Table6[[#This Row],[Column1]]," ",Table6[[#This Row],[Column2]]," ",Table6[[#This Row],[Column3]])</f>
        <v>12–24 UNC 2A</v>
      </c>
      <c r="AA43" s="16">
        <f t="shared" si="4"/>
        <v>1E-3</v>
      </c>
      <c r="AB43" s="16">
        <f t="shared" si="5"/>
        <v>0.215</v>
      </c>
      <c r="AC43" s="16">
        <f t="shared" si="6"/>
        <v>0.20780000000000001</v>
      </c>
      <c r="AD43" s="16" t="str">
        <f t="shared" si="7"/>
        <v>—</v>
      </c>
      <c r="AE43" s="16">
        <f t="shared" si="8"/>
        <v>0.18790000000000001</v>
      </c>
      <c r="AF43" s="16">
        <f t="shared" si="9"/>
        <v>0.1845</v>
      </c>
      <c r="AG43" s="16">
        <f t="shared" si="10"/>
        <v>0.16539999999999999</v>
      </c>
      <c r="AH43" s="16" t="str">
        <f t="shared" si="11"/>
        <v>2B</v>
      </c>
      <c r="AI43" s="16">
        <f t="shared" si="12"/>
        <v>0.17100000000000001</v>
      </c>
      <c r="AJ43" s="16">
        <f t="shared" si="13"/>
        <v>0.18099999999999999</v>
      </c>
      <c r="AK43" s="16">
        <f t="shared" si="14"/>
        <v>0.18890000000000001</v>
      </c>
      <c r="AL43" s="16">
        <f t="shared" si="15"/>
        <v>0.1933</v>
      </c>
      <c r="AM43" s="16">
        <f t="shared" si="16"/>
        <v>0.216</v>
      </c>
      <c r="AQ43" s="19" t="s">
        <v>986</v>
      </c>
      <c r="AR43" s="79" t="s">
        <v>1035</v>
      </c>
      <c r="AS43" s="77">
        <v>2.0625</v>
      </c>
      <c r="AT43" s="78">
        <v>2.0625</v>
      </c>
    </row>
    <row r="44" spans="3:46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17"/>
        <v>0</v>
      </c>
      <c r="U44" s="16">
        <f t="shared" si="0"/>
        <v>0</v>
      </c>
      <c r="W44" s="16" t="str">
        <f t="shared" si="1"/>
        <v>12–24</v>
      </c>
      <c r="X44" s="16" t="str">
        <f t="shared" si="2"/>
        <v>UNC</v>
      </c>
      <c r="Y44" s="16" t="str">
        <f t="shared" si="3"/>
        <v>3A</v>
      </c>
      <c r="Z44" s="16" t="str">
        <f>CONCATENATE(Table6[[#This Row],[Column1]]," ",Table6[[#This Row],[Column2]]," ",Table6[[#This Row],[Column3]])</f>
        <v>12–24 UNC 3A</v>
      </c>
      <c r="AA44" s="16">
        <f t="shared" si="4"/>
        <v>0</v>
      </c>
      <c r="AB44" s="16">
        <f t="shared" si="5"/>
        <v>0.216</v>
      </c>
      <c r="AC44" s="16">
        <f t="shared" si="6"/>
        <v>0.20880000000000001</v>
      </c>
      <c r="AD44" s="16" t="str">
        <f t="shared" si="7"/>
        <v>—</v>
      </c>
      <c r="AE44" s="16">
        <f t="shared" si="8"/>
        <v>0.18890000000000001</v>
      </c>
      <c r="AF44" s="16">
        <f t="shared" si="9"/>
        <v>0.18629999999999999</v>
      </c>
      <c r="AG44" s="16">
        <f t="shared" si="10"/>
        <v>0.16639999999999999</v>
      </c>
      <c r="AH44" s="16" t="str">
        <f t="shared" si="11"/>
        <v>3B</v>
      </c>
      <c r="AI44" s="16">
        <f t="shared" si="12"/>
        <v>0.17100000000000001</v>
      </c>
      <c r="AJ44" s="16">
        <f t="shared" si="13"/>
        <v>0.1807</v>
      </c>
      <c r="AK44" s="16">
        <f t="shared" si="14"/>
        <v>0.18890000000000001</v>
      </c>
      <c r="AL44" s="16">
        <f t="shared" si="15"/>
        <v>0.19220000000000001</v>
      </c>
      <c r="AM44" s="16">
        <f t="shared" si="16"/>
        <v>0.216</v>
      </c>
      <c r="AQ44" s="19" t="s">
        <v>987</v>
      </c>
      <c r="AR44" s="79" t="s">
        <v>1036</v>
      </c>
      <c r="AS44" s="77">
        <v>2.125</v>
      </c>
      <c r="AT44" s="78">
        <v>2.125</v>
      </c>
    </row>
    <row r="45" spans="3:46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17"/>
        <v>12–28</v>
      </c>
      <c r="U45" s="16" t="str">
        <f t="shared" si="0"/>
        <v>UNF</v>
      </c>
      <c r="W45" s="16" t="str">
        <f t="shared" si="1"/>
        <v>12–28</v>
      </c>
      <c r="X45" s="16" t="str">
        <f t="shared" si="2"/>
        <v>UNF</v>
      </c>
      <c r="Y45" s="16" t="str">
        <f t="shared" si="3"/>
        <v>2A</v>
      </c>
      <c r="Z45" s="16" t="str">
        <f>CONCATENATE(Table6[[#This Row],[Column1]]," ",Table6[[#This Row],[Column2]]," ",Table6[[#This Row],[Column3]])</f>
        <v>12–28 UNF 2A</v>
      </c>
      <c r="AA45" s="16">
        <f t="shared" si="4"/>
        <v>1E-3</v>
      </c>
      <c r="AB45" s="16">
        <f t="shared" si="5"/>
        <v>0.215</v>
      </c>
      <c r="AC45" s="16">
        <f t="shared" si="6"/>
        <v>0.20849999999999999</v>
      </c>
      <c r="AD45" s="16" t="str">
        <f t="shared" si="7"/>
        <v>—</v>
      </c>
      <c r="AE45" s="16">
        <f t="shared" si="8"/>
        <v>0.1918</v>
      </c>
      <c r="AF45" s="16">
        <f t="shared" si="9"/>
        <v>0.18859999999999999</v>
      </c>
      <c r="AG45" s="16">
        <f t="shared" si="10"/>
        <v>0.1724</v>
      </c>
      <c r="AH45" s="16" t="str">
        <f t="shared" si="11"/>
        <v>2B</v>
      </c>
      <c r="AI45" s="16">
        <f t="shared" si="12"/>
        <v>0.17699999999999999</v>
      </c>
      <c r="AJ45" s="16">
        <f t="shared" si="13"/>
        <v>0.186</v>
      </c>
      <c r="AK45" s="16">
        <f t="shared" si="14"/>
        <v>0.1928</v>
      </c>
      <c r="AL45" s="16">
        <f t="shared" si="15"/>
        <v>0.19700000000000001</v>
      </c>
      <c r="AM45" s="16">
        <f t="shared" si="16"/>
        <v>0.216</v>
      </c>
      <c r="AQ45" s="19" t="s">
        <v>988</v>
      </c>
      <c r="AR45" s="79" t="s">
        <v>1037</v>
      </c>
      <c r="AS45" s="77">
        <v>2.1875</v>
      </c>
      <c r="AT45" s="78">
        <v>2.1875</v>
      </c>
    </row>
    <row r="46" spans="3:46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17"/>
        <v>0</v>
      </c>
      <c r="U46" s="16">
        <f t="shared" si="0"/>
        <v>0</v>
      </c>
      <c r="W46" s="16" t="str">
        <f t="shared" si="1"/>
        <v>12–28</v>
      </c>
      <c r="X46" s="16" t="str">
        <f t="shared" si="2"/>
        <v>UNF</v>
      </c>
      <c r="Y46" s="16" t="str">
        <f t="shared" si="3"/>
        <v>3A</v>
      </c>
      <c r="Z46" s="16" t="str">
        <f>CONCATENATE(Table6[[#This Row],[Column1]]," ",Table6[[#This Row],[Column2]]," ",Table6[[#This Row],[Column3]])</f>
        <v>12–28 UNF 3A</v>
      </c>
      <c r="AA46" s="16">
        <f t="shared" si="4"/>
        <v>0</v>
      </c>
      <c r="AB46" s="16">
        <f t="shared" si="5"/>
        <v>0.216</v>
      </c>
      <c r="AC46" s="16">
        <f t="shared" si="6"/>
        <v>0.20949999999999999</v>
      </c>
      <c r="AD46" s="16" t="str">
        <f t="shared" si="7"/>
        <v>—</v>
      </c>
      <c r="AE46" s="16">
        <f t="shared" si="8"/>
        <v>0.1928</v>
      </c>
      <c r="AF46" s="16">
        <f t="shared" si="9"/>
        <v>0.19040000000000001</v>
      </c>
      <c r="AG46" s="16">
        <f t="shared" si="10"/>
        <v>0.1734</v>
      </c>
      <c r="AH46" s="16" t="str">
        <f t="shared" si="11"/>
        <v>3B</v>
      </c>
      <c r="AI46" s="16">
        <f t="shared" si="12"/>
        <v>0.17699999999999999</v>
      </c>
      <c r="AJ46" s="16">
        <f t="shared" si="13"/>
        <v>0.1857</v>
      </c>
      <c r="AK46" s="16">
        <f t="shared" si="14"/>
        <v>0.1928</v>
      </c>
      <c r="AL46" s="16">
        <f t="shared" si="15"/>
        <v>0.19589999999999999</v>
      </c>
      <c r="AM46" s="16">
        <f t="shared" si="16"/>
        <v>0.216</v>
      </c>
      <c r="AQ46" s="19" t="s">
        <v>989</v>
      </c>
      <c r="AR46" s="79" t="s">
        <v>1038</v>
      </c>
      <c r="AS46" s="77">
        <v>2.25</v>
      </c>
      <c r="AT46" s="78">
        <v>2.25</v>
      </c>
    </row>
    <row r="47" spans="3:46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17"/>
        <v>12–32</v>
      </c>
      <c r="U47" s="16" t="str">
        <f t="shared" si="0"/>
        <v>UNEF</v>
      </c>
      <c r="W47" s="16" t="str">
        <f t="shared" si="1"/>
        <v>12–32</v>
      </c>
      <c r="X47" s="16" t="str">
        <f t="shared" si="2"/>
        <v>UNEF</v>
      </c>
      <c r="Y47" s="16" t="str">
        <f t="shared" si="3"/>
        <v>2A</v>
      </c>
      <c r="Z47" s="16" t="str">
        <f>CONCATENATE(Table6[[#This Row],[Column1]]," ",Table6[[#This Row],[Column2]]," ",Table6[[#This Row],[Column3]])</f>
        <v>12–32 UNEF 2A</v>
      </c>
      <c r="AA47" s="16">
        <f t="shared" si="4"/>
        <v>8.9999999999999998E-4</v>
      </c>
      <c r="AB47" s="16">
        <f t="shared" si="5"/>
        <v>0.21510000000000001</v>
      </c>
      <c r="AC47" s="16">
        <f t="shared" si="6"/>
        <v>0.20910000000000001</v>
      </c>
      <c r="AD47" s="16" t="str">
        <f t="shared" si="7"/>
        <v>—</v>
      </c>
      <c r="AE47" s="16">
        <f t="shared" si="8"/>
        <v>0.1948</v>
      </c>
      <c r="AF47" s="16">
        <f t="shared" si="9"/>
        <v>0.19170000000000001</v>
      </c>
      <c r="AG47" s="16">
        <f t="shared" si="10"/>
        <v>0.1779</v>
      </c>
      <c r="AH47" s="16" t="str">
        <f t="shared" si="11"/>
        <v>2B</v>
      </c>
      <c r="AI47" s="16">
        <f t="shared" si="12"/>
        <v>0.182</v>
      </c>
      <c r="AJ47" s="16">
        <f t="shared" si="13"/>
        <v>0.19</v>
      </c>
      <c r="AK47" s="16">
        <f t="shared" si="14"/>
        <v>0.19570000000000001</v>
      </c>
      <c r="AL47" s="16">
        <f t="shared" si="15"/>
        <v>0.19980000000000001</v>
      </c>
      <c r="AM47" s="16">
        <f t="shared" si="16"/>
        <v>0.216</v>
      </c>
      <c r="AQ47" s="19" t="s">
        <v>990</v>
      </c>
      <c r="AR47" s="79" t="s">
        <v>1039</v>
      </c>
      <c r="AS47" s="77">
        <v>2.3125</v>
      </c>
      <c r="AT47" s="78">
        <v>2.3125</v>
      </c>
    </row>
    <row r="48" spans="3:46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17"/>
        <v>0</v>
      </c>
      <c r="U48" s="16">
        <f t="shared" si="0"/>
        <v>0</v>
      </c>
      <c r="W48" s="16" t="str">
        <f t="shared" si="1"/>
        <v>12–32</v>
      </c>
      <c r="X48" s="16" t="str">
        <f t="shared" si="2"/>
        <v>UNEF</v>
      </c>
      <c r="Y48" s="16" t="str">
        <f t="shared" si="3"/>
        <v>3A</v>
      </c>
      <c r="Z48" s="16" t="str">
        <f>CONCATENATE(Table6[[#This Row],[Column1]]," ",Table6[[#This Row],[Column2]]," ",Table6[[#This Row],[Column3]])</f>
        <v>12–32 UNEF 3A</v>
      </c>
      <c r="AA48" s="16">
        <f t="shared" si="4"/>
        <v>0</v>
      </c>
      <c r="AB48" s="16">
        <f t="shared" si="5"/>
        <v>0.216</v>
      </c>
      <c r="AC48" s="16">
        <f t="shared" si="6"/>
        <v>0.21</v>
      </c>
      <c r="AD48" s="16" t="str">
        <f t="shared" si="7"/>
        <v>—</v>
      </c>
      <c r="AE48" s="16">
        <f t="shared" si="8"/>
        <v>0.19570000000000001</v>
      </c>
      <c r="AF48" s="16">
        <f t="shared" si="9"/>
        <v>0.1933</v>
      </c>
      <c r="AG48" s="16">
        <f t="shared" si="10"/>
        <v>0.17879999999999999</v>
      </c>
      <c r="AH48" s="16" t="str">
        <f t="shared" si="11"/>
        <v>3B</v>
      </c>
      <c r="AI48" s="16">
        <f t="shared" si="12"/>
        <v>0.182</v>
      </c>
      <c r="AJ48" s="16">
        <f t="shared" si="13"/>
        <v>0.1895</v>
      </c>
      <c r="AK48" s="16">
        <f t="shared" si="14"/>
        <v>0.19570000000000001</v>
      </c>
      <c r="AL48" s="16">
        <f t="shared" si="15"/>
        <v>0.1988</v>
      </c>
      <c r="AM48" s="16">
        <f t="shared" si="16"/>
        <v>0.216</v>
      </c>
      <c r="AQ48" s="19" t="s">
        <v>991</v>
      </c>
      <c r="AR48" s="79" t="s">
        <v>1040</v>
      </c>
      <c r="AS48" s="77">
        <v>2.375</v>
      </c>
      <c r="AT48" s="78">
        <v>2.375</v>
      </c>
    </row>
    <row r="49" spans="3:46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17"/>
        <v>12–36</v>
      </c>
      <c r="U49" s="16" t="str">
        <f t="shared" si="0"/>
        <v>UNS</v>
      </c>
      <c r="W49" s="16" t="str">
        <f t="shared" si="1"/>
        <v>12–36</v>
      </c>
      <c r="X49" s="16" t="str">
        <f t="shared" si="2"/>
        <v>UNS</v>
      </c>
      <c r="Y49" s="16" t="str">
        <f t="shared" si="3"/>
        <v>2A</v>
      </c>
      <c r="Z49" s="16" t="str">
        <f>CONCATENATE(Table6[[#This Row],[Column1]]," ",Table6[[#This Row],[Column2]]," ",Table6[[#This Row],[Column3]])</f>
        <v>12–36 UNS 2A</v>
      </c>
      <c r="AA49" s="16">
        <f t="shared" si="4"/>
        <v>8.9999999999999998E-4</v>
      </c>
      <c r="AB49" s="16">
        <f t="shared" si="5"/>
        <v>0.21510000000000001</v>
      </c>
      <c r="AC49" s="16">
        <f t="shared" si="6"/>
        <v>0.20960000000000001</v>
      </c>
      <c r="AD49" s="16" t="str">
        <f t="shared" si="7"/>
        <v>—</v>
      </c>
      <c r="AE49" s="16">
        <f t="shared" si="8"/>
        <v>0.1971</v>
      </c>
      <c r="AF49" s="16">
        <f t="shared" si="9"/>
        <v>0.19409999999999999</v>
      </c>
      <c r="AG49" s="16">
        <f t="shared" si="10"/>
        <v>0.18210000000000001</v>
      </c>
      <c r="AH49" s="16" t="str">
        <f t="shared" si="11"/>
        <v>2B</v>
      </c>
      <c r="AI49" s="16">
        <f t="shared" si="12"/>
        <v>0.186</v>
      </c>
      <c r="AJ49" s="16">
        <f t="shared" si="13"/>
        <v>0.192</v>
      </c>
      <c r="AK49" s="16">
        <f t="shared" si="14"/>
        <v>0.19800000000000001</v>
      </c>
      <c r="AL49" s="16">
        <f t="shared" si="15"/>
        <v>0.2019</v>
      </c>
      <c r="AM49" s="16">
        <f t="shared" si="16"/>
        <v>0.216</v>
      </c>
      <c r="AQ49" s="19" t="s">
        <v>992</v>
      </c>
      <c r="AR49" s="79" t="s">
        <v>1041</v>
      </c>
      <c r="AS49" s="77">
        <v>2.4375</v>
      </c>
      <c r="AT49" s="78">
        <v>2.4375</v>
      </c>
    </row>
    <row r="50" spans="3:46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17"/>
        <v>12–40</v>
      </c>
      <c r="U50" s="16" t="str">
        <f t="shared" si="0"/>
        <v>UNS</v>
      </c>
      <c r="W50" s="16" t="str">
        <f t="shared" si="1"/>
        <v>12–40</v>
      </c>
      <c r="X50" s="16" t="str">
        <f t="shared" si="2"/>
        <v>UNS</v>
      </c>
      <c r="Y50" s="16" t="str">
        <f t="shared" si="3"/>
        <v>2A</v>
      </c>
      <c r="Z50" s="16" t="str">
        <f>CONCATENATE(Table6[[#This Row],[Column1]]," ",Table6[[#This Row],[Column2]]," ",Table6[[#This Row],[Column3]])</f>
        <v>12–40 UNS 2A</v>
      </c>
      <c r="AA50" s="16">
        <f t="shared" si="4"/>
        <v>8.9999999999999998E-4</v>
      </c>
      <c r="AB50" s="16">
        <f t="shared" si="5"/>
        <v>0.21510000000000001</v>
      </c>
      <c r="AC50" s="16">
        <f t="shared" si="6"/>
        <v>0.21</v>
      </c>
      <c r="AD50" s="16" t="str">
        <f t="shared" si="7"/>
        <v>—</v>
      </c>
      <c r="AE50" s="16">
        <f t="shared" si="8"/>
        <v>0.19889999999999999</v>
      </c>
      <c r="AF50" s="16">
        <f t="shared" si="9"/>
        <v>0.19600000000000001</v>
      </c>
      <c r="AG50" s="16">
        <f t="shared" si="10"/>
        <v>0.1835</v>
      </c>
      <c r="AH50" s="16" t="str">
        <f t="shared" si="11"/>
        <v>2B</v>
      </c>
      <c r="AI50" s="16">
        <f t="shared" si="12"/>
        <v>0.189</v>
      </c>
      <c r="AJ50" s="16">
        <f t="shared" si="13"/>
        <v>0.19500000000000001</v>
      </c>
      <c r="AK50" s="16">
        <f t="shared" si="14"/>
        <v>0.19980000000000001</v>
      </c>
      <c r="AL50" s="16">
        <f t="shared" si="15"/>
        <v>0.20349999999999999</v>
      </c>
      <c r="AM50" s="16">
        <f t="shared" si="16"/>
        <v>0.216</v>
      </c>
      <c r="AQ50" s="19" t="s">
        <v>993</v>
      </c>
      <c r="AR50" s="79" t="s">
        <v>1042</v>
      </c>
      <c r="AS50" s="77">
        <v>2.5</v>
      </c>
      <c r="AT50" s="78">
        <v>2.5</v>
      </c>
    </row>
    <row r="51" spans="3:46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17"/>
        <v>12–48</v>
      </c>
      <c r="U51" s="16" t="str">
        <f t="shared" si="0"/>
        <v>UNS</v>
      </c>
      <c r="W51" s="16" t="str">
        <f t="shared" si="1"/>
        <v>12–48</v>
      </c>
      <c r="X51" s="16" t="str">
        <f t="shared" si="2"/>
        <v>UNS</v>
      </c>
      <c r="Y51" s="16" t="str">
        <f t="shared" si="3"/>
        <v>2A</v>
      </c>
      <c r="Z51" s="16" t="str">
        <f>CONCATENATE(Table6[[#This Row],[Column1]]," ",Table6[[#This Row],[Column2]]," ",Table6[[#This Row],[Column3]])</f>
        <v>12–48 UNS 2A</v>
      </c>
      <c r="AA51" s="16">
        <f t="shared" si="4"/>
        <v>8.0000000000000004E-4</v>
      </c>
      <c r="AB51" s="16">
        <f t="shared" si="5"/>
        <v>0.2152</v>
      </c>
      <c r="AC51" s="16">
        <f t="shared" si="6"/>
        <v>0.2107</v>
      </c>
      <c r="AD51" s="16" t="str">
        <f t="shared" si="7"/>
        <v>—</v>
      </c>
      <c r="AE51" s="16">
        <f t="shared" si="8"/>
        <v>0.20169999999999999</v>
      </c>
      <c r="AF51" s="16">
        <f t="shared" si="9"/>
        <v>0.1991</v>
      </c>
      <c r="AG51" s="16">
        <f t="shared" si="10"/>
        <v>0.19040000000000001</v>
      </c>
      <c r="AH51" s="16" t="str">
        <f t="shared" si="11"/>
        <v>2B</v>
      </c>
      <c r="AI51" s="16">
        <f t="shared" si="12"/>
        <v>0.193</v>
      </c>
      <c r="AJ51" s="16">
        <f t="shared" si="13"/>
        <v>0.19800000000000001</v>
      </c>
      <c r="AK51" s="16">
        <f t="shared" si="14"/>
        <v>0.20250000000000001</v>
      </c>
      <c r="AL51" s="16">
        <f t="shared" si="15"/>
        <v>0.2059</v>
      </c>
      <c r="AM51" s="16">
        <f t="shared" si="16"/>
        <v>0.216</v>
      </c>
      <c r="AQ51" s="19" t="s">
        <v>994</v>
      </c>
      <c r="AR51" s="79" t="s">
        <v>1043</v>
      </c>
      <c r="AS51" s="77">
        <v>2.625</v>
      </c>
      <c r="AT51" s="78">
        <v>2.625</v>
      </c>
    </row>
    <row r="52" spans="3:46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17"/>
        <v>12–56</v>
      </c>
      <c r="U52" s="16" t="str">
        <f t="shared" si="0"/>
        <v>UNS</v>
      </c>
      <c r="W52" s="16" t="str">
        <f t="shared" si="1"/>
        <v>12–56</v>
      </c>
      <c r="X52" s="16" t="str">
        <f t="shared" si="2"/>
        <v>UNS</v>
      </c>
      <c r="Y52" s="16" t="str">
        <f t="shared" si="3"/>
        <v>2A</v>
      </c>
      <c r="Z52" s="16" t="str">
        <f>CONCATENATE(Table6[[#This Row],[Column1]]," ",Table6[[#This Row],[Column2]]," ",Table6[[#This Row],[Column3]])</f>
        <v>12–56 UNS 2A</v>
      </c>
      <c r="AA52" s="16">
        <f t="shared" si="4"/>
        <v>6.9999999999999999E-4</v>
      </c>
      <c r="AB52" s="16">
        <f t="shared" si="5"/>
        <v>0.21529999999999999</v>
      </c>
      <c r="AC52" s="16">
        <f t="shared" si="6"/>
        <v>0.2112</v>
      </c>
      <c r="AD52" s="16" t="str">
        <f t="shared" si="7"/>
        <v>—</v>
      </c>
      <c r="AE52" s="16">
        <f t="shared" si="8"/>
        <v>0.20369999999999999</v>
      </c>
      <c r="AF52" s="16">
        <f t="shared" si="9"/>
        <v>0.20119999999999999</v>
      </c>
      <c r="AG52" s="16">
        <f t="shared" si="10"/>
        <v>0.19409999999999999</v>
      </c>
      <c r="AH52" s="16" t="str">
        <f t="shared" si="11"/>
        <v>2B</v>
      </c>
      <c r="AI52" s="16">
        <f t="shared" si="12"/>
        <v>0.19700000000000001</v>
      </c>
      <c r="AJ52" s="16">
        <f t="shared" si="13"/>
        <v>0.20100000000000001</v>
      </c>
      <c r="AK52" s="16">
        <f t="shared" si="14"/>
        <v>0.2044</v>
      </c>
      <c r="AL52" s="16">
        <f t="shared" si="15"/>
        <v>0.20760000000000001</v>
      </c>
      <c r="AM52" s="16">
        <f t="shared" si="16"/>
        <v>0.216</v>
      </c>
      <c r="AQ52" s="19" t="s">
        <v>995</v>
      </c>
      <c r="AR52" s="79" t="s">
        <v>1044</v>
      </c>
      <c r="AS52" s="77">
        <v>2.75</v>
      </c>
      <c r="AT52" s="78">
        <v>2.75</v>
      </c>
    </row>
    <row r="53" spans="3:46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17"/>
        <v>1⁄4–20</v>
      </c>
      <c r="U53" s="16" t="str">
        <f t="shared" si="0"/>
        <v>UNC</v>
      </c>
      <c r="W53" s="16" t="str">
        <f t="shared" si="1"/>
        <v>1⁄4–20</v>
      </c>
      <c r="X53" s="16" t="str">
        <f t="shared" si="2"/>
        <v>UNC</v>
      </c>
      <c r="Y53" s="16" t="str">
        <f t="shared" si="3"/>
        <v>1A</v>
      </c>
      <c r="Z53" s="16" t="str">
        <f>CONCATENATE(Table6[[#This Row],[Column1]]," ",Table6[[#This Row],[Column2]]," ",Table6[[#This Row],[Column3]])</f>
        <v>1⁄4–20 UNC 1A</v>
      </c>
      <c r="AA53" s="16">
        <f t="shared" si="4"/>
        <v>1.1000000000000001E-3</v>
      </c>
      <c r="AB53" s="16">
        <f t="shared" si="5"/>
        <v>0.24890000000000001</v>
      </c>
      <c r="AC53" s="16">
        <f t="shared" si="6"/>
        <v>0.23669999999999999</v>
      </c>
      <c r="AD53" s="16" t="str">
        <f t="shared" si="7"/>
        <v>—</v>
      </c>
      <c r="AE53" s="16">
        <f t="shared" si="8"/>
        <v>0.21640000000000001</v>
      </c>
      <c r="AF53" s="16">
        <f t="shared" si="9"/>
        <v>0.21079999999999999</v>
      </c>
      <c r="AG53" s="16">
        <f t="shared" si="10"/>
        <v>0.18940000000000001</v>
      </c>
      <c r="AH53" s="16" t="str">
        <f t="shared" si="11"/>
        <v>1B</v>
      </c>
      <c r="AI53" s="16">
        <f t="shared" si="12"/>
        <v>0.19600000000000001</v>
      </c>
      <c r="AJ53" s="16">
        <f t="shared" si="13"/>
        <v>0.20699999999999999</v>
      </c>
      <c r="AK53" s="16">
        <f t="shared" si="14"/>
        <v>0.2175</v>
      </c>
      <c r="AL53" s="16">
        <f t="shared" si="15"/>
        <v>0.2248</v>
      </c>
      <c r="AM53" s="16">
        <f t="shared" si="16"/>
        <v>0.25</v>
      </c>
      <c r="AQ53" s="19" t="s">
        <v>996</v>
      </c>
      <c r="AR53" s="79" t="s">
        <v>1045</v>
      </c>
      <c r="AS53" s="77">
        <v>2.875</v>
      </c>
      <c r="AT53" s="78">
        <v>2.875</v>
      </c>
    </row>
    <row r="54" spans="3:46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17"/>
        <v>0</v>
      </c>
      <c r="U54" s="16">
        <f t="shared" si="0"/>
        <v>0</v>
      </c>
      <c r="W54" s="16" t="str">
        <f t="shared" si="1"/>
        <v>1⁄4–20</v>
      </c>
      <c r="X54" s="16" t="str">
        <f t="shared" si="2"/>
        <v>UNC</v>
      </c>
      <c r="Y54" s="16" t="str">
        <f t="shared" si="3"/>
        <v>2A</v>
      </c>
      <c r="Z54" s="16" t="str">
        <f>CONCATENATE(Table6[[#This Row],[Column1]]," ",Table6[[#This Row],[Column2]]," ",Table6[[#This Row],[Column3]])</f>
        <v>1⁄4–20 UNC 2A</v>
      </c>
      <c r="AA54" s="16">
        <f t="shared" si="4"/>
        <v>1.1000000000000001E-3</v>
      </c>
      <c r="AB54" s="16">
        <f t="shared" si="5"/>
        <v>0.24890000000000001</v>
      </c>
      <c r="AC54" s="16">
        <f t="shared" si="6"/>
        <v>0.24079999999999999</v>
      </c>
      <c r="AD54" s="16">
        <f t="shared" si="7"/>
        <v>0.23669999999999999</v>
      </c>
      <c r="AE54" s="16">
        <f t="shared" si="8"/>
        <v>0.21640000000000001</v>
      </c>
      <c r="AF54" s="16">
        <f t="shared" si="9"/>
        <v>0.2127</v>
      </c>
      <c r="AG54" s="16">
        <f t="shared" si="10"/>
        <v>0.18940000000000001</v>
      </c>
      <c r="AH54" s="16" t="str">
        <f t="shared" si="11"/>
        <v>2B</v>
      </c>
      <c r="AI54" s="16">
        <f t="shared" si="12"/>
        <v>0.19600000000000001</v>
      </c>
      <c r="AJ54" s="16">
        <f t="shared" si="13"/>
        <v>0.20699999999999999</v>
      </c>
      <c r="AK54" s="16">
        <f t="shared" si="14"/>
        <v>0.2175</v>
      </c>
      <c r="AL54" s="16">
        <f t="shared" si="15"/>
        <v>0.22239999999999999</v>
      </c>
      <c r="AM54" s="16">
        <f t="shared" si="16"/>
        <v>0.25</v>
      </c>
      <c r="AQ54" s="19" t="s">
        <v>1079</v>
      </c>
      <c r="AR54" s="79" t="s">
        <v>956</v>
      </c>
      <c r="AS54" s="77">
        <v>3</v>
      </c>
      <c r="AT54" s="78">
        <v>3</v>
      </c>
    </row>
    <row r="55" spans="3:46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17"/>
        <v>0</v>
      </c>
      <c r="U55" s="16">
        <f t="shared" si="0"/>
        <v>0</v>
      </c>
      <c r="W55" s="16" t="str">
        <f t="shared" si="1"/>
        <v>1⁄4–20</v>
      </c>
      <c r="X55" s="16" t="str">
        <f t="shared" si="2"/>
        <v>UNC</v>
      </c>
      <c r="Y55" s="16" t="str">
        <f t="shared" si="3"/>
        <v>3A</v>
      </c>
      <c r="Z55" s="16" t="str">
        <f>CONCATENATE(Table6[[#This Row],[Column1]]," ",Table6[[#This Row],[Column2]]," ",Table6[[#This Row],[Column3]])</f>
        <v>1⁄4–20 UNC 3A</v>
      </c>
      <c r="AA55" s="16">
        <f t="shared" si="4"/>
        <v>0</v>
      </c>
      <c r="AB55" s="16">
        <f t="shared" si="5"/>
        <v>0.25</v>
      </c>
      <c r="AC55" s="16">
        <f t="shared" si="6"/>
        <v>0.2419</v>
      </c>
      <c r="AD55" s="16" t="str">
        <f t="shared" si="7"/>
        <v>—</v>
      </c>
      <c r="AE55" s="16">
        <f t="shared" si="8"/>
        <v>0.2175</v>
      </c>
      <c r="AF55" s="16">
        <f t="shared" si="9"/>
        <v>0.2147</v>
      </c>
      <c r="AG55" s="16">
        <f t="shared" si="10"/>
        <v>0.1905</v>
      </c>
      <c r="AH55" s="16" t="str">
        <f t="shared" si="11"/>
        <v>3B</v>
      </c>
      <c r="AI55" s="16">
        <f t="shared" si="12"/>
        <v>0.19600000000000001</v>
      </c>
      <c r="AJ55" s="16">
        <f t="shared" si="13"/>
        <v>0.20669999999999999</v>
      </c>
      <c r="AK55" s="16">
        <f t="shared" si="14"/>
        <v>0.2175</v>
      </c>
      <c r="AL55" s="16">
        <f t="shared" si="15"/>
        <v>0.22109999999999999</v>
      </c>
      <c r="AM55" s="16">
        <f t="shared" si="16"/>
        <v>0.25</v>
      </c>
      <c r="AQ55" s="19" t="s">
        <v>997</v>
      </c>
      <c r="AR55" s="79" t="s">
        <v>1046</v>
      </c>
      <c r="AS55" s="77">
        <v>3.125</v>
      </c>
      <c r="AT55" s="78">
        <v>3.125</v>
      </c>
    </row>
    <row r="56" spans="3:46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17"/>
        <v>1⁄4–24</v>
      </c>
      <c r="U56" s="16" t="str">
        <f t="shared" si="0"/>
        <v>UNS</v>
      </c>
      <c r="W56" s="16" t="str">
        <f t="shared" si="1"/>
        <v>1⁄4–24</v>
      </c>
      <c r="X56" s="16" t="str">
        <f t="shared" si="2"/>
        <v>UNS</v>
      </c>
      <c r="Y56" s="16" t="str">
        <f t="shared" si="3"/>
        <v>2A</v>
      </c>
      <c r="Z56" s="16" t="str">
        <f>CONCATENATE(Table6[[#This Row],[Column1]]," ",Table6[[#This Row],[Column2]]," ",Table6[[#This Row],[Column3]])</f>
        <v>1⁄4–24 UNS 2A</v>
      </c>
      <c r="AA56" s="16">
        <f t="shared" si="4"/>
        <v>1.1000000000000001E-3</v>
      </c>
      <c r="AB56" s="16">
        <f t="shared" si="5"/>
        <v>0.24890000000000001</v>
      </c>
      <c r="AC56" s="16">
        <f t="shared" si="6"/>
        <v>0.2417</v>
      </c>
      <c r="AD56" s="16" t="str">
        <f t="shared" si="7"/>
        <v>—</v>
      </c>
      <c r="AE56" s="16">
        <f t="shared" si="8"/>
        <v>0.2218</v>
      </c>
      <c r="AF56" s="16">
        <f t="shared" si="9"/>
        <v>0.21809999999999999</v>
      </c>
      <c r="AG56" s="16">
        <f t="shared" si="10"/>
        <v>0.1993</v>
      </c>
      <c r="AH56" s="16" t="str">
        <f t="shared" si="11"/>
        <v>2B</v>
      </c>
      <c r="AI56" s="16">
        <f t="shared" si="12"/>
        <v>0.20499999999999999</v>
      </c>
      <c r="AJ56" s="16">
        <f t="shared" si="13"/>
        <v>0.215</v>
      </c>
      <c r="AK56" s="16">
        <f t="shared" si="14"/>
        <v>0.22289999999999999</v>
      </c>
      <c r="AL56" s="16">
        <f t="shared" si="15"/>
        <v>0.22770000000000001</v>
      </c>
      <c r="AM56" s="16">
        <f t="shared" si="16"/>
        <v>0.25</v>
      </c>
      <c r="AQ56" s="19" t="s">
        <v>998</v>
      </c>
      <c r="AR56" s="79" t="s">
        <v>1047</v>
      </c>
      <c r="AS56" s="77">
        <v>3.25</v>
      </c>
      <c r="AT56" s="78">
        <v>3.25</v>
      </c>
    </row>
    <row r="57" spans="3:46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17"/>
        <v>1⁄4–27</v>
      </c>
      <c r="U57" s="16" t="str">
        <f t="shared" si="0"/>
        <v>UNS</v>
      </c>
      <c r="W57" s="16" t="str">
        <f t="shared" si="1"/>
        <v>1⁄4–27</v>
      </c>
      <c r="X57" s="16" t="str">
        <f t="shared" si="2"/>
        <v>UNS</v>
      </c>
      <c r="Y57" s="16" t="str">
        <f t="shared" si="3"/>
        <v>2A</v>
      </c>
      <c r="Z57" s="16" t="str">
        <f>CONCATENATE(Table6[[#This Row],[Column1]]," ",Table6[[#This Row],[Column2]]," ",Table6[[#This Row],[Column3]])</f>
        <v>1⁄4–27 UNS 2A</v>
      </c>
      <c r="AA57" s="16">
        <f t="shared" si="4"/>
        <v>1E-3</v>
      </c>
      <c r="AB57" s="16">
        <f t="shared" si="5"/>
        <v>0.249</v>
      </c>
      <c r="AC57" s="16">
        <f t="shared" si="6"/>
        <v>0.24229999999999999</v>
      </c>
      <c r="AD57" s="16" t="str">
        <f t="shared" si="7"/>
        <v>—</v>
      </c>
      <c r="AE57" s="16">
        <f t="shared" si="8"/>
        <v>0.22489999999999999</v>
      </c>
      <c r="AF57" s="16">
        <f t="shared" si="9"/>
        <v>0.22140000000000001</v>
      </c>
      <c r="AG57" s="16">
        <f t="shared" si="10"/>
        <v>0.2049</v>
      </c>
      <c r="AH57" s="16" t="str">
        <f t="shared" si="11"/>
        <v>2B</v>
      </c>
      <c r="AI57" s="16">
        <f t="shared" si="12"/>
        <v>0.21</v>
      </c>
      <c r="AJ57" s="16">
        <f t="shared" si="13"/>
        <v>0.219</v>
      </c>
      <c r="AK57" s="16">
        <f t="shared" si="14"/>
        <v>0.22589999999999999</v>
      </c>
      <c r="AL57" s="16">
        <f t="shared" si="15"/>
        <v>0.23039999999999999</v>
      </c>
      <c r="AM57" s="16">
        <f t="shared" si="16"/>
        <v>0.25</v>
      </c>
      <c r="AQ57" s="19" t="s">
        <v>999</v>
      </c>
      <c r="AR57" s="79" t="s">
        <v>1048</v>
      </c>
      <c r="AS57" s="77">
        <v>3.375</v>
      </c>
      <c r="AT57" s="78">
        <v>3.375</v>
      </c>
    </row>
    <row r="58" spans="3:46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17"/>
        <v>1⁄4–28</v>
      </c>
      <c r="U58" s="16" t="str">
        <f t="shared" si="0"/>
        <v>UNF</v>
      </c>
      <c r="W58" s="16" t="str">
        <f t="shared" si="1"/>
        <v>1⁄4–28</v>
      </c>
      <c r="X58" s="16" t="str">
        <f t="shared" si="2"/>
        <v>UNF</v>
      </c>
      <c r="Y58" s="16" t="str">
        <f t="shared" si="3"/>
        <v>1A</v>
      </c>
      <c r="Z58" s="16" t="str">
        <f>CONCATENATE(Table6[[#This Row],[Column1]]," ",Table6[[#This Row],[Column2]]," ",Table6[[#This Row],[Column3]])</f>
        <v>1⁄4–28 UNF 1A</v>
      </c>
      <c r="AA58" s="16">
        <f t="shared" si="4"/>
        <v>1E-3</v>
      </c>
      <c r="AB58" s="16">
        <f t="shared" si="5"/>
        <v>0.249</v>
      </c>
      <c r="AC58" s="16">
        <f t="shared" si="6"/>
        <v>0.2392</v>
      </c>
      <c r="AD58" s="16" t="str">
        <f t="shared" si="7"/>
        <v>—</v>
      </c>
      <c r="AE58" s="16">
        <f t="shared" si="8"/>
        <v>0.2258</v>
      </c>
      <c r="AF58" s="16">
        <f t="shared" si="9"/>
        <v>0.2208</v>
      </c>
      <c r="AG58" s="16">
        <f t="shared" si="10"/>
        <v>0.2064</v>
      </c>
      <c r="AH58" s="16" t="str">
        <f t="shared" si="11"/>
        <v>1B</v>
      </c>
      <c r="AI58" s="16">
        <f t="shared" si="12"/>
        <v>0.21099999999999999</v>
      </c>
      <c r="AJ58" s="16">
        <f t="shared" si="13"/>
        <v>0.22</v>
      </c>
      <c r="AK58" s="16">
        <f t="shared" si="14"/>
        <v>0.2268</v>
      </c>
      <c r="AL58" s="16">
        <f t="shared" si="15"/>
        <v>0.23330000000000001</v>
      </c>
      <c r="AM58" s="16">
        <f t="shared" si="16"/>
        <v>0.25</v>
      </c>
      <c r="AQ58" s="19" t="s">
        <v>1000</v>
      </c>
      <c r="AR58" s="79" t="s">
        <v>1049</v>
      </c>
      <c r="AS58" s="77">
        <v>3.5</v>
      </c>
      <c r="AT58" s="78">
        <v>3.5</v>
      </c>
    </row>
    <row r="59" spans="3:46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17"/>
        <v>0</v>
      </c>
      <c r="U59" s="16">
        <f t="shared" si="0"/>
        <v>0</v>
      </c>
      <c r="W59" s="16" t="str">
        <f t="shared" si="1"/>
        <v>1⁄4–28</v>
      </c>
      <c r="X59" s="16" t="str">
        <f t="shared" si="2"/>
        <v>UNF</v>
      </c>
      <c r="Y59" s="16" t="str">
        <f t="shared" si="3"/>
        <v>2A</v>
      </c>
      <c r="Z59" s="16" t="str">
        <f>CONCATENATE(Table6[[#This Row],[Column1]]," ",Table6[[#This Row],[Column2]]," ",Table6[[#This Row],[Column3]])</f>
        <v>1⁄4–28 UNF 2A</v>
      </c>
      <c r="AA59" s="16">
        <f t="shared" si="4"/>
        <v>1E-3</v>
      </c>
      <c r="AB59" s="16">
        <f t="shared" si="5"/>
        <v>0.249</v>
      </c>
      <c r="AC59" s="16">
        <f t="shared" si="6"/>
        <v>0.24249999999999999</v>
      </c>
      <c r="AD59" s="16" t="str">
        <f t="shared" si="7"/>
        <v>—</v>
      </c>
      <c r="AE59" s="16">
        <f t="shared" si="8"/>
        <v>0.2258</v>
      </c>
      <c r="AF59" s="16">
        <f t="shared" si="9"/>
        <v>0.2225</v>
      </c>
      <c r="AG59" s="16">
        <f t="shared" si="10"/>
        <v>0.2064</v>
      </c>
      <c r="AH59" s="16" t="str">
        <f t="shared" si="11"/>
        <v>2B</v>
      </c>
      <c r="AI59" s="16">
        <f t="shared" si="12"/>
        <v>0.21099999999999999</v>
      </c>
      <c r="AJ59" s="16">
        <f t="shared" si="13"/>
        <v>0.22</v>
      </c>
      <c r="AK59" s="16">
        <f t="shared" si="14"/>
        <v>0.2268</v>
      </c>
      <c r="AL59" s="16">
        <f t="shared" si="15"/>
        <v>0.2311</v>
      </c>
      <c r="AM59" s="16">
        <f t="shared" si="16"/>
        <v>0.25</v>
      </c>
      <c r="AQ59" s="19" t="s">
        <v>1001</v>
      </c>
      <c r="AR59" s="79" t="s">
        <v>1050</v>
      </c>
      <c r="AS59" s="77">
        <v>3.625</v>
      </c>
      <c r="AT59" s="78">
        <v>3.625</v>
      </c>
    </row>
    <row r="60" spans="3:46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17"/>
        <v>0</v>
      </c>
      <c r="U60" s="16">
        <f t="shared" si="0"/>
        <v>0</v>
      </c>
      <c r="W60" s="16" t="str">
        <f t="shared" si="1"/>
        <v>1⁄4–28</v>
      </c>
      <c r="X60" s="16" t="str">
        <f t="shared" si="2"/>
        <v>UNF</v>
      </c>
      <c r="Y60" s="16" t="str">
        <f t="shared" si="3"/>
        <v>3A</v>
      </c>
      <c r="Z60" s="16" t="str">
        <f>CONCATENATE(Table6[[#This Row],[Column1]]," ",Table6[[#This Row],[Column2]]," ",Table6[[#This Row],[Column3]])</f>
        <v>1⁄4–28 UNF 3A</v>
      </c>
      <c r="AA60" s="16">
        <f t="shared" si="4"/>
        <v>0</v>
      </c>
      <c r="AB60" s="16">
        <f t="shared" si="5"/>
        <v>0.25</v>
      </c>
      <c r="AC60" s="16">
        <f t="shared" si="6"/>
        <v>0.24349999999999999</v>
      </c>
      <c r="AD60" s="16" t="str">
        <f t="shared" si="7"/>
        <v>—</v>
      </c>
      <c r="AE60" s="16">
        <f t="shared" si="8"/>
        <v>0.2268</v>
      </c>
      <c r="AF60" s="16">
        <f t="shared" si="9"/>
        <v>0.2243</v>
      </c>
      <c r="AG60" s="16">
        <f t="shared" si="10"/>
        <v>0.2074</v>
      </c>
      <c r="AH60" s="16" t="str">
        <f t="shared" si="11"/>
        <v>3B</v>
      </c>
      <c r="AI60" s="16">
        <f t="shared" si="12"/>
        <v>0.21099999999999999</v>
      </c>
      <c r="AJ60" s="16">
        <f t="shared" si="13"/>
        <v>0.219</v>
      </c>
      <c r="AK60" s="16">
        <f t="shared" si="14"/>
        <v>0.2268</v>
      </c>
      <c r="AL60" s="16">
        <f t="shared" si="15"/>
        <v>0.23</v>
      </c>
      <c r="AM60" s="16">
        <f t="shared" si="16"/>
        <v>0.25</v>
      </c>
      <c r="AQ60" s="19" t="s">
        <v>1002</v>
      </c>
      <c r="AR60" s="79" t="s">
        <v>1051</v>
      </c>
      <c r="AS60" s="77">
        <v>3.75</v>
      </c>
      <c r="AT60" s="78">
        <v>3.75</v>
      </c>
    </row>
    <row r="61" spans="3:46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17"/>
        <v>1⁄4–32</v>
      </c>
      <c r="U61" s="16" t="str">
        <f t="shared" si="0"/>
        <v>UNEF</v>
      </c>
      <c r="W61" s="16" t="str">
        <f t="shared" si="1"/>
        <v>1⁄4–32</v>
      </c>
      <c r="X61" s="16" t="str">
        <f t="shared" si="2"/>
        <v>UNEF</v>
      </c>
      <c r="Y61" s="16" t="str">
        <f t="shared" si="3"/>
        <v>2A</v>
      </c>
      <c r="Z61" s="16" t="str">
        <f>CONCATENATE(Table6[[#This Row],[Column1]]," ",Table6[[#This Row],[Column2]]," ",Table6[[#This Row],[Column3]])</f>
        <v>1⁄4–32 UNEF 2A</v>
      </c>
      <c r="AA61" s="16">
        <f t="shared" si="4"/>
        <v>1E-3</v>
      </c>
      <c r="AB61" s="16">
        <f t="shared" si="5"/>
        <v>0.249</v>
      </c>
      <c r="AC61" s="16">
        <f t="shared" si="6"/>
        <v>0.24299999999999999</v>
      </c>
      <c r="AD61" s="16" t="str">
        <f t="shared" si="7"/>
        <v>—</v>
      </c>
      <c r="AE61" s="16">
        <f t="shared" si="8"/>
        <v>0.22869999999999999</v>
      </c>
      <c r="AF61" s="16">
        <f t="shared" si="9"/>
        <v>0.22550000000000001</v>
      </c>
      <c r="AG61" s="16">
        <f t="shared" si="10"/>
        <v>0.21179999999999999</v>
      </c>
      <c r="AH61" s="16" t="str">
        <f t="shared" si="11"/>
        <v>2B</v>
      </c>
      <c r="AI61" s="16">
        <f t="shared" si="12"/>
        <v>0.216</v>
      </c>
      <c r="AJ61" s="16">
        <f t="shared" si="13"/>
        <v>0.224</v>
      </c>
      <c r="AK61" s="16">
        <f t="shared" si="14"/>
        <v>0.22969999999999999</v>
      </c>
      <c r="AL61" s="16">
        <f t="shared" si="15"/>
        <v>0.2339</v>
      </c>
      <c r="AM61" s="16">
        <f t="shared" si="16"/>
        <v>0.25</v>
      </c>
      <c r="AQ61" s="19" t="s">
        <v>1003</v>
      </c>
      <c r="AR61" s="79" t="s">
        <v>1052</v>
      </c>
      <c r="AS61" s="77">
        <v>3.875</v>
      </c>
      <c r="AT61" s="78">
        <v>3.875</v>
      </c>
    </row>
    <row r="62" spans="3:46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17"/>
        <v>0</v>
      </c>
      <c r="U62" s="16">
        <f t="shared" si="0"/>
        <v>0</v>
      </c>
      <c r="W62" s="16" t="str">
        <f t="shared" si="1"/>
        <v>1⁄4–32</v>
      </c>
      <c r="X62" s="16" t="str">
        <f t="shared" si="2"/>
        <v>UNEF</v>
      </c>
      <c r="Y62" s="16" t="str">
        <f t="shared" si="3"/>
        <v>3A</v>
      </c>
      <c r="Z62" s="16" t="str">
        <f>CONCATENATE(Table6[[#This Row],[Column1]]," ",Table6[[#This Row],[Column2]]," ",Table6[[#This Row],[Column3]])</f>
        <v>1⁄4–32 UNEF 3A</v>
      </c>
      <c r="AA62" s="16">
        <f t="shared" si="4"/>
        <v>0</v>
      </c>
      <c r="AB62" s="16">
        <f t="shared" si="5"/>
        <v>0.25</v>
      </c>
      <c r="AC62" s="16">
        <f t="shared" si="6"/>
        <v>0.24399999999999999</v>
      </c>
      <c r="AD62" s="16" t="str">
        <f t="shared" si="7"/>
        <v>—</v>
      </c>
      <c r="AE62" s="16">
        <f t="shared" si="8"/>
        <v>0.22969999999999999</v>
      </c>
      <c r="AF62" s="16">
        <f t="shared" si="9"/>
        <v>0.2273</v>
      </c>
      <c r="AG62" s="16">
        <f t="shared" si="10"/>
        <v>0.21279999999999999</v>
      </c>
      <c r="AH62" s="16" t="str">
        <f t="shared" si="11"/>
        <v>3B</v>
      </c>
      <c r="AI62" s="16">
        <f t="shared" si="12"/>
        <v>0.216</v>
      </c>
      <c r="AJ62" s="16">
        <f t="shared" si="13"/>
        <v>0.22289999999999999</v>
      </c>
      <c r="AK62" s="16">
        <f t="shared" si="14"/>
        <v>0.22969999999999999</v>
      </c>
      <c r="AL62" s="16">
        <f t="shared" si="15"/>
        <v>0.23280000000000001</v>
      </c>
      <c r="AM62" s="16">
        <f t="shared" si="16"/>
        <v>0.25</v>
      </c>
      <c r="AQ62" s="19" t="s">
        <v>1078</v>
      </c>
      <c r="AR62" s="79" t="s">
        <v>957</v>
      </c>
      <c r="AS62" s="77">
        <v>4</v>
      </c>
      <c r="AT62" s="78">
        <v>4</v>
      </c>
    </row>
    <row r="63" spans="3:46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17"/>
        <v>1⁄4–36</v>
      </c>
      <c r="U63" s="16" t="str">
        <f t="shared" si="0"/>
        <v>UNS</v>
      </c>
      <c r="W63" s="16" t="str">
        <f t="shared" si="1"/>
        <v>1⁄4–36</v>
      </c>
      <c r="X63" s="16" t="str">
        <f t="shared" si="2"/>
        <v>UNS</v>
      </c>
      <c r="Y63" s="16" t="str">
        <f t="shared" si="3"/>
        <v>2A</v>
      </c>
      <c r="Z63" s="16" t="str">
        <f>CONCATENATE(Table6[[#This Row],[Column1]]," ",Table6[[#This Row],[Column2]]," ",Table6[[#This Row],[Column3]])</f>
        <v>1⁄4–36 UNS 2A</v>
      </c>
      <c r="AA63" s="16">
        <f t="shared" si="4"/>
        <v>8.9999999999999998E-4</v>
      </c>
      <c r="AB63" s="16">
        <f t="shared" si="5"/>
        <v>0.24909999999999999</v>
      </c>
      <c r="AC63" s="16">
        <f t="shared" si="6"/>
        <v>0.24360000000000001</v>
      </c>
      <c r="AD63" s="16" t="str">
        <f t="shared" si="7"/>
        <v>—</v>
      </c>
      <c r="AE63" s="16">
        <f t="shared" si="8"/>
        <v>0.2311</v>
      </c>
      <c r="AF63" s="16">
        <f t="shared" si="9"/>
        <v>0.22800000000000001</v>
      </c>
      <c r="AG63" s="16">
        <f t="shared" si="10"/>
        <v>0.21609999999999999</v>
      </c>
      <c r="AH63" s="16" t="str">
        <f t="shared" si="11"/>
        <v>2B</v>
      </c>
      <c r="AI63" s="16">
        <f t="shared" si="12"/>
        <v>0.22</v>
      </c>
      <c r="AJ63" s="16">
        <f t="shared" si="13"/>
        <v>0.22600000000000001</v>
      </c>
      <c r="AK63" s="16">
        <f t="shared" si="14"/>
        <v>0.23200000000000001</v>
      </c>
      <c r="AL63" s="16">
        <f t="shared" si="15"/>
        <v>0.23599999999999999</v>
      </c>
      <c r="AM63" s="16">
        <f t="shared" si="16"/>
        <v>0.25</v>
      </c>
      <c r="AQ63" s="19" t="s">
        <v>1004</v>
      </c>
      <c r="AR63" s="79" t="s">
        <v>1053</v>
      </c>
      <c r="AS63" s="77">
        <v>4.25</v>
      </c>
      <c r="AT63" s="78">
        <v>4.25</v>
      </c>
    </row>
    <row r="64" spans="3:46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17"/>
        <v>1⁄4–40</v>
      </c>
      <c r="U64" s="16" t="str">
        <f t="shared" si="0"/>
        <v>UNS</v>
      </c>
      <c r="W64" s="16" t="str">
        <f t="shared" si="1"/>
        <v>1⁄4–40</v>
      </c>
      <c r="X64" s="16" t="str">
        <f t="shared" si="2"/>
        <v>UNS</v>
      </c>
      <c r="Y64" s="16" t="str">
        <f t="shared" si="3"/>
        <v>2A</v>
      </c>
      <c r="Z64" s="16" t="str">
        <f>CONCATENATE(Table6[[#This Row],[Column1]]," ",Table6[[#This Row],[Column2]]," ",Table6[[#This Row],[Column3]])</f>
        <v>1⁄4–40 UNS 2A</v>
      </c>
      <c r="AA64" s="16">
        <f t="shared" si="4"/>
        <v>8.9999999999999998E-4</v>
      </c>
      <c r="AB64" s="16">
        <f t="shared" si="5"/>
        <v>0.24909999999999999</v>
      </c>
      <c r="AC64" s="16">
        <f t="shared" si="6"/>
        <v>0.24399999999999999</v>
      </c>
      <c r="AD64" s="16" t="str">
        <f t="shared" si="7"/>
        <v>—</v>
      </c>
      <c r="AE64" s="16">
        <f t="shared" si="8"/>
        <v>0.2329</v>
      </c>
      <c r="AF64" s="16">
        <f t="shared" si="9"/>
        <v>0.23</v>
      </c>
      <c r="AG64" s="16">
        <f t="shared" si="10"/>
        <v>0.21929999999999999</v>
      </c>
      <c r="AH64" s="16" t="str">
        <f t="shared" si="11"/>
        <v>2B</v>
      </c>
      <c r="AI64" s="16">
        <f t="shared" si="12"/>
        <v>0.223</v>
      </c>
      <c r="AJ64" s="16">
        <f t="shared" si="13"/>
        <v>0.22900000000000001</v>
      </c>
      <c r="AK64" s="16">
        <f t="shared" si="14"/>
        <v>0.23380000000000001</v>
      </c>
      <c r="AL64" s="16">
        <f t="shared" si="15"/>
        <v>0.23760000000000001</v>
      </c>
      <c r="AM64" s="16">
        <f t="shared" si="16"/>
        <v>0.25</v>
      </c>
      <c r="AQ64" s="19" t="s">
        <v>1005</v>
      </c>
      <c r="AR64" s="79" t="s">
        <v>1054</v>
      </c>
      <c r="AS64" s="77">
        <v>4.5</v>
      </c>
      <c r="AT64" s="78">
        <v>4.5</v>
      </c>
    </row>
    <row r="65" spans="3:46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17"/>
        <v>1⁄4–48</v>
      </c>
      <c r="U65" s="16" t="str">
        <f t="shared" si="0"/>
        <v>UNS</v>
      </c>
      <c r="W65" s="16" t="str">
        <f t="shared" si="1"/>
        <v>1⁄4–48</v>
      </c>
      <c r="X65" s="16" t="str">
        <f t="shared" si="2"/>
        <v>UNS</v>
      </c>
      <c r="Y65" s="16" t="str">
        <f t="shared" si="3"/>
        <v>2A</v>
      </c>
      <c r="Z65" s="16" t="str">
        <f>CONCATENATE(Table6[[#This Row],[Column1]]," ",Table6[[#This Row],[Column2]]," ",Table6[[#This Row],[Column3]])</f>
        <v>1⁄4–48 UNS 2A</v>
      </c>
      <c r="AA65" s="16">
        <f t="shared" si="4"/>
        <v>8.0000000000000004E-4</v>
      </c>
      <c r="AB65" s="16">
        <f t="shared" si="5"/>
        <v>0.2492</v>
      </c>
      <c r="AC65" s="16">
        <f t="shared" si="6"/>
        <v>0.2447</v>
      </c>
      <c r="AD65" s="16" t="str">
        <f t="shared" si="7"/>
        <v>—</v>
      </c>
      <c r="AE65" s="16">
        <f t="shared" si="8"/>
        <v>0.23569999999999999</v>
      </c>
      <c r="AF65" s="16">
        <f t="shared" si="9"/>
        <v>0.23300000000000001</v>
      </c>
      <c r="AG65" s="16">
        <f t="shared" si="10"/>
        <v>0.2243</v>
      </c>
      <c r="AH65" s="16" t="str">
        <f t="shared" si="11"/>
        <v>2B</v>
      </c>
      <c r="AI65" s="16">
        <f t="shared" si="12"/>
        <v>0.22700000000000001</v>
      </c>
      <c r="AJ65" s="16">
        <f t="shared" si="13"/>
        <v>0.23200000000000001</v>
      </c>
      <c r="AK65" s="16">
        <f t="shared" si="14"/>
        <v>0.23649999999999999</v>
      </c>
      <c r="AL65" s="16">
        <f t="shared" si="15"/>
        <v>0.24010000000000001</v>
      </c>
      <c r="AM65" s="16">
        <f t="shared" si="16"/>
        <v>0.25</v>
      </c>
      <c r="AQ65" s="19" t="s">
        <v>1006</v>
      </c>
      <c r="AR65" s="79" t="s">
        <v>1055</v>
      </c>
      <c r="AS65" s="77">
        <v>4.75</v>
      </c>
      <c r="AT65" s="78">
        <v>4.75</v>
      </c>
    </row>
    <row r="66" spans="3:46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17"/>
        <v>1⁄4–56</v>
      </c>
      <c r="U66" s="16" t="str">
        <f t="shared" si="0"/>
        <v>UNS</v>
      </c>
      <c r="W66" s="16" t="str">
        <f t="shared" si="1"/>
        <v>1⁄4–56</v>
      </c>
      <c r="X66" s="16" t="str">
        <f t="shared" si="2"/>
        <v>UNS</v>
      </c>
      <c r="Y66" s="16" t="str">
        <f t="shared" si="3"/>
        <v>2A</v>
      </c>
      <c r="Z66" s="16" t="str">
        <f>CONCATENATE(Table6[[#This Row],[Column1]]," ",Table6[[#This Row],[Column2]]," ",Table6[[#This Row],[Column3]])</f>
        <v>1⁄4–56 UNS 2A</v>
      </c>
      <c r="AA66" s="16">
        <f t="shared" si="4"/>
        <v>8.0000000000000004E-4</v>
      </c>
      <c r="AB66" s="16">
        <f t="shared" si="5"/>
        <v>0.2492</v>
      </c>
      <c r="AC66" s="16">
        <f t="shared" si="6"/>
        <v>0.24510000000000001</v>
      </c>
      <c r="AD66" s="16" t="str">
        <f t="shared" si="7"/>
        <v>—</v>
      </c>
      <c r="AE66" s="16">
        <f t="shared" si="8"/>
        <v>0.23760000000000001</v>
      </c>
      <c r="AF66" s="16">
        <f t="shared" si="9"/>
        <v>0.23499999999999999</v>
      </c>
      <c r="AG66" s="16">
        <f t="shared" si="10"/>
        <v>0.22800000000000001</v>
      </c>
      <c r="AH66" s="16" t="str">
        <f t="shared" si="11"/>
        <v>2B</v>
      </c>
      <c r="AI66" s="16">
        <f t="shared" si="12"/>
        <v>0.23100000000000001</v>
      </c>
      <c r="AJ66" s="16">
        <f t="shared" si="13"/>
        <v>0.23499999999999999</v>
      </c>
      <c r="AK66" s="16">
        <f t="shared" si="14"/>
        <v>0.2384</v>
      </c>
      <c r="AL66" s="16">
        <f t="shared" si="15"/>
        <v>0.2417</v>
      </c>
      <c r="AM66" s="16">
        <f t="shared" si="16"/>
        <v>0.25</v>
      </c>
      <c r="AQ66" s="19" t="s">
        <v>1007</v>
      </c>
      <c r="AR66" s="79" t="s">
        <v>958</v>
      </c>
      <c r="AS66" s="77">
        <v>5</v>
      </c>
      <c r="AT66" s="78">
        <v>5</v>
      </c>
    </row>
    <row r="67" spans="3:46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17"/>
        <v>5⁄16–18</v>
      </c>
      <c r="U67" s="16" t="str">
        <f t="shared" si="0"/>
        <v>UNC</v>
      </c>
      <c r="W67" s="16" t="str">
        <f t="shared" si="1"/>
        <v>5⁄16–18</v>
      </c>
      <c r="X67" s="16" t="str">
        <f t="shared" si="2"/>
        <v>UNC</v>
      </c>
      <c r="Y67" s="16" t="str">
        <f t="shared" si="3"/>
        <v>1A</v>
      </c>
      <c r="Z67" s="16" t="str">
        <f>CONCATENATE(Table6[[#This Row],[Column1]]," ",Table6[[#This Row],[Column2]]," ",Table6[[#This Row],[Column3]])</f>
        <v>5⁄16–18 UNC 1A</v>
      </c>
      <c r="AA67" s="16">
        <f t="shared" si="4"/>
        <v>1.1999999999999999E-3</v>
      </c>
      <c r="AB67" s="16">
        <f t="shared" si="5"/>
        <v>0.31130000000000002</v>
      </c>
      <c r="AC67" s="16">
        <f t="shared" si="6"/>
        <v>0.29820000000000002</v>
      </c>
      <c r="AD67" s="16" t="str">
        <f t="shared" si="7"/>
        <v>—</v>
      </c>
      <c r="AE67" s="16">
        <f t="shared" si="8"/>
        <v>0.2752</v>
      </c>
      <c r="AF67" s="16">
        <f t="shared" si="9"/>
        <v>0.26910000000000001</v>
      </c>
      <c r="AG67" s="16">
        <f t="shared" si="10"/>
        <v>0.2452</v>
      </c>
      <c r="AH67" s="16" t="str">
        <f t="shared" si="11"/>
        <v>1B</v>
      </c>
      <c r="AI67" s="16">
        <f t="shared" si="12"/>
        <v>0.252</v>
      </c>
      <c r="AJ67" s="16">
        <f t="shared" si="13"/>
        <v>0.26500000000000001</v>
      </c>
      <c r="AK67" s="16">
        <f t="shared" si="14"/>
        <v>0.27639999999999998</v>
      </c>
      <c r="AL67" s="16">
        <f t="shared" si="15"/>
        <v>0.2843</v>
      </c>
      <c r="AM67" s="16">
        <f t="shared" si="16"/>
        <v>0.3125</v>
      </c>
      <c r="AQ67" s="19" t="s">
        <v>1008</v>
      </c>
      <c r="AR67" s="79" t="s">
        <v>1056</v>
      </c>
      <c r="AS67" s="77">
        <v>5.25</v>
      </c>
      <c r="AT67" s="78">
        <v>5.25</v>
      </c>
    </row>
    <row r="68" spans="3:46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17"/>
        <v>0</v>
      </c>
      <c r="U68" s="16">
        <f t="shared" si="17"/>
        <v>0</v>
      </c>
      <c r="W68" s="16" t="str">
        <f t="shared" ref="W68:W131" si="18">IF(T68=0,IF(T67=0,T66,T67),T68)</f>
        <v>5⁄16–18</v>
      </c>
      <c r="X68" s="16" t="str">
        <f t="shared" ref="X68:X131" si="19">IF(U68=0,IF(U67=0,U66,U67),U68)</f>
        <v>UNC</v>
      </c>
      <c r="Y68" s="16" t="str">
        <f t="shared" ref="Y68:Y131" si="20">IF(OR($C68="1A",$C68="2A",$C68="3A"),C68,E68)</f>
        <v>2A</v>
      </c>
      <c r="Z68" s="16" t="str">
        <f>CONCATENATE(Table6[[#This Row],[Column1]]," ",Table6[[#This Row],[Column2]]," ",Table6[[#This Row],[Column3]])</f>
        <v>5⁄16–18 UNC 2A</v>
      </c>
      <c r="AA68" s="16">
        <f t="shared" ref="AA68:AA131" si="21">IF(OR($C68="1A",$C68="2A",$C68="3A"),D68,F68)</f>
        <v>1.1999999999999999E-3</v>
      </c>
      <c r="AB68" s="16">
        <f t="shared" ref="AB68:AB131" si="22">IF(OR($C68="1A",$C68="2A",$C68="3A"),E68,G68)</f>
        <v>0.31130000000000002</v>
      </c>
      <c r="AC68" s="16">
        <f t="shared" ref="AC68:AC131" si="23">IF(OR($C68="1A",$C68="2A",$C68="3A"),F68,H68)</f>
        <v>0.30259999999999998</v>
      </c>
      <c r="AD68" s="16">
        <f t="shared" ref="AD68:AD131" si="24">IF(OR($C68="1A",$C68="2A",$C68="3A"),G68,I68)</f>
        <v>0.29820000000000002</v>
      </c>
      <c r="AE68" s="16">
        <f t="shared" ref="AE68:AE131" si="25">IF(OR($C68="1A",$C68="2A",$C68="3A"),H68,J68)</f>
        <v>0.2752</v>
      </c>
      <c r="AF68" s="16">
        <f t="shared" ref="AF68:AF131" si="26">IF(OR($C68="1A",$C68="2A",$C68="3A"),I68,K68)</f>
        <v>0.2712</v>
      </c>
      <c r="AG68" s="16">
        <f t="shared" ref="AG68:AG131" si="27">IF(OR($C68="1A",$C68="2A",$C68="3A"),J68,L68)</f>
        <v>0.2452</v>
      </c>
      <c r="AH68" s="16" t="str">
        <f t="shared" ref="AH68:AH131" si="28">IF(OR($C68="1A",$C68="2A",$C68="3A"),K68,M68)</f>
        <v>2B</v>
      </c>
      <c r="AI68" s="16">
        <f t="shared" ref="AI68:AI131" si="29">IF(OR($C68="1A",$C68="2A",$C68="3A"),L68,N68)</f>
        <v>0.252</v>
      </c>
      <c r="AJ68" s="16">
        <f t="shared" ref="AJ68:AJ131" si="30">IF(OR($C68="1A",$C68="2A",$C68="3A"),M68,O68)</f>
        <v>0.26500000000000001</v>
      </c>
      <c r="AK68" s="16">
        <f t="shared" ref="AK68:AK131" si="31">IF(OR($C68="1A",$C68="2A",$C68="3A"),N68,P68)</f>
        <v>0.27639999999999998</v>
      </c>
      <c r="AL68" s="16">
        <f t="shared" ref="AL68:AL131" si="32">IF(OR($C68="1A",$C68="2A",$C68="3A"),O68,Q68)</f>
        <v>0.28170000000000001</v>
      </c>
      <c r="AM68" s="16">
        <f t="shared" ref="AM68:AM131" si="33">IF(OR($C68="1A",$C68="2A",$C68="3A"),P68,R68)</f>
        <v>0.3125</v>
      </c>
      <c r="AQ68" s="19" t="s">
        <v>1009</v>
      </c>
      <c r="AR68" s="79" t="s">
        <v>1057</v>
      </c>
      <c r="AS68" s="77">
        <v>5.5</v>
      </c>
      <c r="AT68" s="78">
        <v>5.5</v>
      </c>
    </row>
    <row r="69" spans="3:46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ref="T69:U132" si="34">IF(OR($C69="1A",$C69="2A",$C69="3A"),A69,C69)</f>
        <v>0</v>
      </c>
      <c r="U69" s="16">
        <f t="shared" si="34"/>
        <v>0</v>
      </c>
      <c r="W69" s="16" t="str">
        <f t="shared" si="18"/>
        <v>5⁄16–18</v>
      </c>
      <c r="X69" s="16" t="str">
        <f t="shared" si="19"/>
        <v>UNC</v>
      </c>
      <c r="Y69" s="16" t="str">
        <f t="shared" si="20"/>
        <v>3A</v>
      </c>
      <c r="Z69" s="16" t="str">
        <f>CONCATENATE(Table6[[#This Row],[Column1]]," ",Table6[[#This Row],[Column2]]," ",Table6[[#This Row],[Column3]])</f>
        <v>5⁄16–18 UNC 3A</v>
      </c>
      <c r="AA69" s="16">
        <f t="shared" si="21"/>
        <v>0</v>
      </c>
      <c r="AB69" s="16">
        <f t="shared" si="22"/>
        <v>0.3125</v>
      </c>
      <c r="AC69" s="16">
        <f t="shared" si="23"/>
        <v>0.30380000000000001</v>
      </c>
      <c r="AD69" s="16" t="str">
        <f t="shared" si="24"/>
        <v>—</v>
      </c>
      <c r="AE69" s="16">
        <f t="shared" si="25"/>
        <v>0.27639999999999998</v>
      </c>
      <c r="AF69" s="16">
        <f t="shared" si="26"/>
        <v>0.27339999999999998</v>
      </c>
      <c r="AG69" s="16">
        <f t="shared" si="27"/>
        <v>0.24640000000000001</v>
      </c>
      <c r="AH69" s="16" t="str">
        <f t="shared" si="28"/>
        <v>3B</v>
      </c>
      <c r="AI69" s="16">
        <f t="shared" si="29"/>
        <v>0.252</v>
      </c>
      <c r="AJ69" s="16">
        <f t="shared" si="30"/>
        <v>0.26300000000000001</v>
      </c>
      <c r="AK69" s="16">
        <f t="shared" si="31"/>
        <v>0.27639999999999998</v>
      </c>
      <c r="AL69" s="16">
        <f t="shared" si="32"/>
        <v>0.28029999999999999</v>
      </c>
      <c r="AM69" s="16">
        <f t="shared" si="33"/>
        <v>0.3125</v>
      </c>
      <c r="AQ69" s="19" t="s">
        <v>1010</v>
      </c>
      <c r="AR69" s="79" t="s">
        <v>1058</v>
      </c>
      <c r="AS69" s="77">
        <v>5.75</v>
      </c>
      <c r="AT69" s="78">
        <v>5.75</v>
      </c>
    </row>
    <row r="70" spans="3:46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4"/>
        <v>5⁄16–20</v>
      </c>
      <c r="U70" s="16" t="str">
        <f t="shared" si="34"/>
        <v>UN</v>
      </c>
      <c r="W70" s="16" t="str">
        <f t="shared" si="18"/>
        <v>5⁄16–20</v>
      </c>
      <c r="X70" s="16" t="str">
        <f t="shared" si="19"/>
        <v>UN</v>
      </c>
      <c r="Y70" s="16" t="str">
        <f t="shared" si="20"/>
        <v>2A</v>
      </c>
      <c r="Z70" s="16" t="str">
        <f>CONCATENATE(Table6[[#This Row],[Column1]]," ",Table6[[#This Row],[Column2]]," ",Table6[[#This Row],[Column3]])</f>
        <v>5⁄16–20 UN 2A</v>
      </c>
      <c r="AA70" s="16">
        <f t="shared" si="21"/>
        <v>1.1999999999999999E-3</v>
      </c>
      <c r="AB70" s="16">
        <f t="shared" si="22"/>
        <v>0.31130000000000002</v>
      </c>
      <c r="AC70" s="16">
        <f t="shared" si="23"/>
        <v>0.30320000000000003</v>
      </c>
      <c r="AD70" s="16" t="str">
        <f t="shared" si="24"/>
        <v>—</v>
      </c>
      <c r="AE70" s="16">
        <f t="shared" si="25"/>
        <v>0.27879999999999999</v>
      </c>
      <c r="AF70" s="16">
        <f t="shared" si="26"/>
        <v>0.27479999999999999</v>
      </c>
      <c r="AG70" s="16">
        <f t="shared" si="27"/>
        <v>0.25180000000000002</v>
      </c>
      <c r="AH70" s="16" t="str">
        <f t="shared" si="28"/>
        <v>2B</v>
      </c>
      <c r="AI70" s="16">
        <f t="shared" si="29"/>
        <v>0.25800000000000001</v>
      </c>
      <c r="AJ70" s="16">
        <f t="shared" si="30"/>
        <v>0.27</v>
      </c>
      <c r="AK70" s="16">
        <f t="shared" si="31"/>
        <v>0.28000000000000003</v>
      </c>
      <c r="AL70" s="16">
        <f t="shared" si="32"/>
        <v>0.28520000000000001</v>
      </c>
      <c r="AM70" s="16">
        <f t="shared" si="33"/>
        <v>0.3125</v>
      </c>
      <c r="AQ70" s="19" t="s">
        <v>1077</v>
      </c>
      <c r="AR70" s="79" t="s">
        <v>959</v>
      </c>
      <c r="AS70" s="77">
        <v>6</v>
      </c>
      <c r="AT70" s="78">
        <v>6</v>
      </c>
    </row>
    <row r="71" spans="3:46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4"/>
        <v>0</v>
      </c>
      <c r="U71" s="16">
        <f t="shared" si="34"/>
        <v>0</v>
      </c>
      <c r="W71" s="16" t="str">
        <f t="shared" si="18"/>
        <v>5⁄16–20</v>
      </c>
      <c r="X71" s="16" t="str">
        <f t="shared" si="19"/>
        <v>UN</v>
      </c>
      <c r="Y71" s="16" t="str">
        <f t="shared" si="20"/>
        <v>3A</v>
      </c>
      <c r="Z71" s="16" t="str">
        <f>CONCATENATE(Table6[[#This Row],[Column1]]," ",Table6[[#This Row],[Column2]]," ",Table6[[#This Row],[Column3]])</f>
        <v>5⁄16–20 UN 3A</v>
      </c>
      <c r="AA71" s="16">
        <f t="shared" si="21"/>
        <v>0</v>
      </c>
      <c r="AB71" s="16">
        <f t="shared" si="22"/>
        <v>0.3125</v>
      </c>
      <c r="AC71" s="16">
        <f t="shared" si="23"/>
        <v>0.3044</v>
      </c>
      <c r="AD71" s="16" t="str">
        <f t="shared" si="24"/>
        <v>—</v>
      </c>
      <c r="AE71" s="16">
        <f t="shared" si="25"/>
        <v>0.28000000000000003</v>
      </c>
      <c r="AF71" s="16">
        <f t="shared" si="26"/>
        <v>0.27700000000000002</v>
      </c>
      <c r="AG71" s="16">
        <f t="shared" si="27"/>
        <v>0.253</v>
      </c>
      <c r="AH71" s="16" t="str">
        <f t="shared" si="28"/>
        <v>3B</v>
      </c>
      <c r="AI71" s="16">
        <f t="shared" si="29"/>
        <v>0.25800000000000001</v>
      </c>
      <c r="AJ71" s="16">
        <f t="shared" si="30"/>
        <v>0.26800000000000002</v>
      </c>
      <c r="AK71" s="16">
        <f t="shared" si="31"/>
        <v>0.28000000000000003</v>
      </c>
      <c r="AL71" s="16">
        <f t="shared" si="32"/>
        <v>0.28389999999999999</v>
      </c>
      <c r="AM71" s="16">
        <f t="shared" si="33"/>
        <v>0.3125</v>
      </c>
      <c r="AR71" s="17"/>
      <c r="AS71" s="77"/>
    </row>
    <row r="72" spans="3:46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4"/>
        <v>5⁄16–24</v>
      </c>
      <c r="U72" s="16" t="str">
        <f t="shared" si="34"/>
        <v>UNF</v>
      </c>
      <c r="W72" s="16" t="str">
        <f t="shared" si="18"/>
        <v>5⁄16–24</v>
      </c>
      <c r="X72" s="16" t="str">
        <f t="shared" si="19"/>
        <v>UNF</v>
      </c>
      <c r="Y72" s="16" t="str">
        <f t="shared" si="20"/>
        <v>1A</v>
      </c>
      <c r="Z72" s="16" t="str">
        <f>CONCATENATE(Table6[[#This Row],[Column1]]," ",Table6[[#This Row],[Column2]]," ",Table6[[#This Row],[Column3]])</f>
        <v>5⁄16–24 UNF 1A</v>
      </c>
      <c r="AA72" s="16">
        <f t="shared" si="21"/>
        <v>1.1000000000000001E-3</v>
      </c>
      <c r="AB72" s="16">
        <f t="shared" si="22"/>
        <v>0.31140000000000001</v>
      </c>
      <c r="AC72" s="16">
        <f t="shared" si="23"/>
        <v>0.30059999999999998</v>
      </c>
      <c r="AD72" s="16" t="str">
        <f t="shared" si="24"/>
        <v>—</v>
      </c>
      <c r="AE72" s="16">
        <f t="shared" si="25"/>
        <v>0.2843</v>
      </c>
      <c r="AF72" s="16">
        <f t="shared" si="26"/>
        <v>0.27879999999999999</v>
      </c>
      <c r="AG72" s="16">
        <f t="shared" si="27"/>
        <v>0.26179999999999998</v>
      </c>
      <c r="AH72" s="16" t="str">
        <f t="shared" si="28"/>
        <v>1B</v>
      </c>
      <c r="AI72" s="16">
        <f t="shared" si="29"/>
        <v>0.26700000000000002</v>
      </c>
      <c r="AJ72" s="16">
        <f t="shared" si="30"/>
        <v>0.27700000000000002</v>
      </c>
      <c r="AK72" s="16">
        <f t="shared" si="31"/>
        <v>0.28539999999999999</v>
      </c>
      <c r="AL72" s="16">
        <f t="shared" si="32"/>
        <v>0.29249999999999998</v>
      </c>
      <c r="AM72" s="16">
        <f t="shared" si="33"/>
        <v>0.3125</v>
      </c>
      <c r="AR72" s="17"/>
      <c r="AS72" s="77"/>
    </row>
    <row r="73" spans="3:46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4"/>
        <v>0</v>
      </c>
      <c r="U73" s="16">
        <f t="shared" si="34"/>
        <v>0</v>
      </c>
      <c r="W73" s="16" t="str">
        <f t="shared" si="18"/>
        <v>5⁄16–24</v>
      </c>
      <c r="X73" s="16" t="str">
        <f t="shared" si="19"/>
        <v>UNF</v>
      </c>
      <c r="Y73" s="16" t="str">
        <f t="shared" si="20"/>
        <v>2A</v>
      </c>
      <c r="Z73" s="16" t="str">
        <f>CONCATENATE(Table6[[#This Row],[Column1]]," ",Table6[[#This Row],[Column2]]," ",Table6[[#This Row],[Column3]])</f>
        <v>5⁄16–24 UNF 2A</v>
      </c>
      <c r="AA73" s="16">
        <f t="shared" si="21"/>
        <v>1.1000000000000001E-3</v>
      </c>
      <c r="AB73" s="16">
        <f t="shared" si="22"/>
        <v>0.31140000000000001</v>
      </c>
      <c r="AC73" s="16">
        <f t="shared" si="23"/>
        <v>0.30420000000000003</v>
      </c>
      <c r="AD73" s="16" t="str">
        <f t="shared" si="24"/>
        <v>—</v>
      </c>
      <c r="AE73" s="16">
        <f t="shared" si="25"/>
        <v>0.2843</v>
      </c>
      <c r="AF73" s="16">
        <f t="shared" si="26"/>
        <v>0.28060000000000002</v>
      </c>
      <c r="AG73" s="16">
        <f t="shared" si="27"/>
        <v>0.26179999999999998</v>
      </c>
      <c r="AH73" s="16" t="str">
        <f t="shared" si="28"/>
        <v>2B</v>
      </c>
      <c r="AI73" s="16">
        <f t="shared" si="29"/>
        <v>0.26700000000000002</v>
      </c>
      <c r="AJ73" s="16">
        <f t="shared" si="30"/>
        <v>0.27700000000000002</v>
      </c>
      <c r="AK73" s="16">
        <f t="shared" si="31"/>
        <v>0.28539999999999999</v>
      </c>
      <c r="AL73" s="16">
        <f t="shared" si="32"/>
        <v>0.29020000000000001</v>
      </c>
      <c r="AM73" s="16">
        <f t="shared" si="33"/>
        <v>0.3125</v>
      </c>
      <c r="AR73" s="17"/>
      <c r="AS73" s="77"/>
    </row>
    <row r="74" spans="3:46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4"/>
        <v>0</v>
      </c>
      <c r="U74" s="16">
        <f t="shared" si="34"/>
        <v>0</v>
      </c>
      <c r="W74" s="16" t="str">
        <f t="shared" si="18"/>
        <v>5⁄16–24</v>
      </c>
      <c r="X74" s="16" t="str">
        <f t="shared" si="19"/>
        <v>UNF</v>
      </c>
      <c r="Y74" s="16" t="str">
        <f t="shared" si="20"/>
        <v>3A</v>
      </c>
      <c r="Z74" s="16" t="str">
        <f>CONCATENATE(Table6[[#This Row],[Column1]]," ",Table6[[#This Row],[Column2]]," ",Table6[[#This Row],[Column3]])</f>
        <v>5⁄16–24 UNF 3A</v>
      </c>
      <c r="AA74" s="16">
        <f t="shared" si="21"/>
        <v>0</v>
      </c>
      <c r="AB74" s="16">
        <f t="shared" si="22"/>
        <v>0.3125</v>
      </c>
      <c r="AC74" s="16">
        <f t="shared" si="23"/>
        <v>0.30530000000000002</v>
      </c>
      <c r="AD74" s="16" t="str">
        <f t="shared" si="24"/>
        <v>—</v>
      </c>
      <c r="AE74" s="16">
        <f t="shared" si="25"/>
        <v>0.28539999999999999</v>
      </c>
      <c r="AF74" s="16">
        <f t="shared" si="26"/>
        <v>0.28270000000000001</v>
      </c>
      <c r="AG74" s="16">
        <f t="shared" si="27"/>
        <v>0.26290000000000002</v>
      </c>
      <c r="AH74" s="16" t="str">
        <f t="shared" si="28"/>
        <v>3B</v>
      </c>
      <c r="AI74" s="16">
        <f t="shared" si="29"/>
        <v>0.26700000000000002</v>
      </c>
      <c r="AJ74" s="16">
        <f t="shared" si="30"/>
        <v>0.27539999999999998</v>
      </c>
      <c r="AK74" s="16">
        <f t="shared" si="31"/>
        <v>0.28539999999999999</v>
      </c>
      <c r="AL74" s="16">
        <f t="shared" si="32"/>
        <v>0.28899999999999998</v>
      </c>
      <c r="AM74" s="16">
        <f t="shared" si="33"/>
        <v>0.3125</v>
      </c>
      <c r="AR74" s="17"/>
      <c r="AS74" s="77"/>
    </row>
    <row r="75" spans="3:46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4"/>
        <v>5⁄16–27</v>
      </c>
      <c r="U75" s="16" t="str">
        <f t="shared" si="34"/>
        <v>UNS</v>
      </c>
      <c r="W75" s="16" t="str">
        <f t="shared" si="18"/>
        <v>5⁄16–27</v>
      </c>
      <c r="X75" s="16" t="str">
        <f t="shared" si="19"/>
        <v>UNS</v>
      </c>
      <c r="Y75" s="16" t="str">
        <f t="shared" si="20"/>
        <v>2A</v>
      </c>
      <c r="Z75" s="16" t="str">
        <f>CONCATENATE(Table6[[#This Row],[Column1]]," ",Table6[[#This Row],[Column2]]," ",Table6[[#This Row],[Column3]])</f>
        <v>5⁄16–27 UNS 2A</v>
      </c>
      <c r="AA75" s="16">
        <f t="shared" si="21"/>
        <v>1E-3</v>
      </c>
      <c r="AB75" s="16">
        <f t="shared" si="22"/>
        <v>0.3115</v>
      </c>
      <c r="AC75" s="16">
        <f t="shared" si="23"/>
        <v>0.30480000000000002</v>
      </c>
      <c r="AD75" s="16" t="str">
        <f t="shared" si="24"/>
        <v>—</v>
      </c>
      <c r="AE75" s="16">
        <f t="shared" si="25"/>
        <v>0.28739999999999999</v>
      </c>
      <c r="AF75" s="16">
        <f t="shared" si="26"/>
        <v>0.28389999999999999</v>
      </c>
      <c r="AG75" s="16">
        <f t="shared" si="27"/>
        <v>0.26740000000000003</v>
      </c>
      <c r="AH75" s="16" t="str">
        <f t="shared" si="28"/>
        <v>2B</v>
      </c>
      <c r="AI75" s="16">
        <f t="shared" si="29"/>
        <v>0.27200000000000002</v>
      </c>
      <c r="AJ75" s="16">
        <f t="shared" si="30"/>
        <v>0.28100000000000003</v>
      </c>
      <c r="AK75" s="16">
        <f t="shared" si="31"/>
        <v>0.28839999999999999</v>
      </c>
      <c r="AL75" s="16">
        <f t="shared" si="32"/>
        <v>0.29289999999999999</v>
      </c>
      <c r="AM75" s="16">
        <f t="shared" si="33"/>
        <v>0.3125</v>
      </c>
      <c r="AR75" s="17"/>
      <c r="AS75" s="77"/>
    </row>
    <row r="76" spans="3:46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4"/>
        <v>5⁄16–28</v>
      </c>
      <c r="U76" s="16" t="str">
        <f t="shared" si="34"/>
        <v>UN</v>
      </c>
      <c r="W76" s="16" t="str">
        <f t="shared" si="18"/>
        <v>5⁄16–28</v>
      </c>
      <c r="X76" s="16" t="str">
        <f t="shared" si="19"/>
        <v>UN</v>
      </c>
      <c r="Y76" s="16" t="str">
        <f t="shared" si="20"/>
        <v>2A</v>
      </c>
      <c r="Z76" s="16" t="str">
        <f>CONCATENATE(Table6[[#This Row],[Column1]]," ",Table6[[#This Row],[Column2]]," ",Table6[[#This Row],[Column3]])</f>
        <v>5⁄16–28 UN 2A</v>
      </c>
      <c r="AA76" s="16">
        <f t="shared" si="21"/>
        <v>1E-3</v>
      </c>
      <c r="AB76" s="16">
        <f t="shared" si="22"/>
        <v>0.3115</v>
      </c>
      <c r="AC76" s="16">
        <f t="shared" si="23"/>
        <v>0.30499999999999999</v>
      </c>
      <c r="AD76" s="16" t="str">
        <f t="shared" si="24"/>
        <v>—</v>
      </c>
      <c r="AE76" s="16">
        <f t="shared" si="25"/>
        <v>0.2883</v>
      </c>
      <c r="AF76" s="16">
        <f t="shared" si="26"/>
        <v>0.28489999999999999</v>
      </c>
      <c r="AG76" s="16">
        <f t="shared" si="27"/>
        <v>0.26889999999999997</v>
      </c>
      <c r="AH76" s="16" t="str">
        <f t="shared" si="28"/>
        <v>2B</v>
      </c>
      <c r="AI76" s="16">
        <f t="shared" si="29"/>
        <v>0.27400000000000002</v>
      </c>
      <c r="AJ76" s="16">
        <f t="shared" si="30"/>
        <v>0.28199999999999997</v>
      </c>
      <c r="AK76" s="16">
        <f t="shared" si="31"/>
        <v>0.2893</v>
      </c>
      <c r="AL76" s="16">
        <f t="shared" si="32"/>
        <v>0.29370000000000002</v>
      </c>
      <c r="AM76" s="16">
        <f t="shared" si="33"/>
        <v>0.3125</v>
      </c>
      <c r="AR76" s="17"/>
      <c r="AS76" s="77"/>
    </row>
    <row r="77" spans="3:46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4"/>
        <v>0</v>
      </c>
      <c r="U77" s="16">
        <f t="shared" si="34"/>
        <v>0</v>
      </c>
      <c r="W77" s="16" t="str">
        <f t="shared" si="18"/>
        <v>5⁄16–28</v>
      </c>
      <c r="X77" s="16" t="str">
        <f t="shared" si="19"/>
        <v>UN</v>
      </c>
      <c r="Y77" s="16" t="str">
        <f t="shared" si="20"/>
        <v>3A</v>
      </c>
      <c r="Z77" s="16" t="str">
        <f>CONCATENATE(Table6[[#This Row],[Column1]]," ",Table6[[#This Row],[Column2]]," ",Table6[[#This Row],[Column3]])</f>
        <v>5⁄16–28 UN 3A</v>
      </c>
      <c r="AA77" s="16">
        <f t="shared" si="21"/>
        <v>0</v>
      </c>
      <c r="AB77" s="16">
        <f t="shared" si="22"/>
        <v>0.3125</v>
      </c>
      <c r="AC77" s="16">
        <f t="shared" si="23"/>
        <v>0.30599999999999999</v>
      </c>
      <c r="AD77" s="16" t="str">
        <f t="shared" si="24"/>
        <v>—</v>
      </c>
      <c r="AE77" s="16">
        <f t="shared" si="25"/>
        <v>0.2893</v>
      </c>
      <c r="AF77" s="16">
        <f t="shared" si="26"/>
        <v>0.28670000000000001</v>
      </c>
      <c r="AG77" s="16">
        <f t="shared" si="27"/>
        <v>0.26989999999999997</v>
      </c>
      <c r="AH77" s="16" t="str">
        <f t="shared" si="28"/>
        <v>3B</v>
      </c>
      <c r="AI77" s="16">
        <f t="shared" si="29"/>
        <v>0.27400000000000002</v>
      </c>
      <c r="AJ77" s="16">
        <f t="shared" si="30"/>
        <v>0.28070000000000001</v>
      </c>
      <c r="AK77" s="16">
        <f t="shared" si="31"/>
        <v>0.2893</v>
      </c>
      <c r="AL77" s="16">
        <f t="shared" si="32"/>
        <v>0.29260000000000003</v>
      </c>
      <c r="AM77" s="16">
        <f t="shared" si="33"/>
        <v>0.3125</v>
      </c>
      <c r="AR77" s="17"/>
      <c r="AS77" s="77"/>
    </row>
    <row r="78" spans="3:46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4"/>
        <v>5⁄16–32</v>
      </c>
      <c r="U78" s="16" t="str">
        <f t="shared" si="34"/>
        <v>UNEF</v>
      </c>
      <c r="W78" s="16" t="str">
        <f t="shared" si="18"/>
        <v>5⁄16–32</v>
      </c>
      <c r="X78" s="16" t="str">
        <f t="shared" si="19"/>
        <v>UNEF</v>
      </c>
      <c r="Y78" s="16" t="str">
        <f t="shared" si="20"/>
        <v>2A</v>
      </c>
      <c r="Z78" s="16" t="str">
        <f>CONCATENATE(Table6[[#This Row],[Column1]]," ",Table6[[#This Row],[Column2]]," ",Table6[[#This Row],[Column3]])</f>
        <v>5⁄16–32 UNEF 2A</v>
      </c>
      <c r="AA78" s="16">
        <f t="shared" si="21"/>
        <v>1E-3</v>
      </c>
      <c r="AB78" s="16">
        <f t="shared" si="22"/>
        <v>0.3115</v>
      </c>
      <c r="AC78" s="16">
        <f t="shared" si="23"/>
        <v>0.30549999999999999</v>
      </c>
      <c r="AD78" s="16" t="str">
        <f t="shared" si="24"/>
        <v>—</v>
      </c>
      <c r="AE78" s="16">
        <f t="shared" si="25"/>
        <v>0.29120000000000001</v>
      </c>
      <c r="AF78" s="16">
        <f t="shared" si="26"/>
        <v>0.28799999999999998</v>
      </c>
      <c r="AG78" s="16">
        <f t="shared" si="27"/>
        <v>0.27429999999999999</v>
      </c>
      <c r="AH78" s="16" t="str">
        <f t="shared" si="28"/>
        <v>2B</v>
      </c>
      <c r="AI78" s="16">
        <f t="shared" si="29"/>
        <v>0.27900000000000003</v>
      </c>
      <c r="AJ78" s="16">
        <f t="shared" si="30"/>
        <v>0.28599999999999998</v>
      </c>
      <c r="AK78" s="16">
        <f t="shared" si="31"/>
        <v>0.29220000000000002</v>
      </c>
      <c r="AL78" s="16">
        <f t="shared" si="32"/>
        <v>0.2964</v>
      </c>
      <c r="AM78" s="16">
        <f t="shared" si="33"/>
        <v>0.3125</v>
      </c>
      <c r="AR78" s="17"/>
      <c r="AS78" s="77"/>
    </row>
    <row r="79" spans="3:46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4"/>
        <v>0</v>
      </c>
      <c r="U79" s="16">
        <f t="shared" si="34"/>
        <v>0</v>
      </c>
      <c r="W79" s="16" t="str">
        <f t="shared" si="18"/>
        <v>5⁄16–32</v>
      </c>
      <c r="X79" s="16" t="str">
        <f t="shared" si="19"/>
        <v>UNEF</v>
      </c>
      <c r="Y79" s="16" t="str">
        <f t="shared" si="20"/>
        <v>3A</v>
      </c>
      <c r="Z79" s="16" t="str">
        <f>CONCATENATE(Table6[[#This Row],[Column1]]," ",Table6[[#This Row],[Column2]]," ",Table6[[#This Row],[Column3]])</f>
        <v>5⁄16–32 UNEF 3A</v>
      </c>
      <c r="AA79" s="16">
        <f t="shared" si="21"/>
        <v>0</v>
      </c>
      <c r="AB79" s="16">
        <f t="shared" si="22"/>
        <v>0.3125</v>
      </c>
      <c r="AC79" s="16">
        <f t="shared" si="23"/>
        <v>0.30649999999999999</v>
      </c>
      <c r="AD79" s="16" t="str">
        <f t="shared" si="24"/>
        <v>—</v>
      </c>
      <c r="AE79" s="16">
        <f t="shared" si="25"/>
        <v>0.29220000000000002</v>
      </c>
      <c r="AF79" s="16">
        <f t="shared" si="26"/>
        <v>0.2898</v>
      </c>
      <c r="AG79" s="16">
        <f t="shared" si="27"/>
        <v>0.27529999999999999</v>
      </c>
      <c r="AH79" s="16" t="str">
        <f t="shared" si="28"/>
        <v>3B</v>
      </c>
      <c r="AI79" s="16">
        <f t="shared" si="29"/>
        <v>0.27900000000000003</v>
      </c>
      <c r="AJ79" s="16">
        <f t="shared" si="30"/>
        <v>0.28470000000000001</v>
      </c>
      <c r="AK79" s="16">
        <f t="shared" si="31"/>
        <v>0.29220000000000002</v>
      </c>
      <c r="AL79" s="16">
        <f t="shared" si="32"/>
        <v>0.29530000000000001</v>
      </c>
      <c r="AM79" s="16">
        <f t="shared" si="33"/>
        <v>0.3125</v>
      </c>
      <c r="AR79" s="17"/>
      <c r="AS79" s="77"/>
    </row>
    <row r="80" spans="3:46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4"/>
        <v>5⁄16–36</v>
      </c>
      <c r="U80" s="16" t="str">
        <f t="shared" si="34"/>
        <v>UNS</v>
      </c>
      <c r="W80" s="16" t="str">
        <f t="shared" si="18"/>
        <v>5⁄16–36</v>
      </c>
      <c r="X80" s="16" t="str">
        <f t="shared" si="19"/>
        <v>UNS</v>
      </c>
      <c r="Y80" s="16" t="str">
        <f t="shared" si="20"/>
        <v>2A</v>
      </c>
      <c r="Z80" s="16" t="str">
        <f>CONCATENATE(Table6[[#This Row],[Column1]]," ",Table6[[#This Row],[Column2]]," ",Table6[[#This Row],[Column3]])</f>
        <v>5⁄16–36 UNS 2A</v>
      </c>
      <c r="AA80" s="16">
        <f t="shared" si="21"/>
        <v>8.9999999999999998E-4</v>
      </c>
      <c r="AB80" s="16">
        <f t="shared" si="22"/>
        <v>0.31159999999999999</v>
      </c>
      <c r="AC80" s="16">
        <f t="shared" si="23"/>
        <v>0.30609999999999998</v>
      </c>
      <c r="AD80" s="16" t="str">
        <f t="shared" si="24"/>
        <v>—</v>
      </c>
      <c r="AE80" s="16">
        <f t="shared" si="25"/>
        <v>0.29360000000000003</v>
      </c>
      <c r="AF80" s="16">
        <f t="shared" si="26"/>
        <v>0.29049999999999998</v>
      </c>
      <c r="AG80" s="16">
        <f t="shared" si="27"/>
        <v>0.27850000000000003</v>
      </c>
      <c r="AH80" s="16" t="str">
        <f t="shared" si="28"/>
        <v>2B</v>
      </c>
      <c r="AI80" s="16">
        <f t="shared" si="29"/>
        <v>0.28199999999999997</v>
      </c>
      <c r="AJ80" s="16">
        <f t="shared" si="30"/>
        <v>0.28899999999999998</v>
      </c>
      <c r="AK80" s="16">
        <f t="shared" si="31"/>
        <v>0.29449999999999998</v>
      </c>
      <c r="AL80" s="16">
        <f t="shared" si="32"/>
        <v>0.29849999999999999</v>
      </c>
      <c r="AM80" s="16">
        <f t="shared" si="33"/>
        <v>0.3125</v>
      </c>
      <c r="AR80" s="17"/>
      <c r="AS80" s="77"/>
    </row>
    <row r="81" spans="3:45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4"/>
        <v>5⁄16–40</v>
      </c>
      <c r="U81" s="16" t="str">
        <f t="shared" si="34"/>
        <v>UNS</v>
      </c>
      <c r="W81" s="16" t="str">
        <f t="shared" si="18"/>
        <v>5⁄16–40</v>
      </c>
      <c r="X81" s="16" t="str">
        <f t="shared" si="19"/>
        <v>UNS</v>
      </c>
      <c r="Y81" s="16" t="str">
        <f t="shared" si="20"/>
        <v>2A</v>
      </c>
      <c r="Z81" s="16" t="str">
        <f>CONCATENATE(Table6[[#This Row],[Column1]]," ",Table6[[#This Row],[Column2]]," ",Table6[[#This Row],[Column3]])</f>
        <v>5⁄16–40 UNS 2A</v>
      </c>
      <c r="AA81" s="16">
        <f t="shared" si="21"/>
        <v>8.9999999999999998E-4</v>
      </c>
      <c r="AB81" s="16">
        <f t="shared" si="22"/>
        <v>0.31159999999999999</v>
      </c>
      <c r="AC81" s="16">
        <f t="shared" si="23"/>
        <v>0.30649999999999999</v>
      </c>
      <c r="AD81" s="16" t="str">
        <f t="shared" si="24"/>
        <v>—</v>
      </c>
      <c r="AE81" s="16">
        <f t="shared" si="25"/>
        <v>0.2954</v>
      </c>
      <c r="AF81" s="16">
        <f t="shared" si="26"/>
        <v>0.29249999999999998</v>
      </c>
      <c r="AG81" s="16">
        <f t="shared" si="27"/>
        <v>0.28179999999999999</v>
      </c>
      <c r="AH81" s="16" t="str">
        <f t="shared" si="28"/>
        <v>2B</v>
      </c>
      <c r="AI81" s="16">
        <f t="shared" si="29"/>
        <v>0.28499999999999998</v>
      </c>
      <c r="AJ81" s="16">
        <f t="shared" si="30"/>
        <v>0.29099999999999998</v>
      </c>
      <c r="AK81" s="16">
        <f t="shared" si="31"/>
        <v>0.29630000000000001</v>
      </c>
      <c r="AL81" s="16">
        <f t="shared" si="32"/>
        <v>0.30009999999999998</v>
      </c>
      <c r="AM81" s="16">
        <f t="shared" si="33"/>
        <v>0.3125</v>
      </c>
      <c r="AR81" s="17"/>
      <c r="AS81" s="77"/>
    </row>
    <row r="82" spans="3:45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4"/>
        <v>5⁄16–48</v>
      </c>
      <c r="U82" s="16" t="str">
        <f t="shared" si="34"/>
        <v>UNS</v>
      </c>
      <c r="W82" s="16" t="str">
        <f t="shared" si="18"/>
        <v>5⁄16–48</v>
      </c>
      <c r="X82" s="16" t="str">
        <f t="shared" si="19"/>
        <v>UNS</v>
      </c>
      <c r="Y82" s="16" t="str">
        <f t="shared" si="20"/>
        <v>2A</v>
      </c>
      <c r="Z82" s="16" t="str">
        <f>CONCATENATE(Table6[[#This Row],[Column1]]," ",Table6[[#This Row],[Column2]]," ",Table6[[#This Row],[Column3]])</f>
        <v>5⁄16–48 UNS 2A</v>
      </c>
      <c r="AA82" s="16">
        <f t="shared" si="21"/>
        <v>8.0000000000000004E-4</v>
      </c>
      <c r="AB82" s="16">
        <f t="shared" si="22"/>
        <v>0.31169999999999998</v>
      </c>
      <c r="AC82" s="16">
        <f t="shared" si="23"/>
        <v>0.30719999999999997</v>
      </c>
      <c r="AD82" s="16" t="str">
        <f t="shared" si="24"/>
        <v>—</v>
      </c>
      <c r="AE82" s="16">
        <f t="shared" si="25"/>
        <v>0.29820000000000002</v>
      </c>
      <c r="AF82" s="16">
        <f t="shared" si="26"/>
        <v>0.29549999999999998</v>
      </c>
      <c r="AG82" s="16">
        <f t="shared" si="27"/>
        <v>0.28689999999999999</v>
      </c>
      <c r="AH82" s="16" t="str">
        <f t="shared" si="28"/>
        <v>2B</v>
      </c>
      <c r="AI82" s="16">
        <f t="shared" si="29"/>
        <v>0.28999999999999998</v>
      </c>
      <c r="AJ82" s="16">
        <f t="shared" si="30"/>
        <v>0.29499999999999998</v>
      </c>
      <c r="AK82" s="16">
        <f t="shared" si="31"/>
        <v>0.29899999999999999</v>
      </c>
      <c r="AL82" s="16">
        <f t="shared" si="32"/>
        <v>0.30259999999999998</v>
      </c>
      <c r="AM82" s="16">
        <f t="shared" si="33"/>
        <v>0.3125</v>
      </c>
      <c r="AR82" s="17"/>
      <c r="AS82" s="77"/>
    </row>
    <row r="83" spans="3:45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4"/>
        <v>3⁄8–16</v>
      </c>
      <c r="U83" s="16" t="str">
        <f t="shared" si="34"/>
        <v>UNC</v>
      </c>
      <c r="W83" s="16" t="str">
        <f t="shared" si="18"/>
        <v>3⁄8–16</v>
      </c>
      <c r="X83" s="16" t="str">
        <f t="shared" si="19"/>
        <v>UNC</v>
      </c>
      <c r="Y83" s="16" t="str">
        <f t="shared" si="20"/>
        <v>1A</v>
      </c>
      <c r="Z83" s="16" t="str">
        <f>CONCATENATE(Table6[[#This Row],[Column1]]," ",Table6[[#This Row],[Column2]]," ",Table6[[#This Row],[Column3]])</f>
        <v>3⁄8–16 UNC 1A</v>
      </c>
      <c r="AA83" s="16">
        <f t="shared" si="21"/>
        <v>1.2999999999999999E-3</v>
      </c>
      <c r="AB83" s="16">
        <f t="shared" si="22"/>
        <v>0.37369999999999998</v>
      </c>
      <c r="AC83" s="16">
        <f t="shared" si="23"/>
        <v>0.35949999999999999</v>
      </c>
      <c r="AD83" s="16" t="str">
        <f t="shared" si="24"/>
        <v>—</v>
      </c>
      <c r="AE83" s="16">
        <f t="shared" si="25"/>
        <v>0.33310000000000001</v>
      </c>
      <c r="AF83" s="16">
        <f t="shared" si="26"/>
        <v>0.3266</v>
      </c>
      <c r="AG83" s="16">
        <f t="shared" si="27"/>
        <v>0.29920000000000002</v>
      </c>
      <c r="AH83" s="16" t="str">
        <f t="shared" si="28"/>
        <v>1B</v>
      </c>
      <c r="AI83" s="16">
        <f t="shared" si="29"/>
        <v>0.307</v>
      </c>
      <c r="AJ83" s="16">
        <f t="shared" si="30"/>
        <v>0.32100000000000001</v>
      </c>
      <c r="AK83" s="16">
        <f t="shared" si="31"/>
        <v>0.33439999999999998</v>
      </c>
      <c r="AL83" s="16">
        <f t="shared" si="32"/>
        <v>0.34289999999999998</v>
      </c>
      <c r="AM83" s="16">
        <f t="shared" si="33"/>
        <v>0.375</v>
      </c>
      <c r="AR83" s="17"/>
      <c r="AS83" s="77"/>
    </row>
    <row r="84" spans="3:45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4"/>
        <v>0</v>
      </c>
      <c r="U84" s="16">
        <f t="shared" si="34"/>
        <v>0</v>
      </c>
      <c r="W84" s="16" t="str">
        <f t="shared" si="18"/>
        <v>3⁄8–16</v>
      </c>
      <c r="X84" s="16" t="str">
        <f t="shared" si="19"/>
        <v>UNC</v>
      </c>
      <c r="Y84" s="16" t="str">
        <f t="shared" si="20"/>
        <v>2A</v>
      </c>
      <c r="Z84" s="16" t="str">
        <f>CONCATENATE(Table6[[#This Row],[Column1]]," ",Table6[[#This Row],[Column2]]," ",Table6[[#This Row],[Column3]])</f>
        <v>3⁄8–16 UNC 2A</v>
      </c>
      <c r="AA84" s="16">
        <f t="shared" si="21"/>
        <v>1.2999999999999999E-3</v>
      </c>
      <c r="AB84" s="16">
        <f t="shared" si="22"/>
        <v>0.37369999999999998</v>
      </c>
      <c r="AC84" s="16">
        <f t="shared" si="23"/>
        <v>0.36430000000000001</v>
      </c>
      <c r="AD84" s="16">
        <f t="shared" si="24"/>
        <v>0.35949999999999999</v>
      </c>
      <c r="AE84" s="16">
        <f t="shared" si="25"/>
        <v>0.33310000000000001</v>
      </c>
      <c r="AF84" s="16">
        <f t="shared" si="26"/>
        <v>0.32869999999999999</v>
      </c>
      <c r="AG84" s="16">
        <f t="shared" si="27"/>
        <v>0.29920000000000002</v>
      </c>
      <c r="AH84" s="16" t="str">
        <f t="shared" si="28"/>
        <v>2B</v>
      </c>
      <c r="AI84" s="16">
        <f t="shared" si="29"/>
        <v>0.307</v>
      </c>
      <c r="AJ84" s="16">
        <f t="shared" si="30"/>
        <v>0.32100000000000001</v>
      </c>
      <c r="AK84" s="16">
        <f t="shared" si="31"/>
        <v>0.33439999999999998</v>
      </c>
      <c r="AL84" s="16">
        <f t="shared" si="32"/>
        <v>0.34010000000000001</v>
      </c>
      <c r="AM84" s="16">
        <f t="shared" si="33"/>
        <v>0.375</v>
      </c>
      <c r="AR84" s="17"/>
      <c r="AS84" s="77"/>
    </row>
    <row r="85" spans="3:45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4"/>
        <v>0</v>
      </c>
      <c r="U85" s="16">
        <f t="shared" si="34"/>
        <v>0</v>
      </c>
      <c r="W85" s="16" t="str">
        <f t="shared" si="18"/>
        <v>3⁄8–16</v>
      </c>
      <c r="X85" s="16" t="str">
        <f t="shared" si="19"/>
        <v>UNC</v>
      </c>
      <c r="Y85" s="16" t="str">
        <f t="shared" si="20"/>
        <v>3A</v>
      </c>
      <c r="Z85" s="16" t="str">
        <f>CONCATENATE(Table6[[#This Row],[Column1]]," ",Table6[[#This Row],[Column2]]," ",Table6[[#This Row],[Column3]])</f>
        <v>3⁄8–16 UNC 3A</v>
      </c>
      <c r="AA85" s="16">
        <f t="shared" si="21"/>
        <v>0</v>
      </c>
      <c r="AB85" s="16">
        <f t="shared" si="22"/>
        <v>0.375</v>
      </c>
      <c r="AC85" s="16">
        <f t="shared" si="23"/>
        <v>0.36559999999999998</v>
      </c>
      <c r="AD85" s="16" t="str">
        <f t="shared" si="24"/>
        <v>—</v>
      </c>
      <c r="AE85" s="16">
        <f t="shared" si="25"/>
        <v>0.33439999999999998</v>
      </c>
      <c r="AF85" s="16">
        <f t="shared" si="26"/>
        <v>0.33110000000000001</v>
      </c>
      <c r="AG85" s="16">
        <f t="shared" si="27"/>
        <v>0.30049999999999999</v>
      </c>
      <c r="AH85" s="16" t="str">
        <f t="shared" si="28"/>
        <v>3B</v>
      </c>
      <c r="AI85" s="16">
        <f t="shared" si="29"/>
        <v>0.307</v>
      </c>
      <c r="AJ85" s="16">
        <f t="shared" si="30"/>
        <v>0.31819999999999998</v>
      </c>
      <c r="AK85" s="16">
        <f t="shared" si="31"/>
        <v>0.33439999999999998</v>
      </c>
      <c r="AL85" s="16">
        <f t="shared" si="32"/>
        <v>0.3387</v>
      </c>
      <c r="AM85" s="16">
        <f t="shared" si="33"/>
        <v>0.375</v>
      </c>
      <c r="AR85" s="17"/>
      <c r="AS85" s="77"/>
    </row>
    <row r="86" spans="3:45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4"/>
        <v>3⁄8–18</v>
      </c>
      <c r="U86" s="16" t="str">
        <f t="shared" si="34"/>
        <v>UNS</v>
      </c>
      <c r="W86" s="16" t="str">
        <f t="shared" si="18"/>
        <v>3⁄8–18</v>
      </c>
      <c r="X86" s="16" t="str">
        <f t="shared" si="19"/>
        <v>UNS</v>
      </c>
      <c r="Y86" s="16" t="str">
        <f t="shared" si="20"/>
        <v>2A</v>
      </c>
      <c r="Z86" s="16" t="str">
        <f>CONCATENATE(Table6[[#This Row],[Column1]]," ",Table6[[#This Row],[Column2]]," ",Table6[[#This Row],[Column3]])</f>
        <v>3⁄8–18 UNS 2A</v>
      </c>
      <c r="AA86" s="16">
        <f t="shared" si="21"/>
        <v>1.2999999999999999E-3</v>
      </c>
      <c r="AB86" s="16">
        <f t="shared" si="22"/>
        <v>0.37369999999999998</v>
      </c>
      <c r="AC86" s="16">
        <f t="shared" si="23"/>
        <v>0.36499999999999999</v>
      </c>
      <c r="AD86" s="16" t="str">
        <f t="shared" si="24"/>
        <v>—</v>
      </c>
      <c r="AE86" s="16">
        <f t="shared" si="25"/>
        <v>0.33760000000000001</v>
      </c>
      <c r="AF86" s="16">
        <f t="shared" si="26"/>
        <v>0.33329999999999999</v>
      </c>
      <c r="AG86" s="16">
        <f t="shared" si="27"/>
        <v>0.30759999999999998</v>
      </c>
      <c r="AH86" s="16" t="str">
        <f t="shared" si="28"/>
        <v>2B</v>
      </c>
      <c r="AI86" s="16">
        <f t="shared" si="29"/>
        <v>0.315</v>
      </c>
      <c r="AJ86" s="16">
        <f t="shared" si="30"/>
        <v>0.32800000000000001</v>
      </c>
      <c r="AK86" s="16">
        <f t="shared" si="31"/>
        <v>0.33889999999999998</v>
      </c>
      <c r="AL86" s="16">
        <f t="shared" si="32"/>
        <v>0.34449999999999997</v>
      </c>
      <c r="AM86" s="16">
        <f t="shared" si="33"/>
        <v>0.375</v>
      </c>
      <c r="AR86" s="17"/>
      <c r="AS86" s="77"/>
    </row>
    <row r="87" spans="3:45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4"/>
        <v>3⁄8–20</v>
      </c>
      <c r="U87" s="16" t="str">
        <f t="shared" si="34"/>
        <v>UN</v>
      </c>
      <c r="W87" s="16" t="str">
        <f t="shared" si="18"/>
        <v>3⁄8–20</v>
      </c>
      <c r="X87" s="16" t="str">
        <f t="shared" si="19"/>
        <v>UN</v>
      </c>
      <c r="Y87" s="16" t="str">
        <f t="shared" si="20"/>
        <v>2A</v>
      </c>
      <c r="Z87" s="16" t="str">
        <f>CONCATENATE(Table6[[#This Row],[Column1]]," ",Table6[[#This Row],[Column2]]," ",Table6[[#This Row],[Column3]])</f>
        <v>3⁄8–20 UN 2A</v>
      </c>
      <c r="AA87" s="16">
        <f t="shared" si="21"/>
        <v>1.1999999999999999E-3</v>
      </c>
      <c r="AB87" s="16">
        <f t="shared" si="22"/>
        <v>0.37380000000000002</v>
      </c>
      <c r="AC87" s="16">
        <f t="shared" si="23"/>
        <v>0.36570000000000003</v>
      </c>
      <c r="AD87" s="16" t="str">
        <f t="shared" si="24"/>
        <v>—</v>
      </c>
      <c r="AE87" s="16">
        <f t="shared" si="25"/>
        <v>0.34129999999999999</v>
      </c>
      <c r="AF87" s="16">
        <f t="shared" si="26"/>
        <v>0.3372</v>
      </c>
      <c r="AG87" s="16">
        <f t="shared" si="27"/>
        <v>0.31430000000000002</v>
      </c>
      <c r="AH87" s="16" t="str">
        <f t="shared" si="28"/>
        <v>2B</v>
      </c>
      <c r="AI87" s="16">
        <f t="shared" si="29"/>
        <v>0.32100000000000001</v>
      </c>
      <c r="AJ87" s="16">
        <f t="shared" si="30"/>
        <v>0.33200000000000002</v>
      </c>
      <c r="AK87" s="16">
        <f t="shared" si="31"/>
        <v>0.34250000000000003</v>
      </c>
      <c r="AL87" s="16">
        <f t="shared" si="32"/>
        <v>0.34789999999999999</v>
      </c>
      <c r="AM87" s="16">
        <f t="shared" si="33"/>
        <v>0.375</v>
      </c>
      <c r="AR87" s="17"/>
      <c r="AS87" s="77"/>
    </row>
    <row r="88" spans="3:45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4"/>
        <v>0</v>
      </c>
      <c r="U88" s="16">
        <f t="shared" si="34"/>
        <v>0</v>
      </c>
      <c r="W88" s="16" t="str">
        <f t="shared" si="18"/>
        <v>3⁄8–20</v>
      </c>
      <c r="X88" s="16" t="str">
        <f t="shared" si="19"/>
        <v>UN</v>
      </c>
      <c r="Y88" s="16" t="str">
        <f t="shared" si="20"/>
        <v>3A</v>
      </c>
      <c r="Z88" s="16" t="str">
        <f>CONCATENATE(Table6[[#This Row],[Column1]]," ",Table6[[#This Row],[Column2]]," ",Table6[[#This Row],[Column3]])</f>
        <v>3⁄8–20 UN 3A</v>
      </c>
      <c r="AA88" s="16">
        <f t="shared" si="21"/>
        <v>0</v>
      </c>
      <c r="AB88" s="16">
        <f t="shared" si="22"/>
        <v>0.375</v>
      </c>
      <c r="AC88" s="16">
        <f t="shared" si="23"/>
        <v>0.3669</v>
      </c>
      <c r="AD88" s="16" t="str">
        <f t="shared" si="24"/>
        <v>—</v>
      </c>
      <c r="AE88" s="16">
        <f t="shared" si="25"/>
        <v>0.34250000000000003</v>
      </c>
      <c r="AF88" s="16">
        <f t="shared" si="26"/>
        <v>0.33939999999999998</v>
      </c>
      <c r="AG88" s="16">
        <f t="shared" si="27"/>
        <v>0.3155</v>
      </c>
      <c r="AH88" s="16" t="str">
        <f t="shared" si="28"/>
        <v>3B</v>
      </c>
      <c r="AI88" s="16">
        <f t="shared" si="29"/>
        <v>0.32100000000000001</v>
      </c>
      <c r="AJ88" s="16">
        <f t="shared" si="30"/>
        <v>0.32969999999999999</v>
      </c>
      <c r="AK88" s="16">
        <f t="shared" si="31"/>
        <v>0.34250000000000003</v>
      </c>
      <c r="AL88" s="16">
        <f t="shared" si="32"/>
        <v>0.34649999999999997</v>
      </c>
      <c r="AM88" s="16">
        <f t="shared" si="33"/>
        <v>0.375</v>
      </c>
      <c r="AR88" s="17"/>
      <c r="AS88" s="77"/>
    </row>
    <row r="89" spans="3:45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4"/>
        <v>3⁄8–24</v>
      </c>
      <c r="U89" s="16" t="str">
        <f t="shared" si="34"/>
        <v>UNF</v>
      </c>
      <c r="W89" s="16" t="str">
        <f t="shared" si="18"/>
        <v>3⁄8–24</v>
      </c>
      <c r="X89" s="16" t="str">
        <f t="shared" si="19"/>
        <v>UNF</v>
      </c>
      <c r="Y89" s="16" t="str">
        <f t="shared" si="20"/>
        <v>1A</v>
      </c>
      <c r="Z89" s="16" t="str">
        <f>CONCATENATE(Table6[[#This Row],[Column1]]," ",Table6[[#This Row],[Column2]]," ",Table6[[#This Row],[Column3]])</f>
        <v>3⁄8–24 UNF 1A</v>
      </c>
      <c r="AA89" s="16">
        <f t="shared" si="21"/>
        <v>1.1000000000000001E-3</v>
      </c>
      <c r="AB89" s="16">
        <f t="shared" si="22"/>
        <v>0.37390000000000001</v>
      </c>
      <c r="AC89" s="16">
        <f t="shared" si="23"/>
        <v>0.36309999999999998</v>
      </c>
      <c r="AD89" s="16" t="str">
        <f t="shared" si="24"/>
        <v>—</v>
      </c>
      <c r="AE89" s="16">
        <f t="shared" si="25"/>
        <v>0.3468</v>
      </c>
      <c r="AF89" s="16">
        <f t="shared" si="26"/>
        <v>0.34110000000000001</v>
      </c>
      <c r="AG89" s="16">
        <f t="shared" si="27"/>
        <v>0.32429999999999998</v>
      </c>
      <c r="AH89" s="16" t="str">
        <f t="shared" si="28"/>
        <v>1B</v>
      </c>
      <c r="AI89" s="16">
        <f t="shared" si="29"/>
        <v>0.33</v>
      </c>
      <c r="AJ89" s="16">
        <f t="shared" si="30"/>
        <v>0.34</v>
      </c>
      <c r="AK89" s="16">
        <f t="shared" si="31"/>
        <v>0.34789999999999999</v>
      </c>
      <c r="AL89" s="16">
        <f t="shared" si="32"/>
        <v>0.3553</v>
      </c>
      <c r="AM89" s="16">
        <f t="shared" si="33"/>
        <v>0.375</v>
      </c>
      <c r="AR89" s="17"/>
      <c r="AS89" s="77"/>
    </row>
    <row r="90" spans="3:45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4"/>
        <v>0</v>
      </c>
      <c r="U90" s="16">
        <f t="shared" si="34"/>
        <v>0</v>
      </c>
      <c r="W90" s="16" t="str">
        <f t="shared" si="18"/>
        <v>3⁄8–24</v>
      </c>
      <c r="X90" s="16" t="str">
        <f t="shared" si="19"/>
        <v>UNF</v>
      </c>
      <c r="Y90" s="16" t="str">
        <f t="shared" si="20"/>
        <v>2A</v>
      </c>
      <c r="Z90" s="16" t="str">
        <f>CONCATENATE(Table6[[#This Row],[Column1]]," ",Table6[[#This Row],[Column2]]," ",Table6[[#This Row],[Column3]])</f>
        <v>3⁄8–24 UNF 2A</v>
      </c>
      <c r="AA90" s="16">
        <f t="shared" si="21"/>
        <v>1.1000000000000001E-3</v>
      </c>
      <c r="AB90" s="16">
        <f t="shared" si="22"/>
        <v>0.37390000000000001</v>
      </c>
      <c r="AC90" s="16">
        <f t="shared" si="23"/>
        <v>0.36670000000000003</v>
      </c>
      <c r="AD90" s="16" t="str">
        <f t="shared" si="24"/>
        <v>—</v>
      </c>
      <c r="AE90" s="16">
        <f t="shared" si="25"/>
        <v>0.3468</v>
      </c>
      <c r="AF90" s="16">
        <f t="shared" si="26"/>
        <v>0.34300000000000003</v>
      </c>
      <c r="AG90" s="16">
        <f t="shared" si="27"/>
        <v>0.32429999999999998</v>
      </c>
      <c r="AH90" s="16" t="str">
        <f t="shared" si="28"/>
        <v>2B</v>
      </c>
      <c r="AI90" s="16">
        <f t="shared" si="29"/>
        <v>0.33</v>
      </c>
      <c r="AJ90" s="16">
        <f t="shared" si="30"/>
        <v>0.34</v>
      </c>
      <c r="AK90" s="16">
        <f t="shared" si="31"/>
        <v>0.34789999999999999</v>
      </c>
      <c r="AL90" s="16">
        <f t="shared" si="32"/>
        <v>0.3528</v>
      </c>
      <c r="AM90" s="16">
        <f t="shared" si="33"/>
        <v>0.375</v>
      </c>
      <c r="AR90" s="17"/>
      <c r="AS90" s="77"/>
    </row>
    <row r="91" spans="3:45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si="34"/>
        <v>3⁄8–24</v>
      </c>
      <c r="U91" s="16" t="str">
        <f t="shared" si="34"/>
        <v>UNF</v>
      </c>
      <c r="W91" s="16" t="str">
        <f t="shared" si="18"/>
        <v>3⁄8–24</v>
      </c>
      <c r="X91" s="16" t="str">
        <f t="shared" si="19"/>
        <v>UNF</v>
      </c>
      <c r="Y91" s="16" t="str">
        <f t="shared" si="20"/>
        <v>3A</v>
      </c>
      <c r="Z91" s="16" t="str">
        <f>CONCATENATE(Table6[[#This Row],[Column1]]," ",Table6[[#This Row],[Column2]]," ",Table6[[#This Row],[Column3]])</f>
        <v>3⁄8–24 UNF 3A</v>
      </c>
      <c r="AA91" s="16">
        <f t="shared" si="21"/>
        <v>0</v>
      </c>
      <c r="AB91" s="16">
        <f t="shared" si="22"/>
        <v>0.375</v>
      </c>
      <c r="AC91" s="16">
        <f t="shared" si="23"/>
        <v>0.36780000000000002</v>
      </c>
      <c r="AD91" s="16" t="str">
        <f t="shared" si="24"/>
        <v>—</v>
      </c>
      <c r="AE91" s="16">
        <f t="shared" si="25"/>
        <v>0.34789999999999999</v>
      </c>
      <c r="AF91" s="16">
        <f t="shared" si="26"/>
        <v>0.34499999999999997</v>
      </c>
      <c r="AG91" s="16">
        <f t="shared" si="27"/>
        <v>0.32540000000000002</v>
      </c>
      <c r="AH91" s="16" t="str">
        <f t="shared" si="28"/>
        <v>3B</v>
      </c>
      <c r="AI91" s="16">
        <f t="shared" si="29"/>
        <v>0.33</v>
      </c>
      <c r="AJ91" s="16">
        <f t="shared" si="30"/>
        <v>0.3372</v>
      </c>
      <c r="AK91" s="16">
        <f t="shared" si="31"/>
        <v>0.34789999999999999</v>
      </c>
      <c r="AL91" s="16">
        <f t="shared" si="32"/>
        <v>0.35160000000000002</v>
      </c>
      <c r="AM91" s="16">
        <f t="shared" si="33"/>
        <v>0.375</v>
      </c>
      <c r="AR91" s="17"/>
      <c r="AS91" s="77"/>
    </row>
    <row r="92" spans="3:45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34"/>
        <v>3⁄8–27</v>
      </c>
      <c r="U92" s="16" t="str">
        <f t="shared" si="34"/>
        <v>UNS</v>
      </c>
      <c r="W92" s="16" t="str">
        <f t="shared" si="18"/>
        <v>3⁄8–27</v>
      </c>
      <c r="X92" s="16" t="str">
        <f t="shared" si="19"/>
        <v>UNS</v>
      </c>
      <c r="Y92" s="16" t="str">
        <f t="shared" si="20"/>
        <v>2A</v>
      </c>
      <c r="Z92" s="16" t="str">
        <f>CONCATENATE(Table6[[#This Row],[Column1]]," ",Table6[[#This Row],[Column2]]," ",Table6[[#This Row],[Column3]])</f>
        <v>3⁄8–27 UNS 2A</v>
      </c>
      <c r="AA92" s="16">
        <f t="shared" si="21"/>
        <v>1.1000000000000001E-3</v>
      </c>
      <c r="AB92" s="16">
        <f t="shared" si="22"/>
        <v>0.37390000000000001</v>
      </c>
      <c r="AC92" s="16">
        <f t="shared" si="23"/>
        <v>0.36720000000000003</v>
      </c>
      <c r="AD92" s="16" t="str">
        <f t="shared" si="24"/>
        <v>—</v>
      </c>
      <c r="AE92" s="16">
        <f t="shared" si="25"/>
        <v>0.3498</v>
      </c>
      <c r="AF92" s="16">
        <f t="shared" si="26"/>
        <v>0.34620000000000001</v>
      </c>
      <c r="AG92" s="16">
        <f t="shared" si="27"/>
        <v>0.32979999999999998</v>
      </c>
      <c r="AH92" s="16" t="str">
        <f t="shared" si="28"/>
        <v>2B</v>
      </c>
      <c r="AI92" s="16">
        <f t="shared" si="29"/>
        <v>0.33500000000000002</v>
      </c>
      <c r="AJ92" s="16">
        <f t="shared" si="30"/>
        <v>0.34399999999999997</v>
      </c>
      <c r="AK92" s="16">
        <f t="shared" si="31"/>
        <v>0.35089999999999999</v>
      </c>
      <c r="AL92" s="16">
        <f t="shared" si="32"/>
        <v>0.35560000000000003</v>
      </c>
      <c r="AM92" s="16">
        <f t="shared" si="33"/>
        <v>0.375</v>
      </c>
      <c r="AR92" s="17"/>
      <c r="AS92" s="77"/>
    </row>
    <row r="93" spans="3:45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34"/>
        <v>3⁄8–28</v>
      </c>
      <c r="U93" s="16" t="str">
        <f t="shared" si="34"/>
        <v>UN</v>
      </c>
      <c r="W93" s="16" t="str">
        <f t="shared" si="18"/>
        <v>3⁄8–28</v>
      </c>
      <c r="X93" s="16" t="str">
        <f t="shared" si="19"/>
        <v>UN</v>
      </c>
      <c r="Y93" s="16" t="str">
        <f t="shared" si="20"/>
        <v>2A</v>
      </c>
      <c r="Z93" s="16" t="str">
        <f>CONCATENATE(Table6[[#This Row],[Column1]]," ",Table6[[#This Row],[Column2]]," ",Table6[[#This Row],[Column3]])</f>
        <v>3⁄8–28 UN 2A</v>
      </c>
      <c r="AA93" s="16">
        <f t="shared" si="21"/>
        <v>1.1000000000000001E-3</v>
      </c>
      <c r="AB93" s="16">
        <f t="shared" si="22"/>
        <v>0.37390000000000001</v>
      </c>
      <c r="AC93" s="16">
        <f t="shared" si="23"/>
        <v>0.3674</v>
      </c>
      <c r="AD93" s="16" t="str">
        <f t="shared" si="24"/>
        <v>—</v>
      </c>
      <c r="AE93" s="16">
        <f t="shared" si="25"/>
        <v>0.35070000000000001</v>
      </c>
      <c r="AF93" s="16">
        <f t="shared" si="26"/>
        <v>0.34710000000000002</v>
      </c>
      <c r="AG93" s="16">
        <f t="shared" si="27"/>
        <v>0.33129999999999998</v>
      </c>
      <c r="AH93" s="16" t="str">
        <f t="shared" si="28"/>
        <v>2B</v>
      </c>
      <c r="AI93" s="16">
        <f t="shared" si="29"/>
        <v>0.33600000000000002</v>
      </c>
      <c r="AJ93" s="16">
        <f t="shared" si="30"/>
        <v>0.34499999999999997</v>
      </c>
      <c r="AK93" s="16">
        <f t="shared" si="31"/>
        <v>0.3518</v>
      </c>
      <c r="AL93" s="16">
        <f t="shared" si="32"/>
        <v>0.35639999999999999</v>
      </c>
      <c r="AM93" s="16">
        <f t="shared" si="33"/>
        <v>0.375</v>
      </c>
      <c r="AR93" s="17"/>
      <c r="AS93" s="77"/>
    </row>
    <row r="94" spans="3:45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34"/>
        <v>0</v>
      </c>
      <c r="U94" s="16">
        <f t="shared" si="34"/>
        <v>0</v>
      </c>
      <c r="W94" s="16" t="str">
        <f t="shared" si="18"/>
        <v>3⁄8–28</v>
      </c>
      <c r="X94" s="16" t="str">
        <f t="shared" si="19"/>
        <v>UN</v>
      </c>
      <c r="Y94" s="16" t="str">
        <f t="shared" si="20"/>
        <v>3A</v>
      </c>
      <c r="Z94" s="16" t="str">
        <f>CONCATENATE(Table6[[#This Row],[Column1]]," ",Table6[[#This Row],[Column2]]," ",Table6[[#This Row],[Column3]])</f>
        <v>3⁄8–28 UN 3A</v>
      </c>
      <c r="AA94" s="16">
        <f t="shared" si="21"/>
        <v>0</v>
      </c>
      <c r="AB94" s="16">
        <f t="shared" si="22"/>
        <v>0.375</v>
      </c>
      <c r="AC94" s="16">
        <f t="shared" si="23"/>
        <v>0.36849999999999999</v>
      </c>
      <c r="AD94" s="16" t="str">
        <f t="shared" si="24"/>
        <v>—</v>
      </c>
      <c r="AE94" s="16">
        <f t="shared" si="25"/>
        <v>0.3518</v>
      </c>
      <c r="AF94" s="16">
        <f t="shared" si="26"/>
        <v>0.34910000000000002</v>
      </c>
      <c r="AG94" s="16">
        <f t="shared" si="27"/>
        <v>0.33239999999999997</v>
      </c>
      <c r="AH94" s="16" t="str">
        <f t="shared" si="28"/>
        <v>3B</v>
      </c>
      <c r="AI94" s="16">
        <f t="shared" si="29"/>
        <v>0.33600000000000002</v>
      </c>
      <c r="AJ94" s="16">
        <f t="shared" si="30"/>
        <v>0.34260000000000002</v>
      </c>
      <c r="AK94" s="16">
        <f t="shared" si="31"/>
        <v>0.3518</v>
      </c>
      <c r="AL94" s="16">
        <f t="shared" si="32"/>
        <v>0.3553</v>
      </c>
      <c r="AM94" s="16">
        <f t="shared" si="33"/>
        <v>0.375</v>
      </c>
      <c r="AR94" s="17"/>
      <c r="AS94" s="77"/>
    </row>
    <row r="95" spans="3:45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34"/>
        <v>3⁄8–32</v>
      </c>
      <c r="U95" s="16" t="str">
        <f t="shared" si="34"/>
        <v>UNEF</v>
      </c>
      <c r="W95" s="16" t="str">
        <f t="shared" si="18"/>
        <v>3⁄8–32</v>
      </c>
      <c r="X95" s="16" t="str">
        <f t="shared" si="19"/>
        <v>UNEF</v>
      </c>
      <c r="Y95" s="16" t="str">
        <f t="shared" si="20"/>
        <v>2A</v>
      </c>
      <c r="Z95" s="16" t="str">
        <f>CONCATENATE(Table6[[#This Row],[Column1]]," ",Table6[[#This Row],[Column2]]," ",Table6[[#This Row],[Column3]])</f>
        <v>3⁄8–32 UNEF 2A</v>
      </c>
      <c r="AA95" s="16">
        <f t="shared" si="21"/>
        <v>1E-3</v>
      </c>
      <c r="AB95" s="16">
        <f t="shared" si="22"/>
        <v>0.374</v>
      </c>
      <c r="AC95" s="16">
        <f t="shared" si="23"/>
        <v>0.36799999999999999</v>
      </c>
      <c r="AD95" s="16" t="str">
        <f t="shared" si="24"/>
        <v>—</v>
      </c>
      <c r="AE95" s="16">
        <f t="shared" si="25"/>
        <v>0.35370000000000001</v>
      </c>
      <c r="AF95" s="16">
        <f t="shared" si="26"/>
        <v>0.3503</v>
      </c>
      <c r="AG95" s="16">
        <f t="shared" si="27"/>
        <v>0.33679999999999999</v>
      </c>
      <c r="AH95" s="16" t="str">
        <f t="shared" si="28"/>
        <v>2B</v>
      </c>
      <c r="AI95" s="16">
        <f t="shared" si="29"/>
        <v>0.34100000000000003</v>
      </c>
      <c r="AJ95" s="16">
        <f t="shared" si="30"/>
        <v>0.34899999999999998</v>
      </c>
      <c r="AK95" s="16">
        <f t="shared" si="31"/>
        <v>0.35470000000000002</v>
      </c>
      <c r="AL95" s="16">
        <f t="shared" si="32"/>
        <v>0.35909999999999997</v>
      </c>
      <c r="AM95" s="16">
        <f t="shared" si="33"/>
        <v>0.375</v>
      </c>
      <c r="AR95" s="17"/>
      <c r="AS95" s="77"/>
    </row>
    <row r="96" spans="3:45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34"/>
        <v>0</v>
      </c>
      <c r="U96" s="16">
        <f t="shared" si="34"/>
        <v>0</v>
      </c>
      <c r="W96" s="16" t="str">
        <f t="shared" si="18"/>
        <v>3⁄8–32</v>
      </c>
      <c r="X96" s="16" t="str">
        <f t="shared" si="19"/>
        <v>UNEF</v>
      </c>
      <c r="Y96" s="16" t="str">
        <f t="shared" si="20"/>
        <v>3A</v>
      </c>
      <c r="Z96" s="16" t="str">
        <f>CONCATENATE(Table6[[#This Row],[Column1]]," ",Table6[[#This Row],[Column2]]," ",Table6[[#This Row],[Column3]])</f>
        <v>3⁄8–32 UNEF 3A</v>
      </c>
      <c r="AA96" s="16">
        <f t="shared" si="21"/>
        <v>0</v>
      </c>
      <c r="AB96" s="16">
        <f t="shared" si="22"/>
        <v>0.375</v>
      </c>
      <c r="AC96" s="16">
        <f t="shared" si="23"/>
        <v>0.36899999999999999</v>
      </c>
      <c r="AD96" s="16" t="str">
        <f t="shared" si="24"/>
        <v>—</v>
      </c>
      <c r="AE96" s="16">
        <f t="shared" si="25"/>
        <v>0.35470000000000002</v>
      </c>
      <c r="AF96" s="16">
        <f t="shared" si="26"/>
        <v>0.35220000000000001</v>
      </c>
      <c r="AG96" s="16">
        <f t="shared" si="27"/>
        <v>0.33779999999999999</v>
      </c>
      <c r="AH96" s="16" t="str">
        <f t="shared" si="28"/>
        <v>3B</v>
      </c>
      <c r="AI96" s="16">
        <f t="shared" si="29"/>
        <v>0.34100000000000003</v>
      </c>
      <c r="AJ96" s="16">
        <f t="shared" si="30"/>
        <v>0.34689999999999999</v>
      </c>
      <c r="AK96" s="16">
        <f t="shared" si="31"/>
        <v>0.35470000000000002</v>
      </c>
      <c r="AL96" s="16">
        <f t="shared" si="32"/>
        <v>0.35799999999999998</v>
      </c>
      <c r="AM96" s="16">
        <f t="shared" si="33"/>
        <v>0.375</v>
      </c>
      <c r="AR96" s="17"/>
      <c r="AS96" s="77"/>
    </row>
    <row r="97" spans="3:45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34"/>
        <v>3⁄8–36</v>
      </c>
      <c r="U97" s="16" t="str">
        <f t="shared" si="34"/>
        <v>UNS</v>
      </c>
      <c r="W97" s="16" t="str">
        <f t="shared" si="18"/>
        <v>3⁄8–36</v>
      </c>
      <c r="X97" s="16" t="str">
        <f t="shared" si="19"/>
        <v>UNS</v>
      </c>
      <c r="Y97" s="16" t="str">
        <f t="shared" si="20"/>
        <v>2A</v>
      </c>
      <c r="Z97" s="16" t="str">
        <f>CONCATENATE(Table6[[#This Row],[Column1]]," ",Table6[[#This Row],[Column2]]," ",Table6[[#This Row],[Column3]])</f>
        <v>3⁄8–36 UNS 2A</v>
      </c>
      <c r="AA97" s="16">
        <f t="shared" si="21"/>
        <v>1E-3</v>
      </c>
      <c r="AB97" s="16">
        <f t="shared" si="22"/>
        <v>0.374</v>
      </c>
      <c r="AC97" s="16">
        <f t="shared" si="23"/>
        <v>0.36849999999999999</v>
      </c>
      <c r="AD97" s="16" t="str">
        <f t="shared" si="24"/>
        <v>—</v>
      </c>
      <c r="AE97" s="16">
        <f t="shared" si="25"/>
        <v>0.35599999999999998</v>
      </c>
      <c r="AF97" s="16">
        <f t="shared" si="26"/>
        <v>0.3528</v>
      </c>
      <c r="AG97" s="16">
        <f t="shared" si="27"/>
        <v>0.34089999999999998</v>
      </c>
      <c r="AH97" s="16" t="str">
        <f t="shared" si="28"/>
        <v>2B</v>
      </c>
      <c r="AI97" s="16">
        <f t="shared" si="29"/>
        <v>0.34499999999999997</v>
      </c>
      <c r="AJ97" s="16">
        <f t="shared" si="30"/>
        <v>0.35199999999999998</v>
      </c>
      <c r="AK97" s="16">
        <f t="shared" si="31"/>
        <v>0.35699999999999998</v>
      </c>
      <c r="AL97" s="16">
        <f t="shared" si="32"/>
        <v>0.36120000000000002</v>
      </c>
      <c r="AM97" s="16">
        <f t="shared" si="33"/>
        <v>0.375</v>
      </c>
      <c r="AR97" s="17"/>
      <c r="AS97" s="77"/>
    </row>
    <row r="98" spans="3:45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34"/>
        <v>3⁄8–40</v>
      </c>
      <c r="U98" s="16" t="str">
        <f t="shared" si="34"/>
        <v>UNS</v>
      </c>
      <c r="W98" s="16" t="str">
        <f t="shared" si="18"/>
        <v>3⁄8–40</v>
      </c>
      <c r="X98" s="16" t="str">
        <f t="shared" si="19"/>
        <v>UNS</v>
      </c>
      <c r="Y98" s="16" t="str">
        <f t="shared" si="20"/>
        <v>2A</v>
      </c>
      <c r="Z98" s="16" t="str">
        <f>CONCATENATE(Table6[[#This Row],[Column1]]," ",Table6[[#This Row],[Column2]]," ",Table6[[#This Row],[Column3]])</f>
        <v>3⁄8–40 UNS 2A</v>
      </c>
      <c r="AA98" s="16">
        <f t="shared" si="21"/>
        <v>8.9999999999999998E-4</v>
      </c>
      <c r="AB98" s="16">
        <f t="shared" si="22"/>
        <v>0.37409999999999999</v>
      </c>
      <c r="AC98" s="16">
        <f t="shared" si="23"/>
        <v>0.36899999999999999</v>
      </c>
      <c r="AD98" s="16" t="str">
        <f t="shared" si="24"/>
        <v>—</v>
      </c>
      <c r="AE98" s="16">
        <f t="shared" si="25"/>
        <v>0.3579</v>
      </c>
      <c r="AF98" s="16">
        <f t="shared" si="26"/>
        <v>0.3548</v>
      </c>
      <c r="AG98" s="16">
        <f t="shared" si="27"/>
        <v>0.34429999999999999</v>
      </c>
      <c r="AH98" s="16" t="str">
        <f t="shared" si="28"/>
        <v>2B</v>
      </c>
      <c r="AI98" s="16">
        <f t="shared" si="29"/>
        <v>0.34799999999999998</v>
      </c>
      <c r="AJ98" s="16">
        <f t="shared" si="30"/>
        <v>0.35399999999999998</v>
      </c>
      <c r="AK98" s="16">
        <f t="shared" si="31"/>
        <v>0.35880000000000001</v>
      </c>
      <c r="AL98" s="16">
        <f t="shared" si="32"/>
        <v>0.36280000000000001</v>
      </c>
      <c r="AM98" s="16">
        <f t="shared" si="33"/>
        <v>0.375</v>
      </c>
      <c r="AR98" s="17"/>
      <c r="AS98" s="77"/>
    </row>
    <row r="99" spans="3:45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34"/>
        <v>0.390–27</v>
      </c>
      <c r="U99" s="16" t="str">
        <f t="shared" si="34"/>
        <v>UNS</v>
      </c>
      <c r="W99" s="16" t="str">
        <f t="shared" si="18"/>
        <v>0.390–27</v>
      </c>
      <c r="X99" s="16" t="str">
        <f t="shared" si="19"/>
        <v>UNS</v>
      </c>
      <c r="Y99" s="16" t="str">
        <f t="shared" si="20"/>
        <v>2A</v>
      </c>
      <c r="Z99" s="16" t="str">
        <f>CONCATENATE(Table6[[#This Row],[Column1]]," ",Table6[[#This Row],[Column2]]," ",Table6[[#This Row],[Column3]])</f>
        <v>0.390–27 UNS 2A</v>
      </c>
      <c r="AA99" s="16">
        <f t="shared" si="21"/>
        <v>1.1000000000000001E-3</v>
      </c>
      <c r="AB99" s="16">
        <f t="shared" si="22"/>
        <v>0.38890000000000002</v>
      </c>
      <c r="AC99" s="16">
        <f t="shared" si="23"/>
        <v>0.38219999999999998</v>
      </c>
      <c r="AD99" s="16" t="str">
        <f t="shared" si="24"/>
        <v>—</v>
      </c>
      <c r="AE99" s="16">
        <f t="shared" si="25"/>
        <v>0.36480000000000001</v>
      </c>
      <c r="AF99" s="16">
        <f t="shared" si="26"/>
        <v>0.36120000000000002</v>
      </c>
      <c r="AG99" s="16">
        <f t="shared" si="27"/>
        <v>0.3448</v>
      </c>
      <c r="AH99" s="16" t="str">
        <f t="shared" si="28"/>
        <v>2B</v>
      </c>
      <c r="AI99" s="16">
        <f t="shared" si="29"/>
        <v>0.35</v>
      </c>
      <c r="AJ99" s="16">
        <f t="shared" si="30"/>
        <v>0.35899999999999999</v>
      </c>
      <c r="AK99" s="16">
        <f t="shared" si="31"/>
        <v>0.3659</v>
      </c>
      <c r="AL99" s="16">
        <f t="shared" si="32"/>
        <v>0.37059999999999998</v>
      </c>
      <c r="AM99" s="16">
        <f t="shared" si="33"/>
        <v>0.39</v>
      </c>
      <c r="AR99" s="17"/>
      <c r="AS99" s="77"/>
    </row>
    <row r="100" spans="3:45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34"/>
        <v>7⁄16–14</v>
      </c>
      <c r="U100" s="16" t="str">
        <f t="shared" si="34"/>
        <v>UNC</v>
      </c>
      <c r="W100" s="16" t="str">
        <f t="shared" si="18"/>
        <v>7⁄16–14</v>
      </c>
      <c r="X100" s="16" t="str">
        <f t="shared" si="19"/>
        <v>UNC</v>
      </c>
      <c r="Y100" s="16" t="str">
        <f t="shared" si="20"/>
        <v>1A</v>
      </c>
      <c r="Z100" s="16" t="str">
        <f>CONCATENATE(Table6[[#This Row],[Column1]]," ",Table6[[#This Row],[Column2]]," ",Table6[[#This Row],[Column3]])</f>
        <v>7⁄16–14 UNC 1A</v>
      </c>
      <c r="AA100" s="16">
        <f t="shared" si="21"/>
        <v>1.4E-3</v>
      </c>
      <c r="AB100" s="16">
        <f t="shared" si="22"/>
        <v>0.43609999999999999</v>
      </c>
      <c r="AC100" s="16">
        <f t="shared" si="23"/>
        <v>0.42059999999999997</v>
      </c>
      <c r="AD100" s="16" t="str">
        <f t="shared" si="24"/>
        <v>—</v>
      </c>
      <c r="AE100" s="16">
        <f t="shared" si="25"/>
        <v>0.38969999999999999</v>
      </c>
      <c r="AF100" s="16">
        <f t="shared" si="26"/>
        <v>0.3826</v>
      </c>
      <c r="AG100" s="16">
        <f t="shared" si="27"/>
        <v>0.35110000000000002</v>
      </c>
      <c r="AH100" s="16" t="str">
        <f t="shared" si="28"/>
        <v>1B</v>
      </c>
      <c r="AI100" s="16">
        <f t="shared" si="29"/>
        <v>0.36</v>
      </c>
      <c r="AJ100" s="16">
        <f t="shared" si="30"/>
        <v>0.376</v>
      </c>
      <c r="AK100" s="16">
        <f t="shared" si="31"/>
        <v>0.3911</v>
      </c>
      <c r="AL100" s="16">
        <f t="shared" si="32"/>
        <v>0.40029999999999999</v>
      </c>
      <c r="AM100" s="16">
        <f t="shared" si="33"/>
        <v>0.4375</v>
      </c>
      <c r="AR100" s="17"/>
      <c r="AS100" s="77"/>
    </row>
    <row r="101" spans="3:45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34"/>
        <v>0</v>
      </c>
      <c r="U101" s="16">
        <f t="shared" si="34"/>
        <v>0</v>
      </c>
      <c r="W101" s="16" t="str">
        <f t="shared" si="18"/>
        <v>7⁄16–14</v>
      </c>
      <c r="X101" s="16" t="str">
        <f t="shared" si="19"/>
        <v>UNC</v>
      </c>
      <c r="Y101" s="16" t="str">
        <f t="shared" si="20"/>
        <v>2A</v>
      </c>
      <c r="Z101" s="16" t="str">
        <f>CONCATENATE(Table6[[#This Row],[Column1]]," ",Table6[[#This Row],[Column2]]," ",Table6[[#This Row],[Column3]])</f>
        <v>7⁄16–14 UNC 2A</v>
      </c>
      <c r="AA101" s="16">
        <f t="shared" si="21"/>
        <v>1.4E-3</v>
      </c>
      <c r="AB101" s="16">
        <f t="shared" si="22"/>
        <v>0.43609999999999999</v>
      </c>
      <c r="AC101" s="16">
        <f t="shared" si="23"/>
        <v>0.42580000000000001</v>
      </c>
      <c r="AD101" s="16">
        <f t="shared" si="24"/>
        <v>0.42059999999999997</v>
      </c>
      <c r="AE101" s="16">
        <f t="shared" si="25"/>
        <v>0.38969999999999999</v>
      </c>
      <c r="AF101" s="16">
        <f t="shared" si="26"/>
        <v>0.38500000000000001</v>
      </c>
      <c r="AG101" s="16">
        <f t="shared" si="27"/>
        <v>0.35110000000000002</v>
      </c>
      <c r="AH101" s="16" t="str">
        <f t="shared" si="28"/>
        <v>2B</v>
      </c>
      <c r="AI101" s="16">
        <f t="shared" si="29"/>
        <v>0.36</v>
      </c>
      <c r="AJ101" s="16">
        <f t="shared" si="30"/>
        <v>0.376</v>
      </c>
      <c r="AK101" s="16">
        <f t="shared" si="31"/>
        <v>0.3911</v>
      </c>
      <c r="AL101" s="16">
        <f t="shared" si="32"/>
        <v>0.3972</v>
      </c>
      <c r="AM101" s="16">
        <f t="shared" si="33"/>
        <v>0.4375</v>
      </c>
      <c r="AR101" s="17"/>
      <c r="AS101" s="77"/>
    </row>
    <row r="102" spans="3:45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34"/>
        <v>0</v>
      </c>
      <c r="U102" s="16">
        <f t="shared" si="34"/>
        <v>0</v>
      </c>
      <c r="W102" s="16" t="str">
        <f t="shared" si="18"/>
        <v>7⁄16–14</v>
      </c>
      <c r="X102" s="16" t="str">
        <f t="shared" si="19"/>
        <v>UNC</v>
      </c>
      <c r="Y102" s="16" t="str">
        <f t="shared" si="20"/>
        <v>3A</v>
      </c>
      <c r="Z102" s="16" t="str">
        <f>CONCATENATE(Table6[[#This Row],[Column1]]," ",Table6[[#This Row],[Column2]]," ",Table6[[#This Row],[Column3]])</f>
        <v>7⁄16–14 UNC 3A</v>
      </c>
      <c r="AA102" s="16">
        <f t="shared" si="21"/>
        <v>0</v>
      </c>
      <c r="AB102" s="16">
        <f t="shared" si="22"/>
        <v>0.4375</v>
      </c>
      <c r="AC102" s="16">
        <f t="shared" si="23"/>
        <v>0.42720000000000002</v>
      </c>
      <c r="AD102" s="16" t="str">
        <f t="shared" si="24"/>
        <v>—</v>
      </c>
      <c r="AE102" s="16">
        <f t="shared" si="25"/>
        <v>0.3911</v>
      </c>
      <c r="AF102" s="16">
        <f t="shared" si="26"/>
        <v>0.3876</v>
      </c>
      <c r="AG102" s="16">
        <f t="shared" si="27"/>
        <v>0.35249999999999998</v>
      </c>
      <c r="AH102" s="16" t="str">
        <f t="shared" si="28"/>
        <v>3B</v>
      </c>
      <c r="AI102" s="16">
        <f t="shared" si="29"/>
        <v>0.36</v>
      </c>
      <c r="AJ102" s="16">
        <f t="shared" si="30"/>
        <v>0.37169999999999997</v>
      </c>
      <c r="AK102" s="16">
        <f t="shared" si="31"/>
        <v>0.3911</v>
      </c>
      <c r="AL102" s="16">
        <f t="shared" si="32"/>
        <v>0.3957</v>
      </c>
      <c r="AM102" s="16">
        <f t="shared" si="33"/>
        <v>0.4375</v>
      </c>
      <c r="AR102" s="17"/>
      <c r="AS102" s="77"/>
    </row>
    <row r="103" spans="3:45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34"/>
        <v>7⁄16–16</v>
      </c>
      <c r="U103" s="16" t="str">
        <f t="shared" si="34"/>
        <v>UN</v>
      </c>
      <c r="W103" s="16" t="str">
        <f t="shared" si="18"/>
        <v>7⁄16–16</v>
      </c>
      <c r="X103" s="16" t="str">
        <f t="shared" si="19"/>
        <v>UN</v>
      </c>
      <c r="Y103" s="16" t="str">
        <f t="shared" si="20"/>
        <v>2A</v>
      </c>
      <c r="Z103" s="16" t="str">
        <f>CONCATENATE(Table6[[#This Row],[Column1]]," ",Table6[[#This Row],[Column2]]," ",Table6[[#This Row],[Column3]])</f>
        <v>7⁄16–16 UN 2A</v>
      </c>
      <c r="AA103" s="16">
        <f t="shared" si="21"/>
        <v>1.4E-3</v>
      </c>
      <c r="AB103" s="16">
        <f t="shared" si="22"/>
        <v>0.43609999999999999</v>
      </c>
      <c r="AC103" s="16">
        <f t="shared" si="23"/>
        <v>0.42670000000000002</v>
      </c>
      <c r="AD103" s="16" t="str">
        <f t="shared" si="24"/>
        <v>—</v>
      </c>
      <c r="AE103" s="16">
        <f t="shared" si="25"/>
        <v>0.39550000000000002</v>
      </c>
      <c r="AF103" s="16">
        <f t="shared" si="26"/>
        <v>0.39090000000000003</v>
      </c>
      <c r="AG103" s="16">
        <f t="shared" si="27"/>
        <v>0.36159999999999998</v>
      </c>
      <c r="AH103" s="16" t="str">
        <f t="shared" si="28"/>
        <v>2B</v>
      </c>
      <c r="AI103" s="16">
        <f t="shared" si="29"/>
        <v>0.37</v>
      </c>
      <c r="AJ103" s="16">
        <f t="shared" si="30"/>
        <v>0.38400000000000001</v>
      </c>
      <c r="AK103" s="16">
        <f t="shared" si="31"/>
        <v>0.39689999999999998</v>
      </c>
      <c r="AL103" s="16">
        <f t="shared" si="32"/>
        <v>0.40279999999999999</v>
      </c>
      <c r="AM103" s="16">
        <f t="shared" si="33"/>
        <v>0.4375</v>
      </c>
      <c r="AR103" s="17"/>
      <c r="AS103" s="77"/>
    </row>
    <row r="104" spans="3:45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34"/>
        <v>0</v>
      </c>
      <c r="U104" s="16">
        <f t="shared" si="34"/>
        <v>0</v>
      </c>
      <c r="W104" s="16" t="str">
        <f t="shared" si="18"/>
        <v>7⁄16–16</v>
      </c>
      <c r="X104" s="16" t="str">
        <f t="shared" si="19"/>
        <v>UN</v>
      </c>
      <c r="Y104" s="16" t="str">
        <f t="shared" si="20"/>
        <v>3A</v>
      </c>
      <c r="Z104" s="16" t="str">
        <f>CONCATENATE(Table6[[#This Row],[Column1]]," ",Table6[[#This Row],[Column2]]," ",Table6[[#This Row],[Column3]])</f>
        <v>7⁄16–16 UN 3A</v>
      </c>
      <c r="AA104" s="16">
        <f t="shared" si="21"/>
        <v>0</v>
      </c>
      <c r="AB104" s="16">
        <f t="shared" si="22"/>
        <v>0.4375</v>
      </c>
      <c r="AC104" s="16">
        <f t="shared" si="23"/>
        <v>0.42809999999999998</v>
      </c>
      <c r="AD104" s="16" t="str">
        <f t="shared" si="24"/>
        <v>—</v>
      </c>
      <c r="AE104" s="16">
        <f t="shared" si="25"/>
        <v>0.39689999999999998</v>
      </c>
      <c r="AF104" s="16">
        <f t="shared" si="26"/>
        <v>0.39350000000000002</v>
      </c>
      <c r="AG104" s="16">
        <f t="shared" si="27"/>
        <v>0.36299999999999999</v>
      </c>
      <c r="AH104" s="16" t="str">
        <f t="shared" si="28"/>
        <v>3B</v>
      </c>
      <c r="AI104" s="16">
        <f t="shared" si="29"/>
        <v>0.37</v>
      </c>
      <c r="AJ104" s="16">
        <f t="shared" si="30"/>
        <v>0.38</v>
      </c>
      <c r="AK104" s="16">
        <f t="shared" si="31"/>
        <v>0.39689999999999998</v>
      </c>
      <c r="AL104" s="16">
        <f t="shared" si="32"/>
        <v>0.40139999999999998</v>
      </c>
      <c r="AM104" s="16">
        <f t="shared" si="33"/>
        <v>0.4375</v>
      </c>
      <c r="AR104" s="17"/>
      <c r="AS104" s="77"/>
    </row>
    <row r="105" spans="3:45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34"/>
        <v>7⁄16–18</v>
      </c>
      <c r="U105" s="16" t="str">
        <f t="shared" si="34"/>
        <v>UNS</v>
      </c>
      <c r="W105" s="16" t="str">
        <f t="shared" si="18"/>
        <v>7⁄16–18</v>
      </c>
      <c r="X105" s="16" t="str">
        <f t="shared" si="19"/>
        <v>UNS</v>
      </c>
      <c r="Y105" s="16" t="str">
        <f t="shared" si="20"/>
        <v>2A</v>
      </c>
      <c r="Z105" s="16" t="str">
        <f>CONCATENATE(Table6[[#This Row],[Column1]]," ",Table6[[#This Row],[Column2]]," ",Table6[[#This Row],[Column3]])</f>
        <v>7⁄16–18 UNS 2A</v>
      </c>
      <c r="AA105" s="16">
        <f t="shared" si="21"/>
        <v>1.2999999999999999E-3</v>
      </c>
      <c r="AB105" s="16">
        <f t="shared" si="22"/>
        <v>0.43619999999999998</v>
      </c>
      <c r="AC105" s="16">
        <f t="shared" si="23"/>
        <v>0.42749999999999999</v>
      </c>
      <c r="AD105" s="16" t="str">
        <f t="shared" si="24"/>
        <v>—</v>
      </c>
      <c r="AE105" s="16">
        <f t="shared" si="25"/>
        <v>0.40010000000000001</v>
      </c>
      <c r="AF105" s="16">
        <f t="shared" si="26"/>
        <v>0.39579999999999999</v>
      </c>
      <c r="AG105" s="16">
        <f t="shared" si="27"/>
        <v>0.37009999999999998</v>
      </c>
      <c r="AH105" s="16" t="str">
        <f t="shared" si="28"/>
        <v>2B</v>
      </c>
      <c r="AI105" s="16">
        <f t="shared" si="29"/>
        <v>0.377</v>
      </c>
      <c r="AJ105" s="16">
        <f t="shared" si="30"/>
        <v>0.39</v>
      </c>
      <c r="AK105" s="16">
        <f t="shared" si="31"/>
        <v>0.40139999999999998</v>
      </c>
      <c r="AL105" s="16">
        <f t="shared" si="32"/>
        <v>0.40699999999999997</v>
      </c>
      <c r="AM105" s="16">
        <f t="shared" si="33"/>
        <v>0.4375</v>
      </c>
      <c r="AR105" s="17"/>
      <c r="AS105" s="77"/>
    </row>
    <row r="106" spans="3:45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34"/>
        <v>7⁄16–20</v>
      </c>
      <c r="U106" s="16" t="str">
        <f t="shared" si="34"/>
        <v>UNF</v>
      </c>
      <c r="W106" s="16" t="str">
        <f t="shared" si="18"/>
        <v>7⁄16–20</v>
      </c>
      <c r="X106" s="16" t="str">
        <f t="shared" si="19"/>
        <v>UNF</v>
      </c>
      <c r="Y106" s="16" t="str">
        <f t="shared" si="20"/>
        <v>1A</v>
      </c>
      <c r="Z106" s="16" t="str">
        <f>CONCATENATE(Table6[[#This Row],[Column1]]," ",Table6[[#This Row],[Column2]]," ",Table6[[#This Row],[Column3]])</f>
        <v>7⁄16–20 UNF 1A</v>
      </c>
      <c r="AA106" s="16">
        <f t="shared" si="21"/>
        <v>1.2999999999999999E-3</v>
      </c>
      <c r="AB106" s="16">
        <f t="shared" si="22"/>
        <v>0.43619999999999998</v>
      </c>
      <c r="AC106" s="16">
        <f t="shared" si="23"/>
        <v>0.42399999999999999</v>
      </c>
      <c r="AD106" s="16" t="str">
        <f t="shared" si="24"/>
        <v>—</v>
      </c>
      <c r="AE106" s="16">
        <f t="shared" si="25"/>
        <v>0.4037</v>
      </c>
      <c r="AF106" s="16">
        <f t="shared" si="26"/>
        <v>0.39750000000000002</v>
      </c>
      <c r="AG106" s="16">
        <f t="shared" si="27"/>
        <v>0.37669999999999998</v>
      </c>
      <c r="AH106" s="16" t="str">
        <f t="shared" si="28"/>
        <v>1B</v>
      </c>
      <c r="AI106" s="16">
        <f t="shared" si="29"/>
        <v>0.38300000000000001</v>
      </c>
      <c r="AJ106" s="16">
        <f t="shared" si="30"/>
        <v>0.39500000000000002</v>
      </c>
      <c r="AK106" s="16">
        <f t="shared" si="31"/>
        <v>0.40500000000000003</v>
      </c>
      <c r="AL106" s="16">
        <f t="shared" si="32"/>
        <v>0.41310000000000002</v>
      </c>
      <c r="AM106" s="16">
        <f t="shared" si="33"/>
        <v>0.4375</v>
      </c>
      <c r="AR106" s="17"/>
      <c r="AS106" s="77"/>
    </row>
    <row r="107" spans="3:45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34"/>
        <v>0</v>
      </c>
      <c r="U107" s="16">
        <f t="shared" si="34"/>
        <v>0</v>
      </c>
      <c r="W107" s="16" t="str">
        <f t="shared" si="18"/>
        <v>7⁄16–20</v>
      </c>
      <c r="X107" s="16" t="str">
        <f t="shared" si="19"/>
        <v>UNF</v>
      </c>
      <c r="Y107" s="16" t="str">
        <f t="shared" si="20"/>
        <v>2A</v>
      </c>
      <c r="Z107" s="16" t="str">
        <f>CONCATENATE(Table6[[#This Row],[Column1]]," ",Table6[[#This Row],[Column2]]," ",Table6[[#This Row],[Column3]])</f>
        <v>7⁄16–20 UNF 2A</v>
      </c>
      <c r="AA107" s="16">
        <f t="shared" si="21"/>
        <v>1.2999999999999999E-3</v>
      </c>
      <c r="AB107" s="16">
        <f t="shared" si="22"/>
        <v>0.43619999999999998</v>
      </c>
      <c r="AC107" s="16">
        <f t="shared" si="23"/>
        <v>0.42809999999999998</v>
      </c>
      <c r="AD107" s="16" t="str">
        <f t="shared" si="24"/>
        <v>—</v>
      </c>
      <c r="AE107" s="16">
        <f t="shared" si="25"/>
        <v>0.4037</v>
      </c>
      <c r="AF107" s="16">
        <f t="shared" si="26"/>
        <v>0.39950000000000002</v>
      </c>
      <c r="AG107" s="16">
        <f t="shared" si="27"/>
        <v>0.37669999999999998</v>
      </c>
      <c r="AH107" s="16" t="str">
        <f t="shared" si="28"/>
        <v>2B</v>
      </c>
      <c r="AI107" s="16">
        <f t="shared" si="29"/>
        <v>0.38300000000000001</v>
      </c>
      <c r="AJ107" s="16">
        <f t="shared" si="30"/>
        <v>0.39500000000000002</v>
      </c>
      <c r="AK107" s="16">
        <f t="shared" si="31"/>
        <v>0.40500000000000003</v>
      </c>
      <c r="AL107" s="16">
        <f t="shared" si="32"/>
        <v>0.41039999999999999</v>
      </c>
      <c r="AM107" s="16">
        <f t="shared" si="33"/>
        <v>0.4375</v>
      </c>
      <c r="AR107" s="17"/>
      <c r="AS107" s="77"/>
    </row>
    <row r="108" spans="3:45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34"/>
        <v>0</v>
      </c>
      <c r="U108" s="16">
        <f t="shared" si="34"/>
        <v>0</v>
      </c>
      <c r="W108" s="16" t="str">
        <f t="shared" si="18"/>
        <v>7⁄16–20</v>
      </c>
      <c r="X108" s="16" t="str">
        <f t="shared" si="19"/>
        <v>UNF</v>
      </c>
      <c r="Y108" s="16" t="str">
        <f t="shared" si="20"/>
        <v>3A</v>
      </c>
      <c r="Z108" s="16" t="str">
        <f>CONCATENATE(Table6[[#This Row],[Column1]]," ",Table6[[#This Row],[Column2]]," ",Table6[[#This Row],[Column3]])</f>
        <v>7⁄16–20 UNF 3A</v>
      </c>
      <c r="AA108" s="16">
        <f t="shared" si="21"/>
        <v>0</v>
      </c>
      <c r="AB108" s="16">
        <f t="shared" si="22"/>
        <v>0.4375</v>
      </c>
      <c r="AC108" s="16">
        <f t="shared" si="23"/>
        <v>0.4294</v>
      </c>
      <c r="AD108" s="16" t="str">
        <f t="shared" si="24"/>
        <v>—</v>
      </c>
      <c r="AE108" s="16">
        <f t="shared" si="25"/>
        <v>0.40500000000000003</v>
      </c>
      <c r="AF108" s="16">
        <f t="shared" si="26"/>
        <v>0.40189999999999998</v>
      </c>
      <c r="AG108" s="16">
        <f t="shared" si="27"/>
        <v>0.378</v>
      </c>
      <c r="AH108" s="16" t="str">
        <f t="shared" si="28"/>
        <v>3B</v>
      </c>
      <c r="AI108" s="16">
        <f t="shared" si="29"/>
        <v>0.38300000000000001</v>
      </c>
      <c r="AJ108" s="16">
        <f t="shared" si="30"/>
        <v>0.3916</v>
      </c>
      <c r="AK108" s="16">
        <f t="shared" si="31"/>
        <v>0.40500000000000003</v>
      </c>
      <c r="AL108" s="16">
        <f t="shared" si="32"/>
        <v>0.40910000000000002</v>
      </c>
      <c r="AM108" s="16">
        <f t="shared" si="33"/>
        <v>0.4375</v>
      </c>
      <c r="AR108" s="17"/>
      <c r="AS108" s="77"/>
    </row>
    <row r="109" spans="3:45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34"/>
        <v>7⁄16–24</v>
      </c>
      <c r="U109" s="16" t="str">
        <f t="shared" si="34"/>
        <v>UNS</v>
      </c>
      <c r="W109" s="16" t="str">
        <f t="shared" si="18"/>
        <v>7⁄16–24</v>
      </c>
      <c r="X109" s="16" t="str">
        <f t="shared" si="19"/>
        <v>UNS</v>
      </c>
      <c r="Y109" s="16" t="str">
        <f t="shared" si="20"/>
        <v>2A</v>
      </c>
      <c r="Z109" s="16" t="str">
        <f>CONCATENATE(Table6[[#This Row],[Column1]]," ",Table6[[#This Row],[Column2]]," ",Table6[[#This Row],[Column3]])</f>
        <v>7⁄16–24 UNS 2A</v>
      </c>
      <c r="AA109" s="16">
        <f t="shared" si="21"/>
        <v>1.1000000000000001E-3</v>
      </c>
      <c r="AB109" s="16">
        <f t="shared" si="22"/>
        <v>0.43640000000000001</v>
      </c>
      <c r="AC109" s="16">
        <f t="shared" si="23"/>
        <v>0.42920000000000003</v>
      </c>
      <c r="AD109" s="16" t="str">
        <f t="shared" si="24"/>
        <v>—</v>
      </c>
      <c r="AE109" s="16">
        <f t="shared" si="25"/>
        <v>0.4093</v>
      </c>
      <c r="AF109" s="16">
        <f t="shared" si="26"/>
        <v>0.40550000000000003</v>
      </c>
      <c r="AG109" s="16">
        <f t="shared" si="27"/>
        <v>0.38679999999999998</v>
      </c>
      <c r="AH109" s="16" t="str">
        <f t="shared" si="28"/>
        <v>2B</v>
      </c>
      <c r="AI109" s="16">
        <f t="shared" si="29"/>
        <v>0.39200000000000002</v>
      </c>
      <c r="AJ109" s="16">
        <f t="shared" si="30"/>
        <v>0.40200000000000002</v>
      </c>
      <c r="AK109" s="16">
        <f t="shared" si="31"/>
        <v>0.41039999999999999</v>
      </c>
      <c r="AL109" s="16">
        <f t="shared" si="32"/>
        <v>0.4153</v>
      </c>
      <c r="AM109" s="16">
        <f t="shared" si="33"/>
        <v>0.4375</v>
      </c>
      <c r="AR109" s="17"/>
      <c r="AS109" s="77"/>
    </row>
    <row r="110" spans="3:45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34"/>
        <v>7⁄16–27</v>
      </c>
      <c r="U110" s="16" t="str">
        <f t="shared" si="34"/>
        <v>UNS</v>
      </c>
      <c r="W110" s="16" t="str">
        <f t="shared" si="18"/>
        <v>7⁄16–27</v>
      </c>
      <c r="X110" s="16" t="str">
        <f t="shared" si="19"/>
        <v>UNS</v>
      </c>
      <c r="Y110" s="16" t="str">
        <f t="shared" si="20"/>
        <v>2A</v>
      </c>
      <c r="Z110" s="16" t="str">
        <f>CONCATENATE(Table6[[#This Row],[Column1]]," ",Table6[[#This Row],[Column2]]," ",Table6[[#This Row],[Column3]])</f>
        <v>7⁄16–27 UNS 2A</v>
      </c>
      <c r="AA110" s="16">
        <f t="shared" si="21"/>
        <v>1.1000000000000001E-3</v>
      </c>
      <c r="AB110" s="16">
        <f t="shared" si="22"/>
        <v>0.43640000000000001</v>
      </c>
      <c r="AC110" s="16">
        <f t="shared" si="23"/>
        <v>0.42970000000000003</v>
      </c>
      <c r="AD110" s="16" t="str">
        <f t="shared" si="24"/>
        <v>—</v>
      </c>
      <c r="AE110" s="16">
        <f t="shared" si="25"/>
        <v>0.4123</v>
      </c>
      <c r="AF110" s="16">
        <f t="shared" si="26"/>
        <v>0.40870000000000001</v>
      </c>
      <c r="AG110" s="16">
        <f t="shared" si="27"/>
        <v>0.39229999999999998</v>
      </c>
      <c r="AH110" s="16" t="str">
        <f t="shared" si="28"/>
        <v>2B</v>
      </c>
      <c r="AI110" s="16">
        <f t="shared" si="29"/>
        <v>0.39700000000000002</v>
      </c>
      <c r="AJ110" s="16">
        <f t="shared" si="30"/>
        <v>0.40600000000000003</v>
      </c>
      <c r="AK110" s="16">
        <f t="shared" si="31"/>
        <v>0.41339999999999999</v>
      </c>
      <c r="AL110" s="16">
        <f t="shared" si="32"/>
        <v>0.41810000000000003</v>
      </c>
      <c r="AM110" s="16">
        <f t="shared" si="33"/>
        <v>0.4375</v>
      </c>
      <c r="AR110" s="17"/>
      <c r="AS110" s="77"/>
    </row>
    <row r="111" spans="3:45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34"/>
        <v>7⁄16–28</v>
      </c>
      <c r="U111" s="16" t="str">
        <f t="shared" si="34"/>
        <v>UNEF</v>
      </c>
      <c r="W111" s="16" t="str">
        <f t="shared" si="18"/>
        <v>7⁄16–28</v>
      </c>
      <c r="X111" s="16" t="str">
        <f t="shared" si="19"/>
        <v>UNEF</v>
      </c>
      <c r="Y111" s="16" t="str">
        <f t="shared" si="20"/>
        <v>2A</v>
      </c>
      <c r="Z111" s="16" t="str">
        <f>CONCATENATE(Table6[[#This Row],[Column1]]," ",Table6[[#This Row],[Column2]]," ",Table6[[#This Row],[Column3]])</f>
        <v>7⁄16–28 UNEF 2A</v>
      </c>
      <c r="AA111" s="16">
        <f t="shared" si="21"/>
        <v>1.1000000000000001E-3</v>
      </c>
      <c r="AB111" s="16">
        <f t="shared" si="22"/>
        <v>0.43640000000000001</v>
      </c>
      <c r="AC111" s="16">
        <f t="shared" si="23"/>
        <v>0.4299</v>
      </c>
      <c r="AD111" s="16" t="str">
        <f t="shared" si="24"/>
        <v>—</v>
      </c>
      <c r="AE111" s="16">
        <f t="shared" si="25"/>
        <v>0.41320000000000001</v>
      </c>
      <c r="AF111" s="16">
        <f t="shared" si="26"/>
        <v>0.40960000000000002</v>
      </c>
      <c r="AG111" s="16">
        <f t="shared" si="27"/>
        <v>0.39379999999999998</v>
      </c>
      <c r="AH111" s="16" t="str">
        <f t="shared" si="28"/>
        <v>2B</v>
      </c>
      <c r="AI111" s="16">
        <f t="shared" si="29"/>
        <v>0.39900000000000002</v>
      </c>
      <c r="AJ111" s="16">
        <f t="shared" si="30"/>
        <v>0.40699999999999997</v>
      </c>
      <c r="AK111" s="16">
        <f t="shared" si="31"/>
        <v>0.4143</v>
      </c>
      <c r="AL111" s="16">
        <f t="shared" si="32"/>
        <v>0.41889999999999999</v>
      </c>
      <c r="AM111" s="16">
        <f t="shared" si="33"/>
        <v>0.4375</v>
      </c>
      <c r="AR111" s="17"/>
      <c r="AS111" s="77"/>
    </row>
    <row r="112" spans="3:45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34"/>
        <v>0</v>
      </c>
      <c r="U112" s="16">
        <f t="shared" si="34"/>
        <v>0</v>
      </c>
      <c r="W112" s="16" t="str">
        <f t="shared" si="18"/>
        <v>7⁄16–28</v>
      </c>
      <c r="X112" s="16" t="str">
        <f t="shared" si="19"/>
        <v>UNEF</v>
      </c>
      <c r="Y112" s="16" t="str">
        <f t="shared" si="20"/>
        <v>3A</v>
      </c>
      <c r="Z112" s="16" t="str">
        <f>CONCATENATE(Table6[[#This Row],[Column1]]," ",Table6[[#This Row],[Column2]]," ",Table6[[#This Row],[Column3]])</f>
        <v>7⁄16–28 UNEF 3A</v>
      </c>
      <c r="AA112" s="16">
        <f t="shared" si="21"/>
        <v>0</v>
      </c>
      <c r="AB112" s="16">
        <f t="shared" si="22"/>
        <v>0.4375</v>
      </c>
      <c r="AC112" s="16">
        <f t="shared" si="23"/>
        <v>0.43099999999999999</v>
      </c>
      <c r="AD112" s="16" t="str">
        <f t="shared" si="24"/>
        <v>—</v>
      </c>
      <c r="AE112" s="16">
        <f t="shared" si="25"/>
        <v>0.4143</v>
      </c>
      <c r="AF112" s="16">
        <f t="shared" si="26"/>
        <v>0.41160000000000002</v>
      </c>
      <c r="AG112" s="16">
        <f t="shared" si="27"/>
        <v>0.39489999999999997</v>
      </c>
      <c r="AH112" s="16" t="str">
        <f t="shared" si="28"/>
        <v>3B</v>
      </c>
      <c r="AI112" s="16">
        <f t="shared" si="29"/>
        <v>0.39900000000000002</v>
      </c>
      <c r="AJ112" s="16">
        <f t="shared" si="30"/>
        <v>0.40510000000000002</v>
      </c>
      <c r="AK112" s="16">
        <f t="shared" si="31"/>
        <v>0.4143</v>
      </c>
      <c r="AL112" s="16">
        <f t="shared" si="32"/>
        <v>0.4178</v>
      </c>
      <c r="AM112" s="16">
        <f t="shared" si="33"/>
        <v>0.4375</v>
      </c>
      <c r="AR112" s="17"/>
      <c r="AS112" s="77"/>
    </row>
    <row r="113" spans="3:45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34"/>
        <v>7⁄16–32</v>
      </c>
      <c r="U113" s="16" t="str">
        <f t="shared" si="34"/>
        <v>UN</v>
      </c>
      <c r="W113" s="16" t="str">
        <f t="shared" si="18"/>
        <v>7⁄16–32</v>
      </c>
      <c r="X113" s="16" t="str">
        <f t="shared" si="19"/>
        <v>UN</v>
      </c>
      <c r="Y113" s="16" t="str">
        <f t="shared" si="20"/>
        <v>2A</v>
      </c>
      <c r="Z113" s="16" t="str">
        <f>CONCATENATE(Table6[[#This Row],[Column1]]," ",Table6[[#This Row],[Column2]]," ",Table6[[#This Row],[Column3]])</f>
        <v>7⁄16–32 UN 2A</v>
      </c>
      <c r="AA113" s="16">
        <f t="shared" si="21"/>
        <v>1E-3</v>
      </c>
      <c r="AB113" s="16">
        <f t="shared" si="22"/>
        <v>0.4365</v>
      </c>
      <c r="AC113" s="16">
        <f t="shared" si="23"/>
        <v>0.43049999999999999</v>
      </c>
      <c r="AD113" s="16" t="str">
        <f t="shared" si="24"/>
        <v>—</v>
      </c>
      <c r="AE113" s="16">
        <f t="shared" si="25"/>
        <v>0.41620000000000001</v>
      </c>
      <c r="AF113" s="16">
        <f t="shared" si="26"/>
        <v>0.4128</v>
      </c>
      <c r="AG113" s="16">
        <f t="shared" si="27"/>
        <v>0.39929999999999999</v>
      </c>
      <c r="AH113" s="16" t="str">
        <f t="shared" si="28"/>
        <v>2B</v>
      </c>
      <c r="AI113" s="16">
        <f t="shared" si="29"/>
        <v>0.40400000000000003</v>
      </c>
      <c r="AJ113" s="16">
        <f t="shared" si="30"/>
        <v>0.41099999999999998</v>
      </c>
      <c r="AK113" s="16">
        <f t="shared" si="31"/>
        <v>0.41720000000000002</v>
      </c>
      <c r="AL113" s="16">
        <f t="shared" si="32"/>
        <v>0.42159999999999997</v>
      </c>
      <c r="AM113" s="16">
        <f t="shared" si="33"/>
        <v>0.4375</v>
      </c>
      <c r="AR113" s="17"/>
      <c r="AS113" s="77"/>
    </row>
    <row r="114" spans="3:45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34"/>
        <v>0</v>
      </c>
      <c r="U114" s="16">
        <f t="shared" si="34"/>
        <v>0</v>
      </c>
      <c r="W114" s="16" t="str">
        <f t="shared" si="18"/>
        <v>7⁄16–32</v>
      </c>
      <c r="X114" s="16" t="str">
        <f t="shared" si="19"/>
        <v>UN</v>
      </c>
      <c r="Y114" s="16" t="str">
        <f t="shared" si="20"/>
        <v>3A</v>
      </c>
      <c r="Z114" s="16" t="str">
        <f>CONCATENATE(Table6[[#This Row],[Column1]]," ",Table6[[#This Row],[Column2]]," ",Table6[[#This Row],[Column3]])</f>
        <v>7⁄16–32 UN 3A</v>
      </c>
      <c r="AA114" s="16">
        <f t="shared" si="21"/>
        <v>0</v>
      </c>
      <c r="AB114" s="16">
        <f t="shared" si="22"/>
        <v>0.4375</v>
      </c>
      <c r="AC114" s="16">
        <f t="shared" si="23"/>
        <v>0.43149999999999999</v>
      </c>
      <c r="AD114" s="16" t="str">
        <f t="shared" si="24"/>
        <v>—</v>
      </c>
      <c r="AE114" s="16">
        <f t="shared" si="25"/>
        <v>0.41720000000000002</v>
      </c>
      <c r="AF114" s="16">
        <f t="shared" si="26"/>
        <v>0.41470000000000001</v>
      </c>
      <c r="AG114" s="16">
        <f t="shared" si="27"/>
        <v>0.40029999999999999</v>
      </c>
      <c r="AH114" s="16" t="str">
        <f t="shared" si="28"/>
        <v>3B</v>
      </c>
      <c r="AI114" s="16">
        <f t="shared" si="29"/>
        <v>0.40400000000000003</v>
      </c>
      <c r="AJ114" s="16">
        <f t="shared" si="30"/>
        <v>0.40939999999999999</v>
      </c>
      <c r="AK114" s="16">
        <f t="shared" si="31"/>
        <v>0.41720000000000002</v>
      </c>
      <c r="AL114" s="16">
        <f t="shared" si="32"/>
        <v>0.42049999999999998</v>
      </c>
      <c r="AM114" s="16">
        <f t="shared" si="33"/>
        <v>0.4375</v>
      </c>
      <c r="AR114" s="17"/>
      <c r="AS114" s="77"/>
    </row>
    <row r="115" spans="3:45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34"/>
        <v>1⁄2–12</v>
      </c>
      <c r="U115" s="16" t="str">
        <f t="shared" si="34"/>
        <v>UNS</v>
      </c>
      <c r="W115" s="16" t="str">
        <f t="shared" si="18"/>
        <v>1⁄2–12</v>
      </c>
      <c r="X115" s="16" t="str">
        <f t="shared" si="19"/>
        <v>UNS</v>
      </c>
      <c r="Y115" s="16" t="str">
        <f t="shared" si="20"/>
        <v>2A</v>
      </c>
      <c r="Z115" s="16" t="str">
        <f>CONCATENATE(Table6[[#This Row],[Column1]]," ",Table6[[#This Row],[Column2]]," ",Table6[[#This Row],[Column3]])</f>
        <v>1⁄2–12 UNS 2A</v>
      </c>
      <c r="AA115" s="16">
        <f t="shared" si="21"/>
        <v>1.6000000000000001E-3</v>
      </c>
      <c r="AB115" s="16">
        <f t="shared" si="22"/>
        <v>0.49840000000000001</v>
      </c>
      <c r="AC115" s="16">
        <f t="shared" si="23"/>
        <v>0.48699999999999999</v>
      </c>
      <c r="AD115" s="16" t="str">
        <f t="shared" si="24"/>
        <v>—</v>
      </c>
      <c r="AE115" s="16">
        <f t="shared" si="25"/>
        <v>0.44429999999999997</v>
      </c>
      <c r="AF115" s="16">
        <f t="shared" si="26"/>
        <v>0.43890000000000001</v>
      </c>
      <c r="AG115" s="16">
        <f t="shared" si="27"/>
        <v>0.3992</v>
      </c>
      <c r="AH115" s="16" t="str">
        <f t="shared" si="28"/>
        <v>2B</v>
      </c>
      <c r="AI115" s="16">
        <f t="shared" si="29"/>
        <v>0.41</v>
      </c>
      <c r="AJ115" s="16">
        <f t="shared" si="30"/>
        <v>0.42799999999999999</v>
      </c>
      <c r="AK115" s="16">
        <f t="shared" si="31"/>
        <v>0.44590000000000002</v>
      </c>
      <c r="AL115" s="16">
        <f t="shared" si="32"/>
        <v>0.45290000000000002</v>
      </c>
      <c r="AM115" s="16">
        <f t="shared" si="33"/>
        <v>0.5</v>
      </c>
      <c r="AR115" s="17"/>
      <c r="AS115" s="77"/>
    </row>
    <row r="116" spans="3:45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34"/>
        <v>0</v>
      </c>
      <c r="U116" s="16">
        <f t="shared" si="34"/>
        <v>0</v>
      </c>
      <c r="W116" s="16" t="str">
        <f t="shared" si="18"/>
        <v>1⁄2–12</v>
      </c>
      <c r="X116" s="16" t="str">
        <f t="shared" si="19"/>
        <v>UNS</v>
      </c>
      <c r="Y116" s="16" t="str">
        <f t="shared" si="20"/>
        <v>3A</v>
      </c>
      <c r="Z116" s="16" t="str">
        <f>CONCATENATE(Table6[[#This Row],[Column1]]," ",Table6[[#This Row],[Column2]]," ",Table6[[#This Row],[Column3]])</f>
        <v>1⁄2–12 UNS 3A</v>
      </c>
      <c r="AA116" s="16">
        <f t="shared" si="21"/>
        <v>0</v>
      </c>
      <c r="AB116" s="16">
        <f t="shared" si="22"/>
        <v>0.5</v>
      </c>
      <c r="AC116" s="16">
        <f t="shared" si="23"/>
        <v>0.48859999999999998</v>
      </c>
      <c r="AD116" s="16" t="str">
        <f t="shared" si="24"/>
        <v>—</v>
      </c>
      <c r="AE116" s="16">
        <f t="shared" si="25"/>
        <v>0.44590000000000002</v>
      </c>
      <c r="AF116" s="16">
        <f t="shared" si="26"/>
        <v>0.44190000000000002</v>
      </c>
      <c r="AG116" s="16">
        <f t="shared" si="27"/>
        <v>0.40079999999999999</v>
      </c>
      <c r="AH116" s="16" t="str">
        <f t="shared" si="28"/>
        <v>3B</v>
      </c>
      <c r="AI116" s="16">
        <f t="shared" si="29"/>
        <v>0.41</v>
      </c>
      <c r="AJ116" s="16">
        <f t="shared" si="30"/>
        <v>0.42230000000000001</v>
      </c>
      <c r="AK116" s="16">
        <f t="shared" si="31"/>
        <v>0.44590000000000002</v>
      </c>
      <c r="AL116" s="16">
        <f t="shared" si="32"/>
        <v>0.4511</v>
      </c>
      <c r="AM116" s="16">
        <f t="shared" si="33"/>
        <v>0.5</v>
      </c>
      <c r="AR116" s="17"/>
      <c r="AS116" s="77"/>
    </row>
    <row r="117" spans="3:45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34"/>
        <v>1⁄2–13</v>
      </c>
      <c r="U117" s="16" t="str">
        <f t="shared" si="34"/>
        <v>UNC</v>
      </c>
      <c r="W117" s="16" t="str">
        <f t="shared" si="18"/>
        <v>1⁄2–13</v>
      </c>
      <c r="X117" s="16" t="str">
        <f t="shared" si="19"/>
        <v>UNC</v>
      </c>
      <c r="Y117" s="16" t="str">
        <f t="shared" si="20"/>
        <v>1A</v>
      </c>
      <c r="Z117" s="16" t="str">
        <f>CONCATENATE(Table6[[#This Row],[Column1]]," ",Table6[[#This Row],[Column2]]," ",Table6[[#This Row],[Column3]])</f>
        <v>1⁄2–13 UNC 1A</v>
      </c>
      <c r="AA117" s="16">
        <f t="shared" si="21"/>
        <v>1.5E-3</v>
      </c>
      <c r="AB117" s="16">
        <f t="shared" si="22"/>
        <v>0.4985</v>
      </c>
      <c r="AC117" s="16">
        <f t="shared" si="23"/>
        <v>0.48220000000000002</v>
      </c>
      <c r="AD117" s="16" t="str">
        <f t="shared" si="24"/>
        <v>—</v>
      </c>
      <c r="AE117" s="16">
        <f t="shared" si="25"/>
        <v>0.44850000000000001</v>
      </c>
      <c r="AF117" s="16">
        <f t="shared" si="26"/>
        <v>0.44109999999999999</v>
      </c>
      <c r="AG117" s="16">
        <f t="shared" si="27"/>
        <v>0.40689999999999998</v>
      </c>
      <c r="AH117" s="16" t="str">
        <f t="shared" si="28"/>
        <v>1B</v>
      </c>
      <c r="AI117" s="16">
        <f t="shared" si="29"/>
        <v>0.41699999999999998</v>
      </c>
      <c r="AJ117" s="16">
        <f t="shared" si="30"/>
        <v>0.434</v>
      </c>
      <c r="AK117" s="16">
        <f t="shared" si="31"/>
        <v>0.45</v>
      </c>
      <c r="AL117" s="16">
        <f t="shared" si="32"/>
        <v>0.4597</v>
      </c>
      <c r="AM117" s="16">
        <f t="shared" si="33"/>
        <v>0.5</v>
      </c>
      <c r="AR117" s="17"/>
      <c r="AS117" s="77"/>
    </row>
    <row r="118" spans="3:45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34"/>
        <v>0</v>
      </c>
      <c r="U118" s="16">
        <f t="shared" si="34"/>
        <v>0</v>
      </c>
      <c r="W118" s="16" t="str">
        <f t="shared" si="18"/>
        <v>1⁄2–13</v>
      </c>
      <c r="X118" s="16" t="str">
        <f t="shared" si="19"/>
        <v>UNC</v>
      </c>
      <c r="Y118" s="16" t="str">
        <f t="shared" si="20"/>
        <v>2A</v>
      </c>
      <c r="Z118" s="16" t="str">
        <f>CONCATENATE(Table6[[#This Row],[Column1]]," ",Table6[[#This Row],[Column2]]," ",Table6[[#This Row],[Column3]])</f>
        <v>1⁄2–13 UNC 2A</v>
      </c>
      <c r="AA118" s="16">
        <f t="shared" si="21"/>
        <v>1.5E-3</v>
      </c>
      <c r="AB118" s="16">
        <f t="shared" si="22"/>
        <v>0.4985</v>
      </c>
      <c r="AC118" s="16">
        <f t="shared" si="23"/>
        <v>0.48759999999999998</v>
      </c>
      <c r="AD118" s="16">
        <f t="shared" si="24"/>
        <v>0.48220000000000002</v>
      </c>
      <c r="AE118" s="16">
        <f t="shared" si="25"/>
        <v>0.44850000000000001</v>
      </c>
      <c r="AF118" s="16">
        <f t="shared" si="26"/>
        <v>0.44350000000000001</v>
      </c>
      <c r="AG118" s="16">
        <f t="shared" si="27"/>
        <v>0.40689999999999998</v>
      </c>
      <c r="AH118" s="16" t="str">
        <f t="shared" si="28"/>
        <v>2B</v>
      </c>
      <c r="AI118" s="16">
        <f t="shared" si="29"/>
        <v>0.41699999999999998</v>
      </c>
      <c r="AJ118" s="16">
        <f t="shared" si="30"/>
        <v>0.434</v>
      </c>
      <c r="AK118" s="16">
        <f t="shared" si="31"/>
        <v>0.45</v>
      </c>
      <c r="AL118" s="16">
        <f t="shared" si="32"/>
        <v>0.45650000000000002</v>
      </c>
      <c r="AM118" s="16">
        <f t="shared" si="33"/>
        <v>0.5</v>
      </c>
      <c r="AR118" s="17"/>
      <c r="AS118" s="77"/>
    </row>
    <row r="119" spans="3:45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34"/>
        <v>0</v>
      </c>
      <c r="U119" s="16">
        <f t="shared" si="34"/>
        <v>0</v>
      </c>
      <c r="W119" s="16" t="str">
        <f t="shared" si="18"/>
        <v>1⁄2–13</v>
      </c>
      <c r="X119" s="16" t="str">
        <f t="shared" si="19"/>
        <v>UNC</v>
      </c>
      <c r="Y119" s="16" t="str">
        <f t="shared" si="20"/>
        <v>3A</v>
      </c>
      <c r="Z119" s="16" t="str">
        <f>CONCATENATE(Table6[[#This Row],[Column1]]," ",Table6[[#This Row],[Column2]]," ",Table6[[#This Row],[Column3]])</f>
        <v>1⁄2–13 UNC 3A</v>
      </c>
      <c r="AA119" s="16">
        <f t="shared" si="21"/>
        <v>0</v>
      </c>
      <c r="AB119" s="16">
        <f t="shared" si="22"/>
        <v>0.5</v>
      </c>
      <c r="AC119" s="16">
        <f t="shared" si="23"/>
        <v>0.48909999999999998</v>
      </c>
      <c r="AD119" s="16" t="str">
        <f t="shared" si="24"/>
        <v>—</v>
      </c>
      <c r="AE119" s="16">
        <f t="shared" si="25"/>
        <v>0.45</v>
      </c>
      <c r="AF119" s="16">
        <f t="shared" si="26"/>
        <v>0.44629999999999997</v>
      </c>
      <c r="AG119" s="16">
        <f t="shared" si="27"/>
        <v>0.40839999999999999</v>
      </c>
      <c r="AH119" s="16" t="str">
        <f t="shared" si="28"/>
        <v>3B</v>
      </c>
      <c r="AI119" s="16">
        <f t="shared" si="29"/>
        <v>0.41699999999999998</v>
      </c>
      <c r="AJ119" s="16">
        <f t="shared" si="30"/>
        <v>0.4284</v>
      </c>
      <c r="AK119" s="16">
        <f t="shared" si="31"/>
        <v>0.45</v>
      </c>
      <c r="AL119" s="16">
        <f t="shared" si="32"/>
        <v>0.45479999999999998</v>
      </c>
      <c r="AM119" s="16">
        <f t="shared" si="33"/>
        <v>0.5</v>
      </c>
      <c r="AR119" s="17"/>
      <c r="AS119" s="77"/>
    </row>
    <row r="120" spans="3:45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34"/>
        <v>1⁄2–14</v>
      </c>
      <c r="U120" s="16" t="str">
        <f t="shared" si="34"/>
        <v>UNS</v>
      </c>
      <c r="W120" s="16" t="str">
        <f t="shared" si="18"/>
        <v>1⁄2–14</v>
      </c>
      <c r="X120" s="16" t="str">
        <f t="shared" si="19"/>
        <v>UNS</v>
      </c>
      <c r="Y120" s="16" t="str">
        <f t="shared" si="20"/>
        <v>2A</v>
      </c>
      <c r="Z120" s="16" t="str">
        <f>CONCATENATE(Table6[[#This Row],[Column1]]," ",Table6[[#This Row],[Column2]]," ",Table6[[#This Row],[Column3]])</f>
        <v>1⁄2–14 UNS 2A</v>
      </c>
      <c r="AA120" s="16">
        <f t="shared" si="21"/>
        <v>1.5E-3</v>
      </c>
      <c r="AB120" s="16">
        <f t="shared" si="22"/>
        <v>0.4985</v>
      </c>
      <c r="AC120" s="16">
        <f t="shared" si="23"/>
        <v>0.48820000000000002</v>
      </c>
      <c r="AD120" s="16" t="str">
        <f t="shared" si="24"/>
        <v>—</v>
      </c>
      <c r="AE120" s="16">
        <f t="shared" si="25"/>
        <v>0.4521</v>
      </c>
      <c r="AF120" s="16">
        <f t="shared" si="26"/>
        <v>0.4471</v>
      </c>
      <c r="AG120" s="16">
        <f t="shared" si="27"/>
        <v>0.41349999999999998</v>
      </c>
      <c r="AH120" s="16" t="str">
        <f t="shared" si="28"/>
        <v>2B</v>
      </c>
      <c r="AI120" s="16">
        <f t="shared" si="29"/>
        <v>0.42299999999999999</v>
      </c>
      <c r="AJ120" s="16">
        <f t="shared" si="30"/>
        <v>0.438</v>
      </c>
      <c r="AK120" s="16">
        <f t="shared" si="31"/>
        <v>0.4536</v>
      </c>
      <c r="AL120" s="16">
        <f t="shared" si="32"/>
        <v>0.46010000000000001</v>
      </c>
      <c r="AM120" s="16">
        <f t="shared" si="33"/>
        <v>0.5</v>
      </c>
      <c r="AR120" s="17"/>
      <c r="AS120" s="77"/>
    </row>
    <row r="121" spans="3:45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34"/>
        <v>1⁄2–16</v>
      </c>
      <c r="U121" s="16" t="str">
        <f t="shared" si="34"/>
        <v>UN</v>
      </c>
      <c r="W121" s="16" t="str">
        <f t="shared" si="18"/>
        <v>1⁄2–16</v>
      </c>
      <c r="X121" s="16" t="str">
        <f t="shared" si="19"/>
        <v>UN</v>
      </c>
      <c r="Y121" s="16" t="str">
        <f t="shared" si="20"/>
        <v>2A</v>
      </c>
      <c r="Z121" s="16" t="str">
        <f>CONCATENATE(Table6[[#This Row],[Column1]]," ",Table6[[#This Row],[Column2]]," ",Table6[[#This Row],[Column3]])</f>
        <v>1⁄2–16 UN 2A</v>
      </c>
      <c r="AA121" s="16">
        <f t="shared" si="21"/>
        <v>1.4E-3</v>
      </c>
      <c r="AB121" s="16">
        <f t="shared" si="22"/>
        <v>0.49859999999999999</v>
      </c>
      <c r="AC121" s="16">
        <f t="shared" si="23"/>
        <v>0.48920000000000002</v>
      </c>
      <c r="AD121" s="16" t="str">
        <f t="shared" si="24"/>
        <v>—</v>
      </c>
      <c r="AE121" s="16">
        <f t="shared" si="25"/>
        <v>0.45800000000000002</v>
      </c>
      <c r="AF121" s="16">
        <f t="shared" si="26"/>
        <v>0.45329999999999998</v>
      </c>
      <c r="AG121" s="16">
        <f t="shared" si="27"/>
        <v>0.42409999999999998</v>
      </c>
      <c r="AH121" s="16" t="str">
        <f t="shared" si="28"/>
        <v>2B</v>
      </c>
      <c r="AI121" s="16">
        <f t="shared" si="29"/>
        <v>0.432</v>
      </c>
      <c r="AJ121" s="16">
        <f t="shared" si="30"/>
        <v>0.44600000000000001</v>
      </c>
      <c r="AK121" s="16">
        <f t="shared" si="31"/>
        <v>0.45939999999999998</v>
      </c>
      <c r="AL121" s="16">
        <f t="shared" si="32"/>
        <v>0.46550000000000002</v>
      </c>
      <c r="AM121" s="16">
        <f t="shared" si="33"/>
        <v>0.5</v>
      </c>
      <c r="AR121" s="17"/>
      <c r="AS121" s="77"/>
    </row>
    <row r="122" spans="3:45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34"/>
        <v>0</v>
      </c>
      <c r="U122" s="16">
        <f t="shared" si="34"/>
        <v>0</v>
      </c>
      <c r="W122" s="16" t="str">
        <f t="shared" si="18"/>
        <v>1⁄2–16</v>
      </c>
      <c r="X122" s="16" t="str">
        <f t="shared" si="19"/>
        <v>UN</v>
      </c>
      <c r="Y122" s="16" t="str">
        <f t="shared" si="20"/>
        <v>3A</v>
      </c>
      <c r="Z122" s="16" t="str">
        <f>CONCATENATE(Table6[[#This Row],[Column1]]," ",Table6[[#This Row],[Column2]]," ",Table6[[#This Row],[Column3]])</f>
        <v>1⁄2–16 UN 3A</v>
      </c>
      <c r="AA122" s="16">
        <f t="shared" si="21"/>
        <v>0</v>
      </c>
      <c r="AB122" s="16">
        <f t="shared" si="22"/>
        <v>0.5</v>
      </c>
      <c r="AC122" s="16">
        <f t="shared" si="23"/>
        <v>0.49059999999999998</v>
      </c>
      <c r="AD122" s="16" t="str">
        <f t="shared" si="24"/>
        <v>—</v>
      </c>
      <c r="AE122" s="16">
        <f t="shared" si="25"/>
        <v>0.45939999999999998</v>
      </c>
      <c r="AF122" s="16">
        <f t="shared" si="26"/>
        <v>0.45590000000000003</v>
      </c>
      <c r="AG122" s="16">
        <f t="shared" si="27"/>
        <v>0.42549999999999999</v>
      </c>
      <c r="AH122" s="16" t="str">
        <f t="shared" si="28"/>
        <v>3B</v>
      </c>
      <c r="AI122" s="16">
        <f t="shared" si="29"/>
        <v>0.432</v>
      </c>
      <c r="AJ122" s="16">
        <f t="shared" si="30"/>
        <v>0.44190000000000002</v>
      </c>
      <c r="AK122" s="16">
        <f t="shared" si="31"/>
        <v>0.45939999999999998</v>
      </c>
      <c r="AL122" s="16">
        <f t="shared" si="32"/>
        <v>0.46400000000000002</v>
      </c>
      <c r="AM122" s="16">
        <f t="shared" si="33"/>
        <v>0.5</v>
      </c>
      <c r="AR122" s="17"/>
      <c r="AS122" s="77"/>
    </row>
    <row r="123" spans="3:45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34"/>
        <v>1⁄2–18</v>
      </c>
      <c r="U123" s="16" t="str">
        <f t="shared" si="34"/>
        <v>UNS</v>
      </c>
      <c r="W123" s="16" t="str">
        <f t="shared" si="18"/>
        <v>1⁄2–18</v>
      </c>
      <c r="X123" s="16" t="str">
        <f t="shared" si="19"/>
        <v>UNS</v>
      </c>
      <c r="Y123" s="16" t="str">
        <f t="shared" si="20"/>
        <v>2A</v>
      </c>
      <c r="Z123" s="16" t="str">
        <f>CONCATENATE(Table6[[#This Row],[Column1]]," ",Table6[[#This Row],[Column2]]," ",Table6[[#This Row],[Column3]])</f>
        <v>1⁄2–18 UNS 2A</v>
      </c>
      <c r="AA123" s="16">
        <f t="shared" si="21"/>
        <v>1.2999999999999999E-3</v>
      </c>
      <c r="AB123" s="16">
        <f t="shared" si="22"/>
        <v>0.49869999999999998</v>
      </c>
      <c r="AC123" s="16">
        <f t="shared" si="23"/>
        <v>0.49</v>
      </c>
      <c r="AD123" s="16" t="str">
        <f t="shared" si="24"/>
        <v>—</v>
      </c>
      <c r="AE123" s="16">
        <f t="shared" si="25"/>
        <v>0.46260000000000001</v>
      </c>
      <c r="AF123" s="16">
        <f t="shared" si="26"/>
        <v>0.4582</v>
      </c>
      <c r="AG123" s="16">
        <f t="shared" si="27"/>
        <v>0.43259999999999998</v>
      </c>
      <c r="AH123" s="16" t="str">
        <f t="shared" si="28"/>
        <v>2B</v>
      </c>
      <c r="AI123" s="16">
        <f t="shared" si="29"/>
        <v>0.44</v>
      </c>
      <c r="AJ123" s="16">
        <f t="shared" si="30"/>
        <v>0.45300000000000001</v>
      </c>
      <c r="AK123" s="16">
        <f t="shared" si="31"/>
        <v>0.46389999999999998</v>
      </c>
      <c r="AL123" s="16">
        <f t="shared" si="32"/>
        <v>0.46970000000000001</v>
      </c>
      <c r="AM123" s="16">
        <f t="shared" si="33"/>
        <v>0.5</v>
      </c>
      <c r="AR123" s="17"/>
      <c r="AS123" s="77"/>
    </row>
    <row r="124" spans="3:45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34"/>
        <v>1⁄2–20</v>
      </c>
      <c r="U124" s="16" t="str">
        <f t="shared" si="34"/>
        <v>UNF</v>
      </c>
      <c r="W124" s="16" t="str">
        <f t="shared" si="18"/>
        <v>1⁄2–20</v>
      </c>
      <c r="X124" s="16" t="str">
        <f t="shared" si="19"/>
        <v>UNF</v>
      </c>
      <c r="Y124" s="16" t="str">
        <f t="shared" si="20"/>
        <v>1A</v>
      </c>
      <c r="Z124" s="16" t="str">
        <f>CONCATENATE(Table6[[#This Row],[Column1]]," ",Table6[[#This Row],[Column2]]," ",Table6[[#This Row],[Column3]])</f>
        <v>1⁄2–20 UNF 1A</v>
      </c>
      <c r="AA124" s="16">
        <f t="shared" si="21"/>
        <v>1.2999999999999999E-3</v>
      </c>
      <c r="AB124" s="16">
        <f t="shared" si="22"/>
        <v>0.49869999999999998</v>
      </c>
      <c r="AC124" s="16">
        <f t="shared" si="23"/>
        <v>0.48649999999999999</v>
      </c>
      <c r="AD124" s="16" t="str">
        <f t="shared" si="24"/>
        <v>—</v>
      </c>
      <c r="AE124" s="16">
        <f t="shared" si="25"/>
        <v>0.4662</v>
      </c>
      <c r="AF124" s="16">
        <f t="shared" si="26"/>
        <v>0.45979999999999999</v>
      </c>
      <c r="AG124" s="16">
        <f t="shared" si="27"/>
        <v>0.43919999999999998</v>
      </c>
      <c r="AH124" s="16" t="str">
        <f t="shared" si="28"/>
        <v>1B</v>
      </c>
      <c r="AI124" s="16">
        <f t="shared" si="29"/>
        <v>0.44600000000000001</v>
      </c>
      <c r="AJ124" s="16">
        <f t="shared" si="30"/>
        <v>0.45700000000000002</v>
      </c>
      <c r="AK124" s="16">
        <f t="shared" si="31"/>
        <v>0.46750000000000003</v>
      </c>
      <c r="AL124" s="16">
        <f t="shared" si="32"/>
        <v>0.47589999999999999</v>
      </c>
      <c r="AM124" s="16">
        <f t="shared" si="33"/>
        <v>0.5</v>
      </c>
      <c r="AR124" s="17"/>
      <c r="AS124" s="77"/>
    </row>
    <row r="125" spans="3:45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34"/>
        <v>0</v>
      </c>
      <c r="U125" s="16">
        <f t="shared" si="34"/>
        <v>0</v>
      </c>
      <c r="W125" s="16" t="str">
        <f t="shared" si="18"/>
        <v>1⁄2–20</v>
      </c>
      <c r="X125" s="16" t="str">
        <f t="shared" si="19"/>
        <v>UNF</v>
      </c>
      <c r="Y125" s="16" t="str">
        <f t="shared" si="20"/>
        <v>2A</v>
      </c>
      <c r="Z125" s="16" t="str">
        <f>CONCATENATE(Table6[[#This Row],[Column1]]," ",Table6[[#This Row],[Column2]]," ",Table6[[#This Row],[Column3]])</f>
        <v>1⁄2–20 UNF 2A</v>
      </c>
      <c r="AA125" s="16">
        <f t="shared" si="21"/>
        <v>1.2999999999999999E-3</v>
      </c>
      <c r="AB125" s="16">
        <f t="shared" si="22"/>
        <v>0.49869999999999998</v>
      </c>
      <c r="AC125" s="16">
        <f t="shared" si="23"/>
        <v>0.49059999999999998</v>
      </c>
      <c r="AD125" s="16" t="str">
        <f t="shared" si="24"/>
        <v>—</v>
      </c>
      <c r="AE125" s="16">
        <f t="shared" si="25"/>
        <v>0.4662</v>
      </c>
      <c r="AF125" s="16">
        <f t="shared" si="26"/>
        <v>0.46189999999999998</v>
      </c>
      <c r="AG125" s="16">
        <f t="shared" si="27"/>
        <v>0.43919999999999998</v>
      </c>
      <c r="AH125" s="16" t="str">
        <f t="shared" si="28"/>
        <v>2B</v>
      </c>
      <c r="AI125" s="16">
        <f t="shared" si="29"/>
        <v>0.44600000000000001</v>
      </c>
      <c r="AJ125" s="16">
        <f t="shared" si="30"/>
        <v>0.45700000000000002</v>
      </c>
      <c r="AK125" s="16">
        <f t="shared" si="31"/>
        <v>0.46750000000000003</v>
      </c>
      <c r="AL125" s="16">
        <f t="shared" si="32"/>
        <v>0.47310000000000002</v>
      </c>
      <c r="AM125" s="16">
        <f t="shared" si="33"/>
        <v>0.5</v>
      </c>
      <c r="AR125" s="17"/>
      <c r="AS125" s="77"/>
    </row>
    <row r="126" spans="3:45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34"/>
        <v>0</v>
      </c>
      <c r="U126" s="16">
        <f t="shared" si="34"/>
        <v>0</v>
      </c>
      <c r="W126" s="16" t="str">
        <f t="shared" si="18"/>
        <v>1⁄2–20</v>
      </c>
      <c r="X126" s="16" t="str">
        <f t="shared" si="19"/>
        <v>UNF</v>
      </c>
      <c r="Y126" s="16" t="str">
        <f t="shared" si="20"/>
        <v>3A</v>
      </c>
      <c r="Z126" s="16" t="str">
        <f>CONCATENATE(Table6[[#This Row],[Column1]]," ",Table6[[#This Row],[Column2]]," ",Table6[[#This Row],[Column3]])</f>
        <v>1⁄2–20 UNF 3A</v>
      </c>
      <c r="AA126" s="16">
        <f t="shared" si="21"/>
        <v>0</v>
      </c>
      <c r="AB126" s="16">
        <f t="shared" si="22"/>
        <v>0.5</v>
      </c>
      <c r="AC126" s="16">
        <f t="shared" si="23"/>
        <v>0.4919</v>
      </c>
      <c r="AD126" s="16" t="str">
        <f t="shared" si="24"/>
        <v>—</v>
      </c>
      <c r="AE126" s="16">
        <f t="shared" si="25"/>
        <v>0.46750000000000003</v>
      </c>
      <c r="AF126" s="16">
        <f t="shared" si="26"/>
        <v>0.46429999999999999</v>
      </c>
      <c r="AG126" s="16">
        <f t="shared" si="27"/>
        <v>0.4405</v>
      </c>
      <c r="AH126" s="16" t="str">
        <f t="shared" si="28"/>
        <v>3B</v>
      </c>
      <c r="AI126" s="16">
        <f t="shared" si="29"/>
        <v>0.44600000000000001</v>
      </c>
      <c r="AJ126" s="16">
        <f t="shared" si="30"/>
        <v>0.45369999999999999</v>
      </c>
      <c r="AK126" s="16">
        <f t="shared" si="31"/>
        <v>0.46750000000000003</v>
      </c>
      <c r="AL126" s="16">
        <f t="shared" si="32"/>
        <v>0.47170000000000001</v>
      </c>
      <c r="AM126" s="16">
        <f t="shared" si="33"/>
        <v>0.5</v>
      </c>
      <c r="AR126" s="17"/>
      <c r="AS126" s="77"/>
    </row>
    <row r="127" spans="3:45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34"/>
        <v>1⁄2–24</v>
      </c>
      <c r="U127" s="16" t="str">
        <f t="shared" si="34"/>
        <v>UNS</v>
      </c>
      <c r="W127" s="16" t="str">
        <f t="shared" si="18"/>
        <v>1⁄2–24</v>
      </c>
      <c r="X127" s="16" t="str">
        <f t="shared" si="19"/>
        <v>UNS</v>
      </c>
      <c r="Y127" s="16" t="str">
        <f t="shared" si="20"/>
        <v>2A</v>
      </c>
      <c r="Z127" s="16" t="str">
        <f>CONCATENATE(Table6[[#This Row],[Column1]]," ",Table6[[#This Row],[Column2]]," ",Table6[[#This Row],[Column3]])</f>
        <v>1⁄2–24 UNS 2A</v>
      </c>
      <c r="AA127" s="16">
        <f t="shared" si="21"/>
        <v>1.1999999999999999E-3</v>
      </c>
      <c r="AB127" s="16">
        <f t="shared" si="22"/>
        <v>0.49880000000000002</v>
      </c>
      <c r="AC127" s="16">
        <f t="shared" si="23"/>
        <v>0.49159999999999998</v>
      </c>
      <c r="AD127" s="16" t="str">
        <f t="shared" si="24"/>
        <v>—</v>
      </c>
      <c r="AE127" s="16">
        <f t="shared" si="25"/>
        <v>0.47170000000000001</v>
      </c>
      <c r="AF127" s="16">
        <f t="shared" si="26"/>
        <v>0.46779999999999999</v>
      </c>
      <c r="AG127" s="16">
        <f t="shared" si="27"/>
        <v>0.44919999999999999</v>
      </c>
      <c r="AH127" s="16" t="str">
        <f t="shared" si="28"/>
        <v>2B</v>
      </c>
      <c r="AI127" s="16">
        <f t="shared" si="29"/>
        <v>0.45500000000000002</v>
      </c>
      <c r="AJ127" s="16">
        <f t="shared" si="30"/>
        <v>0.46500000000000002</v>
      </c>
      <c r="AK127" s="16">
        <f t="shared" si="31"/>
        <v>0.47289999999999999</v>
      </c>
      <c r="AL127" s="16">
        <f t="shared" si="32"/>
        <v>0.47799999999999998</v>
      </c>
      <c r="AM127" s="16">
        <f t="shared" si="33"/>
        <v>0.5</v>
      </c>
      <c r="AR127" s="17"/>
      <c r="AS127" s="77"/>
    </row>
    <row r="128" spans="3:45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34"/>
        <v>1⁄2–27</v>
      </c>
      <c r="U128" s="16" t="str">
        <f t="shared" si="34"/>
        <v>UNS</v>
      </c>
      <c r="W128" s="16" t="str">
        <f t="shared" si="18"/>
        <v>1⁄2–27</v>
      </c>
      <c r="X128" s="16" t="str">
        <f t="shared" si="19"/>
        <v>UNS</v>
      </c>
      <c r="Y128" s="16" t="str">
        <f t="shared" si="20"/>
        <v>2A</v>
      </c>
      <c r="Z128" s="16" t="str">
        <f>CONCATENATE(Table6[[#This Row],[Column1]]," ",Table6[[#This Row],[Column2]]," ",Table6[[#This Row],[Column3]])</f>
        <v>1⁄2–27 UNS 2A</v>
      </c>
      <c r="AA128" s="16">
        <f t="shared" si="21"/>
        <v>1.1000000000000001E-3</v>
      </c>
      <c r="AB128" s="16">
        <f t="shared" si="22"/>
        <v>0.49890000000000001</v>
      </c>
      <c r="AC128" s="16">
        <f t="shared" si="23"/>
        <v>0.49220000000000003</v>
      </c>
      <c r="AD128" s="16" t="str">
        <f t="shared" si="24"/>
        <v>—</v>
      </c>
      <c r="AE128" s="16">
        <f t="shared" si="25"/>
        <v>0.4748</v>
      </c>
      <c r="AF128" s="16">
        <f t="shared" si="26"/>
        <v>0.47110000000000002</v>
      </c>
      <c r="AG128" s="16">
        <f t="shared" si="27"/>
        <v>0.45479999999999998</v>
      </c>
      <c r="AH128" s="16" t="str">
        <f t="shared" si="28"/>
        <v>2B</v>
      </c>
      <c r="AI128" s="16">
        <f t="shared" si="29"/>
        <v>0.46</v>
      </c>
      <c r="AJ128" s="16">
        <f t="shared" si="30"/>
        <v>0.46899999999999997</v>
      </c>
      <c r="AK128" s="16">
        <f t="shared" si="31"/>
        <v>0.47589999999999999</v>
      </c>
      <c r="AL128" s="16">
        <f t="shared" si="32"/>
        <v>0.48070000000000002</v>
      </c>
      <c r="AM128" s="16">
        <f t="shared" si="33"/>
        <v>0.5</v>
      </c>
      <c r="AR128" s="17"/>
      <c r="AS128" s="77"/>
    </row>
    <row r="129" spans="3:45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34"/>
        <v>1⁄2–28</v>
      </c>
      <c r="U129" s="16" t="str">
        <f t="shared" si="34"/>
        <v>UNEF</v>
      </c>
      <c r="W129" s="16" t="str">
        <f t="shared" si="18"/>
        <v>1⁄2–28</v>
      </c>
      <c r="X129" s="16" t="str">
        <f t="shared" si="19"/>
        <v>UNEF</v>
      </c>
      <c r="Y129" s="16" t="str">
        <f t="shared" si="20"/>
        <v>2A</v>
      </c>
      <c r="Z129" s="16" t="str">
        <f>CONCATENATE(Table6[[#This Row],[Column1]]," ",Table6[[#This Row],[Column2]]," ",Table6[[#This Row],[Column3]])</f>
        <v>1⁄2–28 UNEF 2A</v>
      </c>
      <c r="AA129" s="16">
        <f t="shared" si="21"/>
        <v>1.1000000000000001E-3</v>
      </c>
      <c r="AB129" s="16">
        <f t="shared" si="22"/>
        <v>0.49890000000000001</v>
      </c>
      <c r="AC129" s="16">
        <f t="shared" si="23"/>
        <v>0.4924</v>
      </c>
      <c r="AD129" s="16" t="str">
        <f t="shared" si="24"/>
        <v>—</v>
      </c>
      <c r="AE129" s="16">
        <f t="shared" si="25"/>
        <v>0.47570000000000001</v>
      </c>
      <c r="AF129" s="16">
        <f t="shared" si="26"/>
        <v>0.47199999999999998</v>
      </c>
      <c r="AG129" s="16">
        <f t="shared" si="27"/>
        <v>0.45629999999999998</v>
      </c>
      <c r="AH129" s="16" t="str">
        <f t="shared" si="28"/>
        <v>2B</v>
      </c>
      <c r="AI129" s="16">
        <f t="shared" si="29"/>
        <v>0.46100000000000002</v>
      </c>
      <c r="AJ129" s="16">
        <f t="shared" si="30"/>
        <v>0.47</v>
      </c>
      <c r="AK129" s="16">
        <f t="shared" si="31"/>
        <v>0.4768</v>
      </c>
      <c r="AL129" s="16">
        <f t="shared" si="32"/>
        <v>0.48159999999999997</v>
      </c>
      <c r="AM129" s="16">
        <f t="shared" si="33"/>
        <v>0.5</v>
      </c>
      <c r="AR129" s="17"/>
      <c r="AS129" s="77"/>
    </row>
    <row r="130" spans="3:45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34"/>
        <v>0</v>
      </c>
      <c r="U130" s="16">
        <f t="shared" si="34"/>
        <v>0</v>
      </c>
      <c r="W130" s="16" t="str">
        <f t="shared" si="18"/>
        <v>1⁄2–28</v>
      </c>
      <c r="X130" s="16" t="str">
        <f t="shared" si="19"/>
        <v>UNEF</v>
      </c>
      <c r="Y130" s="16" t="str">
        <f t="shared" si="20"/>
        <v>3A</v>
      </c>
      <c r="Z130" s="16" t="str">
        <f>CONCATENATE(Table6[[#This Row],[Column1]]," ",Table6[[#This Row],[Column2]]," ",Table6[[#This Row],[Column3]])</f>
        <v>1⁄2–28 UNEF 3A</v>
      </c>
      <c r="AA130" s="16">
        <f t="shared" si="21"/>
        <v>0</v>
      </c>
      <c r="AB130" s="16">
        <f t="shared" si="22"/>
        <v>0.5</v>
      </c>
      <c r="AC130" s="16">
        <f t="shared" si="23"/>
        <v>0.49349999999999999</v>
      </c>
      <c r="AD130" s="16" t="str">
        <f t="shared" si="24"/>
        <v>—</v>
      </c>
      <c r="AE130" s="16">
        <f t="shared" si="25"/>
        <v>0.4768</v>
      </c>
      <c r="AF130" s="16">
        <f t="shared" si="26"/>
        <v>0.47399999999999998</v>
      </c>
      <c r="AG130" s="16">
        <f t="shared" si="27"/>
        <v>0.45739999999999997</v>
      </c>
      <c r="AH130" s="16" t="str">
        <f t="shared" si="28"/>
        <v>3B</v>
      </c>
      <c r="AI130" s="16">
        <f t="shared" si="29"/>
        <v>0.46100000000000002</v>
      </c>
      <c r="AJ130" s="16">
        <f t="shared" si="30"/>
        <v>0.46760000000000002</v>
      </c>
      <c r="AK130" s="16">
        <f t="shared" si="31"/>
        <v>0.4768</v>
      </c>
      <c r="AL130" s="16">
        <f t="shared" si="32"/>
        <v>0.48039999999999999</v>
      </c>
      <c r="AM130" s="16">
        <f t="shared" si="33"/>
        <v>0.5</v>
      </c>
      <c r="AR130" s="17"/>
      <c r="AS130" s="77"/>
    </row>
    <row r="131" spans="3:45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34"/>
        <v>1⁄2–32</v>
      </c>
      <c r="U131" s="16" t="str">
        <f t="shared" si="34"/>
        <v>UN</v>
      </c>
      <c r="W131" s="16" t="str">
        <f t="shared" si="18"/>
        <v>1⁄2–32</v>
      </c>
      <c r="X131" s="16" t="str">
        <f t="shared" si="19"/>
        <v>UN</v>
      </c>
      <c r="Y131" s="16" t="str">
        <f t="shared" si="20"/>
        <v>2A</v>
      </c>
      <c r="Z131" s="16" t="str">
        <f>CONCATENATE(Table6[[#This Row],[Column1]]," ",Table6[[#This Row],[Column2]]," ",Table6[[#This Row],[Column3]])</f>
        <v>1⁄2–32 UN 2A</v>
      </c>
      <c r="AA131" s="16">
        <f t="shared" si="21"/>
        <v>1E-3</v>
      </c>
      <c r="AB131" s="16">
        <f t="shared" si="22"/>
        <v>0.499</v>
      </c>
      <c r="AC131" s="16">
        <f t="shared" si="23"/>
        <v>0.49299999999999999</v>
      </c>
      <c r="AD131" s="16" t="str">
        <f t="shared" si="24"/>
        <v>—</v>
      </c>
      <c r="AE131" s="16">
        <f t="shared" si="25"/>
        <v>0.47870000000000001</v>
      </c>
      <c r="AF131" s="16">
        <f t="shared" si="26"/>
        <v>0.47520000000000001</v>
      </c>
      <c r="AG131" s="16">
        <f t="shared" si="27"/>
        <v>0.46179999999999999</v>
      </c>
      <c r="AH131" s="16" t="str">
        <f t="shared" si="28"/>
        <v>2B</v>
      </c>
      <c r="AI131" s="16">
        <f t="shared" si="29"/>
        <v>0.46600000000000003</v>
      </c>
      <c r="AJ131" s="16">
        <f t="shared" si="30"/>
        <v>0.47399999999999998</v>
      </c>
      <c r="AK131" s="16">
        <f t="shared" si="31"/>
        <v>0.47970000000000002</v>
      </c>
      <c r="AL131" s="16">
        <f t="shared" si="32"/>
        <v>0.48420000000000002</v>
      </c>
      <c r="AM131" s="16">
        <f t="shared" si="33"/>
        <v>0.5</v>
      </c>
      <c r="AR131" s="17"/>
      <c r="AS131" s="77"/>
    </row>
    <row r="132" spans="3:45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34"/>
        <v>0</v>
      </c>
      <c r="U132" s="16">
        <f t="shared" si="34"/>
        <v>0</v>
      </c>
      <c r="W132" s="16" t="str">
        <f t="shared" ref="W132:W195" si="35">IF(T132=0,IF(T131=0,T130,T131),T132)</f>
        <v>1⁄2–32</v>
      </c>
      <c r="X132" s="16" t="str">
        <f t="shared" ref="X132:X195" si="36">IF(U132=0,IF(U131=0,U130,U131),U132)</f>
        <v>UN</v>
      </c>
      <c r="Y132" s="16" t="str">
        <f t="shared" ref="Y132:Y195" si="37">IF(OR($C132="1A",$C132="2A",$C132="3A"),C132,E132)</f>
        <v>3A</v>
      </c>
      <c r="Z132" s="16" t="str">
        <f>CONCATENATE(Table6[[#This Row],[Column1]]," ",Table6[[#This Row],[Column2]]," ",Table6[[#This Row],[Column3]])</f>
        <v>1⁄2–32 UN 3A</v>
      </c>
      <c r="AA132" s="16">
        <f t="shared" ref="AA132:AA195" si="38">IF(OR($C132="1A",$C132="2A",$C132="3A"),D132,F132)</f>
        <v>0</v>
      </c>
      <c r="AB132" s="16">
        <f t="shared" ref="AB132:AB195" si="39">IF(OR($C132="1A",$C132="2A",$C132="3A"),E132,G132)</f>
        <v>0.5</v>
      </c>
      <c r="AC132" s="16">
        <f t="shared" ref="AC132:AC195" si="40">IF(OR($C132="1A",$C132="2A",$C132="3A"),F132,H132)</f>
        <v>0.49399999999999999</v>
      </c>
      <c r="AD132" s="16" t="str">
        <f t="shared" ref="AD132:AD195" si="41">IF(OR($C132="1A",$C132="2A",$C132="3A"),G132,I132)</f>
        <v>—</v>
      </c>
      <c r="AE132" s="16">
        <f t="shared" ref="AE132:AE195" si="42">IF(OR($C132="1A",$C132="2A",$C132="3A"),H132,J132)</f>
        <v>0.47970000000000002</v>
      </c>
      <c r="AF132" s="16">
        <f t="shared" ref="AF132:AF195" si="43">IF(OR($C132="1A",$C132="2A",$C132="3A"),I132,K132)</f>
        <v>0.47710000000000002</v>
      </c>
      <c r="AG132" s="16">
        <f t="shared" ref="AG132:AG195" si="44">IF(OR($C132="1A",$C132="2A",$C132="3A"),J132,L132)</f>
        <v>0.46279999999999999</v>
      </c>
      <c r="AH132" s="16" t="str">
        <f t="shared" ref="AH132:AH195" si="45">IF(OR($C132="1A",$C132="2A",$C132="3A"),K132,M132)</f>
        <v>3B</v>
      </c>
      <c r="AI132" s="16">
        <f t="shared" ref="AI132:AI195" si="46">IF(OR($C132="1A",$C132="2A",$C132="3A"),L132,N132)</f>
        <v>0.46600000000000003</v>
      </c>
      <c r="AJ132" s="16">
        <f t="shared" ref="AJ132:AJ195" si="47">IF(OR($C132="1A",$C132="2A",$C132="3A"),M132,O132)</f>
        <v>0.47189999999999999</v>
      </c>
      <c r="AK132" s="16">
        <f t="shared" ref="AK132:AK195" si="48">IF(OR($C132="1A",$C132="2A",$C132="3A"),N132,P132)</f>
        <v>0.47970000000000002</v>
      </c>
      <c r="AL132" s="16">
        <f t="shared" ref="AL132:AL195" si="49">IF(OR($C132="1A",$C132="2A",$C132="3A"),O132,Q132)</f>
        <v>0.48309999999999997</v>
      </c>
      <c r="AM132" s="16">
        <f t="shared" ref="AM132:AM195" si="50">IF(OR($C132="1A",$C132="2A",$C132="3A"),P132,R132)</f>
        <v>0.5</v>
      </c>
      <c r="AR132" s="17"/>
      <c r="AS132" s="77"/>
    </row>
    <row r="133" spans="3:45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ref="T133:U196" si="51">IF(OR($C133="1A",$C133="2A",$C133="3A"),A133,C133)</f>
        <v>9⁄16–12</v>
      </c>
      <c r="U133" s="16" t="str">
        <f t="shared" si="51"/>
        <v>UNC</v>
      </c>
      <c r="W133" s="16" t="str">
        <f t="shared" si="35"/>
        <v>9⁄16–12</v>
      </c>
      <c r="X133" s="16" t="str">
        <f t="shared" si="36"/>
        <v>UNC</v>
      </c>
      <c r="Y133" s="16" t="str">
        <f t="shared" si="37"/>
        <v>1A</v>
      </c>
      <c r="Z133" s="16" t="str">
        <f>CONCATENATE(Table6[[#This Row],[Column1]]," ",Table6[[#This Row],[Column2]]," ",Table6[[#This Row],[Column3]])</f>
        <v>9⁄16–12 UNC 1A</v>
      </c>
      <c r="AA133" s="16">
        <f t="shared" si="38"/>
        <v>1.6000000000000001E-3</v>
      </c>
      <c r="AB133" s="16">
        <f t="shared" si="39"/>
        <v>0.56089999999999995</v>
      </c>
      <c r="AC133" s="16">
        <f t="shared" si="40"/>
        <v>0.54369999999999996</v>
      </c>
      <c r="AD133" s="16" t="str">
        <f t="shared" si="41"/>
        <v>—</v>
      </c>
      <c r="AE133" s="16">
        <f t="shared" si="42"/>
        <v>0.50680000000000003</v>
      </c>
      <c r="AF133" s="16">
        <f t="shared" si="43"/>
        <v>0.499</v>
      </c>
      <c r="AG133" s="16">
        <f t="shared" si="44"/>
        <v>0.4617</v>
      </c>
      <c r="AH133" s="16" t="str">
        <f t="shared" si="45"/>
        <v>1B</v>
      </c>
      <c r="AI133" s="16">
        <f t="shared" si="46"/>
        <v>0.47199999999999998</v>
      </c>
      <c r="AJ133" s="16">
        <f t="shared" si="47"/>
        <v>0.49</v>
      </c>
      <c r="AK133" s="16">
        <f t="shared" si="48"/>
        <v>0.50839999999999996</v>
      </c>
      <c r="AL133" s="16">
        <f t="shared" si="49"/>
        <v>0.51859999999999995</v>
      </c>
      <c r="AM133" s="16">
        <f t="shared" si="50"/>
        <v>0.5625</v>
      </c>
      <c r="AR133" s="17"/>
      <c r="AS133" s="77"/>
    </row>
    <row r="134" spans="3:45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1"/>
        <v>0</v>
      </c>
      <c r="U134" s="16">
        <f t="shared" si="51"/>
        <v>0</v>
      </c>
      <c r="W134" s="16" t="str">
        <f t="shared" si="35"/>
        <v>9⁄16–12</v>
      </c>
      <c r="X134" s="16" t="str">
        <f t="shared" si="36"/>
        <v>UNC</v>
      </c>
      <c r="Y134" s="16" t="str">
        <f t="shared" si="37"/>
        <v>2A</v>
      </c>
      <c r="Z134" s="16" t="str">
        <f>CONCATENATE(Table6[[#This Row],[Column1]]," ",Table6[[#This Row],[Column2]]," ",Table6[[#This Row],[Column3]])</f>
        <v>9⁄16–12 UNC 2A</v>
      </c>
      <c r="AA134" s="16">
        <f t="shared" si="38"/>
        <v>1.6000000000000001E-3</v>
      </c>
      <c r="AB134" s="16">
        <f t="shared" si="39"/>
        <v>0.56089999999999995</v>
      </c>
      <c r="AC134" s="16">
        <f t="shared" si="40"/>
        <v>0.54949999999999999</v>
      </c>
      <c r="AD134" s="16">
        <f t="shared" si="41"/>
        <v>0.54369999999999996</v>
      </c>
      <c r="AE134" s="16">
        <f t="shared" si="42"/>
        <v>0.50680000000000003</v>
      </c>
      <c r="AF134" s="16">
        <f t="shared" si="43"/>
        <v>0.50160000000000005</v>
      </c>
      <c r="AG134" s="16">
        <f t="shared" si="44"/>
        <v>0.4617</v>
      </c>
      <c r="AH134" s="16" t="str">
        <f t="shared" si="45"/>
        <v>2B</v>
      </c>
      <c r="AI134" s="16">
        <f t="shared" si="46"/>
        <v>0.47199999999999998</v>
      </c>
      <c r="AJ134" s="16">
        <f t="shared" si="47"/>
        <v>0.49</v>
      </c>
      <c r="AK134" s="16">
        <f t="shared" si="48"/>
        <v>0.50839999999999996</v>
      </c>
      <c r="AL134" s="16">
        <f t="shared" si="49"/>
        <v>0.51519999999999999</v>
      </c>
      <c r="AM134" s="16">
        <f t="shared" si="50"/>
        <v>0.5625</v>
      </c>
      <c r="AR134" s="17"/>
      <c r="AS134" s="77"/>
    </row>
    <row r="135" spans="3:45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1"/>
        <v>0</v>
      </c>
      <c r="U135" s="16">
        <f t="shared" si="51"/>
        <v>0</v>
      </c>
      <c r="W135" s="16" t="str">
        <f t="shared" si="35"/>
        <v>9⁄16–12</v>
      </c>
      <c r="X135" s="16" t="str">
        <f t="shared" si="36"/>
        <v>UNC</v>
      </c>
      <c r="Y135" s="16" t="str">
        <f t="shared" si="37"/>
        <v>3A</v>
      </c>
      <c r="Z135" s="16" t="str">
        <f>CONCATENATE(Table6[[#This Row],[Column1]]," ",Table6[[#This Row],[Column2]]," ",Table6[[#This Row],[Column3]])</f>
        <v>9⁄16–12 UNC 3A</v>
      </c>
      <c r="AA135" s="16">
        <f t="shared" si="38"/>
        <v>0</v>
      </c>
      <c r="AB135" s="16">
        <f t="shared" si="39"/>
        <v>0.5625</v>
      </c>
      <c r="AC135" s="16">
        <f t="shared" si="40"/>
        <v>0.55110000000000003</v>
      </c>
      <c r="AD135" s="16" t="str">
        <f t="shared" si="41"/>
        <v>—</v>
      </c>
      <c r="AE135" s="16">
        <f t="shared" si="42"/>
        <v>0.50839999999999996</v>
      </c>
      <c r="AF135" s="16">
        <f t="shared" si="43"/>
        <v>0.50449999999999995</v>
      </c>
      <c r="AG135" s="16">
        <f t="shared" si="44"/>
        <v>0.46329999999999999</v>
      </c>
      <c r="AH135" s="16" t="str">
        <f t="shared" si="45"/>
        <v>3B</v>
      </c>
      <c r="AI135" s="16">
        <f t="shared" si="46"/>
        <v>0.47199999999999998</v>
      </c>
      <c r="AJ135" s="16">
        <f t="shared" si="47"/>
        <v>0.48430000000000001</v>
      </c>
      <c r="AK135" s="16">
        <f t="shared" si="48"/>
        <v>0.50839999999999996</v>
      </c>
      <c r="AL135" s="16">
        <f t="shared" si="49"/>
        <v>0.51349999999999996</v>
      </c>
      <c r="AM135" s="16">
        <f t="shared" si="50"/>
        <v>0.5625</v>
      </c>
      <c r="AR135" s="17"/>
      <c r="AS135" s="77"/>
    </row>
    <row r="136" spans="3:45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1"/>
        <v>9⁄16–14</v>
      </c>
      <c r="U136" s="16" t="str">
        <f t="shared" si="51"/>
        <v>UNS</v>
      </c>
      <c r="W136" s="16" t="str">
        <f t="shared" si="35"/>
        <v>9⁄16–14</v>
      </c>
      <c r="X136" s="16" t="str">
        <f t="shared" si="36"/>
        <v>UNS</v>
      </c>
      <c r="Y136" s="16" t="str">
        <f t="shared" si="37"/>
        <v>2A</v>
      </c>
      <c r="Z136" s="16" t="str">
        <f>CONCATENATE(Table6[[#This Row],[Column1]]," ",Table6[[#This Row],[Column2]]," ",Table6[[#This Row],[Column3]])</f>
        <v>9⁄16–14 UNS 2A</v>
      </c>
      <c r="AA136" s="16">
        <f t="shared" si="38"/>
        <v>1.5E-3</v>
      </c>
      <c r="AB136" s="16">
        <f t="shared" si="39"/>
        <v>0.56100000000000005</v>
      </c>
      <c r="AC136" s="16">
        <f t="shared" si="40"/>
        <v>0.55069999999999997</v>
      </c>
      <c r="AD136" s="16" t="str">
        <f t="shared" si="41"/>
        <v>—</v>
      </c>
      <c r="AE136" s="16">
        <f t="shared" si="42"/>
        <v>0.51459999999999995</v>
      </c>
      <c r="AF136" s="16">
        <f t="shared" si="43"/>
        <v>0.50960000000000005</v>
      </c>
      <c r="AG136" s="16">
        <f t="shared" si="44"/>
        <v>0.47599999999999998</v>
      </c>
      <c r="AH136" s="16" t="str">
        <f t="shared" si="45"/>
        <v>2B</v>
      </c>
      <c r="AI136" s="16">
        <f t="shared" si="46"/>
        <v>0.48499999999999999</v>
      </c>
      <c r="AJ136" s="16">
        <f t="shared" si="47"/>
        <v>0.501</v>
      </c>
      <c r="AK136" s="16">
        <f t="shared" si="48"/>
        <v>0.5161</v>
      </c>
      <c r="AL136" s="16">
        <f t="shared" si="49"/>
        <v>0.52259999999999995</v>
      </c>
      <c r="AM136" s="16">
        <f t="shared" si="50"/>
        <v>0.5625</v>
      </c>
      <c r="AR136" s="17"/>
      <c r="AS136" s="77"/>
    </row>
    <row r="137" spans="3:45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1"/>
        <v>9⁄16–16</v>
      </c>
      <c r="U137" s="16" t="str">
        <f t="shared" si="51"/>
        <v>UN</v>
      </c>
      <c r="W137" s="16" t="str">
        <f t="shared" si="35"/>
        <v>9⁄16–16</v>
      </c>
      <c r="X137" s="16" t="str">
        <f t="shared" si="36"/>
        <v>UN</v>
      </c>
      <c r="Y137" s="16" t="str">
        <f t="shared" si="37"/>
        <v>2A</v>
      </c>
      <c r="Z137" s="16" t="str">
        <f>CONCATENATE(Table6[[#This Row],[Column1]]," ",Table6[[#This Row],[Column2]]," ",Table6[[#This Row],[Column3]])</f>
        <v>9⁄16–16 UN 2A</v>
      </c>
      <c r="AA137" s="16">
        <f t="shared" si="38"/>
        <v>1.4E-3</v>
      </c>
      <c r="AB137" s="16">
        <f t="shared" si="39"/>
        <v>0.56110000000000004</v>
      </c>
      <c r="AC137" s="16">
        <f t="shared" si="40"/>
        <v>0.55169999999999997</v>
      </c>
      <c r="AD137" s="16" t="str">
        <f t="shared" si="41"/>
        <v>—</v>
      </c>
      <c r="AE137" s="16">
        <f t="shared" si="42"/>
        <v>0.52049999999999996</v>
      </c>
      <c r="AF137" s="16">
        <f t="shared" si="43"/>
        <v>0.51580000000000004</v>
      </c>
      <c r="AG137" s="16">
        <f t="shared" si="44"/>
        <v>0.48659999999999998</v>
      </c>
      <c r="AH137" s="16" t="str">
        <f t="shared" si="45"/>
        <v>2B</v>
      </c>
      <c r="AI137" s="16">
        <f t="shared" si="46"/>
        <v>0.495</v>
      </c>
      <c r="AJ137" s="16">
        <f t="shared" si="47"/>
        <v>0.50900000000000001</v>
      </c>
      <c r="AK137" s="16">
        <f t="shared" si="48"/>
        <v>0.52190000000000003</v>
      </c>
      <c r="AL137" s="16">
        <f t="shared" si="49"/>
        <v>0.52800000000000002</v>
      </c>
      <c r="AM137" s="16">
        <f t="shared" si="50"/>
        <v>0.5625</v>
      </c>
      <c r="AR137" s="17"/>
      <c r="AS137" s="77"/>
    </row>
    <row r="138" spans="3:45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1"/>
        <v>0</v>
      </c>
      <c r="U138" s="16">
        <f t="shared" si="51"/>
        <v>0</v>
      </c>
      <c r="W138" s="16" t="str">
        <f t="shared" si="35"/>
        <v>9⁄16–16</v>
      </c>
      <c r="X138" s="16" t="str">
        <f t="shared" si="36"/>
        <v>UN</v>
      </c>
      <c r="Y138" s="16" t="str">
        <f t="shared" si="37"/>
        <v>3A</v>
      </c>
      <c r="Z138" s="16" t="str">
        <f>CONCATENATE(Table6[[#This Row],[Column1]]," ",Table6[[#This Row],[Column2]]," ",Table6[[#This Row],[Column3]])</f>
        <v>9⁄16–16 UN 3A</v>
      </c>
      <c r="AA138" s="16">
        <f t="shared" si="38"/>
        <v>0</v>
      </c>
      <c r="AB138" s="16">
        <f t="shared" si="39"/>
        <v>0.5625</v>
      </c>
      <c r="AC138" s="16">
        <f t="shared" si="40"/>
        <v>0.55310000000000004</v>
      </c>
      <c r="AD138" s="16" t="str">
        <f t="shared" si="41"/>
        <v>—</v>
      </c>
      <c r="AE138" s="16">
        <f t="shared" si="42"/>
        <v>0.52190000000000003</v>
      </c>
      <c r="AF138" s="16">
        <f t="shared" si="43"/>
        <v>0.51839999999999997</v>
      </c>
      <c r="AG138" s="16">
        <f t="shared" si="44"/>
        <v>0.48799999999999999</v>
      </c>
      <c r="AH138" s="16" t="str">
        <f t="shared" si="45"/>
        <v>3B</v>
      </c>
      <c r="AI138" s="16">
        <f t="shared" si="46"/>
        <v>0.495</v>
      </c>
      <c r="AJ138" s="16">
        <f t="shared" si="47"/>
        <v>0.504</v>
      </c>
      <c r="AK138" s="16">
        <f t="shared" si="48"/>
        <v>0.52190000000000003</v>
      </c>
      <c r="AL138" s="16">
        <f t="shared" si="49"/>
        <v>0.52649999999999997</v>
      </c>
      <c r="AM138" s="16">
        <f t="shared" si="50"/>
        <v>0.5625</v>
      </c>
      <c r="AR138" s="17"/>
      <c r="AS138" s="77"/>
    </row>
    <row r="139" spans="3:45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1"/>
        <v>9⁄16–18</v>
      </c>
      <c r="U139" s="16" t="str">
        <f t="shared" si="51"/>
        <v>UNF</v>
      </c>
      <c r="W139" s="16" t="str">
        <f t="shared" si="35"/>
        <v>9⁄16–18</v>
      </c>
      <c r="X139" s="16" t="str">
        <f t="shared" si="36"/>
        <v>UNF</v>
      </c>
      <c r="Y139" s="16" t="str">
        <f t="shared" si="37"/>
        <v>1A</v>
      </c>
      <c r="Z139" s="16" t="str">
        <f>CONCATENATE(Table6[[#This Row],[Column1]]," ",Table6[[#This Row],[Column2]]," ",Table6[[#This Row],[Column3]])</f>
        <v>9⁄16–18 UNF 1A</v>
      </c>
      <c r="AA139" s="16">
        <f t="shared" si="38"/>
        <v>1.4E-3</v>
      </c>
      <c r="AB139" s="16">
        <f t="shared" si="39"/>
        <v>0.56110000000000004</v>
      </c>
      <c r="AC139" s="16">
        <f t="shared" si="40"/>
        <v>0.54800000000000004</v>
      </c>
      <c r="AD139" s="16" t="str">
        <f t="shared" si="41"/>
        <v>—</v>
      </c>
      <c r="AE139" s="16">
        <f t="shared" si="42"/>
        <v>0.52500000000000002</v>
      </c>
      <c r="AF139" s="16">
        <f t="shared" si="43"/>
        <v>0.51819999999999999</v>
      </c>
      <c r="AG139" s="16">
        <f t="shared" si="44"/>
        <v>0.495</v>
      </c>
      <c r="AH139" s="16" t="str">
        <f t="shared" si="45"/>
        <v>1B</v>
      </c>
      <c r="AI139" s="16">
        <f t="shared" si="46"/>
        <v>0.502</v>
      </c>
      <c r="AJ139" s="16">
        <f t="shared" si="47"/>
        <v>0.51500000000000001</v>
      </c>
      <c r="AK139" s="16">
        <f t="shared" si="48"/>
        <v>0.52639999999999998</v>
      </c>
      <c r="AL139" s="16">
        <f t="shared" si="49"/>
        <v>0.5353</v>
      </c>
      <c r="AM139" s="16">
        <f t="shared" si="50"/>
        <v>0.5625</v>
      </c>
      <c r="AR139" s="17"/>
      <c r="AS139" s="77"/>
    </row>
    <row r="140" spans="3:45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1"/>
        <v>0</v>
      </c>
      <c r="U140" s="16">
        <f t="shared" si="51"/>
        <v>0</v>
      </c>
      <c r="W140" s="16" t="str">
        <f t="shared" si="35"/>
        <v>9⁄16–18</v>
      </c>
      <c r="X140" s="16" t="str">
        <f t="shared" si="36"/>
        <v>UNF</v>
      </c>
      <c r="Y140" s="16" t="str">
        <f t="shared" si="37"/>
        <v>2A</v>
      </c>
      <c r="Z140" s="16" t="str">
        <f>CONCATENATE(Table6[[#This Row],[Column1]]," ",Table6[[#This Row],[Column2]]," ",Table6[[#This Row],[Column3]])</f>
        <v>9⁄16–18 UNF 2A</v>
      </c>
      <c r="AA140" s="16">
        <f t="shared" si="38"/>
        <v>1.4E-3</v>
      </c>
      <c r="AB140" s="16">
        <f t="shared" si="39"/>
        <v>0.56110000000000004</v>
      </c>
      <c r="AC140" s="16">
        <f t="shared" si="40"/>
        <v>0.5524</v>
      </c>
      <c r="AD140" s="16" t="str">
        <f t="shared" si="41"/>
        <v>—</v>
      </c>
      <c r="AE140" s="16">
        <f t="shared" si="42"/>
        <v>0.52500000000000002</v>
      </c>
      <c r="AF140" s="16">
        <f t="shared" si="43"/>
        <v>0.52049999999999996</v>
      </c>
      <c r="AG140" s="16">
        <f t="shared" si="44"/>
        <v>0.495</v>
      </c>
      <c r="AH140" s="16" t="str">
        <f t="shared" si="45"/>
        <v>2B</v>
      </c>
      <c r="AI140" s="16">
        <f t="shared" si="46"/>
        <v>0.502</v>
      </c>
      <c r="AJ140" s="16">
        <f t="shared" si="47"/>
        <v>0.51500000000000001</v>
      </c>
      <c r="AK140" s="16">
        <f t="shared" si="48"/>
        <v>0.52639999999999998</v>
      </c>
      <c r="AL140" s="16">
        <f t="shared" si="49"/>
        <v>0.5323</v>
      </c>
      <c r="AM140" s="16">
        <f t="shared" si="50"/>
        <v>0.5625</v>
      </c>
      <c r="AR140" s="17"/>
      <c r="AS140" s="77"/>
    </row>
    <row r="141" spans="3:45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1"/>
        <v>0</v>
      </c>
      <c r="U141" s="16">
        <f t="shared" si="51"/>
        <v>0</v>
      </c>
      <c r="W141" s="16" t="str">
        <f t="shared" si="35"/>
        <v>9⁄16–18</v>
      </c>
      <c r="X141" s="16" t="str">
        <f t="shared" si="36"/>
        <v>UNF</v>
      </c>
      <c r="Y141" s="16" t="str">
        <f t="shared" si="37"/>
        <v>3A</v>
      </c>
      <c r="Z141" s="16" t="str">
        <f>CONCATENATE(Table6[[#This Row],[Column1]]," ",Table6[[#This Row],[Column2]]," ",Table6[[#This Row],[Column3]])</f>
        <v>9⁄16–18 UNF 3A</v>
      </c>
      <c r="AA141" s="16">
        <f t="shared" si="38"/>
        <v>0</v>
      </c>
      <c r="AB141" s="16">
        <f t="shared" si="39"/>
        <v>0.5625</v>
      </c>
      <c r="AC141" s="16">
        <f t="shared" si="40"/>
        <v>0.55379999999999996</v>
      </c>
      <c r="AD141" s="16" t="str">
        <f t="shared" si="41"/>
        <v>—</v>
      </c>
      <c r="AE141" s="16">
        <f t="shared" si="42"/>
        <v>0.52639999999999998</v>
      </c>
      <c r="AF141" s="16">
        <f t="shared" si="43"/>
        <v>0.52300000000000002</v>
      </c>
      <c r="AG141" s="16">
        <f t="shared" si="44"/>
        <v>0.49640000000000001</v>
      </c>
      <c r="AH141" s="16" t="str">
        <f t="shared" si="45"/>
        <v>3B</v>
      </c>
      <c r="AI141" s="16">
        <f t="shared" si="46"/>
        <v>0.502</v>
      </c>
      <c r="AJ141" s="16">
        <f t="shared" si="47"/>
        <v>0.51060000000000005</v>
      </c>
      <c r="AK141" s="16">
        <f t="shared" si="48"/>
        <v>0.52639999999999998</v>
      </c>
      <c r="AL141" s="16">
        <f t="shared" si="49"/>
        <v>0.53080000000000005</v>
      </c>
      <c r="AM141" s="16">
        <f t="shared" si="50"/>
        <v>0.5625</v>
      </c>
      <c r="AR141" s="17"/>
      <c r="AS141" s="77"/>
    </row>
    <row r="142" spans="3:45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1"/>
        <v>9⁄16–20</v>
      </c>
      <c r="U142" s="16" t="str">
        <f t="shared" si="51"/>
        <v>UN</v>
      </c>
      <c r="W142" s="16" t="str">
        <f t="shared" si="35"/>
        <v>9⁄16–20</v>
      </c>
      <c r="X142" s="16" t="str">
        <f t="shared" si="36"/>
        <v>UN</v>
      </c>
      <c r="Y142" s="16" t="str">
        <f t="shared" si="37"/>
        <v>2A</v>
      </c>
      <c r="Z142" s="16" t="str">
        <f>CONCATENATE(Table6[[#This Row],[Column1]]," ",Table6[[#This Row],[Column2]]," ",Table6[[#This Row],[Column3]])</f>
        <v>9⁄16–20 UN 2A</v>
      </c>
      <c r="AA142" s="16">
        <f t="shared" si="38"/>
        <v>1.2999999999999999E-3</v>
      </c>
      <c r="AB142" s="16">
        <f t="shared" si="39"/>
        <v>0.56120000000000003</v>
      </c>
      <c r="AC142" s="16">
        <f t="shared" si="40"/>
        <v>0.55310000000000004</v>
      </c>
      <c r="AD142" s="16" t="str">
        <f t="shared" si="41"/>
        <v>—</v>
      </c>
      <c r="AE142" s="16">
        <f t="shared" si="42"/>
        <v>0.52869999999999995</v>
      </c>
      <c r="AF142" s="16">
        <f t="shared" si="43"/>
        <v>0.52449999999999997</v>
      </c>
      <c r="AG142" s="16">
        <f t="shared" si="44"/>
        <v>0.50170000000000003</v>
      </c>
      <c r="AH142" s="16" t="str">
        <f t="shared" si="45"/>
        <v>2B</v>
      </c>
      <c r="AI142" s="16">
        <f t="shared" si="46"/>
        <v>0.50800000000000001</v>
      </c>
      <c r="AJ142" s="16">
        <f t="shared" si="47"/>
        <v>0.52</v>
      </c>
      <c r="AK142" s="16">
        <f t="shared" si="48"/>
        <v>0.53</v>
      </c>
      <c r="AL142" s="16">
        <f t="shared" si="49"/>
        <v>0.53549999999999998</v>
      </c>
      <c r="AM142" s="16">
        <f t="shared" si="50"/>
        <v>0.5625</v>
      </c>
      <c r="AR142" s="17"/>
      <c r="AS142" s="77"/>
    </row>
    <row r="143" spans="3:45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1"/>
        <v>0</v>
      </c>
      <c r="U143" s="16">
        <f t="shared" si="51"/>
        <v>0</v>
      </c>
      <c r="W143" s="16" t="str">
        <f t="shared" si="35"/>
        <v>9⁄16–20</v>
      </c>
      <c r="X143" s="16" t="str">
        <f t="shared" si="36"/>
        <v>UN</v>
      </c>
      <c r="Y143" s="16" t="str">
        <f t="shared" si="37"/>
        <v>3A</v>
      </c>
      <c r="Z143" s="16" t="str">
        <f>CONCATENATE(Table6[[#This Row],[Column1]]," ",Table6[[#This Row],[Column2]]," ",Table6[[#This Row],[Column3]])</f>
        <v>9⁄16–20 UN 3A</v>
      </c>
      <c r="AA143" s="16">
        <f t="shared" si="38"/>
        <v>0</v>
      </c>
      <c r="AB143" s="16">
        <f t="shared" si="39"/>
        <v>0.5625</v>
      </c>
      <c r="AC143" s="16">
        <f t="shared" si="40"/>
        <v>0.5544</v>
      </c>
      <c r="AD143" s="16" t="str">
        <f t="shared" si="41"/>
        <v>—</v>
      </c>
      <c r="AE143" s="16">
        <f t="shared" si="42"/>
        <v>0.53</v>
      </c>
      <c r="AF143" s="16">
        <f t="shared" si="43"/>
        <v>0.52680000000000005</v>
      </c>
      <c r="AG143" s="16">
        <f t="shared" si="44"/>
        <v>0.503</v>
      </c>
      <c r="AH143" s="16" t="str">
        <f t="shared" si="45"/>
        <v>3B</v>
      </c>
      <c r="AI143" s="16">
        <f t="shared" si="46"/>
        <v>0.50800000000000001</v>
      </c>
      <c r="AJ143" s="16">
        <f t="shared" si="47"/>
        <v>0.51619999999999999</v>
      </c>
      <c r="AK143" s="16">
        <f t="shared" si="48"/>
        <v>0.53</v>
      </c>
      <c r="AL143" s="16">
        <f t="shared" si="49"/>
        <v>0.53410000000000002</v>
      </c>
      <c r="AM143" s="16">
        <f t="shared" si="50"/>
        <v>0.5625</v>
      </c>
      <c r="AR143" s="17"/>
      <c r="AS143" s="77"/>
    </row>
    <row r="144" spans="3:45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1"/>
        <v>9⁄16–24</v>
      </c>
      <c r="U144" s="16" t="str">
        <f t="shared" si="51"/>
        <v>UNEF</v>
      </c>
      <c r="W144" s="16" t="str">
        <f t="shared" si="35"/>
        <v>9⁄16–24</v>
      </c>
      <c r="X144" s="16" t="str">
        <f t="shared" si="36"/>
        <v>UNEF</v>
      </c>
      <c r="Y144" s="16" t="str">
        <f t="shared" si="37"/>
        <v>2A</v>
      </c>
      <c r="Z144" s="16" t="str">
        <f>CONCATENATE(Table6[[#This Row],[Column1]]," ",Table6[[#This Row],[Column2]]," ",Table6[[#This Row],[Column3]])</f>
        <v>9⁄16–24 UNEF 2A</v>
      </c>
      <c r="AA144" s="16">
        <f t="shared" si="38"/>
        <v>1.1999999999999999E-3</v>
      </c>
      <c r="AB144" s="16">
        <f t="shared" si="39"/>
        <v>0.56130000000000002</v>
      </c>
      <c r="AC144" s="16">
        <f t="shared" si="40"/>
        <v>0.55410000000000004</v>
      </c>
      <c r="AD144" s="16" t="str">
        <f t="shared" si="41"/>
        <v>—</v>
      </c>
      <c r="AE144" s="16">
        <f t="shared" si="42"/>
        <v>0.53420000000000001</v>
      </c>
      <c r="AF144" s="16">
        <f t="shared" si="43"/>
        <v>0.53029999999999999</v>
      </c>
      <c r="AG144" s="16">
        <f t="shared" si="44"/>
        <v>0.51170000000000004</v>
      </c>
      <c r="AH144" s="16" t="str">
        <f t="shared" si="45"/>
        <v>2B</v>
      </c>
      <c r="AI144" s="16">
        <f t="shared" si="46"/>
        <v>0.51700000000000002</v>
      </c>
      <c r="AJ144" s="16">
        <f t="shared" si="47"/>
        <v>0.52700000000000002</v>
      </c>
      <c r="AK144" s="16">
        <f t="shared" si="48"/>
        <v>0.53539999999999999</v>
      </c>
      <c r="AL144" s="16">
        <f t="shared" si="49"/>
        <v>0.54049999999999998</v>
      </c>
      <c r="AM144" s="16">
        <f t="shared" si="50"/>
        <v>0.5625</v>
      </c>
      <c r="AR144" s="17"/>
      <c r="AS144" s="77"/>
    </row>
    <row r="145" spans="3:45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1"/>
        <v>0</v>
      </c>
      <c r="U145" s="16">
        <f t="shared" si="51"/>
        <v>0</v>
      </c>
      <c r="W145" s="16" t="str">
        <f t="shared" si="35"/>
        <v>9⁄16–24</v>
      </c>
      <c r="X145" s="16" t="str">
        <f t="shared" si="36"/>
        <v>UNEF</v>
      </c>
      <c r="Y145" s="16" t="str">
        <f t="shared" si="37"/>
        <v>3A</v>
      </c>
      <c r="Z145" s="16" t="str">
        <f>CONCATENATE(Table6[[#This Row],[Column1]]," ",Table6[[#This Row],[Column2]]," ",Table6[[#This Row],[Column3]])</f>
        <v>9⁄16–24 UNEF 3A</v>
      </c>
      <c r="AA145" s="16">
        <f t="shared" si="38"/>
        <v>0</v>
      </c>
      <c r="AB145" s="16">
        <f t="shared" si="39"/>
        <v>0.5625</v>
      </c>
      <c r="AC145" s="16">
        <f t="shared" si="40"/>
        <v>0.55530000000000002</v>
      </c>
      <c r="AD145" s="16" t="str">
        <f t="shared" si="41"/>
        <v>—</v>
      </c>
      <c r="AE145" s="16">
        <f t="shared" si="42"/>
        <v>0.53539999999999999</v>
      </c>
      <c r="AF145" s="16">
        <f t="shared" si="43"/>
        <v>0.53249999999999997</v>
      </c>
      <c r="AG145" s="16">
        <f t="shared" si="44"/>
        <v>0.51290000000000002</v>
      </c>
      <c r="AH145" s="16" t="str">
        <f t="shared" si="45"/>
        <v>3B</v>
      </c>
      <c r="AI145" s="16">
        <f t="shared" si="46"/>
        <v>0.51700000000000002</v>
      </c>
      <c r="AJ145" s="16">
        <f t="shared" si="47"/>
        <v>0.52439999999999998</v>
      </c>
      <c r="AK145" s="16">
        <f t="shared" si="48"/>
        <v>0.53539999999999999</v>
      </c>
      <c r="AL145" s="16">
        <f t="shared" si="49"/>
        <v>0.53920000000000001</v>
      </c>
      <c r="AM145" s="16">
        <f t="shared" si="50"/>
        <v>0.5625</v>
      </c>
      <c r="AR145" s="17"/>
      <c r="AS145" s="77"/>
    </row>
    <row r="146" spans="3:45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1"/>
        <v>9⁄16–27</v>
      </c>
      <c r="U146" s="16" t="str">
        <f t="shared" si="51"/>
        <v>UNS</v>
      </c>
      <c r="W146" s="16" t="str">
        <f t="shared" si="35"/>
        <v>9⁄16–27</v>
      </c>
      <c r="X146" s="16" t="str">
        <f t="shared" si="36"/>
        <v>UNS</v>
      </c>
      <c r="Y146" s="16" t="str">
        <f t="shared" si="37"/>
        <v>2A</v>
      </c>
      <c r="Z146" s="16" t="str">
        <f>CONCATENATE(Table6[[#This Row],[Column1]]," ",Table6[[#This Row],[Column2]]," ",Table6[[#This Row],[Column3]])</f>
        <v>9⁄16–27 UNS 2A</v>
      </c>
      <c r="AA146" s="16">
        <f t="shared" si="38"/>
        <v>1.1000000000000001E-3</v>
      </c>
      <c r="AB146" s="16">
        <f t="shared" si="39"/>
        <v>0.56140000000000001</v>
      </c>
      <c r="AC146" s="16">
        <f t="shared" si="40"/>
        <v>0.55469999999999997</v>
      </c>
      <c r="AD146" s="16" t="str">
        <f t="shared" si="41"/>
        <v>—</v>
      </c>
      <c r="AE146" s="16">
        <f t="shared" si="42"/>
        <v>0.5373</v>
      </c>
      <c r="AF146" s="16">
        <f t="shared" si="43"/>
        <v>0.53359999999999996</v>
      </c>
      <c r="AG146" s="16">
        <f t="shared" si="44"/>
        <v>0.51729999999999998</v>
      </c>
      <c r="AH146" s="16" t="str">
        <f t="shared" si="45"/>
        <v>2B</v>
      </c>
      <c r="AI146" s="16">
        <f t="shared" si="46"/>
        <v>0.52200000000000002</v>
      </c>
      <c r="AJ146" s="16">
        <f t="shared" si="47"/>
        <v>0.53100000000000003</v>
      </c>
      <c r="AK146" s="16">
        <f t="shared" si="48"/>
        <v>0.53839999999999999</v>
      </c>
      <c r="AL146" s="16">
        <f t="shared" si="49"/>
        <v>0.54320000000000002</v>
      </c>
      <c r="AM146" s="16">
        <f t="shared" si="50"/>
        <v>0.5625</v>
      </c>
      <c r="AR146" s="17"/>
      <c r="AS146" s="77"/>
    </row>
    <row r="147" spans="3:45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1"/>
        <v>9⁄16–28</v>
      </c>
      <c r="U147" s="16" t="str">
        <f t="shared" si="51"/>
        <v>UN</v>
      </c>
      <c r="W147" s="16" t="str">
        <f t="shared" si="35"/>
        <v>9⁄16–28</v>
      </c>
      <c r="X147" s="16" t="str">
        <f t="shared" si="36"/>
        <v>UN</v>
      </c>
      <c r="Y147" s="16" t="str">
        <f t="shared" si="37"/>
        <v>2A</v>
      </c>
      <c r="Z147" s="16" t="str">
        <f>CONCATENATE(Table6[[#This Row],[Column1]]," ",Table6[[#This Row],[Column2]]," ",Table6[[#This Row],[Column3]])</f>
        <v>9⁄16–28 UN 2A</v>
      </c>
      <c r="AA147" s="16">
        <f t="shared" si="38"/>
        <v>1.1000000000000001E-3</v>
      </c>
      <c r="AB147" s="16">
        <f t="shared" si="39"/>
        <v>0.56140000000000001</v>
      </c>
      <c r="AC147" s="16">
        <f t="shared" si="40"/>
        <v>0.55489999999999995</v>
      </c>
      <c r="AD147" s="16" t="str">
        <f t="shared" si="41"/>
        <v>—</v>
      </c>
      <c r="AE147" s="16">
        <f t="shared" si="42"/>
        <v>0.53820000000000001</v>
      </c>
      <c r="AF147" s="16">
        <f t="shared" si="43"/>
        <v>0.53449999999999998</v>
      </c>
      <c r="AG147" s="16">
        <f t="shared" si="44"/>
        <v>0.51880000000000004</v>
      </c>
      <c r="AH147" s="16" t="str">
        <f t="shared" si="45"/>
        <v>2B</v>
      </c>
      <c r="AI147" s="16">
        <f t="shared" si="46"/>
        <v>0.52400000000000002</v>
      </c>
      <c r="AJ147" s="16">
        <f t="shared" si="47"/>
        <v>0.53200000000000003</v>
      </c>
      <c r="AK147" s="16">
        <f t="shared" si="48"/>
        <v>0.5393</v>
      </c>
      <c r="AL147" s="16">
        <f t="shared" si="49"/>
        <v>0.54410000000000003</v>
      </c>
      <c r="AM147" s="16">
        <f t="shared" si="50"/>
        <v>0.5625</v>
      </c>
      <c r="AR147" s="17"/>
      <c r="AS147" s="77"/>
    </row>
    <row r="148" spans="3:45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1"/>
        <v>0</v>
      </c>
      <c r="U148" s="16">
        <f t="shared" si="51"/>
        <v>0</v>
      </c>
      <c r="W148" s="16" t="str">
        <f t="shared" si="35"/>
        <v>9⁄16–28</v>
      </c>
      <c r="X148" s="16" t="str">
        <f t="shared" si="36"/>
        <v>UN</v>
      </c>
      <c r="Y148" s="16" t="str">
        <f t="shared" si="37"/>
        <v>3A</v>
      </c>
      <c r="Z148" s="16" t="str">
        <f>CONCATENATE(Table6[[#This Row],[Column1]]," ",Table6[[#This Row],[Column2]]," ",Table6[[#This Row],[Column3]])</f>
        <v>9⁄16–28 UN 3A</v>
      </c>
      <c r="AA148" s="16">
        <f t="shared" si="38"/>
        <v>0</v>
      </c>
      <c r="AB148" s="16">
        <f t="shared" si="39"/>
        <v>0.5625</v>
      </c>
      <c r="AC148" s="16">
        <f t="shared" si="40"/>
        <v>0.55600000000000005</v>
      </c>
      <c r="AD148" s="16" t="str">
        <f t="shared" si="41"/>
        <v>—</v>
      </c>
      <c r="AE148" s="16">
        <f t="shared" si="42"/>
        <v>0.5393</v>
      </c>
      <c r="AF148" s="16">
        <f t="shared" si="43"/>
        <v>0.53649999999999998</v>
      </c>
      <c r="AG148" s="16">
        <f t="shared" si="44"/>
        <v>0.51990000000000003</v>
      </c>
      <c r="AH148" s="16" t="str">
        <f t="shared" si="45"/>
        <v>3B</v>
      </c>
      <c r="AI148" s="16">
        <f t="shared" si="46"/>
        <v>0.52400000000000002</v>
      </c>
      <c r="AJ148" s="16">
        <f t="shared" si="47"/>
        <v>0.53010000000000002</v>
      </c>
      <c r="AK148" s="16">
        <f t="shared" si="48"/>
        <v>0.5393</v>
      </c>
      <c r="AL148" s="16">
        <f t="shared" si="49"/>
        <v>0.54290000000000005</v>
      </c>
      <c r="AM148" s="16">
        <f t="shared" si="50"/>
        <v>0.5625</v>
      </c>
      <c r="AR148" s="17"/>
      <c r="AS148" s="77"/>
    </row>
    <row r="149" spans="3:45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1"/>
        <v>9⁄16–32</v>
      </c>
      <c r="U149" s="16" t="str">
        <f t="shared" si="51"/>
        <v>UN</v>
      </c>
      <c r="W149" s="16" t="str">
        <f t="shared" si="35"/>
        <v>9⁄16–32</v>
      </c>
      <c r="X149" s="16" t="str">
        <f t="shared" si="36"/>
        <v>UN</v>
      </c>
      <c r="Y149" s="16" t="str">
        <f t="shared" si="37"/>
        <v>2A</v>
      </c>
      <c r="Z149" s="16" t="str">
        <f>CONCATENATE(Table6[[#This Row],[Column1]]," ",Table6[[#This Row],[Column2]]," ",Table6[[#This Row],[Column3]])</f>
        <v>9⁄16–32 UN 2A</v>
      </c>
      <c r="AA149" s="16">
        <f t="shared" si="38"/>
        <v>1E-3</v>
      </c>
      <c r="AB149" s="16">
        <f t="shared" si="39"/>
        <v>0.5615</v>
      </c>
      <c r="AC149" s="16">
        <f t="shared" si="40"/>
        <v>0.55549999999999999</v>
      </c>
      <c r="AD149" s="16" t="str">
        <f t="shared" si="41"/>
        <v>—</v>
      </c>
      <c r="AE149" s="16">
        <f t="shared" si="42"/>
        <v>0.54120000000000001</v>
      </c>
      <c r="AF149" s="16">
        <f t="shared" si="43"/>
        <v>0.53769999999999996</v>
      </c>
      <c r="AG149" s="16">
        <f t="shared" si="44"/>
        <v>0.52429999999999999</v>
      </c>
      <c r="AH149" s="16" t="str">
        <f t="shared" si="45"/>
        <v>2B</v>
      </c>
      <c r="AI149" s="16">
        <f t="shared" si="46"/>
        <v>0.52900000000000003</v>
      </c>
      <c r="AJ149" s="16">
        <f t="shared" si="47"/>
        <v>0.53600000000000003</v>
      </c>
      <c r="AK149" s="16">
        <f t="shared" si="48"/>
        <v>0.54220000000000002</v>
      </c>
      <c r="AL149" s="16">
        <f t="shared" si="49"/>
        <v>0.54669999999999996</v>
      </c>
      <c r="AM149" s="16">
        <f t="shared" si="50"/>
        <v>0.5625</v>
      </c>
      <c r="AR149" s="17"/>
      <c r="AS149" s="77"/>
    </row>
    <row r="150" spans="3:45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1"/>
        <v>0</v>
      </c>
      <c r="U150" s="16">
        <f t="shared" si="51"/>
        <v>0</v>
      </c>
      <c r="W150" s="16" t="str">
        <f t="shared" si="35"/>
        <v>9⁄16–32</v>
      </c>
      <c r="X150" s="16" t="str">
        <f t="shared" si="36"/>
        <v>UN</v>
      </c>
      <c r="Y150" s="16" t="str">
        <f t="shared" si="37"/>
        <v>3A</v>
      </c>
      <c r="Z150" s="16" t="str">
        <f>CONCATENATE(Table6[[#This Row],[Column1]]," ",Table6[[#This Row],[Column2]]," ",Table6[[#This Row],[Column3]])</f>
        <v>9⁄16–32 UN 3A</v>
      </c>
      <c r="AA150" s="16">
        <f t="shared" si="38"/>
        <v>0</v>
      </c>
      <c r="AB150" s="16">
        <f t="shared" si="39"/>
        <v>0.5625</v>
      </c>
      <c r="AC150" s="16">
        <f t="shared" si="40"/>
        <v>0.55649999999999999</v>
      </c>
      <c r="AD150" s="16" t="str">
        <f t="shared" si="41"/>
        <v>—</v>
      </c>
      <c r="AE150" s="16">
        <f t="shared" si="42"/>
        <v>0.54220000000000002</v>
      </c>
      <c r="AF150" s="16">
        <f t="shared" si="43"/>
        <v>0.53959999999999997</v>
      </c>
      <c r="AG150" s="16">
        <f t="shared" si="44"/>
        <v>0.52529999999999999</v>
      </c>
      <c r="AH150" s="16" t="str">
        <f t="shared" si="45"/>
        <v>3B</v>
      </c>
      <c r="AI150" s="16">
        <f t="shared" si="46"/>
        <v>0.52900000000000003</v>
      </c>
      <c r="AJ150" s="16">
        <f t="shared" si="47"/>
        <v>0.53439999999999999</v>
      </c>
      <c r="AK150" s="16">
        <f t="shared" si="48"/>
        <v>0.54220000000000002</v>
      </c>
      <c r="AL150" s="16">
        <f t="shared" si="49"/>
        <v>0.54559999999999997</v>
      </c>
      <c r="AM150" s="16">
        <f t="shared" si="50"/>
        <v>0.5625</v>
      </c>
      <c r="AR150" s="17"/>
      <c r="AS150" s="77"/>
    </row>
    <row r="151" spans="3:45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1"/>
        <v>5⁄8–11</v>
      </c>
      <c r="U151" s="16" t="str">
        <f t="shared" si="51"/>
        <v>UNC</v>
      </c>
      <c r="W151" s="16" t="str">
        <f t="shared" si="35"/>
        <v>5⁄8–11</v>
      </c>
      <c r="X151" s="16" t="str">
        <f t="shared" si="36"/>
        <v>UNC</v>
      </c>
      <c r="Y151" s="16" t="str">
        <f t="shared" si="37"/>
        <v>1A</v>
      </c>
      <c r="Z151" s="16" t="str">
        <f>CONCATENATE(Table6[[#This Row],[Column1]]," ",Table6[[#This Row],[Column2]]," ",Table6[[#This Row],[Column3]])</f>
        <v>5⁄8–11 UNC 1A</v>
      </c>
      <c r="AA151" s="16">
        <f t="shared" si="38"/>
        <v>1.6000000000000001E-3</v>
      </c>
      <c r="AB151" s="16">
        <f t="shared" si="39"/>
        <v>0.62339999999999995</v>
      </c>
      <c r="AC151" s="16">
        <f t="shared" si="40"/>
        <v>0.60519999999999996</v>
      </c>
      <c r="AD151" s="16" t="str">
        <f t="shared" si="41"/>
        <v>—</v>
      </c>
      <c r="AE151" s="16">
        <f t="shared" si="42"/>
        <v>0.56440000000000001</v>
      </c>
      <c r="AF151" s="16">
        <f t="shared" si="43"/>
        <v>0.55610000000000004</v>
      </c>
      <c r="AG151" s="16">
        <f t="shared" si="44"/>
        <v>0.51519999999999999</v>
      </c>
      <c r="AH151" s="16" t="str">
        <f t="shared" si="45"/>
        <v>1B</v>
      </c>
      <c r="AI151" s="16">
        <f t="shared" si="46"/>
        <v>0.52700000000000002</v>
      </c>
      <c r="AJ151" s="16">
        <f t="shared" si="47"/>
        <v>0.54600000000000004</v>
      </c>
      <c r="AK151" s="16">
        <f t="shared" si="48"/>
        <v>0.56599999999999995</v>
      </c>
      <c r="AL151" s="16">
        <f t="shared" si="49"/>
        <v>0.57669999999999999</v>
      </c>
      <c r="AM151" s="16">
        <f t="shared" si="50"/>
        <v>0.625</v>
      </c>
      <c r="AR151" s="17"/>
      <c r="AS151" s="77"/>
    </row>
    <row r="152" spans="3:45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1"/>
        <v>0</v>
      </c>
      <c r="U152" s="16">
        <f t="shared" si="51"/>
        <v>0</v>
      </c>
      <c r="W152" s="16" t="str">
        <f t="shared" si="35"/>
        <v>5⁄8–11</v>
      </c>
      <c r="X152" s="16" t="str">
        <f t="shared" si="36"/>
        <v>UNC</v>
      </c>
      <c r="Y152" s="16" t="str">
        <f t="shared" si="37"/>
        <v>2A</v>
      </c>
      <c r="Z152" s="16" t="str">
        <f>CONCATENATE(Table6[[#This Row],[Column1]]," ",Table6[[#This Row],[Column2]]," ",Table6[[#This Row],[Column3]])</f>
        <v>5⁄8–11 UNC 2A</v>
      </c>
      <c r="AA152" s="16">
        <f t="shared" si="38"/>
        <v>1.6000000000000001E-3</v>
      </c>
      <c r="AB152" s="16">
        <f t="shared" si="39"/>
        <v>0.62339999999999995</v>
      </c>
      <c r="AC152" s="16">
        <f t="shared" si="40"/>
        <v>0.61129999999999995</v>
      </c>
      <c r="AD152" s="16">
        <f t="shared" si="41"/>
        <v>0.60519999999999996</v>
      </c>
      <c r="AE152" s="16">
        <f t="shared" si="42"/>
        <v>0.56440000000000001</v>
      </c>
      <c r="AF152" s="16">
        <f t="shared" si="43"/>
        <v>0.55889999999999995</v>
      </c>
      <c r="AG152" s="16">
        <f t="shared" si="44"/>
        <v>0.51519999999999999</v>
      </c>
      <c r="AH152" s="16" t="str">
        <f t="shared" si="45"/>
        <v>2B</v>
      </c>
      <c r="AI152" s="16">
        <f t="shared" si="46"/>
        <v>0.52700000000000002</v>
      </c>
      <c r="AJ152" s="16">
        <f t="shared" si="47"/>
        <v>0.54600000000000004</v>
      </c>
      <c r="AK152" s="16">
        <f t="shared" si="48"/>
        <v>0.56599999999999995</v>
      </c>
      <c r="AL152" s="16">
        <f t="shared" si="49"/>
        <v>0.57320000000000004</v>
      </c>
      <c r="AM152" s="16">
        <f t="shared" si="50"/>
        <v>0.625</v>
      </c>
      <c r="AR152" s="17"/>
      <c r="AS152" s="77"/>
    </row>
    <row r="153" spans="3:45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1"/>
        <v>0</v>
      </c>
      <c r="U153" s="16">
        <f t="shared" si="51"/>
        <v>0</v>
      </c>
      <c r="W153" s="16" t="str">
        <f t="shared" si="35"/>
        <v>5⁄8–11</v>
      </c>
      <c r="X153" s="16" t="str">
        <f t="shared" si="36"/>
        <v>UNC</v>
      </c>
      <c r="Y153" s="16" t="str">
        <f t="shared" si="37"/>
        <v>3A</v>
      </c>
      <c r="Z153" s="16" t="str">
        <f>CONCATENATE(Table6[[#This Row],[Column1]]," ",Table6[[#This Row],[Column2]]," ",Table6[[#This Row],[Column3]])</f>
        <v>5⁄8–11 UNC 3A</v>
      </c>
      <c r="AA153" s="16">
        <f t="shared" si="38"/>
        <v>0</v>
      </c>
      <c r="AB153" s="16">
        <f t="shared" si="39"/>
        <v>0.625</v>
      </c>
      <c r="AC153" s="16">
        <f t="shared" si="40"/>
        <v>0.6129</v>
      </c>
      <c r="AD153" s="16" t="str">
        <f t="shared" si="41"/>
        <v>—</v>
      </c>
      <c r="AE153" s="16">
        <f t="shared" si="42"/>
        <v>0.56599999999999995</v>
      </c>
      <c r="AF153" s="16">
        <f t="shared" si="43"/>
        <v>0.56189999999999996</v>
      </c>
      <c r="AG153" s="16">
        <f t="shared" si="44"/>
        <v>0.51680000000000004</v>
      </c>
      <c r="AH153" s="16" t="str">
        <f t="shared" si="45"/>
        <v>3B</v>
      </c>
      <c r="AI153" s="16">
        <f t="shared" si="46"/>
        <v>0.52700000000000002</v>
      </c>
      <c r="AJ153" s="16">
        <f t="shared" si="47"/>
        <v>0.53910000000000002</v>
      </c>
      <c r="AK153" s="16">
        <f t="shared" si="48"/>
        <v>0.56599999999999995</v>
      </c>
      <c r="AL153" s="16">
        <f t="shared" si="49"/>
        <v>0.57140000000000002</v>
      </c>
      <c r="AM153" s="16">
        <f t="shared" si="50"/>
        <v>0.625</v>
      </c>
      <c r="AR153" s="17"/>
      <c r="AS153" s="77"/>
    </row>
    <row r="154" spans="3:45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1"/>
        <v>5⁄8–12</v>
      </c>
      <c r="U154" s="16" t="str">
        <f t="shared" si="51"/>
        <v>UN</v>
      </c>
      <c r="W154" s="16" t="str">
        <f t="shared" si="35"/>
        <v>5⁄8–12</v>
      </c>
      <c r="X154" s="16" t="str">
        <f t="shared" si="36"/>
        <v>UN</v>
      </c>
      <c r="Y154" s="16" t="str">
        <f t="shared" si="37"/>
        <v>2A</v>
      </c>
      <c r="Z154" s="16" t="str">
        <f>CONCATENATE(Table6[[#This Row],[Column1]]," ",Table6[[#This Row],[Column2]]," ",Table6[[#This Row],[Column3]])</f>
        <v>5⁄8–12 UN 2A</v>
      </c>
      <c r="AA154" s="16">
        <f t="shared" si="38"/>
        <v>1.6000000000000001E-3</v>
      </c>
      <c r="AB154" s="16">
        <f t="shared" si="39"/>
        <v>0.62339999999999995</v>
      </c>
      <c r="AC154" s="16">
        <f t="shared" si="40"/>
        <v>0.61199999999999999</v>
      </c>
      <c r="AD154" s="16" t="str">
        <f t="shared" si="41"/>
        <v>—</v>
      </c>
      <c r="AE154" s="16">
        <f t="shared" si="42"/>
        <v>0.56930000000000003</v>
      </c>
      <c r="AF154" s="16">
        <f t="shared" si="43"/>
        <v>0.56389999999999996</v>
      </c>
      <c r="AG154" s="16">
        <f t="shared" si="44"/>
        <v>0.5242</v>
      </c>
      <c r="AH154" s="16" t="str">
        <f t="shared" si="45"/>
        <v>2B</v>
      </c>
      <c r="AI154" s="16">
        <f t="shared" si="46"/>
        <v>0.53500000000000003</v>
      </c>
      <c r="AJ154" s="16">
        <f t="shared" si="47"/>
        <v>0.55300000000000005</v>
      </c>
      <c r="AK154" s="16">
        <f t="shared" si="48"/>
        <v>0.57089999999999996</v>
      </c>
      <c r="AL154" s="16">
        <f t="shared" si="49"/>
        <v>0.57799999999999996</v>
      </c>
      <c r="AM154" s="16">
        <f t="shared" si="50"/>
        <v>0.625</v>
      </c>
      <c r="AR154" s="17"/>
      <c r="AS154" s="77"/>
    </row>
    <row r="155" spans="3:45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si="51"/>
        <v>0</v>
      </c>
      <c r="U155" s="16">
        <f t="shared" si="51"/>
        <v>0</v>
      </c>
      <c r="W155" s="16" t="str">
        <f t="shared" si="35"/>
        <v>5⁄8–12</v>
      </c>
      <c r="X155" s="16" t="str">
        <f t="shared" si="36"/>
        <v>UN</v>
      </c>
      <c r="Y155" s="16" t="str">
        <f t="shared" si="37"/>
        <v>3A</v>
      </c>
      <c r="Z155" s="16" t="str">
        <f>CONCATENATE(Table6[[#This Row],[Column1]]," ",Table6[[#This Row],[Column2]]," ",Table6[[#This Row],[Column3]])</f>
        <v>5⁄8–12 UN 3A</v>
      </c>
      <c r="AA155" s="16">
        <f t="shared" si="38"/>
        <v>0</v>
      </c>
      <c r="AB155" s="16">
        <f t="shared" si="39"/>
        <v>0.625</v>
      </c>
      <c r="AC155" s="16">
        <f t="shared" si="40"/>
        <v>0.61360000000000003</v>
      </c>
      <c r="AD155" s="16" t="str">
        <f t="shared" si="41"/>
        <v>—</v>
      </c>
      <c r="AE155" s="16">
        <f t="shared" si="42"/>
        <v>0.57089999999999996</v>
      </c>
      <c r="AF155" s="16">
        <f t="shared" si="43"/>
        <v>0.56679999999999997</v>
      </c>
      <c r="AG155" s="16">
        <f t="shared" si="44"/>
        <v>0.52580000000000005</v>
      </c>
      <c r="AH155" s="16" t="str">
        <f t="shared" si="45"/>
        <v>3B</v>
      </c>
      <c r="AI155" s="16">
        <f t="shared" si="46"/>
        <v>0.53500000000000003</v>
      </c>
      <c r="AJ155" s="16">
        <f t="shared" si="47"/>
        <v>0.54630000000000001</v>
      </c>
      <c r="AK155" s="16">
        <f t="shared" si="48"/>
        <v>0.57089999999999996</v>
      </c>
      <c r="AL155" s="16">
        <f t="shared" si="49"/>
        <v>0.57620000000000005</v>
      </c>
      <c r="AM155" s="16">
        <f t="shared" si="50"/>
        <v>0.625</v>
      </c>
      <c r="AR155" s="17"/>
      <c r="AS155" s="77"/>
    </row>
    <row r="156" spans="3:45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51"/>
        <v>5⁄8–14</v>
      </c>
      <c r="U156" s="16" t="str">
        <f t="shared" si="51"/>
        <v>UNS</v>
      </c>
      <c r="W156" s="16" t="str">
        <f t="shared" si="35"/>
        <v>5⁄8–14</v>
      </c>
      <c r="X156" s="16" t="str">
        <f t="shared" si="36"/>
        <v>UNS</v>
      </c>
      <c r="Y156" s="16" t="str">
        <f t="shared" si="37"/>
        <v>2A</v>
      </c>
      <c r="Z156" s="16" t="str">
        <f>CONCATENATE(Table6[[#This Row],[Column1]]," ",Table6[[#This Row],[Column2]]," ",Table6[[#This Row],[Column3]])</f>
        <v>5⁄8–14 UNS 2A</v>
      </c>
      <c r="AA156" s="16">
        <f t="shared" si="38"/>
        <v>1.5E-3</v>
      </c>
      <c r="AB156" s="16">
        <f t="shared" si="39"/>
        <v>0.62350000000000005</v>
      </c>
      <c r="AC156" s="16">
        <f t="shared" si="40"/>
        <v>0.61319999999999997</v>
      </c>
      <c r="AD156" s="16" t="str">
        <f t="shared" si="41"/>
        <v>—</v>
      </c>
      <c r="AE156" s="16">
        <f t="shared" si="42"/>
        <v>0.57709999999999995</v>
      </c>
      <c r="AF156" s="16">
        <f t="shared" si="43"/>
        <v>0.57199999999999995</v>
      </c>
      <c r="AG156" s="16">
        <f t="shared" si="44"/>
        <v>0.53849999999999998</v>
      </c>
      <c r="AH156" s="16" t="str">
        <f t="shared" si="45"/>
        <v>2B</v>
      </c>
      <c r="AI156" s="16">
        <f t="shared" si="46"/>
        <v>0.54800000000000004</v>
      </c>
      <c r="AJ156" s="16">
        <f t="shared" si="47"/>
        <v>0.56399999999999995</v>
      </c>
      <c r="AK156" s="16">
        <f t="shared" si="48"/>
        <v>0.5786</v>
      </c>
      <c r="AL156" s="16">
        <f t="shared" si="49"/>
        <v>0.58520000000000005</v>
      </c>
      <c r="AM156" s="16">
        <f t="shared" si="50"/>
        <v>0.625</v>
      </c>
      <c r="AR156" s="17"/>
      <c r="AS156" s="77"/>
    </row>
    <row r="157" spans="3:45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51"/>
        <v>5⁄8–16</v>
      </c>
      <c r="U157" s="16" t="str">
        <f t="shared" si="51"/>
        <v>UN</v>
      </c>
      <c r="W157" s="16" t="str">
        <f t="shared" si="35"/>
        <v>5⁄8–16</v>
      </c>
      <c r="X157" s="16" t="str">
        <f t="shared" si="36"/>
        <v>UN</v>
      </c>
      <c r="Y157" s="16" t="str">
        <f t="shared" si="37"/>
        <v>2A</v>
      </c>
      <c r="Z157" s="16" t="str">
        <f>CONCATENATE(Table6[[#This Row],[Column1]]," ",Table6[[#This Row],[Column2]]," ",Table6[[#This Row],[Column3]])</f>
        <v>5⁄8–16 UN 2A</v>
      </c>
      <c r="AA157" s="16">
        <f t="shared" si="38"/>
        <v>1.4E-3</v>
      </c>
      <c r="AB157" s="16">
        <f t="shared" si="39"/>
        <v>0.62360000000000004</v>
      </c>
      <c r="AC157" s="16">
        <f t="shared" si="40"/>
        <v>0.61419999999999997</v>
      </c>
      <c r="AD157" s="16" t="str">
        <f t="shared" si="41"/>
        <v>—</v>
      </c>
      <c r="AE157" s="16">
        <f t="shared" si="42"/>
        <v>0.58299999999999996</v>
      </c>
      <c r="AF157" s="16">
        <f t="shared" si="43"/>
        <v>0.57820000000000005</v>
      </c>
      <c r="AG157" s="16">
        <f t="shared" si="44"/>
        <v>0.54910000000000003</v>
      </c>
      <c r="AH157" s="16" t="str">
        <f t="shared" si="45"/>
        <v>2B</v>
      </c>
      <c r="AI157" s="16">
        <f t="shared" si="46"/>
        <v>0.55700000000000005</v>
      </c>
      <c r="AJ157" s="16">
        <f t="shared" si="47"/>
        <v>0.57099999999999995</v>
      </c>
      <c r="AK157" s="16">
        <f t="shared" si="48"/>
        <v>0.58440000000000003</v>
      </c>
      <c r="AL157" s="16">
        <f t="shared" si="49"/>
        <v>0.59060000000000001</v>
      </c>
      <c r="AM157" s="16">
        <f t="shared" si="50"/>
        <v>0.625</v>
      </c>
      <c r="AR157" s="17"/>
      <c r="AS157" s="77"/>
    </row>
    <row r="158" spans="3:45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51"/>
        <v>0</v>
      </c>
      <c r="U158" s="16">
        <f t="shared" si="51"/>
        <v>0</v>
      </c>
      <c r="W158" s="16" t="str">
        <f t="shared" si="35"/>
        <v>5⁄8–16</v>
      </c>
      <c r="X158" s="16" t="str">
        <f t="shared" si="36"/>
        <v>UN</v>
      </c>
      <c r="Y158" s="16" t="str">
        <f t="shared" si="37"/>
        <v>3A</v>
      </c>
      <c r="Z158" s="16" t="str">
        <f>CONCATENATE(Table6[[#This Row],[Column1]]," ",Table6[[#This Row],[Column2]]," ",Table6[[#This Row],[Column3]])</f>
        <v>5⁄8–16 UN 3A</v>
      </c>
      <c r="AA158" s="16">
        <f t="shared" si="38"/>
        <v>0</v>
      </c>
      <c r="AB158" s="16">
        <f t="shared" si="39"/>
        <v>0.625</v>
      </c>
      <c r="AC158" s="16">
        <f t="shared" si="40"/>
        <v>0.61560000000000004</v>
      </c>
      <c r="AD158" s="16" t="str">
        <f t="shared" si="41"/>
        <v>—</v>
      </c>
      <c r="AE158" s="16">
        <f t="shared" si="42"/>
        <v>0.58440000000000003</v>
      </c>
      <c r="AF158" s="16">
        <f t="shared" si="43"/>
        <v>0.58079999999999998</v>
      </c>
      <c r="AG158" s="16">
        <f t="shared" si="44"/>
        <v>0.55049999999999999</v>
      </c>
      <c r="AH158" s="16" t="str">
        <f t="shared" si="45"/>
        <v>3B</v>
      </c>
      <c r="AI158" s="16">
        <f t="shared" si="46"/>
        <v>0.55700000000000005</v>
      </c>
      <c r="AJ158" s="16">
        <f t="shared" si="47"/>
        <v>0.56620000000000004</v>
      </c>
      <c r="AK158" s="16">
        <f t="shared" si="48"/>
        <v>0.58440000000000003</v>
      </c>
      <c r="AL158" s="16">
        <f t="shared" si="49"/>
        <v>0.58899999999999997</v>
      </c>
      <c r="AM158" s="16">
        <f t="shared" si="50"/>
        <v>0.625</v>
      </c>
      <c r="AR158" s="17"/>
      <c r="AS158" s="77"/>
    </row>
    <row r="159" spans="3:45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51"/>
        <v>5⁄8–18</v>
      </c>
      <c r="U159" s="16" t="str">
        <f t="shared" si="51"/>
        <v>UNF</v>
      </c>
      <c r="W159" s="16" t="str">
        <f t="shared" si="35"/>
        <v>5⁄8–18</v>
      </c>
      <c r="X159" s="16" t="str">
        <f t="shared" si="36"/>
        <v>UNF</v>
      </c>
      <c r="Y159" s="16" t="str">
        <f t="shared" si="37"/>
        <v>1A</v>
      </c>
      <c r="Z159" s="16" t="str">
        <f>CONCATENATE(Table6[[#This Row],[Column1]]," ",Table6[[#This Row],[Column2]]," ",Table6[[#This Row],[Column3]])</f>
        <v>5⁄8–18 UNF 1A</v>
      </c>
      <c r="AA159" s="16">
        <f t="shared" si="38"/>
        <v>1.4E-3</v>
      </c>
      <c r="AB159" s="16">
        <f t="shared" si="39"/>
        <v>0.62360000000000004</v>
      </c>
      <c r="AC159" s="16">
        <f t="shared" si="40"/>
        <v>0.61050000000000004</v>
      </c>
      <c r="AD159" s="16" t="str">
        <f t="shared" si="41"/>
        <v>—</v>
      </c>
      <c r="AE159" s="16">
        <f t="shared" si="42"/>
        <v>0.58750000000000002</v>
      </c>
      <c r="AF159" s="16">
        <f t="shared" si="43"/>
        <v>0.58050000000000002</v>
      </c>
      <c r="AG159" s="16">
        <f t="shared" si="44"/>
        <v>0.5575</v>
      </c>
      <c r="AH159" s="16" t="str">
        <f t="shared" si="45"/>
        <v>1B</v>
      </c>
      <c r="AI159" s="16">
        <f t="shared" si="46"/>
        <v>0.56499999999999995</v>
      </c>
      <c r="AJ159" s="16">
        <f t="shared" si="47"/>
        <v>0.57799999999999996</v>
      </c>
      <c r="AK159" s="16">
        <f t="shared" si="48"/>
        <v>0.58889999999999998</v>
      </c>
      <c r="AL159" s="16">
        <f t="shared" si="49"/>
        <v>0.59799999999999998</v>
      </c>
      <c r="AM159" s="16">
        <f t="shared" si="50"/>
        <v>0.625</v>
      </c>
      <c r="AR159" s="17"/>
      <c r="AS159" s="77"/>
    </row>
    <row r="160" spans="3:45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51"/>
        <v>0</v>
      </c>
      <c r="U160" s="16">
        <f t="shared" si="51"/>
        <v>0</v>
      </c>
      <c r="W160" s="16" t="str">
        <f t="shared" si="35"/>
        <v>5⁄8–18</v>
      </c>
      <c r="X160" s="16" t="str">
        <f t="shared" si="36"/>
        <v>UNF</v>
      </c>
      <c r="Y160" s="16" t="str">
        <f t="shared" si="37"/>
        <v>2A</v>
      </c>
      <c r="Z160" s="16" t="str">
        <f>CONCATENATE(Table6[[#This Row],[Column1]]," ",Table6[[#This Row],[Column2]]," ",Table6[[#This Row],[Column3]])</f>
        <v>5⁄8–18 UNF 2A</v>
      </c>
      <c r="AA160" s="16">
        <f t="shared" si="38"/>
        <v>1.4E-3</v>
      </c>
      <c r="AB160" s="16">
        <f t="shared" si="39"/>
        <v>0.62360000000000004</v>
      </c>
      <c r="AC160" s="16">
        <f t="shared" si="40"/>
        <v>0.6149</v>
      </c>
      <c r="AD160" s="16" t="str">
        <f t="shared" si="41"/>
        <v>—</v>
      </c>
      <c r="AE160" s="16">
        <f t="shared" si="42"/>
        <v>0.58750000000000002</v>
      </c>
      <c r="AF160" s="16">
        <f t="shared" si="43"/>
        <v>0.58279999999999998</v>
      </c>
      <c r="AG160" s="16">
        <f t="shared" si="44"/>
        <v>0.5575</v>
      </c>
      <c r="AH160" s="16" t="str">
        <f t="shared" si="45"/>
        <v>2B</v>
      </c>
      <c r="AI160" s="16">
        <f t="shared" si="46"/>
        <v>0.56499999999999995</v>
      </c>
      <c r="AJ160" s="16">
        <f t="shared" si="47"/>
        <v>0.57799999999999996</v>
      </c>
      <c r="AK160" s="16">
        <f t="shared" si="48"/>
        <v>0.58889999999999998</v>
      </c>
      <c r="AL160" s="16">
        <f t="shared" si="49"/>
        <v>0.59489999999999998</v>
      </c>
      <c r="AM160" s="16">
        <f t="shared" si="50"/>
        <v>0.625</v>
      </c>
      <c r="AR160" s="17"/>
      <c r="AS160" s="77"/>
    </row>
    <row r="161" spans="3:45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51"/>
        <v>0</v>
      </c>
      <c r="U161" s="16">
        <f t="shared" si="51"/>
        <v>0</v>
      </c>
      <c r="W161" s="16" t="str">
        <f t="shared" si="35"/>
        <v>5⁄8–18</v>
      </c>
      <c r="X161" s="16" t="str">
        <f t="shared" si="36"/>
        <v>UNF</v>
      </c>
      <c r="Y161" s="16" t="str">
        <f t="shared" si="37"/>
        <v>3A</v>
      </c>
      <c r="Z161" s="16" t="str">
        <f>CONCATENATE(Table6[[#This Row],[Column1]]," ",Table6[[#This Row],[Column2]]," ",Table6[[#This Row],[Column3]])</f>
        <v>5⁄8–18 UNF 3A</v>
      </c>
      <c r="AA161" s="16">
        <f t="shared" si="38"/>
        <v>0</v>
      </c>
      <c r="AB161" s="16">
        <f t="shared" si="39"/>
        <v>0.625</v>
      </c>
      <c r="AC161" s="16">
        <f t="shared" si="40"/>
        <v>0.61629999999999996</v>
      </c>
      <c r="AD161" s="16" t="str">
        <f t="shared" si="41"/>
        <v>—</v>
      </c>
      <c r="AE161" s="16">
        <f t="shared" si="42"/>
        <v>0.58889999999999998</v>
      </c>
      <c r="AF161" s="16">
        <f t="shared" si="43"/>
        <v>0.58540000000000003</v>
      </c>
      <c r="AG161" s="16">
        <f t="shared" si="44"/>
        <v>0.55889999999999995</v>
      </c>
      <c r="AH161" s="16" t="str">
        <f t="shared" si="45"/>
        <v>3B</v>
      </c>
      <c r="AI161" s="16">
        <f t="shared" si="46"/>
        <v>0.56499999999999995</v>
      </c>
      <c r="AJ161" s="16">
        <f t="shared" si="47"/>
        <v>0.57299999999999995</v>
      </c>
      <c r="AK161" s="16">
        <f t="shared" si="48"/>
        <v>0.58889999999999998</v>
      </c>
      <c r="AL161" s="16">
        <f t="shared" si="49"/>
        <v>0.59340000000000004</v>
      </c>
      <c r="AM161" s="16">
        <f t="shared" si="50"/>
        <v>0.625</v>
      </c>
      <c r="AR161" s="17"/>
      <c r="AS161" s="77"/>
    </row>
    <row r="162" spans="3:45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51"/>
        <v>5⁄8–20</v>
      </c>
      <c r="U162" s="16" t="str">
        <f t="shared" si="51"/>
        <v>UN</v>
      </c>
      <c r="W162" s="16" t="str">
        <f t="shared" si="35"/>
        <v>5⁄8–20</v>
      </c>
      <c r="X162" s="16" t="str">
        <f t="shared" si="36"/>
        <v>UN</v>
      </c>
      <c r="Y162" s="16" t="str">
        <f t="shared" si="37"/>
        <v>2A</v>
      </c>
      <c r="Z162" s="16" t="str">
        <f>CONCATENATE(Table6[[#This Row],[Column1]]," ",Table6[[#This Row],[Column2]]," ",Table6[[#This Row],[Column3]])</f>
        <v>5⁄8–20 UN 2A</v>
      </c>
      <c r="AA162" s="16">
        <f t="shared" si="38"/>
        <v>1.2999999999999999E-3</v>
      </c>
      <c r="AB162" s="16">
        <f t="shared" si="39"/>
        <v>0.62370000000000003</v>
      </c>
      <c r="AC162" s="16">
        <f t="shared" si="40"/>
        <v>0.61560000000000004</v>
      </c>
      <c r="AD162" s="16" t="str">
        <f t="shared" si="41"/>
        <v>—</v>
      </c>
      <c r="AE162" s="16">
        <f t="shared" si="42"/>
        <v>0.59119999999999995</v>
      </c>
      <c r="AF162" s="16">
        <f t="shared" si="43"/>
        <v>0.58689999999999998</v>
      </c>
      <c r="AG162" s="16">
        <f t="shared" si="44"/>
        <v>0.56420000000000003</v>
      </c>
      <c r="AH162" s="16" t="str">
        <f t="shared" si="45"/>
        <v>2B</v>
      </c>
      <c r="AI162" s="16">
        <f t="shared" si="46"/>
        <v>0.57099999999999995</v>
      </c>
      <c r="AJ162" s="16">
        <f t="shared" si="47"/>
        <v>0.58199999999999996</v>
      </c>
      <c r="AK162" s="16">
        <f t="shared" si="48"/>
        <v>0.59250000000000003</v>
      </c>
      <c r="AL162" s="16">
        <f t="shared" si="49"/>
        <v>0.59809999999999997</v>
      </c>
      <c r="AM162" s="16">
        <f t="shared" si="50"/>
        <v>0.625</v>
      </c>
      <c r="AR162" s="17"/>
      <c r="AS162" s="77"/>
    </row>
    <row r="163" spans="3:45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51"/>
        <v>0</v>
      </c>
      <c r="U163" s="16">
        <f t="shared" si="51"/>
        <v>0</v>
      </c>
      <c r="W163" s="16" t="str">
        <f t="shared" si="35"/>
        <v>5⁄8–20</v>
      </c>
      <c r="X163" s="16" t="str">
        <f t="shared" si="36"/>
        <v>UN</v>
      </c>
      <c r="Y163" s="16" t="str">
        <f t="shared" si="37"/>
        <v>3A</v>
      </c>
      <c r="Z163" s="16" t="str">
        <f>CONCATENATE(Table6[[#This Row],[Column1]]," ",Table6[[#This Row],[Column2]]," ",Table6[[#This Row],[Column3]])</f>
        <v>5⁄8–20 UN 3A</v>
      </c>
      <c r="AA163" s="16">
        <f t="shared" si="38"/>
        <v>0</v>
      </c>
      <c r="AB163" s="16">
        <f t="shared" si="39"/>
        <v>0.625</v>
      </c>
      <c r="AC163" s="16">
        <f t="shared" si="40"/>
        <v>0.6169</v>
      </c>
      <c r="AD163" s="16" t="str">
        <f t="shared" si="41"/>
        <v>—</v>
      </c>
      <c r="AE163" s="16">
        <f t="shared" si="42"/>
        <v>0.59250000000000003</v>
      </c>
      <c r="AF163" s="16">
        <f t="shared" si="43"/>
        <v>0.58930000000000005</v>
      </c>
      <c r="AG163" s="16">
        <f t="shared" si="44"/>
        <v>0.5655</v>
      </c>
      <c r="AH163" s="16" t="str">
        <f t="shared" si="45"/>
        <v>3B</v>
      </c>
      <c r="AI163" s="16">
        <f t="shared" si="46"/>
        <v>0.57099999999999995</v>
      </c>
      <c r="AJ163" s="16">
        <f t="shared" si="47"/>
        <v>0.57869999999999999</v>
      </c>
      <c r="AK163" s="16">
        <f t="shared" si="48"/>
        <v>0.59250000000000003</v>
      </c>
      <c r="AL163" s="16">
        <f t="shared" si="49"/>
        <v>0.59670000000000001</v>
      </c>
      <c r="AM163" s="16">
        <f t="shared" si="50"/>
        <v>0.625</v>
      </c>
      <c r="AR163" s="17"/>
      <c r="AS163" s="77"/>
    </row>
    <row r="164" spans="3:45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51"/>
        <v>5⁄8–24</v>
      </c>
      <c r="U164" s="16" t="str">
        <f t="shared" si="51"/>
        <v>UNEF</v>
      </c>
      <c r="W164" s="16" t="str">
        <f t="shared" si="35"/>
        <v>5⁄8–24</v>
      </c>
      <c r="X164" s="16" t="str">
        <f t="shared" si="36"/>
        <v>UNEF</v>
      </c>
      <c r="Y164" s="16" t="str">
        <f t="shared" si="37"/>
        <v>2A</v>
      </c>
      <c r="Z164" s="16" t="str">
        <f>CONCATENATE(Table6[[#This Row],[Column1]]," ",Table6[[#This Row],[Column2]]," ",Table6[[#This Row],[Column3]])</f>
        <v>5⁄8–24 UNEF 2A</v>
      </c>
      <c r="AA164" s="16">
        <f t="shared" si="38"/>
        <v>1.1999999999999999E-3</v>
      </c>
      <c r="AB164" s="16">
        <f t="shared" si="39"/>
        <v>0.62380000000000002</v>
      </c>
      <c r="AC164" s="16">
        <f t="shared" si="40"/>
        <v>0.61660000000000004</v>
      </c>
      <c r="AD164" s="16" t="str">
        <f t="shared" si="41"/>
        <v>—</v>
      </c>
      <c r="AE164" s="16">
        <f t="shared" si="42"/>
        <v>0.59670000000000001</v>
      </c>
      <c r="AF164" s="16">
        <f t="shared" si="43"/>
        <v>0.5927</v>
      </c>
      <c r="AG164" s="16">
        <f t="shared" si="44"/>
        <v>0.57420000000000004</v>
      </c>
      <c r="AH164" s="16" t="str">
        <f t="shared" si="45"/>
        <v>2B</v>
      </c>
      <c r="AI164" s="16">
        <f t="shared" si="46"/>
        <v>0.57999999999999996</v>
      </c>
      <c r="AJ164" s="16">
        <f t="shared" si="47"/>
        <v>0.59</v>
      </c>
      <c r="AK164" s="16">
        <f t="shared" si="48"/>
        <v>0.59789999999999999</v>
      </c>
      <c r="AL164" s="16">
        <f t="shared" si="49"/>
        <v>0.60309999999999997</v>
      </c>
      <c r="AM164" s="16">
        <f t="shared" si="50"/>
        <v>0.625</v>
      </c>
      <c r="AR164" s="17"/>
      <c r="AS164" s="77"/>
    </row>
    <row r="165" spans="3:45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51"/>
        <v>0</v>
      </c>
      <c r="U165" s="16">
        <f t="shared" si="51"/>
        <v>0</v>
      </c>
      <c r="W165" s="16" t="str">
        <f t="shared" si="35"/>
        <v>5⁄8–24</v>
      </c>
      <c r="X165" s="16" t="str">
        <f t="shared" si="36"/>
        <v>UNEF</v>
      </c>
      <c r="Y165" s="16" t="str">
        <f t="shared" si="37"/>
        <v>3A</v>
      </c>
      <c r="Z165" s="16" t="str">
        <f>CONCATENATE(Table6[[#This Row],[Column1]]," ",Table6[[#This Row],[Column2]]," ",Table6[[#This Row],[Column3]])</f>
        <v>5⁄8–24 UNEF 3A</v>
      </c>
      <c r="AA165" s="16">
        <f t="shared" si="38"/>
        <v>0</v>
      </c>
      <c r="AB165" s="16">
        <f t="shared" si="39"/>
        <v>0.625</v>
      </c>
      <c r="AC165" s="16">
        <f t="shared" si="40"/>
        <v>0.61780000000000002</v>
      </c>
      <c r="AD165" s="16" t="str">
        <f t="shared" si="41"/>
        <v>—</v>
      </c>
      <c r="AE165" s="16">
        <f t="shared" si="42"/>
        <v>0.59789999999999999</v>
      </c>
      <c r="AF165" s="16">
        <f t="shared" si="43"/>
        <v>0.59489999999999998</v>
      </c>
      <c r="AG165" s="16">
        <f t="shared" si="44"/>
        <v>0.57540000000000002</v>
      </c>
      <c r="AH165" s="16" t="str">
        <f t="shared" si="45"/>
        <v>3B</v>
      </c>
      <c r="AI165" s="16">
        <f t="shared" si="46"/>
        <v>0.57999999999999996</v>
      </c>
      <c r="AJ165" s="16">
        <f t="shared" si="47"/>
        <v>0.58689999999999998</v>
      </c>
      <c r="AK165" s="16">
        <f t="shared" si="48"/>
        <v>0.59789999999999999</v>
      </c>
      <c r="AL165" s="16">
        <f t="shared" si="49"/>
        <v>0.6018</v>
      </c>
      <c r="AM165" s="16">
        <f t="shared" si="50"/>
        <v>0.625</v>
      </c>
      <c r="AR165" s="17"/>
      <c r="AS165" s="77"/>
    </row>
    <row r="166" spans="3:45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51"/>
        <v>5⁄8–27</v>
      </c>
      <c r="U166" s="16" t="str">
        <f t="shared" si="51"/>
        <v>UNS</v>
      </c>
      <c r="W166" s="16" t="str">
        <f t="shared" si="35"/>
        <v>5⁄8–27</v>
      </c>
      <c r="X166" s="16" t="str">
        <f t="shared" si="36"/>
        <v>UNS</v>
      </c>
      <c r="Y166" s="16" t="str">
        <f t="shared" si="37"/>
        <v>2A</v>
      </c>
      <c r="Z166" s="16" t="str">
        <f>CONCATENATE(Table6[[#This Row],[Column1]]," ",Table6[[#This Row],[Column2]]," ",Table6[[#This Row],[Column3]])</f>
        <v>5⁄8–27 UNS 2A</v>
      </c>
      <c r="AA166" s="16">
        <f t="shared" si="38"/>
        <v>1.1000000000000001E-3</v>
      </c>
      <c r="AB166" s="16">
        <f t="shared" si="39"/>
        <v>0.62390000000000001</v>
      </c>
      <c r="AC166" s="16">
        <f t="shared" si="40"/>
        <v>0.61719999999999997</v>
      </c>
      <c r="AD166" s="16" t="str">
        <f t="shared" si="41"/>
        <v>—</v>
      </c>
      <c r="AE166" s="16">
        <f t="shared" si="42"/>
        <v>0.5998</v>
      </c>
      <c r="AF166" s="16">
        <f t="shared" si="43"/>
        <v>0.59599999999999997</v>
      </c>
      <c r="AG166" s="16">
        <f t="shared" si="44"/>
        <v>0.57979999999999998</v>
      </c>
      <c r="AH166" s="16" t="str">
        <f t="shared" si="45"/>
        <v>2B</v>
      </c>
      <c r="AI166" s="16">
        <f t="shared" si="46"/>
        <v>0.58499999999999996</v>
      </c>
      <c r="AJ166" s="16">
        <f t="shared" si="47"/>
        <v>0.59399999999999997</v>
      </c>
      <c r="AK166" s="16">
        <f t="shared" si="48"/>
        <v>0.60089999999999999</v>
      </c>
      <c r="AL166" s="16">
        <f t="shared" si="49"/>
        <v>0.60589999999999999</v>
      </c>
      <c r="AM166" s="16">
        <f t="shared" si="50"/>
        <v>0.625</v>
      </c>
      <c r="AR166" s="17"/>
      <c r="AS166" s="77"/>
    </row>
    <row r="167" spans="3:45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51"/>
        <v>5⁄8–28</v>
      </c>
      <c r="U167" s="16" t="str">
        <f t="shared" si="51"/>
        <v>UN</v>
      </c>
      <c r="W167" s="16" t="str">
        <f t="shared" si="35"/>
        <v>5⁄8–28</v>
      </c>
      <c r="X167" s="16" t="str">
        <f t="shared" si="36"/>
        <v>UN</v>
      </c>
      <c r="Y167" s="16" t="str">
        <f t="shared" si="37"/>
        <v>2A</v>
      </c>
      <c r="Z167" s="16" t="str">
        <f>CONCATENATE(Table6[[#This Row],[Column1]]," ",Table6[[#This Row],[Column2]]," ",Table6[[#This Row],[Column3]])</f>
        <v>5⁄8–28 UN 2A</v>
      </c>
      <c r="AA167" s="16">
        <f t="shared" si="38"/>
        <v>1.1000000000000001E-3</v>
      </c>
      <c r="AB167" s="16">
        <f t="shared" si="39"/>
        <v>0.62390000000000001</v>
      </c>
      <c r="AC167" s="16">
        <f t="shared" si="40"/>
        <v>0.61739999999999995</v>
      </c>
      <c r="AD167" s="16" t="str">
        <f t="shared" si="41"/>
        <v>—</v>
      </c>
      <c r="AE167" s="16">
        <f t="shared" si="42"/>
        <v>0.60070000000000001</v>
      </c>
      <c r="AF167" s="16">
        <f t="shared" si="43"/>
        <v>0.59689999999999999</v>
      </c>
      <c r="AG167" s="16">
        <f t="shared" si="44"/>
        <v>0.58130000000000004</v>
      </c>
      <c r="AH167" s="16" t="str">
        <f t="shared" si="45"/>
        <v>2B</v>
      </c>
      <c r="AI167" s="16">
        <f t="shared" si="46"/>
        <v>0.58599999999999997</v>
      </c>
      <c r="AJ167" s="16">
        <f t="shared" si="47"/>
        <v>0.59499999999999997</v>
      </c>
      <c r="AK167" s="16">
        <f t="shared" si="48"/>
        <v>0.6018</v>
      </c>
      <c r="AL167" s="16">
        <f t="shared" si="49"/>
        <v>0.60670000000000002</v>
      </c>
      <c r="AM167" s="16">
        <f t="shared" si="50"/>
        <v>0.625</v>
      </c>
      <c r="AR167" s="17"/>
      <c r="AS167" s="77"/>
    </row>
    <row r="168" spans="3:45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51"/>
        <v>0</v>
      </c>
      <c r="U168" s="16">
        <f t="shared" si="51"/>
        <v>0</v>
      </c>
      <c r="W168" s="16" t="str">
        <f t="shared" si="35"/>
        <v>5⁄8–28</v>
      </c>
      <c r="X168" s="16" t="str">
        <f t="shared" si="36"/>
        <v>UN</v>
      </c>
      <c r="Y168" s="16" t="str">
        <f t="shared" si="37"/>
        <v>3A</v>
      </c>
      <c r="Z168" s="16" t="str">
        <f>CONCATENATE(Table6[[#This Row],[Column1]]," ",Table6[[#This Row],[Column2]]," ",Table6[[#This Row],[Column3]])</f>
        <v>5⁄8–28 UN 3A</v>
      </c>
      <c r="AA168" s="16">
        <f t="shared" si="38"/>
        <v>0</v>
      </c>
      <c r="AB168" s="16">
        <f t="shared" si="39"/>
        <v>0.625</v>
      </c>
      <c r="AC168" s="16">
        <f t="shared" si="40"/>
        <v>0.61850000000000005</v>
      </c>
      <c r="AD168" s="16" t="str">
        <f t="shared" si="41"/>
        <v>—</v>
      </c>
      <c r="AE168" s="16">
        <f t="shared" si="42"/>
        <v>0.6018</v>
      </c>
      <c r="AF168" s="16">
        <f t="shared" si="43"/>
        <v>0.59899999999999998</v>
      </c>
      <c r="AG168" s="16">
        <f t="shared" si="44"/>
        <v>0.58240000000000003</v>
      </c>
      <c r="AH168" s="16" t="str">
        <f t="shared" si="45"/>
        <v>3B</v>
      </c>
      <c r="AI168" s="16">
        <f t="shared" si="46"/>
        <v>0.58599999999999997</v>
      </c>
      <c r="AJ168" s="16">
        <f t="shared" si="47"/>
        <v>0.59260000000000002</v>
      </c>
      <c r="AK168" s="16">
        <f t="shared" si="48"/>
        <v>0.6018</v>
      </c>
      <c r="AL168" s="16">
        <f t="shared" si="49"/>
        <v>0.60550000000000004</v>
      </c>
      <c r="AM168" s="16">
        <f t="shared" si="50"/>
        <v>0.625</v>
      </c>
      <c r="AR168" s="17"/>
      <c r="AS168" s="77"/>
    </row>
    <row r="169" spans="3:45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51"/>
        <v>5⁄8–32</v>
      </c>
      <c r="U169" s="16" t="str">
        <f t="shared" si="51"/>
        <v>UN</v>
      </c>
      <c r="W169" s="16" t="str">
        <f t="shared" si="35"/>
        <v>5⁄8–32</v>
      </c>
      <c r="X169" s="16" t="str">
        <f t="shared" si="36"/>
        <v>UN</v>
      </c>
      <c r="Y169" s="16" t="str">
        <f t="shared" si="37"/>
        <v>2A</v>
      </c>
      <c r="Z169" s="16" t="str">
        <f>CONCATENATE(Table6[[#This Row],[Column1]]," ",Table6[[#This Row],[Column2]]," ",Table6[[#This Row],[Column3]])</f>
        <v>5⁄8–32 UN 2A</v>
      </c>
      <c r="AA169" s="16">
        <f t="shared" si="38"/>
        <v>1.1000000000000001E-3</v>
      </c>
      <c r="AB169" s="16">
        <f t="shared" si="39"/>
        <v>0.62390000000000001</v>
      </c>
      <c r="AC169" s="16">
        <f t="shared" si="40"/>
        <v>0.6179</v>
      </c>
      <c r="AD169" s="16" t="str">
        <f t="shared" si="41"/>
        <v>—</v>
      </c>
      <c r="AE169" s="16">
        <f t="shared" si="42"/>
        <v>0.60360000000000003</v>
      </c>
      <c r="AF169" s="16">
        <f t="shared" si="43"/>
        <v>0.6</v>
      </c>
      <c r="AG169" s="16">
        <f t="shared" si="44"/>
        <v>0.5867</v>
      </c>
      <c r="AH169" s="16" t="str">
        <f t="shared" si="45"/>
        <v>2B</v>
      </c>
      <c r="AI169" s="16">
        <f t="shared" si="46"/>
        <v>0.59099999999999997</v>
      </c>
      <c r="AJ169" s="16">
        <f t="shared" si="47"/>
        <v>0.59899999999999998</v>
      </c>
      <c r="AK169" s="16">
        <f t="shared" si="48"/>
        <v>0.60470000000000002</v>
      </c>
      <c r="AL169" s="16">
        <f t="shared" si="49"/>
        <v>0.60929999999999995</v>
      </c>
      <c r="AM169" s="16">
        <f t="shared" si="50"/>
        <v>0.625</v>
      </c>
      <c r="AR169" s="17"/>
      <c r="AS169" s="77"/>
    </row>
    <row r="170" spans="3:45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51"/>
        <v>0</v>
      </c>
      <c r="U170" s="16">
        <f t="shared" si="51"/>
        <v>0</v>
      </c>
      <c r="W170" s="16" t="str">
        <f t="shared" si="35"/>
        <v>5⁄8–32</v>
      </c>
      <c r="X170" s="16" t="str">
        <f t="shared" si="36"/>
        <v>UN</v>
      </c>
      <c r="Y170" s="16" t="str">
        <f t="shared" si="37"/>
        <v>3A</v>
      </c>
      <c r="Z170" s="16" t="str">
        <f>CONCATENATE(Table6[[#This Row],[Column1]]," ",Table6[[#This Row],[Column2]]," ",Table6[[#This Row],[Column3]])</f>
        <v>5⁄8–32 UN 3A</v>
      </c>
      <c r="AA170" s="16">
        <f t="shared" si="38"/>
        <v>0</v>
      </c>
      <c r="AB170" s="16">
        <f t="shared" si="39"/>
        <v>0.625</v>
      </c>
      <c r="AC170" s="16">
        <f t="shared" si="40"/>
        <v>0.61899999999999999</v>
      </c>
      <c r="AD170" s="16" t="str">
        <f t="shared" si="41"/>
        <v>—</v>
      </c>
      <c r="AE170" s="16">
        <f t="shared" si="42"/>
        <v>0.60470000000000002</v>
      </c>
      <c r="AF170" s="16">
        <f t="shared" si="43"/>
        <v>0.60199999999999998</v>
      </c>
      <c r="AG170" s="16">
        <f t="shared" si="44"/>
        <v>0.58779999999999999</v>
      </c>
      <c r="AH170" s="16" t="str">
        <f t="shared" si="45"/>
        <v>3B</v>
      </c>
      <c r="AI170" s="16">
        <f t="shared" si="46"/>
        <v>0.59099999999999997</v>
      </c>
      <c r="AJ170" s="16">
        <f t="shared" si="47"/>
        <v>0.59689999999999999</v>
      </c>
      <c r="AK170" s="16">
        <f t="shared" si="48"/>
        <v>0.60470000000000002</v>
      </c>
      <c r="AL170" s="16">
        <f t="shared" si="49"/>
        <v>0.60819999999999996</v>
      </c>
      <c r="AM170" s="16">
        <f t="shared" si="50"/>
        <v>0.625</v>
      </c>
      <c r="AR170" s="17"/>
      <c r="AS170" s="77"/>
    </row>
    <row r="171" spans="3:45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51"/>
        <v>11⁄16–12</v>
      </c>
      <c r="U171" s="16" t="str">
        <f t="shared" si="51"/>
        <v>UN</v>
      </c>
      <c r="W171" s="16" t="str">
        <f t="shared" si="35"/>
        <v>11⁄16–12</v>
      </c>
      <c r="X171" s="16" t="str">
        <f t="shared" si="36"/>
        <v>UN</v>
      </c>
      <c r="Y171" s="16" t="str">
        <f t="shared" si="37"/>
        <v>2A</v>
      </c>
      <c r="Z171" s="16" t="str">
        <f>CONCATENATE(Table6[[#This Row],[Column1]]," ",Table6[[#This Row],[Column2]]," ",Table6[[#This Row],[Column3]])</f>
        <v>11⁄16–12 UN 2A</v>
      </c>
      <c r="AA171" s="16">
        <f t="shared" si="38"/>
        <v>1.6000000000000001E-3</v>
      </c>
      <c r="AB171" s="16">
        <f t="shared" si="39"/>
        <v>0.68589999999999995</v>
      </c>
      <c r="AC171" s="16">
        <f t="shared" si="40"/>
        <v>0.67449999999999999</v>
      </c>
      <c r="AD171" s="16" t="str">
        <f t="shared" si="41"/>
        <v>—</v>
      </c>
      <c r="AE171" s="16">
        <f t="shared" si="42"/>
        <v>0.63180000000000003</v>
      </c>
      <c r="AF171" s="16">
        <f t="shared" si="43"/>
        <v>0.62639999999999996</v>
      </c>
      <c r="AG171" s="16">
        <f t="shared" si="44"/>
        <v>0.5867</v>
      </c>
      <c r="AH171" s="16" t="str">
        <f t="shared" si="45"/>
        <v>2B</v>
      </c>
      <c r="AI171" s="16">
        <f t="shared" si="46"/>
        <v>0.59699999999999998</v>
      </c>
      <c r="AJ171" s="16">
        <f t="shared" si="47"/>
        <v>0.61499999999999999</v>
      </c>
      <c r="AK171" s="16">
        <f t="shared" si="48"/>
        <v>0.63339999999999996</v>
      </c>
      <c r="AL171" s="16">
        <f t="shared" si="49"/>
        <v>0.64049999999999996</v>
      </c>
      <c r="AM171" s="16">
        <f t="shared" si="50"/>
        <v>0.6875</v>
      </c>
      <c r="AR171" s="17"/>
      <c r="AS171" s="77"/>
    </row>
    <row r="172" spans="3:45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51"/>
        <v>0</v>
      </c>
      <c r="U172" s="16">
        <f t="shared" si="51"/>
        <v>0</v>
      </c>
      <c r="W172" s="16" t="str">
        <f t="shared" si="35"/>
        <v>11⁄16–12</v>
      </c>
      <c r="X172" s="16" t="str">
        <f t="shared" si="36"/>
        <v>UN</v>
      </c>
      <c r="Y172" s="16" t="str">
        <f t="shared" si="37"/>
        <v>3A</v>
      </c>
      <c r="Z172" s="16" t="str">
        <f>CONCATENATE(Table6[[#This Row],[Column1]]," ",Table6[[#This Row],[Column2]]," ",Table6[[#This Row],[Column3]])</f>
        <v>11⁄16–12 UN 3A</v>
      </c>
      <c r="AA172" s="16">
        <f t="shared" si="38"/>
        <v>0</v>
      </c>
      <c r="AB172" s="16">
        <f t="shared" si="39"/>
        <v>0.6875</v>
      </c>
      <c r="AC172" s="16">
        <f t="shared" si="40"/>
        <v>0.67610000000000003</v>
      </c>
      <c r="AD172" s="16" t="str">
        <f t="shared" si="41"/>
        <v>—</v>
      </c>
      <c r="AE172" s="16">
        <f t="shared" si="42"/>
        <v>0.63339999999999996</v>
      </c>
      <c r="AF172" s="16">
        <f t="shared" si="43"/>
        <v>0.62929999999999997</v>
      </c>
      <c r="AG172" s="16">
        <f t="shared" si="44"/>
        <v>0.58830000000000005</v>
      </c>
      <c r="AH172" s="16" t="str">
        <f t="shared" si="45"/>
        <v>3B</v>
      </c>
      <c r="AI172" s="16">
        <f t="shared" si="46"/>
        <v>0.59699999999999998</v>
      </c>
      <c r="AJ172" s="16">
        <f t="shared" si="47"/>
        <v>0.60850000000000004</v>
      </c>
      <c r="AK172" s="16">
        <f t="shared" si="48"/>
        <v>0.63339999999999996</v>
      </c>
      <c r="AL172" s="16">
        <f t="shared" si="49"/>
        <v>0.63870000000000005</v>
      </c>
      <c r="AM172" s="16">
        <f t="shared" si="50"/>
        <v>0.6875</v>
      </c>
      <c r="AR172" s="17"/>
      <c r="AS172" s="77"/>
    </row>
    <row r="173" spans="3:45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51"/>
        <v>11⁄16–16</v>
      </c>
      <c r="U173" s="16" t="str">
        <f t="shared" si="51"/>
        <v>UN</v>
      </c>
      <c r="W173" s="16" t="str">
        <f t="shared" si="35"/>
        <v>11⁄16–16</v>
      </c>
      <c r="X173" s="16" t="str">
        <f t="shared" si="36"/>
        <v>UN</v>
      </c>
      <c r="Y173" s="16" t="str">
        <f t="shared" si="37"/>
        <v>2A</v>
      </c>
      <c r="Z173" s="16" t="str">
        <f>CONCATENATE(Table6[[#This Row],[Column1]]," ",Table6[[#This Row],[Column2]]," ",Table6[[#This Row],[Column3]])</f>
        <v>11⁄16–16 UN 2A</v>
      </c>
      <c r="AA173" s="16">
        <f t="shared" si="38"/>
        <v>1.4E-3</v>
      </c>
      <c r="AB173" s="16">
        <f t="shared" si="39"/>
        <v>0.68610000000000004</v>
      </c>
      <c r="AC173" s="16">
        <f t="shared" si="40"/>
        <v>0.67669999999999997</v>
      </c>
      <c r="AD173" s="16" t="str">
        <f t="shared" si="41"/>
        <v>—</v>
      </c>
      <c r="AE173" s="16">
        <f t="shared" si="42"/>
        <v>0.64549999999999996</v>
      </c>
      <c r="AF173" s="16">
        <f t="shared" si="43"/>
        <v>0.64070000000000005</v>
      </c>
      <c r="AG173" s="16">
        <f t="shared" si="44"/>
        <v>0.61160000000000003</v>
      </c>
      <c r="AH173" s="16" t="str">
        <f t="shared" si="45"/>
        <v>2B</v>
      </c>
      <c r="AI173" s="16">
        <f t="shared" si="46"/>
        <v>0.62</v>
      </c>
      <c r="AJ173" s="16">
        <f t="shared" si="47"/>
        <v>0.63400000000000001</v>
      </c>
      <c r="AK173" s="16">
        <f t="shared" si="48"/>
        <v>0.64690000000000003</v>
      </c>
      <c r="AL173" s="16">
        <f t="shared" si="49"/>
        <v>0.65310000000000001</v>
      </c>
      <c r="AM173" s="16">
        <f t="shared" si="50"/>
        <v>0.6875</v>
      </c>
      <c r="AR173" s="17"/>
      <c r="AS173" s="77"/>
    </row>
    <row r="174" spans="3:45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51"/>
        <v>0</v>
      </c>
      <c r="U174" s="16">
        <f t="shared" si="51"/>
        <v>0</v>
      </c>
      <c r="W174" s="16" t="str">
        <f t="shared" si="35"/>
        <v>11⁄16–16</v>
      </c>
      <c r="X174" s="16" t="str">
        <f t="shared" si="36"/>
        <v>UN</v>
      </c>
      <c r="Y174" s="16" t="str">
        <f t="shared" si="37"/>
        <v>3A</v>
      </c>
      <c r="Z174" s="16" t="str">
        <f>CONCATENATE(Table6[[#This Row],[Column1]]," ",Table6[[#This Row],[Column2]]," ",Table6[[#This Row],[Column3]])</f>
        <v>11⁄16–16 UN 3A</v>
      </c>
      <c r="AA174" s="16">
        <f t="shared" si="38"/>
        <v>0</v>
      </c>
      <c r="AB174" s="16">
        <f t="shared" si="39"/>
        <v>0.6875</v>
      </c>
      <c r="AC174" s="16">
        <f t="shared" si="40"/>
        <v>0.67810000000000004</v>
      </c>
      <c r="AD174" s="16" t="str">
        <f t="shared" si="41"/>
        <v>—</v>
      </c>
      <c r="AE174" s="16">
        <f t="shared" si="42"/>
        <v>0.64690000000000003</v>
      </c>
      <c r="AF174" s="16">
        <f t="shared" si="43"/>
        <v>0.64329999999999998</v>
      </c>
      <c r="AG174" s="16">
        <f t="shared" si="44"/>
        <v>0.61299999999999999</v>
      </c>
      <c r="AH174" s="16" t="str">
        <f t="shared" si="45"/>
        <v>3B</v>
      </c>
      <c r="AI174" s="16">
        <f t="shared" si="46"/>
        <v>0.62</v>
      </c>
      <c r="AJ174" s="16">
        <f t="shared" si="47"/>
        <v>0.62839999999999996</v>
      </c>
      <c r="AK174" s="16">
        <f t="shared" si="48"/>
        <v>0.64690000000000003</v>
      </c>
      <c r="AL174" s="16">
        <f t="shared" si="49"/>
        <v>0.65149999999999997</v>
      </c>
      <c r="AM174" s="16">
        <f t="shared" si="50"/>
        <v>0.6875</v>
      </c>
      <c r="AR174" s="17"/>
      <c r="AS174" s="77"/>
    </row>
    <row r="175" spans="3:45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51"/>
        <v>11⁄16–20</v>
      </c>
      <c r="U175" s="16" t="str">
        <f t="shared" si="51"/>
        <v>UN</v>
      </c>
      <c r="W175" s="16" t="str">
        <f t="shared" si="35"/>
        <v>11⁄16–20</v>
      </c>
      <c r="X175" s="16" t="str">
        <f t="shared" si="36"/>
        <v>UN</v>
      </c>
      <c r="Y175" s="16" t="str">
        <f t="shared" si="37"/>
        <v>2A</v>
      </c>
      <c r="Z175" s="16" t="str">
        <f>CONCATENATE(Table6[[#This Row],[Column1]]," ",Table6[[#This Row],[Column2]]," ",Table6[[#This Row],[Column3]])</f>
        <v>11⁄16–20 UN 2A</v>
      </c>
      <c r="AA175" s="16">
        <f t="shared" si="38"/>
        <v>1.2999999999999999E-3</v>
      </c>
      <c r="AB175" s="16">
        <f t="shared" si="39"/>
        <v>0.68620000000000003</v>
      </c>
      <c r="AC175" s="16">
        <f t="shared" si="40"/>
        <v>0.67810000000000004</v>
      </c>
      <c r="AD175" s="16" t="str">
        <f t="shared" si="41"/>
        <v>—</v>
      </c>
      <c r="AE175" s="16">
        <f t="shared" si="42"/>
        <v>0.65369999999999995</v>
      </c>
      <c r="AF175" s="16">
        <f t="shared" si="43"/>
        <v>0.64939999999999998</v>
      </c>
      <c r="AG175" s="16">
        <f t="shared" si="44"/>
        <v>0.62670000000000003</v>
      </c>
      <c r="AH175" s="16" t="str">
        <f t="shared" si="45"/>
        <v>2B</v>
      </c>
      <c r="AI175" s="16">
        <f t="shared" si="46"/>
        <v>0.63300000000000001</v>
      </c>
      <c r="AJ175" s="16">
        <f t="shared" si="47"/>
        <v>0.64500000000000002</v>
      </c>
      <c r="AK175" s="16">
        <f t="shared" si="48"/>
        <v>0.65500000000000003</v>
      </c>
      <c r="AL175" s="16">
        <f t="shared" si="49"/>
        <v>0.66059999999999997</v>
      </c>
      <c r="AM175" s="16">
        <f t="shared" si="50"/>
        <v>0.6875</v>
      </c>
      <c r="AR175" s="17"/>
      <c r="AS175" s="77"/>
    </row>
    <row r="176" spans="3:45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51"/>
        <v>0</v>
      </c>
      <c r="U176" s="16">
        <f t="shared" si="51"/>
        <v>0</v>
      </c>
      <c r="W176" s="16" t="str">
        <f t="shared" si="35"/>
        <v>11⁄16–20</v>
      </c>
      <c r="X176" s="16" t="str">
        <f t="shared" si="36"/>
        <v>UN</v>
      </c>
      <c r="Y176" s="16" t="str">
        <f t="shared" si="37"/>
        <v>3A</v>
      </c>
      <c r="Z176" s="16" t="str">
        <f>CONCATENATE(Table6[[#This Row],[Column1]]," ",Table6[[#This Row],[Column2]]," ",Table6[[#This Row],[Column3]])</f>
        <v>11⁄16–20 UN 3A</v>
      </c>
      <c r="AA176" s="16">
        <f t="shared" si="38"/>
        <v>0</v>
      </c>
      <c r="AB176" s="16">
        <f t="shared" si="39"/>
        <v>0.6875</v>
      </c>
      <c r="AC176" s="16">
        <f t="shared" si="40"/>
        <v>0.6794</v>
      </c>
      <c r="AD176" s="16" t="str">
        <f t="shared" si="41"/>
        <v>—</v>
      </c>
      <c r="AE176" s="16">
        <f t="shared" si="42"/>
        <v>0.65500000000000003</v>
      </c>
      <c r="AF176" s="16">
        <f t="shared" si="43"/>
        <v>0.65180000000000005</v>
      </c>
      <c r="AG176" s="16">
        <f t="shared" si="44"/>
        <v>0.628</v>
      </c>
      <c r="AH176" s="16" t="str">
        <f t="shared" si="45"/>
        <v>3B</v>
      </c>
      <c r="AI176" s="16">
        <f t="shared" si="46"/>
        <v>0.63300000000000001</v>
      </c>
      <c r="AJ176" s="16">
        <f t="shared" si="47"/>
        <v>0.64119999999999999</v>
      </c>
      <c r="AK176" s="16">
        <f t="shared" si="48"/>
        <v>0.65500000000000003</v>
      </c>
      <c r="AL176" s="16">
        <f t="shared" si="49"/>
        <v>0.65920000000000001</v>
      </c>
      <c r="AM176" s="16">
        <f t="shared" si="50"/>
        <v>0.6875</v>
      </c>
      <c r="AR176" s="17"/>
      <c r="AS176" s="77"/>
    </row>
    <row r="177" spans="3:45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51"/>
        <v>11⁄16–24</v>
      </c>
      <c r="U177" s="16" t="str">
        <f t="shared" si="51"/>
        <v>UNEF</v>
      </c>
      <c r="W177" s="16" t="str">
        <f t="shared" si="35"/>
        <v>11⁄16–24</v>
      </c>
      <c r="X177" s="16" t="str">
        <f t="shared" si="36"/>
        <v>UNEF</v>
      </c>
      <c r="Y177" s="16" t="str">
        <f t="shared" si="37"/>
        <v>2A</v>
      </c>
      <c r="Z177" s="16" t="str">
        <f>CONCATENATE(Table6[[#This Row],[Column1]]," ",Table6[[#This Row],[Column2]]," ",Table6[[#This Row],[Column3]])</f>
        <v>11⁄16–24 UNEF 2A</v>
      </c>
      <c r="AA177" s="16">
        <f t="shared" si="38"/>
        <v>1.1999999999999999E-3</v>
      </c>
      <c r="AB177" s="16">
        <f t="shared" si="39"/>
        <v>0.68630000000000002</v>
      </c>
      <c r="AC177" s="16">
        <f t="shared" si="40"/>
        <v>0.67910000000000004</v>
      </c>
      <c r="AD177" s="16" t="str">
        <f t="shared" si="41"/>
        <v>—</v>
      </c>
      <c r="AE177" s="16">
        <f t="shared" si="42"/>
        <v>0.65920000000000001</v>
      </c>
      <c r="AF177" s="16">
        <f t="shared" si="43"/>
        <v>0.6552</v>
      </c>
      <c r="AG177" s="16">
        <f t="shared" si="44"/>
        <v>0.63670000000000004</v>
      </c>
      <c r="AH177" s="16" t="str">
        <f t="shared" si="45"/>
        <v>2B</v>
      </c>
      <c r="AI177" s="16">
        <f t="shared" si="46"/>
        <v>0.64200000000000002</v>
      </c>
      <c r="AJ177" s="16">
        <f t="shared" si="47"/>
        <v>0.65200000000000002</v>
      </c>
      <c r="AK177" s="16">
        <f t="shared" si="48"/>
        <v>0.66039999999999999</v>
      </c>
      <c r="AL177" s="16">
        <f t="shared" si="49"/>
        <v>0.66559999999999997</v>
      </c>
      <c r="AM177" s="16">
        <f t="shared" si="50"/>
        <v>0.6875</v>
      </c>
      <c r="AR177" s="17"/>
      <c r="AS177" s="77"/>
    </row>
    <row r="178" spans="3:45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51"/>
        <v>0</v>
      </c>
      <c r="U178" s="16">
        <f t="shared" si="51"/>
        <v>0</v>
      </c>
      <c r="W178" s="16" t="str">
        <f t="shared" si="35"/>
        <v>11⁄16–24</v>
      </c>
      <c r="X178" s="16" t="str">
        <f t="shared" si="36"/>
        <v>UNEF</v>
      </c>
      <c r="Y178" s="16" t="str">
        <f t="shared" si="37"/>
        <v>3A</v>
      </c>
      <c r="Z178" s="16" t="str">
        <f>CONCATENATE(Table6[[#This Row],[Column1]]," ",Table6[[#This Row],[Column2]]," ",Table6[[#This Row],[Column3]])</f>
        <v>11⁄16–24 UNEF 3A</v>
      </c>
      <c r="AA178" s="16">
        <f t="shared" si="38"/>
        <v>0</v>
      </c>
      <c r="AB178" s="16">
        <f t="shared" si="39"/>
        <v>0.6875</v>
      </c>
      <c r="AC178" s="16">
        <f t="shared" si="40"/>
        <v>0.68030000000000002</v>
      </c>
      <c r="AD178" s="16" t="str">
        <f t="shared" si="41"/>
        <v>—</v>
      </c>
      <c r="AE178" s="16">
        <f t="shared" si="42"/>
        <v>0.66039999999999999</v>
      </c>
      <c r="AF178" s="16">
        <f t="shared" si="43"/>
        <v>0.65739999999999998</v>
      </c>
      <c r="AG178" s="16">
        <f t="shared" si="44"/>
        <v>0.63790000000000002</v>
      </c>
      <c r="AH178" s="16" t="str">
        <f t="shared" si="45"/>
        <v>3B</v>
      </c>
      <c r="AI178" s="16">
        <f t="shared" si="46"/>
        <v>0.64200000000000002</v>
      </c>
      <c r="AJ178" s="16">
        <f t="shared" si="47"/>
        <v>0.64939999999999998</v>
      </c>
      <c r="AK178" s="16">
        <f t="shared" si="48"/>
        <v>0.66039999999999999</v>
      </c>
      <c r="AL178" s="16">
        <f t="shared" si="49"/>
        <v>0.6643</v>
      </c>
      <c r="AM178" s="16">
        <f t="shared" si="50"/>
        <v>0.6875</v>
      </c>
      <c r="AR178" s="17"/>
      <c r="AS178" s="77"/>
    </row>
    <row r="179" spans="3:45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51"/>
        <v>11⁄16–28</v>
      </c>
      <c r="U179" s="16" t="str">
        <f t="shared" si="51"/>
        <v>UN</v>
      </c>
      <c r="W179" s="16" t="str">
        <f t="shared" si="35"/>
        <v>11⁄16–28</v>
      </c>
      <c r="X179" s="16" t="str">
        <f t="shared" si="36"/>
        <v>UN</v>
      </c>
      <c r="Y179" s="16" t="str">
        <f t="shared" si="37"/>
        <v>2A</v>
      </c>
      <c r="Z179" s="16" t="str">
        <f>CONCATENATE(Table6[[#This Row],[Column1]]," ",Table6[[#This Row],[Column2]]," ",Table6[[#This Row],[Column3]])</f>
        <v>11⁄16–28 UN 2A</v>
      </c>
      <c r="AA179" s="16">
        <f t="shared" si="38"/>
        <v>1.1000000000000001E-3</v>
      </c>
      <c r="AB179" s="16">
        <f t="shared" si="39"/>
        <v>0.68640000000000001</v>
      </c>
      <c r="AC179" s="16">
        <f t="shared" si="40"/>
        <v>0.67989999999999995</v>
      </c>
      <c r="AD179" s="16" t="str">
        <f t="shared" si="41"/>
        <v>—</v>
      </c>
      <c r="AE179" s="16">
        <f t="shared" si="42"/>
        <v>0.66320000000000001</v>
      </c>
      <c r="AF179" s="16">
        <f t="shared" si="43"/>
        <v>0.65939999999999999</v>
      </c>
      <c r="AG179" s="16">
        <f t="shared" si="44"/>
        <v>0.64380000000000004</v>
      </c>
      <c r="AH179" s="16" t="str">
        <f t="shared" si="45"/>
        <v>2B</v>
      </c>
      <c r="AI179" s="16">
        <f t="shared" si="46"/>
        <v>0.64900000000000002</v>
      </c>
      <c r="AJ179" s="16">
        <f t="shared" si="47"/>
        <v>0.65700000000000003</v>
      </c>
      <c r="AK179" s="16">
        <f t="shared" si="48"/>
        <v>0.6643</v>
      </c>
      <c r="AL179" s="16">
        <f t="shared" si="49"/>
        <v>0.66920000000000002</v>
      </c>
      <c r="AM179" s="16">
        <f t="shared" si="50"/>
        <v>0.6875</v>
      </c>
      <c r="AR179" s="17"/>
      <c r="AS179" s="77"/>
    </row>
    <row r="180" spans="3:45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51"/>
        <v>0</v>
      </c>
      <c r="U180" s="16">
        <f t="shared" si="51"/>
        <v>0</v>
      </c>
      <c r="W180" s="16" t="str">
        <f t="shared" si="35"/>
        <v>11⁄16–28</v>
      </c>
      <c r="X180" s="16" t="str">
        <f t="shared" si="36"/>
        <v>UN</v>
      </c>
      <c r="Y180" s="16" t="str">
        <f t="shared" si="37"/>
        <v>3A</v>
      </c>
      <c r="Z180" s="16" t="str">
        <f>CONCATENATE(Table6[[#This Row],[Column1]]," ",Table6[[#This Row],[Column2]]," ",Table6[[#This Row],[Column3]])</f>
        <v>11⁄16–28 UN 3A</v>
      </c>
      <c r="AA180" s="16">
        <f t="shared" si="38"/>
        <v>0</v>
      </c>
      <c r="AB180" s="16">
        <f t="shared" si="39"/>
        <v>0.6875</v>
      </c>
      <c r="AC180" s="16">
        <f t="shared" si="40"/>
        <v>0.68100000000000005</v>
      </c>
      <c r="AD180" s="16" t="str">
        <f t="shared" si="41"/>
        <v>—</v>
      </c>
      <c r="AE180" s="16">
        <f t="shared" si="42"/>
        <v>0.6643</v>
      </c>
      <c r="AF180" s="16">
        <f t="shared" si="43"/>
        <v>0.66149999999999998</v>
      </c>
      <c r="AG180" s="16">
        <f t="shared" si="44"/>
        <v>0.64490000000000003</v>
      </c>
      <c r="AH180" s="16" t="str">
        <f t="shared" si="45"/>
        <v>3B</v>
      </c>
      <c r="AI180" s="16">
        <f t="shared" si="46"/>
        <v>0.64900000000000002</v>
      </c>
      <c r="AJ180" s="16">
        <f t="shared" si="47"/>
        <v>0.65510000000000002</v>
      </c>
      <c r="AK180" s="16">
        <f t="shared" si="48"/>
        <v>0.6643</v>
      </c>
      <c r="AL180" s="16">
        <f t="shared" si="49"/>
        <v>0.66800000000000004</v>
      </c>
      <c r="AM180" s="16">
        <f t="shared" si="50"/>
        <v>0.6875</v>
      </c>
      <c r="AR180" s="17"/>
      <c r="AS180" s="77"/>
    </row>
    <row r="181" spans="3:45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51"/>
        <v>11⁄16–32</v>
      </c>
      <c r="U181" s="16" t="str">
        <f t="shared" si="51"/>
        <v>UN</v>
      </c>
      <c r="W181" s="16" t="str">
        <f t="shared" si="35"/>
        <v>11⁄16–32</v>
      </c>
      <c r="X181" s="16" t="str">
        <f t="shared" si="36"/>
        <v>UN</v>
      </c>
      <c r="Y181" s="16" t="str">
        <f t="shared" si="37"/>
        <v>2A</v>
      </c>
      <c r="Z181" s="16" t="str">
        <f>CONCATENATE(Table6[[#This Row],[Column1]]," ",Table6[[#This Row],[Column2]]," ",Table6[[#This Row],[Column3]])</f>
        <v>11⁄16–32 UN 2A</v>
      </c>
      <c r="AA181" s="16">
        <f t="shared" si="38"/>
        <v>1.1000000000000001E-3</v>
      </c>
      <c r="AB181" s="16">
        <f t="shared" si="39"/>
        <v>0.68640000000000001</v>
      </c>
      <c r="AC181" s="16">
        <f t="shared" si="40"/>
        <v>0.6804</v>
      </c>
      <c r="AD181" s="16" t="str">
        <f t="shared" si="41"/>
        <v>—</v>
      </c>
      <c r="AE181" s="16">
        <f t="shared" si="42"/>
        <v>0.66610000000000003</v>
      </c>
      <c r="AF181" s="16">
        <f t="shared" si="43"/>
        <v>0.66249999999999998</v>
      </c>
      <c r="AG181" s="16">
        <f t="shared" si="44"/>
        <v>0.6492</v>
      </c>
      <c r="AH181" s="16" t="str">
        <f t="shared" si="45"/>
        <v>2B</v>
      </c>
      <c r="AI181" s="16">
        <f t="shared" si="46"/>
        <v>0.65400000000000003</v>
      </c>
      <c r="AJ181" s="16">
        <f t="shared" si="47"/>
        <v>0.66100000000000003</v>
      </c>
      <c r="AK181" s="16">
        <f t="shared" si="48"/>
        <v>0.66720000000000002</v>
      </c>
      <c r="AL181" s="16">
        <f t="shared" si="49"/>
        <v>0.67179999999999995</v>
      </c>
      <c r="AM181" s="16">
        <f t="shared" si="50"/>
        <v>0.6875</v>
      </c>
      <c r="AR181" s="17"/>
      <c r="AS181" s="77"/>
    </row>
    <row r="182" spans="3:45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51"/>
        <v>0</v>
      </c>
      <c r="U182" s="16">
        <f t="shared" si="51"/>
        <v>0</v>
      </c>
      <c r="W182" s="16" t="str">
        <f t="shared" si="35"/>
        <v>11⁄16–32</v>
      </c>
      <c r="X182" s="16" t="str">
        <f t="shared" si="36"/>
        <v>UN</v>
      </c>
      <c r="Y182" s="16" t="str">
        <f t="shared" si="37"/>
        <v>3A</v>
      </c>
      <c r="Z182" s="16" t="str">
        <f>CONCATENATE(Table6[[#This Row],[Column1]]," ",Table6[[#This Row],[Column2]]," ",Table6[[#This Row],[Column3]])</f>
        <v>11⁄16–32 UN 3A</v>
      </c>
      <c r="AA182" s="16">
        <f t="shared" si="38"/>
        <v>0</v>
      </c>
      <c r="AB182" s="16">
        <f t="shared" si="39"/>
        <v>0.6875</v>
      </c>
      <c r="AC182" s="16">
        <f t="shared" si="40"/>
        <v>0.68149999999999999</v>
      </c>
      <c r="AD182" s="16" t="str">
        <f t="shared" si="41"/>
        <v>—</v>
      </c>
      <c r="AE182" s="16">
        <f t="shared" si="42"/>
        <v>0.66720000000000002</v>
      </c>
      <c r="AF182" s="16">
        <f t="shared" si="43"/>
        <v>0.66449999999999998</v>
      </c>
      <c r="AG182" s="16">
        <f t="shared" si="44"/>
        <v>0.65029999999999999</v>
      </c>
      <c r="AH182" s="16" t="str">
        <f t="shared" si="45"/>
        <v>3B</v>
      </c>
      <c r="AI182" s="16">
        <f t="shared" si="46"/>
        <v>0.65400000000000003</v>
      </c>
      <c r="AJ182" s="16">
        <f t="shared" si="47"/>
        <v>0.65939999999999999</v>
      </c>
      <c r="AK182" s="16">
        <f t="shared" si="48"/>
        <v>0.66720000000000002</v>
      </c>
      <c r="AL182" s="16">
        <f t="shared" si="49"/>
        <v>0.67069999999999996</v>
      </c>
      <c r="AM182" s="16">
        <f t="shared" si="50"/>
        <v>0.6875</v>
      </c>
      <c r="AR182" s="17"/>
      <c r="AS182" s="77"/>
    </row>
    <row r="183" spans="3:45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51"/>
        <v>3⁄4–10</v>
      </c>
      <c r="U183" s="16" t="str">
        <f t="shared" si="51"/>
        <v>UNC</v>
      </c>
      <c r="W183" s="16" t="str">
        <f t="shared" si="35"/>
        <v>3⁄4–10</v>
      </c>
      <c r="X183" s="16" t="str">
        <f t="shared" si="36"/>
        <v>UNC</v>
      </c>
      <c r="Y183" s="16" t="str">
        <f t="shared" si="37"/>
        <v>1A</v>
      </c>
      <c r="Z183" s="16" t="str">
        <f>CONCATENATE(Table6[[#This Row],[Column1]]," ",Table6[[#This Row],[Column2]]," ",Table6[[#This Row],[Column3]])</f>
        <v>3⁄4–10 UNC 1A</v>
      </c>
      <c r="AA183" s="16">
        <f t="shared" si="38"/>
        <v>1.8E-3</v>
      </c>
      <c r="AB183" s="16">
        <f t="shared" si="39"/>
        <v>0.74819999999999998</v>
      </c>
      <c r="AC183" s="16">
        <f t="shared" si="40"/>
        <v>0.7288</v>
      </c>
      <c r="AD183" s="16" t="str">
        <f t="shared" si="41"/>
        <v>—</v>
      </c>
      <c r="AE183" s="16">
        <f t="shared" si="42"/>
        <v>0.68320000000000003</v>
      </c>
      <c r="AF183" s="16">
        <f t="shared" si="43"/>
        <v>0.6744</v>
      </c>
      <c r="AG183" s="16">
        <f t="shared" si="44"/>
        <v>0.62909999999999999</v>
      </c>
      <c r="AH183" s="16" t="str">
        <f t="shared" si="45"/>
        <v>1B</v>
      </c>
      <c r="AI183" s="16">
        <f t="shared" si="46"/>
        <v>0.64200000000000002</v>
      </c>
      <c r="AJ183" s="16">
        <f t="shared" si="47"/>
        <v>0.66300000000000003</v>
      </c>
      <c r="AK183" s="16">
        <f t="shared" si="48"/>
        <v>0.68500000000000005</v>
      </c>
      <c r="AL183" s="16">
        <f t="shared" si="49"/>
        <v>0.69650000000000001</v>
      </c>
      <c r="AM183" s="16">
        <f t="shared" si="50"/>
        <v>0.75</v>
      </c>
      <c r="AR183" s="17"/>
      <c r="AS183" s="77"/>
    </row>
    <row r="184" spans="3:45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51"/>
        <v>0</v>
      </c>
      <c r="U184" s="16">
        <f t="shared" si="51"/>
        <v>0</v>
      </c>
      <c r="W184" s="16" t="str">
        <f t="shared" si="35"/>
        <v>3⁄4–10</v>
      </c>
      <c r="X184" s="16" t="str">
        <f t="shared" si="36"/>
        <v>UNC</v>
      </c>
      <c r="Y184" s="16" t="str">
        <f t="shared" si="37"/>
        <v>2A</v>
      </c>
      <c r="Z184" s="16" t="str">
        <f>CONCATENATE(Table6[[#This Row],[Column1]]," ",Table6[[#This Row],[Column2]]," ",Table6[[#This Row],[Column3]])</f>
        <v>3⁄4–10 UNC 2A</v>
      </c>
      <c r="AA184" s="16">
        <f t="shared" si="38"/>
        <v>1.8E-3</v>
      </c>
      <c r="AB184" s="16">
        <f t="shared" si="39"/>
        <v>0.74819999999999998</v>
      </c>
      <c r="AC184" s="16">
        <f t="shared" si="40"/>
        <v>0.73529999999999995</v>
      </c>
      <c r="AD184" s="16">
        <f t="shared" si="41"/>
        <v>0.7288</v>
      </c>
      <c r="AE184" s="16">
        <f t="shared" si="42"/>
        <v>0.68320000000000003</v>
      </c>
      <c r="AF184" s="16">
        <f t="shared" si="43"/>
        <v>0.67730000000000001</v>
      </c>
      <c r="AG184" s="16">
        <f t="shared" si="44"/>
        <v>0.62909999999999999</v>
      </c>
      <c r="AH184" s="16" t="str">
        <f t="shared" si="45"/>
        <v>2B</v>
      </c>
      <c r="AI184" s="16">
        <f t="shared" si="46"/>
        <v>0.64200000000000002</v>
      </c>
      <c r="AJ184" s="16">
        <f t="shared" si="47"/>
        <v>0.66300000000000003</v>
      </c>
      <c r="AK184" s="16">
        <f t="shared" si="48"/>
        <v>0.68500000000000005</v>
      </c>
      <c r="AL184" s="16">
        <f t="shared" si="49"/>
        <v>0.69269999999999998</v>
      </c>
      <c r="AM184" s="16">
        <f t="shared" si="50"/>
        <v>0.75</v>
      </c>
      <c r="AR184" s="17"/>
      <c r="AS184" s="77"/>
    </row>
    <row r="185" spans="3:45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51"/>
        <v>0</v>
      </c>
      <c r="U185" s="16">
        <f t="shared" si="51"/>
        <v>0</v>
      </c>
      <c r="W185" s="16" t="str">
        <f t="shared" si="35"/>
        <v>3⁄4–10</v>
      </c>
      <c r="X185" s="16" t="str">
        <f t="shared" si="36"/>
        <v>UNC</v>
      </c>
      <c r="Y185" s="16" t="str">
        <f t="shared" si="37"/>
        <v>3A</v>
      </c>
      <c r="Z185" s="16" t="str">
        <f>CONCATENATE(Table6[[#This Row],[Column1]]," ",Table6[[#This Row],[Column2]]," ",Table6[[#This Row],[Column3]])</f>
        <v>3⁄4–10 UNC 3A</v>
      </c>
      <c r="AA185" s="16">
        <f t="shared" si="38"/>
        <v>0</v>
      </c>
      <c r="AB185" s="16">
        <f t="shared" si="39"/>
        <v>0.75</v>
      </c>
      <c r="AC185" s="16">
        <f t="shared" si="40"/>
        <v>0.73709999999999998</v>
      </c>
      <c r="AD185" s="16" t="str">
        <f t="shared" si="41"/>
        <v>—</v>
      </c>
      <c r="AE185" s="16">
        <f t="shared" si="42"/>
        <v>0.68500000000000005</v>
      </c>
      <c r="AF185" s="16">
        <f t="shared" si="43"/>
        <v>0.68059999999999998</v>
      </c>
      <c r="AG185" s="16">
        <f t="shared" si="44"/>
        <v>0.63090000000000002</v>
      </c>
      <c r="AH185" s="16" t="str">
        <f t="shared" si="45"/>
        <v>3B</v>
      </c>
      <c r="AI185" s="16">
        <f t="shared" si="46"/>
        <v>0.64200000000000002</v>
      </c>
      <c r="AJ185" s="16">
        <f t="shared" si="47"/>
        <v>0.65449999999999997</v>
      </c>
      <c r="AK185" s="16">
        <f t="shared" si="48"/>
        <v>0.68500000000000005</v>
      </c>
      <c r="AL185" s="16">
        <f t="shared" si="49"/>
        <v>0.69069999999999998</v>
      </c>
      <c r="AM185" s="16">
        <f t="shared" si="50"/>
        <v>0.75</v>
      </c>
      <c r="AR185" s="17"/>
      <c r="AS185" s="77"/>
    </row>
    <row r="186" spans="3:45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51"/>
        <v>3⁄4–12</v>
      </c>
      <c r="U186" s="16" t="str">
        <f t="shared" si="51"/>
        <v>UN</v>
      </c>
      <c r="W186" s="16" t="str">
        <f t="shared" si="35"/>
        <v>3⁄4–12</v>
      </c>
      <c r="X186" s="16" t="str">
        <f t="shared" si="36"/>
        <v>UN</v>
      </c>
      <c r="Y186" s="16" t="str">
        <f t="shared" si="37"/>
        <v>2A</v>
      </c>
      <c r="Z186" s="16" t="str">
        <f>CONCATENATE(Table6[[#This Row],[Column1]]," ",Table6[[#This Row],[Column2]]," ",Table6[[#This Row],[Column3]])</f>
        <v>3⁄4–12 UN 2A</v>
      </c>
      <c r="AA186" s="16">
        <f t="shared" si="38"/>
        <v>1.6999999999999999E-3</v>
      </c>
      <c r="AB186" s="16">
        <f t="shared" si="39"/>
        <v>0.74829999999999997</v>
      </c>
      <c r="AC186" s="16">
        <f t="shared" si="40"/>
        <v>0.7369</v>
      </c>
      <c r="AD186" s="16" t="str">
        <f t="shared" si="41"/>
        <v>—</v>
      </c>
      <c r="AE186" s="16">
        <f t="shared" si="42"/>
        <v>0.69420000000000004</v>
      </c>
      <c r="AF186" s="16">
        <f t="shared" si="43"/>
        <v>0.68869999999999998</v>
      </c>
      <c r="AG186" s="16">
        <f t="shared" si="44"/>
        <v>0.64910000000000001</v>
      </c>
      <c r="AH186" s="16" t="str">
        <f t="shared" si="45"/>
        <v>2B</v>
      </c>
      <c r="AI186" s="16">
        <f t="shared" si="46"/>
        <v>0.66</v>
      </c>
      <c r="AJ186" s="16">
        <f t="shared" si="47"/>
        <v>0.67800000000000005</v>
      </c>
      <c r="AK186" s="16">
        <f t="shared" si="48"/>
        <v>0.69589999999999996</v>
      </c>
      <c r="AL186" s="16">
        <f t="shared" si="49"/>
        <v>0.70309999999999995</v>
      </c>
      <c r="AM186" s="16">
        <f t="shared" si="50"/>
        <v>0.75</v>
      </c>
      <c r="AR186" s="17"/>
      <c r="AS186" s="77"/>
    </row>
    <row r="187" spans="3:45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51"/>
        <v>0</v>
      </c>
      <c r="U187" s="16">
        <f t="shared" si="51"/>
        <v>0</v>
      </c>
      <c r="W187" s="16" t="str">
        <f t="shared" si="35"/>
        <v>3⁄4–12</v>
      </c>
      <c r="X187" s="16" t="str">
        <f t="shared" si="36"/>
        <v>UN</v>
      </c>
      <c r="Y187" s="16" t="str">
        <f t="shared" si="37"/>
        <v>3A</v>
      </c>
      <c r="Z187" s="16" t="str">
        <f>CONCATENATE(Table6[[#This Row],[Column1]]," ",Table6[[#This Row],[Column2]]," ",Table6[[#This Row],[Column3]])</f>
        <v>3⁄4–12 UN 3A</v>
      </c>
      <c r="AA187" s="16">
        <f t="shared" si="38"/>
        <v>0</v>
      </c>
      <c r="AB187" s="16">
        <f t="shared" si="39"/>
        <v>0.75</v>
      </c>
      <c r="AC187" s="16">
        <f t="shared" si="40"/>
        <v>0.73860000000000003</v>
      </c>
      <c r="AD187" s="16" t="str">
        <f t="shared" si="41"/>
        <v>—</v>
      </c>
      <c r="AE187" s="16">
        <f t="shared" si="42"/>
        <v>0.69589999999999996</v>
      </c>
      <c r="AF187" s="16">
        <f t="shared" si="43"/>
        <v>0.69179999999999997</v>
      </c>
      <c r="AG187" s="16">
        <f t="shared" si="44"/>
        <v>0.65080000000000005</v>
      </c>
      <c r="AH187" s="16" t="str">
        <f t="shared" si="45"/>
        <v>3B</v>
      </c>
      <c r="AI187" s="16">
        <f t="shared" si="46"/>
        <v>0.66</v>
      </c>
      <c r="AJ187" s="16">
        <f t="shared" si="47"/>
        <v>0.67069999999999996</v>
      </c>
      <c r="AK187" s="16">
        <f t="shared" si="48"/>
        <v>0.69589999999999996</v>
      </c>
      <c r="AL187" s="16">
        <f t="shared" si="49"/>
        <v>0.70130000000000003</v>
      </c>
      <c r="AM187" s="16">
        <f t="shared" si="50"/>
        <v>0.75</v>
      </c>
      <c r="AR187" s="17"/>
      <c r="AS187" s="77"/>
    </row>
    <row r="188" spans="3:45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51"/>
        <v>3⁄4–14</v>
      </c>
      <c r="U188" s="16" t="str">
        <f t="shared" si="51"/>
        <v>UNS</v>
      </c>
      <c r="W188" s="16" t="str">
        <f t="shared" si="35"/>
        <v>3⁄4–14</v>
      </c>
      <c r="X188" s="16" t="str">
        <f t="shared" si="36"/>
        <v>UNS</v>
      </c>
      <c r="Y188" s="16" t="str">
        <f t="shared" si="37"/>
        <v>2A</v>
      </c>
      <c r="Z188" s="16" t="str">
        <f>CONCATENATE(Table6[[#This Row],[Column1]]," ",Table6[[#This Row],[Column2]]," ",Table6[[#This Row],[Column3]])</f>
        <v>3⁄4–14 UNS 2A</v>
      </c>
      <c r="AA188" s="16">
        <f t="shared" si="38"/>
        <v>1.5E-3</v>
      </c>
      <c r="AB188" s="16">
        <f t="shared" si="39"/>
        <v>0.74850000000000005</v>
      </c>
      <c r="AC188" s="16">
        <f t="shared" si="40"/>
        <v>0.73819999999999997</v>
      </c>
      <c r="AD188" s="16" t="str">
        <f t="shared" si="41"/>
        <v>—</v>
      </c>
      <c r="AE188" s="16">
        <f t="shared" si="42"/>
        <v>0.70209999999999995</v>
      </c>
      <c r="AF188" s="16">
        <f t="shared" si="43"/>
        <v>0.69699999999999995</v>
      </c>
      <c r="AG188" s="16">
        <f t="shared" si="44"/>
        <v>0.66349999999999998</v>
      </c>
      <c r="AH188" s="16" t="str">
        <f t="shared" si="45"/>
        <v>2B</v>
      </c>
      <c r="AI188" s="16">
        <f t="shared" si="46"/>
        <v>0.67300000000000004</v>
      </c>
      <c r="AJ188" s="16">
        <f t="shared" si="47"/>
        <v>0.68799999999999994</v>
      </c>
      <c r="AK188" s="16">
        <f t="shared" si="48"/>
        <v>0.7036</v>
      </c>
      <c r="AL188" s="16">
        <f t="shared" si="49"/>
        <v>0.71030000000000004</v>
      </c>
      <c r="AM188" s="16">
        <f t="shared" si="50"/>
        <v>0.75</v>
      </c>
      <c r="AR188" s="17"/>
      <c r="AS188" s="77"/>
    </row>
    <row r="189" spans="3:45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51"/>
        <v>3⁄4–16</v>
      </c>
      <c r="U189" s="16" t="str">
        <f t="shared" si="51"/>
        <v>UNF</v>
      </c>
      <c r="W189" s="16" t="str">
        <f t="shared" si="35"/>
        <v>3⁄4–16</v>
      </c>
      <c r="X189" s="16" t="str">
        <f t="shared" si="36"/>
        <v>UNF</v>
      </c>
      <c r="Y189" s="16" t="str">
        <f t="shared" si="37"/>
        <v>1A</v>
      </c>
      <c r="Z189" s="16" t="str">
        <f>CONCATENATE(Table6[[#This Row],[Column1]]," ",Table6[[#This Row],[Column2]]," ",Table6[[#This Row],[Column3]])</f>
        <v>3⁄4–16 UNF 1A</v>
      </c>
      <c r="AA189" s="16">
        <f t="shared" si="38"/>
        <v>1.5E-3</v>
      </c>
      <c r="AB189" s="16">
        <f t="shared" si="39"/>
        <v>0.74850000000000005</v>
      </c>
      <c r="AC189" s="16">
        <f t="shared" si="40"/>
        <v>0.73429999999999995</v>
      </c>
      <c r="AD189" s="16" t="str">
        <f t="shared" si="41"/>
        <v>—</v>
      </c>
      <c r="AE189" s="16">
        <f t="shared" si="42"/>
        <v>0.70789999999999997</v>
      </c>
      <c r="AF189" s="16">
        <f t="shared" si="43"/>
        <v>0.70040000000000002</v>
      </c>
      <c r="AG189" s="16">
        <f t="shared" si="44"/>
        <v>0.67400000000000004</v>
      </c>
      <c r="AH189" s="16" t="str">
        <f t="shared" si="45"/>
        <v>1B</v>
      </c>
      <c r="AI189" s="16">
        <f t="shared" si="46"/>
        <v>0.68200000000000005</v>
      </c>
      <c r="AJ189" s="16">
        <f t="shared" si="47"/>
        <v>0.69599999999999995</v>
      </c>
      <c r="AK189" s="16">
        <f t="shared" si="48"/>
        <v>0.70940000000000003</v>
      </c>
      <c r="AL189" s="16">
        <f t="shared" si="49"/>
        <v>0.71919999999999995</v>
      </c>
      <c r="AM189" s="16">
        <f t="shared" si="50"/>
        <v>0.75</v>
      </c>
      <c r="AR189" s="17"/>
      <c r="AS189" s="77"/>
    </row>
    <row r="190" spans="3:45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51"/>
        <v>0</v>
      </c>
      <c r="U190" s="16">
        <f t="shared" si="51"/>
        <v>0</v>
      </c>
      <c r="W190" s="16" t="str">
        <f t="shared" si="35"/>
        <v>3⁄4–16</v>
      </c>
      <c r="X190" s="16" t="str">
        <f t="shared" si="36"/>
        <v>UNF</v>
      </c>
      <c r="Y190" s="16" t="str">
        <f t="shared" si="37"/>
        <v>2A</v>
      </c>
      <c r="Z190" s="16" t="str">
        <f>CONCATENATE(Table6[[#This Row],[Column1]]," ",Table6[[#This Row],[Column2]]," ",Table6[[#This Row],[Column3]])</f>
        <v>3⁄4–16 UNF 2A</v>
      </c>
      <c r="AA190" s="16">
        <f t="shared" si="38"/>
        <v>1.5E-3</v>
      </c>
      <c r="AB190" s="16">
        <f t="shared" si="39"/>
        <v>0.74850000000000005</v>
      </c>
      <c r="AC190" s="16">
        <f t="shared" si="40"/>
        <v>0.73909999999999998</v>
      </c>
      <c r="AD190" s="16" t="str">
        <f t="shared" si="41"/>
        <v>—</v>
      </c>
      <c r="AE190" s="16">
        <f t="shared" si="42"/>
        <v>0.70789999999999997</v>
      </c>
      <c r="AF190" s="16">
        <f t="shared" si="43"/>
        <v>0.70289999999999997</v>
      </c>
      <c r="AG190" s="16">
        <f t="shared" si="44"/>
        <v>0.67400000000000004</v>
      </c>
      <c r="AH190" s="16" t="str">
        <f t="shared" si="45"/>
        <v>2B</v>
      </c>
      <c r="AI190" s="16">
        <f t="shared" si="46"/>
        <v>0.68200000000000005</v>
      </c>
      <c r="AJ190" s="16">
        <f t="shared" si="47"/>
        <v>0.69599999999999995</v>
      </c>
      <c r="AK190" s="16">
        <f t="shared" si="48"/>
        <v>0.70940000000000003</v>
      </c>
      <c r="AL190" s="16">
        <f t="shared" si="49"/>
        <v>0.71589999999999998</v>
      </c>
      <c r="AM190" s="16">
        <f t="shared" si="50"/>
        <v>0.75</v>
      </c>
      <c r="AR190" s="17"/>
      <c r="AS190" s="77"/>
    </row>
    <row r="191" spans="3:45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51"/>
        <v>0</v>
      </c>
      <c r="U191" s="16">
        <f t="shared" si="51"/>
        <v>0</v>
      </c>
      <c r="W191" s="16" t="str">
        <f t="shared" si="35"/>
        <v>3⁄4–16</v>
      </c>
      <c r="X191" s="16" t="str">
        <f t="shared" si="36"/>
        <v>UNF</v>
      </c>
      <c r="Y191" s="16" t="str">
        <f t="shared" si="37"/>
        <v>3A</v>
      </c>
      <c r="Z191" s="16" t="str">
        <f>CONCATENATE(Table6[[#This Row],[Column1]]," ",Table6[[#This Row],[Column2]]," ",Table6[[#This Row],[Column3]])</f>
        <v>3⁄4–16 UNF 3A</v>
      </c>
      <c r="AA191" s="16">
        <f t="shared" si="38"/>
        <v>0</v>
      </c>
      <c r="AB191" s="16">
        <f t="shared" si="39"/>
        <v>0.75</v>
      </c>
      <c r="AC191" s="16">
        <f t="shared" si="40"/>
        <v>0.74060000000000004</v>
      </c>
      <c r="AD191" s="16" t="str">
        <f t="shared" si="41"/>
        <v>—</v>
      </c>
      <c r="AE191" s="16">
        <f t="shared" si="42"/>
        <v>0.70940000000000003</v>
      </c>
      <c r="AF191" s="16">
        <f t="shared" si="43"/>
        <v>0.7056</v>
      </c>
      <c r="AG191" s="16">
        <f t="shared" si="44"/>
        <v>0.67549999999999999</v>
      </c>
      <c r="AH191" s="16" t="str">
        <f t="shared" si="45"/>
        <v>3B</v>
      </c>
      <c r="AI191" s="16">
        <f t="shared" si="46"/>
        <v>0.68200000000000005</v>
      </c>
      <c r="AJ191" s="16">
        <f t="shared" si="47"/>
        <v>0.69079999999999997</v>
      </c>
      <c r="AK191" s="16">
        <f t="shared" si="48"/>
        <v>0.70940000000000003</v>
      </c>
      <c r="AL191" s="16">
        <f t="shared" si="49"/>
        <v>0.71430000000000005</v>
      </c>
      <c r="AM191" s="16">
        <f t="shared" si="50"/>
        <v>0.75</v>
      </c>
      <c r="AR191" s="17"/>
      <c r="AS191" s="77"/>
    </row>
    <row r="192" spans="3:45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51"/>
        <v>3⁄4–18</v>
      </c>
      <c r="U192" s="16" t="str">
        <f t="shared" si="51"/>
        <v>UNS</v>
      </c>
      <c r="W192" s="16" t="str">
        <f t="shared" si="35"/>
        <v>3⁄4–18</v>
      </c>
      <c r="X192" s="16" t="str">
        <f t="shared" si="36"/>
        <v>UNS</v>
      </c>
      <c r="Y192" s="16" t="str">
        <f t="shared" si="37"/>
        <v>2A</v>
      </c>
      <c r="Z192" s="16" t="str">
        <f>CONCATENATE(Table6[[#This Row],[Column1]]," ",Table6[[#This Row],[Column2]]," ",Table6[[#This Row],[Column3]])</f>
        <v>3⁄4–18 UNS 2A</v>
      </c>
      <c r="AA192" s="16">
        <f t="shared" si="38"/>
        <v>1.4E-3</v>
      </c>
      <c r="AB192" s="16">
        <f t="shared" si="39"/>
        <v>0.74860000000000004</v>
      </c>
      <c r="AC192" s="16">
        <f t="shared" si="40"/>
        <v>0.7399</v>
      </c>
      <c r="AD192" s="16" t="str">
        <f t="shared" si="41"/>
        <v>—</v>
      </c>
      <c r="AE192" s="16">
        <f t="shared" si="42"/>
        <v>0.71250000000000002</v>
      </c>
      <c r="AF192" s="16">
        <f t="shared" si="43"/>
        <v>0.70789999999999997</v>
      </c>
      <c r="AG192" s="16">
        <f t="shared" si="44"/>
        <v>0.6825</v>
      </c>
      <c r="AH192" s="16" t="str">
        <f t="shared" si="45"/>
        <v>2B</v>
      </c>
      <c r="AI192" s="16">
        <f t="shared" si="46"/>
        <v>0.69</v>
      </c>
      <c r="AJ192" s="16">
        <f t="shared" si="47"/>
        <v>0.70299999999999996</v>
      </c>
      <c r="AK192" s="16">
        <f t="shared" si="48"/>
        <v>0.71389999999999998</v>
      </c>
      <c r="AL192" s="16">
        <f t="shared" si="49"/>
        <v>0.71989999999999998</v>
      </c>
      <c r="AM192" s="16">
        <f t="shared" si="50"/>
        <v>0.75</v>
      </c>
      <c r="AR192" s="17"/>
      <c r="AS192" s="77"/>
    </row>
    <row r="193" spans="3:45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51"/>
        <v>3⁄4–20</v>
      </c>
      <c r="U193" s="16" t="str">
        <f t="shared" si="51"/>
        <v>UNEF</v>
      </c>
      <c r="W193" s="16" t="str">
        <f t="shared" si="35"/>
        <v>3⁄4–20</v>
      </c>
      <c r="X193" s="16" t="str">
        <f t="shared" si="36"/>
        <v>UNEF</v>
      </c>
      <c r="Y193" s="16" t="str">
        <f t="shared" si="37"/>
        <v>2A</v>
      </c>
      <c r="Z193" s="16" t="str">
        <f>CONCATENATE(Table6[[#This Row],[Column1]]," ",Table6[[#This Row],[Column2]]," ",Table6[[#This Row],[Column3]])</f>
        <v>3⁄4–20 UNEF 2A</v>
      </c>
      <c r="AA193" s="16">
        <f t="shared" si="38"/>
        <v>1.2999999999999999E-3</v>
      </c>
      <c r="AB193" s="16">
        <f t="shared" si="39"/>
        <v>0.74870000000000003</v>
      </c>
      <c r="AC193" s="16">
        <f t="shared" si="40"/>
        <v>0.74060000000000004</v>
      </c>
      <c r="AD193" s="16" t="str">
        <f t="shared" si="41"/>
        <v>—</v>
      </c>
      <c r="AE193" s="16">
        <f t="shared" si="42"/>
        <v>0.71619999999999995</v>
      </c>
      <c r="AF193" s="16">
        <f t="shared" si="43"/>
        <v>0.71179999999999999</v>
      </c>
      <c r="AG193" s="16">
        <f t="shared" si="44"/>
        <v>0.68920000000000003</v>
      </c>
      <c r="AH193" s="16" t="str">
        <f t="shared" si="45"/>
        <v>2B</v>
      </c>
      <c r="AI193" s="16">
        <f t="shared" si="46"/>
        <v>0.69599999999999995</v>
      </c>
      <c r="AJ193" s="16">
        <f t="shared" si="47"/>
        <v>0.70699999999999996</v>
      </c>
      <c r="AK193" s="16">
        <f t="shared" si="48"/>
        <v>0.71750000000000003</v>
      </c>
      <c r="AL193" s="16">
        <f t="shared" si="49"/>
        <v>0.72319999999999995</v>
      </c>
      <c r="AM193" s="16">
        <f t="shared" si="50"/>
        <v>0.75</v>
      </c>
      <c r="AR193" s="17"/>
      <c r="AS193" s="77"/>
    </row>
    <row r="194" spans="3:45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51"/>
        <v>0</v>
      </c>
      <c r="U194" s="16">
        <f t="shared" si="51"/>
        <v>0</v>
      </c>
      <c r="W194" s="16" t="str">
        <f t="shared" si="35"/>
        <v>3⁄4–20</v>
      </c>
      <c r="X194" s="16" t="str">
        <f t="shared" si="36"/>
        <v>UNEF</v>
      </c>
      <c r="Y194" s="16" t="str">
        <f t="shared" si="37"/>
        <v>3A</v>
      </c>
      <c r="Z194" s="16" t="str">
        <f>CONCATENATE(Table6[[#This Row],[Column1]]," ",Table6[[#This Row],[Column2]]," ",Table6[[#This Row],[Column3]])</f>
        <v>3⁄4–20 UNEF 3A</v>
      </c>
      <c r="AA194" s="16">
        <f t="shared" si="38"/>
        <v>0</v>
      </c>
      <c r="AB194" s="16">
        <f t="shared" si="39"/>
        <v>0.75</v>
      </c>
      <c r="AC194" s="16">
        <f t="shared" si="40"/>
        <v>0.7419</v>
      </c>
      <c r="AD194" s="16" t="str">
        <f t="shared" si="41"/>
        <v>—</v>
      </c>
      <c r="AE194" s="16">
        <f t="shared" si="42"/>
        <v>0.71750000000000003</v>
      </c>
      <c r="AF194" s="16">
        <f t="shared" si="43"/>
        <v>0.71419999999999995</v>
      </c>
      <c r="AG194" s="16">
        <f t="shared" si="44"/>
        <v>0.6905</v>
      </c>
      <c r="AH194" s="16" t="str">
        <f t="shared" si="45"/>
        <v>3B</v>
      </c>
      <c r="AI194" s="16">
        <f t="shared" si="46"/>
        <v>0.69599999999999995</v>
      </c>
      <c r="AJ194" s="16">
        <f t="shared" si="47"/>
        <v>0.70369999999999999</v>
      </c>
      <c r="AK194" s="16">
        <f t="shared" si="48"/>
        <v>0.71750000000000003</v>
      </c>
      <c r="AL194" s="16">
        <f t="shared" si="49"/>
        <v>0.7218</v>
      </c>
      <c r="AM194" s="16">
        <f t="shared" si="50"/>
        <v>0.75</v>
      </c>
      <c r="AR194" s="17"/>
      <c r="AS194" s="77"/>
    </row>
    <row r="195" spans="3:45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51"/>
        <v>3⁄4–24</v>
      </c>
      <c r="U195" s="16" t="str">
        <f t="shared" si="51"/>
        <v>UNS</v>
      </c>
      <c r="W195" s="16" t="str">
        <f t="shared" si="35"/>
        <v>3⁄4–24</v>
      </c>
      <c r="X195" s="16" t="str">
        <f t="shared" si="36"/>
        <v>UNS</v>
      </c>
      <c r="Y195" s="16" t="str">
        <f t="shared" si="37"/>
        <v>2A</v>
      </c>
      <c r="Z195" s="16" t="str">
        <f>CONCATENATE(Table6[[#This Row],[Column1]]," ",Table6[[#This Row],[Column2]]," ",Table6[[#This Row],[Column3]])</f>
        <v>3⁄4–24 UNS 2A</v>
      </c>
      <c r="AA195" s="16">
        <f t="shared" si="38"/>
        <v>1.1999999999999999E-3</v>
      </c>
      <c r="AB195" s="16">
        <f t="shared" si="39"/>
        <v>0.74880000000000002</v>
      </c>
      <c r="AC195" s="16">
        <f t="shared" si="40"/>
        <v>0.74160000000000004</v>
      </c>
      <c r="AD195" s="16" t="str">
        <f t="shared" si="41"/>
        <v>—</v>
      </c>
      <c r="AE195" s="16">
        <f t="shared" si="42"/>
        <v>0.72170000000000001</v>
      </c>
      <c r="AF195" s="16">
        <f t="shared" si="43"/>
        <v>0.71760000000000002</v>
      </c>
      <c r="AG195" s="16">
        <f t="shared" si="44"/>
        <v>0.69920000000000004</v>
      </c>
      <c r="AH195" s="16" t="str">
        <f t="shared" si="45"/>
        <v>2B</v>
      </c>
      <c r="AI195" s="16">
        <f t="shared" si="46"/>
        <v>0.70499999999999996</v>
      </c>
      <c r="AJ195" s="16">
        <f t="shared" si="47"/>
        <v>0.71499999999999997</v>
      </c>
      <c r="AK195" s="16">
        <f t="shared" si="48"/>
        <v>0.72289999999999999</v>
      </c>
      <c r="AL195" s="16">
        <f t="shared" si="49"/>
        <v>0.72819999999999996</v>
      </c>
      <c r="AM195" s="16">
        <f t="shared" si="50"/>
        <v>0.75</v>
      </c>
      <c r="AR195" s="17"/>
      <c r="AS195" s="77"/>
    </row>
    <row r="196" spans="3:45" x14ac:dyDescent="0.25">
      <c r="C196" s="16" t="s">
        <v>657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51"/>
        <v>3⁄4–24</v>
      </c>
      <c r="U196" s="16" t="str">
        <f t="shared" si="51"/>
        <v>UNS</v>
      </c>
      <c r="W196" s="16" t="str">
        <f t="shared" ref="W196:W259" si="52">IF(T196=0,IF(T195=0,T194,T195),T196)</f>
        <v>3⁄4–24</v>
      </c>
      <c r="X196" s="16" t="str">
        <f t="shared" ref="X196:X259" si="53">IF(U196=0,IF(U195=0,U194,U195),U196)</f>
        <v>UNS</v>
      </c>
      <c r="Y196" s="16" t="str">
        <f t="shared" ref="Y196:Y259" si="54">IF(OR($C196="1A",$C196="2A",$C196="3A"),C196,E196)</f>
        <v>2A</v>
      </c>
      <c r="Z196" s="16" t="str">
        <f>CONCATENATE(Table6[[#This Row],[Column1]]," ",Table6[[#This Row],[Column2]]," ",Table6[[#This Row],[Column3]])</f>
        <v>3⁄4–24 UNS 2A</v>
      </c>
      <c r="AA196" s="16">
        <f t="shared" ref="AA196:AA259" si="55">IF(OR($C196="1A",$C196="2A",$C196="3A"),D196,F196)</f>
        <v>1.1999999999999999E-3</v>
      </c>
      <c r="AB196" s="16">
        <f t="shared" ref="AB196:AB259" si="56">IF(OR($C196="1A",$C196="2A",$C196="3A"),E196,G196)</f>
        <v>0.74880000000000002</v>
      </c>
      <c r="AC196" s="16">
        <f t="shared" ref="AC196:AC259" si="57">IF(OR($C196="1A",$C196="2A",$C196="3A"),F196,H196)</f>
        <v>0.74209999999999998</v>
      </c>
      <c r="AD196" s="16" t="str">
        <f t="shared" ref="AD196:AD259" si="58">IF(OR($C196="1A",$C196="2A",$C196="3A"),G196,I196)</f>
        <v>—</v>
      </c>
      <c r="AE196" s="16">
        <f t="shared" ref="AE196:AE259" si="59">IF(OR($C196="1A",$C196="2A",$C196="3A"),H196,J196)</f>
        <v>0.72470000000000001</v>
      </c>
      <c r="AF196" s="16">
        <f t="shared" ref="AF196:AF259" si="60">IF(OR($C196="1A",$C196="2A",$C196="3A"),I196,K196)</f>
        <v>0.7208</v>
      </c>
      <c r="AG196" s="16">
        <f t="shared" ref="AG196:AG259" si="61">IF(OR($C196="1A",$C196="2A",$C196="3A"),J196,L196)</f>
        <v>0.70469999999999999</v>
      </c>
      <c r="AH196" s="16" t="str">
        <f t="shared" ref="AH196:AH259" si="62">IF(OR($C196="1A",$C196="2A",$C196="3A"),K196,M196)</f>
        <v>2B</v>
      </c>
      <c r="AI196" s="16">
        <f t="shared" ref="AI196:AI259" si="63">IF(OR($C196="1A",$C196="2A",$C196="3A"),L196,N196)</f>
        <v>0.71</v>
      </c>
      <c r="AJ196" s="16">
        <f t="shared" ref="AJ196:AJ259" si="64">IF(OR($C196="1A",$C196="2A",$C196="3A"),M196,O196)</f>
        <v>0.71899999999999997</v>
      </c>
      <c r="AK196" s="16">
        <f t="shared" ref="AK196:AK259" si="65">IF(OR($C196="1A",$C196="2A",$C196="3A"),N196,P196)</f>
        <v>0.72589999999999999</v>
      </c>
      <c r="AL196" s="16">
        <f t="shared" ref="AL196:AL259" si="66">IF(OR($C196="1A",$C196="2A",$C196="3A"),O196,Q196)</f>
        <v>0.73099999999999998</v>
      </c>
      <c r="AM196" s="16">
        <f t="shared" ref="AM196:AM259" si="67">IF(OR($C196="1A",$C196="2A",$C196="3A"),P196,R196)</f>
        <v>0.75</v>
      </c>
      <c r="AR196" s="17"/>
      <c r="AS196" s="77"/>
    </row>
    <row r="197" spans="3:45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ref="T197:U260" si="68">IF(OR($C197="1A",$C197="2A",$C197="3A"),A197,C197)</f>
        <v>3⁄4–28</v>
      </c>
      <c r="U197" s="16" t="str">
        <f t="shared" si="68"/>
        <v>UN</v>
      </c>
      <c r="W197" s="16" t="str">
        <f t="shared" si="52"/>
        <v>3⁄4–28</v>
      </c>
      <c r="X197" s="16" t="str">
        <f t="shared" si="53"/>
        <v>UN</v>
      </c>
      <c r="Y197" s="16" t="str">
        <f t="shared" si="54"/>
        <v>2A</v>
      </c>
      <c r="Z197" s="16" t="str">
        <f>CONCATENATE(Table6[[#This Row],[Column1]]," ",Table6[[#This Row],[Column2]]," ",Table6[[#This Row],[Column3]])</f>
        <v>3⁄4–28 UN 2A</v>
      </c>
      <c r="AA197" s="16">
        <f t="shared" si="55"/>
        <v>1.1999999999999999E-3</v>
      </c>
      <c r="AB197" s="16">
        <f t="shared" si="56"/>
        <v>0.74880000000000002</v>
      </c>
      <c r="AC197" s="16">
        <f t="shared" si="57"/>
        <v>0.74229999999999996</v>
      </c>
      <c r="AD197" s="16" t="str">
        <f t="shared" si="58"/>
        <v>—</v>
      </c>
      <c r="AE197" s="16">
        <f t="shared" si="59"/>
        <v>0.72560000000000002</v>
      </c>
      <c r="AF197" s="16">
        <f t="shared" si="60"/>
        <v>0.7218</v>
      </c>
      <c r="AG197" s="16">
        <f t="shared" si="61"/>
        <v>0.70620000000000005</v>
      </c>
      <c r="AH197" s="16" t="str">
        <f t="shared" si="62"/>
        <v>2B</v>
      </c>
      <c r="AI197" s="16">
        <f t="shared" si="63"/>
        <v>0.71099999999999997</v>
      </c>
      <c r="AJ197" s="16">
        <f t="shared" si="64"/>
        <v>0.72</v>
      </c>
      <c r="AK197" s="16">
        <f t="shared" si="65"/>
        <v>0.7268</v>
      </c>
      <c r="AL197" s="16">
        <f t="shared" si="66"/>
        <v>0.73180000000000001</v>
      </c>
      <c r="AM197" s="16">
        <f t="shared" si="67"/>
        <v>0.75</v>
      </c>
      <c r="AR197" s="17"/>
      <c r="AS197" s="77"/>
    </row>
    <row r="198" spans="3:45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68"/>
        <v>0</v>
      </c>
      <c r="U198" s="16">
        <f t="shared" si="68"/>
        <v>0</v>
      </c>
      <c r="W198" s="16" t="str">
        <f t="shared" si="52"/>
        <v>3⁄4–28</v>
      </c>
      <c r="X198" s="16" t="str">
        <f t="shared" si="53"/>
        <v>UN</v>
      </c>
      <c r="Y198" s="16" t="str">
        <f t="shared" si="54"/>
        <v>3A</v>
      </c>
      <c r="Z198" s="16" t="str">
        <f>CONCATENATE(Table6[[#This Row],[Column1]]," ",Table6[[#This Row],[Column2]]," ",Table6[[#This Row],[Column3]])</f>
        <v>3⁄4–28 UN 3A</v>
      </c>
      <c r="AA198" s="16">
        <f t="shared" si="55"/>
        <v>0</v>
      </c>
      <c r="AB198" s="16">
        <f t="shared" si="56"/>
        <v>0.75</v>
      </c>
      <c r="AC198" s="16">
        <f t="shared" si="57"/>
        <v>0.74350000000000005</v>
      </c>
      <c r="AD198" s="16" t="str">
        <f t="shared" si="58"/>
        <v>—</v>
      </c>
      <c r="AE198" s="16">
        <f t="shared" si="59"/>
        <v>0.7268</v>
      </c>
      <c r="AF198" s="16">
        <f t="shared" si="60"/>
        <v>0.72389999999999999</v>
      </c>
      <c r="AG198" s="16">
        <f t="shared" si="61"/>
        <v>0.70740000000000003</v>
      </c>
      <c r="AH198" s="16" t="str">
        <f t="shared" si="62"/>
        <v>3B</v>
      </c>
      <c r="AI198" s="16">
        <f t="shared" si="63"/>
        <v>0.71099999999999997</v>
      </c>
      <c r="AJ198" s="16">
        <f t="shared" si="64"/>
        <v>0.71760000000000002</v>
      </c>
      <c r="AK198" s="16">
        <f t="shared" si="65"/>
        <v>0.7268</v>
      </c>
      <c r="AL198" s="16">
        <f t="shared" si="66"/>
        <v>0.73050000000000004</v>
      </c>
      <c r="AM198" s="16">
        <f t="shared" si="67"/>
        <v>0.75</v>
      </c>
      <c r="AR198" s="17"/>
      <c r="AS198" s="77"/>
    </row>
    <row r="199" spans="3:45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68"/>
        <v>3⁄4–32</v>
      </c>
      <c r="U199" s="16" t="str">
        <f t="shared" si="68"/>
        <v>UN</v>
      </c>
      <c r="W199" s="16" t="str">
        <f t="shared" si="52"/>
        <v>3⁄4–32</v>
      </c>
      <c r="X199" s="16" t="str">
        <f t="shared" si="53"/>
        <v>UN</v>
      </c>
      <c r="Y199" s="16" t="str">
        <f t="shared" si="54"/>
        <v>2A</v>
      </c>
      <c r="Z199" s="16" t="str">
        <f>CONCATENATE(Table6[[#This Row],[Column1]]," ",Table6[[#This Row],[Column2]]," ",Table6[[#This Row],[Column3]])</f>
        <v>3⁄4–32 UN 2A</v>
      </c>
      <c r="AA199" s="16">
        <f t="shared" si="55"/>
        <v>1.1000000000000001E-3</v>
      </c>
      <c r="AB199" s="16">
        <f t="shared" si="56"/>
        <v>0.74890000000000001</v>
      </c>
      <c r="AC199" s="16">
        <f t="shared" si="57"/>
        <v>0.7429</v>
      </c>
      <c r="AD199" s="16" t="str">
        <f t="shared" si="58"/>
        <v>—</v>
      </c>
      <c r="AE199" s="16">
        <f t="shared" si="59"/>
        <v>0.72860000000000003</v>
      </c>
      <c r="AF199" s="16">
        <f t="shared" si="60"/>
        <v>0.72499999999999998</v>
      </c>
      <c r="AG199" s="16">
        <f t="shared" si="61"/>
        <v>0.7117</v>
      </c>
      <c r="AH199" s="16" t="str">
        <f t="shared" si="62"/>
        <v>2B</v>
      </c>
      <c r="AI199" s="16">
        <f t="shared" si="63"/>
        <v>0.71599999999999997</v>
      </c>
      <c r="AJ199" s="16">
        <f t="shared" si="64"/>
        <v>0.72399999999999998</v>
      </c>
      <c r="AK199" s="16">
        <f t="shared" si="65"/>
        <v>0.72970000000000002</v>
      </c>
      <c r="AL199" s="16">
        <f t="shared" si="66"/>
        <v>0.73440000000000005</v>
      </c>
      <c r="AM199" s="16">
        <f t="shared" si="67"/>
        <v>0.75</v>
      </c>
      <c r="AR199" s="17"/>
      <c r="AS199" s="77"/>
    </row>
    <row r="200" spans="3:45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68"/>
        <v>0</v>
      </c>
      <c r="U200" s="16">
        <f t="shared" si="68"/>
        <v>0</v>
      </c>
      <c r="W200" s="16" t="str">
        <f t="shared" si="52"/>
        <v>3⁄4–32</v>
      </c>
      <c r="X200" s="16" t="str">
        <f t="shared" si="53"/>
        <v>UN</v>
      </c>
      <c r="Y200" s="16" t="str">
        <f t="shared" si="54"/>
        <v>3A</v>
      </c>
      <c r="Z200" s="16" t="str">
        <f>CONCATENATE(Table6[[#This Row],[Column1]]," ",Table6[[#This Row],[Column2]]," ",Table6[[#This Row],[Column3]])</f>
        <v>3⁄4–32 UN 3A</v>
      </c>
      <c r="AA200" s="16">
        <f t="shared" si="55"/>
        <v>0</v>
      </c>
      <c r="AB200" s="16">
        <f t="shared" si="56"/>
        <v>0.75</v>
      </c>
      <c r="AC200" s="16">
        <f t="shared" si="57"/>
        <v>0.74399999999999999</v>
      </c>
      <c r="AD200" s="16" t="str">
        <f t="shared" si="58"/>
        <v>—</v>
      </c>
      <c r="AE200" s="16">
        <f t="shared" si="59"/>
        <v>0.72970000000000002</v>
      </c>
      <c r="AF200" s="16">
        <f t="shared" si="60"/>
        <v>0.72699999999999998</v>
      </c>
      <c r="AG200" s="16">
        <f t="shared" si="61"/>
        <v>0.71279999999999999</v>
      </c>
      <c r="AH200" s="16" t="str">
        <f t="shared" si="62"/>
        <v>3B</v>
      </c>
      <c r="AI200" s="16">
        <f t="shared" si="63"/>
        <v>0.71599999999999997</v>
      </c>
      <c r="AJ200" s="16">
        <f t="shared" si="64"/>
        <v>0.72189999999999999</v>
      </c>
      <c r="AK200" s="16">
        <f t="shared" si="65"/>
        <v>0.72970000000000002</v>
      </c>
      <c r="AL200" s="16">
        <f t="shared" si="66"/>
        <v>0.73329999999999995</v>
      </c>
      <c r="AM200" s="16">
        <f t="shared" si="67"/>
        <v>0.75</v>
      </c>
      <c r="AR200" s="17"/>
      <c r="AS200" s="77"/>
    </row>
    <row r="201" spans="3:45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68"/>
        <v>13⁄16–12</v>
      </c>
      <c r="U201" s="16" t="str">
        <f t="shared" si="68"/>
        <v>UN</v>
      </c>
      <c r="W201" s="16" t="str">
        <f t="shared" si="52"/>
        <v>13⁄16–12</v>
      </c>
      <c r="X201" s="16" t="str">
        <f t="shared" si="53"/>
        <v>UN</v>
      </c>
      <c r="Y201" s="16" t="str">
        <f t="shared" si="54"/>
        <v>2A</v>
      </c>
      <c r="Z201" s="16" t="str">
        <f>CONCATENATE(Table6[[#This Row],[Column1]]," ",Table6[[#This Row],[Column2]]," ",Table6[[#This Row],[Column3]])</f>
        <v>13⁄16–12 UN 2A</v>
      </c>
      <c r="AA201" s="16">
        <f t="shared" si="55"/>
        <v>1.6999999999999999E-3</v>
      </c>
      <c r="AB201" s="16">
        <f t="shared" si="56"/>
        <v>0.81079999999999997</v>
      </c>
      <c r="AC201" s="16">
        <f t="shared" si="57"/>
        <v>0.7994</v>
      </c>
      <c r="AD201" s="16" t="str">
        <f t="shared" si="58"/>
        <v>—</v>
      </c>
      <c r="AE201" s="16">
        <f t="shared" si="59"/>
        <v>0.75670000000000004</v>
      </c>
      <c r="AF201" s="16">
        <f t="shared" si="60"/>
        <v>0.75119999999999998</v>
      </c>
      <c r="AG201" s="16">
        <f t="shared" si="61"/>
        <v>0.71160000000000001</v>
      </c>
      <c r="AH201" s="16" t="str">
        <f t="shared" si="62"/>
        <v>2B</v>
      </c>
      <c r="AI201" s="16">
        <f t="shared" si="63"/>
        <v>0.72199999999999998</v>
      </c>
      <c r="AJ201" s="16">
        <f t="shared" si="64"/>
        <v>0.74</v>
      </c>
      <c r="AK201" s="16">
        <f t="shared" si="65"/>
        <v>0.75839999999999996</v>
      </c>
      <c r="AL201" s="16">
        <f t="shared" si="66"/>
        <v>0.76559999999999995</v>
      </c>
      <c r="AM201" s="16">
        <f t="shared" si="67"/>
        <v>0.8125</v>
      </c>
      <c r="AR201" s="17"/>
      <c r="AS201" s="77"/>
    </row>
    <row r="202" spans="3:45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68"/>
        <v>0</v>
      </c>
      <c r="U202" s="16">
        <f t="shared" si="68"/>
        <v>0</v>
      </c>
      <c r="W202" s="16" t="str">
        <f t="shared" si="52"/>
        <v>13⁄16–12</v>
      </c>
      <c r="X202" s="16" t="str">
        <f t="shared" si="53"/>
        <v>UN</v>
      </c>
      <c r="Y202" s="16" t="str">
        <f t="shared" si="54"/>
        <v>3A</v>
      </c>
      <c r="Z202" s="16" t="str">
        <f>CONCATENATE(Table6[[#This Row],[Column1]]," ",Table6[[#This Row],[Column2]]," ",Table6[[#This Row],[Column3]])</f>
        <v>13⁄16–12 UN 3A</v>
      </c>
      <c r="AA202" s="16">
        <f t="shared" si="55"/>
        <v>0</v>
      </c>
      <c r="AB202" s="16">
        <f t="shared" si="56"/>
        <v>0.8125</v>
      </c>
      <c r="AC202" s="16">
        <f t="shared" si="57"/>
        <v>0.80110000000000003</v>
      </c>
      <c r="AD202" s="16" t="str">
        <f t="shared" si="58"/>
        <v>—</v>
      </c>
      <c r="AE202" s="16">
        <f t="shared" si="59"/>
        <v>0.75839999999999996</v>
      </c>
      <c r="AF202" s="16">
        <f t="shared" si="60"/>
        <v>0.75429999999999997</v>
      </c>
      <c r="AG202" s="16">
        <f t="shared" si="61"/>
        <v>0.71330000000000005</v>
      </c>
      <c r="AH202" s="16" t="str">
        <f t="shared" si="62"/>
        <v>3B</v>
      </c>
      <c r="AI202" s="16">
        <f t="shared" si="63"/>
        <v>0.72199999999999998</v>
      </c>
      <c r="AJ202" s="16">
        <f t="shared" si="64"/>
        <v>0.7329</v>
      </c>
      <c r="AK202" s="16">
        <f t="shared" si="65"/>
        <v>0.75839999999999996</v>
      </c>
      <c r="AL202" s="16">
        <f t="shared" si="66"/>
        <v>0.76380000000000003</v>
      </c>
      <c r="AM202" s="16">
        <f t="shared" si="67"/>
        <v>0.8125</v>
      </c>
      <c r="AR202" s="17"/>
      <c r="AS202" s="77"/>
    </row>
    <row r="203" spans="3:45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68"/>
        <v>13⁄16–16</v>
      </c>
      <c r="U203" s="16" t="str">
        <f t="shared" si="68"/>
        <v>UN</v>
      </c>
      <c r="W203" s="16" t="str">
        <f t="shared" si="52"/>
        <v>13⁄16–16</v>
      </c>
      <c r="X203" s="16" t="str">
        <f t="shared" si="53"/>
        <v>UN</v>
      </c>
      <c r="Y203" s="16" t="str">
        <f t="shared" si="54"/>
        <v>2A</v>
      </c>
      <c r="Z203" s="16" t="str">
        <f>CONCATENATE(Table6[[#This Row],[Column1]]," ",Table6[[#This Row],[Column2]]," ",Table6[[#This Row],[Column3]])</f>
        <v>13⁄16–16 UN 2A</v>
      </c>
      <c r="AA203" s="16">
        <f t="shared" si="55"/>
        <v>1.5E-3</v>
      </c>
      <c r="AB203" s="16">
        <f t="shared" si="56"/>
        <v>0.81100000000000005</v>
      </c>
      <c r="AC203" s="16">
        <f t="shared" si="57"/>
        <v>0.80159999999999998</v>
      </c>
      <c r="AD203" s="16" t="str">
        <f t="shared" si="58"/>
        <v>—</v>
      </c>
      <c r="AE203" s="16">
        <f t="shared" si="59"/>
        <v>0.77039999999999997</v>
      </c>
      <c r="AF203" s="16">
        <f t="shared" si="60"/>
        <v>0.76549999999999996</v>
      </c>
      <c r="AG203" s="16">
        <f t="shared" si="61"/>
        <v>0.73650000000000004</v>
      </c>
      <c r="AH203" s="16" t="str">
        <f t="shared" si="62"/>
        <v>2B</v>
      </c>
      <c r="AI203" s="16">
        <f t="shared" si="63"/>
        <v>0.745</v>
      </c>
      <c r="AJ203" s="16">
        <f t="shared" si="64"/>
        <v>0.75900000000000001</v>
      </c>
      <c r="AK203" s="16">
        <f t="shared" si="65"/>
        <v>0.77190000000000003</v>
      </c>
      <c r="AL203" s="16">
        <f t="shared" si="66"/>
        <v>0.7782</v>
      </c>
      <c r="AM203" s="16">
        <f t="shared" si="67"/>
        <v>0.8125</v>
      </c>
      <c r="AR203" s="17"/>
      <c r="AS203" s="77"/>
    </row>
    <row r="204" spans="3:45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68"/>
        <v>0</v>
      </c>
      <c r="U204" s="16">
        <f t="shared" si="68"/>
        <v>0</v>
      </c>
      <c r="W204" s="16" t="str">
        <f t="shared" si="52"/>
        <v>13⁄16–16</v>
      </c>
      <c r="X204" s="16" t="str">
        <f t="shared" si="53"/>
        <v>UN</v>
      </c>
      <c r="Y204" s="16" t="str">
        <f t="shared" si="54"/>
        <v>3A</v>
      </c>
      <c r="Z204" s="16" t="str">
        <f>CONCATENATE(Table6[[#This Row],[Column1]]," ",Table6[[#This Row],[Column2]]," ",Table6[[#This Row],[Column3]])</f>
        <v>13⁄16–16 UN 3A</v>
      </c>
      <c r="AA204" s="16">
        <f t="shared" si="55"/>
        <v>0</v>
      </c>
      <c r="AB204" s="16">
        <f t="shared" si="56"/>
        <v>0.8125</v>
      </c>
      <c r="AC204" s="16">
        <f t="shared" si="57"/>
        <v>0.80310000000000004</v>
      </c>
      <c r="AD204" s="16" t="str">
        <f t="shared" si="58"/>
        <v>—</v>
      </c>
      <c r="AE204" s="16">
        <f t="shared" si="59"/>
        <v>0.77190000000000003</v>
      </c>
      <c r="AF204" s="16">
        <f t="shared" si="60"/>
        <v>0.76829999999999998</v>
      </c>
      <c r="AG204" s="16">
        <f t="shared" si="61"/>
        <v>0.73799999999999999</v>
      </c>
      <c r="AH204" s="16" t="str">
        <f t="shared" si="62"/>
        <v>3B</v>
      </c>
      <c r="AI204" s="16">
        <f t="shared" si="63"/>
        <v>0.745</v>
      </c>
      <c r="AJ204" s="16">
        <f t="shared" si="64"/>
        <v>0.75329999999999997</v>
      </c>
      <c r="AK204" s="16">
        <f t="shared" si="65"/>
        <v>0.77190000000000003</v>
      </c>
      <c r="AL204" s="16">
        <f t="shared" si="66"/>
        <v>0.77659999999999996</v>
      </c>
      <c r="AM204" s="16">
        <f t="shared" si="67"/>
        <v>0.8125</v>
      </c>
      <c r="AR204" s="17"/>
      <c r="AS204" s="77"/>
    </row>
    <row r="205" spans="3:45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68"/>
        <v>13⁄16–20</v>
      </c>
      <c r="U205" s="16" t="str">
        <f t="shared" si="68"/>
        <v>UNEF</v>
      </c>
      <c r="W205" s="16" t="str">
        <f t="shared" si="52"/>
        <v>13⁄16–20</v>
      </c>
      <c r="X205" s="16" t="str">
        <f t="shared" si="53"/>
        <v>UNEF</v>
      </c>
      <c r="Y205" s="16" t="str">
        <f t="shared" si="54"/>
        <v>2A</v>
      </c>
      <c r="Z205" s="16" t="str">
        <f>CONCATENATE(Table6[[#This Row],[Column1]]," ",Table6[[#This Row],[Column2]]," ",Table6[[#This Row],[Column3]])</f>
        <v>13⁄16–20 UNEF 2A</v>
      </c>
      <c r="AA205" s="16">
        <f t="shared" si="55"/>
        <v>1.2999999999999999E-3</v>
      </c>
      <c r="AB205" s="16">
        <f t="shared" si="56"/>
        <v>0.81120000000000003</v>
      </c>
      <c r="AC205" s="16">
        <f t="shared" si="57"/>
        <v>0.80310000000000004</v>
      </c>
      <c r="AD205" s="16" t="str">
        <f t="shared" si="58"/>
        <v>—</v>
      </c>
      <c r="AE205" s="16">
        <f t="shared" si="59"/>
        <v>0.77869999999999995</v>
      </c>
      <c r="AF205" s="16">
        <f t="shared" si="60"/>
        <v>0.77429999999999999</v>
      </c>
      <c r="AG205" s="16">
        <f t="shared" si="61"/>
        <v>0.75170000000000003</v>
      </c>
      <c r="AH205" s="16" t="str">
        <f t="shared" si="62"/>
        <v>2B</v>
      </c>
      <c r="AI205" s="16">
        <f t="shared" si="63"/>
        <v>0.75800000000000001</v>
      </c>
      <c r="AJ205" s="16">
        <f t="shared" si="64"/>
        <v>0.77</v>
      </c>
      <c r="AK205" s="16">
        <f t="shared" si="65"/>
        <v>0.78</v>
      </c>
      <c r="AL205" s="16">
        <f t="shared" si="66"/>
        <v>0.78569999999999995</v>
      </c>
      <c r="AM205" s="16">
        <f t="shared" si="67"/>
        <v>0.8125</v>
      </c>
      <c r="AR205" s="17"/>
      <c r="AS205" s="77"/>
    </row>
    <row r="206" spans="3:45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68"/>
        <v>0</v>
      </c>
      <c r="U206" s="16">
        <f t="shared" si="68"/>
        <v>0</v>
      </c>
      <c r="W206" s="16" t="str">
        <f t="shared" si="52"/>
        <v>13⁄16–20</v>
      </c>
      <c r="X206" s="16" t="str">
        <f t="shared" si="53"/>
        <v>UNEF</v>
      </c>
      <c r="Y206" s="16" t="str">
        <f t="shared" si="54"/>
        <v>3A</v>
      </c>
      <c r="Z206" s="16" t="str">
        <f>CONCATENATE(Table6[[#This Row],[Column1]]," ",Table6[[#This Row],[Column2]]," ",Table6[[#This Row],[Column3]])</f>
        <v>13⁄16–20 UNEF 3A</v>
      </c>
      <c r="AA206" s="16">
        <f t="shared" si="55"/>
        <v>0</v>
      </c>
      <c r="AB206" s="16">
        <f t="shared" si="56"/>
        <v>0.8125</v>
      </c>
      <c r="AC206" s="16">
        <f t="shared" si="57"/>
        <v>0.8044</v>
      </c>
      <c r="AD206" s="16" t="str">
        <f t="shared" si="58"/>
        <v>—</v>
      </c>
      <c r="AE206" s="16">
        <f t="shared" si="59"/>
        <v>0.78</v>
      </c>
      <c r="AF206" s="16">
        <f t="shared" si="60"/>
        <v>0.77669999999999995</v>
      </c>
      <c r="AG206" s="16">
        <f t="shared" si="61"/>
        <v>0.753</v>
      </c>
      <c r="AH206" s="16" t="str">
        <f t="shared" si="62"/>
        <v>3B</v>
      </c>
      <c r="AI206" s="16">
        <f t="shared" si="63"/>
        <v>0.75800000000000001</v>
      </c>
      <c r="AJ206" s="16">
        <f t="shared" si="64"/>
        <v>0.76619999999999999</v>
      </c>
      <c r="AK206" s="16">
        <f t="shared" si="65"/>
        <v>0.78</v>
      </c>
      <c r="AL206" s="16">
        <f t="shared" si="66"/>
        <v>0.7843</v>
      </c>
      <c r="AM206" s="16">
        <f t="shared" si="67"/>
        <v>0.8125</v>
      </c>
      <c r="AR206" s="17"/>
      <c r="AS206" s="77"/>
    </row>
    <row r="207" spans="3:45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68"/>
        <v>13⁄16–28</v>
      </c>
      <c r="U207" s="16" t="str">
        <f t="shared" si="68"/>
        <v>UN</v>
      </c>
      <c r="W207" s="16" t="str">
        <f t="shared" si="52"/>
        <v>13⁄16–28</v>
      </c>
      <c r="X207" s="16" t="str">
        <f t="shared" si="53"/>
        <v>UN</v>
      </c>
      <c r="Y207" s="16" t="str">
        <f t="shared" si="54"/>
        <v>2A</v>
      </c>
      <c r="Z207" s="16" t="str">
        <f>CONCATENATE(Table6[[#This Row],[Column1]]," ",Table6[[#This Row],[Column2]]," ",Table6[[#This Row],[Column3]])</f>
        <v>13⁄16–28 UN 2A</v>
      </c>
      <c r="AA207" s="16">
        <f t="shared" si="55"/>
        <v>1.1999999999999999E-3</v>
      </c>
      <c r="AB207" s="16">
        <f t="shared" si="56"/>
        <v>0.81130000000000002</v>
      </c>
      <c r="AC207" s="16">
        <f t="shared" si="57"/>
        <v>0.80479999999999996</v>
      </c>
      <c r="AD207" s="16" t="str">
        <f t="shared" si="58"/>
        <v>—</v>
      </c>
      <c r="AE207" s="16">
        <f t="shared" si="59"/>
        <v>0.78810000000000002</v>
      </c>
      <c r="AF207" s="16">
        <f t="shared" si="60"/>
        <v>0.7843</v>
      </c>
      <c r="AG207" s="16">
        <f t="shared" si="61"/>
        <v>0.76870000000000005</v>
      </c>
      <c r="AH207" s="16" t="str">
        <f t="shared" si="62"/>
        <v>2B</v>
      </c>
      <c r="AI207" s="16">
        <f t="shared" si="63"/>
        <v>0.77400000000000002</v>
      </c>
      <c r="AJ207" s="16">
        <f t="shared" si="64"/>
        <v>0.78200000000000003</v>
      </c>
      <c r="AK207" s="16">
        <f t="shared" si="65"/>
        <v>0.7893</v>
      </c>
      <c r="AL207" s="16">
        <f t="shared" si="66"/>
        <v>0.79430000000000001</v>
      </c>
      <c r="AM207" s="16">
        <f t="shared" si="67"/>
        <v>0.8125</v>
      </c>
      <c r="AR207" s="17"/>
      <c r="AS207" s="77"/>
    </row>
    <row r="208" spans="3:45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68"/>
        <v>0</v>
      </c>
      <c r="U208" s="16">
        <f t="shared" si="68"/>
        <v>0</v>
      </c>
      <c r="W208" s="16" t="str">
        <f t="shared" si="52"/>
        <v>13⁄16–28</v>
      </c>
      <c r="X208" s="16" t="str">
        <f t="shared" si="53"/>
        <v>UN</v>
      </c>
      <c r="Y208" s="16" t="str">
        <f t="shared" si="54"/>
        <v>3A</v>
      </c>
      <c r="Z208" s="16" t="str">
        <f>CONCATENATE(Table6[[#This Row],[Column1]]," ",Table6[[#This Row],[Column2]]," ",Table6[[#This Row],[Column3]])</f>
        <v>13⁄16–28 UN 3A</v>
      </c>
      <c r="AA208" s="16">
        <f t="shared" si="55"/>
        <v>0</v>
      </c>
      <c r="AB208" s="16">
        <f t="shared" si="56"/>
        <v>0.8125</v>
      </c>
      <c r="AC208" s="16">
        <f t="shared" si="57"/>
        <v>0.80600000000000005</v>
      </c>
      <c r="AD208" s="16" t="str">
        <f t="shared" si="58"/>
        <v>—</v>
      </c>
      <c r="AE208" s="16">
        <f t="shared" si="59"/>
        <v>0.7893</v>
      </c>
      <c r="AF208" s="16">
        <f t="shared" si="60"/>
        <v>0.78639999999999999</v>
      </c>
      <c r="AG208" s="16">
        <f t="shared" si="61"/>
        <v>0.76990000000000003</v>
      </c>
      <c r="AH208" s="16" t="str">
        <f t="shared" si="62"/>
        <v>3B</v>
      </c>
      <c r="AI208" s="16">
        <f t="shared" si="63"/>
        <v>0.77400000000000002</v>
      </c>
      <c r="AJ208" s="16">
        <f t="shared" si="64"/>
        <v>0.78010000000000002</v>
      </c>
      <c r="AK208" s="16">
        <f t="shared" si="65"/>
        <v>0.7893</v>
      </c>
      <c r="AL208" s="16">
        <f t="shared" si="66"/>
        <v>0.79300000000000004</v>
      </c>
      <c r="AM208" s="16">
        <f t="shared" si="67"/>
        <v>0.8125</v>
      </c>
      <c r="AR208" s="17"/>
      <c r="AS208" s="77"/>
    </row>
    <row r="209" spans="3:45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68"/>
        <v>13⁄16–32</v>
      </c>
      <c r="U209" s="16" t="str">
        <f t="shared" si="68"/>
        <v>UN</v>
      </c>
      <c r="W209" s="16" t="str">
        <f t="shared" si="52"/>
        <v>13⁄16–32</v>
      </c>
      <c r="X209" s="16" t="str">
        <f t="shared" si="53"/>
        <v>UN</v>
      </c>
      <c r="Y209" s="16" t="str">
        <f t="shared" si="54"/>
        <v>2A</v>
      </c>
      <c r="Z209" s="16" t="str">
        <f>CONCATENATE(Table6[[#This Row],[Column1]]," ",Table6[[#This Row],[Column2]]," ",Table6[[#This Row],[Column3]])</f>
        <v>13⁄16–32 UN 2A</v>
      </c>
      <c r="AA209" s="16">
        <f t="shared" si="55"/>
        <v>1.1000000000000001E-3</v>
      </c>
      <c r="AB209" s="16">
        <f t="shared" si="56"/>
        <v>0.81140000000000001</v>
      </c>
      <c r="AC209" s="16">
        <f t="shared" si="57"/>
        <v>0.8054</v>
      </c>
      <c r="AD209" s="16" t="str">
        <f t="shared" si="58"/>
        <v>—</v>
      </c>
      <c r="AE209" s="16">
        <f t="shared" si="59"/>
        <v>0.79110000000000003</v>
      </c>
      <c r="AF209" s="16">
        <f t="shared" si="60"/>
        <v>0.78749999999999998</v>
      </c>
      <c r="AG209" s="16">
        <f t="shared" si="61"/>
        <v>0.7742</v>
      </c>
      <c r="AH209" s="16" t="str">
        <f t="shared" si="62"/>
        <v>2B</v>
      </c>
      <c r="AI209" s="16">
        <f t="shared" si="63"/>
        <v>0.77900000000000003</v>
      </c>
      <c r="AJ209" s="16">
        <f t="shared" si="64"/>
        <v>0.78600000000000003</v>
      </c>
      <c r="AK209" s="16">
        <f t="shared" si="65"/>
        <v>0.79220000000000002</v>
      </c>
      <c r="AL209" s="16">
        <f t="shared" si="66"/>
        <v>0.79690000000000005</v>
      </c>
      <c r="AM209" s="16">
        <f t="shared" si="67"/>
        <v>0.8125</v>
      </c>
      <c r="AR209" s="17"/>
      <c r="AS209" s="77"/>
    </row>
    <row r="210" spans="3:45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68"/>
        <v>0</v>
      </c>
      <c r="U210" s="16">
        <f t="shared" si="68"/>
        <v>0</v>
      </c>
      <c r="W210" s="16" t="str">
        <f t="shared" si="52"/>
        <v>13⁄16–32</v>
      </c>
      <c r="X210" s="16" t="str">
        <f t="shared" si="53"/>
        <v>UN</v>
      </c>
      <c r="Y210" s="16" t="str">
        <f t="shared" si="54"/>
        <v>3A</v>
      </c>
      <c r="Z210" s="16" t="str">
        <f>CONCATENATE(Table6[[#This Row],[Column1]]," ",Table6[[#This Row],[Column2]]," ",Table6[[#This Row],[Column3]])</f>
        <v>13⁄16–32 UN 3A</v>
      </c>
      <c r="AA210" s="16">
        <f t="shared" si="55"/>
        <v>0</v>
      </c>
      <c r="AB210" s="16">
        <f t="shared" si="56"/>
        <v>0.8125</v>
      </c>
      <c r="AC210" s="16">
        <f t="shared" si="57"/>
        <v>0.80649999999999999</v>
      </c>
      <c r="AD210" s="16" t="str">
        <f t="shared" si="58"/>
        <v>—</v>
      </c>
      <c r="AE210" s="16">
        <f t="shared" si="59"/>
        <v>0.79220000000000002</v>
      </c>
      <c r="AF210" s="16">
        <f t="shared" si="60"/>
        <v>0.78949999999999998</v>
      </c>
      <c r="AG210" s="16">
        <f t="shared" si="61"/>
        <v>0.77529999999999999</v>
      </c>
      <c r="AH210" s="16" t="str">
        <f t="shared" si="62"/>
        <v>3B</v>
      </c>
      <c r="AI210" s="16">
        <f t="shared" si="63"/>
        <v>0.77900000000000003</v>
      </c>
      <c r="AJ210" s="16">
        <f t="shared" si="64"/>
        <v>0.78439999999999999</v>
      </c>
      <c r="AK210" s="16">
        <f t="shared" si="65"/>
        <v>0.79220000000000002</v>
      </c>
      <c r="AL210" s="16">
        <f t="shared" si="66"/>
        <v>0.79579999999999995</v>
      </c>
      <c r="AM210" s="16">
        <f t="shared" si="67"/>
        <v>0.8125</v>
      </c>
      <c r="AR210" s="17"/>
      <c r="AS210" s="77"/>
    </row>
    <row r="211" spans="3:45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68"/>
        <v>7⁄8–9</v>
      </c>
      <c r="U211" s="16" t="str">
        <f t="shared" si="68"/>
        <v>UNC</v>
      </c>
      <c r="W211" s="16" t="str">
        <f t="shared" si="52"/>
        <v>7⁄8–9</v>
      </c>
      <c r="X211" s="16" t="str">
        <f t="shared" si="53"/>
        <v>UNC</v>
      </c>
      <c r="Y211" s="16" t="str">
        <f t="shared" si="54"/>
        <v>1A</v>
      </c>
      <c r="Z211" s="16" t="str">
        <f>CONCATENATE(Table6[[#This Row],[Column1]]," ",Table6[[#This Row],[Column2]]," ",Table6[[#This Row],[Column3]])</f>
        <v>7⁄8–9 UNC 1A</v>
      </c>
      <c r="AA211" s="16">
        <f t="shared" si="55"/>
        <v>1.9E-3</v>
      </c>
      <c r="AB211" s="16">
        <f t="shared" si="56"/>
        <v>0.87309999999999999</v>
      </c>
      <c r="AC211" s="16">
        <f t="shared" si="57"/>
        <v>0.85229999999999995</v>
      </c>
      <c r="AD211" s="16" t="str">
        <f t="shared" si="58"/>
        <v>—</v>
      </c>
      <c r="AE211" s="16">
        <f t="shared" si="59"/>
        <v>0.80089999999999995</v>
      </c>
      <c r="AF211" s="16">
        <f t="shared" si="60"/>
        <v>0.79139999999999999</v>
      </c>
      <c r="AG211" s="16">
        <f t="shared" si="61"/>
        <v>0.74080000000000001</v>
      </c>
      <c r="AH211" s="16" t="str">
        <f t="shared" si="62"/>
        <v>1B</v>
      </c>
      <c r="AI211" s="16">
        <f t="shared" si="63"/>
        <v>0.755</v>
      </c>
      <c r="AJ211" s="16">
        <f t="shared" si="64"/>
        <v>0.77800000000000002</v>
      </c>
      <c r="AK211" s="16">
        <f t="shared" si="65"/>
        <v>0.80279999999999996</v>
      </c>
      <c r="AL211" s="16">
        <f t="shared" si="66"/>
        <v>0.81510000000000005</v>
      </c>
      <c r="AM211" s="16">
        <f t="shared" si="67"/>
        <v>0.875</v>
      </c>
      <c r="AR211" s="17"/>
      <c r="AS211" s="77"/>
    </row>
    <row r="212" spans="3:45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68"/>
        <v>0</v>
      </c>
      <c r="U212" s="16">
        <f t="shared" si="68"/>
        <v>0</v>
      </c>
      <c r="W212" s="16" t="str">
        <f t="shared" si="52"/>
        <v>7⁄8–9</v>
      </c>
      <c r="X212" s="16" t="str">
        <f t="shared" si="53"/>
        <v>UNC</v>
      </c>
      <c r="Y212" s="16" t="str">
        <f t="shared" si="54"/>
        <v>2A</v>
      </c>
      <c r="Z212" s="16" t="str">
        <f>CONCATENATE(Table6[[#This Row],[Column1]]," ",Table6[[#This Row],[Column2]]," ",Table6[[#This Row],[Column3]])</f>
        <v>7⁄8–9 UNC 2A</v>
      </c>
      <c r="AA212" s="16">
        <f t="shared" si="55"/>
        <v>1.9E-3</v>
      </c>
      <c r="AB212" s="16">
        <f t="shared" si="56"/>
        <v>0.87309999999999999</v>
      </c>
      <c r="AC212" s="16">
        <f t="shared" si="57"/>
        <v>0.85919999999999996</v>
      </c>
      <c r="AD212" s="16">
        <f t="shared" si="58"/>
        <v>0.85229999999999995</v>
      </c>
      <c r="AE212" s="16">
        <f t="shared" si="59"/>
        <v>0.80089999999999995</v>
      </c>
      <c r="AF212" s="16">
        <f t="shared" si="60"/>
        <v>0.79459999999999997</v>
      </c>
      <c r="AG212" s="16">
        <f t="shared" si="61"/>
        <v>0.74080000000000001</v>
      </c>
      <c r="AH212" s="16" t="str">
        <f t="shared" si="62"/>
        <v>2B</v>
      </c>
      <c r="AI212" s="16">
        <f t="shared" si="63"/>
        <v>0.755</v>
      </c>
      <c r="AJ212" s="16">
        <f t="shared" si="64"/>
        <v>0.77800000000000002</v>
      </c>
      <c r="AK212" s="16">
        <f t="shared" si="65"/>
        <v>0.80279999999999996</v>
      </c>
      <c r="AL212" s="16">
        <f t="shared" si="66"/>
        <v>0.81100000000000005</v>
      </c>
      <c r="AM212" s="16">
        <f t="shared" si="67"/>
        <v>0.875</v>
      </c>
      <c r="AR212" s="17"/>
      <c r="AS212" s="77"/>
    </row>
    <row r="213" spans="3:45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68"/>
        <v>0</v>
      </c>
      <c r="U213" s="16">
        <f t="shared" si="68"/>
        <v>0</v>
      </c>
      <c r="W213" s="16" t="str">
        <f t="shared" si="52"/>
        <v>7⁄8–9</v>
      </c>
      <c r="X213" s="16" t="str">
        <f t="shared" si="53"/>
        <v>UNC</v>
      </c>
      <c r="Y213" s="16" t="str">
        <f t="shared" si="54"/>
        <v>3A</v>
      </c>
      <c r="Z213" s="16" t="str">
        <f>CONCATENATE(Table6[[#This Row],[Column1]]," ",Table6[[#This Row],[Column2]]," ",Table6[[#This Row],[Column3]])</f>
        <v>7⁄8–9 UNC 3A</v>
      </c>
      <c r="AA213" s="16">
        <f t="shared" si="55"/>
        <v>0</v>
      </c>
      <c r="AB213" s="16">
        <f t="shared" si="56"/>
        <v>0.875</v>
      </c>
      <c r="AC213" s="16">
        <f t="shared" si="57"/>
        <v>0.86109999999999998</v>
      </c>
      <c r="AD213" s="16" t="str">
        <f t="shared" si="58"/>
        <v>—</v>
      </c>
      <c r="AE213" s="16">
        <f t="shared" si="59"/>
        <v>0.80279999999999996</v>
      </c>
      <c r="AF213" s="16">
        <f t="shared" si="60"/>
        <v>0.79810000000000003</v>
      </c>
      <c r="AG213" s="16">
        <f t="shared" si="61"/>
        <v>0.74270000000000003</v>
      </c>
      <c r="AH213" s="16" t="str">
        <f t="shared" si="62"/>
        <v>3B</v>
      </c>
      <c r="AI213" s="16">
        <f t="shared" si="63"/>
        <v>0.755</v>
      </c>
      <c r="AJ213" s="16">
        <f t="shared" si="64"/>
        <v>0.7681</v>
      </c>
      <c r="AK213" s="16">
        <f t="shared" si="65"/>
        <v>0.80279999999999996</v>
      </c>
      <c r="AL213" s="16">
        <f t="shared" si="66"/>
        <v>0.80889999999999995</v>
      </c>
      <c r="AM213" s="16">
        <f t="shared" si="67"/>
        <v>0.875</v>
      </c>
      <c r="AR213" s="17"/>
      <c r="AS213" s="77"/>
    </row>
    <row r="214" spans="3:45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68"/>
        <v>7⁄8–10</v>
      </c>
      <c r="U214" s="16" t="str">
        <f t="shared" si="68"/>
        <v>UNS</v>
      </c>
      <c r="W214" s="16" t="str">
        <f t="shared" si="52"/>
        <v>7⁄8–10</v>
      </c>
      <c r="X214" s="16" t="str">
        <f t="shared" si="53"/>
        <v>UNS</v>
      </c>
      <c r="Y214" s="16" t="str">
        <f t="shared" si="54"/>
        <v>2A</v>
      </c>
      <c r="Z214" s="16" t="str">
        <f>CONCATENATE(Table6[[#This Row],[Column1]]," ",Table6[[#This Row],[Column2]]," ",Table6[[#This Row],[Column3]])</f>
        <v>7⁄8–10 UNS 2A</v>
      </c>
      <c r="AA214" s="16">
        <f t="shared" si="55"/>
        <v>1.8E-3</v>
      </c>
      <c r="AB214" s="16">
        <f t="shared" si="56"/>
        <v>0.87319999999999998</v>
      </c>
      <c r="AC214" s="16">
        <f t="shared" si="57"/>
        <v>0.86029999999999995</v>
      </c>
      <c r="AD214" s="16" t="str">
        <f t="shared" si="58"/>
        <v>—</v>
      </c>
      <c r="AE214" s="16">
        <f t="shared" si="59"/>
        <v>0.80820000000000003</v>
      </c>
      <c r="AF214" s="16">
        <f t="shared" si="60"/>
        <v>0.80220000000000002</v>
      </c>
      <c r="AG214" s="16">
        <f t="shared" si="61"/>
        <v>0.75419999999999998</v>
      </c>
      <c r="AH214" s="16" t="str">
        <f t="shared" si="62"/>
        <v>2B</v>
      </c>
      <c r="AI214" s="16">
        <f t="shared" si="63"/>
        <v>0.76700000000000002</v>
      </c>
      <c r="AJ214" s="16">
        <f t="shared" si="64"/>
        <v>0.78800000000000003</v>
      </c>
      <c r="AK214" s="16">
        <f t="shared" si="65"/>
        <v>0.81</v>
      </c>
      <c r="AL214" s="16">
        <f t="shared" si="66"/>
        <v>0.81779999999999997</v>
      </c>
      <c r="AM214" s="16">
        <f t="shared" si="67"/>
        <v>0.875</v>
      </c>
      <c r="AR214" s="17"/>
      <c r="AS214" s="77"/>
    </row>
    <row r="215" spans="3:45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68"/>
        <v>7⁄8–12</v>
      </c>
      <c r="U215" s="16" t="str">
        <f t="shared" si="68"/>
        <v>UN</v>
      </c>
      <c r="W215" s="16" t="str">
        <f t="shared" si="52"/>
        <v>7⁄8–12</v>
      </c>
      <c r="X215" s="16" t="str">
        <f t="shared" si="53"/>
        <v>UN</v>
      </c>
      <c r="Y215" s="16" t="str">
        <f t="shared" si="54"/>
        <v>2A</v>
      </c>
      <c r="Z215" s="16" t="str">
        <f>CONCATENATE(Table6[[#This Row],[Column1]]," ",Table6[[#This Row],[Column2]]," ",Table6[[#This Row],[Column3]])</f>
        <v>7⁄8–12 UN 2A</v>
      </c>
      <c r="AA215" s="16">
        <f t="shared" si="55"/>
        <v>1.6999999999999999E-3</v>
      </c>
      <c r="AB215" s="16">
        <f t="shared" si="56"/>
        <v>0.87329999999999997</v>
      </c>
      <c r="AC215" s="16">
        <f t="shared" si="57"/>
        <v>0.8619</v>
      </c>
      <c r="AD215" s="16" t="str">
        <f t="shared" si="58"/>
        <v>—</v>
      </c>
      <c r="AE215" s="16">
        <f t="shared" si="59"/>
        <v>0.81920000000000004</v>
      </c>
      <c r="AF215" s="16">
        <f t="shared" si="60"/>
        <v>0.81369999999999998</v>
      </c>
      <c r="AG215" s="16">
        <f t="shared" si="61"/>
        <v>0.77410000000000001</v>
      </c>
      <c r="AH215" s="16" t="str">
        <f t="shared" si="62"/>
        <v>2B</v>
      </c>
      <c r="AI215" s="16">
        <f t="shared" si="63"/>
        <v>0.78500000000000003</v>
      </c>
      <c r="AJ215" s="16">
        <f t="shared" si="64"/>
        <v>0.80300000000000005</v>
      </c>
      <c r="AK215" s="16">
        <f t="shared" si="65"/>
        <v>0.82089999999999996</v>
      </c>
      <c r="AL215" s="16">
        <f t="shared" si="66"/>
        <v>0.82809999999999995</v>
      </c>
      <c r="AM215" s="16">
        <f t="shared" si="67"/>
        <v>0.875</v>
      </c>
      <c r="AR215" s="17"/>
      <c r="AS215" s="77"/>
    </row>
    <row r="216" spans="3:45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68"/>
        <v>0</v>
      </c>
      <c r="U216" s="16">
        <f t="shared" si="68"/>
        <v>0</v>
      </c>
      <c r="W216" s="16" t="str">
        <f t="shared" si="52"/>
        <v>7⁄8–12</v>
      </c>
      <c r="X216" s="16" t="str">
        <f t="shared" si="53"/>
        <v>UN</v>
      </c>
      <c r="Y216" s="16" t="str">
        <f t="shared" si="54"/>
        <v>3A</v>
      </c>
      <c r="Z216" s="16" t="str">
        <f>CONCATENATE(Table6[[#This Row],[Column1]]," ",Table6[[#This Row],[Column2]]," ",Table6[[#This Row],[Column3]])</f>
        <v>7⁄8–12 UN 3A</v>
      </c>
      <c r="AA216" s="16">
        <f t="shared" si="55"/>
        <v>0</v>
      </c>
      <c r="AB216" s="16">
        <f t="shared" si="56"/>
        <v>0.875</v>
      </c>
      <c r="AC216" s="16">
        <f t="shared" si="57"/>
        <v>0.86360000000000003</v>
      </c>
      <c r="AD216" s="16" t="str">
        <f t="shared" si="58"/>
        <v>—</v>
      </c>
      <c r="AE216" s="16">
        <f t="shared" si="59"/>
        <v>0.82089999999999996</v>
      </c>
      <c r="AF216" s="16">
        <f t="shared" si="60"/>
        <v>0.81679999999999997</v>
      </c>
      <c r="AG216" s="16">
        <f t="shared" si="61"/>
        <v>0.77580000000000005</v>
      </c>
      <c r="AH216" s="16" t="str">
        <f t="shared" si="62"/>
        <v>3B</v>
      </c>
      <c r="AI216" s="16">
        <f t="shared" si="63"/>
        <v>0.78500000000000003</v>
      </c>
      <c r="AJ216" s="16">
        <f t="shared" si="64"/>
        <v>0.79479999999999995</v>
      </c>
      <c r="AK216" s="16">
        <f t="shared" si="65"/>
        <v>0.82089999999999996</v>
      </c>
      <c r="AL216" s="16">
        <f t="shared" si="66"/>
        <v>0.82630000000000003</v>
      </c>
      <c r="AM216" s="16">
        <f t="shared" si="67"/>
        <v>0.875</v>
      </c>
      <c r="AR216" s="17"/>
      <c r="AS216" s="77"/>
    </row>
    <row r="217" spans="3:45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68"/>
        <v>7⁄8–14</v>
      </c>
      <c r="U217" s="16" t="str">
        <f t="shared" si="68"/>
        <v>UNF</v>
      </c>
      <c r="W217" s="16" t="str">
        <f t="shared" si="52"/>
        <v>7⁄8–14</v>
      </c>
      <c r="X217" s="16" t="str">
        <f t="shared" si="53"/>
        <v>UNF</v>
      </c>
      <c r="Y217" s="16" t="str">
        <f t="shared" si="54"/>
        <v>1A</v>
      </c>
      <c r="Z217" s="16" t="str">
        <f>CONCATENATE(Table6[[#This Row],[Column1]]," ",Table6[[#This Row],[Column2]]," ",Table6[[#This Row],[Column3]])</f>
        <v>7⁄8–14 UNF 1A</v>
      </c>
      <c r="AA217" s="16">
        <f t="shared" si="55"/>
        <v>1.6000000000000001E-3</v>
      </c>
      <c r="AB217" s="16">
        <f t="shared" si="56"/>
        <v>0.87339999999999995</v>
      </c>
      <c r="AC217" s="16">
        <f t="shared" si="57"/>
        <v>0.8579</v>
      </c>
      <c r="AD217" s="16" t="str">
        <f t="shared" si="58"/>
        <v>—</v>
      </c>
      <c r="AE217" s="16">
        <f t="shared" si="59"/>
        <v>0.82699999999999996</v>
      </c>
      <c r="AF217" s="16">
        <f t="shared" si="60"/>
        <v>0.81889999999999996</v>
      </c>
      <c r="AG217" s="16">
        <f t="shared" si="61"/>
        <v>0.78839999999999999</v>
      </c>
      <c r="AH217" s="16" t="str">
        <f t="shared" si="62"/>
        <v>1B</v>
      </c>
      <c r="AI217" s="16">
        <f t="shared" si="63"/>
        <v>0.79800000000000004</v>
      </c>
      <c r="AJ217" s="16">
        <f t="shared" si="64"/>
        <v>0.81399999999999995</v>
      </c>
      <c r="AK217" s="16">
        <f t="shared" si="65"/>
        <v>0.8286</v>
      </c>
      <c r="AL217" s="16">
        <f t="shared" si="66"/>
        <v>0.83919999999999995</v>
      </c>
      <c r="AM217" s="16">
        <f t="shared" si="67"/>
        <v>0.875</v>
      </c>
      <c r="AR217" s="17"/>
      <c r="AS217" s="77"/>
    </row>
    <row r="218" spans="3:45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68"/>
        <v>0</v>
      </c>
      <c r="U218" s="16">
        <f t="shared" si="68"/>
        <v>0</v>
      </c>
      <c r="W218" s="16" t="str">
        <f t="shared" si="52"/>
        <v>7⁄8–14</v>
      </c>
      <c r="X218" s="16" t="str">
        <f t="shared" si="53"/>
        <v>UNF</v>
      </c>
      <c r="Y218" s="16" t="str">
        <f t="shared" si="54"/>
        <v>2A</v>
      </c>
      <c r="Z218" s="16" t="str">
        <f>CONCATENATE(Table6[[#This Row],[Column1]]," ",Table6[[#This Row],[Column2]]," ",Table6[[#This Row],[Column3]])</f>
        <v>7⁄8–14 UNF 2A</v>
      </c>
      <c r="AA218" s="16">
        <f t="shared" si="55"/>
        <v>1.6000000000000001E-3</v>
      </c>
      <c r="AB218" s="16">
        <f t="shared" si="56"/>
        <v>0.87339999999999995</v>
      </c>
      <c r="AC218" s="16">
        <f t="shared" si="57"/>
        <v>0.86309999999999998</v>
      </c>
      <c r="AD218" s="16" t="str">
        <f t="shared" si="58"/>
        <v>—</v>
      </c>
      <c r="AE218" s="16">
        <f t="shared" si="59"/>
        <v>0.82699999999999996</v>
      </c>
      <c r="AF218" s="16">
        <f t="shared" si="60"/>
        <v>0.8216</v>
      </c>
      <c r="AG218" s="16">
        <f t="shared" si="61"/>
        <v>0.78839999999999999</v>
      </c>
      <c r="AH218" s="16" t="str">
        <f t="shared" si="62"/>
        <v>2B</v>
      </c>
      <c r="AI218" s="16">
        <f t="shared" si="63"/>
        <v>0.79800000000000004</v>
      </c>
      <c r="AJ218" s="16">
        <f t="shared" si="64"/>
        <v>0.81399999999999995</v>
      </c>
      <c r="AK218" s="16">
        <f t="shared" si="65"/>
        <v>0.8286</v>
      </c>
      <c r="AL218" s="16">
        <f t="shared" si="66"/>
        <v>0.83560000000000001</v>
      </c>
      <c r="AM218" s="16">
        <f t="shared" si="67"/>
        <v>0.875</v>
      </c>
      <c r="AR218" s="17"/>
      <c r="AS218" s="77"/>
    </row>
    <row r="219" spans="3:45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si="68"/>
        <v>0</v>
      </c>
      <c r="U219" s="16">
        <f t="shared" si="68"/>
        <v>0</v>
      </c>
      <c r="W219" s="16" t="str">
        <f t="shared" si="52"/>
        <v>7⁄8–14</v>
      </c>
      <c r="X219" s="16" t="str">
        <f t="shared" si="53"/>
        <v>UNF</v>
      </c>
      <c r="Y219" s="16" t="str">
        <f t="shared" si="54"/>
        <v>3A</v>
      </c>
      <c r="Z219" s="16" t="str">
        <f>CONCATENATE(Table6[[#This Row],[Column1]]," ",Table6[[#This Row],[Column2]]," ",Table6[[#This Row],[Column3]])</f>
        <v>7⁄8–14 UNF 3A</v>
      </c>
      <c r="AA219" s="16">
        <f t="shared" si="55"/>
        <v>0</v>
      </c>
      <c r="AB219" s="16">
        <f t="shared" si="56"/>
        <v>0.875</v>
      </c>
      <c r="AC219" s="16">
        <f t="shared" si="57"/>
        <v>0.86470000000000002</v>
      </c>
      <c r="AD219" s="16" t="str">
        <f t="shared" si="58"/>
        <v>—</v>
      </c>
      <c r="AE219" s="16">
        <f t="shared" si="59"/>
        <v>0.8286</v>
      </c>
      <c r="AF219" s="16">
        <f t="shared" si="60"/>
        <v>0.82450000000000001</v>
      </c>
      <c r="AG219" s="16">
        <f t="shared" si="61"/>
        <v>0.79</v>
      </c>
      <c r="AH219" s="16" t="str">
        <f t="shared" si="62"/>
        <v>3B</v>
      </c>
      <c r="AI219" s="16">
        <f t="shared" si="63"/>
        <v>0.79800000000000004</v>
      </c>
      <c r="AJ219" s="16">
        <f t="shared" si="64"/>
        <v>0.80679999999999996</v>
      </c>
      <c r="AK219" s="16">
        <f t="shared" si="65"/>
        <v>0.8286</v>
      </c>
      <c r="AL219" s="16">
        <f t="shared" si="66"/>
        <v>0.83389999999999997</v>
      </c>
      <c r="AM219" s="16">
        <f t="shared" si="67"/>
        <v>0.875</v>
      </c>
      <c r="AR219" s="17"/>
      <c r="AS219" s="77"/>
    </row>
    <row r="220" spans="3:45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68"/>
        <v>7⁄8–16</v>
      </c>
      <c r="U220" s="16" t="str">
        <f t="shared" si="68"/>
        <v>UN</v>
      </c>
      <c r="W220" s="16" t="str">
        <f t="shared" si="52"/>
        <v>7⁄8–16</v>
      </c>
      <c r="X220" s="16" t="str">
        <f t="shared" si="53"/>
        <v>UN</v>
      </c>
      <c r="Y220" s="16" t="str">
        <f t="shared" si="54"/>
        <v>2A</v>
      </c>
      <c r="Z220" s="16" t="str">
        <f>CONCATENATE(Table6[[#This Row],[Column1]]," ",Table6[[#This Row],[Column2]]," ",Table6[[#This Row],[Column3]])</f>
        <v>7⁄8–16 UN 2A</v>
      </c>
      <c r="AA220" s="16">
        <f t="shared" si="55"/>
        <v>1.5E-3</v>
      </c>
      <c r="AB220" s="16">
        <f t="shared" si="56"/>
        <v>0.87350000000000005</v>
      </c>
      <c r="AC220" s="16">
        <f t="shared" si="57"/>
        <v>0.86409999999999998</v>
      </c>
      <c r="AD220" s="16" t="str">
        <f t="shared" si="58"/>
        <v>—</v>
      </c>
      <c r="AE220" s="16">
        <f t="shared" si="59"/>
        <v>0.83289999999999997</v>
      </c>
      <c r="AF220" s="16">
        <f t="shared" si="60"/>
        <v>0.82799999999999996</v>
      </c>
      <c r="AG220" s="16">
        <f t="shared" si="61"/>
        <v>0.79</v>
      </c>
      <c r="AH220" s="16" t="str">
        <f t="shared" si="62"/>
        <v>2B</v>
      </c>
      <c r="AI220" s="16">
        <f t="shared" si="63"/>
        <v>0.80700000000000005</v>
      </c>
      <c r="AJ220" s="16">
        <f t="shared" si="64"/>
        <v>0.82099999999999995</v>
      </c>
      <c r="AK220" s="16">
        <f t="shared" si="65"/>
        <v>0.83440000000000003</v>
      </c>
      <c r="AL220" s="16">
        <f t="shared" si="66"/>
        <v>0.8407</v>
      </c>
      <c r="AM220" s="16">
        <f t="shared" si="67"/>
        <v>0.875</v>
      </c>
      <c r="AR220" s="17"/>
      <c r="AS220" s="77"/>
    </row>
    <row r="221" spans="3:45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68"/>
        <v>0</v>
      </c>
      <c r="U221" s="16">
        <f t="shared" si="68"/>
        <v>0</v>
      </c>
      <c r="W221" s="16" t="str">
        <f t="shared" si="52"/>
        <v>7⁄8–16</v>
      </c>
      <c r="X221" s="16" t="str">
        <f t="shared" si="53"/>
        <v>UN</v>
      </c>
      <c r="Y221" s="16" t="str">
        <f t="shared" si="54"/>
        <v>3A</v>
      </c>
      <c r="Z221" s="16" t="str">
        <f>CONCATENATE(Table6[[#This Row],[Column1]]," ",Table6[[#This Row],[Column2]]," ",Table6[[#This Row],[Column3]])</f>
        <v>7⁄8–16 UN 3A</v>
      </c>
      <c r="AA221" s="16">
        <f t="shared" si="55"/>
        <v>0</v>
      </c>
      <c r="AB221" s="16">
        <f t="shared" si="56"/>
        <v>0.875</v>
      </c>
      <c r="AC221" s="16">
        <f t="shared" si="57"/>
        <v>0.86560000000000004</v>
      </c>
      <c r="AD221" s="16" t="str">
        <f t="shared" si="58"/>
        <v>—</v>
      </c>
      <c r="AE221" s="16">
        <f t="shared" si="59"/>
        <v>0.83440000000000003</v>
      </c>
      <c r="AF221" s="16">
        <f t="shared" si="60"/>
        <v>0.83079999999999998</v>
      </c>
      <c r="AG221" s="16">
        <f t="shared" si="61"/>
        <v>0.80049999999999999</v>
      </c>
      <c r="AH221" s="16" t="str">
        <f t="shared" si="62"/>
        <v>3B</v>
      </c>
      <c r="AI221" s="16">
        <f t="shared" si="63"/>
        <v>0.80700000000000005</v>
      </c>
      <c r="AJ221" s="16">
        <f t="shared" si="64"/>
        <v>0.81579999999999997</v>
      </c>
      <c r="AK221" s="16">
        <f t="shared" si="65"/>
        <v>0.83440000000000003</v>
      </c>
      <c r="AL221" s="16">
        <f t="shared" si="66"/>
        <v>0.83909999999999996</v>
      </c>
      <c r="AM221" s="16">
        <f t="shared" si="67"/>
        <v>0.875</v>
      </c>
      <c r="AR221" s="17"/>
      <c r="AS221" s="77"/>
    </row>
    <row r="222" spans="3:45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68"/>
        <v>7⁄8–18</v>
      </c>
      <c r="U222" s="16" t="str">
        <f t="shared" si="68"/>
        <v>UNS</v>
      </c>
      <c r="W222" s="16" t="str">
        <f t="shared" si="52"/>
        <v>7⁄8–18</v>
      </c>
      <c r="X222" s="16" t="str">
        <f t="shared" si="53"/>
        <v>UNS</v>
      </c>
      <c r="Y222" s="16" t="str">
        <f t="shared" si="54"/>
        <v>2A</v>
      </c>
      <c r="Z222" s="16" t="str">
        <f>CONCATENATE(Table6[[#This Row],[Column1]]," ",Table6[[#This Row],[Column2]]," ",Table6[[#This Row],[Column3]])</f>
        <v>7⁄8–18 UNS 2A</v>
      </c>
      <c r="AA222" s="16">
        <f t="shared" si="55"/>
        <v>1.4E-3</v>
      </c>
      <c r="AB222" s="16">
        <f t="shared" si="56"/>
        <v>0.87360000000000004</v>
      </c>
      <c r="AC222" s="16">
        <f t="shared" si="57"/>
        <v>0.8649</v>
      </c>
      <c r="AD222" s="16" t="str">
        <f t="shared" si="58"/>
        <v>—</v>
      </c>
      <c r="AE222" s="16">
        <f t="shared" si="59"/>
        <v>0.83750000000000002</v>
      </c>
      <c r="AF222" s="16">
        <f t="shared" si="60"/>
        <v>0.83289999999999997</v>
      </c>
      <c r="AG222" s="16">
        <f t="shared" si="61"/>
        <v>0.8075</v>
      </c>
      <c r="AH222" s="16" t="str">
        <f t="shared" si="62"/>
        <v>2B</v>
      </c>
      <c r="AI222" s="16">
        <f t="shared" si="63"/>
        <v>0.81499999999999995</v>
      </c>
      <c r="AJ222" s="16">
        <f t="shared" si="64"/>
        <v>0.82799999999999996</v>
      </c>
      <c r="AK222" s="16">
        <f t="shared" si="65"/>
        <v>0.83889999999999998</v>
      </c>
      <c r="AL222" s="16">
        <f t="shared" si="66"/>
        <v>0.84489999999999998</v>
      </c>
      <c r="AM222" s="16">
        <f t="shared" si="67"/>
        <v>0.875</v>
      </c>
      <c r="AR222" s="17"/>
      <c r="AS222" s="77"/>
    </row>
    <row r="223" spans="3:45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68"/>
        <v>7⁄8–20</v>
      </c>
      <c r="U223" s="16" t="str">
        <f t="shared" si="68"/>
        <v>UNEF</v>
      </c>
      <c r="W223" s="16" t="str">
        <f t="shared" si="52"/>
        <v>7⁄8–20</v>
      </c>
      <c r="X223" s="16" t="str">
        <f t="shared" si="53"/>
        <v>UNEF</v>
      </c>
      <c r="Y223" s="16" t="str">
        <f t="shared" si="54"/>
        <v>2A</v>
      </c>
      <c r="Z223" s="16" t="str">
        <f>CONCATENATE(Table6[[#This Row],[Column1]]," ",Table6[[#This Row],[Column2]]," ",Table6[[#This Row],[Column3]])</f>
        <v>7⁄8–20 UNEF 2A</v>
      </c>
      <c r="AA223" s="16">
        <f t="shared" si="55"/>
        <v>1.2999999999999999E-3</v>
      </c>
      <c r="AB223" s="16">
        <f t="shared" si="56"/>
        <v>0.87370000000000003</v>
      </c>
      <c r="AC223" s="16">
        <f t="shared" si="57"/>
        <v>0.86560000000000004</v>
      </c>
      <c r="AD223" s="16" t="str">
        <f t="shared" si="58"/>
        <v>—</v>
      </c>
      <c r="AE223" s="16">
        <f t="shared" si="59"/>
        <v>0.84119999999999995</v>
      </c>
      <c r="AF223" s="16">
        <f t="shared" si="60"/>
        <v>0.83679999999999999</v>
      </c>
      <c r="AG223" s="16">
        <f t="shared" si="61"/>
        <v>0.81420000000000003</v>
      </c>
      <c r="AH223" s="16" t="str">
        <f t="shared" si="62"/>
        <v>2B</v>
      </c>
      <c r="AI223" s="16">
        <f t="shared" si="63"/>
        <v>0.82099999999999995</v>
      </c>
      <c r="AJ223" s="16">
        <f t="shared" si="64"/>
        <v>0.83199999999999996</v>
      </c>
      <c r="AK223" s="16">
        <f t="shared" si="65"/>
        <v>0.84250000000000003</v>
      </c>
      <c r="AL223" s="16">
        <f t="shared" si="66"/>
        <v>0.84819999999999995</v>
      </c>
      <c r="AM223" s="16">
        <f t="shared" si="67"/>
        <v>0.875</v>
      </c>
      <c r="AR223" s="17"/>
      <c r="AS223" s="77"/>
    </row>
    <row r="224" spans="3:45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68"/>
        <v>0</v>
      </c>
      <c r="U224" s="16">
        <f t="shared" si="68"/>
        <v>0</v>
      </c>
      <c r="W224" s="16" t="str">
        <f t="shared" si="52"/>
        <v>7⁄8–20</v>
      </c>
      <c r="X224" s="16" t="str">
        <f t="shared" si="53"/>
        <v>UNEF</v>
      </c>
      <c r="Y224" s="16" t="str">
        <f t="shared" si="54"/>
        <v>3A</v>
      </c>
      <c r="Z224" s="16" t="str">
        <f>CONCATENATE(Table6[[#This Row],[Column1]]," ",Table6[[#This Row],[Column2]]," ",Table6[[#This Row],[Column3]])</f>
        <v>7⁄8–20 UNEF 3A</v>
      </c>
      <c r="AA224" s="16">
        <f t="shared" si="55"/>
        <v>0</v>
      </c>
      <c r="AB224" s="16">
        <f t="shared" si="56"/>
        <v>0.875</v>
      </c>
      <c r="AC224" s="16">
        <f t="shared" si="57"/>
        <v>0.8669</v>
      </c>
      <c r="AD224" s="16" t="str">
        <f t="shared" si="58"/>
        <v>—</v>
      </c>
      <c r="AE224" s="16">
        <f t="shared" si="59"/>
        <v>0.84250000000000003</v>
      </c>
      <c r="AF224" s="16">
        <f t="shared" si="60"/>
        <v>0.83919999999999995</v>
      </c>
      <c r="AG224" s="16">
        <f t="shared" si="61"/>
        <v>0.8155</v>
      </c>
      <c r="AH224" s="16" t="str">
        <f t="shared" si="62"/>
        <v>3B</v>
      </c>
      <c r="AI224" s="16">
        <f t="shared" si="63"/>
        <v>0.82099999999999995</v>
      </c>
      <c r="AJ224" s="16">
        <f t="shared" si="64"/>
        <v>0.82869999999999999</v>
      </c>
      <c r="AK224" s="16">
        <f t="shared" si="65"/>
        <v>0.84250000000000003</v>
      </c>
      <c r="AL224" s="16">
        <f t="shared" si="66"/>
        <v>0.8468</v>
      </c>
      <c r="AM224" s="16">
        <f t="shared" si="67"/>
        <v>0.875</v>
      </c>
      <c r="AR224" s="17"/>
      <c r="AS224" s="77"/>
    </row>
    <row r="225" spans="3:45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68"/>
        <v>7⁄8–24</v>
      </c>
      <c r="U225" s="16" t="str">
        <f t="shared" si="68"/>
        <v>UNS</v>
      </c>
      <c r="W225" s="16" t="str">
        <f t="shared" si="52"/>
        <v>7⁄8–24</v>
      </c>
      <c r="X225" s="16" t="str">
        <f t="shared" si="53"/>
        <v>UNS</v>
      </c>
      <c r="Y225" s="16" t="str">
        <f t="shared" si="54"/>
        <v>2A</v>
      </c>
      <c r="Z225" s="16" t="str">
        <f>CONCATENATE(Table6[[#This Row],[Column1]]," ",Table6[[#This Row],[Column2]]," ",Table6[[#This Row],[Column3]])</f>
        <v>7⁄8–24 UNS 2A</v>
      </c>
      <c r="AA225" s="16">
        <f t="shared" si="55"/>
        <v>1.1999999999999999E-3</v>
      </c>
      <c r="AB225" s="16">
        <f t="shared" si="56"/>
        <v>0.87380000000000002</v>
      </c>
      <c r="AC225" s="16">
        <f t="shared" si="57"/>
        <v>0.86660000000000004</v>
      </c>
      <c r="AD225" s="16" t="str">
        <f t="shared" si="58"/>
        <v>—</v>
      </c>
      <c r="AE225" s="16">
        <f t="shared" si="59"/>
        <v>0.84670000000000001</v>
      </c>
      <c r="AF225" s="16">
        <f t="shared" si="60"/>
        <v>0.84260000000000002</v>
      </c>
      <c r="AG225" s="16">
        <f t="shared" si="61"/>
        <v>0.82420000000000004</v>
      </c>
      <c r="AH225" s="16" t="str">
        <f t="shared" si="62"/>
        <v>2B</v>
      </c>
      <c r="AI225" s="16">
        <f t="shared" si="63"/>
        <v>0.83</v>
      </c>
      <c r="AJ225" s="16">
        <f t="shared" si="64"/>
        <v>0.84</v>
      </c>
      <c r="AK225" s="16">
        <f t="shared" si="65"/>
        <v>0.84789999999999999</v>
      </c>
      <c r="AL225" s="16">
        <f t="shared" si="66"/>
        <v>0.85319999999999996</v>
      </c>
      <c r="AM225" s="16">
        <f t="shared" si="67"/>
        <v>0.875</v>
      </c>
      <c r="AR225" s="17"/>
      <c r="AS225" s="77"/>
    </row>
    <row r="226" spans="3:45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68"/>
        <v>7⁄8–27</v>
      </c>
      <c r="U226" s="16" t="str">
        <f t="shared" si="68"/>
        <v>UNS</v>
      </c>
      <c r="W226" s="16" t="str">
        <f t="shared" si="52"/>
        <v>7⁄8–27</v>
      </c>
      <c r="X226" s="16" t="str">
        <f t="shared" si="53"/>
        <v>UNS</v>
      </c>
      <c r="Y226" s="16" t="str">
        <f t="shared" si="54"/>
        <v>2A</v>
      </c>
      <c r="Z226" s="16" t="str">
        <f>CONCATENATE(Table6[[#This Row],[Column1]]," ",Table6[[#This Row],[Column2]]," ",Table6[[#This Row],[Column3]])</f>
        <v>7⁄8–27 UNS 2A</v>
      </c>
      <c r="AA226" s="16">
        <f t="shared" si="55"/>
        <v>1.1999999999999999E-3</v>
      </c>
      <c r="AB226" s="16">
        <f t="shared" si="56"/>
        <v>0.87380000000000002</v>
      </c>
      <c r="AC226" s="16">
        <f t="shared" si="57"/>
        <v>0.86709999999999998</v>
      </c>
      <c r="AD226" s="16" t="str">
        <f t="shared" si="58"/>
        <v>—</v>
      </c>
      <c r="AE226" s="16">
        <f t="shared" si="59"/>
        <v>0.84970000000000001</v>
      </c>
      <c r="AF226" s="16">
        <f t="shared" si="60"/>
        <v>0.8458</v>
      </c>
      <c r="AG226" s="16">
        <f t="shared" si="61"/>
        <v>0.82969999999999999</v>
      </c>
      <c r="AH226" s="16" t="str">
        <f t="shared" si="62"/>
        <v>2B</v>
      </c>
      <c r="AI226" s="16">
        <f t="shared" si="63"/>
        <v>0.83499999999999996</v>
      </c>
      <c r="AJ226" s="16">
        <f t="shared" si="64"/>
        <v>0.84399999999999997</v>
      </c>
      <c r="AK226" s="16">
        <f t="shared" si="65"/>
        <v>0.85089999999999999</v>
      </c>
      <c r="AL226" s="16">
        <f t="shared" si="66"/>
        <v>0.85599999999999998</v>
      </c>
      <c r="AM226" s="16">
        <f t="shared" si="67"/>
        <v>0.875</v>
      </c>
      <c r="AR226" s="17"/>
      <c r="AS226" s="77"/>
    </row>
    <row r="227" spans="3:45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68"/>
        <v>7⁄8–28</v>
      </c>
      <c r="U227" s="16" t="str">
        <f t="shared" si="68"/>
        <v>UN</v>
      </c>
      <c r="W227" s="16" t="str">
        <f t="shared" si="52"/>
        <v>7⁄8–28</v>
      </c>
      <c r="X227" s="16" t="str">
        <f t="shared" si="53"/>
        <v>UN</v>
      </c>
      <c r="Y227" s="16" t="str">
        <f t="shared" si="54"/>
        <v>2A</v>
      </c>
      <c r="Z227" s="16" t="str">
        <f>CONCATENATE(Table6[[#This Row],[Column1]]," ",Table6[[#This Row],[Column2]]," ",Table6[[#This Row],[Column3]])</f>
        <v>7⁄8–28 UN 2A</v>
      </c>
      <c r="AA227" s="16">
        <f t="shared" si="55"/>
        <v>1.1999999999999999E-3</v>
      </c>
      <c r="AB227" s="16">
        <f t="shared" si="56"/>
        <v>0.87380000000000002</v>
      </c>
      <c r="AC227" s="16">
        <f t="shared" si="57"/>
        <v>0.86729999999999996</v>
      </c>
      <c r="AD227" s="16" t="str">
        <f t="shared" si="58"/>
        <v>—</v>
      </c>
      <c r="AE227" s="16">
        <f t="shared" si="59"/>
        <v>0.85060000000000002</v>
      </c>
      <c r="AF227" s="16">
        <f t="shared" si="60"/>
        <v>0.8468</v>
      </c>
      <c r="AG227" s="16">
        <f t="shared" si="61"/>
        <v>0.83120000000000005</v>
      </c>
      <c r="AH227" s="16" t="str">
        <f t="shared" si="62"/>
        <v>2B</v>
      </c>
      <c r="AI227" s="16">
        <f t="shared" si="63"/>
        <v>0.83599999999999997</v>
      </c>
      <c r="AJ227" s="16">
        <f t="shared" si="64"/>
        <v>0.84499999999999997</v>
      </c>
      <c r="AK227" s="16">
        <f t="shared" si="65"/>
        <v>0.8518</v>
      </c>
      <c r="AL227" s="16">
        <f t="shared" si="66"/>
        <v>0.85680000000000001</v>
      </c>
      <c r="AM227" s="16">
        <f t="shared" si="67"/>
        <v>0.875</v>
      </c>
      <c r="AR227" s="17"/>
      <c r="AS227" s="77"/>
    </row>
    <row r="228" spans="3:45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68"/>
        <v>0</v>
      </c>
      <c r="U228" s="16">
        <f t="shared" si="68"/>
        <v>0</v>
      </c>
      <c r="W228" s="16" t="str">
        <f t="shared" si="52"/>
        <v>7⁄8–28</v>
      </c>
      <c r="X228" s="16" t="str">
        <f t="shared" si="53"/>
        <v>UN</v>
      </c>
      <c r="Y228" s="16" t="str">
        <f t="shared" si="54"/>
        <v>3A</v>
      </c>
      <c r="Z228" s="16" t="str">
        <f>CONCATENATE(Table6[[#This Row],[Column1]]," ",Table6[[#This Row],[Column2]]," ",Table6[[#This Row],[Column3]])</f>
        <v>7⁄8–28 UN 3A</v>
      </c>
      <c r="AA228" s="16">
        <f t="shared" si="55"/>
        <v>0</v>
      </c>
      <c r="AB228" s="16">
        <f t="shared" si="56"/>
        <v>0.875</v>
      </c>
      <c r="AC228" s="16">
        <f t="shared" si="57"/>
        <v>0.86850000000000005</v>
      </c>
      <c r="AD228" s="16" t="str">
        <f t="shared" si="58"/>
        <v>—</v>
      </c>
      <c r="AE228" s="16">
        <f t="shared" si="59"/>
        <v>0.8518</v>
      </c>
      <c r="AF228" s="16">
        <f t="shared" si="60"/>
        <v>0.84889999999999999</v>
      </c>
      <c r="AG228" s="16">
        <f t="shared" si="61"/>
        <v>0.83240000000000003</v>
      </c>
      <c r="AH228" s="16" t="str">
        <f t="shared" si="62"/>
        <v>3B</v>
      </c>
      <c r="AI228" s="16">
        <f t="shared" si="63"/>
        <v>0.83599999999999997</v>
      </c>
      <c r="AJ228" s="16">
        <f t="shared" si="64"/>
        <v>0.84260000000000002</v>
      </c>
      <c r="AK228" s="16">
        <f t="shared" si="65"/>
        <v>0.8518</v>
      </c>
      <c r="AL228" s="16">
        <f t="shared" si="66"/>
        <v>0.85550000000000004</v>
      </c>
      <c r="AM228" s="16">
        <f t="shared" si="67"/>
        <v>0.875</v>
      </c>
      <c r="AR228" s="17"/>
      <c r="AS228" s="77"/>
    </row>
    <row r="229" spans="3:45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68"/>
        <v>7⁄8–32</v>
      </c>
      <c r="U229" s="16" t="str">
        <f t="shared" si="68"/>
        <v>UN</v>
      </c>
      <c r="W229" s="16" t="str">
        <f t="shared" si="52"/>
        <v>7⁄8–32</v>
      </c>
      <c r="X229" s="16" t="str">
        <f t="shared" si="53"/>
        <v>UN</v>
      </c>
      <c r="Y229" s="16" t="str">
        <f t="shared" si="54"/>
        <v>2A</v>
      </c>
      <c r="Z229" s="16" t="str">
        <f>CONCATENATE(Table6[[#This Row],[Column1]]," ",Table6[[#This Row],[Column2]]," ",Table6[[#This Row],[Column3]])</f>
        <v>7⁄8–32 UN 2A</v>
      </c>
      <c r="AA229" s="16">
        <f t="shared" si="55"/>
        <v>1.1000000000000001E-3</v>
      </c>
      <c r="AB229" s="16">
        <f t="shared" si="56"/>
        <v>0.87390000000000001</v>
      </c>
      <c r="AC229" s="16">
        <f t="shared" si="57"/>
        <v>0.8679</v>
      </c>
      <c r="AD229" s="16" t="str">
        <f t="shared" si="58"/>
        <v>—</v>
      </c>
      <c r="AE229" s="16">
        <f t="shared" si="59"/>
        <v>0.85360000000000003</v>
      </c>
      <c r="AF229" s="16">
        <f t="shared" si="60"/>
        <v>0.85</v>
      </c>
      <c r="AG229" s="16">
        <f t="shared" si="61"/>
        <v>0.8367</v>
      </c>
      <c r="AH229" s="16" t="str">
        <f t="shared" si="62"/>
        <v>2B</v>
      </c>
      <c r="AI229" s="16">
        <f t="shared" si="63"/>
        <v>0.84099999999999997</v>
      </c>
      <c r="AJ229" s="16">
        <f t="shared" si="64"/>
        <v>0.84899999999999998</v>
      </c>
      <c r="AK229" s="16">
        <f t="shared" si="65"/>
        <v>0.85470000000000002</v>
      </c>
      <c r="AL229" s="16">
        <f t="shared" si="66"/>
        <v>0.85940000000000005</v>
      </c>
      <c r="AM229" s="16">
        <f t="shared" si="67"/>
        <v>0.875</v>
      </c>
      <c r="AR229" s="17"/>
      <c r="AS229" s="77"/>
    </row>
    <row r="230" spans="3:45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68"/>
        <v>0</v>
      </c>
      <c r="U230" s="16">
        <f t="shared" si="68"/>
        <v>0</v>
      </c>
      <c r="W230" s="16" t="str">
        <f t="shared" si="52"/>
        <v>7⁄8–32</v>
      </c>
      <c r="X230" s="16" t="str">
        <f t="shared" si="53"/>
        <v>UN</v>
      </c>
      <c r="Y230" s="16" t="str">
        <f t="shared" si="54"/>
        <v>3A</v>
      </c>
      <c r="Z230" s="16" t="str">
        <f>CONCATENATE(Table6[[#This Row],[Column1]]," ",Table6[[#This Row],[Column2]]," ",Table6[[#This Row],[Column3]])</f>
        <v>7⁄8–32 UN 3A</v>
      </c>
      <c r="AA230" s="16">
        <f t="shared" si="55"/>
        <v>0</v>
      </c>
      <c r="AB230" s="16">
        <f t="shared" si="56"/>
        <v>0.875</v>
      </c>
      <c r="AC230" s="16">
        <f t="shared" si="57"/>
        <v>0.86899999999999999</v>
      </c>
      <c r="AD230" s="16" t="str">
        <f t="shared" si="58"/>
        <v>—</v>
      </c>
      <c r="AE230" s="16">
        <f t="shared" si="59"/>
        <v>0.85470000000000002</v>
      </c>
      <c r="AF230" s="16">
        <f t="shared" si="60"/>
        <v>0.85199999999999998</v>
      </c>
      <c r="AG230" s="16">
        <f t="shared" si="61"/>
        <v>0.83779999999999999</v>
      </c>
      <c r="AH230" s="16" t="str">
        <f t="shared" si="62"/>
        <v>3B</v>
      </c>
      <c r="AI230" s="16">
        <f t="shared" si="63"/>
        <v>0.84099999999999997</v>
      </c>
      <c r="AJ230" s="16">
        <f t="shared" si="64"/>
        <v>0.84689999999999999</v>
      </c>
      <c r="AK230" s="16">
        <f t="shared" si="65"/>
        <v>0.85470000000000002</v>
      </c>
      <c r="AL230" s="16">
        <f t="shared" si="66"/>
        <v>0.85829999999999995</v>
      </c>
      <c r="AM230" s="16">
        <f t="shared" si="67"/>
        <v>0.875</v>
      </c>
      <c r="AR230" s="17"/>
      <c r="AS230" s="77"/>
    </row>
    <row r="231" spans="3:45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68"/>
        <v>15⁄16–12</v>
      </c>
      <c r="U231" s="16" t="str">
        <f t="shared" si="68"/>
        <v>UN</v>
      </c>
      <c r="W231" s="16" t="str">
        <f t="shared" si="52"/>
        <v>15⁄16–12</v>
      </c>
      <c r="X231" s="16" t="str">
        <f t="shared" si="53"/>
        <v>UN</v>
      </c>
      <c r="Y231" s="16" t="str">
        <f t="shared" si="54"/>
        <v>2A</v>
      </c>
      <c r="Z231" s="16" t="str">
        <f>CONCATENATE(Table6[[#This Row],[Column1]]," ",Table6[[#This Row],[Column2]]," ",Table6[[#This Row],[Column3]])</f>
        <v>15⁄16–12 UN 2A</v>
      </c>
      <c r="AA231" s="16">
        <f t="shared" si="55"/>
        <v>1.6999999999999999E-3</v>
      </c>
      <c r="AB231" s="16">
        <f t="shared" si="56"/>
        <v>0.93579999999999997</v>
      </c>
      <c r="AC231" s="16">
        <f t="shared" si="57"/>
        <v>0.9244</v>
      </c>
      <c r="AD231" s="16" t="str">
        <f t="shared" si="58"/>
        <v>—</v>
      </c>
      <c r="AE231" s="16">
        <f t="shared" si="59"/>
        <v>0.88170000000000004</v>
      </c>
      <c r="AF231" s="16">
        <f t="shared" si="60"/>
        <v>0.876</v>
      </c>
      <c r="AG231" s="16">
        <f t="shared" si="61"/>
        <v>0.83660000000000001</v>
      </c>
      <c r="AH231" s="16" t="str">
        <f t="shared" si="62"/>
        <v>2B</v>
      </c>
      <c r="AI231" s="16">
        <f t="shared" si="63"/>
        <v>0.84699999999999998</v>
      </c>
      <c r="AJ231" s="16">
        <f t="shared" si="64"/>
        <v>0.86499999999999999</v>
      </c>
      <c r="AK231" s="16">
        <f t="shared" si="65"/>
        <v>0.88339999999999996</v>
      </c>
      <c r="AL231" s="16">
        <f t="shared" si="66"/>
        <v>0.89080000000000004</v>
      </c>
      <c r="AM231" s="16">
        <f t="shared" si="67"/>
        <v>0.9375</v>
      </c>
      <c r="AR231" s="17"/>
      <c r="AS231" s="77"/>
    </row>
    <row r="232" spans="3:45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68"/>
        <v>0</v>
      </c>
      <c r="U232" s="16">
        <f t="shared" si="68"/>
        <v>0</v>
      </c>
      <c r="W232" s="16" t="str">
        <f t="shared" si="52"/>
        <v>15⁄16–12</v>
      </c>
      <c r="X232" s="16" t="str">
        <f t="shared" si="53"/>
        <v>UN</v>
      </c>
      <c r="Y232" s="16" t="str">
        <f t="shared" si="54"/>
        <v>3A</v>
      </c>
      <c r="Z232" s="16" t="str">
        <f>CONCATENATE(Table6[[#This Row],[Column1]]," ",Table6[[#This Row],[Column2]]," ",Table6[[#This Row],[Column3]])</f>
        <v>15⁄16–12 UN 3A</v>
      </c>
      <c r="AA232" s="16">
        <f t="shared" si="55"/>
        <v>0</v>
      </c>
      <c r="AB232" s="16">
        <f t="shared" si="56"/>
        <v>0.9375</v>
      </c>
      <c r="AC232" s="16">
        <f t="shared" si="57"/>
        <v>0.92610000000000003</v>
      </c>
      <c r="AD232" s="16" t="str">
        <f t="shared" si="58"/>
        <v>—</v>
      </c>
      <c r="AE232" s="16">
        <f t="shared" si="59"/>
        <v>0.88339999999999996</v>
      </c>
      <c r="AF232" s="16">
        <f t="shared" si="60"/>
        <v>0.87929999999999997</v>
      </c>
      <c r="AG232" s="16">
        <f t="shared" si="61"/>
        <v>0.83830000000000005</v>
      </c>
      <c r="AH232" s="16" t="str">
        <f t="shared" si="62"/>
        <v>3B</v>
      </c>
      <c r="AI232" s="16">
        <f t="shared" si="63"/>
        <v>0.84699999999999998</v>
      </c>
      <c r="AJ232" s="16">
        <f t="shared" si="64"/>
        <v>0.85750000000000004</v>
      </c>
      <c r="AK232" s="16">
        <f t="shared" si="65"/>
        <v>0.88339999999999996</v>
      </c>
      <c r="AL232" s="16">
        <f t="shared" si="66"/>
        <v>0.88890000000000002</v>
      </c>
      <c r="AM232" s="16">
        <f t="shared" si="67"/>
        <v>0.9375</v>
      </c>
      <c r="AR232" s="17"/>
      <c r="AS232" s="77"/>
    </row>
    <row r="233" spans="3:45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68"/>
        <v>15⁄16–16</v>
      </c>
      <c r="U233" s="16" t="str">
        <f t="shared" si="68"/>
        <v>UN</v>
      </c>
      <c r="W233" s="16" t="str">
        <f t="shared" si="52"/>
        <v>15⁄16–16</v>
      </c>
      <c r="X233" s="16" t="str">
        <f t="shared" si="53"/>
        <v>UN</v>
      </c>
      <c r="Y233" s="16" t="str">
        <f t="shared" si="54"/>
        <v>2A</v>
      </c>
      <c r="Z233" s="16" t="str">
        <f>CONCATENATE(Table6[[#This Row],[Column1]]," ",Table6[[#This Row],[Column2]]," ",Table6[[#This Row],[Column3]])</f>
        <v>15⁄16–16 UN 2A</v>
      </c>
      <c r="AA233" s="16">
        <f t="shared" si="55"/>
        <v>1.5E-3</v>
      </c>
      <c r="AB233" s="16">
        <f t="shared" si="56"/>
        <v>0.93600000000000005</v>
      </c>
      <c r="AC233" s="16">
        <f t="shared" si="57"/>
        <v>0.92659999999999998</v>
      </c>
      <c r="AD233" s="16" t="str">
        <f t="shared" si="58"/>
        <v>—</v>
      </c>
      <c r="AE233" s="16">
        <f t="shared" si="59"/>
        <v>0.89539999999999997</v>
      </c>
      <c r="AF233" s="16">
        <f t="shared" si="60"/>
        <v>0.89039999999999997</v>
      </c>
      <c r="AG233" s="16">
        <f t="shared" si="61"/>
        <v>0.86150000000000004</v>
      </c>
      <c r="AH233" s="16" t="str">
        <f t="shared" si="62"/>
        <v>2B</v>
      </c>
      <c r="AI233" s="16">
        <f t="shared" si="63"/>
        <v>0.87</v>
      </c>
      <c r="AJ233" s="16">
        <f t="shared" si="64"/>
        <v>0.88400000000000001</v>
      </c>
      <c r="AK233" s="16">
        <f t="shared" si="65"/>
        <v>0.89690000000000003</v>
      </c>
      <c r="AL233" s="16">
        <f t="shared" si="66"/>
        <v>0.90339999999999998</v>
      </c>
      <c r="AM233" s="16">
        <f t="shared" si="67"/>
        <v>0.9375</v>
      </c>
      <c r="AR233" s="17"/>
      <c r="AS233" s="77"/>
    </row>
    <row r="234" spans="3:45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68"/>
        <v>0</v>
      </c>
      <c r="U234" s="16">
        <f t="shared" si="68"/>
        <v>0</v>
      </c>
      <c r="W234" s="16" t="str">
        <f t="shared" si="52"/>
        <v>15⁄16–16</v>
      </c>
      <c r="X234" s="16" t="str">
        <f t="shared" si="53"/>
        <v>UN</v>
      </c>
      <c r="Y234" s="16" t="str">
        <f t="shared" si="54"/>
        <v>3A</v>
      </c>
      <c r="Z234" s="16" t="str">
        <f>CONCATENATE(Table6[[#This Row],[Column1]]," ",Table6[[#This Row],[Column2]]," ",Table6[[#This Row],[Column3]])</f>
        <v>15⁄16–16 UN 3A</v>
      </c>
      <c r="AA234" s="16">
        <f t="shared" si="55"/>
        <v>0</v>
      </c>
      <c r="AB234" s="16">
        <f t="shared" si="56"/>
        <v>0.9375</v>
      </c>
      <c r="AC234" s="16">
        <f t="shared" si="57"/>
        <v>0.92810000000000004</v>
      </c>
      <c r="AD234" s="16" t="str">
        <f t="shared" si="58"/>
        <v>—</v>
      </c>
      <c r="AE234" s="16">
        <f t="shared" si="59"/>
        <v>0.89690000000000003</v>
      </c>
      <c r="AF234" s="16">
        <f t="shared" si="60"/>
        <v>0.89319999999999999</v>
      </c>
      <c r="AG234" s="16">
        <f t="shared" si="61"/>
        <v>0.86299999999999999</v>
      </c>
      <c r="AH234" s="16" t="str">
        <f t="shared" si="62"/>
        <v>3B</v>
      </c>
      <c r="AI234" s="16">
        <f t="shared" si="63"/>
        <v>0.87</v>
      </c>
      <c r="AJ234" s="16">
        <f t="shared" si="64"/>
        <v>0.87829999999999997</v>
      </c>
      <c r="AK234" s="16">
        <f t="shared" si="65"/>
        <v>0.89690000000000003</v>
      </c>
      <c r="AL234" s="16">
        <f t="shared" si="66"/>
        <v>0.90180000000000005</v>
      </c>
      <c r="AM234" s="16">
        <f t="shared" si="67"/>
        <v>0.9375</v>
      </c>
      <c r="AR234" s="17"/>
      <c r="AS234" s="77"/>
    </row>
    <row r="235" spans="3:45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68"/>
        <v>15⁄16–20</v>
      </c>
      <c r="U235" s="16" t="str">
        <f t="shared" si="68"/>
        <v>UNEF</v>
      </c>
      <c r="W235" s="16" t="str">
        <f t="shared" si="52"/>
        <v>15⁄16–20</v>
      </c>
      <c r="X235" s="16" t="str">
        <f t="shared" si="53"/>
        <v>UNEF</v>
      </c>
      <c r="Y235" s="16" t="str">
        <f t="shared" si="54"/>
        <v>2A</v>
      </c>
      <c r="Z235" s="16" t="str">
        <f>CONCATENATE(Table6[[#This Row],[Column1]]," ",Table6[[#This Row],[Column2]]," ",Table6[[#This Row],[Column3]])</f>
        <v>15⁄16–20 UNEF 2A</v>
      </c>
      <c r="AA235" s="16">
        <f t="shared" si="55"/>
        <v>1.4E-3</v>
      </c>
      <c r="AB235" s="16">
        <f t="shared" si="56"/>
        <v>0.93610000000000004</v>
      </c>
      <c r="AC235" s="16">
        <f t="shared" si="57"/>
        <v>0.92800000000000005</v>
      </c>
      <c r="AD235" s="16" t="str">
        <f t="shared" si="58"/>
        <v>—</v>
      </c>
      <c r="AE235" s="16">
        <f t="shared" si="59"/>
        <v>0.90359999999999996</v>
      </c>
      <c r="AF235" s="16">
        <f t="shared" si="60"/>
        <v>0.89910000000000001</v>
      </c>
      <c r="AG235" s="16">
        <f t="shared" si="61"/>
        <v>0.87660000000000005</v>
      </c>
      <c r="AH235" s="16" t="str">
        <f t="shared" si="62"/>
        <v>2B</v>
      </c>
      <c r="AI235" s="16">
        <f t="shared" si="63"/>
        <v>0.88300000000000001</v>
      </c>
      <c r="AJ235" s="16">
        <f t="shared" si="64"/>
        <v>0.89500000000000002</v>
      </c>
      <c r="AK235" s="16">
        <f t="shared" si="65"/>
        <v>0.90500000000000003</v>
      </c>
      <c r="AL235" s="16">
        <f t="shared" si="66"/>
        <v>0.91090000000000004</v>
      </c>
      <c r="AM235" s="16">
        <f t="shared" si="67"/>
        <v>0.9375</v>
      </c>
      <c r="AR235" s="17"/>
      <c r="AS235" s="77"/>
    </row>
    <row r="236" spans="3:45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68"/>
        <v>0</v>
      </c>
      <c r="U236" s="16">
        <f t="shared" si="68"/>
        <v>0</v>
      </c>
      <c r="W236" s="16" t="str">
        <f t="shared" si="52"/>
        <v>15⁄16–20</v>
      </c>
      <c r="X236" s="16" t="str">
        <f t="shared" si="53"/>
        <v>UNEF</v>
      </c>
      <c r="Y236" s="16" t="str">
        <f t="shared" si="54"/>
        <v>3A</v>
      </c>
      <c r="Z236" s="16" t="str">
        <f>CONCATENATE(Table6[[#This Row],[Column1]]," ",Table6[[#This Row],[Column2]]," ",Table6[[#This Row],[Column3]])</f>
        <v>15⁄16–20 UNEF 3A</v>
      </c>
      <c r="AA236" s="16">
        <f t="shared" si="55"/>
        <v>0</v>
      </c>
      <c r="AB236" s="16">
        <f t="shared" si="56"/>
        <v>0.9375</v>
      </c>
      <c r="AC236" s="16">
        <f t="shared" si="57"/>
        <v>0.9294</v>
      </c>
      <c r="AD236" s="16" t="str">
        <f t="shared" si="58"/>
        <v>—</v>
      </c>
      <c r="AE236" s="16">
        <f t="shared" si="59"/>
        <v>0.90500000000000003</v>
      </c>
      <c r="AF236" s="16">
        <f t="shared" si="60"/>
        <v>0.90159999999999996</v>
      </c>
      <c r="AG236" s="16">
        <f t="shared" si="61"/>
        <v>0.878</v>
      </c>
      <c r="AH236" s="16" t="str">
        <f t="shared" si="62"/>
        <v>3B</v>
      </c>
      <c r="AI236" s="16">
        <f t="shared" si="63"/>
        <v>0.88300000000000001</v>
      </c>
      <c r="AJ236" s="16">
        <f t="shared" si="64"/>
        <v>0.89119999999999999</v>
      </c>
      <c r="AK236" s="16">
        <f t="shared" si="65"/>
        <v>0.90500000000000003</v>
      </c>
      <c r="AL236" s="16">
        <f t="shared" si="66"/>
        <v>0.90939999999999999</v>
      </c>
      <c r="AM236" s="16">
        <f t="shared" si="67"/>
        <v>0.9375</v>
      </c>
      <c r="AR236" s="17"/>
      <c r="AS236" s="77"/>
    </row>
    <row r="237" spans="3:45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68"/>
        <v>15⁄16–28</v>
      </c>
      <c r="U237" s="16" t="str">
        <f t="shared" si="68"/>
        <v>UN</v>
      </c>
      <c r="W237" s="16" t="str">
        <f t="shared" si="52"/>
        <v>15⁄16–28</v>
      </c>
      <c r="X237" s="16" t="str">
        <f t="shared" si="53"/>
        <v>UN</v>
      </c>
      <c r="Y237" s="16" t="str">
        <f t="shared" si="54"/>
        <v>2A</v>
      </c>
      <c r="Z237" s="16" t="str">
        <f>CONCATENATE(Table6[[#This Row],[Column1]]," ",Table6[[#This Row],[Column2]]," ",Table6[[#This Row],[Column3]])</f>
        <v>15⁄16–28 UN 2A</v>
      </c>
      <c r="AA237" s="16">
        <f t="shared" si="55"/>
        <v>1.1999999999999999E-3</v>
      </c>
      <c r="AB237" s="16">
        <f t="shared" si="56"/>
        <v>0.93630000000000002</v>
      </c>
      <c r="AC237" s="16">
        <f t="shared" si="57"/>
        <v>0.92979999999999996</v>
      </c>
      <c r="AD237" s="16" t="str">
        <f t="shared" si="58"/>
        <v>—</v>
      </c>
      <c r="AE237" s="16">
        <f t="shared" si="59"/>
        <v>0.91310000000000002</v>
      </c>
      <c r="AF237" s="16">
        <f t="shared" si="60"/>
        <v>0.90910000000000002</v>
      </c>
      <c r="AG237" s="16">
        <f t="shared" si="61"/>
        <v>0.89370000000000005</v>
      </c>
      <c r="AH237" s="16" t="str">
        <f t="shared" si="62"/>
        <v>2B</v>
      </c>
      <c r="AI237" s="16">
        <f t="shared" si="63"/>
        <v>0.89900000000000002</v>
      </c>
      <c r="AJ237" s="16">
        <f t="shared" si="64"/>
        <v>0.90700000000000003</v>
      </c>
      <c r="AK237" s="16">
        <f t="shared" si="65"/>
        <v>0.9143</v>
      </c>
      <c r="AL237" s="16">
        <f t="shared" si="66"/>
        <v>0.91949999999999998</v>
      </c>
      <c r="AM237" s="16">
        <f t="shared" si="67"/>
        <v>0.9375</v>
      </c>
      <c r="AR237" s="17"/>
      <c r="AS237" s="77"/>
    </row>
    <row r="238" spans="3:45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68"/>
        <v>0</v>
      </c>
      <c r="U238" s="16">
        <f t="shared" si="68"/>
        <v>0</v>
      </c>
      <c r="W238" s="16" t="str">
        <f t="shared" si="52"/>
        <v>15⁄16–28</v>
      </c>
      <c r="X238" s="16" t="str">
        <f t="shared" si="53"/>
        <v>UN</v>
      </c>
      <c r="Y238" s="16" t="str">
        <f t="shared" si="54"/>
        <v>3A</v>
      </c>
      <c r="Z238" s="16" t="str">
        <f>CONCATENATE(Table6[[#This Row],[Column1]]," ",Table6[[#This Row],[Column2]]," ",Table6[[#This Row],[Column3]])</f>
        <v>15⁄16–28 UN 3A</v>
      </c>
      <c r="AA238" s="16">
        <f t="shared" si="55"/>
        <v>0</v>
      </c>
      <c r="AB238" s="16">
        <f t="shared" si="56"/>
        <v>0.9375</v>
      </c>
      <c r="AC238" s="16">
        <f t="shared" si="57"/>
        <v>0.93100000000000005</v>
      </c>
      <c r="AD238" s="16" t="str">
        <f t="shared" si="58"/>
        <v>—</v>
      </c>
      <c r="AE238" s="16">
        <f t="shared" si="59"/>
        <v>0.9143</v>
      </c>
      <c r="AF238" s="16">
        <f t="shared" si="60"/>
        <v>0.9113</v>
      </c>
      <c r="AG238" s="16">
        <f t="shared" si="61"/>
        <v>0.89490000000000003</v>
      </c>
      <c r="AH238" s="16" t="str">
        <f t="shared" si="62"/>
        <v>3B</v>
      </c>
      <c r="AI238" s="16">
        <f t="shared" si="63"/>
        <v>0.89900000000000002</v>
      </c>
      <c r="AJ238" s="16">
        <f t="shared" si="64"/>
        <v>0.90510000000000002</v>
      </c>
      <c r="AK238" s="16">
        <f t="shared" si="65"/>
        <v>0.9143</v>
      </c>
      <c r="AL238" s="16">
        <f t="shared" si="66"/>
        <v>0.91820000000000002</v>
      </c>
      <c r="AM238" s="16">
        <f t="shared" si="67"/>
        <v>0.9375</v>
      </c>
      <c r="AR238" s="17"/>
      <c r="AS238" s="77"/>
    </row>
    <row r="239" spans="3:45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68"/>
        <v>15⁄16–32</v>
      </c>
      <c r="U239" s="16" t="str">
        <f t="shared" si="68"/>
        <v>UN</v>
      </c>
      <c r="W239" s="16" t="str">
        <f t="shared" si="52"/>
        <v>15⁄16–32</v>
      </c>
      <c r="X239" s="16" t="str">
        <f t="shared" si="53"/>
        <v>UN</v>
      </c>
      <c r="Y239" s="16" t="str">
        <f t="shared" si="54"/>
        <v>2A</v>
      </c>
      <c r="Z239" s="16" t="str">
        <f>CONCATENATE(Table6[[#This Row],[Column1]]," ",Table6[[#This Row],[Column2]]," ",Table6[[#This Row],[Column3]])</f>
        <v>15⁄16–32 UN 2A</v>
      </c>
      <c r="AA239" s="16">
        <f t="shared" si="55"/>
        <v>1.1000000000000001E-3</v>
      </c>
      <c r="AB239" s="16">
        <f t="shared" si="56"/>
        <v>0.93640000000000001</v>
      </c>
      <c r="AC239" s="16">
        <f t="shared" si="57"/>
        <v>0.9304</v>
      </c>
      <c r="AD239" s="16" t="str">
        <f t="shared" si="58"/>
        <v>—</v>
      </c>
      <c r="AE239" s="16">
        <f t="shared" si="59"/>
        <v>0.91610000000000003</v>
      </c>
      <c r="AF239" s="16">
        <f t="shared" si="60"/>
        <v>0.9123</v>
      </c>
      <c r="AG239" s="16">
        <f t="shared" si="61"/>
        <v>0.8992</v>
      </c>
      <c r="AH239" s="16" t="str">
        <f t="shared" si="62"/>
        <v>2B</v>
      </c>
      <c r="AI239" s="16">
        <f t="shared" si="63"/>
        <v>0.90400000000000003</v>
      </c>
      <c r="AJ239" s="16">
        <f t="shared" si="64"/>
        <v>0.91100000000000003</v>
      </c>
      <c r="AK239" s="16">
        <f t="shared" si="65"/>
        <v>0.91720000000000002</v>
      </c>
      <c r="AL239" s="16">
        <f t="shared" si="66"/>
        <v>0.92210000000000003</v>
      </c>
      <c r="AM239" s="16">
        <f t="shared" si="67"/>
        <v>0.9375</v>
      </c>
      <c r="AR239" s="17"/>
      <c r="AS239" s="77"/>
    </row>
    <row r="240" spans="3:45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68"/>
        <v>0</v>
      </c>
      <c r="U240" s="16">
        <f t="shared" si="68"/>
        <v>0</v>
      </c>
      <c r="W240" s="16" t="str">
        <f t="shared" si="52"/>
        <v>15⁄16–32</v>
      </c>
      <c r="X240" s="16" t="str">
        <f t="shared" si="53"/>
        <v>UN</v>
      </c>
      <c r="Y240" s="16" t="str">
        <f t="shared" si="54"/>
        <v>3A</v>
      </c>
      <c r="Z240" s="16" t="str">
        <f>CONCATENATE(Table6[[#This Row],[Column1]]," ",Table6[[#This Row],[Column2]]," ",Table6[[#This Row],[Column3]])</f>
        <v>15⁄16–32 UN 3A</v>
      </c>
      <c r="AA240" s="16">
        <f t="shared" si="55"/>
        <v>0</v>
      </c>
      <c r="AB240" s="16">
        <f t="shared" si="56"/>
        <v>0.9375</v>
      </c>
      <c r="AC240" s="16">
        <f t="shared" si="57"/>
        <v>0.93149999999999999</v>
      </c>
      <c r="AD240" s="16" t="str">
        <f t="shared" si="58"/>
        <v>—</v>
      </c>
      <c r="AE240" s="16">
        <f t="shared" si="59"/>
        <v>0.91720000000000002</v>
      </c>
      <c r="AF240" s="16">
        <f t="shared" si="60"/>
        <v>0.91439999999999999</v>
      </c>
      <c r="AG240" s="16">
        <f t="shared" si="61"/>
        <v>0.90029999999999999</v>
      </c>
      <c r="AH240" s="16" t="str">
        <f t="shared" si="62"/>
        <v>3B</v>
      </c>
      <c r="AI240" s="16">
        <f t="shared" si="63"/>
        <v>0.90400000000000003</v>
      </c>
      <c r="AJ240" s="16">
        <f t="shared" si="64"/>
        <v>0.90939999999999999</v>
      </c>
      <c r="AK240" s="16">
        <f t="shared" si="65"/>
        <v>0.91720000000000002</v>
      </c>
      <c r="AL240" s="16">
        <f t="shared" si="66"/>
        <v>0.92090000000000005</v>
      </c>
      <c r="AM240" s="16">
        <f t="shared" si="67"/>
        <v>0.9375</v>
      </c>
      <c r="AR240" s="17"/>
      <c r="AS240" s="77"/>
    </row>
    <row r="241" spans="3:46" x14ac:dyDescent="0.25">
      <c r="C241" s="16" t="s">
        <v>681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68"/>
        <v>1–8</v>
      </c>
      <c r="U241" s="16" t="str">
        <f t="shared" si="68"/>
        <v>UNC</v>
      </c>
      <c r="W241" s="16" t="str">
        <f t="shared" si="52"/>
        <v>1–8</v>
      </c>
      <c r="X241" s="16" t="str">
        <f t="shared" si="53"/>
        <v>UNC</v>
      </c>
      <c r="Y241" s="16" t="str">
        <f t="shared" si="54"/>
        <v>1A</v>
      </c>
      <c r="Z241" s="16" t="str">
        <f>CONCATENATE(Table6[[#This Row],[Column1]]," ",Table6[[#This Row],[Column2]]," ",Table6[[#This Row],[Column3]])</f>
        <v>1–8 UNC 1A</v>
      </c>
      <c r="AA241" s="16">
        <f t="shared" si="55"/>
        <v>2E-3</v>
      </c>
      <c r="AB241" s="16">
        <f t="shared" si="56"/>
        <v>0.998</v>
      </c>
      <c r="AC241" s="16">
        <f t="shared" si="57"/>
        <v>0.97550000000000003</v>
      </c>
      <c r="AD241" s="16" t="str">
        <f t="shared" si="58"/>
        <v>—</v>
      </c>
      <c r="AE241" s="16">
        <f t="shared" si="59"/>
        <v>0.91679999999999995</v>
      </c>
      <c r="AF241" s="16">
        <f t="shared" si="60"/>
        <v>0.90669999999999995</v>
      </c>
      <c r="AG241" s="16">
        <f t="shared" si="61"/>
        <v>0.84919999999999995</v>
      </c>
      <c r="AH241" s="16" t="str">
        <f t="shared" si="62"/>
        <v>1B</v>
      </c>
      <c r="AI241" s="16">
        <f t="shared" si="63"/>
        <v>0.86499999999999999</v>
      </c>
      <c r="AJ241" s="16">
        <f t="shared" si="64"/>
        <v>0.89</v>
      </c>
      <c r="AK241" s="16">
        <f t="shared" si="65"/>
        <v>0.91879999999999995</v>
      </c>
      <c r="AL241" s="16">
        <f t="shared" si="66"/>
        <v>0.93200000000000005</v>
      </c>
      <c r="AM241" s="16">
        <f t="shared" si="67"/>
        <v>1</v>
      </c>
      <c r="AR241" s="17"/>
      <c r="AS241" s="77"/>
    </row>
    <row r="242" spans="3:46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68"/>
        <v>0</v>
      </c>
      <c r="U242" s="16">
        <f t="shared" si="68"/>
        <v>0</v>
      </c>
      <c r="W242" s="16" t="str">
        <f t="shared" si="52"/>
        <v>1–8</v>
      </c>
      <c r="X242" s="16" t="str">
        <f t="shared" si="53"/>
        <v>UNC</v>
      </c>
      <c r="Y242" s="16" t="str">
        <f t="shared" si="54"/>
        <v>2A</v>
      </c>
      <c r="Z242" s="16" t="str">
        <f>CONCATENATE(Table6[[#This Row],[Column1]]," ",Table6[[#This Row],[Column2]]," ",Table6[[#This Row],[Column3]])</f>
        <v>1–8 UNC 2A</v>
      </c>
      <c r="AA242" s="16">
        <f t="shared" si="55"/>
        <v>2E-3</v>
      </c>
      <c r="AB242" s="16">
        <f t="shared" si="56"/>
        <v>0.998</v>
      </c>
      <c r="AC242" s="16">
        <f t="shared" si="57"/>
        <v>0.98299999999999998</v>
      </c>
      <c r="AD242" s="16">
        <f t="shared" si="58"/>
        <v>0.97550000000000003</v>
      </c>
      <c r="AE242" s="16">
        <f t="shared" si="59"/>
        <v>0.91679999999999995</v>
      </c>
      <c r="AF242" s="16">
        <f t="shared" si="60"/>
        <v>0.91</v>
      </c>
      <c r="AG242" s="16">
        <f t="shared" si="61"/>
        <v>0.84919999999999995</v>
      </c>
      <c r="AH242" s="16" t="str">
        <f t="shared" si="62"/>
        <v>2B</v>
      </c>
      <c r="AI242" s="16">
        <f t="shared" si="63"/>
        <v>0.86499999999999999</v>
      </c>
      <c r="AJ242" s="16">
        <f t="shared" si="64"/>
        <v>0.89</v>
      </c>
      <c r="AK242" s="16">
        <f t="shared" si="65"/>
        <v>0.91879999999999995</v>
      </c>
      <c r="AL242" s="16">
        <f t="shared" si="66"/>
        <v>0.92759999999999998</v>
      </c>
      <c r="AM242" s="16">
        <f t="shared" si="67"/>
        <v>1</v>
      </c>
      <c r="AR242" s="17"/>
      <c r="AS242" s="77"/>
    </row>
    <row r="243" spans="3:46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68"/>
        <v>0</v>
      </c>
      <c r="U243" s="16">
        <f t="shared" si="68"/>
        <v>0</v>
      </c>
      <c r="W243" s="16" t="str">
        <f t="shared" si="52"/>
        <v>1–8</v>
      </c>
      <c r="X243" s="16" t="str">
        <f t="shared" si="53"/>
        <v>UNC</v>
      </c>
      <c r="Y243" s="16" t="str">
        <f t="shared" si="54"/>
        <v>3A</v>
      </c>
      <c r="Z243" s="16" t="str">
        <f>CONCATENATE(Table6[[#This Row],[Column1]]," ",Table6[[#This Row],[Column2]]," ",Table6[[#This Row],[Column3]])</f>
        <v>1–8 UNC 3A</v>
      </c>
      <c r="AA243" s="16">
        <f t="shared" si="55"/>
        <v>0</v>
      </c>
      <c r="AB243" s="16">
        <f t="shared" si="56"/>
        <v>1</v>
      </c>
      <c r="AC243" s="16">
        <f t="shared" si="57"/>
        <v>0.98499999999999999</v>
      </c>
      <c r="AD243" s="16" t="str">
        <f t="shared" si="58"/>
        <v>—</v>
      </c>
      <c r="AE243" s="16">
        <f t="shared" si="59"/>
        <v>0.91879999999999995</v>
      </c>
      <c r="AF243" s="16">
        <f t="shared" si="60"/>
        <v>0.91369999999999996</v>
      </c>
      <c r="AG243" s="16">
        <f t="shared" si="61"/>
        <v>0.85119999999999996</v>
      </c>
      <c r="AH243" s="16" t="str">
        <f t="shared" si="62"/>
        <v>3B</v>
      </c>
      <c r="AI243" s="16">
        <f t="shared" si="63"/>
        <v>0.86499999999999999</v>
      </c>
      <c r="AJ243" s="16">
        <f t="shared" si="64"/>
        <v>0.87970000000000004</v>
      </c>
      <c r="AK243" s="16">
        <f t="shared" si="65"/>
        <v>0.91879999999999995</v>
      </c>
      <c r="AL243" s="16">
        <f t="shared" si="66"/>
        <v>0.9254</v>
      </c>
      <c r="AM243" s="16">
        <f t="shared" si="67"/>
        <v>1</v>
      </c>
      <c r="AR243" s="17"/>
      <c r="AS243" s="77"/>
    </row>
    <row r="244" spans="3:46" x14ac:dyDescent="0.25">
      <c r="C244" s="16" t="s">
        <v>682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68"/>
        <v>1–10</v>
      </c>
      <c r="U244" s="16" t="str">
        <f t="shared" si="68"/>
        <v>UNS</v>
      </c>
      <c r="W244" s="16" t="str">
        <f t="shared" si="52"/>
        <v>1–10</v>
      </c>
      <c r="X244" s="16" t="str">
        <f t="shared" si="53"/>
        <v>UNS</v>
      </c>
      <c r="Y244" s="16" t="str">
        <f t="shared" si="54"/>
        <v>2A</v>
      </c>
      <c r="Z244" s="16" t="str">
        <f>CONCATENATE(Table6[[#This Row],[Column1]]," ",Table6[[#This Row],[Column2]]," ",Table6[[#This Row],[Column3]])</f>
        <v>1–10 UNS 2A</v>
      </c>
      <c r="AA244" s="16">
        <f t="shared" si="55"/>
        <v>1.8E-3</v>
      </c>
      <c r="AB244" s="16">
        <f t="shared" si="56"/>
        <v>0.99819999999999998</v>
      </c>
      <c r="AC244" s="16">
        <f t="shared" si="57"/>
        <v>0.98529999999999995</v>
      </c>
      <c r="AD244" s="16" t="str">
        <f t="shared" si="58"/>
        <v>—</v>
      </c>
      <c r="AE244" s="16">
        <f t="shared" si="59"/>
        <v>0.93320000000000003</v>
      </c>
      <c r="AF244" s="16">
        <f t="shared" si="60"/>
        <v>0.92700000000000005</v>
      </c>
      <c r="AG244" s="16">
        <f t="shared" si="61"/>
        <v>0.87919999999999998</v>
      </c>
      <c r="AH244" s="16" t="str">
        <f t="shared" si="62"/>
        <v>2B</v>
      </c>
      <c r="AI244" s="16">
        <f t="shared" si="63"/>
        <v>0.89200000000000002</v>
      </c>
      <c r="AJ244" s="16">
        <f t="shared" si="64"/>
        <v>0.91300000000000003</v>
      </c>
      <c r="AK244" s="16">
        <f t="shared" si="65"/>
        <v>0.93500000000000005</v>
      </c>
      <c r="AL244" s="16">
        <f t="shared" si="66"/>
        <v>0.94299999999999995</v>
      </c>
      <c r="AM244" s="16">
        <f t="shared" si="67"/>
        <v>1</v>
      </c>
      <c r="AR244" s="17"/>
      <c r="AS244" s="77"/>
    </row>
    <row r="245" spans="3:46" x14ac:dyDescent="0.25">
      <c r="C245" s="16" t="s">
        <v>683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68"/>
        <v>1–12</v>
      </c>
      <c r="U245" s="16" t="str">
        <f t="shared" si="68"/>
        <v>UNF</v>
      </c>
      <c r="W245" s="16" t="str">
        <f t="shared" si="52"/>
        <v>1–12</v>
      </c>
      <c r="X245" s="16" t="str">
        <f t="shared" si="53"/>
        <v>UNF</v>
      </c>
      <c r="Y245" s="16" t="str">
        <f t="shared" si="54"/>
        <v>1A</v>
      </c>
      <c r="Z245" s="16" t="str">
        <f>CONCATENATE(Table6[[#This Row],[Column1]]," ",Table6[[#This Row],[Column2]]," ",Table6[[#This Row],[Column3]])</f>
        <v>1–12 UNF 1A</v>
      </c>
      <c r="AA245" s="16">
        <f t="shared" si="55"/>
        <v>1.8E-3</v>
      </c>
      <c r="AB245" s="16">
        <f t="shared" si="56"/>
        <v>0.99819999999999998</v>
      </c>
      <c r="AC245" s="16">
        <f t="shared" si="57"/>
        <v>0.98099999999999998</v>
      </c>
      <c r="AD245" s="16" t="str">
        <f t="shared" si="58"/>
        <v>—</v>
      </c>
      <c r="AE245" s="16">
        <f t="shared" si="59"/>
        <v>0.94410000000000005</v>
      </c>
      <c r="AF245" s="16">
        <f t="shared" si="60"/>
        <v>0.93530000000000002</v>
      </c>
      <c r="AG245" s="16">
        <f t="shared" si="61"/>
        <v>0.89900000000000002</v>
      </c>
      <c r="AH245" s="16" t="str">
        <f t="shared" si="62"/>
        <v>1B</v>
      </c>
      <c r="AI245" s="16">
        <f t="shared" si="63"/>
        <v>0.91</v>
      </c>
      <c r="AJ245" s="16">
        <f t="shared" si="64"/>
        <v>0.92800000000000005</v>
      </c>
      <c r="AK245" s="16">
        <f t="shared" si="65"/>
        <v>0.94589999999999996</v>
      </c>
      <c r="AL245" s="16">
        <f t="shared" si="66"/>
        <v>0.95730000000000004</v>
      </c>
      <c r="AM245" s="16">
        <f t="shared" si="67"/>
        <v>1</v>
      </c>
      <c r="AR245" s="17"/>
      <c r="AS245" s="77"/>
    </row>
    <row r="246" spans="3:46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68"/>
        <v>0</v>
      </c>
      <c r="U246" s="16">
        <f t="shared" si="68"/>
        <v>0</v>
      </c>
      <c r="W246" s="16" t="str">
        <f t="shared" si="52"/>
        <v>1–12</v>
      </c>
      <c r="X246" s="16" t="str">
        <f t="shared" si="53"/>
        <v>UNF</v>
      </c>
      <c r="Y246" s="16" t="str">
        <f t="shared" si="54"/>
        <v>2A</v>
      </c>
      <c r="Z246" s="16" t="str">
        <f>CONCATENATE(Table6[[#This Row],[Column1]]," ",Table6[[#This Row],[Column2]]," ",Table6[[#This Row],[Column3]])</f>
        <v>1–12 UNF 2A</v>
      </c>
      <c r="AA246" s="16">
        <f t="shared" si="55"/>
        <v>1.8E-3</v>
      </c>
      <c r="AB246" s="16">
        <f t="shared" si="56"/>
        <v>0.99819999999999998</v>
      </c>
      <c r="AC246" s="16">
        <f t="shared" si="57"/>
        <v>0.98680000000000001</v>
      </c>
      <c r="AD246" s="16" t="str">
        <f t="shared" si="58"/>
        <v>—</v>
      </c>
      <c r="AE246" s="16">
        <f t="shared" si="59"/>
        <v>0.94410000000000005</v>
      </c>
      <c r="AF246" s="16">
        <f t="shared" si="60"/>
        <v>0.93820000000000003</v>
      </c>
      <c r="AG246" s="16">
        <f t="shared" si="61"/>
        <v>0.89900000000000002</v>
      </c>
      <c r="AH246" s="16" t="str">
        <f t="shared" si="62"/>
        <v>2B</v>
      </c>
      <c r="AI246" s="16">
        <f t="shared" si="63"/>
        <v>0.91</v>
      </c>
      <c r="AJ246" s="16">
        <f t="shared" si="64"/>
        <v>0.92800000000000005</v>
      </c>
      <c r="AK246" s="16">
        <f t="shared" si="65"/>
        <v>0.94589999999999996</v>
      </c>
      <c r="AL246" s="16">
        <f t="shared" si="66"/>
        <v>0.95350000000000001</v>
      </c>
      <c r="AM246" s="16">
        <f t="shared" si="67"/>
        <v>1</v>
      </c>
      <c r="AR246" s="17"/>
      <c r="AS246" s="77"/>
    </row>
    <row r="247" spans="3:46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68"/>
        <v>0</v>
      </c>
      <c r="U247" s="16">
        <f t="shared" si="68"/>
        <v>0</v>
      </c>
      <c r="W247" s="16" t="str">
        <f t="shared" si="52"/>
        <v>1–12</v>
      </c>
      <c r="X247" s="16" t="str">
        <f t="shared" si="53"/>
        <v>UNF</v>
      </c>
      <c r="Y247" s="16" t="str">
        <f t="shared" si="54"/>
        <v>3A</v>
      </c>
      <c r="Z247" s="16" t="str">
        <f>CONCATENATE(Table6[[#This Row],[Column1]]," ",Table6[[#This Row],[Column2]]," ",Table6[[#This Row],[Column3]])</f>
        <v>1–12 UNF 3A</v>
      </c>
      <c r="AA247" s="16">
        <f t="shared" si="55"/>
        <v>0</v>
      </c>
      <c r="AB247" s="16">
        <f t="shared" si="56"/>
        <v>1</v>
      </c>
      <c r="AC247" s="16">
        <f t="shared" si="57"/>
        <v>0.98860000000000003</v>
      </c>
      <c r="AD247" s="16" t="str">
        <f t="shared" si="58"/>
        <v>—</v>
      </c>
      <c r="AE247" s="16">
        <f t="shared" si="59"/>
        <v>0.94589999999999996</v>
      </c>
      <c r="AF247" s="16">
        <f t="shared" si="60"/>
        <v>0.9415</v>
      </c>
      <c r="AG247" s="16">
        <f t="shared" si="61"/>
        <v>0.90080000000000005</v>
      </c>
      <c r="AH247" s="16" t="str">
        <f t="shared" si="62"/>
        <v>3B</v>
      </c>
      <c r="AI247" s="16">
        <f t="shared" si="63"/>
        <v>0.91</v>
      </c>
      <c r="AJ247" s="16">
        <f t="shared" si="64"/>
        <v>0.91979999999999995</v>
      </c>
      <c r="AK247" s="16">
        <f t="shared" si="65"/>
        <v>0.94589999999999996</v>
      </c>
      <c r="AL247" s="16">
        <f t="shared" si="66"/>
        <v>0.9516</v>
      </c>
      <c r="AM247" s="16">
        <f t="shared" si="67"/>
        <v>1</v>
      </c>
      <c r="AR247" s="17"/>
      <c r="AS247" s="77"/>
    </row>
    <row r="248" spans="3:46" x14ac:dyDescent="0.25">
      <c r="C248" s="16" t="s">
        <v>684</v>
      </c>
      <c r="D248" s="16" t="s">
        <v>685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68"/>
        <v>1–14</v>
      </c>
      <c r="U248" s="16" t="str">
        <f t="shared" si="68"/>
        <v>UNSf</v>
      </c>
      <c r="W248" s="16" t="str">
        <f t="shared" si="52"/>
        <v>1–14</v>
      </c>
      <c r="X248" s="16" t="str">
        <f t="shared" si="53"/>
        <v>UNSf</v>
      </c>
      <c r="Y248" s="16" t="str">
        <f t="shared" si="54"/>
        <v>1A</v>
      </c>
      <c r="Z248" s="16" t="str">
        <f>CONCATENATE(Table6[[#This Row],[Column1]]," ",Table6[[#This Row],[Column2]]," ",Table6[[#This Row],[Column3]])</f>
        <v>1–14 UNSf 1A</v>
      </c>
      <c r="AA248" s="16">
        <f t="shared" si="55"/>
        <v>1.6999999999999999E-3</v>
      </c>
      <c r="AB248" s="16">
        <f t="shared" si="56"/>
        <v>0.99829999999999997</v>
      </c>
      <c r="AC248" s="16">
        <f t="shared" si="57"/>
        <v>0.98280000000000001</v>
      </c>
      <c r="AD248" s="16" t="str">
        <f t="shared" si="58"/>
        <v>—</v>
      </c>
      <c r="AE248" s="16">
        <f t="shared" si="59"/>
        <v>0.95189999999999997</v>
      </c>
      <c r="AF248" s="16">
        <f t="shared" si="60"/>
        <v>0.94350000000000001</v>
      </c>
      <c r="AG248" s="16">
        <f t="shared" si="61"/>
        <v>0.91320000000000001</v>
      </c>
      <c r="AH248" s="16" t="str">
        <f t="shared" si="62"/>
        <v>1B</v>
      </c>
      <c r="AI248" s="16">
        <f t="shared" si="63"/>
        <v>0.92300000000000004</v>
      </c>
      <c r="AJ248" s="16">
        <f t="shared" si="64"/>
        <v>0.93799999999999994</v>
      </c>
      <c r="AK248" s="16">
        <f t="shared" si="65"/>
        <v>0.9536</v>
      </c>
      <c r="AL248" s="16">
        <f t="shared" si="66"/>
        <v>0.96450000000000002</v>
      </c>
      <c r="AM248" s="16">
        <f t="shared" si="67"/>
        <v>1</v>
      </c>
      <c r="AR248" s="17"/>
      <c r="AS248" s="77"/>
    </row>
    <row r="249" spans="3:46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68"/>
        <v>0</v>
      </c>
      <c r="U249" s="16">
        <f t="shared" si="68"/>
        <v>0</v>
      </c>
      <c r="W249" s="16" t="str">
        <f t="shared" si="52"/>
        <v>1–14</v>
      </c>
      <c r="X249" s="16" t="str">
        <f t="shared" si="53"/>
        <v>UNSf</v>
      </c>
      <c r="Y249" s="16" t="str">
        <f t="shared" si="54"/>
        <v>2A</v>
      </c>
      <c r="Z249" s="16" t="str">
        <f>CONCATENATE(Table6[[#This Row],[Column1]]," ",Table6[[#This Row],[Column2]]," ",Table6[[#This Row],[Column3]])</f>
        <v>1–14 UNSf 2A</v>
      </c>
      <c r="AA249" s="16">
        <f t="shared" si="55"/>
        <v>1.6999999999999999E-3</v>
      </c>
      <c r="AB249" s="16">
        <f t="shared" si="56"/>
        <v>0.99829999999999997</v>
      </c>
      <c r="AC249" s="16">
        <f t="shared" si="57"/>
        <v>0.98799999999999999</v>
      </c>
      <c r="AD249" s="16" t="str">
        <f t="shared" si="58"/>
        <v>—</v>
      </c>
      <c r="AE249" s="16">
        <f t="shared" si="59"/>
        <v>0.95189999999999997</v>
      </c>
      <c r="AF249" s="16">
        <f t="shared" si="60"/>
        <v>0.94630000000000003</v>
      </c>
      <c r="AG249" s="16">
        <f t="shared" si="61"/>
        <v>0.91320000000000001</v>
      </c>
      <c r="AH249" s="16" t="str">
        <f t="shared" si="62"/>
        <v>2B</v>
      </c>
      <c r="AI249" s="16">
        <f t="shared" si="63"/>
        <v>0.92300000000000004</v>
      </c>
      <c r="AJ249" s="16">
        <f t="shared" si="64"/>
        <v>0.93799999999999994</v>
      </c>
      <c r="AK249" s="16">
        <f t="shared" si="65"/>
        <v>0.9536</v>
      </c>
      <c r="AL249" s="16">
        <f t="shared" si="66"/>
        <v>0.96089999999999998</v>
      </c>
      <c r="AM249" s="16">
        <f t="shared" si="67"/>
        <v>1</v>
      </c>
      <c r="AR249" s="17"/>
      <c r="AS249" s="77"/>
    </row>
    <row r="250" spans="3:46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68"/>
        <v>0</v>
      </c>
      <c r="U250" s="16">
        <f t="shared" si="68"/>
        <v>0</v>
      </c>
      <c r="W250" s="16" t="str">
        <f t="shared" si="52"/>
        <v>1–14</v>
      </c>
      <c r="X250" s="16" t="str">
        <f t="shared" si="53"/>
        <v>UNSf</v>
      </c>
      <c r="Y250" s="16" t="str">
        <f t="shared" si="54"/>
        <v>3A</v>
      </c>
      <c r="Z250" s="16" t="str">
        <f>CONCATENATE(Table6[[#This Row],[Column1]]," ",Table6[[#This Row],[Column2]]," ",Table6[[#This Row],[Column3]])</f>
        <v>1–14 UNSf 3A</v>
      </c>
      <c r="AA250" s="16">
        <f t="shared" si="55"/>
        <v>0</v>
      </c>
      <c r="AB250" s="16">
        <f t="shared" si="56"/>
        <v>1</v>
      </c>
      <c r="AC250" s="16">
        <f t="shared" si="57"/>
        <v>0.98970000000000002</v>
      </c>
      <c r="AD250" s="16" t="str">
        <f t="shared" si="58"/>
        <v>—</v>
      </c>
      <c r="AE250" s="16">
        <f t="shared" si="59"/>
        <v>0.9536</v>
      </c>
      <c r="AF250" s="16">
        <f t="shared" si="60"/>
        <v>0.94940000000000002</v>
      </c>
      <c r="AG250" s="16">
        <f t="shared" si="61"/>
        <v>0.91490000000000005</v>
      </c>
      <c r="AH250" s="16" t="str">
        <f t="shared" si="62"/>
        <v>3B</v>
      </c>
      <c r="AI250" s="16">
        <f t="shared" si="63"/>
        <v>0.92300000000000004</v>
      </c>
      <c r="AJ250" s="16">
        <f t="shared" si="64"/>
        <v>0.93149999999999999</v>
      </c>
      <c r="AK250" s="16">
        <f t="shared" si="65"/>
        <v>0.9536</v>
      </c>
      <c r="AL250" s="16">
        <f t="shared" si="66"/>
        <v>0.95899999999999996</v>
      </c>
      <c r="AM250" s="16">
        <f t="shared" si="67"/>
        <v>1</v>
      </c>
      <c r="AR250" s="17"/>
      <c r="AS250" s="77"/>
    </row>
    <row r="251" spans="3:46" x14ac:dyDescent="0.25">
      <c r="C251" s="16" t="s">
        <v>686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68"/>
        <v>1–16</v>
      </c>
      <c r="U251" s="16" t="str">
        <f t="shared" si="68"/>
        <v>UN</v>
      </c>
      <c r="W251" s="16" t="str">
        <f t="shared" si="52"/>
        <v>1–16</v>
      </c>
      <c r="X251" s="16" t="str">
        <f t="shared" si="53"/>
        <v>UN</v>
      </c>
      <c r="Y251" s="16" t="str">
        <f t="shared" si="54"/>
        <v>2A</v>
      </c>
      <c r="Z251" s="16" t="str">
        <f>CONCATENATE(Table6[[#This Row],[Column1]]," ",Table6[[#This Row],[Column2]]," ",Table6[[#This Row],[Column3]])</f>
        <v>1–16 UN 2A</v>
      </c>
      <c r="AA251" s="16">
        <f t="shared" si="55"/>
        <v>1.5E-3</v>
      </c>
      <c r="AB251" s="16">
        <f t="shared" si="56"/>
        <v>0.99850000000000005</v>
      </c>
      <c r="AC251" s="16">
        <f t="shared" si="57"/>
        <v>0.98909999999999998</v>
      </c>
      <c r="AD251" s="16" t="str">
        <f t="shared" si="58"/>
        <v>—</v>
      </c>
      <c r="AE251" s="16">
        <f t="shared" si="59"/>
        <v>0.95789999999999997</v>
      </c>
      <c r="AF251" s="16">
        <f t="shared" si="60"/>
        <v>0.95289999999999997</v>
      </c>
      <c r="AG251" s="16">
        <f t="shared" si="61"/>
        <v>0.92400000000000004</v>
      </c>
      <c r="AH251" s="16" t="str">
        <f t="shared" si="62"/>
        <v>2B</v>
      </c>
      <c r="AI251" s="16">
        <f t="shared" si="63"/>
        <v>0.93200000000000005</v>
      </c>
      <c r="AJ251" s="16">
        <f t="shared" si="64"/>
        <v>0.94599999999999995</v>
      </c>
      <c r="AK251" s="16">
        <f t="shared" si="65"/>
        <v>0.95940000000000003</v>
      </c>
      <c r="AL251" s="16">
        <f t="shared" si="66"/>
        <v>0.96589999999999998</v>
      </c>
      <c r="AM251" s="16">
        <f t="shared" si="67"/>
        <v>1</v>
      </c>
      <c r="AQ251" s="85"/>
      <c r="AR251" s="92"/>
      <c r="AS251" s="93"/>
      <c r="AT251" s="85"/>
    </row>
    <row r="252" spans="3:46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68"/>
        <v>0</v>
      </c>
      <c r="U252" s="16">
        <f t="shared" si="68"/>
        <v>0</v>
      </c>
      <c r="W252" s="16" t="str">
        <f t="shared" si="52"/>
        <v>1–16</v>
      </c>
      <c r="X252" s="16" t="str">
        <f t="shared" si="53"/>
        <v>UN</v>
      </c>
      <c r="Y252" s="16" t="str">
        <f t="shared" si="54"/>
        <v>3A</v>
      </c>
      <c r="Z252" s="16" t="str">
        <f>CONCATENATE(Table6[[#This Row],[Column1]]," ",Table6[[#This Row],[Column2]]," ",Table6[[#This Row],[Column3]])</f>
        <v>1–16 UN 3A</v>
      </c>
      <c r="AA252" s="16">
        <f t="shared" si="55"/>
        <v>0</v>
      </c>
      <c r="AB252" s="16">
        <f t="shared" si="56"/>
        <v>1</v>
      </c>
      <c r="AC252" s="16">
        <f t="shared" si="57"/>
        <v>0.99060000000000004</v>
      </c>
      <c r="AD252" s="16" t="str">
        <f t="shared" si="58"/>
        <v>—</v>
      </c>
      <c r="AE252" s="16">
        <f t="shared" si="59"/>
        <v>0.95940000000000003</v>
      </c>
      <c r="AF252" s="16">
        <f t="shared" si="60"/>
        <v>0.95569999999999999</v>
      </c>
      <c r="AG252" s="16">
        <f t="shared" si="61"/>
        <v>0.92549999999999999</v>
      </c>
      <c r="AH252" s="16" t="str">
        <f t="shared" si="62"/>
        <v>3B</v>
      </c>
      <c r="AI252" s="16">
        <f t="shared" si="63"/>
        <v>0.93200000000000005</v>
      </c>
      <c r="AJ252" s="16">
        <f t="shared" si="64"/>
        <v>0.94079999999999997</v>
      </c>
      <c r="AK252" s="16">
        <f t="shared" si="65"/>
        <v>0.95940000000000003</v>
      </c>
      <c r="AL252" s="16">
        <f t="shared" si="66"/>
        <v>0.96430000000000005</v>
      </c>
      <c r="AM252" s="16">
        <f t="shared" si="67"/>
        <v>1</v>
      </c>
      <c r="AR252" s="17"/>
      <c r="AS252" s="77"/>
    </row>
    <row r="253" spans="3:46" x14ac:dyDescent="0.25">
      <c r="C253" s="16" t="s">
        <v>687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68"/>
        <v>1–18</v>
      </c>
      <c r="U253" s="16" t="str">
        <f t="shared" si="68"/>
        <v>UNS</v>
      </c>
      <c r="W253" s="16" t="str">
        <f t="shared" si="52"/>
        <v>1–18</v>
      </c>
      <c r="X253" s="16" t="str">
        <f t="shared" si="53"/>
        <v>UNS</v>
      </c>
      <c r="Y253" s="16" t="str">
        <f t="shared" si="54"/>
        <v>2A</v>
      </c>
      <c r="Z253" s="16" t="str">
        <f>CONCATENATE(Table6[[#This Row],[Column1]]," ",Table6[[#This Row],[Column2]]," ",Table6[[#This Row],[Column3]])</f>
        <v>1–18 UNS 2A</v>
      </c>
      <c r="AA253" s="16">
        <f t="shared" si="55"/>
        <v>1.4E-3</v>
      </c>
      <c r="AB253" s="16">
        <f t="shared" si="56"/>
        <v>0.99860000000000004</v>
      </c>
      <c r="AC253" s="16">
        <f t="shared" si="57"/>
        <v>0.9899</v>
      </c>
      <c r="AD253" s="16" t="str">
        <f t="shared" si="58"/>
        <v>—</v>
      </c>
      <c r="AE253" s="16">
        <f t="shared" si="59"/>
        <v>0.96250000000000002</v>
      </c>
      <c r="AF253" s="16">
        <f t="shared" si="60"/>
        <v>0.95779999999999998</v>
      </c>
      <c r="AG253" s="16">
        <f t="shared" si="61"/>
        <v>0.9325</v>
      </c>
      <c r="AH253" s="16" t="str">
        <f t="shared" si="62"/>
        <v>2B</v>
      </c>
      <c r="AI253" s="16">
        <f t="shared" si="63"/>
        <v>0.94</v>
      </c>
      <c r="AJ253" s="16">
        <f t="shared" si="64"/>
        <v>0.95299999999999996</v>
      </c>
      <c r="AK253" s="16">
        <f t="shared" si="65"/>
        <v>0.96389999999999998</v>
      </c>
      <c r="AL253" s="16">
        <f t="shared" si="66"/>
        <v>0.97009999999999996</v>
      </c>
      <c r="AM253" s="16">
        <f t="shared" si="67"/>
        <v>1</v>
      </c>
      <c r="AR253" s="17"/>
      <c r="AS253" s="77"/>
    </row>
    <row r="254" spans="3:46" x14ac:dyDescent="0.25">
      <c r="C254" s="16" t="s">
        <v>688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68"/>
        <v>1–20</v>
      </c>
      <c r="U254" s="16" t="str">
        <f t="shared" si="68"/>
        <v>UNEF</v>
      </c>
      <c r="W254" s="16" t="str">
        <f t="shared" si="52"/>
        <v>1–20</v>
      </c>
      <c r="X254" s="16" t="str">
        <f t="shared" si="53"/>
        <v>UNEF</v>
      </c>
      <c r="Y254" s="16" t="str">
        <f t="shared" si="54"/>
        <v>2A</v>
      </c>
      <c r="Z254" s="16" t="str">
        <f>CONCATENATE(Table6[[#This Row],[Column1]]," ",Table6[[#This Row],[Column2]]," ",Table6[[#This Row],[Column3]])</f>
        <v>1–20 UNEF 2A</v>
      </c>
      <c r="AA254" s="16">
        <f t="shared" si="55"/>
        <v>1.4E-3</v>
      </c>
      <c r="AB254" s="16">
        <f t="shared" si="56"/>
        <v>0.99860000000000004</v>
      </c>
      <c r="AC254" s="16">
        <f t="shared" si="57"/>
        <v>0.99050000000000005</v>
      </c>
      <c r="AD254" s="16" t="str">
        <f t="shared" si="58"/>
        <v>—</v>
      </c>
      <c r="AE254" s="16">
        <f t="shared" si="59"/>
        <v>0.96609999999999996</v>
      </c>
      <c r="AF254" s="16">
        <f t="shared" si="60"/>
        <v>0.96160000000000001</v>
      </c>
      <c r="AG254" s="16">
        <f t="shared" si="61"/>
        <v>0.93910000000000005</v>
      </c>
      <c r="AH254" s="16" t="str">
        <f t="shared" si="62"/>
        <v>2B</v>
      </c>
      <c r="AI254" s="16">
        <f t="shared" si="63"/>
        <v>0.94599999999999995</v>
      </c>
      <c r="AJ254" s="16">
        <f t="shared" si="64"/>
        <v>0.95699999999999996</v>
      </c>
      <c r="AK254" s="16">
        <f t="shared" si="65"/>
        <v>0.96750000000000003</v>
      </c>
      <c r="AL254" s="16">
        <f t="shared" si="66"/>
        <v>0.97340000000000004</v>
      </c>
      <c r="AM254" s="16">
        <f t="shared" si="67"/>
        <v>1</v>
      </c>
      <c r="AR254" s="17"/>
      <c r="AS254" s="77"/>
    </row>
    <row r="255" spans="3:46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68"/>
        <v>0</v>
      </c>
      <c r="U255" s="16">
        <f t="shared" si="68"/>
        <v>0</v>
      </c>
      <c r="W255" s="16" t="str">
        <f t="shared" si="52"/>
        <v>1–20</v>
      </c>
      <c r="X255" s="16" t="str">
        <f t="shared" si="53"/>
        <v>UNEF</v>
      </c>
      <c r="Y255" s="16" t="str">
        <f t="shared" si="54"/>
        <v>3A</v>
      </c>
      <c r="Z255" s="16" t="str">
        <f>CONCATENATE(Table6[[#This Row],[Column1]]," ",Table6[[#This Row],[Column2]]," ",Table6[[#This Row],[Column3]])</f>
        <v>1–20 UNEF 3A</v>
      </c>
      <c r="AA255" s="16">
        <f t="shared" si="55"/>
        <v>0</v>
      </c>
      <c r="AB255" s="16">
        <f t="shared" si="56"/>
        <v>1</v>
      </c>
      <c r="AC255" s="16">
        <f t="shared" si="57"/>
        <v>0.9919</v>
      </c>
      <c r="AD255" s="16" t="str">
        <f t="shared" si="58"/>
        <v>—</v>
      </c>
      <c r="AE255" s="16">
        <f t="shared" si="59"/>
        <v>0.96750000000000003</v>
      </c>
      <c r="AF255" s="16">
        <f t="shared" si="60"/>
        <v>0.96409999999999996</v>
      </c>
      <c r="AG255" s="16">
        <f t="shared" si="61"/>
        <v>0.9405</v>
      </c>
      <c r="AH255" s="16" t="str">
        <f t="shared" si="62"/>
        <v>3B</v>
      </c>
      <c r="AI255" s="16">
        <f t="shared" si="63"/>
        <v>0.94599999999999995</v>
      </c>
      <c r="AJ255" s="16">
        <f t="shared" si="64"/>
        <v>0.95369999999999999</v>
      </c>
      <c r="AK255" s="16">
        <f t="shared" si="65"/>
        <v>0.96750000000000003</v>
      </c>
      <c r="AL255" s="16">
        <f t="shared" si="66"/>
        <v>0.97189999999999999</v>
      </c>
      <c r="AM255" s="16">
        <f t="shared" si="67"/>
        <v>1</v>
      </c>
      <c r="AR255" s="17"/>
      <c r="AS255" s="77"/>
    </row>
    <row r="256" spans="3:46" x14ac:dyDescent="0.25">
      <c r="C256" s="16" t="s">
        <v>689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68"/>
        <v>1–24</v>
      </c>
      <c r="U256" s="16" t="str">
        <f t="shared" si="68"/>
        <v>UNS</v>
      </c>
      <c r="W256" s="16" t="str">
        <f t="shared" si="52"/>
        <v>1–24</v>
      </c>
      <c r="X256" s="16" t="str">
        <f t="shared" si="53"/>
        <v>UNS</v>
      </c>
      <c r="Y256" s="16" t="str">
        <f t="shared" si="54"/>
        <v>2A</v>
      </c>
      <c r="Z256" s="16" t="str">
        <f>CONCATENATE(Table6[[#This Row],[Column1]]," ",Table6[[#This Row],[Column2]]," ",Table6[[#This Row],[Column3]])</f>
        <v>1–24 UNS 2A</v>
      </c>
      <c r="AA256" s="16">
        <f t="shared" si="55"/>
        <v>1.2999999999999999E-3</v>
      </c>
      <c r="AB256" s="16">
        <f t="shared" si="56"/>
        <v>0.99870000000000003</v>
      </c>
      <c r="AC256" s="16">
        <f t="shared" si="57"/>
        <v>0.99150000000000005</v>
      </c>
      <c r="AD256" s="16" t="str">
        <f t="shared" si="58"/>
        <v>—</v>
      </c>
      <c r="AE256" s="16">
        <f t="shared" si="59"/>
        <v>0.97160000000000002</v>
      </c>
      <c r="AF256" s="16">
        <f t="shared" si="60"/>
        <v>0.96740000000000004</v>
      </c>
      <c r="AG256" s="16">
        <f t="shared" si="61"/>
        <v>0.94910000000000005</v>
      </c>
      <c r="AH256" s="16" t="str">
        <f t="shared" si="62"/>
        <v>2B</v>
      </c>
      <c r="AI256" s="16">
        <f t="shared" si="63"/>
        <v>0.95499999999999996</v>
      </c>
      <c r="AJ256" s="16">
        <f t="shared" si="64"/>
        <v>0.96499999999999997</v>
      </c>
      <c r="AK256" s="16">
        <f t="shared" si="65"/>
        <v>0.97289999999999999</v>
      </c>
      <c r="AL256" s="16">
        <f t="shared" si="66"/>
        <v>0.97840000000000005</v>
      </c>
      <c r="AM256" s="16">
        <f t="shared" si="67"/>
        <v>1</v>
      </c>
      <c r="AR256" s="17"/>
      <c r="AS256" s="77"/>
    </row>
    <row r="257" spans="3:45" x14ac:dyDescent="0.25">
      <c r="C257" s="16" t="s">
        <v>690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68"/>
        <v>1–27</v>
      </c>
      <c r="U257" s="16" t="str">
        <f t="shared" si="68"/>
        <v>UNS</v>
      </c>
      <c r="W257" s="16" t="str">
        <f t="shared" si="52"/>
        <v>1–27</v>
      </c>
      <c r="X257" s="16" t="str">
        <f t="shared" si="53"/>
        <v>UNS</v>
      </c>
      <c r="Y257" s="16" t="str">
        <f t="shared" si="54"/>
        <v>2A</v>
      </c>
      <c r="Z257" s="16" t="str">
        <f>CONCATENATE(Table6[[#This Row],[Column1]]," ",Table6[[#This Row],[Column2]]," ",Table6[[#This Row],[Column3]])</f>
        <v>1–27 UNS 2A</v>
      </c>
      <c r="AA257" s="16">
        <f t="shared" si="55"/>
        <v>1.1999999999999999E-3</v>
      </c>
      <c r="AB257" s="16">
        <f t="shared" si="56"/>
        <v>0.99880000000000002</v>
      </c>
      <c r="AC257" s="16">
        <f t="shared" si="57"/>
        <v>0.99209999999999998</v>
      </c>
      <c r="AD257" s="16" t="str">
        <f t="shared" si="58"/>
        <v>—</v>
      </c>
      <c r="AE257" s="16">
        <f t="shared" si="59"/>
        <v>0.97470000000000001</v>
      </c>
      <c r="AF257" s="16">
        <f t="shared" si="60"/>
        <v>0.97070000000000001</v>
      </c>
      <c r="AG257" s="16">
        <f t="shared" si="61"/>
        <v>0.95469999999999999</v>
      </c>
      <c r="AH257" s="16" t="str">
        <f t="shared" si="62"/>
        <v>2B</v>
      </c>
      <c r="AI257" s="16">
        <f t="shared" si="63"/>
        <v>0.96</v>
      </c>
      <c r="AJ257" s="16">
        <f t="shared" si="64"/>
        <v>0.96899999999999997</v>
      </c>
      <c r="AK257" s="16">
        <f t="shared" si="65"/>
        <v>0.97589999999999999</v>
      </c>
      <c r="AL257" s="16">
        <f t="shared" si="66"/>
        <v>0.98109999999999997</v>
      </c>
      <c r="AM257" s="16">
        <f t="shared" si="67"/>
        <v>1</v>
      </c>
      <c r="AR257" s="17"/>
      <c r="AS257" s="77"/>
    </row>
    <row r="258" spans="3:45" x14ac:dyDescent="0.25">
      <c r="C258" s="16" t="s">
        <v>691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68"/>
        <v>1–28</v>
      </c>
      <c r="U258" s="16" t="str">
        <f t="shared" si="68"/>
        <v>UN</v>
      </c>
      <c r="W258" s="16" t="str">
        <f t="shared" si="52"/>
        <v>1–28</v>
      </c>
      <c r="X258" s="16" t="str">
        <f t="shared" si="53"/>
        <v>UN</v>
      </c>
      <c r="Y258" s="16" t="str">
        <f t="shared" si="54"/>
        <v>2A</v>
      </c>
      <c r="Z258" s="16" t="str">
        <f>CONCATENATE(Table6[[#This Row],[Column1]]," ",Table6[[#This Row],[Column2]]," ",Table6[[#This Row],[Column3]])</f>
        <v>1–28 UN 2A</v>
      </c>
      <c r="AA258" s="16">
        <f t="shared" si="55"/>
        <v>1.1999999999999999E-3</v>
      </c>
      <c r="AB258" s="16">
        <f t="shared" si="56"/>
        <v>0.99880000000000002</v>
      </c>
      <c r="AC258" s="16">
        <f t="shared" si="57"/>
        <v>0.99229999999999996</v>
      </c>
      <c r="AD258" s="16" t="str">
        <f t="shared" si="58"/>
        <v>—</v>
      </c>
      <c r="AE258" s="16">
        <f t="shared" si="59"/>
        <v>0.97560000000000002</v>
      </c>
      <c r="AF258" s="16">
        <f t="shared" si="60"/>
        <v>0.97160000000000002</v>
      </c>
      <c r="AG258" s="16">
        <f t="shared" si="61"/>
        <v>0.95620000000000005</v>
      </c>
      <c r="AH258" s="16" t="str">
        <f t="shared" si="62"/>
        <v>2B</v>
      </c>
      <c r="AI258" s="16">
        <f t="shared" si="63"/>
        <v>0.96099999999999997</v>
      </c>
      <c r="AJ258" s="16">
        <f t="shared" si="64"/>
        <v>0.97</v>
      </c>
      <c r="AK258" s="16">
        <f t="shared" si="65"/>
        <v>0.9768</v>
      </c>
      <c r="AL258" s="16">
        <f t="shared" si="66"/>
        <v>0.98199999999999998</v>
      </c>
      <c r="AM258" s="16">
        <f t="shared" si="67"/>
        <v>1</v>
      </c>
      <c r="AR258" s="17"/>
      <c r="AS258" s="77"/>
    </row>
    <row r="259" spans="3:45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68"/>
        <v>0</v>
      </c>
      <c r="U259" s="16">
        <f t="shared" si="68"/>
        <v>0</v>
      </c>
      <c r="W259" s="16" t="str">
        <f t="shared" si="52"/>
        <v>1–28</v>
      </c>
      <c r="X259" s="16" t="str">
        <f t="shared" si="53"/>
        <v>UN</v>
      </c>
      <c r="Y259" s="16" t="str">
        <f t="shared" si="54"/>
        <v>3A</v>
      </c>
      <c r="Z259" s="16" t="str">
        <f>CONCATENATE(Table6[[#This Row],[Column1]]," ",Table6[[#This Row],[Column2]]," ",Table6[[#This Row],[Column3]])</f>
        <v>1–28 UN 3A</v>
      </c>
      <c r="AA259" s="16">
        <f t="shared" si="55"/>
        <v>0</v>
      </c>
      <c r="AB259" s="16">
        <f t="shared" si="56"/>
        <v>1</v>
      </c>
      <c r="AC259" s="16">
        <f t="shared" si="57"/>
        <v>0.99350000000000005</v>
      </c>
      <c r="AD259" s="16" t="str">
        <f t="shared" si="58"/>
        <v>—</v>
      </c>
      <c r="AE259" s="16">
        <f t="shared" si="59"/>
        <v>0.9768</v>
      </c>
      <c r="AF259" s="16">
        <f t="shared" si="60"/>
        <v>0.9738</v>
      </c>
      <c r="AG259" s="16">
        <f t="shared" si="61"/>
        <v>0.95740000000000003</v>
      </c>
      <c r="AH259" s="16" t="str">
        <f t="shared" si="62"/>
        <v>3B</v>
      </c>
      <c r="AI259" s="16">
        <f t="shared" si="63"/>
        <v>0.96099999999999997</v>
      </c>
      <c r="AJ259" s="16">
        <f t="shared" si="64"/>
        <v>0.96760000000000002</v>
      </c>
      <c r="AK259" s="16">
        <f t="shared" si="65"/>
        <v>0.9768</v>
      </c>
      <c r="AL259" s="16">
        <f t="shared" si="66"/>
        <v>0.98070000000000002</v>
      </c>
      <c r="AM259" s="16">
        <f t="shared" si="67"/>
        <v>1</v>
      </c>
      <c r="AR259" s="17"/>
      <c r="AS259" s="77"/>
    </row>
    <row r="260" spans="3:45" x14ac:dyDescent="0.25">
      <c r="C260" s="16" t="s">
        <v>692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68"/>
        <v>1–32</v>
      </c>
      <c r="U260" s="16" t="str">
        <f t="shared" si="68"/>
        <v>UN</v>
      </c>
      <c r="W260" s="16" t="str">
        <f t="shared" ref="W260:W323" si="69">IF(T260=0,IF(T259=0,T258,T259),T260)</f>
        <v>1–32</v>
      </c>
      <c r="X260" s="16" t="str">
        <f t="shared" ref="X260:X323" si="70">IF(U260=0,IF(U259=0,U258,U259),U260)</f>
        <v>UN</v>
      </c>
      <c r="Y260" s="16" t="str">
        <f t="shared" ref="Y260:Y323" si="71">IF(OR($C260="1A",$C260="2A",$C260="3A"),C260,E260)</f>
        <v>2A</v>
      </c>
      <c r="Z260" s="16" t="str">
        <f>CONCATENATE(Table6[[#This Row],[Column1]]," ",Table6[[#This Row],[Column2]]," ",Table6[[#This Row],[Column3]])</f>
        <v>1–32 UN 2A</v>
      </c>
      <c r="AA260" s="16">
        <f t="shared" ref="AA260:AA323" si="72">IF(OR($C260="1A",$C260="2A",$C260="3A"),D260,F260)</f>
        <v>1.1000000000000001E-3</v>
      </c>
      <c r="AB260" s="16">
        <f t="shared" ref="AB260:AB323" si="73">IF(OR($C260="1A",$C260="2A",$C260="3A"),E260,G260)</f>
        <v>0.99890000000000001</v>
      </c>
      <c r="AC260" s="16">
        <f t="shared" ref="AC260:AC323" si="74">IF(OR($C260="1A",$C260="2A",$C260="3A"),F260,H260)</f>
        <v>0.9929</v>
      </c>
      <c r="AD260" s="16" t="str">
        <f t="shared" ref="AD260:AD323" si="75">IF(OR($C260="1A",$C260="2A",$C260="3A"),G260,I260)</f>
        <v>—</v>
      </c>
      <c r="AE260" s="16">
        <f t="shared" ref="AE260:AE323" si="76">IF(OR($C260="1A",$C260="2A",$C260="3A"),H260,J260)</f>
        <v>0.97860000000000003</v>
      </c>
      <c r="AF260" s="16">
        <f t="shared" ref="AF260:AF323" si="77">IF(OR($C260="1A",$C260="2A",$C260="3A"),I260,K260)</f>
        <v>0.9748</v>
      </c>
      <c r="AG260" s="16">
        <f t="shared" ref="AG260:AG323" si="78">IF(OR($C260="1A",$C260="2A",$C260="3A"),J260,L260)</f>
        <v>0.9617</v>
      </c>
      <c r="AH260" s="16" t="str">
        <f t="shared" ref="AH260:AH323" si="79">IF(OR($C260="1A",$C260="2A",$C260="3A"),K260,M260)</f>
        <v>2B</v>
      </c>
      <c r="AI260" s="16">
        <f t="shared" ref="AI260:AI323" si="80">IF(OR($C260="1A",$C260="2A",$C260="3A"),L260,N260)</f>
        <v>0.96599999999999997</v>
      </c>
      <c r="AJ260" s="16">
        <f t="shared" ref="AJ260:AJ323" si="81">IF(OR($C260="1A",$C260="2A",$C260="3A"),M260,O260)</f>
        <v>0.97399999999999998</v>
      </c>
      <c r="AK260" s="16">
        <f t="shared" ref="AK260:AK323" si="82">IF(OR($C260="1A",$C260="2A",$C260="3A"),N260,P260)</f>
        <v>0.97970000000000002</v>
      </c>
      <c r="AL260" s="16">
        <f t="shared" ref="AL260:AL323" si="83">IF(OR($C260="1A",$C260="2A",$C260="3A"),O260,Q260)</f>
        <v>0.98460000000000003</v>
      </c>
      <c r="AM260" s="16">
        <f t="shared" ref="AM260:AM323" si="84">IF(OR($C260="1A",$C260="2A",$C260="3A"),P260,R260)</f>
        <v>1</v>
      </c>
      <c r="AR260" s="17"/>
      <c r="AS260" s="77"/>
    </row>
    <row r="261" spans="3:45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ref="T261:U324" si="85">IF(OR($C261="1A",$C261="2A",$C261="3A"),A261,C261)</f>
        <v>0</v>
      </c>
      <c r="U261" s="16">
        <f t="shared" si="85"/>
        <v>0</v>
      </c>
      <c r="W261" s="16" t="str">
        <f t="shared" si="69"/>
        <v>1–32</v>
      </c>
      <c r="X261" s="16" t="str">
        <f t="shared" si="70"/>
        <v>UN</v>
      </c>
      <c r="Y261" s="16" t="str">
        <f t="shared" si="71"/>
        <v>3A</v>
      </c>
      <c r="Z261" s="16" t="str">
        <f>CONCATENATE(Table6[[#This Row],[Column1]]," ",Table6[[#This Row],[Column2]]," ",Table6[[#This Row],[Column3]])</f>
        <v>1–32 UN 3A</v>
      </c>
      <c r="AA261" s="16">
        <f t="shared" si="72"/>
        <v>0</v>
      </c>
      <c r="AB261" s="16">
        <f t="shared" si="73"/>
        <v>1</v>
      </c>
      <c r="AC261" s="16">
        <f t="shared" si="74"/>
        <v>0.99399999999999999</v>
      </c>
      <c r="AD261" s="16" t="str">
        <f t="shared" si="75"/>
        <v>—</v>
      </c>
      <c r="AE261" s="16">
        <f t="shared" si="76"/>
        <v>0.97970000000000002</v>
      </c>
      <c r="AF261" s="16">
        <f t="shared" si="77"/>
        <v>0.97689999999999999</v>
      </c>
      <c r="AG261" s="16">
        <f t="shared" si="78"/>
        <v>0.96279999999999999</v>
      </c>
      <c r="AH261" s="16" t="str">
        <f t="shared" si="79"/>
        <v>3B</v>
      </c>
      <c r="AI261" s="16">
        <f t="shared" si="80"/>
        <v>0.96599999999999997</v>
      </c>
      <c r="AJ261" s="16">
        <f t="shared" si="81"/>
        <v>0.97189999999999999</v>
      </c>
      <c r="AK261" s="16">
        <f t="shared" si="82"/>
        <v>0.97970000000000002</v>
      </c>
      <c r="AL261" s="16">
        <f t="shared" si="83"/>
        <v>0.98340000000000005</v>
      </c>
      <c r="AM261" s="16">
        <f t="shared" si="84"/>
        <v>1</v>
      </c>
      <c r="AR261" s="17"/>
      <c r="AS261" s="77"/>
    </row>
    <row r="262" spans="3:45" x14ac:dyDescent="0.25">
      <c r="C262" s="16" t="s">
        <v>693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5"/>
        <v>11⁄16–8</v>
      </c>
      <c r="U262" s="16" t="str">
        <f t="shared" si="85"/>
        <v>UN</v>
      </c>
      <c r="W262" s="16" t="str">
        <f t="shared" si="69"/>
        <v>11⁄16–8</v>
      </c>
      <c r="X262" s="16" t="str">
        <f t="shared" si="70"/>
        <v>UN</v>
      </c>
      <c r="Y262" s="16" t="str">
        <f t="shared" si="71"/>
        <v>2A</v>
      </c>
      <c r="Z262" s="16" t="str">
        <f>CONCATENATE(Table6[[#This Row],[Column1]]," ",Table6[[#This Row],[Column2]]," ",Table6[[#This Row],[Column3]])</f>
        <v>11⁄16–8 UN 2A</v>
      </c>
      <c r="AA262" s="16">
        <f t="shared" si="72"/>
        <v>2E-3</v>
      </c>
      <c r="AB262" s="16">
        <f t="shared" si="73"/>
        <v>1.0605</v>
      </c>
      <c r="AC262" s="16">
        <f t="shared" si="74"/>
        <v>1.0455000000000001</v>
      </c>
      <c r="AD262" s="16" t="str">
        <f t="shared" si="75"/>
        <v>—</v>
      </c>
      <c r="AE262" s="16">
        <f t="shared" si="76"/>
        <v>0.97929999999999995</v>
      </c>
      <c r="AF262" s="16">
        <f t="shared" si="77"/>
        <v>0.97250000000000003</v>
      </c>
      <c r="AG262" s="16">
        <f t="shared" si="78"/>
        <v>0.91169999999999995</v>
      </c>
      <c r="AH262" s="16" t="str">
        <f t="shared" si="79"/>
        <v>2B</v>
      </c>
      <c r="AI262" s="16">
        <f t="shared" si="80"/>
        <v>0.92700000000000005</v>
      </c>
      <c r="AJ262" s="16">
        <f t="shared" si="81"/>
        <v>0.95199999999999996</v>
      </c>
      <c r="AK262" s="16">
        <f t="shared" si="82"/>
        <v>0.98129999999999995</v>
      </c>
      <c r="AL262" s="16">
        <f t="shared" si="83"/>
        <v>0.99019999999999997</v>
      </c>
      <c r="AM262" s="16">
        <f t="shared" si="84"/>
        <v>1.0625</v>
      </c>
      <c r="AR262" s="17"/>
      <c r="AS262" s="77"/>
    </row>
    <row r="263" spans="3:45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5"/>
        <v>0</v>
      </c>
      <c r="U263" s="16">
        <f t="shared" si="85"/>
        <v>0</v>
      </c>
      <c r="W263" s="16" t="str">
        <f t="shared" si="69"/>
        <v>11⁄16–8</v>
      </c>
      <c r="X263" s="16" t="str">
        <f t="shared" si="70"/>
        <v>UN</v>
      </c>
      <c r="Y263" s="16" t="str">
        <f t="shared" si="71"/>
        <v>3A</v>
      </c>
      <c r="Z263" s="16" t="str">
        <f>CONCATENATE(Table6[[#This Row],[Column1]]," ",Table6[[#This Row],[Column2]]," ",Table6[[#This Row],[Column3]])</f>
        <v>11⁄16–8 UN 3A</v>
      </c>
      <c r="AA263" s="16">
        <f t="shared" si="72"/>
        <v>0</v>
      </c>
      <c r="AB263" s="16">
        <f t="shared" si="73"/>
        <v>1.0625</v>
      </c>
      <c r="AC263" s="16">
        <f t="shared" si="74"/>
        <v>1.0475000000000001</v>
      </c>
      <c r="AD263" s="16" t="str">
        <f t="shared" si="75"/>
        <v>—</v>
      </c>
      <c r="AE263" s="16">
        <f t="shared" si="76"/>
        <v>0.98129999999999995</v>
      </c>
      <c r="AF263" s="16">
        <f t="shared" si="77"/>
        <v>0.97619999999999996</v>
      </c>
      <c r="AG263" s="16">
        <f t="shared" si="78"/>
        <v>0.91369999999999996</v>
      </c>
      <c r="AH263" s="16" t="str">
        <f t="shared" si="79"/>
        <v>3B</v>
      </c>
      <c r="AI263" s="16">
        <f t="shared" si="80"/>
        <v>0.92700000000000005</v>
      </c>
      <c r="AJ263" s="16">
        <f t="shared" si="81"/>
        <v>0.94220000000000004</v>
      </c>
      <c r="AK263" s="16">
        <f t="shared" si="82"/>
        <v>0.98129999999999995</v>
      </c>
      <c r="AL263" s="16">
        <f t="shared" si="83"/>
        <v>0.98799999999999999</v>
      </c>
      <c r="AM263" s="16">
        <f t="shared" si="84"/>
        <v>1.0625</v>
      </c>
      <c r="AR263" s="17"/>
      <c r="AS263" s="77"/>
    </row>
    <row r="264" spans="3:45" x14ac:dyDescent="0.25">
      <c r="C264" s="16" t="s">
        <v>645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5"/>
        <v>11⁄16–12</v>
      </c>
      <c r="U264" s="16" t="str">
        <f t="shared" si="85"/>
        <v>UN</v>
      </c>
      <c r="W264" s="16" t="str">
        <f t="shared" si="69"/>
        <v>11⁄16–12</v>
      </c>
      <c r="X264" s="16" t="str">
        <f t="shared" si="70"/>
        <v>UN</v>
      </c>
      <c r="Y264" s="16" t="str">
        <f t="shared" si="71"/>
        <v>2A</v>
      </c>
      <c r="Z264" s="16" t="str">
        <f>CONCATENATE(Table6[[#This Row],[Column1]]," ",Table6[[#This Row],[Column2]]," ",Table6[[#This Row],[Column3]])</f>
        <v>11⁄16–12 UN 2A</v>
      </c>
      <c r="AA264" s="16">
        <f t="shared" si="72"/>
        <v>1.6999999999999999E-3</v>
      </c>
      <c r="AB264" s="16">
        <f t="shared" si="73"/>
        <v>1.0608</v>
      </c>
      <c r="AC264" s="16">
        <f t="shared" si="74"/>
        <v>1.0494000000000001</v>
      </c>
      <c r="AD264" s="16" t="str">
        <f t="shared" si="75"/>
        <v>—</v>
      </c>
      <c r="AE264" s="16">
        <f t="shared" si="76"/>
        <v>1.0066999999999999</v>
      </c>
      <c r="AF264" s="16">
        <f t="shared" si="77"/>
        <v>1.0009999999999999</v>
      </c>
      <c r="AG264" s="16">
        <f t="shared" si="78"/>
        <v>0.96160000000000001</v>
      </c>
      <c r="AH264" s="16" t="str">
        <f t="shared" si="79"/>
        <v>2B</v>
      </c>
      <c r="AI264" s="16">
        <f t="shared" si="80"/>
        <v>0.97199999999999998</v>
      </c>
      <c r="AJ264" s="16">
        <f t="shared" si="81"/>
        <v>0.99</v>
      </c>
      <c r="AK264" s="16">
        <f t="shared" si="82"/>
        <v>1.0084</v>
      </c>
      <c r="AL264" s="16">
        <f t="shared" si="83"/>
        <v>1.0158</v>
      </c>
      <c r="AM264" s="16">
        <f t="shared" si="84"/>
        <v>1.0625</v>
      </c>
      <c r="AR264" s="17"/>
      <c r="AS264" s="77"/>
    </row>
    <row r="265" spans="3:45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5"/>
        <v>0</v>
      </c>
      <c r="U265" s="16">
        <f t="shared" si="85"/>
        <v>0</v>
      </c>
      <c r="W265" s="16" t="str">
        <f t="shared" si="69"/>
        <v>11⁄16–12</v>
      </c>
      <c r="X265" s="16" t="str">
        <f t="shared" si="70"/>
        <v>UN</v>
      </c>
      <c r="Y265" s="16" t="str">
        <f t="shared" si="71"/>
        <v>3A</v>
      </c>
      <c r="Z265" s="16" t="str">
        <f>CONCATENATE(Table6[[#This Row],[Column1]]," ",Table6[[#This Row],[Column2]]," ",Table6[[#This Row],[Column3]])</f>
        <v>11⁄16–12 UN 3A</v>
      </c>
      <c r="AA265" s="16">
        <f t="shared" si="72"/>
        <v>0</v>
      </c>
      <c r="AB265" s="16">
        <f t="shared" si="73"/>
        <v>1.0625</v>
      </c>
      <c r="AC265" s="16">
        <f t="shared" si="74"/>
        <v>1.0510999999999999</v>
      </c>
      <c r="AD265" s="16" t="str">
        <f t="shared" si="75"/>
        <v>—</v>
      </c>
      <c r="AE265" s="16">
        <f t="shared" si="76"/>
        <v>1.0084</v>
      </c>
      <c r="AF265" s="16">
        <f t="shared" si="77"/>
        <v>1.0042</v>
      </c>
      <c r="AG265" s="16">
        <f t="shared" si="78"/>
        <v>0.96330000000000005</v>
      </c>
      <c r="AH265" s="16" t="str">
        <f t="shared" si="79"/>
        <v>3B</v>
      </c>
      <c r="AI265" s="16">
        <f t="shared" si="80"/>
        <v>0.97199999999999998</v>
      </c>
      <c r="AJ265" s="16">
        <f t="shared" si="81"/>
        <v>0.98229999999999995</v>
      </c>
      <c r="AK265" s="16">
        <f t="shared" si="82"/>
        <v>1.0084</v>
      </c>
      <c r="AL265" s="16">
        <f t="shared" si="83"/>
        <v>1.0139</v>
      </c>
      <c r="AM265" s="16">
        <f t="shared" si="84"/>
        <v>1.0625</v>
      </c>
      <c r="AR265" s="17"/>
      <c r="AS265" s="77"/>
    </row>
    <row r="266" spans="3:45" x14ac:dyDescent="0.25">
      <c r="C266" s="16" t="s">
        <v>646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5"/>
        <v>11⁄16–16</v>
      </c>
      <c r="U266" s="16" t="str">
        <f t="shared" si="85"/>
        <v>UN</v>
      </c>
      <c r="W266" s="16" t="str">
        <f t="shared" si="69"/>
        <v>11⁄16–16</v>
      </c>
      <c r="X266" s="16" t="str">
        <f t="shared" si="70"/>
        <v>UN</v>
      </c>
      <c r="Y266" s="16" t="str">
        <f t="shared" si="71"/>
        <v>2A</v>
      </c>
      <c r="Z266" s="16" t="str">
        <f>CONCATENATE(Table6[[#This Row],[Column1]]," ",Table6[[#This Row],[Column2]]," ",Table6[[#This Row],[Column3]])</f>
        <v>11⁄16–16 UN 2A</v>
      </c>
      <c r="AA266" s="16">
        <f t="shared" si="72"/>
        <v>1.5E-3</v>
      </c>
      <c r="AB266" s="16">
        <f t="shared" si="73"/>
        <v>1.0609999999999999</v>
      </c>
      <c r="AC266" s="16">
        <f t="shared" si="74"/>
        <v>1.0516000000000001</v>
      </c>
      <c r="AD266" s="16" t="str">
        <f t="shared" si="75"/>
        <v>—</v>
      </c>
      <c r="AE266" s="16">
        <f t="shared" si="76"/>
        <v>1.0204</v>
      </c>
      <c r="AF266" s="16">
        <f t="shared" si="77"/>
        <v>1.0154000000000001</v>
      </c>
      <c r="AG266" s="16">
        <f t="shared" si="78"/>
        <v>0.98650000000000004</v>
      </c>
      <c r="AH266" s="16" t="str">
        <f t="shared" si="79"/>
        <v>2B</v>
      </c>
      <c r="AI266" s="16">
        <f t="shared" si="80"/>
        <v>0.995</v>
      </c>
      <c r="AJ266" s="16">
        <f t="shared" si="81"/>
        <v>1.0089999999999999</v>
      </c>
      <c r="AK266" s="16">
        <f t="shared" si="82"/>
        <v>1.0219</v>
      </c>
      <c r="AL266" s="16">
        <f t="shared" si="83"/>
        <v>1.0284</v>
      </c>
      <c r="AM266" s="16">
        <f t="shared" si="84"/>
        <v>1.0625</v>
      </c>
      <c r="AR266" s="17"/>
      <c r="AS266" s="77"/>
    </row>
    <row r="267" spans="3:45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5"/>
        <v>0</v>
      </c>
      <c r="U267" s="16">
        <f t="shared" si="85"/>
        <v>0</v>
      </c>
      <c r="W267" s="16" t="str">
        <f t="shared" si="69"/>
        <v>11⁄16–16</v>
      </c>
      <c r="X267" s="16" t="str">
        <f t="shared" si="70"/>
        <v>UN</v>
      </c>
      <c r="Y267" s="16" t="str">
        <f t="shared" si="71"/>
        <v>3A</v>
      </c>
      <c r="Z267" s="16" t="str">
        <f>CONCATENATE(Table6[[#This Row],[Column1]]," ",Table6[[#This Row],[Column2]]," ",Table6[[#This Row],[Column3]])</f>
        <v>11⁄16–16 UN 3A</v>
      </c>
      <c r="AA267" s="16">
        <f t="shared" si="72"/>
        <v>0</v>
      </c>
      <c r="AB267" s="16">
        <f t="shared" si="73"/>
        <v>1.0625</v>
      </c>
      <c r="AC267" s="16">
        <f t="shared" si="74"/>
        <v>1.0530999999999999</v>
      </c>
      <c r="AD267" s="16" t="str">
        <f t="shared" si="75"/>
        <v>—</v>
      </c>
      <c r="AE267" s="16">
        <f t="shared" si="76"/>
        <v>1.0219</v>
      </c>
      <c r="AF267" s="16">
        <f t="shared" si="77"/>
        <v>1.0182</v>
      </c>
      <c r="AG267" s="16">
        <f t="shared" si="78"/>
        <v>0.98799999999999999</v>
      </c>
      <c r="AH267" s="16" t="str">
        <f t="shared" si="79"/>
        <v>3B</v>
      </c>
      <c r="AI267" s="16">
        <f t="shared" si="80"/>
        <v>0.995</v>
      </c>
      <c r="AJ267" s="16">
        <f t="shared" si="81"/>
        <v>1.0033000000000001</v>
      </c>
      <c r="AK267" s="16">
        <f t="shared" si="82"/>
        <v>1.0219</v>
      </c>
      <c r="AL267" s="16">
        <f t="shared" si="83"/>
        <v>1.0267999999999999</v>
      </c>
      <c r="AM267" s="16">
        <f t="shared" si="84"/>
        <v>1.0625</v>
      </c>
      <c r="AR267" s="17"/>
      <c r="AS267" s="77"/>
    </row>
    <row r="268" spans="3:45" x14ac:dyDescent="0.25">
      <c r="C268" s="16" t="s">
        <v>694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5"/>
        <v>11⁄16–18</v>
      </c>
      <c r="U268" s="16" t="str">
        <f t="shared" si="85"/>
        <v>UNEF</v>
      </c>
      <c r="W268" s="16" t="str">
        <f t="shared" si="69"/>
        <v>11⁄16–18</v>
      </c>
      <c r="X268" s="16" t="str">
        <f t="shared" si="70"/>
        <v>UNEF</v>
      </c>
      <c r="Y268" s="16" t="str">
        <f t="shared" si="71"/>
        <v>2A</v>
      </c>
      <c r="Z268" s="16" t="str">
        <f>CONCATENATE(Table6[[#This Row],[Column1]]," ",Table6[[#This Row],[Column2]]," ",Table6[[#This Row],[Column3]])</f>
        <v>11⁄16–18 UNEF 2A</v>
      </c>
      <c r="AA268" s="16">
        <f t="shared" si="72"/>
        <v>1.4E-3</v>
      </c>
      <c r="AB268" s="16">
        <f t="shared" si="73"/>
        <v>1.0610999999999999</v>
      </c>
      <c r="AC268" s="16">
        <f t="shared" si="74"/>
        <v>1.0524</v>
      </c>
      <c r="AD268" s="16" t="str">
        <f t="shared" si="75"/>
        <v>—</v>
      </c>
      <c r="AE268" s="16">
        <f t="shared" si="76"/>
        <v>1.0249999999999999</v>
      </c>
      <c r="AF268" s="16">
        <f t="shared" si="77"/>
        <v>1.0203</v>
      </c>
      <c r="AG268" s="16">
        <f t="shared" si="78"/>
        <v>0.995</v>
      </c>
      <c r="AH268" s="16" t="str">
        <f t="shared" si="79"/>
        <v>2B</v>
      </c>
      <c r="AI268" s="16">
        <f t="shared" si="80"/>
        <v>1.002</v>
      </c>
      <c r="AJ268" s="16">
        <f t="shared" si="81"/>
        <v>1.0149999999999999</v>
      </c>
      <c r="AK268" s="16">
        <f t="shared" si="82"/>
        <v>1.0264</v>
      </c>
      <c r="AL268" s="16">
        <f t="shared" si="83"/>
        <v>1.0326</v>
      </c>
      <c r="AM268" s="16">
        <f t="shared" si="84"/>
        <v>1.0625</v>
      </c>
      <c r="AR268" s="17"/>
      <c r="AS268" s="77"/>
    </row>
    <row r="269" spans="3:45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5"/>
        <v>0</v>
      </c>
      <c r="U269" s="16">
        <f t="shared" si="85"/>
        <v>0</v>
      </c>
      <c r="W269" s="16" t="str">
        <f t="shared" si="69"/>
        <v>11⁄16–18</v>
      </c>
      <c r="X269" s="16" t="str">
        <f t="shared" si="70"/>
        <v>UNEF</v>
      </c>
      <c r="Y269" s="16" t="str">
        <f t="shared" si="71"/>
        <v>3A</v>
      </c>
      <c r="Z269" s="16" t="str">
        <f>CONCATENATE(Table6[[#This Row],[Column1]]," ",Table6[[#This Row],[Column2]]," ",Table6[[#This Row],[Column3]])</f>
        <v>11⁄16–18 UNEF 3A</v>
      </c>
      <c r="AA269" s="16">
        <f t="shared" si="72"/>
        <v>0</v>
      </c>
      <c r="AB269" s="16">
        <f t="shared" si="73"/>
        <v>1.0625</v>
      </c>
      <c r="AC269" s="16">
        <f t="shared" si="74"/>
        <v>1.0538000000000001</v>
      </c>
      <c r="AD269" s="16" t="str">
        <f t="shared" si="75"/>
        <v>—</v>
      </c>
      <c r="AE269" s="16">
        <f t="shared" si="76"/>
        <v>1.0264</v>
      </c>
      <c r="AF269" s="16">
        <f t="shared" si="77"/>
        <v>1.0227999999999999</v>
      </c>
      <c r="AG269" s="16">
        <f t="shared" si="78"/>
        <v>0.99639999999999995</v>
      </c>
      <c r="AH269" s="16" t="str">
        <f t="shared" si="79"/>
        <v>3B</v>
      </c>
      <c r="AI269" s="16">
        <f t="shared" si="80"/>
        <v>1.002</v>
      </c>
      <c r="AJ269" s="16">
        <f t="shared" si="81"/>
        <v>1.0105</v>
      </c>
      <c r="AK269" s="16">
        <f t="shared" si="82"/>
        <v>1.0264</v>
      </c>
      <c r="AL269" s="16">
        <f t="shared" si="83"/>
        <v>1.0309999999999999</v>
      </c>
      <c r="AM269" s="16">
        <f t="shared" si="84"/>
        <v>1.0625</v>
      </c>
      <c r="AR269" s="17"/>
      <c r="AS269" s="77"/>
    </row>
    <row r="270" spans="3:45" x14ac:dyDescent="0.25">
      <c r="C270" s="16" t="s">
        <v>647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5"/>
        <v>11⁄16–20</v>
      </c>
      <c r="U270" s="16" t="str">
        <f t="shared" si="85"/>
        <v>UN</v>
      </c>
      <c r="W270" s="16" t="str">
        <f t="shared" si="69"/>
        <v>11⁄16–20</v>
      </c>
      <c r="X270" s="16" t="str">
        <f t="shared" si="70"/>
        <v>UN</v>
      </c>
      <c r="Y270" s="16" t="str">
        <f t="shared" si="71"/>
        <v>2A</v>
      </c>
      <c r="Z270" s="16" t="str">
        <f>CONCATENATE(Table6[[#This Row],[Column1]]," ",Table6[[#This Row],[Column2]]," ",Table6[[#This Row],[Column3]])</f>
        <v>11⁄16–20 UN 2A</v>
      </c>
      <c r="AA270" s="16">
        <f t="shared" si="72"/>
        <v>1.4E-3</v>
      </c>
      <c r="AB270" s="16">
        <f t="shared" si="73"/>
        <v>1.0610999999999999</v>
      </c>
      <c r="AC270" s="16">
        <f t="shared" si="74"/>
        <v>1.0529999999999999</v>
      </c>
      <c r="AD270" s="16" t="str">
        <f t="shared" si="75"/>
        <v>—</v>
      </c>
      <c r="AE270" s="16">
        <f t="shared" si="76"/>
        <v>1.0286</v>
      </c>
      <c r="AF270" s="16">
        <f t="shared" si="77"/>
        <v>1.0241</v>
      </c>
      <c r="AG270" s="16">
        <f t="shared" si="78"/>
        <v>1.0016</v>
      </c>
      <c r="AH270" s="16" t="str">
        <f t="shared" si="79"/>
        <v>2B</v>
      </c>
      <c r="AI270" s="16">
        <f t="shared" si="80"/>
        <v>1.008</v>
      </c>
      <c r="AJ270" s="16">
        <f t="shared" si="81"/>
        <v>1.02</v>
      </c>
      <c r="AK270" s="16">
        <f t="shared" si="82"/>
        <v>1.03</v>
      </c>
      <c r="AL270" s="16">
        <f t="shared" si="83"/>
        <v>1.0359</v>
      </c>
      <c r="AM270" s="16">
        <f t="shared" si="84"/>
        <v>1.0625</v>
      </c>
      <c r="AR270" s="17"/>
      <c r="AS270" s="77"/>
    </row>
    <row r="271" spans="3:45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5"/>
        <v>0</v>
      </c>
      <c r="U271" s="16">
        <f t="shared" si="85"/>
        <v>0</v>
      </c>
      <c r="W271" s="16" t="str">
        <f t="shared" si="69"/>
        <v>11⁄16–20</v>
      </c>
      <c r="X271" s="16" t="str">
        <f t="shared" si="70"/>
        <v>UN</v>
      </c>
      <c r="Y271" s="16" t="str">
        <f t="shared" si="71"/>
        <v>3A</v>
      </c>
      <c r="Z271" s="16" t="str">
        <f>CONCATENATE(Table6[[#This Row],[Column1]]," ",Table6[[#This Row],[Column2]]," ",Table6[[#This Row],[Column3]])</f>
        <v>11⁄16–20 UN 3A</v>
      </c>
      <c r="AA271" s="16">
        <f t="shared" si="72"/>
        <v>0</v>
      </c>
      <c r="AB271" s="16">
        <f t="shared" si="73"/>
        <v>1.0625</v>
      </c>
      <c r="AC271" s="16">
        <f t="shared" si="74"/>
        <v>1.0544</v>
      </c>
      <c r="AD271" s="16" t="str">
        <f t="shared" si="75"/>
        <v>—</v>
      </c>
      <c r="AE271" s="16">
        <f t="shared" si="76"/>
        <v>1.03</v>
      </c>
      <c r="AF271" s="16">
        <f t="shared" si="77"/>
        <v>1.0266</v>
      </c>
      <c r="AG271" s="16">
        <f t="shared" si="78"/>
        <v>1.0029999999999999</v>
      </c>
      <c r="AH271" s="16" t="str">
        <f t="shared" si="79"/>
        <v>3B</v>
      </c>
      <c r="AI271" s="16">
        <f t="shared" si="80"/>
        <v>1.008</v>
      </c>
      <c r="AJ271" s="16">
        <f t="shared" si="81"/>
        <v>1.0162</v>
      </c>
      <c r="AK271" s="16">
        <f t="shared" si="82"/>
        <v>1.03</v>
      </c>
      <c r="AL271" s="16">
        <f t="shared" si="83"/>
        <v>1.0344</v>
      </c>
      <c r="AM271" s="16">
        <f t="shared" si="84"/>
        <v>1.0625</v>
      </c>
      <c r="AR271" s="17"/>
      <c r="AS271" s="77"/>
    </row>
    <row r="272" spans="3:45" x14ac:dyDescent="0.25">
      <c r="C272" s="16" t="s">
        <v>649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5"/>
        <v>11⁄16–28</v>
      </c>
      <c r="U272" s="16" t="str">
        <f t="shared" si="85"/>
        <v>UN</v>
      </c>
      <c r="W272" s="16" t="str">
        <f t="shared" si="69"/>
        <v>11⁄16–28</v>
      </c>
      <c r="X272" s="16" t="str">
        <f t="shared" si="70"/>
        <v>UN</v>
      </c>
      <c r="Y272" s="16" t="str">
        <f t="shared" si="71"/>
        <v>2A</v>
      </c>
      <c r="Z272" s="16" t="str">
        <f>CONCATENATE(Table6[[#This Row],[Column1]]," ",Table6[[#This Row],[Column2]]," ",Table6[[#This Row],[Column3]])</f>
        <v>11⁄16–28 UN 2A</v>
      </c>
      <c r="AA272" s="16">
        <f t="shared" si="72"/>
        <v>1.1999999999999999E-3</v>
      </c>
      <c r="AB272" s="16">
        <f t="shared" si="73"/>
        <v>1.0612999999999999</v>
      </c>
      <c r="AC272" s="16">
        <f t="shared" si="74"/>
        <v>1.0548</v>
      </c>
      <c r="AD272" s="16" t="str">
        <f t="shared" si="75"/>
        <v>—</v>
      </c>
      <c r="AE272" s="16">
        <f t="shared" si="76"/>
        <v>1.0381</v>
      </c>
      <c r="AF272" s="16">
        <f t="shared" si="77"/>
        <v>1.0341</v>
      </c>
      <c r="AG272" s="16">
        <f t="shared" si="78"/>
        <v>1.0186999999999999</v>
      </c>
      <c r="AH272" s="16" t="str">
        <f t="shared" si="79"/>
        <v>2B</v>
      </c>
      <c r="AI272" s="16">
        <f t="shared" si="80"/>
        <v>1.024</v>
      </c>
      <c r="AJ272" s="16">
        <f t="shared" si="81"/>
        <v>1.032</v>
      </c>
      <c r="AK272" s="16">
        <f t="shared" si="82"/>
        <v>1.0392999999999999</v>
      </c>
      <c r="AL272" s="16">
        <f t="shared" si="83"/>
        <v>1.0445</v>
      </c>
      <c r="AM272" s="16">
        <f t="shared" si="84"/>
        <v>1.0625</v>
      </c>
      <c r="AR272" s="17"/>
      <c r="AS272" s="77"/>
    </row>
    <row r="273" spans="3:45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5"/>
        <v>0</v>
      </c>
      <c r="U273" s="16">
        <f t="shared" si="85"/>
        <v>0</v>
      </c>
      <c r="W273" s="16" t="str">
        <f t="shared" si="69"/>
        <v>11⁄16–28</v>
      </c>
      <c r="X273" s="16" t="str">
        <f t="shared" si="70"/>
        <v>UN</v>
      </c>
      <c r="Y273" s="16" t="str">
        <f t="shared" si="71"/>
        <v>3A</v>
      </c>
      <c r="Z273" s="16" t="str">
        <f>CONCATENATE(Table6[[#This Row],[Column1]]," ",Table6[[#This Row],[Column2]]," ",Table6[[#This Row],[Column3]])</f>
        <v>11⁄16–28 UN 3A</v>
      </c>
      <c r="AA273" s="16">
        <f t="shared" si="72"/>
        <v>0</v>
      </c>
      <c r="AB273" s="16">
        <f t="shared" si="73"/>
        <v>1.0625</v>
      </c>
      <c r="AC273" s="16">
        <f t="shared" si="74"/>
        <v>1.056</v>
      </c>
      <c r="AD273" s="16" t="str">
        <f t="shared" si="75"/>
        <v>—</v>
      </c>
      <c r="AE273" s="16">
        <f t="shared" si="76"/>
        <v>1.0392999999999999</v>
      </c>
      <c r="AF273" s="16">
        <f t="shared" si="77"/>
        <v>1.0363</v>
      </c>
      <c r="AG273" s="16">
        <f t="shared" si="78"/>
        <v>1.0199</v>
      </c>
      <c r="AH273" s="16" t="str">
        <f t="shared" si="79"/>
        <v>3B</v>
      </c>
      <c r="AI273" s="16">
        <f t="shared" si="80"/>
        <v>1.024</v>
      </c>
      <c r="AJ273" s="16">
        <f t="shared" si="81"/>
        <v>1.0301</v>
      </c>
      <c r="AK273" s="16">
        <f t="shared" si="82"/>
        <v>1.0392999999999999</v>
      </c>
      <c r="AL273" s="16">
        <f t="shared" si="83"/>
        <v>1.0431999999999999</v>
      </c>
      <c r="AM273" s="16">
        <f t="shared" si="84"/>
        <v>1.0625</v>
      </c>
      <c r="AR273" s="17"/>
      <c r="AS273" s="77"/>
    </row>
    <row r="274" spans="3:45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5"/>
        <v>11⁄8–7</v>
      </c>
      <c r="U274" s="16" t="str">
        <f t="shared" si="85"/>
        <v>UNC</v>
      </c>
      <c r="W274" s="16" t="str">
        <f t="shared" si="69"/>
        <v>11⁄8–7</v>
      </c>
      <c r="X274" s="16" t="str">
        <f t="shared" si="70"/>
        <v>UNC</v>
      </c>
      <c r="Y274" s="16" t="str">
        <f t="shared" si="71"/>
        <v>1A</v>
      </c>
      <c r="Z274" s="16" t="str">
        <f>CONCATENATE(Table6[[#This Row],[Column1]]," ",Table6[[#This Row],[Column2]]," ",Table6[[#This Row],[Column3]])</f>
        <v>11⁄8–7 UNC 1A</v>
      </c>
      <c r="AA274" s="16">
        <f t="shared" si="72"/>
        <v>2.2000000000000001E-3</v>
      </c>
      <c r="AB274" s="16">
        <f t="shared" si="73"/>
        <v>1.1228</v>
      </c>
      <c r="AC274" s="16">
        <f t="shared" si="74"/>
        <v>1.0982000000000001</v>
      </c>
      <c r="AD274" s="16" t="str">
        <f t="shared" si="75"/>
        <v>—</v>
      </c>
      <c r="AE274" s="16">
        <f t="shared" si="76"/>
        <v>1.03</v>
      </c>
      <c r="AF274" s="16">
        <f t="shared" si="77"/>
        <v>1.0190999999999999</v>
      </c>
      <c r="AG274" s="16">
        <f t="shared" si="78"/>
        <v>0.95269999999999999</v>
      </c>
      <c r="AH274" s="16" t="str">
        <f t="shared" si="79"/>
        <v>1B</v>
      </c>
      <c r="AI274" s="16">
        <f t="shared" si="80"/>
        <v>0.97</v>
      </c>
      <c r="AJ274" s="16">
        <f t="shared" si="81"/>
        <v>0.998</v>
      </c>
      <c r="AK274" s="16">
        <f t="shared" si="82"/>
        <v>1.0322</v>
      </c>
      <c r="AL274" s="16">
        <f t="shared" si="83"/>
        <v>1.0463</v>
      </c>
      <c r="AM274" s="16">
        <f t="shared" si="84"/>
        <v>1.125</v>
      </c>
      <c r="AR274" s="17"/>
      <c r="AS274" s="77"/>
    </row>
    <row r="275" spans="3:45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5"/>
        <v>0</v>
      </c>
      <c r="U275" s="16">
        <f t="shared" si="85"/>
        <v>0</v>
      </c>
      <c r="W275" s="16" t="str">
        <f t="shared" si="69"/>
        <v>11⁄8–7</v>
      </c>
      <c r="X275" s="16" t="str">
        <f t="shared" si="70"/>
        <v>UNC</v>
      </c>
      <c r="Y275" s="16" t="str">
        <f t="shared" si="71"/>
        <v>2A</v>
      </c>
      <c r="Z275" s="16" t="str">
        <f>CONCATENATE(Table6[[#This Row],[Column1]]," ",Table6[[#This Row],[Column2]]," ",Table6[[#This Row],[Column3]])</f>
        <v>11⁄8–7 UNC 2A</v>
      </c>
      <c r="AA275" s="16">
        <f t="shared" si="72"/>
        <v>2.2000000000000001E-3</v>
      </c>
      <c r="AB275" s="16">
        <f t="shared" si="73"/>
        <v>1.1228</v>
      </c>
      <c r="AC275" s="16">
        <f t="shared" si="74"/>
        <v>1.1064000000000001</v>
      </c>
      <c r="AD275" s="16">
        <f t="shared" si="75"/>
        <v>1.0982000000000001</v>
      </c>
      <c r="AE275" s="16">
        <f t="shared" si="76"/>
        <v>1.03</v>
      </c>
      <c r="AF275" s="16">
        <f t="shared" si="77"/>
        <v>1.0227999999999999</v>
      </c>
      <c r="AG275" s="16">
        <f t="shared" si="78"/>
        <v>0.95269999999999999</v>
      </c>
      <c r="AH275" s="16" t="str">
        <f t="shared" si="79"/>
        <v>2B</v>
      </c>
      <c r="AI275" s="16">
        <f t="shared" si="80"/>
        <v>0.97</v>
      </c>
      <c r="AJ275" s="16">
        <f t="shared" si="81"/>
        <v>0.998</v>
      </c>
      <c r="AK275" s="16">
        <f t="shared" si="82"/>
        <v>1.0322</v>
      </c>
      <c r="AL275" s="16">
        <f t="shared" si="83"/>
        <v>1.0416000000000001</v>
      </c>
      <c r="AM275" s="16">
        <f t="shared" si="84"/>
        <v>1.125</v>
      </c>
      <c r="AR275" s="17"/>
      <c r="AS275" s="77"/>
    </row>
    <row r="276" spans="3:45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5"/>
        <v>0</v>
      </c>
      <c r="U276" s="16">
        <f t="shared" si="85"/>
        <v>0</v>
      </c>
      <c r="W276" s="16" t="str">
        <f t="shared" si="69"/>
        <v>11⁄8–7</v>
      </c>
      <c r="X276" s="16" t="str">
        <f t="shared" si="70"/>
        <v>UNC</v>
      </c>
      <c r="Y276" s="16" t="str">
        <f t="shared" si="71"/>
        <v>3A</v>
      </c>
      <c r="Z276" s="16" t="str">
        <f>CONCATENATE(Table6[[#This Row],[Column1]]," ",Table6[[#This Row],[Column2]]," ",Table6[[#This Row],[Column3]])</f>
        <v>11⁄8–7 UNC 3A</v>
      </c>
      <c r="AA276" s="16">
        <f t="shared" si="72"/>
        <v>0</v>
      </c>
      <c r="AB276" s="16">
        <f t="shared" si="73"/>
        <v>1.125</v>
      </c>
      <c r="AC276" s="16">
        <f t="shared" si="74"/>
        <v>1.1086</v>
      </c>
      <c r="AD276" s="16" t="str">
        <f t="shared" si="75"/>
        <v>—</v>
      </c>
      <c r="AE276" s="16">
        <f t="shared" si="76"/>
        <v>1.0322</v>
      </c>
      <c r="AF276" s="16">
        <f t="shared" si="77"/>
        <v>1.0267999999999999</v>
      </c>
      <c r="AG276" s="16">
        <f t="shared" si="78"/>
        <v>0.95489999999999997</v>
      </c>
      <c r="AH276" s="16" t="str">
        <f t="shared" si="79"/>
        <v>3B</v>
      </c>
      <c r="AI276" s="16">
        <f t="shared" si="80"/>
        <v>0.97</v>
      </c>
      <c r="AJ276" s="16">
        <f t="shared" si="81"/>
        <v>0.98750000000000004</v>
      </c>
      <c r="AK276" s="16">
        <f t="shared" si="82"/>
        <v>1.0322</v>
      </c>
      <c r="AL276" s="16">
        <f t="shared" si="83"/>
        <v>1.0392999999999999</v>
      </c>
      <c r="AM276" s="16">
        <f t="shared" si="84"/>
        <v>1.125</v>
      </c>
      <c r="AR276" s="17"/>
      <c r="AS276" s="77"/>
    </row>
    <row r="277" spans="3:45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5"/>
        <v>11⁄8–8</v>
      </c>
      <c r="U277" s="16" t="str">
        <f t="shared" si="85"/>
        <v>UN</v>
      </c>
      <c r="W277" s="16" t="str">
        <f t="shared" si="69"/>
        <v>11⁄8–8</v>
      </c>
      <c r="X277" s="16" t="str">
        <f t="shared" si="70"/>
        <v>UN</v>
      </c>
      <c r="Y277" s="16" t="str">
        <f t="shared" si="71"/>
        <v>2A</v>
      </c>
      <c r="Z277" s="16" t="str">
        <f>CONCATENATE(Table6[[#This Row],[Column1]]," ",Table6[[#This Row],[Column2]]," ",Table6[[#This Row],[Column3]])</f>
        <v>11⁄8–8 UN 2A</v>
      </c>
      <c r="AA277" s="16">
        <f t="shared" si="72"/>
        <v>2.0999999999999999E-3</v>
      </c>
      <c r="AB277" s="16">
        <f t="shared" si="73"/>
        <v>1.1229</v>
      </c>
      <c r="AC277" s="16">
        <f t="shared" si="74"/>
        <v>1.1079000000000001</v>
      </c>
      <c r="AD277" s="16">
        <f t="shared" si="75"/>
        <v>1.1004</v>
      </c>
      <c r="AE277" s="16">
        <f t="shared" si="76"/>
        <v>1.0417000000000001</v>
      </c>
      <c r="AF277" s="16">
        <f t="shared" si="77"/>
        <v>1.0347999999999999</v>
      </c>
      <c r="AG277" s="16">
        <f t="shared" si="78"/>
        <v>0.97409999999999997</v>
      </c>
      <c r="AH277" s="16" t="str">
        <f t="shared" si="79"/>
        <v>2B</v>
      </c>
      <c r="AI277" s="16">
        <f t="shared" si="80"/>
        <v>0.99</v>
      </c>
      <c r="AJ277" s="16">
        <f t="shared" si="81"/>
        <v>1.0149999999999999</v>
      </c>
      <c r="AK277" s="16">
        <f t="shared" si="82"/>
        <v>1.0438000000000001</v>
      </c>
      <c r="AL277" s="16">
        <f t="shared" si="83"/>
        <v>1.0528</v>
      </c>
      <c r="AM277" s="16">
        <f t="shared" si="84"/>
        <v>1.125</v>
      </c>
      <c r="AR277" s="17"/>
      <c r="AS277" s="77"/>
    </row>
    <row r="278" spans="3:45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5"/>
        <v>0</v>
      </c>
      <c r="U278" s="16">
        <f t="shared" si="85"/>
        <v>0</v>
      </c>
      <c r="W278" s="16" t="str">
        <f t="shared" si="69"/>
        <v>11⁄8–8</v>
      </c>
      <c r="X278" s="16" t="str">
        <f t="shared" si="70"/>
        <v>UN</v>
      </c>
      <c r="Y278" s="16" t="str">
        <f t="shared" si="71"/>
        <v>3A</v>
      </c>
      <c r="Z278" s="16" t="str">
        <f>CONCATENATE(Table6[[#This Row],[Column1]]," ",Table6[[#This Row],[Column2]]," ",Table6[[#This Row],[Column3]])</f>
        <v>11⁄8–8 UN 3A</v>
      </c>
      <c r="AA278" s="16">
        <f t="shared" si="72"/>
        <v>0</v>
      </c>
      <c r="AB278" s="16">
        <f t="shared" si="73"/>
        <v>1.125</v>
      </c>
      <c r="AC278" s="16">
        <f t="shared" si="74"/>
        <v>1.1100000000000001</v>
      </c>
      <c r="AD278" s="16" t="str">
        <f t="shared" si="75"/>
        <v>—</v>
      </c>
      <c r="AE278" s="16">
        <f t="shared" si="76"/>
        <v>1.0438000000000001</v>
      </c>
      <c r="AF278" s="16">
        <f t="shared" si="77"/>
        <v>1.0386</v>
      </c>
      <c r="AG278" s="16">
        <f t="shared" si="78"/>
        <v>0.97619999999999996</v>
      </c>
      <c r="AH278" s="16" t="str">
        <f t="shared" si="79"/>
        <v>3B</v>
      </c>
      <c r="AI278" s="16">
        <f t="shared" si="80"/>
        <v>0.99</v>
      </c>
      <c r="AJ278" s="16">
        <f t="shared" si="81"/>
        <v>1.0046999999999999</v>
      </c>
      <c r="AK278" s="16">
        <f t="shared" si="82"/>
        <v>1.0438000000000001</v>
      </c>
      <c r="AL278" s="16">
        <f t="shared" si="83"/>
        <v>1.0505</v>
      </c>
      <c r="AM278" s="16">
        <f t="shared" si="84"/>
        <v>1.125</v>
      </c>
      <c r="AR278" s="17"/>
      <c r="AS278" s="77"/>
    </row>
    <row r="279" spans="3:45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5"/>
        <v>11⁄8–10</v>
      </c>
      <c r="U279" s="16" t="str">
        <f t="shared" si="85"/>
        <v>UNS</v>
      </c>
      <c r="W279" s="16" t="str">
        <f t="shared" si="69"/>
        <v>11⁄8–10</v>
      </c>
      <c r="X279" s="16" t="str">
        <f t="shared" si="70"/>
        <v>UNS</v>
      </c>
      <c r="Y279" s="16" t="str">
        <f t="shared" si="71"/>
        <v>2A</v>
      </c>
      <c r="Z279" s="16" t="str">
        <f>CONCATENATE(Table6[[#This Row],[Column1]]," ",Table6[[#This Row],[Column2]]," ",Table6[[#This Row],[Column3]])</f>
        <v>11⁄8–10 UNS 2A</v>
      </c>
      <c r="AA279" s="16">
        <f t="shared" si="72"/>
        <v>1.8E-3</v>
      </c>
      <c r="AB279" s="16">
        <f t="shared" si="73"/>
        <v>1.1232</v>
      </c>
      <c r="AC279" s="16">
        <f t="shared" si="74"/>
        <v>1.1103000000000001</v>
      </c>
      <c r="AD279" s="16" t="str">
        <f t="shared" si="75"/>
        <v>—</v>
      </c>
      <c r="AE279" s="16">
        <f t="shared" si="76"/>
        <v>1.0582</v>
      </c>
      <c r="AF279" s="16">
        <f t="shared" si="77"/>
        <v>1.052</v>
      </c>
      <c r="AG279" s="16">
        <f t="shared" si="78"/>
        <v>1.0042</v>
      </c>
      <c r="AH279" s="16" t="str">
        <f t="shared" si="79"/>
        <v>2B</v>
      </c>
      <c r="AI279" s="16">
        <f t="shared" si="80"/>
        <v>1.0169999999999999</v>
      </c>
      <c r="AJ279" s="16">
        <f t="shared" si="81"/>
        <v>1.038</v>
      </c>
      <c r="AK279" s="16">
        <f t="shared" si="82"/>
        <v>1.06</v>
      </c>
      <c r="AL279" s="16">
        <f t="shared" si="83"/>
        <v>1.0680000000000001</v>
      </c>
      <c r="AM279" s="16">
        <f t="shared" si="84"/>
        <v>1.125</v>
      </c>
      <c r="AR279" s="17"/>
      <c r="AS279" s="77"/>
    </row>
    <row r="280" spans="3:45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5"/>
        <v>11⁄8–12</v>
      </c>
      <c r="U280" s="16" t="str">
        <f t="shared" si="85"/>
        <v>UNF</v>
      </c>
      <c r="W280" s="16" t="str">
        <f t="shared" si="69"/>
        <v>11⁄8–12</v>
      </c>
      <c r="X280" s="16" t="str">
        <f t="shared" si="70"/>
        <v>UNF</v>
      </c>
      <c r="Y280" s="16" t="str">
        <f t="shared" si="71"/>
        <v>1A</v>
      </c>
      <c r="Z280" s="16" t="str">
        <f>CONCATENATE(Table6[[#This Row],[Column1]]," ",Table6[[#This Row],[Column2]]," ",Table6[[#This Row],[Column3]])</f>
        <v>11⁄8–12 UNF 1A</v>
      </c>
      <c r="AA280" s="16">
        <f t="shared" si="72"/>
        <v>1.8E-3</v>
      </c>
      <c r="AB280" s="16">
        <f t="shared" si="73"/>
        <v>1.1232</v>
      </c>
      <c r="AC280" s="16">
        <f t="shared" si="74"/>
        <v>1.1060000000000001</v>
      </c>
      <c r="AD280" s="16" t="str">
        <f t="shared" si="75"/>
        <v>—</v>
      </c>
      <c r="AE280" s="16">
        <f t="shared" si="76"/>
        <v>1.0690999999999999</v>
      </c>
      <c r="AF280" s="16">
        <f t="shared" si="77"/>
        <v>1.0601</v>
      </c>
      <c r="AG280" s="16">
        <f t="shared" si="78"/>
        <v>1.024</v>
      </c>
      <c r="AH280" s="16" t="str">
        <f t="shared" si="79"/>
        <v>1B</v>
      </c>
      <c r="AI280" s="16">
        <f t="shared" si="80"/>
        <v>1.0349999999999999</v>
      </c>
      <c r="AJ280" s="16">
        <f t="shared" si="81"/>
        <v>1.0529999999999999</v>
      </c>
      <c r="AK280" s="16">
        <f t="shared" si="82"/>
        <v>1.0709</v>
      </c>
      <c r="AL280" s="16">
        <f t="shared" si="83"/>
        <v>1.0826</v>
      </c>
      <c r="AM280" s="16">
        <f t="shared" si="84"/>
        <v>1.125</v>
      </c>
      <c r="AR280" s="17"/>
      <c r="AS280" s="77"/>
    </row>
    <row r="281" spans="3:45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5"/>
        <v>0</v>
      </c>
      <c r="U281" s="16">
        <f t="shared" si="85"/>
        <v>0</v>
      </c>
      <c r="W281" s="16" t="str">
        <f t="shared" si="69"/>
        <v>11⁄8–12</v>
      </c>
      <c r="X281" s="16" t="str">
        <f t="shared" si="70"/>
        <v>UNF</v>
      </c>
      <c r="Y281" s="16" t="str">
        <f t="shared" si="71"/>
        <v>2A</v>
      </c>
      <c r="Z281" s="16" t="str">
        <f>CONCATENATE(Table6[[#This Row],[Column1]]," ",Table6[[#This Row],[Column2]]," ",Table6[[#This Row],[Column3]])</f>
        <v>11⁄8–12 UNF 2A</v>
      </c>
      <c r="AA281" s="16">
        <f t="shared" si="72"/>
        <v>1.8E-3</v>
      </c>
      <c r="AB281" s="16">
        <f t="shared" si="73"/>
        <v>1.1232</v>
      </c>
      <c r="AC281" s="16">
        <f t="shared" si="74"/>
        <v>1.1117999999999999</v>
      </c>
      <c r="AD281" s="16" t="str">
        <f t="shared" si="75"/>
        <v>—</v>
      </c>
      <c r="AE281" s="16">
        <f t="shared" si="76"/>
        <v>1.0690999999999999</v>
      </c>
      <c r="AF281" s="16">
        <f t="shared" si="77"/>
        <v>1.0630999999999999</v>
      </c>
      <c r="AG281" s="16">
        <f t="shared" si="78"/>
        <v>1.024</v>
      </c>
      <c r="AH281" s="16" t="str">
        <f t="shared" si="79"/>
        <v>2B</v>
      </c>
      <c r="AI281" s="16">
        <f t="shared" si="80"/>
        <v>1.0349999999999999</v>
      </c>
      <c r="AJ281" s="16">
        <f t="shared" si="81"/>
        <v>1.0529999999999999</v>
      </c>
      <c r="AK281" s="16">
        <f t="shared" si="82"/>
        <v>1.0709</v>
      </c>
      <c r="AL281" s="16">
        <f t="shared" si="83"/>
        <v>1.0787</v>
      </c>
      <c r="AM281" s="16">
        <f t="shared" si="84"/>
        <v>1.125</v>
      </c>
      <c r="AR281" s="17"/>
      <c r="AS281" s="77"/>
    </row>
    <row r="282" spans="3:45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5"/>
        <v>0</v>
      </c>
      <c r="U282" s="16">
        <f t="shared" si="85"/>
        <v>0</v>
      </c>
      <c r="W282" s="16" t="str">
        <f t="shared" si="69"/>
        <v>11⁄8–12</v>
      </c>
      <c r="X282" s="16" t="str">
        <f t="shared" si="70"/>
        <v>UNF</v>
      </c>
      <c r="Y282" s="16" t="str">
        <f t="shared" si="71"/>
        <v>3A</v>
      </c>
      <c r="Z282" s="16" t="str">
        <f>CONCATENATE(Table6[[#This Row],[Column1]]," ",Table6[[#This Row],[Column2]]," ",Table6[[#This Row],[Column3]])</f>
        <v>11⁄8–12 UNF 3A</v>
      </c>
      <c r="AA282" s="16">
        <f t="shared" si="72"/>
        <v>0</v>
      </c>
      <c r="AB282" s="16">
        <f t="shared" si="73"/>
        <v>1.125</v>
      </c>
      <c r="AC282" s="16">
        <f t="shared" si="74"/>
        <v>1.1135999999999999</v>
      </c>
      <c r="AD282" s="16" t="str">
        <f t="shared" si="75"/>
        <v>—</v>
      </c>
      <c r="AE282" s="16">
        <f t="shared" si="76"/>
        <v>1.0709</v>
      </c>
      <c r="AF282" s="16">
        <f t="shared" si="77"/>
        <v>1.0664</v>
      </c>
      <c r="AG282" s="16">
        <f t="shared" si="78"/>
        <v>1.0258</v>
      </c>
      <c r="AH282" s="16" t="str">
        <f t="shared" si="79"/>
        <v>3B</v>
      </c>
      <c r="AI282" s="16">
        <f t="shared" si="80"/>
        <v>1.0349999999999999</v>
      </c>
      <c r="AJ282" s="16">
        <f t="shared" si="81"/>
        <v>1.0448</v>
      </c>
      <c r="AK282" s="16">
        <f t="shared" si="82"/>
        <v>1.0709</v>
      </c>
      <c r="AL282" s="16">
        <f t="shared" si="83"/>
        <v>1.0768</v>
      </c>
      <c r="AM282" s="16">
        <f t="shared" si="84"/>
        <v>1.125</v>
      </c>
      <c r="AR282" s="17"/>
      <c r="AS282" s="77"/>
    </row>
    <row r="283" spans="3:45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si="85"/>
        <v>11⁄8–14</v>
      </c>
      <c r="U283" s="16" t="str">
        <f t="shared" si="85"/>
        <v>UNS</v>
      </c>
      <c r="W283" s="16" t="str">
        <f t="shared" si="69"/>
        <v>11⁄8–14</v>
      </c>
      <c r="X283" s="16" t="str">
        <f t="shared" si="70"/>
        <v>UNS</v>
      </c>
      <c r="Y283" s="16" t="str">
        <f t="shared" si="71"/>
        <v>2A</v>
      </c>
      <c r="Z283" s="16" t="str">
        <f>CONCATENATE(Table6[[#This Row],[Column1]]," ",Table6[[#This Row],[Column2]]," ",Table6[[#This Row],[Column3]])</f>
        <v>11⁄8–14 UNS 2A</v>
      </c>
      <c r="AA283" s="16">
        <f t="shared" si="72"/>
        <v>1.6000000000000001E-3</v>
      </c>
      <c r="AB283" s="16">
        <f t="shared" si="73"/>
        <v>1.1234</v>
      </c>
      <c r="AC283" s="16">
        <f t="shared" si="74"/>
        <v>1.1131</v>
      </c>
      <c r="AD283" s="16" t="str">
        <f t="shared" si="75"/>
        <v>—</v>
      </c>
      <c r="AE283" s="16">
        <f t="shared" si="76"/>
        <v>1.077</v>
      </c>
      <c r="AF283" s="16">
        <f t="shared" si="77"/>
        <v>1.0717000000000001</v>
      </c>
      <c r="AG283" s="16">
        <f t="shared" si="78"/>
        <v>1.0384</v>
      </c>
      <c r="AH283" s="16" t="str">
        <f t="shared" si="79"/>
        <v>2B</v>
      </c>
      <c r="AI283" s="16">
        <f t="shared" si="80"/>
        <v>1.048</v>
      </c>
      <c r="AJ283" s="16">
        <f t="shared" si="81"/>
        <v>1.0640000000000001</v>
      </c>
      <c r="AK283" s="16">
        <f t="shared" si="82"/>
        <v>1.0786</v>
      </c>
      <c r="AL283" s="16">
        <f t="shared" si="83"/>
        <v>1.0854999999999999</v>
      </c>
      <c r="AM283" s="16">
        <f t="shared" si="84"/>
        <v>1.125</v>
      </c>
      <c r="AR283" s="17"/>
      <c r="AS283" s="77"/>
    </row>
    <row r="284" spans="3:45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85"/>
        <v>11⁄8–16</v>
      </c>
      <c r="U284" s="16" t="str">
        <f t="shared" si="85"/>
        <v>UN</v>
      </c>
      <c r="W284" s="16" t="str">
        <f t="shared" si="69"/>
        <v>11⁄8–16</v>
      </c>
      <c r="X284" s="16" t="str">
        <f t="shared" si="70"/>
        <v>UN</v>
      </c>
      <c r="Y284" s="16" t="str">
        <f t="shared" si="71"/>
        <v>2A</v>
      </c>
      <c r="Z284" s="16" t="str">
        <f>CONCATENATE(Table6[[#This Row],[Column1]]," ",Table6[[#This Row],[Column2]]," ",Table6[[#This Row],[Column3]])</f>
        <v>11⁄8–16 UN 2A</v>
      </c>
      <c r="AA284" s="16">
        <f t="shared" si="72"/>
        <v>1.5E-3</v>
      </c>
      <c r="AB284" s="16">
        <f t="shared" si="73"/>
        <v>1.1234999999999999</v>
      </c>
      <c r="AC284" s="16">
        <f t="shared" si="74"/>
        <v>1.1141000000000001</v>
      </c>
      <c r="AD284" s="16" t="str">
        <f t="shared" si="75"/>
        <v>—</v>
      </c>
      <c r="AE284" s="16">
        <f t="shared" si="76"/>
        <v>1.0829</v>
      </c>
      <c r="AF284" s="16">
        <f t="shared" si="77"/>
        <v>1.0779000000000001</v>
      </c>
      <c r="AG284" s="16">
        <f t="shared" si="78"/>
        <v>1.0489999999999999</v>
      </c>
      <c r="AH284" s="16" t="str">
        <f t="shared" si="79"/>
        <v>2B</v>
      </c>
      <c r="AI284" s="16">
        <f t="shared" si="80"/>
        <v>1.0569999999999999</v>
      </c>
      <c r="AJ284" s="16">
        <f t="shared" si="81"/>
        <v>1.071</v>
      </c>
      <c r="AK284" s="16">
        <f t="shared" si="82"/>
        <v>1.0844</v>
      </c>
      <c r="AL284" s="16">
        <f t="shared" si="83"/>
        <v>1.0909</v>
      </c>
      <c r="AM284" s="16">
        <f t="shared" si="84"/>
        <v>1.125</v>
      </c>
      <c r="AR284" s="17"/>
      <c r="AS284" s="77"/>
    </row>
    <row r="285" spans="3:45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85"/>
        <v>0</v>
      </c>
      <c r="U285" s="16">
        <f t="shared" si="85"/>
        <v>0</v>
      </c>
      <c r="W285" s="16" t="str">
        <f t="shared" si="69"/>
        <v>11⁄8–16</v>
      </c>
      <c r="X285" s="16" t="str">
        <f t="shared" si="70"/>
        <v>UN</v>
      </c>
      <c r="Y285" s="16" t="str">
        <f t="shared" si="71"/>
        <v>3A</v>
      </c>
      <c r="Z285" s="16" t="str">
        <f>CONCATENATE(Table6[[#This Row],[Column1]]," ",Table6[[#This Row],[Column2]]," ",Table6[[#This Row],[Column3]])</f>
        <v>11⁄8–16 UN 3A</v>
      </c>
      <c r="AA285" s="16">
        <f t="shared" si="72"/>
        <v>0</v>
      </c>
      <c r="AB285" s="16">
        <f t="shared" si="73"/>
        <v>1.125</v>
      </c>
      <c r="AC285" s="16">
        <f t="shared" si="74"/>
        <v>1.1155999999999999</v>
      </c>
      <c r="AD285" s="16" t="str">
        <f t="shared" si="75"/>
        <v>—</v>
      </c>
      <c r="AE285" s="16">
        <f t="shared" si="76"/>
        <v>1.0844</v>
      </c>
      <c r="AF285" s="16">
        <f t="shared" si="77"/>
        <v>1.0807</v>
      </c>
      <c r="AG285" s="16">
        <f t="shared" si="78"/>
        <v>1.0505</v>
      </c>
      <c r="AH285" s="16" t="str">
        <f t="shared" si="79"/>
        <v>3B</v>
      </c>
      <c r="AI285" s="16">
        <f t="shared" si="80"/>
        <v>1.0569999999999999</v>
      </c>
      <c r="AJ285" s="16">
        <f t="shared" si="81"/>
        <v>1.0658000000000001</v>
      </c>
      <c r="AK285" s="16">
        <f t="shared" si="82"/>
        <v>1.0844</v>
      </c>
      <c r="AL285" s="16">
        <f t="shared" si="83"/>
        <v>1.0892999999999999</v>
      </c>
      <c r="AM285" s="16">
        <f t="shared" si="84"/>
        <v>1.125</v>
      </c>
      <c r="AR285" s="17"/>
      <c r="AS285" s="77"/>
    </row>
    <row r="286" spans="3:45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85"/>
        <v>11⁄8–18</v>
      </c>
      <c r="U286" s="16" t="str">
        <f t="shared" si="85"/>
        <v>UNEF</v>
      </c>
      <c r="W286" s="16" t="str">
        <f t="shared" si="69"/>
        <v>11⁄8–18</v>
      </c>
      <c r="X286" s="16" t="str">
        <f t="shared" si="70"/>
        <v>UNEF</v>
      </c>
      <c r="Y286" s="16" t="str">
        <f t="shared" si="71"/>
        <v>2A</v>
      </c>
      <c r="Z286" s="16" t="str">
        <f>CONCATENATE(Table6[[#This Row],[Column1]]," ",Table6[[#This Row],[Column2]]," ",Table6[[#This Row],[Column3]])</f>
        <v>11⁄8–18 UNEF 2A</v>
      </c>
      <c r="AA286" s="16">
        <f t="shared" si="72"/>
        <v>1.4E-3</v>
      </c>
      <c r="AB286" s="16">
        <f t="shared" si="73"/>
        <v>1.1235999999999999</v>
      </c>
      <c r="AC286" s="16">
        <f t="shared" si="74"/>
        <v>1.1149</v>
      </c>
      <c r="AD286" s="16" t="str">
        <f t="shared" si="75"/>
        <v>—</v>
      </c>
      <c r="AE286" s="16">
        <f t="shared" si="76"/>
        <v>1.0874999999999999</v>
      </c>
      <c r="AF286" s="16">
        <f t="shared" si="77"/>
        <v>1.0828</v>
      </c>
      <c r="AG286" s="16">
        <f t="shared" si="78"/>
        <v>1.0575000000000001</v>
      </c>
      <c r="AH286" s="16" t="str">
        <f t="shared" si="79"/>
        <v>2B</v>
      </c>
      <c r="AI286" s="16">
        <f t="shared" si="80"/>
        <v>1.0649999999999999</v>
      </c>
      <c r="AJ286" s="16">
        <f t="shared" si="81"/>
        <v>1.0780000000000001</v>
      </c>
      <c r="AK286" s="16">
        <f t="shared" si="82"/>
        <v>1.0889</v>
      </c>
      <c r="AL286" s="16">
        <f t="shared" si="83"/>
        <v>1.0951</v>
      </c>
      <c r="AM286" s="16">
        <f t="shared" si="84"/>
        <v>1.125</v>
      </c>
      <c r="AR286" s="17"/>
      <c r="AS286" s="77"/>
    </row>
    <row r="287" spans="3:45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85"/>
        <v>0</v>
      </c>
      <c r="U287" s="16">
        <f t="shared" si="85"/>
        <v>0</v>
      </c>
      <c r="W287" s="16" t="str">
        <f t="shared" si="69"/>
        <v>11⁄8–18</v>
      </c>
      <c r="X287" s="16" t="str">
        <f t="shared" si="70"/>
        <v>UNEF</v>
      </c>
      <c r="Y287" s="16" t="str">
        <f t="shared" si="71"/>
        <v>3A</v>
      </c>
      <c r="Z287" s="16" t="str">
        <f>CONCATENATE(Table6[[#This Row],[Column1]]," ",Table6[[#This Row],[Column2]]," ",Table6[[#This Row],[Column3]])</f>
        <v>11⁄8–18 UNEF 3A</v>
      </c>
      <c r="AA287" s="16">
        <f t="shared" si="72"/>
        <v>0</v>
      </c>
      <c r="AB287" s="16">
        <f t="shared" si="73"/>
        <v>1.125</v>
      </c>
      <c r="AC287" s="16">
        <f t="shared" si="74"/>
        <v>1.1163000000000001</v>
      </c>
      <c r="AD287" s="16" t="str">
        <f t="shared" si="75"/>
        <v>—</v>
      </c>
      <c r="AE287" s="16">
        <f t="shared" si="76"/>
        <v>1.0889</v>
      </c>
      <c r="AF287" s="16">
        <f t="shared" si="77"/>
        <v>1.0852999999999999</v>
      </c>
      <c r="AG287" s="16">
        <f t="shared" si="78"/>
        <v>1.0589</v>
      </c>
      <c r="AH287" s="16" t="str">
        <f t="shared" si="79"/>
        <v>3B</v>
      </c>
      <c r="AI287" s="16">
        <f t="shared" si="80"/>
        <v>1.0649999999999999</v>
      </c>
      <c r="AJ287" s="16">
        <f t="shared" si="81"/>
        <v>1.073</v>
      </c>
      <c r="AK287" s="16">
        <f t="shared" si="82"/>
        <v>1.0889</v>
      </c>
      <c r="AL287" s="16">
        <f t="shared" si="83"/>
        <v>1.0934999999999999</v>
      </c>
      <c r="AM287" s="16">
        <f t="shared" si="84"/>
        <v>1.125</v>
      </c>
      <c r="AR287" s="17"/>
      <c r="AS287" s="77"/>
    </row>
    <row r="288" spans="3:45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85"/>
        <v>11⁄8–20</v>
      </c>
      <c r="U288" s="16" t="str">
        <f t="shared" si="85"/>
        <v>UN</v>
      </c>
      <c r="W288" s="16" t="str">
        <f t="shared" si="69"/>
        <v>11⁄8–20</v>
      </c>
      <c r="X288" s="16" t="str">
        <f t="shared" si="70"/>
        <v>UN</v>
      </c>
      <c r="Y288" s="16" t="str">
        <f t="shared" si="71"/>
        <v>2A</v>
      </c>
      <c r="Z288" s="16" t="str">
        <f>CONCATENATE(Table6[[#This Row],[Column1]]," ",Table6[[#This Row],[Column2]]," ",Table6[[#This Row],[Column3]])</f>
        <v>11⁄8–20 UN 2A</v>
      </c>
      <c r="AA288" s="16">
        <f t="shared" si="72"/>
        <v>1.4E-3</v>
      </c>
      <c r="AB288" s="16">
        <f t="shared" si="73"/>
        <v>1.1235999999999999</v>
      </c>
      <c r="AC288" s="16">
        <f t="shared" si="74"/>
        <v>1.1154999999999999</v>
      </c>
      <c r="AD288" s="16" t="str">
        <f t="shared" si="75"/>
        <v>—</v>
      </c>
      <c r="AE288" s="16">
        <f t="shared" si="76"/>
        <v>1.0911</v>
      </c>
      <c r="AF288" s="16">
        <f t="shared" si="77"/>
        <v>1.0866</v>
      </c>
      <c r="AG288" s="16">
        <f t="shared" si="78"/>
        <v>1.0641</v>
      </c>
      <c r="AH288" s="16" t="str">
        <f t="shared" si="79"/>
        <v>2B</v>
      </c>
      <c r="AI288" s="16">
        <f t="shared" si="80"/>
        <v>1.071</v>
      </c>
      <c r="AJ288" s="16">
        <f t="shared" si="81"/>
        <v>1.0820000000000001</v>
      </c>
      <c r="AK288" s="16">
        <f t="shared" si="82"/>
        <v>1.0925</v>
      </c>
      <c r="AL288" s="16">
        <f t="shared" si="83"/>
        <v>1.0984</v>
      </c>
      <c r="AM288" s="16">
        <f t="shared" si="84"/>
        <v>1.125</v>
      </c>
      <c r="AR288" s="17"/>
      <c r="AS288" s="77"/>
    </row>
    <row r="289" spans="3:45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85"/>
        <v>0</v>
      </c>
      <c r="U289" s="16">
        <f t="shared" si="85"/>
        <v>0</v>
      </c>
      <c r="W289" s="16" t="str">
        <f t="shared" si="69"/>
        <v>11⁄8–20</v>
      </c>
      <c r="X289" s="16" t="str">
        <f t="shared" si="70"/>
        <v>UN</v>
      </c>
      <c r="Y289" s="16" t="str">
        <f t="shared" si="71"/>
        <v>3A</v>
      </c>
      <c r="Z289" s="16" t="str">
        <f>CONCATENATE(Table6[[#This Row],[Column1]]," ",Table6[[#This Row],[Column2]]," ",Table6[[#This Row],[Column3]])</f>
        <v>11⁄8–20 UN 3A</v>
      </c>
      <c r="AA289" s="16">
        <f t="shared" si="72"/>
        <v>0</v>
      </c>
      <c r="AB289" s="16">
        <f t="shared" si="73"/>
        <v>1.125</v>
      </c>
      <c r="AC289" s="16">
        <f t="shared" si="74"/>
        <v>1.1169</v>
      </c>
      <c r="AD289" s="16" t="str">
        <f t="shared" si="75"/>
        <v>—</v>
      </c>
      <c r="AE289" s="16">
        <f t="shared" si="76"/>
        <v>1.0925</v>
      </c>
      <c r="AF289" s="16">
        <f t="shared" si="77"/>
        <v>1.0891</v>
      </c>
      <c r="AG289" s="16">
        <f t="shared" si="78"/>
        <v>1.0654999999999999</v>
      </c>
      <c r="AH289" s="16" t="str">
        <f t="shared" si="79"/>
        <v>3B</v>
      </c>
      <c r="AI289" s="16">
        <f t="shared" si="80"/>
        <v>1.071</v>
      </c>
      <c r="AJ289" s="16">
        <f t="shared" si="81"/>
        <v>1.0787</v>
      </c>
      <c r="AK289" s="16">
        <f t="shared" si="82"/>
        <v>1.0925</v>
      </c>
      <c r="AL289" s="16">
        <f t="shared" si="83"/>
        <v>1.0969</v>
      </c>
      <c r="AM289" s="16">
        <f t="shared" si="84"/>
        <v>1.125</v>
      </c>
      <c r="AR289" s="17"/>
      <c r="AS289" s="77"/>
    </row>
    <row r="290" spans="3:45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85"/>
        <v>11⁄8–24</v>
      </c>
      <c r="U290" s="16" t="str">
        <f t="shared" si="85"/>
        <v>UNS</v>
      </c>
      <c r="W290" s="16" t="str">
        <f t="shared" si="69"/>
        <v>11⁄8–24</v>
      </c>
      <c r="X290" s="16" t="str">
        <f t="shared" si="70"/>
        <v>UNS</v>
      </c>
      <c r="Y290" s="16" t="str">
        <f t="shared" si="71"/>
        <v>2A</v>
      </c>
      <c r="Z290" s="16" t="str">
        <f>CONCATENATE(Table6[[#This Row],[Column1]]," ",Table6[[#This Row],[Column2]]," ",Table6[[#This Row],[Column3]])</f>
        <v>11⁄8–24 UNS 2A</v>
      </c>
      <c r="AA290" s="16">
        <f t="shared" si="72"/>
        <v>1.2999999999999999E-3</v>
      </c>
      <c r="AB290" s="16">
        <f t="shared" si="73"/>
        <v>1.1236999999999999</v>
      </c>
      <c r="AC290" s="16">
        <f t="shared" si="74"/>
        <v>1.1165</v>
      </c>
      <c r="AD290" s="16" t="str">
        <f t="shared" si="75"/>
        <v>—</v>
      </c>
      <c r="AE290" s="16">
        <f t="shared" si="76"/>
        <v>1.0966</v>
      </c>
      <c r="AF290" s="16">
        <f t="shared" si="77"/>
        <v>1.0924</v>
      </c>
      <c r="AG290" s="16">
        <f t="shared" si="78"/>
        <v>1.0742</v>
      </c>
      <c r="AH290" s="16" t="str">
        <f t="shared" si="79"/>
        <v>2B</v>
      </c>
      <c r="AI290" s="16">
        <f t="shared" si="80"/>
        <v>1.08</v>
      </c>
      <c r="AJ290" s="16">
        <f t="shared" si="81"/>
        <v>1.0900000000000001</v>
      </c>
      <c r="AK290" s="16">
        <f t="shared" si="82"/>
        <v>1.0979000000000001</v>
      </c>
      <c r="AL290" s="16">
        <f t="shared" si="83"/>
        <v>1.1033999999999999</v>
      </c>
      <c r="AM290" s="16">
        <f t="shared" si="84"/>
        <v>1.125</v>
      </c>
      <c r="AR290" s="17"/>
      <c r="AS290" s="77"/>
    </row>
    <row r="291" spans="3:45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85"/>
        <v>11⁄8–28</v>
      </c>
      <c r="U291" s="16" t="str">
        <f t="shared" si="85"/>
        <v>UN</v>
      </c>
      <c r="W291" s="16" t="str">
        <f t="shared" si="69"/>
        <v>11⁄8–28</v>
      </c>
      <c r="X291" s="16" t="str">
        <f t="shared" si="70"/>
        <v>UN</v>
      </c>
      <c r="Y291" s="16" t="str">
        <f t="shared" si="71"/>
        <v>2A</v>
      </c>
      <c r="Z291" s="16" t="str">
        <f>CONCATENATE(Table6[[#This Row],[Column1]]," ",Table6[[#This Row],[Column2]]," ",Table6[[#This Row],[Column3]])</f>
        <v>11⁄8–28 UN 2A</v>
      </c>
      <c r="AA291" s="16">
        <f t="shared" si="72"/>
        <v>1.1999999999999999E-3</v>
      </c>
      <c r="AB291" s="16">
        <f t="shared" si="73"/>
        <v>1.1237999999999999</v>
      </c>
      <c r="AC291" s="16">
        <f t="shared" si="74"/>
        <v>1.1173</v>
      </c>
      <c r="AD291" s="16" t="str">
        <f t="shared" si="75"/>
        <v>—</v>
      </c>
      <c r="AE291" s="16">
        <f t="shared" si="76"/>
        <v>1.1006</v>
      </c>
      <c r="AF291" s="16">
        <f t="shared" si="77"/>
        <v>1.0966</v>
      </c>
      <c r="AG291" s="16">
        <f t="shared" si="78"/>
        <v>1.0811999999999999</v>
      </c>
      <c r="AH291" s="16" t="str">
        <f t="shared" si="79"/>
        <v>2B</v>
      </c>
      <c r="AI291" s="16">
        <f t="shared" si="80"/>
        <v>1.0860000000000001</v>
      </c>
      <c r="AJ291" s="16">
        <f t="shared" si="81"/>
        <v>1.095</v>
      </c>
      <c r="AK291" s="16">
        <f t="shared" si="82"/>
        <v>1.1017999999999999</v>
      </c>
      <c r="AL291" s="16">
        <f t="shared" si="83"/>
        <v>1.107</v>
      </c>
      <c r="AM291" s="16">
        <f t="shared" si="84"/>
        <v>1.125</v>
      </c>
      <c r="AR291" s="17"/>
      <c r="AS291" s="77"/>
    </row>
    <row r="292" spans="3:45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85"/>
        <v>0</v>
      </c>
      <c r="U292" s="16">
        <f t="shared" si="85"/>
        <v>0</v>
      </c>
      <c r="W292" s="16" t="str">
        <f t="shared" si="69"/>
        <v>11⁄8–28</v>
      </c>
      <c r="X292" s="16" t="str">
        <f t="shared" si="70"/>
        <v>UN</v>
      </c>
      <c r="Y292" s="16" t="str">
        <f t="shared" si="71"/>
        <v>3A</v>
      </c>
      <c r="Z292" s="16" t="str">
        <f>CONCATENATE(Table6[[#This Row],[Column1]]," ",Table6[[#This Row],[Column2]]," ",Table6[[#This Row],[Column3]])</f>
        <v>11⁄8–28 UN 3A</v>
      </c>
      <c r="AA292" s="16">
        <f t="shared" si="72"/>
        <v>0</v>
      </c>
      <c r="AB292" s="16">
        <f t="shared" si="73"/>
        <v>1.125</v>
      </c>
      <c r="AC292" s="16">
        <f t="shared" si="74"/>
        <v>1.1185</v>
      </c>
      <c r="AD292" s="16" t="str">
        <f t="shared" si="75"/>
        <v>—</v>
      </c>
      <c r="AE292" s="16">
        <f t="shared" si="76"/>
        <v>1.1017999999999999</v>
      </c>
      <c r="AF292" s="16">
        <f t="shared" si="77"/>
        <v>1.0988</v>
      </c>
      <c r="AG292" s="16">
        <f t="shared" si="78"/>
        <v>1.0824</v>
      </c>
      <c r="AH292" s="16" t="str">
        <f t="shared" si="79"/>
        <v>3B</v>
      </c>
      <c r="AI292" s="16">
        <f t="shared" si="80"/>
        <v>1.0860000000000001</v>
      </c>
      <c r="AJ292" s="16">
        <f t="shared" si="81"/>
        <v>1.0926</v>
      </c>
      <c r="AK292" s="16">
        <f t="shared" si="82"/>
        <v>1.1017999999999999</v>
      </c>
      <c r="AL292" s="16">
        <f t="shared" si="83"/>
        <v>1.1056999999999999</v>
      </c>
      <c r="AM292" s="16">
        <f t="shared" si="84"/>
        <v>1.125</v>
      </c>
      <c r="AR292" s="17"/>
      <c r="AS292" s="77"/>
    </row>
    <row r="293" spans="3:45" x14ac:dyDescent="0.25">
      <c r="C293" s="16" t="s">
        <v>705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85"/>
        <v>13⁄16–8</v>
      </c>
      <c r="U293" s="16" t="str">
        <f t="shared" si="85"/>
        <v>UN</v>
      </c>
      <c r="W293" s="16" t="str">
        <f t="shared" si="69"/>
        <v>13⁄16–8</v>
      </c>
      <c r="X293" s="16" t="str">
        <f t="shared" si="70"/>
        <v>UN</v>
      </c>
      <c r="Y293" s="16" t="str">
        <f t="shared" si="71"/>
        <v>2A</v>
      </c>
      <c r="Z293" s="16" t="str">
        <f>CONCATENATE(Table6[[#This Row],[Column1]]," ",Table6[[#This Row],[Column2]]," ",Table6[[#This Row],[Column3]])</f>
        <v>13⁄16–8 UN 2A</v>
      </c>
      <c r="AA293" s="16">
        <f t="shared" si="72"/>
        <v>2.0999999999999999E-3</v>
      </c>
      <c r="AB293" s="16">
        <f t="shared" si="73"/>
        <v>1.1854</v>
      </c>
      <c r="AC293" s="16">
        <f t="shared" si="74"/>
        <v>1.1704000000000001</v>
      </c>
      <c r="AD293" s="16" t="str">
        <f t="shared" si="75"/>
        <v>—</v>
      </c>
      <c r="AE293" s="16">
        <f t="shared" si="76"/>
        <v>1.1042000000000001</v>
      </c>
      <c r="AF293" s="16">
        <f t="shared" si="77"/>
        <v>1.0972</v>
      </c>
      <c r="AG293" s="16">
        <f t="shared" si="78"/>
        <v>1.0366</v>
      </c>
      <c r="AH293" s="16" t="str">
        <f t="shared" si="79"/>
        <v>2B</v>
      </c>
      <c r="AI293" s="16">
        <f t="shared" si="80"/>
        <v>1.052</v>
      </c>
      <c r="AJ293" s="16">
        <f t="shared" si="81"/>
        <v>1.077</v>
      </c>
      <c r="AK293" s="16">
        <f t="shared" si="82"/>
        <v>1.1063000000000001</v>
      </c>
      <c r="AL293" s="16">
        <f t="shared" si="83"/>
        <v>1.1153999999999999</v>
      </c>
      <c r="AM293" s="16">
        <f t="shared" si="84"/>
        <v>1.1875</v>
      </c>
      <c r="AR293" s="17"/>
      <c r="AS293" s="77"/>
    </row>
    <row r="294" spans="3:45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85"/>
        <v>0</v>
      </c>
      <c r="U294" s="16">
        <f t="shared" si="85"/>
        <v>0</v>
      </c>
      <c r="W294" s="16" t="str">
        <f t="shared" si="69"/>
        <v>13⁄16–8</v>
      </c>
      <c r="X294" s="16" t="str">
        <f t="shared" si="70"/>
        <v>UN</v>
      </c>
      <c r="Y294" s="16" t="str">
        <f t="shared" si="71"/>
        <v>3A</v>
      </c>
      <c r="Z294" s="16" t="str">
        <f>CONCATENATE(Table6[[#This Row],[Column1]]," ",Table6[[#This Row],[Column2]]," ",Table6[[#This Row],[Column3]])</f>
        <v>13⁄16–8 UN 3A</v>
      </c>
      <c r="AA294" s="16">
        <f t="shared" si="72"/>
        <v>0</v>
      </c>
      <c r="AB294" s="16">
        <f t="shared" si="73"/>
        <v>1.1875</v>
      </c>
      <c r="AC294" s="16">
        <f t="shared" si="74"/>
        <v>1.1725000000000001</v>
      </c>
      <c r="AD294" s="16" t="str">
        <f t="shared" si="75"/>
        <v>—</v>
      </c>
      <c r="AE294" s="16">
        <f t="shared" si="76"/>
        <v>1.1063000000000001</v>
      </c>
      <c r="AF294" s="16">
        <f t="shared" si="77"/>
        <v>1.1011</v>
      </c>
      <c r="AG294" s="16">
        <f t="shared" si="78"/>
        <v>1.0387</v>
      </c>
      <c r="AH294" s="16" t="str">
        <f t="shared" si="79"/>
        <v>3B</v>
      </c>
      <c r="AI294" s="16">
        <f t="shared" si="80"/>
        <v>1.052</v>
      </c>
      <c r="AJ294" s="16">
        <f t="shared" si="81"/>
        <v>1.0671999999999999</v>
      </c>
      <c r="AK294" s="16">
        <f t="shared" si="82"/>
        <v>1.1063000000000001</v>
      </c>
      <c r="AL294" s="16">
        <f t="shared" si="83"/>
        <v>1.1131</v>
      </c>
      <c r="AM294" s="16">
        <f t="shared" si="84"/>
        <v>1.1875</v>
      </c>
      <c r="AR294" s="17"/>
      <c r="AS294" s="77"/>
    </row>
    <row r="295" spans="3:45" x14ac:dyDescent="0.25">
      <c r="C295" s="16" t="s">
        <v>660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85"/>
        <v>13⁄16–12</v>
      </c>
      <c r="U295" s="16" t="str">
        <f t="shared" si="85"/>
        <v>UN</v>
      </c>
      <c r="W295" s="16" t="str">
        <f t="shared" si="69"/>
        <v>13⁄16–12</v>
      </c>
      <c r="X295" s="16" t="str">
        <f t="shared" si="70"/>
        <v>UN</v>
      </c>
      <c r="Y295" s="16" t="str">
        <f t="shared" si="71"/>
        <v>2A</v>
      </c>
      <c r="Z295" s="16" t="str">
        <f>CONCATENATE(Table6[[#This Row],[Column1]]," ",Table6[[#This Row],[Column2]]," ",Table6[[#This Row],[Column3]])</f>
        <v>13⁄16–12 UN 2A</v>
      </c>
      <c r="AA295" s="16">
        <f t="shared" si="72"/>
        <v>1.6999999999999999E-3</v>
      </c>
      <c r="AB295" s="16">
        <f t="shared" si="73"/>
        <v>1.1858</v>
      </c>
      <c r="AC295" s="16">
        <f t="shared" si="74"/>
        <v>1.1744000000000001</v>
      </c>
      <c r="AD295" s="16" t="str">
        <f t="shared" si="75"/>
        <v>—</v>
      </c>
      <c r="AE295" s="16">
        <f t="shared" si="76"/>
        <v>1.1316999999999999</v>
      </c>
      <c r="AF295" s="16">
        <f t="shared" si="77"/>
        <v>1.1258999999999999</v>
      </c>
      <c r="AG295" s="16">
        <f t="shared" si="78"/>
        <v>1.0866</v>
      </c>
      <c r="AH295" s="16" t="str">
        <f t="shared" si="79"/>
        <v>2B</v>
      </c>
      <c r="AI295" s="16">
        <f t="shared" si="80"/>
        <v>1.097</v>
      </c>
      <c r="AJ295" s="16">
        <f t="shared" si="81"/>
        <v>1.115</v>
      </c>
      <c r="AK295" s="16">
        <f t="shared" si="82"/>
        <v>1.1334</v>
      </c>
      <c r="AL295" s="16">
        <f t="shared" si="83"/>
        <v>1.1409</v>
      </c>
      <c r="AM295" s="16">
        <f t="shared" si="84"/>
        <v>1.1875</v>
      </c>
      <c r="AR295" s="17"/>
      <c r="AS295" s="77"/>
    </row>
    <row r="296" spans="3:45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85"/>
        <v>0</v>
      </c>
      <c r="U296" s="16">
        <f t="shared" si="85"/>
        <v>0</v>
      </c>
      <c r="W296" s="16" t="str">
        <f t="shared" si="69"/>
        <v>13⁄16–12</v>
      </c>
      <c r="X296" s="16" t="str">
        <f t="shared" si="70"/>
        <v>UN</v>
      </c>
      <c r="Y296" s="16" t="str">
        <f t="shared" si="71"/>
        <v>3A</v>
      </c>
      <c r="Z296" s="16" t="str">
        <f>CONCATENATE(Table6[[#This Row],[Column1]]," ",Table6[[#This Row],[Column2]]," ",Table6[[#This Row],[Column3]])</f>
        <v>13⁄16–12 UN 3A</v>
      </c>
      <c r="AA296" s="16">
        <f t="shared" si="72"/>
        <v>0</v>
      </c>
      <c r="AB296" s="16">
        <f t="shared" si="73"/>
        <v>1.1875</v>
      </c>
      <c r="AC296" s="16">
        <f t="shared" si="74"/>
        <v>1.1760999999999999</v>
      </c>
      <c r="AD296" s="16" t="str">
        <f t="shared" si="75"/>
        <v>—</v>
      </c>
      <c r="AE296" s="16">
        <f t="shared" si="76"/>
        <v>1.1334</v>
      </c>
      <c r="AF296" s="16">
        <f t="shared" si="77"/>
        <v>1.1291</v>
      </c>
      <c r="AG296" s="16">
        <f t="shared" si="78"/>
        <v>1.0883</v>
      </c>
      <c r="AH296" s="16" t="str">
        <f t="shared" si="79"/>
        <v>3B</v>
      </c>
      <c r="AI296" s="16">
        <f t="shared" si="80"/>
        <v>1.097</v>
      </c>
      <c r="AJ296" s="16">
        <f t="shared" si="81"/>
        <v>1.1073</v>
      </c>
      <c r="AK296" s="16">
        <f t="shared" si="82"/>
        <v>1.1334</v>
      </c>
      <c r="AL296" s="16">
        <f t="shared" si="83"/>
        <v>1.139</v>
      </c>
      <c r="AM296" s="16">
        <f t="shared" si="84"/>
        <v>1.1875</v>
      </c>
      <c r="AR296" s="17"/>
      <c r="AS296" s="77"/>
    </row>
    <row r="297" spans="3:45" x14ac:dyDescent="0.25">
      <c r="C297" s="16" t="s">
        <v>661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85"/>
        <v>13⁄16–16</v>
      </c>
      <c r="U297" s="16" t="str">
        <f t="shared" si="85"/>
        <v>UN</v>
      </c>
      <c r="W297" s="16" t="str">
        <f t="shared" si="69"/>
        <v>13⁄16–16</v>
      </c>
      <c r="X297" s="16" t="str">
        <f t="shared" si="70"/>
        <v>UN</v>
      </c>
      <c r="Y297" s="16" t="str">
        <f t="shared" si="71"/>
        <v>2A</v>
      </c>
      <c r="Z297" s="16" t="str">
        <f>CONCATENATE(Table6[[#This Row],[Column1]]," ",Table6[[#This Row],[Column2]]," ",Table6[[#This Row],[Column3]])</f>
        <v>13⁄16–16 UN 2A</v>
      </c>
      <c r="AA297" s="16">
        <f t="shared" si="72"/>
        <v>1.5E-3</v>
      </c>
      <c r="AB297" s="16">
        <f t="shared" si="73"/>
        <v>1.1859999999999999</v>
      </c>
      <c r="AC297" s="16">
        <f t="shared" si="74"/>
        <v>1.1766000000000001</v>
      </c>
      <c r="AD297" s="16" t="str">
        <f t="shared" si="75"/>
        <v>—</v>
      </c>
      <c r="AE297" s="16">
        <f t="shared" si="76"/>
        <v>1.1454</v>
      </c>
      <c r="AF297" s="16">
        <f t="shared" si="77"/>
        <v>1.1403000000000001</v>
      </c>
      <c r="AG297" s="16">
        <f t="shared" si="78"/>
        <v>1.1114999999999999</v>
      </c>
      <c r="AH297" s="16" t="str">
        <f t="shared" si="79"/>
        <v>2B</v>
      </c>
      <c r="AI297" s="16">
        <f t="shared" si="80"/>
        <v>1.1200000000000001</v>
      </c>
      <c r="AJ297" s="16">
        <f t="shared" si="81"/>
        <v>1.1339999999999999</v>
      </c>
      <c r="AK297" s="16">
        <f t="shared" si="82"/>
        <v>1.1469</v>
      </c>
      <c r="AL297" s="16">
        <f t="shared" si="83"/>
        <v>1.1535</v>
      </c>
      <c r="AM297" s="16">
        <f t="shared" si="84"/>
        <v>1.1875</v>
      </c>
      <c r="AR297" s="17"/>
      <c r="AS297" s="77"/>
    </row>
    <row r="298" spans="3:45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85"/>
        <v>0</v>
      </c>
      <c r="U298" s="16">
        <f t="shared" si="85"/>
        <v>0</v>
      </c>
      <c r="W298" s="16" t="str">
        <f t="shared" si="69"/>
        <v>13⁄16–16</v>
      </c>
      <c r="X298" s="16" t="str">
        <f t="shared" si="70"/>
        <v>UN</v>
      </c>
      <c r="Y298" s="16" t="str">
        <f t="shared" si="71"/>
        <v>3A</v>
      </c>
      <c r="Z298" s="16" t="str">
        <f>CONCATENATE(Table6[[#This Row],[Column1]]," ",Table6[[#This Row],[Column2]]," ",Table6[[#This Row],[Column3]])</f>
        <v>13⁄16–16 UN 3A</v>
      </c>
      <c r="AA298" s="16">
        <f t="shared" si="72"/>
        <v>0</v>
      </c>
      <c r="AB298" s="16">
        <f t="shared" si="73"/>
        <v>1.1875</v>
      </c>
      <c r="AC298" s="16">
        <f t="shared" si="74"/>
        <v>1.1780999999999999</v>
      </c>
      <c r="AD298" s="16" t="str">
        <f t="shared" si="75"/>
        <v>—</v>
      </c>
      <c r="AE298" s="16">
        <f t="shared" si="76"/>
        <v>1.1469</v>
      </c>
      <c r="AF298" s="16">
        <f t="shared" si="77"/>
        <v>1.1431</v>
      </c>
      <c r="AG298" s="16">
        <f t="shared" si="78"/>
        <v>1.113</v>
      </c>
      <c r="AH298" s="16" t="str">
        <f t="shared" si="79"/>
        <v>3B</v>
      </c>
      <c r="AI298" s="16">
        <f t="shared" si="80"/>
        <v>1.1200000000000001</v>
      </c>
      <c r="AJ298" s="16">
        <f t="shared" si="81"/>
        <v>1.1283000000000001</v>
      </c>
      <c r="AK298" s="16">
        <f t="shared" si="82"/>
        <v>1.1469</v>
      </c>
      <c r="AL298" s="16">
        <f t="shared" si="83"/>
        <v>1.1518999999999999</v>
      </c>
      <c r="AM298" s="16">
        <f t="shared" si="84"/>
        <v>1.1875</v>
      </c>
      <c r="AR298" s="17"/>
      <c r="AS298" s="77"/>
    </row>
    <row r="299" spans="3:45" x14ac:dyDescent="0.25">
      <c r="C299" s="16" t="s">
        <v>706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85"/>
        <v>13⁄16–18</v>
      </c>
      <c r="U299" s="16" t="str">
        <f t="shared" si="85"/>
        <v>UNEF</v>
      </c>
      <c r="W299" s="16" t="str">
        <f t="shared" si="69"/>
        <v>13⁄16–18</v>
      </c>
      <c r="X299" s="16" t="str">
        <f t="shared" si="70"/>
        <v>UNEF</v>
      </c>
      <c r="Y299" s="16" t="str">
        <f t="shared" si="71"/>
        <v>2A</v>
      </c>
      <c r="Z299" s="16" t="str">
        <f>CONCATENATE(Table6[[#This Row],[Column1]]," ",Table6[[#This Row],[Column2]]," ",Table6[[#This Row],[Column3]])</f>
        <v>13⁄16–18 UNEF 2A</v>
      </c>
      <c r="AA299" s="16">
        <f t="shared" si="72"/>
        <v>1.5E-3</v>
      </c>
      <c r="AB299" s="16">
        <f t="shared" si="73"/>
        <v>1.1859999999999999</v>
      </c>
      <c r="AC299" s="16">
        <f t="shared" si="74"/>
        <v>1.1773</v>
      </c>
      <c r="AD299" s="16" t="str">
        <f t="shared" si="75"/>
        <v>—</v>
      </c>
      <c r="AE299" s="16">
        <f t="shared" si="76"/>
        <v>1.1498999999999999</v>
      </c>
      <c r="AF299" s="16">
        <f t="shared" si="77"/>
        <v>1.145</v>
      </c>
      <c r="AG299" s="16">
        <f t="shared" si="78"/>
        <v>1.1198999999999999</v>
      </c>
      <c r="AH299" s="16" t="str">
        <f t="shared" si="79"/>
        <v>2B</v>
      </c>
      <c r="AI299" s="16">
        <f t="shared" si="80"/>
        <v>1.127</v>
      </c>
      <c r="AJ299" s="16">
        <f t="shared" si="81"/>
        <v>1.1399999999999999</v>
      </c>
      <c r="AK299" s="16">
        <f t="shared" si="82"/>
        <v>1.1514</v>
      </c>
      <c r="AL299" s="16">
        <f t="shared" si="83"/>
        <v>1.1577</v>
      </c>
      <c r="AM299" s="16">
        <f t="shared" si="84"/>
        <v>1.1875</v>
      </c>
      <c r="AR299" s="17"/>
      <c r="AS299" s="77"/>
    </row>
    <row r="300" spans="3:45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85"/>
        <v>0</v>
      </c>
      <c r="U300" s="16">
        <f t="shared" si="85"/>
        <v>0</v>
      </c>
      <c r="W300" s="16" t="str">
        <f t="shared" si="69"/>
        <v>13⁄16–18</v>
      </c>
      <c r="X300" s="16" t="str">
        <f t="shared" si="70"/>
        <v>UNEF</v>
      </c>
      <c r="Y300" s="16" t="str">
        <f t="shared" si="71"/>
        <v>3A</v>
      </c>
      <c r="Z300" s="16" t="str">
        <f>CONCATENATE(Table6[[#This Row],[Column1]]," ",Table6[[#This Row],[Column2]]," ",Table6[[#This Row],[Column3]])</f>
        <v>13⁄16–18 UNEF 3A</v>
      </c>
      <c r="AA300" s="16">
        <f t="shared" si="72"/>
        <v>0</v>
      </c>
      <c r="AB300" s="16">
        <f t="shared" si="73"/>
        <v>1.1875</v>
      </c>
      <c r="AC300" s="16">
        <f t="shared" si="74"/>
        <v>1.1788000000000001</v>
      </c>
      <c r="AD300" s="16" t="str">
        <f t="shared" si="75"/>
        <v>—</v>
      </c>
      <c r="AE300" s="16">
        <f t="shared" si="76"/>
        <v>1.1514</v>
      </c>
      <c r="AF300" s="16">
        <f t="shared" si="77"/>
        <v>1.1477999999999999</v>
      </c>
      <c r="AG300" s="16">
        <f t="shared" si="78"/>
        <v>1.1214</v>
      </c>
      <c r="AH300" s="16" t="str">
        <f t="shared" si="79"/>
        <v>3B</v>
      </c>
      <c r="AI300" s="16">
        <f t="shared" si="80"/>
        <v>1.127</v>
      </c>
      <c r="AJ300" s="16">
        <f t="shared" si="81"/>
        <v>1.1355</v>
      </c>
      <c r="AK300" s="16">
        <f t="shared" si="82"/>
        <v>1.1514</v>
      </c>
      <c r="AL300" s="16">
        <f t="shared" si="83"/>
        <v>1.1560999999999999</v>
      </c>
      <c r="AM300" s="16">
        <f t="shared" si="84"/>
        <v>1.1875</v>
      </c>
      <c r="AR300" s="17"/>
      <c r="AS300" s="77"/>
    </row>
    <row r="301" spans="3:45" x14ac:dyDescent="0.25">
      <c r="C301" s="16" t="s">
        <v>662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85"/>
        <v>13⁄16–20</v>
      </c>
      <c r="U301" s="16" t="str">
        <f t="shared" si="85"/>
        <v>UN</v>
      </c>
      <c r="W301" s="16" t="str">
        <f t="shared" si="69"/>
        <v>13⁄16–20</v>
      </c>
      <c r="X301" s="16" t="str">
        <f t="shared" si="70"/>
        <v>UN</v>
      </c>
      <c r="Y301" s="16" t="str">
        <f t="shared" si="71"/>
        <v>2A</v>
      </c>
      <c r="Z301" s="16" t="str">
        <f>CONCATENATE(Table6[[#This Row],[Column1]]," ",Table6[[#This Row],[Column2]]," ",Table6[[#This Row],[Column3]])</f>
        <v>13⁄16–20 UN 2A</v>
      </c>
      <c r="AA301" s="16">
        <f t="shared" si="72"/>
        <v>1.4E-3</v>
      </c>
      <c r="AB301" s="16">
        <f t="shared" si="73"/>
        <v>1.1860999999999999</v>
      </c>
      <c r="AC301" s="16">
        <f t="shared" si="74"/>
        <v>1.1779999999999999</v>
      </c>
      <c r="AD301" s="16" t="str">
        <f t="shared" si="75"/>
        <v>—</v>
      </c>
      <c r="AE301" s="16">
        <f t="shared" si="76"/>
        <v>1.1536</v>
      </c>
      <c r="AF301" s="16">
        <f t="shared" si="77"/>
        <v>1.1489</v>
      </c>
      <c r="AG301" s="16">
        <f t="shared" si="78"/>
        <v>1.1266</v>
      </c>
      <c r="AH301" s="16" t="str">
        <f t="shared" si="79"/>
        <v>2B</v>
      </c>
      <c r="AI301" s="16">
        <f t="shared" si="80"/>
        <v>1.133</v>
      </c>
      <c r="AJ301" s="16">
        <f t="shared" si="81"/>
        <v>1.145</v>
      </c>
      <c r="AK301" s="16">
        <f t="shared" si="82"/>
        <v>1.155</v>
      </c>
      <c r="AL301" s="16">
        <f t="shared" si="83"/>
        <v>1.1611</v>
      </c>
      <c r="AM301" s="16">
        <f t="shared" si="84"/>
        <v>1.1875</v>
      </c>
      <c r="AR301" s="17"/>
      <c r="AS301" s="77"/>
    </row>
    <row r="302" spans="3:45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85"/>
        <v>0</v>
      </c>
      <c r="U302" s="16">
        <f t="shared" si="85"/>
        <v>0</v>
      </c>
      <c r="W302" s="16" t="str">
        <f t="shared" si="69"/>
        <v>13⁄16–20</v>
      </c>
      <c r="X302" s="16" t="str">
        <f t="shared" si="70"/>
        <v>UN</v>
      </c>
      <c r="Y302" s="16" t="str">
        <f t="shared" si="71"/>
        <v>3A</v>
      </c>
      <c r="Z302" s="16" t="str">
        <f>CONCATENATE(Table6[[#This Row],[Column1]]," ",Table6[[#This Row],[Column2]]," ",Table6[[#This Row],[Column3]])</f>
        <v>13⁄16–20 UN 3A</v>
      </c>
      <c r="AA302" s="16">
        <f t="shared" si="72"/>
        <v>0</v>
      </c>
      <c r="AB302" s="16">
        <f t="shared" si="73"/>
        <v>1.1875</v>
      </c>
      <c r="AC302" s="16">
        <f t="shared" si="74"/>
        <v>1.1794</v>
      </c>
      <c r="AD302" s="16" t="str">
        <f t="shared" si="75"/>
        <v>—</v>
      </c>
      <c r="AE302" s="16">
        <f t="shared" si="76"/>
        <v>1.155</v>
      </c>
      <c r="AF302" s="16">
        <f t="shared" si="77"/>
        <v>1.1515</v>
      </c>
      <c r="AG302" s="16">
        <f t="shared" si="78"/>
        <v>1.1279999999999999</v>
      </c>
      <c r="AH302" s="16" t="str">
        <f t="shared" si="79"/>
        <v>3B</v>
      </c>
      <c r="AI302" s="16">
        <f t="shared" si="80"/>
        <v>1.133</v>
      </c>
      <c r="AJ302" s="16">
        <f t="shared" si="81"/>
        <v>1.1412</v>
      </c>
      <c r="AK302" s="16">
        <f t="shared" si="82"/>
        <v>1.155</v>
      </c>
      <c r="AL302" s="16">
        <f t="shared" si="83"/>
        <v>1.1595</v>
      </c>
      <c r="AM302" s="16">
        <f t="shared" si="84"/>
        <v>1.1875</v>
      </c>
      <c r="AR302" s="17"/>
      <c r="AS302" s="77"/>
    </row>
    <row r="303" spans="3:45" x14ac:dyDescent="0.25">
      <c r="C303" s="16" t="s">
        <v>663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85"/>
        <v>13⁄16–28</v>
      </c>
      <c r="U303" s="16" t="str">
        <f t="shared" si="85"/>
        <v>UN</v>
      </c>
      <c r="W303" s="16" t="str">
        <f t="shared" si="69"/>
        <v>13⁄16–28</v>
      </c>
      <c r="X303" s="16" t="str">
        <f t="shared" si="70"/>
        <v>UN</v>
      </c>
      <c r="Y303" s="16" t="str">
        <f t="shared" si="71"/>
        <v>2A</v>
      </c>
      <c r="Z303" s="16" t="str">
        <f>CONCATENATE(Table6[[#This Row],[Column1]]," ",Table6[[#This Row],[Column2]]," ",Table6[[#This Row],[Column3]])</f>
        <v>13⁄16–28 UN 2A</v>
      </c>
      <c r="AA303" s="16">
        <f t="shared" si="72"/>
        <v>1.1999999999999999E-3</v>
      </c>
      <c r="AB303" s="16">
        <f t="shared" si="73"/>
        <v>1.1862999999999999</v>
      </c>
      <c r="AC303" s="16">
        <f t="shared" si="74"/>
        <v>1.1798</v>
      </c>
      <c r="AD303" s="16" t="str">
        <f t="shared" si="75"/>
        <v>—</v>
      </c>
      <c r="AE303" s="16">
        <f t="shared" si="76"/>
        <v>1.1631</v>
      </c>
      <c r="AF303" s="16">
        <f t="shared" si="77"/>
        <v>1.159</v>
      </c>
      <c r="AG303" s="16">
        <f t="shared" si="78"/>
        <v>1.1436999999999999</v>
      </c>
      <c r="AH303" s="16" t="str">
        <f t="shared" si="79"/>
        <v>2B</v>
      </c>
      <c r="AI303" s="16">
        <f t="shared" si="80"/>
        <v>1.149</v>
      </c>
      <c r="AJ303" s="16">
        <f t="shared" si="81"/>
        <v>1.157</v>
      </c>
      <c r="AK303" s="16">
        <f t="shared" si="82"/>
        <v>1.1642999999999999</v>
      </c>
      <c r="AL303" s="16">
        <f t="shared" si="83"/>
        <v>1.1696</v>
      </c>
      <c r="AM303" s="16">
        <f t="shared" si="84"/>
        <v>1.1875</v>
      </c>
      <c r="AR303" s="17"/>
      <c r="AS303" s="77"/>
    </row>
    <row r="304" spans="3:45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85"/>
        <v>0</v>
      </c>
      <c r="U304" s="16">
        <f t="shared" si="85"/>
        <v>0</v>
      </c>
      <c r="W304" s="16" t="str">
        <f t="shared" si="69"/>
        <v>13⁄16–28</v>
      </c>
      <c r="X304" s="16" t="str">
        <f t="shared" si="70"/>
        <v>UN</v>
      </c>
      <c r="Y304" s="16" t="str">
        <f t="shared" si="71"/>
        <v>3A</v>
      </c>
      <c r="Z304" s="16" t="str">
        <f>CONCATENATE(Table6[[#This Row],[Column1]]," ",Table6[[#This Row],[Column2]]," ",Table6[[#This Row],[Column3]])</f>
        <v>13⁄16–28 UN 3A</v>
      </c>
      <c r="AA304" s="16">
        <f t="shared" si="72"/>
        <v>0</v>
      </c>
      <c r="AB304" s="16">
        <f t="shared" si="73"/>
        <v>1.1875</v>
      </c>
      <c r="AC304" s="16">
        <f t="shared" si="74"/>
        <v>1.181</v>
      </c>
      <c r="AD304" s="16" t="str">
        <f t="shared" si="75"/>
        <v>—</v>
      </c>
      <c r="AE304" s="16">
        <f t="shared" si="76"/>
        <v>1.1642999999999999</v>
      </c>
      <c r="AF304" s="16">
        <f t="shared" si="77"/>
        <v>1.1612</v>
      </c>
      <c r="AG304" s="16">
        <f t="shared" si="78"/>
        <v>1.1449</v>
      </c>
      <c r="AH304" s="16" t="str">
        <f t="shared" si="79"/>
        <v>3B</v>
      </c>
      <c r="AI304" s="16">
        <f t="shared" si="80"/>
        <v>1.149</v>
      </c>
      <c r="AJ304" s="16">
        <f t="shared" si="81"/>
        <v>1.1551</v>
      </c>
      <c r="AK304" s="16">
        <f t="shared" si="82"/>
        <v>1.1642999999999999</v>
      </c>
      <c r="AL304" s="16">
        <f t="shared" si="83"/>
        <v>1.1682999999999999</v>
      </c>
      <c r="AM304" s="16">
        <f t="shared" si="84"/>
        <v>1.1875</v>
      </c>
      <c r="AR304" s="17"/>
      <c r="AS304" s="77"/>
    </row>
    <row r="305" spans="3:45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85"/>
        <v>11⁄4–7</v>
      </c>
      <c r="U305" s="16" t="str">
        <f t="shared" si="85"/>
        <v>UNC</v>
      </c>
      <c r="W305" s="16" t="str">
        <f t="shared" si="69"/>
        <v>11⁄4–7</v>
      </c>
      <c r="X305" s="16" t="str">
        <f t="shared" si="70"/>
        <v>UNC</v>
      </c>
      <c r="Y305" s="16" t="str">
        <f t="shared" si="71"/>
        <v>1A</v>
      </c>
      <c r="Z305" s="16" t="str">
        <f>CONCATENATE(Table6[[#This Row],[Column1]]," ",Table6[[#This Row],[Column2]]," ",Table6[[#This Row],[Column3]])</f>
        <v>11⁄4–7 UNC 1A</v>
      </c>
      <c r="AA305" s="16">
        <f t="shared" si="72"/>
        <v>2.2000000000000001E-3</v>
      </c>
      <c r="AB305" s="16">
        <f t="shared" si="73"/>
        <v>1.2478</v>
      </c>
      <c r="AC305" s="16">
        <f t="shared" si="74"/>
        <v>1.2232000000000001</v>
      </c>
      <c r="AD305" s="16" t="str">
        <f t="shared" si="75"/>
        <v>—</v>
      </c>
      <c r="AE305" s="16">
        <f t="shared" si="76"/>
        <v>1.155</v>
      </c>
      <c r="AF305" s="16">
        <f t="shared" si="77"/>
        <v>1.1438999999999999</v>
      </c>
      <c r="AG305" s="16">
        <f t="shared" si="78"/>
        <v>1.0777000000000001</v>
      </c>
      <c r="AH305" s="16" t="str">
        <f t="shared" si="79"/>
        <v>1B</v>
      </c>
      <c r="AI305" s="16">
        <f t="shared" si="80"/>
        <v>1.095</v>
      </c>
      <c r="AJ305" s="16">
        <f t="shared" si="81"/>
        <v>1.123</v>
      </c>
      <c r="AK305" s="16">
        <f t="shared" si="82"/>
        <v>1.1572</v>
      </c>
      <c r="AL305" s="16">
        <f t="shared" si="83"/>
        <v>1.1716</v>
      </c>
      <c r="AM305" s="16">
        <f t="shared" si="84"/>
        <v>1.25</v>
      </c>
      <c r="AR305" s="17"/>
      <c r="AS305" s="77"/>
    </row>
    <row r="306" spans="3:45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85"/>
        <v>0</v>
      </c>
      <c r="U306" s="16">
        <f t="shared" si="85"/>
        <v>0</v>
      </c>
      <c r="W306" s="16" t="str">
        <f t="shared" si="69"/>
        <v>11⁄4–7</v>
      </c>
      <c r="X306" s="16" t="str">
        <f t="shared" si="70"/>
        <v>UNC</v>
      </c>
      <c r="Y306" s="16" t="str">
        <f t="shared" si="71"/>
        <v>2A</v>
      </c>
      <c r="Z306" s="16" t="str">
        <f>CONCATENATE(Table6[[#This Row],[Column1]]," ",Table6[[#This Row],[Column2]]," ",Table6[[#This Row],[Column3]])</f>
        <v>11⁄4–7 UNC 2A</v>
      </c>
      <c r="AA306" s="16">
        <f t="shared" si="72"/>
        <v>2.2000000000000001E-3</v>
      </c>
      <c r="AB306" s="16">
        <f t="shared" si="73"/>
        <v>1.2478</v>
      </c>
      <c r="AC306" s="16">
        <f t="shared" si="74"/>
        <v>1.2314000000000001</v>
      </c>
      <c r="AD306" s="16">
        <f t="shared" si="75"/>
        <v>1.2232000000000001</v>
      </c>
      <c r="AE306" s="16">
        <f t="shared" si="76"/>
        <v>1.155</v>
      </c>
      <c r="AF306" s="16">
        <f t="shared" si="77"/>
        <v>1.1476</v>
      </c>
      <c r="AG306" s="16">
        <f t="shared" si="78"/>
        <v>1.0777000000000001</v>
      </c>
      <c r="AH306" s="16" t="str">
        <f t="shared" si="79"/>
        <v>2B</v>
      </c>
      <c r="AI306" s="16">
        <f t="shared" si="80"/>
        <v>1.095</v>
      </c>
      <c r="AJ306" s="16">
        <f t="shared" si="81"/>
        <v>1.123</v>
      </c>
      <c r="AK306" s="16">
        <f t="shared" si="82"/>
        <v>1.1572</v>
      </c>
      <c r="AL306" s="16">
        <f t="shared" si="83"/>
        <v>1.1668000000000001</v>
      </c>
      <c r="AM306" s="16">
        <f t="shared" si="84"/>
        <v>1.25</v>
      </c>
      <c r="AR306" s="17"/>
      <c r="AS306" s="77"/>
    </row>
    <row r="307" spans="3:45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85"/>
        <v>0</v>
      </c>
      <c r="U307" s="16">
        <f t="shared" si="85"/>
        <v>0</v>
      </c>
      <c r="W307" s="16" t="str">
        <f t="shared" si="69"/>
        <v>11⁄4–7</v>
      </c>
      <c r="X307" s="16" t="str">
        <f t="shared" si="70"/>
        <v>UNC</v>
      </c>
      <c r="Y307" s="16" t="str">
        <f t="shared" si="71"/>
        <v>3A</v>
      </c>
      <c r="Z307" s="16" t="str">
        <f>CONCATENATE(Table6[[#This Row],[Column1]]," ",Table6[[#This Row],[Column2]]," ",Table6[[#This Row],[Column3]])</f>
        <v>11⁄4–7 UNC 3A</v>
      </c>
      <c r="AA307" s="16">
        <f t="shared" si="72"/>
        <v>0</v>
      </c>
      <c r="AB307" s="16">
        <f t="shared" si="73"/>
        <v>1.25</v>
      </c>
      <c r="AC307" s="16">
        <f t="shared" si="74"/>
        <v>1.2336</v>
      </c>
      <c r="AD307" s="16" t="str">
        <f t="shared" si="75"/>
        <v>—</v>
      </c>
      <c r="AE307" s="16">
        <f t="shared" si="76"/>
        <v>1.1572</v>
      </c>
      <c r="AF307" s="16">
        <f t="shared" si="77"/>
        <v>1.1516999999999999</v>
      </c>
      <c r="AG307" s="16">
        <f t="shared" si="78"/>
        <v>1.0799000000000001</v>
      </c>
      <c r="AH307" s="16" t="str">
        <f t="shared" si="79"/>
        <v>3B</v>
      </c>
      <c r="AI307" s="16">
        <f t="shared" si="80"/>
        <v>1.095</v>
      </c>
      <c r="AJ307" s="16">
        <f t="shared" si="81"/>
        <v>1.1125</v>
      </c>
      <c r="AK307" s="16">
        <f t="shared" si="82"/>
        <v>1.1572</v>
      </c>
      <c r="AL307" s="16">
        <f t="shared" si="83"/>
        <v>1.1644000000000001</v>
      </c>
      <c r="AM307" s="16">
        <f t="shared" si="84"/>
        <v>1.25</v>
      </c>
      <c r="AR307" s="17"/>
      <c r="AS307" s="77"/>
    </row>
    <row r="308" spans="3:45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85"/>
        <v>11⁄4–8</v>
      </c>
      <c r="U308" s="16" t="str">
        <f t="shared" si="85"/>
        <v>UN</v>
      </c>
      <c r="W308" s="16" t="str">
        <f t="shared" si="69"/>
        <v>11⁄4–8</v>
      </c>
      <c r="X308" s="16" t="str">
        <f t="shared" si="70"/>
        <v>UN</v>
      </c>
      <c r="Y308" s="16" t="str">
        <f t="shared" si="71"/>
        <v>2A</v>
      </c>
      <c r="Z308" s="16" t="str">
        <f>CONCATENATE(Table6[[#This Row],[Column1]]," ",Table6[[#This Row],[Column2]]," ",Table6[[#This Row],[Column3]])</f>
        <v>11⁄4–8 UN 2A</v>
      </c>
      <c r="AA308" s="16">
        <f t="shared" si="72"/>
        <v>2.0999999999999999E-3</v>
      </c>
      <c r="AB308" s="16">
        <f t="shared" si="73"/>
        <v>1.2479</v>
      </c>
      <c r="AC308" s="16">
        <f t="shared" si="74"/>
        <v>1.2329000000000001</v>
      </c>
      <c r="AD308" s="16">
        <f t="shared" si="75"/>
        <v>1.2254</v>
      </c>
      <c r="AE308" s="16">
        <f t="shared" si="76"/>
        <v>1.1667000000000001</v>
      </c>
      <c r="AF308" s="16">
        <f t="shared" si="77"/>
        <v>1.1597</v>
      </c>
      <c r="AG308" s="16">
        <f t="shared" si="78"/>
        <v>1.0991</v>
      </c>
      <c r="AH308" s="16" t="str">
        <f t="shared" si="79"/>
        <v>2B</v>
      </c>
      <c r="AI308" s="16">
        <f t="shared" si="80"/>
        <v>1.115</v>
      </c>
      <c r="AJ308" s="16">
        <f t="shared" si="81"/>
        <v>1.1399999999999999</v>
      </c>
      <c r="AK308" s="16">
        <f t="shared" si="82"/>
        <v>1.1688000000000001</v>
      </c>
      <c r="AL308" s="16">
        <f t="shared" si="83"/>
        <v>1.1779999999999999</v>
      </c>
      <c r="AM308" s="16">
        <f t="shared" si="84"/>
        <v>1.25</v>
      </c>
      <c r="AR308" s="17"/>
      <c r="AS308" s="77"/>
    </row>
    <row r="309" spans="3:45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85"/>
        <v>0</v>
      </c>
      <c r="U309" s="16">
        <f t="shared" si="85"/>
        <v>0</v>
      </c>
      <c r="W309" s="16" t="str">
        <f t="shared" si="69"/>
        <v>11⁄4–8</v>
      </c>
      <c r="X309" s="16" t="str">
        <f t="shared" si="70"/>
        <v>UN</v>
      </c>
      <c r="Y309" s="16" t="str">
        <f t="shared" si="71"/>
        <v>3A</v>
      </c>
      <c r="Z309" s="16" t="str">
        <f>CONCATENATE(Table6[[#This Row],[Column1]]," ",Table6[[#This Row],[Column2]]," ",Table6[[#This Row],[Column3]])</f>
        <v>11⁄4–8 UN 3A</v>
      </c>
      <c r="AA309" s="16">
        <f t="shared" si="72"/>
        <v>0</v>
      </c>
      <c r="AB309" s="16">
        <f t="shared" si="73"/>
        <v>1.25</v>
      </c>
      <c r="AC309" s="16">
        <f t="shared" si="74"/>
        <v>1.2350000000000001</v>
      </c>
      <c r="AD309" s="16" t="str">
        <f t="shared" si="75"/>
        <v>—</v>
      </c>
      <c r="AE309" s="16">
        <f t="shared" si="76"/>
        <v>1.1688000000000001</v>
      </c>
      <c r="AF309" s="16">
        <f t="shared" si="77"/>
        <v>1.1635</v>
      </c>
      <c r="AG309" s="16">
        <f t="shared" si="78"/>
        <v>1.1012</v>
      </c>
      <c r="AH309" s="16" t="str">
        <f t="shared" si="79"/>
        <v>3B</v>
      </c>
      <c r="AI309" s="16">
        <f t="shared" si="80"/>
        <v>1.115</v>
      </c>
      <c r="AJ309" s="16">
        <f t="shared" si="81"/>
        <v>1.1296999999999999</v>
      </c>
      <c r="AK309" s="16">
        <f t="shared" si="82"/>
        <v>1.1688000000000001</v>
      </c>
      <c r="AL309" s="16">
        <f t="shared" si="83"/>
        <v>1.1757</v>
      </c>
      <c r="AM309" s="16">
        <f t="shared" si="84"/>
        <v>1.25</v>
      </c>
      <c r="AR309" s="17"/>
      <c r="AS309" s="77"/>
    </row>
    <row r="310" spans="3:45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85"/>
        <v>11⁄4–10</v>
      </c>
      <c r="U310" s="16" t="str">
        <f t="shared" si="85"/>
        <v>UNS</v>
      </c>
      <c r="W310" s="16" t="str">
        <f t="shared" si="69"/>
        <v>11⁄4–10</v>
      </c>
      <c r="X310" s="16" t="str">
        <f t="shared" si="70"/>
        <v>UNS</v>
      </c>
      <c r="Y310" s="16" t="str">
        <f t="shared" si="71"/>
        <v>2A</v>
      </c>
      <c r="Z310" s="16" t="str">
        <f>CONCATENATE(Table6[[#This Row],[Column1]]," ",Table6[[#This Row],[Column2]]," ",Table6[[#This Row],[Column3]])</f>
        <v>11⁄4–10 UNS 2A</v>
      </c>
      <c r="AA310" s="16">
        <f t="shared" si="72"/>
        <v>1.9E-3</v>
      </c>
      <c r="AB310" s="16">
        <f t="shared" si="73"/>
        <v>1.2481</v>
      </c>
      <c r="AC310" s="16">
        <f t="shared" si="74"/>
        <v>1.2352000000000001</v>
      </c>
      <c r="AD310" s="16" t="str">
        <f t="shared" si="75"/>
        <v>—</v>
      </c>
      <c r="AE310" s="16">
        <f t="shared" si="76"/>
        <v>1.1831</v>
      </c>
      <c r="AF310" s="16">
        <f t="shared" si="77"/>
        <v>1.1768000000000001</v>
      </c>
      <c r="AG310" s="16">
        <f t="shared" si="78"/>
        <v>1.1291</v>
      </c>
      <c r="AH310" s="16" t="str">
        <f t="shared" si="79"/>
        <v>2B</v>
      </c>
      <c r="AI310" s="16">
        <f t="shared" si="80"/>
        <v>1.1419999999999999</v>
      </c>
      <c r="AJ310" s="16">
        <f t="shared" si="81"/>
        <v>1.163</v>
      </c>
      <c r="AK310" s="16">
        <f t="shared" si="82"/>
        <v>1.1850000000000001</v>
      </c>
      <c r="AL310" s="16">
        <f t="shared" si="83"/>
        <v>1.1932</v>
      </c>
      <c r="AM310" s="16">
        <f t="shared" si="84"/>
        <v>1.25</v>
      </c>
      <c r="AR310" s="17"/>
      <c r="AS310" s="77"/>
    </row>
    <row r="311" spans="3:45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85"/>
        <v>11⁄4–12</v>
      </c>
      <c r="U311" s="16" t="str">
        <f t="shared" si="85"/>
        <v>UNF</v>
      </c>
      <c r="W311" s="16" t="str">
        <f t="shared" si="69"/>
        <v>11⁄4–12</v>
      </c>
      <c r="X311" s="16" t="str">
        <f t="shared" si="70"/>
        <v>UNF</v>
      </c>
      <c r="Y311" s="16" t="str">
        <f t="shared" si="71"/>
        <v>1A</v>
      </c>
      <c r="Z311" s="16" t="str">
        <f>CONCATENATE(Table6[[#This Row],[Column1]]," ",Table6[[#This Row],[Column2]]," ",Table6[[#This Row],[Column3]])</f>
        <v>11⁄4–12 UNF 1A</v>
      </c>
      <c r="AA311" s="16">
        <f t="shared" si="72"/>
        <v>1.8E-3</v>
      </c>
      <c r="AB311" s="16">
        <f t="shared" si="73"/>
        <v>1.2482</v>
      </c>
      <c r="AC311" s="16">
        <f t="shared" si="74"/>
        <v>1.2310000000000001</v>
      </c>
      <c r="AD311" s="16" t="str">
        <f t="shared" si="75"/>
        <v>—</v>
      </c>
      <c r="AE311" s="16">
        <f t="shared" si="76"/>
        <v>1.1940999999999999</v>
      </c>
      <c r="AF311" s="16">
        <f t="shared" si="77"/>
        <v>1.1849000000000001</v>
      </c>
      <c r="AG311" s="16">
        <f t="shared" si="78"/>
        <v>1.149</v>
      </c>
      <c r="AH311" s="16" t="str">
        <f t="shared" si="79"/>
        <v>1B</v>
      </c>
      <c r="AI311" s="16">
        <f t="shared" si="80"/>
        <v>1.1599999999999999</v>
      </c>
      <c r="AJ311" s="16">
        <f t="shared" si="81"/>
        <v>1.1779999999999999</v>
      </c>
      <c r="AK311" s="16">
        <f t="shared" si="82"/>
        <v>1.1959</v>
      </c>
      <c r="AL311" s="16">
        <f t="shared" si="83"/>
        <v>1.2079</v>
      </c>
      <c r="AM311" s="16">
        <f t="shared" si="84"/>
        <v>1.25</v>
      </c>
      <c r="AR311" s="17"/>
      <c r="AS311" s="77"/>
    </row>
    <row r="312" spans="3:45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85"/>
        <v>0</v>
      </c>
      <c r="U312" s="16">
        <f t="shared" si="85"/>
        <v>0</v>
      </c>
      <c r="W312" s="16" t="str">
        <f t="shared" si="69"/>
        <v>11⁄4–12</v>
      </c>
      <c r="X312" s="16" t="str">
        <f t="shared" si="70"/>
        <v>UNF</v>
      </c>
      <c r="Y312" s="16" t="str">
        <f t="shared" si="71"/>
        <v>2A</v>
      </c>
      <c r="Z312" s="16" t="str">
        <f>CONCATENATE(Table6[[#This Row],[Column1]]," ",Table6[[#This Row],[Column2]]," ",Table6[[#This Row],[Column3]])</f>
        <v>11⁄4–12 UNF 2A</v>
      </c>
      <c r="AA312" s="16">
        <f t="shared" si="72"/>
        <v>1.8E-3</v>
      </c>
      <c r="AB312" s="16">
        <f t="shared" si="73"/>
        <v>1.2482</v>
      </c>
      <c r="AC312" s="16">
        <f t="shared" si="74"/>
        <v>1.2367999999999999</v>
      </c>
      <c r="AD312" s="16" t="str">
        <f t="shared" si="75"/>
        <v>—</v>
      </c>
      <c r="AE312" s="16">
        <f t="shared" si="76"/>
        <v>1.1940999999999999</v>
      </c>
      <c r="AF312" s="16">
        <f t="shared" si="77"/>
        <v>1.1879</v>
      </c>
      <c r="AG312" s="16">
        <f t="shared" si="78"/>
        <v>1.149</v>
      </c>
      <c r="AH312" s="16" t="str">
        <f t="shared" si="79"/>
        <v>2B</v>
      </c>
      <c r="AI312" s="16">
        <f t="shared" si="80"/>
        <v>1.1599999999999999</v>
      </c>
      <c r="AJ312" s="16">
        <f t="shared" si="81"/>
        <v>1.1779999999999999</v>
      </c>
      <c r="AK312" s="16">
        <f t="shared" si="82"/>
        <v>1.1959</v>
      </c>
      <c r="AL312" s="16">
        <f t="shared" si="83"/>
        <v>1.2039</v>
      </c>
      <c r="AM312" s="16">
        <f t="shared" si="84"/>
        <v>1.25</v>
      </c>
      <c r="AR312" s="17"/>
      <c r="AS312" s="77"/>
    </row>
    <row r="313" spans="3:45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85"/>
        <v>0</v>
      </c>
      <c r="U313" s="16">
        <f t="shared" si="85"/>
        <v>0</v>
      </c>
      <c r="W313" s="16" t="str">
        <f t="shared" si="69"/>
        <v>11⁄4–12</v>
      </c>
      <c r="X313" s="16" t="str">
        <f t="shared" si="70"/>
        <v>UNF</v>
      </c>
      <c r="Y313" s="16" t="str">
        <f t="shared" si="71"/>
        <v>3A</v>
      </c>
      <c r="Z313" s="16" t="str">
        <f>CONCATENATE(Table6[[#This Row],[Column1]]," ",Table6[[#This Row],[Column2]]," ",Table6[[#This Row],[Column3]])</f>
        <v>11⁄4–12 UNF 3A</v>
      </c>
      <c r="AA313" s="16">
        <f t="shared" si="72"/>
        <v>0</v>
      </c>
      <c r="AB313" s="16">
        <f t="shared" si="73"/>
        <v>1.25</v>
      </c>
      <c r="AC313" s="16">
        <f t="shared" si="74"/>
        <v>1.2385999999999999</v>
      </c>
      <c r="AD313" s="16" t="str">
        <f t="shared" si="75"/>
        <v>—</v>
      </c>
      <c r="AE313" s="16">
        <f t="shared" si="76"/>
        <v>1.1959</v>
      </c>
      <c r="AF313" s="16">
        <f t="shared" si="77"/>
        <v>1.1913</v>
      </c>
      <c r="AG313" s="16">
        <f t="shared" si="78"/>
        <v>1.1508</v>
      </c>
      <c r="AH313" s="16" t="str">
        <f t="shared" si="79"/>
        <v>3B</v>
      </c>
      <c r="AI313" s="16">
        <f t="shared" si="80"/>
        <v>1.1599999999999999</v>
      </c>
      <c r="AJ313" s="16">
        <f t="shared" si="81"/>
        <v>1.1698</v>
      </c>
      <c r="AK313" s="16">
        <f t="shared" si="82"/>
        <v>1.1959</v>
      </c>
      <c r="AL313" s="16">
        <f t="shared" si="83"/>
        <v>1.2019</v>
      </c>
      <c r="AM313" s="16">
        <f t="shared" si="84"/>
        <v>1.25</v>
      </c>
      <c r="AR313" s="17"/>
      <c r="AS313" s="77"/>
    </row>
    <row r="314" spans="3:45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85"/>
        <v>11⁄4–14</v>
      </c>
      <c r="U314" s="16" t="str">
        <f t="shared" si="85"/>
        <v>UNS</v>
      </c>
      <c r="W314" s="16" t="str">
        <f t="shared" si="69"/>
        <v>11⁄4–14</v>
      </c>
      <c r="X314" s="16" t="str">
        <f t="shared" si="70"/>
        <v>UNS</v>
      </c>
      <c r="Y314" s="16" t="str">
        <f t="shared" si="71"/>
        <v>2A</v>
      </c>
      <c r="Z314" s="16" t="str">
        <f>CONCATENATE(Table6[[#This Row],[Column1]]," ",Table6[[#This Row],[Column2]]," ",Table6[[#This Row],[Column3]])</f>
        <v>11⁄4–14 UNS 2A</v>
      </c>
      <c r="AA314" s="16">
        <f t="shared" si="72"/>
        <v>1.6000000000000001E-3</v>
      </c>
      <c r="AB314" s="16">
        <f t="shared" si="73"/>
        <v>1.2484</v>
      </c>
      <c r="AC314" s="16">
        <f t="shared" si="74"/>
        <v>1.2381</v>
      </c>
      <c r="AD314" s="16" t="str">
        <f t="shared" si="75"/>
        <v>—</v>
      </c>
      <c r="AE314" s="16">
        <f t="shared" si="76"/>
        <v>1.202</v>
      </c>
      <c r="AF314" s="16">
        <f t="shared" si="77"/>
        <v>1.1966000000000001</v>
      </c>
      <c r="AG314" s="16">
        <f t="shared" si="78"/>
        <v>1.1634</v>
      </c>
      <c r="AH314" s="16" t="str">
        <f t="shared" si="79"/>
        <v>2B</v>
      </c>
      <c r="AI314" s="16">
        <f t="shared" si="80"/>
        <v>1.173</v>
      </c>
      <c r="AJ314" s="16">
        <f t="shared" si="81"/>
        <v>1.1879999999999999</v>
      </c>
      <c r="AK314" s="16">
        <f t="shared" si="82"/>
        <v>1.2036</v>
      </c>
      <c r="AL314" s="16">
        <f t="shared" si="83"/>
        <v>1.2105999999999999</v>
      </c>
      <c r="AM314" s="16">
        <f t="shared" si="84"/>
        <v>1.25</v>
      </c>
      <c r="AR314" s="17"/>
      <c r="AS314" s="77"/>
    </row>
    <row r="315" spans="3:45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85"/>
        <v>11⁄4–16</v>
      </c>
      <c r="U315" s="16" t="str">
        <f t="shared" si="85"/>
        <v>UN</v>
      </c>
      <c r="W315" s="16" t="str">
        <f t="shared" si="69"/>
        <v>11⁄4–16</v>
      </c>
      <c r="X315" s="16" t="str">
        <f t="shared" si="70"/>
        <v>UN</v>
      </c>
      <c r="Y315" s="16" t="str">
        <f t="shared" si="71"/>
        <v>2A</v>
      </c>
      <c r="Z315" s="16" t="str">
        <f>CONCATENATE(Table6[[#This Row],[Column1]]," ",Table6[[#This Row],[Column2]]," ",Table6[[#This Row],[Column3]])</f>
        <v>11⁄4–16 UN 2A</v>
      </c>
      <c r="AA315" s="16">
        <f t="shared" si="72"/>
        <v>1.5E-3</v>
      </c>
      <c r="AB315" s="16">
        <f t="shared" si="73"/>
        <v>1.2484999999999999</v>
      </c>
      <c r="AC315" s="16">
        <f t="shared" si="74"/>
        <v>1.2391000000000001</v>
      </c>
      <c r="AD315" s="16" t="str">
        <f t="shared" si="75"/>
        <v>—</v>
      </c>
      <c r="AE315" s="16">
        <f t="shared" si="76"/>
        <v>1.2079</v>
      </c>
      <c r="AF315" s="16">
        <f t="shared" si="77"/>
        <v>1.2028000000000001</v>
      </c>
      <c r="AG315" s="16">
        <f t="shared" si="78"/>
        <v>1.1739999999999999</v>
      </c>
      <c r="AH315" s="16" t="str">
        <f t="shared" si="79"/>
        <v>2B</v>
      </c>
      <c r="AI315" s="16">
        <f t="shared" si="80"/>
        <v>1.1819999999999999</v>
      </c>
      <c r="AJ315" s="16">
        <f t="shared" si="81"/>
        <v>1.196</v>
      </c>
      <c r="AK315" s="16">
        <f t="shared" si="82"/>
        <v>1.2094</v>
      </c>
      <c r="AL315" s="16">
        <f t="shared" si="83"/>
        <v>1.216</v>
      </c>
      <c r="AM315" s="16">
        <f t="shared" si="84"/>
        <v>1.25</v>
      </c>
      <c r="AR315" s="17"/>
      <c r="AS315" s="77"/>
    </row>
    <row r="316" spans="3:45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85"/>
        <v>0</v>
      </c>
      <c r="U316" s="16">
        <f t="shared" si="85"/>
        <v>0</v>
      </c>
      <c r="W316" s="16" t="str">
        <f t="shared" si="69"/>
        <v>11⁄4–16</v>
      </c>
      <c r="X316" s="16" t="str">
        <f t="shared" si="70"/>
        <v>UN</v>
      </c>
      <c r="Y316" s="16" t="str">
        <f t="shared" si="71"/>
        <v>3A</v>
      </c>
      <c r="Z316" s="16" t="str">
        <f>CONCATENATE(Table6[[#This Row],[Column1]]," ",Table6[[#This Row],[Column2]]," ",Table6[[#This Row],[Column3]])</f>
        <v>11⁄4–16 UN 3A</v>
      </c>
      <c r="AA316" s="16">
        <f t="shared" si="72"/>
        <v>0</v>
      </c>
      <c r="AB316" s="16">
        <f t="shared" si="73"/>
        <v>1.25</v>
      </c>
      <c r="AC316" s="16">
        <f t="shared" si="74"/>
        <v>1.2405999999999999</v>
      </c>
      <c r="AD316" s="16" t="str">
        <f t="shared" si="75"/>
        <v>—</v>
      </c>
      <c r="AE316" s="16">
        <f t="shared" si="76"/>
        <v>1.2094</v>
      </c>
      <c r="AF316" s="16">
        <f t="shared" si="77"/>
        <v>1.2056</v>
      </c>
      <c r="AG316" s="16">
        <f t="shared" si="78"/>
        <v>1.1755</v>
      </c>
      <c r="AH316" s="16" t="str">
        <f t="shared" si="79"/>
        <v>3B</v>
      </c>
      <c r="AI316" s="16">
        <f t="shared" si="80"/>
        <v>1.1819999999999999</v>
      </c>
      <c r="AJ316" s="16">
        <f t="shared" si="81"/>
        <v>1.1908000000000001</v>
      </c>
      <c r="AK316" s="16">
        <f t="shared" si="82"/>
        <v>1.2094</v>
      </c>
      <c r="AL316" s="16">
        <f t="shared" si="83"/>
        <v>1.2143999999999999</v>
      </c>
      <c r="AM316" s="16">
        <f t="shared" si="84"/>
        <v>1.25</v>
      </c>
      <c r="AR316" s="17"/>
      <c r="AS316" s="77"/>
    </row>
    <row r="317" spans="3:45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85"/>
        <v>11⁄4–18</v>
      </c>
      <c r="U317" s="16" t="str">
        <f t="shared" si="85"/>
        <v>UNEF</v>
      </c>
      <c r="W317" s="16" t="str">
        <f t="shared" si="69"/>
        <v>11⁄4–18</v>
      </c>
      <c r="X317" s="16" t="str">
        <f t="shared" si="70"/>
        <v>UNEF</v>
      </c>
      <c r="Y317" s="16" t="str">
        <f t="shared" si="71"/>
        <v>2A</v>
      </c>
      <c r="Z317" s="16" t="str">
        <f>CONCATENATE(Table6[[#This Row],[Column1]]," ",Table6[[#This Row],[Column2]]," ",Table6[[#This Row],[Column3]])</f>
        <v>11⁄4–18 UNEF 2A</v>
      </c>
      <c r="AA317" s="16">
        <f t="shared" si="72"/>
        <v>1.5E-3</v>
      </c>
      <c r="AB317" s="16">
        <f t="shared" si="73"/>
        <v>1.2484999999999999</v>
      </c>
      <c r="AC317" s="16">
        <f t="shared" si="74"/>
        <v>1.2398</v>
      </c>
      <c r="AD317" s="16" t="str">
        <f t="shared" si="75"/>
        <v>—</v>
      </c>
      <c r="AE317" s="16">
        <f t="shared" si="76"/>
        <v>1.2123999999999999</v>
      </c>
      <c r="AF317" s="16">
        <f t="shared" si="77"/>
        <v>1.2075</v>
      </c>
      <c r="AG317" s="16">
        <f t="shared" si="78"/>
        <v>1.1823999999999999</v>
      </c>
      <c r="AH317" s="16" t="str">
        <f t="shared" si="79"/>
        <v>2B</v>
      </c>
      <c r="AI317" s="16">
        <f t="shared" si="80"/>
        <v>1.19</v>
      </c>
      <c r="AJ317" s="16">
        <f t="shared" si="81"/>
        <v>1.2030000000000001</v>
      </c>
      <c r="AK317" s="16">
        <f t="shared" si="82"/>
        <v>1.2139</v>
      </c>
      <c r="AL317" s="16">
        <f t="shared" si="83"/>
        <v>1.2202</v>
      </c>
      <c r="AM317" s="16">
        <f t="shared" si="84"/>
        <v>1.25</v>
      </c>
      <c r="AR317" s="17"/>
      <c r="AS317" s="77"/>
    </row>
    <row r="318" spans="3:45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85"/>
        <v>0</v>
      </c>
      <c r="U318" s="16">
        <f t="shared" si="85"/>
        <v>0</v>
      </c>
      <c r="W318" s="16" t="str">
        <f t="shared" si="69"/>
        <v>11⁄4–18</v>
      </c>
      <c r="X318" s="16" t="str">
        <f t="shared" si="70"/>
        <v>UNEF</v>
      </c>
      <c r="Y318" s="16" t="str">
        <f t="shared" si="71"/>
        <v>3A</v>
      </c>
      <c r="Z318" s="16" t="str">
        <f>CONCATENATE(Table6[[#This Row],[Column1]]," ",Table6[[#This Row],[Column2]]," ",Table6[[#This Row],[Column3]])</f>
        <v>11⁄4–18 UNEF 3A</v>
      </c>
      <c r="AA318" s="16">
        <f t="shared" si="72"/>
        <v>0</v>
      </c>
      <c r="AB318" s="16">
        <f t="shared" si="73"/>
        <v>1.25</v>
      </c>
      <c r="AC318" s="16">
        <f t="shared" si="74"/>
        <v>1.2413000000000001</v>
      </c>
      <c r="AD318" s="16" t="str">
        <f t="shared" si="75"/>
        <v>—</v>
      </c>
      <c r="AE318" s="16">
        <f t="shared" si="76"/>
        <v>1.2139</v>
      </c>
      <c r="AF318" s="16">
        <f t="shared" si="77"/>
        <v>1.2102999999999999</v>
      </c>
      <c r="AG318" s="16">
        <f t="shared" si="78"/>
        <v>1.1839</v>
      </c>
      <c r="AH318" s="16" t="str">
        <f t="shared" si="79"/>
        <v>3B</v>
      </c>
      <c r="AI318" s="16">
        <f t="shared" si="80"/>
        <v>1.19</v>
      </c>
      <c r="AJ318" s="16">
        <f t="shared" si="81"/>
        <v>1.198</v>
      </c>
      <c r="AK318" s="16">
        <f t="shared" si="82"/>
        <v>1.2139</v>
      </c>
      <c r="AL318" s="16">
        <f t="shared" si="83"/>
        <v>1.2185999999999999</v>
      </c>
      <c r="AM318" s="16">
        <f t="shared" si="84"/>
        <v>1.25</v>
      </c>
      <c r="AR318" s="17"/>
      <c r="AS318" s="77"/>
    </row>
    <row r="319" spans="3:45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85"/>
        <v>11⁄4–20</v>
      </c>
      <c r="U319" s="16" t="str">
        <f t="shared" si="85"/>
        <v>UN</v>
      </c>
      <c r="W319" s="16" t="str">
        <f t="shared" si="69"/>
        <v>11⁄4–20</v>
      </c>
      <c r="X319" s="16" t="str">
        <f t="shared" si="70"/>
        <v>UN</v>
      </c>
      <c r="Y319" s="16" t="str">
        <f t="shared" si="71"/>
        <v>2A</v>
      </c>
      <c r="Z319" s="16" t="str">
        <f>CONCATENATE(Table6[[#This Row],[Column1]]," ",Table6[[#This Row],[Column2]]," ",Table6[[#This Row],[Column3]])</f>
        <v>11⁄4–20 UN 2A</v>
      </c>
      <c r="AA319" s="16">
        <f t="shared" si="72"/>
        <v>1.4E-3</v>
      </c>
      <c r="AB319" s="16">
        <f t="shared" si="73"/>
        <v>1.2485999999999999</v>
      </c>
      <c r="AC319" s="16">
        <f t="shared" si="74"/>
        <v>1.2404999999999999</v>
      </c>
      <c r="AD319" s="16" t="str">
        <f t="shared" si="75"/>
        <v>—</v>
      </c>
      <c r="AE319" s="16">
        <f t="shared" si="76"/>
        <v>1.2161</v>
      </c>
      <c r="AF319" s="16">
        <f t="shared" si="77"/>
        <v>1.2114</v>
      </c>
      <c r="AG319" s="16">
        <f t="shared" si="78"/>
        <v>1.1891</v>
      </c>
      <c r="AH319" s="16" t="str">
        <f t="shared" si="79"/>
        <v>2B</v>
      </c>
      <c r="AI319" s="16">
        <f t="shared" si="80"/>
        <v>1.196</v>
      </c>
      <c r="AJ319" s="16">
        <f t="shared" si="81"/>
        <v>1.2070000000000001</v>
      </c>
      <c r="AK319" s="16">
        <f t="shared" si="82"/>
        <v>1.2175</v>
      </c>
      <c r="AL319" s="16">
        <f t="shared" si="83"/>
        <v>1.2236</v>
      </c>
      <c r="AM319" s="16">
        <f t="shared" si="84"/>
        <v>1.25</v>
      </c>
      <c r="AR319" s="17"/>
      <c r="AS319" s="77"/>
    </row>
    <row r="320" spans="3:45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85"/>
        <v>0</v>
      </c>
      <c r="U320" s="16">
        <f t="shared" si="85"/>
        <v>0</v>
      </c>
      <c r="W320" s="16" t="str">
        <f t="shared" si="69"/>
        <v>11⁄4–20</v>
      </c>
      <c r="X320" s="16" t="str">
        <f t="shared" si="70"/>
        <v>UN</v>
      </c>
      <c r="Y320" s="16" t="str">
        <f t="shared" si="71"/>
        <v>3A</v>
      </c>
      <c r="Z320" s="16" t="str">
        <f>CONCATENATE(Table6[[#This Row],[Column1]]," ",Table6[[#This Row],[Column2]]," ",Table6[[#This Row],[Column3]])</f>
        <v>11⁄4–20 UN 3A</v>
      </c>
      <c r="AA320" s="16">
        <f t="shared" si="72"/>
        <v>0</v>
      </c>
      <c r="AB320" s="16">
        <f t="shared" si="73"/>
        <v>1.25</v>
      </c>
      <c r="AC320" s="16">
        <f t="shared" si="74"/>
        <v>1.2419</v>
      </c>
      <c r="AD320" s="16" t="str">
        <f t="shared" si="75"/>
        <v>—</v>
      </c>
      <c r="AE320" s="16">
        <f t="shared" si="76"/>
        <v>1.2175</v>
      </c>
      <c r="AF320" s="16">
        <f t="shared" si="77"/>
        <v>1.214</v>
      </c>
      <c r="AG320" s="16">
        <f t="shared" si="78"/>
        <v>1.1904999999999999</v>
      </c>
      <c r="AH320" s="16" t="str">
        <f t="shared" si="79"/>
        <v>3B</v>
      </c>
      <c r="AI320" s="16">
        <f t="shared" si="80"/>
        <v>1.196</v>
      </c>
      <c r="AJ320" s="16">
        <f t="shared" si="81"/>
        <v>1.2037</v>
      </c>
      <c r="AK320" s="16">
        <f t="shared" si="82"/>
        <v>1.2175</v>
      </c>
      <c r="AL320" s="16">
        <f t="shared" si="83"/>
        <v>1.222</v>
      </c>
      <c r="AM320" s="16">
        <f t="shared" si="84"/>
        <v>1.25</v>
      </c>
      <c r="AR320" s="17"/>
      <c r="AS320" s="77"/>
    </row>
    <row r="321" spans="3:45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85"/>
        <v>11⁄4–24</v>
      </c>
      <c r="U321" s="16" t="str">
        <f t="shared" si="85"/>
        <v>UNS</v>
      </c>
      <c r="W321" s="16" t="str">
        <f t="shared" si="69"/>
        <v>11⁄4–24</v>
      </c>
      <c r="X321" s="16" t="str">
        <f t="shared" si="70"/>
        <v>UNS</v>
      </c>
      <c r="Y321" s="16" t="str">
        <f t="shared" si="71"/>
        <v>2A</v>
      </c>
      <c r="Z321" s="16" t="str">
        <f>CONCATENATE(Table6[[#This Row],[Column1]]," ",Table6[[#This Row],[Column2]]," ",Table6[[#This Row],[Column3]])</f>
        <v>11⁄4–24 UNS 2A</v>
      </c>
      <c r="AA321" s="16">
        <f t="shared" si="72"/>
        <v>1.2999999999999999E-3</v>
      </c>
      <c r="AB321" s="16">
        <f t="shared" si="73"/>
        <v>1.2486999999999999</v>
      </c>
      <c r="AC321" s="16">
        <f t="shared" si="74"/>
        <v>1.2415</v>
      </c>
      <c r="AD321" s="16" t="str">
        <f t="shared" si="75"/>
        <v>—</v>
      </c>
      <c r="AE321" s="16">
        <f t="shared" si="76"/>
        <v>1.2216</v>
      </c>
      <c r="AF321" s="16">
        <f t="shared" si="77"/>
        <v>1.2173</v>
      </c>
      <c r="AG321" s="16">
        <f t="shared" si="78"/>
        <v>1.1991000000000001</v>
      </c>
      <c r="AH321" s="16" t="str">
        <f t="shared" si="79"/>
        <v>2B</v>
      </c>
      <c r="AI321" s="16">
        <f t="shared" si="80"/>
        <v>1.2050000000000001</v>
      </c>
      <c r="AJ321" s="16">
        <f t="shared" si="81"/>
        <v>1.2150000000000001</v>
      </c>
      <c r="AK321" s="16">
        <f t="shared" si="82"/>
        <v>1.2229000000000001</v>
      </c>
      <c r="AL321" s="16">
        <f t="shared" si="83"/>
        <v>1.2284999999999999</v>
      </c>
      <c r="AM321" s="16">
        <f t="shared" si="84"/>
        <v>1.25</v>
      </c>
      <c r="AR321" s="17"/>
      <c r="AS321" s="77"/>
    </row>
    <row r="322" spans="3:45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85"/>
        <v>11⁄4–28</v>
      </c>
      <c r="U322" s="16" t="str">
        <f t="shared" si="85"/>
        <v>UN</v>
      </c>
      <c r="W322" s="16" t="str">
        <f t="shared" si="69"/>
        <v>11⁄4–28</v>
      </c>
      <c r="X322" s="16" t="str">
        <f t="shared" si="70"/>
        <v>UN</v>
      </c>
      <c r="Y322" s="16" t="str">
        <f t="shared" si="71"/>
        <v>2A</v>
      </c>
      <c r="Z322" s="16" t="str">
        <f>CONCATENATE(Table6[[#This Row],[Column1]]," ",Table6[[#This Row],[Column2]]," ",Table6[[#This Row],[Column3]])</f>
        <v>11⁄4–28 UN 2A</v>
      </c>
      <c r="AA322" s="16">
        <f t="shared" si="72"/>
        <v>1.1999999999999999E-3</v>
      </c>
      <c r="AB322" s="16">
        <f t="shared" si="73"/>
        <v>1.2487999999999999</v>
      </c>
      <c r="AC322" s="16">
        <f t="shared" si="74"/>
        <v>1.2423</v>
      </c>
      <c r="AD322" s="16" t="str">
        <f t="shared" si="75"/>
        <v>—</v>
      </c>
      <c r="AE322" s="16">
        <f t="shared" si="76"/>
        <v>1.2256</v>
      </c>
      <c r="AF322" s="16">
        <f t="shared" si="77"/>
        <v>1.2215</v>
      </c>
      <c r="AG322" s="16">
        <f t="shared" si="78"/>
        <v>1.2061999999999999</v>
      </c>
      <c r="AH322" s="16" t="str">
        <f t="shared" si="79"/>
        <v>2B</v>
      </c>
      <c r="AI322" s="16">
        <f t="shared" si="80"/>
        <v>1.2110000000000001</v>
      </c>
      <c r="AJ322" s="16">
        <f t="shared" si="81"/>
        <v>1.22</v>
      </c>
      <c r="AK322" s="16">
        <f t="shared" si="82"/>
        <v>1.2267999999999999</v>
      </c>
      <c r="AL322" s="16">
        <f t="shared" si="83"/>
        <v>1.2321</v>
      </c>
      <c r="AM322" s="16">
        <f t="shared" si="84"/>
        <v>1.25</v>
      </c>
      <c r="AR322" s="17"/>
      <c r="AS322" s="77"/>
    </row>
    <row r="323" spans="3:45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85"/>
        <v>0</v>
      </c>
      <c r="U323" s="16">
        <f t="shared" si="85"/>
        <v>0</v>
      </c>
      <c r="W323" s="16" t="str">
        <f t="shared" si="69"/>
        <v>11⁄4–28</v>
      </c>
      <c r="X323" s="16" t="str">
        <f t="shared" si="70"/>
        <v>UN</v>
      </c>
      <c r="Y323" s="16" t="str">
        <f t="shared" si="71"/>
        <v>3A</v>
      </c>
      <c r="Z323" s="16" t="str">
        <f>CONCATENATE(Table6[[#This Row],[Column1]]," ",Table6[[#This Row],[Column2]]," ",Table6[[#This Row],[Column3]])</f>
        <v>11⁄4–28 UN 3A</v>
      </c>
      <c r="AA323" s="16">
        <f t="shared" si="72"/>
        <v>0</v>
      </c>
      <c r="AB323" s="16">
        <f t="shared" si="73"/>
        <v>1.25</v>
      </c>
      <c r="AC323" s="16">
        <f t="shared" si="74"/>
        <v>1.2435</v>
      </c>
      <c r="AD323" s="16" t="str">
        <f t="shared" si="75"/>
        <v>—</v>
      </c>
      <c r="AE323" s="16">
        <f t="shared" si="76"/>
        <v>1.2267999999999999</v>
      </c>
      <c r="AF323" s="16">
        <f t="shared" si="77"/>
        <v>1.2237</v>
      </c>
      <c r="AG323" s="16">
        <f t="shared" si="78"/>
        <v>1.2074</v>
      </c>
      <c r="AH323" s="16" t="str">
        <f t="shared" si="79"/>
        <v>3B</v>
      </c>
      <c r="AI323" s="16">
        <f t="shared" si="80"/>
        <v>1.2110000000000001</v>
      </c>
      <c r="AJ323" s="16">
        <f t="shared" si="81"/>
        <v>1.2176</v>
      </c>
      <c r="AK323" s="16">
        <f t="shared" si="82"/>
        <v>1.2267999999999999</v>
      </c>
      <c r="AL323" s="16">
        <f t="shared" si="83"/>
        <v>1.2307999999999999</v>
      </c>
      <c r="AM323" s="16">
        <f t="shared" si="84"/>
        <v>1.25</v>
      </c>
      <c r="AR323" s="17"/>
      <c r="AS323" s="77"/>
    </row>
    <row r="324" spans="3:45" x14ac:dyDescent="0.25">
      <c r="C324" s="16" t="s">
        <v>717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85"/>
        <v>15⁄16–8</v>
      </c>
      <c r="U324" s="16" t="str">
        <f t="shared" si="85"/>
        <v>UN</v>
      </c>
      <c r="W324" s="16" t="str">
        <f t="shared" ref="W324:W387" si="86">IF(T324=0,IF(T323=0,T322,T323),T324)</f>
        <v>15⁄16–8</v>
      </c>
      <c r="X324" s="16" t="str">
        <f t="shared" ref="X324:X387" si="87">IF(U324=0,IF(U323=0,U322,U323),U324)</f>
        <v>UN</v>
      </c>
      <c r="Y324" s="16" t="str">
        <f t="shared" ref="Y324:Y387" si="88">IF(OR($C324="1A",$C324="2A",$C324="3A"),C324,E324)</f>
        <v>2A</v>
      </c>
      <c r="Z324" s="16" t="str">
        <f>CONCATENATE(Table6[[#This Row],[Column1]]," ",Table6[[#This Row],[Column2]]," ",Table6[[#This Row],[Column3]])</f>
        <v>15⁄16–8 UN 2A</v>
      </c>
      <c r="AA324" s="16">
        <f t="shared" ref="AA324:AA387" si="89">IF(OR($C324="1A",$C324="2A",$C324="3A"),D324,F324)</f>
        <v>2.0999999999999999E-3</v>
      </c>
      <c r="AB324" s="16">
        <f t="shared" ref="AB324:AB387" si="90">IF(OR($C324="1A",$C324="2A",$C324="3A"),E324,G324)</f>
        <v>1.3104</v>
      </c>
      <c r="AC324" s="16">
        <f t="shared" ref="AC324:AC387" si="91">IF(OR($C324="1A",$C324="2A",$C324="3A"),F324,H324)</f>
        <v>1.2954000000000001</v>
      </c>
      <c r="AD324" s="16" t="str">
        <f t="shared" ref="AD324:AD387" si="92">IF(OR($C324="1A",$C324="2A",$C324="3A"),G324,I324)</f>
        <v>—</v>
      </c>
      <c r="AE324" s="16">
        <f t="shared" ref="AE324:AE387" si="93">IF(OR($C324="1A",$C324="2A",$C324="3A"),H324,J324)</f>
        <v>1.2292000000000001</v>
      </c>
      <c r="AF324" s="16">
        <f t="shared" ref="AF324:AF387" si="94">IF(OR($C324="1A",$C324="2A",$C324="3A"),I324,K324)</f>
        <v>1.2221</v>
      </c>
      <c r="AG324" s="16">
        <f t="shared" ref="AG324:AG387" si="95">IF(OR($C324="1A",$C324="2A",$C324="3A"),J324,L324)</f>
        <v>1.1616</v>
      </c>
      <c r="AH324" s="16" t="str">
        <f t="shared" ref="AH324:AH387" si="96">IF(OR($C324="1A",$C324="2A",$C324="3A"),K324,M324)</f>
        <v>2B</v>
      </c>
      <c r="AI324" s="16">
        <f t="shared" ref="AI324:AI387" si="97">IF(OR($C324="1A",$C324="2A",$C324="3A"),L324,N324)</f>
        <v>1.177</v>
      </c>
      <c r="AJ324" s="16">
        <f t="shared" ref="AJ324:AJ387" si="98">IF(OR($C324="1A",$C324="2A",$C324="3A"),M324,O324)</f>
        <v>1.202</v>
      </c>
      <c r="AK324" s="16">
        <f t="shared" ref="AK324:AK387" si="99">IF(OR($C324="1A",$C324="2A",$C324="3A"),N324,P324)</f>
        <v>1.2313000000000001</v>
      </c>
      <c r="AL324" s="16">
        <f t="shared" ref="AL324:AL387" si="100">IF(OR($C324="1A",$C324="2A",$C324="3A"),O324,Q324)</f>
        <v>1.2404999999999999</v>
      </c>
      <c r="AM324" s="16">
        <f t="shared" ref="AM324:AM387" si="101">IF(OR($C324="1A",$C324="2A",$C324="3A"),P324,R324)</f>
        <v>1.3125</v>
      </c>
      <c r="AR324" s="17"/>
      <c r="AS324" s="77"/>
    </row>
    <row r="325" spans="3:45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ref="T325:U388" si="102">IF(OR($C325="1A",$C325="2A",$C325="3A"),A325,C325)</f>
        <v>0</v>
      </c>
      <c r="U325" s="16">
        <f t="shared" si="102"/>
        <v>0</v>
      </c>
      <c r="W325" s="16" t="str">
        <f t="shared" si="86"/>
        <v>15⁄16–8</v>
      </c>
      <c r="X325" s="16" t="str">
        <f t="shared" si="87"/>
        <v>UN</v>
      </c>
      <c r="Y325" s="16" t="str">
        <f t="shared" si="88"/>
        <v>3A</v>
      </c>
      <c r="Z325" s="16" t="str">
        <f>CONCATENATE(Table6[[#This Row],[Column1]]," ",Table6[[#This Row],[Column2]]," ",Table6[[#This Row],[Column3]])</f>
        <v>15⁄16–8 UN 3A</v>
      </c>
      <c r="AA325" s="16">
        <f t="shared" si="89"/>
        <v>0</v>
      </c>
      <c r="AB325" s="16">
        <f t="shared" si="90"/>
        <v>1.3125</v>
      </c>
      <c r="AC325" s="16">
        <f t="shared" si="91"/>
        <v>1.2975000000000001</v>
      </c>
      <c r="AD325" s="16" t="str">
        <f t="shared" si="92"/>
        <v>—</v>
      </c>
      <c r="AE325" s="16">
        <f t="shared" si="93"/>
        <v>1.2313000000000001</v>
      </c>
      <c r="AF325" s="16">
        <f t="shared" si="94"/>
        <v>1.226</v>
      </c>
      <c r="AG325" s="16">
        <f t="shared" si="95"/>
        <v>1.1637</v>
      </c>
      <c r="AH325" s="16" t="str">
        <f t="shared" si="96"/>
        <v>3B</v>
      </c>
      <c r="AI325" s="16">
        <f t="shared" si="97"/>
        <v>1.177</v>
      </c>
      <c r="AJ325" s="16">
        <f t="shared" si="98"/>
        <v>1.1921999999999999</v>
      </c>
      <c r="AK325" s="16">
        <f t="shared" si="99"/>
        <v>1.2313000000000001</v>
      </c>
      <c r="AL325" s="16">
        <f t="shared" si="100"/>
        <v>1.2382</v>
      </c>
      <c r="AM325" s="16">
        <f t="shared" si="101"/>
        <v>1.3125</v>
      </c>
      <c r="AR325" s="17"/>
      <c r="AS325" s="77"/>
    </row>
    <row r="326" spans="3:45" x14ac:dyDescent="0.25">
      <c r="C326" s="16" t="s">
        <v>676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2"/>
        <v>15⁄16–12</v>
      </c>
      <c r="U326" s="16" t="str">
        <f t="shared" si="102"/>
        <v>UN</v>
      </c>
      <c r="W326" s="16" t="str">
        <f t="shared" si="86"/>
        <v>15⁄16–12</v>
      </c>
      <c r="X326" s="16" t="str">
        <f t="shared" si="87"/>
        <v>UN</v>
      </c>
      <c r="Y326" s="16" t="str">
        <f t="shared" si="88"/>
        <v>2A</v>
      </c>
      <c r="Z326" s="16" t="str">
        <f>CONCATENATE(Table6[[#This Row],[Column1]]," ",Table6[[#This Row],[Column2]]," ",Table6[[#This Row],[Column3]])</f>
        <v>15⁄16–12 UN 2A</v>
      </c>
      <c r="AA326" s="16">
        <f t="shared" si="89"/>
        <v>1.6999999999999999E-3</v>
      </c>
      <c r="AB326" s="16">
        <f t="shared" si="90"/>
        <v>1.3108</v>
      </c>
      <c r="AC326" s="16">
        <f t="shared" si="91"/>
        <v>1.2994000000000001</v>
      </c>
      <c r="AD326" s="16" t="str">
        <f t="shared" si="92"/>
        <v>—</v>
      </c>
      <c r="AE326" s="16">
        <f t="shared" si="93"/>
        <v>1.2566999999999999</v>
      </c>
      <c r="AF326" s="16">
        <f t="shared" si="94"/>
        <v>1.2508999999999999</v>
      </c>
      <c r="AG326" s="16">
        <f t="shared" si="95"/>
        <v>1.2116</v>
      </c>
      <c r="AH326" s="16" t="str">
        <f t="shared" si="96"/>
        <v>2B</v>
      </c>
      <c r="AI326" s="16">
        <f t="shared" si="97"/>
        <v>1.222</v>
      </c>
      <c r="AJ326" s="16">
        <f t="shared" si="98"/>
        <v>1.24</v>
      </c>
      <c r="AK326" s="16">
        <f t="shared" si="99"/>
        <v>1.2584</v>
      </c>
      <c r="AL326" s="16">
        <f t="shared" si="100"/>
        <v>1.2659</v>
      </c>
      <c r="AM326" s="16">
        <f t="shared" si="101"/>
        <v>1.3125</v>
      </c>
      <c r="AR326" s="17"/>
      <c r="AS326" s="77"/>
    </row>
    <row r="327" spans="3:45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2"/>
        <v>0</v>
      </c>
      <c r="U327" s="16">
        <f t="shared" si="102"/>
        <v>0</v>
      </c>
      <c r="W327" s="16" t="str">
        <f t="shared" si="86"/>
        <v>15⁄16–12</v>
      </c>
      <c r="X327" s="16" t="str">
        <f t="shared" si="87"/>
        <v>UN</v>
      </c>
      <c r="Y327" s="16" t="str">
        <f t="shared" si="88"/>
        <v>3A</v>
      </c>
      <c r="Z327" s="16" t="str">
        <f>CONCATENATE(Table6[[#This Row],[Column1]]," ",Table6[[#This Row],[Column2]]," ",Table6[[#This Row],[Column3]])</f>
        <v>15⁄16–12 UN 3A</v>
      </c>
      <c r="AA327" s="16">
        <f t="shared" si="89"/>
        <v>0</v>
      </c>
      <c r="AB327" s="16">
        <f t="shared" si="90"/>
        <v>1.3125</v>
      </c>
      <c r="AC327" s="16">
        <f t="shared" si="91"/>
        <v>1.3010999999999999</v>
      </c>
      <c r="AD327" s="16" t="str">
        <f t="shared" si="92"/>
        <v>—</v>
      </c>
      <c r="AE327" s="16">
        <f t="shared" si="93"/>
        <v>1.2584</v>
      </c>
      <c r="AF327" s="16">
        <f t="shared" si="94"/>
        <v>1.2541</v>
      </c>
      <c r="AG327" s="16">
        <f t="shared" si="95"/>
        <v>1.2133</v>
      </c>
      <c r="AH327" s="16" t="str">
        <f t="shared" si="96"/>
        <v>3B</v>
      </c>
      <c r="AI327" s="16">
        <f t="shared" si="97"/>
        <v>1.222</v>
      </c>
      <c r="AJ327" s="16">
        <f t="shared" si="98"/>
        <v>1.2323</v>
      </c>
      <c r="AK327" s="16">
        <f t="shared" si="99"/>
        <v>1.2584</v>
      </c>
      <c r="AL327" s="16">
        <f t="shared" si="100"/>
        <v>1.264</v>
      </c>
      <c r="AM327" s="16">
        <f t="shared" si="101"/>
        <v>1.3125</v>
      </c>
      <c r="AR327" s="17"/>
      <c r="AS327" s="77"/>
    </row>
    <row r="328" spans="3:45" x14ac:dyDescent="0.25">
      <c r="C328" s="16" t="s">
        <v>677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2"/>
        <v>15⁄16–16</v>
      </c>
      <c r="U328" s="16" t="str">
        <f t="shared" si="102"/>
        <v>UN</v>
      </c>
      <c r="W328" s="16" t="str">
        <f t="shared" si="86"/>
        <v>15⁄16–16</v>
      </c>
      <c r="X328" s="16" t="str">
        <f t="shared" si="87"/>
        <v>UN</v>
      </c>
      <c r="Y328" s="16" t="str">
        <f t="shared" si="88"/>
        <v>2A</v>
      </c>
      <c r="Z328" s="16" t="str">
        <f>CONCATENATE(Table6[[#This Row],[Column1]]," ",Table6[[#This Row],[Column2]]," ",Table6[[#This Row],[Column3]])</f>
        <v>15⁄16–16 UN 2A</v>
      </c>
      <c r="AA328" s="16">
        <f t="shared" si="89"/>
        <v>1.5E-3</v>
      </c>
      <c r="AB328" s="16">
        <f t="shared" si="90"/>
        <v>1.3109999999999999</v>
      </c>
      <c r="AC328" s="16">
        <f t="shared" si="91"/>
        <v>1.3016000000000001</v>
      </c>
      <c r="AD328" s="16" t="str">
        <f t="shared" si="92"/>
        <v>—</v>
      </c>
      <c r="AE328" s="16">
        <f t="shared" si="93"/>
        <v>1.2704</v>
      </c>
      <c r="AF328" s="16">
        <f t="shared" si="94"/>
        <v>1.2653000000000001</v>
      </c>
      <c r="AG328" s="16">
        <f t="shared" si="95"/>
        <v>1.2364999999999999</v>
      </c>
      <c r="AH328" s="16" t="str">
        <f t="shared" si="96"/>
        <v>2B</v>
      </c>
      <c r="AI328" s="16">
        <f t="shared" si="97"/>
        <v>1.2450000000000001</v>
      </c>
      <c r="AJ328" s="16">
        <f t="shared" si="98"/>
        <v>1.2589999999999999</v>
      </c>
      <c r="AK328" s="16">
        <f t="shared" si="99"/>
        <v>1.2719</v>
      </c>
      <c r="AL328" s="16">
        <f t="shared" si="100"/>
        <v>1.2785</v>
      </c>
      <c r="AM328" s="16">
        <f t="shared" si="101"/>
        <v>1.3125</v>
      </c>
      <c r="AR328" s="17"/>
      <c r="AS328" s="77"/>
    </row>
    <row r="329" spans="3:45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2"/>
        <v>0</v>
      </c>
      <c r="U329" s="16">
        <f t="shared" si="102"/>
        <v>0</v>
      </c>
      <c r="W329" s="16" t="str">
        <f t="shared" si="86"/>
        <v>15⁄16–16</v>
      </c>
      <c r="X329" s="16" t="str">
        <f t="shared" si="87"/>
        <v>UN</v>
      </c>
      <c r="Y329" s="16" t="str">
        <f t="shared" si="88"/>
        <v>3A</v>
      </c>
      <c r="Z329" s="16" t="str">
        <f>CONCATENATE(Table6[[#This Row],[Column1]]," ",Table6[[#This Row],[Column2]]," ",Table6[[#This Row],[Column3]])</f>
        <v>15⁄16–16 UN 3A</v>
      </c>
      <c r="AA329" s="16">
        <f t="shared" si="89"/>
        <v>0</v>
      </c>
      <c r="AB329" s="16">
        <f t="shared" si="90"/>
        <v>1.3125</v>
      </c>
      <c r="AC329" s="16">
        <f t="shared" si="91"/>
        <v>1.3030999999999999</v>
      </c>
      <c r="AD329" s="16" t="str">
        <f t="shared" si="92"/>
        <v>—</v>
      </c>
      <c r="AE329" s="16">
        <f t="shared" si="93"/>
        <v>1.2719</v>
      </c>
      <c r="AF329" s="16">
        <f t="shared" si="94"/>
        <v>1.2681</v>
      </c>
      <c r="AG329" s="16">
        <f t="shared" si="95"/>
        <v>1.238</v>
      </c>
      <c r="AH329" s="16" t="str">
        <f t="shared" si="96"/>
        <v>3B</v>
      </c>
      <c r="AI329" s="16">
        <f t="shared" si="97"/>
        <v>1.2450000000000001</v>
      </c>
      <c r="AJ329" s="16">
        <f t="shared" si="98"/>
        <v>1.2533000000000001</v>
      </c>
      <c r="AK329" s="16">
        <f t="shared" si="99"/>
        <v>1.2719</v>
      </c>
      <c r="AL329" s="16">
        <f t="shared" si="100"/>
        <v>1.2768999999999999</v>
      </c>
      <c r="AM329" s="16">
        <f t="shared" si="101"/>
        <v>1.3125</v>
      </c>
      <c r="AR329" s="17"/>
      <c r="AS329" s="77"/>
    </row>
    <row r="330" spans="3:45" x14ac:dyDescent="0.25">
      <c r="C330" s="16" t="s">
        <v>718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2"/>
        <v>15⁄16–18</v>
      </c>
      <c r="U330" s="16" t="str">
        <f t="shared" si="102"/>
        <v>UNEF</v>
      </c>
      <c r="W330" s="16" t="str">
        <f t="shared" si="86"/>
        <v>15⁄16–18</v>
      </c>
      <c r="X330" s="16" t="str">
        <f t="shared" si="87"/>
        <v>UNEF</v>
      </c>
      <c r="Y330" s="16" t="str">
        <f t="shared" si="88"/>
        <v>2A</v>
      </c>
      <c r="Z330" s="16" t="str">
        <f>CONCATENATE(Table6[[#This Row],[Column1]]," ",Table6[[#This Row],[Column2]]," ",Table6[[#This Row],[Column3]])</f>
        <v>15⁄16–18 UNEF 2A</v>
      </c>
      <c r="AA330" s="16">
        <f t="shared" si="89"/>
        <v>1.5E-3</v>
      </c>
      <c r="AB330" s="16">
        <f t="shared" si="90"/>
        <v>1.3109999999999999</v>
      </c>
      <c r="AC330" s="16">
        <f t="shared" si="91"/>
        <v>1.3023</v>
      </c>
      <c r="AD330" s="16" t="str">
        <f t="shared" si="92"/>
        <v>—</v>
      </c>
      <c r="AE330" s="16">
        <f t="shared" si="93"/>
        <v>1.2748999999999999</v>
      </c>
      <c r="AF330" s="16">
        <f t="shared" si="94"/>
        <v>1.27</v>
      </c>
      <c r="AG330" s="16">
        <f t="shared" si="95"/>
        <v>1.2448999999999999</v>
      </c>
      <c r="AH330" s="16" t="str">
        <f t="shared" si="96"/>
        <v>2B</v>
      </c>
      <c r="AI330" s="16">
        <f t="shared" si="97"/>
        <v>1.252</v>
      </c>
      <c r="AJ330" s="16">
        <f t="shared" si="98"/>
        <v>1.2649999999999999</v>
      </c>
      <c r="AK330" s="16">
        <f t="shared" si="99"/>
        <v>1.2764</v>
      </c>
      <c r="AL330" s="16">
        <f t="shared" si="100"/>
        <v>1.2827</v>
      </c>
      <c r="AM330" s="16">
        <f t="shared" si="101"/>
        <v>1.3125</v>
      </c>
      <c r="AR330" s="17"/>
      <c r="AS330" s="77"/>
    </row>
    <row r="331" spans="3:45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2"/>
        <v>0</v>
      </c>
      <c r="U331" s="16">
        <f t="shared" si="102"/>
        <v>0</v>
      </c>
      <c r="W331" s="16" t="str">
        <f t="shared" si="86"/>
        <v>15⁄16–18</v>
      </c>
      <c r="X331" s="16" t="str">
        <f t="shared" si="87"/>
        <v>UNEF</v>
      </c>
      <c r="Y331" s="16" t="str">
        <f t="shared" si="88"/>
        <v>3A</v>
      </c>
      <c r="Z331" s="16" t="str">
        <f>CONCATENATE(Table6[[#This Row],[Column1]]," ",Table6[[#This Row],[Column2]]," ",Table6[[#This Row],[Column3]])</f>
        <v>15⁄16–18 UNEF 3A</v>
      </c>
      <c r="AA331" s="16">
        <f t="shared" si="89"/>
        <v>0</v>
      </c>
      <c r="AB331" s="16">
        <f t="shared" si="90"/>
        <v>1.3125</v>
      </c>
      <c r="AC331" s="16">
        <f t="shared" si="91"/>
        <v>1.3038000000000001</v>
      </c>
      <c r="AD331" s="16" t="str">
        <f t="shared" si="92"/>
        <v>—</v>
      </c>
      <c r="AE331" s="16">
        <f t="shared" si="93"/>
        <v>1.2764</v>
      </c>
      <c r="AF331" s="16">
        <f t="shared" si="94"/>
        <v>1.2727999999999999</v>
      </c>
      <c r="AG331" s="16">
        <f t="shared" si="95"/>
        <v>1.2464</v>
      </c>
      <c r="AH331" s="16" t="str">
        <f t="shared" si="96"/>
        <v>3B</v>
      </c>
      <c r="AI331" s="16">
        <f t="shared" si="97"/>
        <v>1.252</v>
      </c>
      <c r="AJ331" s="16">
        <f t="shared" si="98"/>
        <v>1.2605</v>
      </c>
      <c r="AK331" s="16">
        <f t="shared" si="99"/>
        <v>1.2764</v>
      </c>
      <c r="AL331" s="16">
        <f t="shared" si="100"/>
        <v>1.2810999999999999</v>
      </c>
      <c r="AM331" s="16">
        <f t="shared" si="101"/>
        <v>1.3125</v>
      </c>
      <c r="AR331" s="17"/>
      <c r="AS331" s="77"/>
    </row>
    <row r="332" spans="3:45" x14ac:dyDescent="0.25">
      <c r="C332" s="16" t="s">
        <v>678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2"/>
        <v>15⁄16–20</v>
      </c>
      <c r="U332" s="16" t="str">
        <f t="shared" si="102"/>
        <v>UN</v>
      </c>
      <c r="W332" s="16" t="str">
        <f t="shared" si="86"/>
        <v>15⁄16–20</v>
      </c>
      <c r="X332" s="16" t="str">
        <f t="shared" si="87"/>
        <v>UN</v>
      </c>
      <c r="Y332" s="16" t="str">
        <f t="shared" si="88"/>
        <v>2A</v>
      </c>
      <c r="Z332" s="16" t="str">
        <f>CONCATENATE(Table6[[#This Row],[Column1]]," ",Table6[[#This Row],[Column2]]," ",Table6[[#This Row],[Column3]])</f>
        <v>15⁄16–20 UN 2A</v>
      </c>
      <c r="AA332" s="16">
        <f t="shared" si="89"/>
        <v>1.4E-3</v>
      </c>
      <c r="AB332" s="16">
        <f t="shared" si="90"/>
        <v>1.3110999999999999</v>
      </c>
      <c r="AC332" s="16">
        <f t="shared" si="91"/>
        <v>1.3029999999999999</v>
      </c>
      <c r="AD332" s="16" t="str">
        <f t="shared" si="92"/>
        <v>—</v>
      </c>
      <c r="AE332" s="16">
        <f t="shared" si="93"/>
        <v>1.2786</v>
      </c>
      <c r="AF332" s="16">
        <f t="shared" si="94"/>
        <v>1.2739</v>
      </c>
      <c r="AG332" s="16">
        <f t="shared" si="95"/>
        <v>1.2516</v>
      </c>
      <c r="AH332" s="16" t="str">
        <f t="shared" si="96"/>
        <v>2B</v>
      </c>
      <c r="AI332" s="16">
        <f t="shared" si="97"/>
        <v>1.258</v>
      </c>
      <c r="AJ332" s="16">
        <f t="shared" si="98"/>
        <v>1.27</v>
      </c>
      <c r="AK332" s="16">
        <f t="shared" si="99"/>
        <v>1.28</v>
      </c>
      <c r="AL332" s="16">
        <f t="shared" si="100"/>
        <v>1.2861</v>
      </c>
      <c r="AM332" s="16">
        <f t="shared" si="101"/>
        <v>1.3125</v>
      </c>
      <c r="AR332" s="17"/>
      <c r="AS332" s="77"/>
    </row>
    <row r="333" spans="3:45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2"/>
        <v>0</v>
      </c>
      <c r="U333" s="16">
        <f t="shared" si="102"/>
        <v>0</v>
      </c>
      <c r="W333" s="16" t="str">
        <f t="shared" si="86"/>
        <v>15⁄16–20</v>
      </c>
      <c r="X333" s="16" t="str">
        <f t="shared" si="87"/>
        <v>UN</v>
      </c>
      <c r="Y333" s="16" t="str">
        <f t="shared" si="88"/>
        <v>3A</v>
      </c>
      <c r="Z333" s="16" t="str">
        <f>CONCATENATE(Table6[[#This Row],[Column1]]," ",Table6[[#This Row],[Column2]]," ",Table6[[#This Row],[Column3]])</f>
        <v>15⁄16–20 UN 3A</v>
      </c>
      <c r="AA333" s="16">
        <f t="shared" si="89"/>
        <v>0</v>
      </c>
      <c r="AB333" s="16">
        <f t="shared" si="90"/>
        <v>1.3125</v>
      </c>
      <c r="AC333" s="16">
        <f t="shared" si="91"/>
        <v>1.3044</v>
      </c>
      <c r="AD333" s="16" t="str">
        <f t="shared" si="92"/>
        <v>—</v>
      </c>
      <c r="AE333" s="16">
        <f t="shared" si="93"/>
        <v>1.28</v>
      </c>
      <c r="AF333" s="16">
        <f t="shared" si="94"/>
        <v>1.2765</v>
      </c>
      <c r="AG333" s="16">
        <f t="shared" si="95"/>
        <v>1.2529999999999999</v>
      </c>
      <c r="AH333" s="16" t="str">
        <f t="shared" si="96"/>
        <v>3B</v>
      </c>
      <c r="AI333" s="16">
        <f t="shared" si="97"/>
        <v>1.258</v>
      </c>
      <c r="AJ333" s="16">
        <f t="shared" si="98"/>
        <v>1.2662</v>
      </c>
      <c r="AK333" s="16">
        <f t="shared" si="99"/>
        <v>1.28</v>
      </c>
      <c r="AL333" s="16">
        <f t="shared" si="100"/>
        <v>1.2845</v>
      </c>
      <c r="AM333" s="16">
        <f t="shared" si="101"/>
        <v>1.3125</v>
      </c>
      <c r="AR333" s="17"/>
      <c r="AS333" s="77"/>
    </row>
    <row r="334" spans="3:45" x14ac:dyDescent="0.25">
      <c r="C334" s="16" t="s">
        <v>679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2"/>
        <v>15⁄16–28</v>
      </c>
      <c r="U334" s="16" t="str">
        <f t="shared" si="102"/>
        <v>UN</v>
      </c>
      <c r="W334" s="16" t="str">
        <f t="shared" si="86"/>
        <v>15⁄16–28</v>
      </c>
      <c r="X334" s="16" t="str">
        <f t="shared" si="87"/>
        <v>UN</v>
      </c>
      <c r="Y334" s="16" t="str">
        <f t="shared" si="88"/>
        <v>2A</v>
      </c>
      <c r="Z334" s="16" t="str">
        <f>CONCATENATE(Table6[[#This Row],[Column1]]," ",Table6[[#This Row],[Column2]]," ",Table6[[#This Row],[Column3]])</f>
        <v>15⁄16–28 UN 2A</v>
      </c>
      <c r="AA334" s="16">
        <f t="shared" si="89"/>
        <v>1.1999999999999999E-3</v>
      </c>
      <c r="AB334" s="16">
        <f t="shared" si="90"/>
        <v>1.3112999999999999</v>
      </c>
      <c r="AC334" s="16">
        <f t="shared" si="91"/>
        <v>1.3048</v>
      </c>
      <c r="AD334" s="16" t="str">
        <f t="shared" si="92"/>
        <v>—</v>
      </c>
      <c r="AE334" s="16">
        <f t="shared" si="93"/>
        <v>1.2881</v>
      </c>
      <c r="AF334" s="16">
        <f t="shared" si="94"/>
        <v>1.284</v>
      </c>
      <c r="AG334" s="16">
        <f t="shared" si="95"/>
        <v>1.2686999999999999</v>
      </c>
      <c r="AH334" s="16" t="str">
        <f t="shared" si="96"/>
        <v>2B</v>
      </c>
      <c r="AI334" s="16">
        <f t="shared" si="97"/>
        <v>1.274</v>
      </c>
      <c r="AJ334" s="16">
        <f t="shared" si="98"/>
        <v>1.282</v>
      </c>
      <c r="AK334" s="16">
        <f t="shared" si="99"/>
        <v>1.2892999999999999</v>
      </c>
      <c r="AL334" s="16">
        <f t="shared" si="100"/>
        <v>1.2946</v>
      </c>
      <c r="AM334" s="16">
        <f t="shared" si="101"/>
        <v>1.3125</v>
      </c>
      <c r="AR334" s="17"/>
      <c r="AS334" s="77"/>
    </row>
    <row r="335" spans="3:45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2"/>
        <v>0</v>
      </c>
      <c r="U335" s="16">
        <f t="shared" si="102"/>
        <v>0</v>
      </c>
      <c r="W335" s="16" t="str">
        <f t="shared" si="86"/>
        <v>15⁄16–28</v>
      </c>
      <c r="X335" s="16" t="str">
        <f t="shared" si="87"/>
        <v>UN</v>
      </c>
      <c r="Y335" s="16" t="str">
        <f t="shared" si="88"/>
        <v>3A</v>
      </c>
      <c r="Z335" s="16" t="str">
        <f>CONCATENATE(Table6[[#This Row],[Column1]]," ",Table6[[#This Row],[Column2]]," ",Table6[[#This Row],[Column3]])</f>
        <v>15⁄16–28 UN 3A</v>
      </c>
      <c r="AA335" s="16">
        <f t="shared" si="89"/>
        <v>0</v>
      </c>
      <c r="AB335" s="16">
        <f t="shared" si="90"/>
        <v>1.3125</v>
      </c>
      <c r="AC335" s="16">
        <f t="shared" si="91"/>
        <v>1.306</v>
      </c>
      <c r="AD335" s="16" t="str">
        <f t="shared" si="92"/>
        <v>—</v>
      </c>
      <c r="AE335" s="16">
        <f t="shared" si="93"/>
        <v>1.2892999999999999</v>
      </c>
      <c r="AF335" s="16">
        <f t="shared" si="94"/>
        <v>1.2862</v>
      </c>
      <c r="AG335" s="16">
        <f t="shared" si="95"/>
        <v>1.2699</v>
      </c>
      <c r="AH335" s="16" t="str">
        <f t="shared" si="96"/>
        <v>3B</v>
      </c>
      <c r="AI335" s="16">
        <f t="shared" si="97"/>
        <v>1.274</v>
      </c>
      <c r="AJ335" s="16">
        <f t="shared" si="98"/>
        <v>1.2801</v>
      </c>
      <c r="AK335" s="16">
        <f t="shared" si="99"/>
        <v>1.2892999999999999</v>
      </c>
      <c r="AL335" s="16">
        <f t="shared" si="100"/>
        <v>1.2932999999999999</v>
      </c>
      <c r="AM335" s="16">
        <f t="shared" si="101"/>
        <v>1.3125</v>
      </c>
      <c r="AR335" s="17"/>
      <c r="AS335" s="77"/>
    </row>
    <row r="336" spans="3:45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2"/>
        <v>13⁄8–6</v>
      </c>
      <c r="U336" s="16" t="str">
        <f t="shared" si="102"/>
        <v>UNC</v>
      </c>
      <c r="W336" s="16" t="str">
        <f t="shared" si="86"/>
        <v>13⁄8–6</v>
      </c>
      <c r="X336" s="16" t="str">
        <f t="shared" si="87"/>
        <v>UNC</v>
      </c>
      <c r="Y336" s="16" t="str">
        <f t="shared" si="88"/>
        <v>1A</v>
      </c>
      <c r="Z336" s="16" t="str">
        <f>CONCATENATE(Table6[[#This Row],[Column1]]," ",Table6[[#This Row],[Column2]]," ",Table6[[#This Row],[Column3]])</f>
        <v>13⁄8–6 UNC 1A</v>
      </c>
      <c r="AA336" s="16">
        <f t="shared" si="89"/>
        <v>2.3999999999999998E-3</v>
      </c>
      <c r="AB336" s="16">
        <f t="shared" si="90"/>
        <v>1.3726</v>
      </c>
      <c r="AC336" s="16">
        <f t="shared" si="91"/>
        <v>1.3452999999999999</v>
      </c>
      <c r="AD336" s="16" t="str">
        <f t="shared" si="92"/>
        <v>—</v>
      </c>
      <c r="AE336" s="16">
        <f t="shared" si="93"/>
        <v>1.2643</v>
      </c>
      <c r="AF336" s="16">
        <f t="shared" si="94"/>
        <v>1.2523</v>
      </c>
      <c r="AG336" s="16">
        <f t="shared" si="95"/>
        <v>1.1741999999999999</v>
      </c>
      <c r="AH336" s="16" t="str">
        <f t="shared" si="96"/>
        <v>1B</v>
      </c>
      <c r="AI336" s="16">
        <f t="shared" si="97"/>
        <v>1.1950000000000001</v>
      </c>
      <c r="AJ336" s="16">
        <f t="shared" si="98"/>
        <v>1.2250000000000001</v>
      </c>
      <c r="AK336" s="16">
        <f t="shared" si="99"/>
        <v>1.2666999999999999</v>
      </c>
      <c r="AL336" s="16">
        <f t="shared" si="100"/>
        <v>1.2822</v>
      </c>
      <c r="AM336" s="16">
        <f t="shared" si="101"/>
        <v>1.375</v>
      </c>
      <c r="AR336" s="17"/>
      <c r="AS336" s="77"/>
    </row>
    <row r="337" spans="3:45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2"/>
        <v>0</v>
      </c>
      <c r="U337" s="16">
        <f t="shared" si="102"/>
        <v>0</v>
      </c>
      <c r="W337" s="16" t="str">
        <f t="shared" si="86"/>
        <v>13⁄8–6</v>
      </c>
      <c r="X337" s="16" t="str">
        <f t="shared" si="87"/>
        <v>UNC</v>
      </c>
      <c r="Y337" s="16" t="str">
        <f t="shared" si="88"/>
        <v>2A</v>
      </c>
      <c r="Z337" s="16" t="str">
        <f>CONCATENATE(Table6[[#This Row],[Column1]]," ",Table6[[#This Row],[Column2]]," ",Table6[[#This Row],[Column3]])</f>
        <v>13⁄8–6 UNC 2A</v>
      </c>
      <c r="AA337" s="16">
        <f t="shared" si="89"/>
        <v>2.3999999999999998E-3</v>
      </c>
      <c r="AB337" s="16">
        <f t="shared" si="90"/>
        <v>1.3726</v>
      </c>
      <c r="AC337" s="16">
        <f t="shared" si="91"/>
        <v>1.3544</v>
      </c>
      <c r="AD337" s="16">
        <f t="shared" si="92"/>
        <v>1.3452999999999999</v>
      </c>
      <c r="AE337" s="16">
        <f t="shared" si="93"/>
        <v>1.2643</v>
      </c>
      <c r="AF337" s="16">
        <f t="shared" si="94"/>
        <v>1.2563</v>
      </c>
      <c r="AG337" s="16">
        <f t="shared" si="95"/>
        <v>1.1741999999999999</v>
      </c>
      <c r="AH337" s="16" t="str">
        <f t="shared" si="96"/>
        <v>2B</v>
      </c>
      <c r="AI337" s="16">
        <f t="shared" si="97"/>
        <v>1.1950000000000001</v>
      </c>
      <c r="AJ337" s="16">
        <f t="shared" si="98"/>
        <v>1.2250000000000001</v>
      </c>
      <c r="AK337" s="16">
        <f t="shared" si="99"/>
        <v>1.2666999999999999</v>
      </c>
      <c r="AL337" s="16">
        <f t="shared" si="100"/>
        <v>1.2770999999999999</v>
      </c>
      <c r="AM337" s="16">
        <f t="shared" si="101"/>
        <v>1.375</v>
      </c>
      <c r="AR337" s="17"/>
      <c r="AS337" s="77"/>
    </row>
    <row r="338" spans="3:45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2"/>
        <v>0</v>
      </c>
      <c r="U338" s="16">
        <f t="shared" si="102"/>
        <v>0</v>
      </c>
      <c r="W338" s="16" t="str">
        <f t="shared" si="86"/>
        <v>13⁄8–6</v>
      </c>
      <c r="X338" s="16" t="str">
        <f t="shared" si="87"/>
        <v>UNC</v>
      </c>
      <c r="Y338" s="16" t="str">
        <f t="shared" si="88"/>
        <v>3A</v>
      </c>
      <c r="Z338" s="16" t="str">
        <f>CONCATENATE(Table6[[#This Row],[Column1]]," ",Table6[[#This Row],[Column2]]," ",Table6[[#This Row],[Column3]])</f>
        <v>13⁄8–6 UNC 3A</v>
      </c>
      <c r="AA338" s="16">
        <f t="shared" si="89"/>
        <v>0</v>
      </c>
      <c r="AB338" s="16">
        <f t="shared" si="90"/>
        <v>1.375</v>
      </c>
      <c r="AC338" s="16">
        <f t="shared" si="91"/>
        <v>1.3568</v>
      </c>
      <c r="AD338" s="16" t="str">
        <f t="shared" si="92"/>
        <v>—</v>
      </c>
      <c r="AE338" s="16">
        <f t="shared" si="93"/>
        <v>1.2666999999999999</v>
      </c>
      <c r="AF338" s="16">
        <f t="shared" si="94"/>
        <v>1.2606999999999999</v>
      </c>
      <c r="AG338" s="16">
        <f t="shared" si="95"/>
        <v>1.1766000000000001</v>
      </c>
      <c r="AH338" s="16" t="str">
        <f t="shared" si="96"/>
        <v>3B</v>
      </c>
      <c r="AI338" s="16">
        <f t="shared" si="97"/>
        <v>1.1950000000000001</v>
      </c>
      <c r="AJ338" s="16">
        <f t="shared" si="98"/>
        <v>1.2145999999999999</v>
      </c>
      <c r="AK338" s="16">
        <f t="shared" si="99"/>
        <v>1.2666999999999999</v>
      </c>
      <c r="AL338" s="16">
        <f t="shared" si="100"/>
        <v>1.2745</v>
      </c>
      <c r="AM338" s="16">
        <f t="shared" si="101"/>
        <v>1.375</v>
      </c>
      <c r="AR338" s="17"/>
      <c r="AS338" s="77"/>
    </row>
    <row r="339" spans="3:45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2"/>
        <v>13⁄8–8</v>
      </c>
      <c r="U339" s="16" t="str">
        <f t="shared" si="102"/>
        <v>UN</v>
      </c>
      <c r="W339" s="16" t="str">
        <f t="shared" si="86"/>
        <v>13⁄8–8</v>
      </c>
      <c r="X339" s="16" t="str">
        <f t="shared" si="87"/>
        <v>UN</v>
      </c>
      <c r="Y339" s="16" t="str">
        <f t="shared" si="88"/>
        <v>2A</v>
      </c>
      <c r="Z339" s="16" t="str">
        <f>CONCATENATE(Table6[[#This Row],[Column1]]," ",Table6[[#This Row],[Column2]]," ",Table6[[#This Row],[Column3]])</f>
        <v>13⁄8–8 UN 2A</v>
      </c>
      <c r="AA339" s="16">
        <f t="shared" si="89"/>
        <v>2.2000000000000001E-3</v>
      </c>
      <c r="AB339" s="16">
        <f t="shared" si="90"/>
        <v>1.3728</v>
      </c>
      <c r="AC339" s="16">
        <f t="shared" si="91"/>
        <v>1.3577999999999999</v>
      </c>
      <c r="AD339" s="16">
        <f t="shared" si="92"/>
        <v>1.3503000000000001</v>
      </c>
      <c r="AE339" s="16">
        <f t="shared" si="93"/>
        <v>1.2916000000000001</v>
      </c>
      <c r="AF339" s="16">
        <f t="shared" si="94"/>
        <v>1.2844</v>
      </c>
      <c r="AG339" s="16">
        <f t="shared" si="95"/>
        <v>1.224</v>
      </c>
      <c r="AH339" s="16" t="str">
        <f t="shared" si="96"/>
        <v>2B</v>
      </c>
      <c r="AI339" s="16">
        <f t="shared" si="97"/>
        <v>1.24</v>
      </c>
      <c r="AJ339" s="16">
        <f t="shared" si="98"/>
        <v>1.2649999999999999</v>
      </c>
      <c r="AK339" s="16">
        <f t="shared" si="99"/>
        <v>1.2938000000000001</v>
      </c>
      <c r="AL339" s="16">
        <f t="shared" si="100"/>
        <v>1.3030999999999999</v>
      </c>
      <c r="AM339" s="16">
        <f t="shared" si="101"/>
        <v>1.375</v>
      </c>
      <c r="AR339" s="17"/>
      <c r="AS339" s="77"/>
    </row>
    <row r="340" spans="3:45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2"/>
        <v>0</v>
      </c>
      <c r="U340" s="16">
        <f t="shared" si="102"/>
        <v>0</v>
      </c>
      <c r="W340" s="16" t="str">
        <f t="shared" si="86"/>
        <v>13⁄8–8</v>
      </c>
      <c r="X340" s="16" t="str">
        <f t="shared" si="87"/>
        <v>UN</v>
      </c>
      <c r="Y340" s="16" t="str">
        <f t="shared" si="88"/>
        <v>3A</v>
      </c>
      <c r="Z340" s="16" t="str">
        <f>CONCATENATE(Table6[[#This Row],[Column1]]," ",Table6[[#This Row],[Column2]]," ",Table6[[#This Row],[Column3]])</f>
        <v>13⁄8–8 UN 3A</v>
      </c>
      <c r="AA340" s="16">
        <f t="shared" si="89"/>
        <v>0</v>
      </c>
      <c r="AB340" s="16">
        <f t="shared" si="90"/>
        <v>1.375</v>
      </c>
      <c r="AC340" s="16">
        <f t="shared" si="91"/>
        <v>1.36</v>
      </c>
      <c r="AD340" s="16" t="str">
        <f t="shared" si="92"/>
        <v>—</v>
      </c>
      <c r="AE340" s="16">
        <f t="shared" si="93"/>
        <v>1.2938000000000001</v>
      </c>
      <c r="AF340" s="16">
        <f t="shared" si="94"/>
        <v>1.2884</v>
      </c>
      <c r="AG340" s="16">
        <f t="shared" si="95"/>
        <v>1.2262</v>
      </c>
      <c r="AH340" s="16" t="str">
        <f t="shared" si="96"/>
        <v>3B</v>
      </c>
      <c r="AI340" s="16">
        <f t="shared" si="97"/>
        <v>1.24</v>
      </c>
      <c r="AJ340" s="16">
        <f t="shared" si="98"/>
        <v>1.2546999999999999</v>
      </c>
      <c r="AK340" s="16">
        <f t="shared" si="99"/>
        <v>1.2938000000000001</v>
      </c>
      <c r="AL340" s="16">
        <f t="shared" si="100"/>
        <v>1.3008</v>
      </c>
      <c r="AM340" s="16">
        <f t="shared" si="101"/>
        <v>1.375</v>
      </c>
      <c r="AR340" s="17"/>
      <c r="AS340" s="77"/>
    </row>
    <row r="341" spans="3:45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2"/>
        <v>13⁄8–10</v>
      </c>
      <c r="U341" s="16" t="str">
        <f t="shared" si="102"/>
        <v>UNS</v>
      </c>
      <c r="W341" s="16" t="str">
        <f t="shared" si="86"/>
        <v>13⁄8–10</v>
      </c>
      <c r="X341" s="16" t="str">
        <f t="shared" si="87"/>
        <v>UNS</v>
      </c>
      <c r="Y341" s="16" t="str">
        <f t="shared" si="88"/>
        <v>2A</v>
      </c>
      <c r="Z341" s="16" t="str">
        <f>CONCATENATE(Table6[[#This Row],[Column1]]," ",Table6[[#This Row],[Column2]]," ",Table6[[#This Row],[Column3]])</f>
        <v>13⁄8–10 UNS 2A</v>
      </c>
      <c r="AA341" s="16">
        <f t="shared" si="89"/>
        <v>1.9E-3</v>
      </c>
      <c r="AB341" s="16">
        <f t="shared" si="90"/>
        <v>1.3731</v>
      </c>
      <c r="AC341" s="16">
        <f t="shared" si="91"/>
        <v>1.3602000000000001</v>
      </c>
      <c r="AD341" s="16" t="str">
        <f t="shared" si="92"/>
        <v>—</v>
      </c>
      <c r="AE341" s="16">
        <f t="shared" si="93"/>
        <v>1.3081</v>
      </c>
      <c r="AF341" s="16">
        <f t="shared" si="94"/>
        <v>1.3018000000000001</v>
      </c>
      <c r="AG341" s="16">
        <f t="shared" si="95"/>
        <v>1.2541</v>
      </c>
      <c r="AH341" s="16" t="str">
        <f t="shared" si="96"/>
        <v>2B</v>
      </c>
      <c r="AI341" s="16">
        <f t="shared" si="97"/>
        <v>1.2669999999999999</v>
      </c>
      <c r="AJ341" s="16">
        <f t="shared" si="98"/>
        <v>1.288</v>
      </c>
      <c r="AK341" s="16">
        <f t="shared" si="99"/>
        <v>1.31</v>
      </c>
      <c r="AL341" s="16">
        <f t="shared" si="100"/>
        <v>1.3182</v>
      </c>
      <c r="AM341" s="16">
        <f t="shared" si="101"/>
        <v>1.375</v>
      </c>
      <c r="AR341" s="17"/>
      <c r="AS341" s="77"/>
    </row>
    <row r="342" spans="3:45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2"/>
        <v>13⁄8–12</v>
      </c>
      <c r="U342" s="16" t="str">
        <f t="shared" si="102"/>
        <v>UNF</v>
      </c>
      <c r="W342" s="16" t="str">
        <f t="shared" si="86"/>
        <v>13⁄8–12</v>
      </c>
      <c r="X342" s="16" t="str">
        <f t="shared" si="87"/>
        <v>UNF</v>
      </c>
      <c r="Y342" s="16" t="str">
        <f t="shared" si="88"/>
        <v>1A</v>
      </c>
      <c r="Z342" s="16" t="str">
        <f>CONCATENATE(Table6[[#This Row],[Column1]]," ",Table6[[#This Row],[Column2]]," ",Table6[[#This Row],[Column3]])</f>
        <v>13⁄8–12 UNF 1A</v>
      </c>
      <c r="AA342" s="16">
        <f t="shared" si="89"/>
        <v>1.9E-3</v>
      </c>
      <c r="AB342" s="16">
        <f t="shared" si="90"/>
        <v>1.3731</v>
      </c>
      <c r="AC342" s="16">
        <f t="shared" si="91"/>
        <v>1.3559000000000001</v>
      </c>
      <c r="AD342" s="16" t="str">
        <f t="shared" si="92"/>
        <v>—</v>
      </c>
      <c r="AE342" s="16">
        <f t="shared" si="93"/>
        <v>1.319</v>
      </c>
      <c r="AF342" s="16">
        <f t="shared" si="94"/>
        <v>1.3096000000000001</v>
      </c>
      <c r="AG342" s="16">
        <f t="shared" si="95"/>
        <v>1.2739</v>
      </c>
      <c r="AH342" s="16" t="str">
        <f t="shared" si="96"/>
        <v>1B</v>
      </c>
      <c r="AI342" s="16">
        <f t="shared" si="97"/>
        <v>1.2849999999999999</v>
      </c>
      <c r="AJ342" s="16">
        <f t="shared" si="98"/>
        <v>1.3029999999999999</v>
      </c>
      <c r="AK342" s="16">
        <f t="shared" si="99"/>
        <v>1.3209</v>
      </c>
      <c r="AL342" s="16">
        <f t="shared" si="100"/>
        <v>1.3331999999999999</v>
      </c>
      <c r="AM342" s="16">
        <f t="shared" si="101"/>
        <v>1.375</v>
      </c>
      <c r="AR342" s="17"/>
      <c r="AS342" s="77"/>
    </row>
    <row r="343" spans="3:45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2"/>
        <v>0</v>
      </c>
      <c r="U343" s="16">
        <f t="shared" si="102"/>
        <v>0</v>
      </c>
      <c r="W343" s="16" t="str">
        <f t="shared" si="86"/>
        <v>13⁄8–12</v>
      </c>
      <c r="X343" s="16" t="str">
        <f t="shared" si="87"/>
        <v>UNF</v>
      </c>
      <c r="Y343" s="16" t="str">
        <f t="shared" si="88"/>
        <v>2A</v>
      </c>
      <c r="Z343" s="16" t="str">
        <f>CONCATENATE(Table6[[#This Row],[Column1]]," ",Table6[[#This Row],[Column2]]," ",Table6[[#This Row],[Column3]])</f>
        <v>13⁄8–12 UNF 2A</v>
      </c>
      <c r="AA343" s="16">
        <f t="shared" si="89"/>
        <v>1.9E-3</v>
      </c>
      <c r="AB343" s="16">
        <f t="shared" si="90"/>
        <v>1.3731</v>
      </c>
      <c r="AC343" s="16">
        <f t="shared" si="91"/>
        <v>1.3616999999999999</v>
      </c>
      <c r="AD343" s="16" t="str">
        <f t="shared" si="92"/>
        <v>—</v>
      </c>
      <c r="AE343" s="16">
        <f t="shared" si="93"/>
        <v>1.319</v>
      </c>
      <c r="AF343" s="16">
        <f t="shared" si="94"/>
        <v>1.3127</v>
      </c>
      <c r="AG343" s="16">
        <f t="shared" si="95"/>
        <v>1.2739</v>
      </c>
      <c r="AH343" s="16" t="str">
        <f t="shared" si="96"/>
        <v>2B</v>
      </c>
      <c r="AI343" s="16">
        <f t="shared" si="97"/>
        <v>1.2849999999999999</v>
      </c>
      <c r="AJ343" s="16">
        <f t="shared" si="98"/>
        <v>1.3029999999999999</v>
      </c>
      <c r="AK343" s="16">
        <f t="shared" si="99"/>
        <v>1.3209</v>
      </c>
      <c r="AL343" s="16">
        <f t="shared" si="100"/>
        <v>1.3290999999999999</v>
      </c>
      <c r="AM343" s="16">
        <f t="shared" si="101"/>
        <v>1.375</v>
      </c>
      <c r="AR343" s="17"/>
      <c r="AS343" s="77"/>
    </row>
    <row r="344" spans="3:45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2"/>
        <v>0</v>
      </c>
      <c r="U344" s="16">
        <f t="shared" si="102"/>
        <v>0</v>
      </c>
      <c r="W344" s="16" t="str">
        <f t="shared" si="86"/>
        <v>13⁄8–12</v>
      </c>
      <c r="X344" s="16" t="str">
        <f t="shared" si="87"/>
        <v>UNF</v>
      </c>
      <c r="Y344" s="16" t="str">
        <f t="shared" si="88"/>
        <v>3A</v>
      </c>
      <c r="Z344" s="16" t="str">
        <f>CONCATENATE(Table6[[#This Row],[Column1]]," ",Table6[[#This Row],[Column2]]," ",Table6[[#This Row],[Column3]])</f>
        <v>13⁄8–12 UNF 3A</v>
      </c>
      <c r="AA344" s="16">
        <f t="shared" si="89"/>
        <v>0</v>
      </c>
      <c r="AB344" s="16">
        <f t="shared" si="90"/>
        <v>1.375</v>
      </c>
      <c r="AC344" s="16">
        <f t="shared" si="91"/>
        <v>1.3635999999999999</v>
      </c>
      <c r="AD344" s="16" t="str">
        <f t="shared" si="92"/>
        <v>—</v>
      </c>
      <c r="AE344" s="16">
        <f t="shared" si="93"/>
        <v>1.3209</v>
      </c>
      <c r="AF344" s="16">
        <f t="shared" si="94"/>
        <v>1.3162</v>
      </c>
      <c r="AG344" s="16">
        <f t="shared" si="95"/>
        <v>1.2758</v>
      </c>
      <c r="AH344" s="16" t="str">
        <f t="shared" si="96"/>
        <v>3B</v>
      </c>
      <c r="AI344" s="16">
        <f t="shared" si="97"/>
        <v>1.2849999999999999</v>
      </c>
      <c r="AJ344" s="16">
        <f t="shared" si="98"/>
        <v>1.2948</v>
      </c>
      <c r="AK344" s="16">
        <f t="shared" si="99"/>
        <v>1.3209</v>
      </c>
      <c r="AL344" s="16">
        <f t="shared" si="100"/>
        <v>1.327</v>
      </c>
      <c r="AM344" s="16">
        <f t="shared" si="101"/>
        <v>1.375</v>
      </c>
      <c r="AR344" s="17"/>
      <c r="AS344" s="77"/>
    </row>
    <row r="345" spans="3:45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2"/>
        <v>13⁄8–14</v>
      </c>
      <c r="U345" s="16" t="str">
        <f t="shared" si="102"/>
        <v>UNS</v>
      </c>
      <c r="W345" s="16" t="str">
        <f t="shared" si="86"/>
        <v>13⁄8–14</v>
      </c>
      <c r="X345" s="16" t="str">
        <f t="shared" si="87"/>
        <v>UNS</v>
      </c>
      <c r="Y345" s="16" t="str">
        <f t="shared" si="88"/>
        <v>2A</v>
      </c>
      <c r="Z345" s="16" t="str">
        <f>CONCATENATE(Table6[[#This Row],[Column1]]," ",Table6[[#This Row],[Column2]]," ",Table6[[#This Row],[Column3]])</f>
        <v>13⁄8–14 UNS 2A</v>
      </c>
      <c r="AA345" s="16">
        <f t="shared" si="89"/>
        <v>1.6000000000000001E-3</v>
      </c>
      <c r="AB345" s="16">
        <f t="shared" si="90"/>
        <v>1.3734</v>
      </c>
      <c r="AC345" s="16">
        <f t="shared" si="91"/>
        <v>1.3631</v>
      </c>
      <c r="AD345" s="16" t="str">
        <f t="shared" si="92"/>
        <v>—</v>
      </c>
      <c r="AE345" s="16">
        <f t="shared" si="93"/>
        <v>1.327</v>
      </c>
      <c r="AF345" s="16">
        <f t="shared" si="94"/>
        <v>1.3216000000000001</v>
      </c>
      <c r="AG345" s="16">
        <f t="shared" si="95"/>
        <v>1.2884</v>
      </c>
      <c r="AH345" s="16" t="str">
        <f t="shared" si="96"/>
        <v>2B</v>
      </c>
      <c r="AI345" s="16">
        <f t="shared" si="97"/>
        <v>1.298</v>
      </c>
      <c r="AJ345" s="16">
        <f t="shared" si="98"/>
        <v>1.3140000000000001</v>
      </c>
      <c r="AK345" s="16">
        <f t="shared" si="99"/>
        <v>1.3286</v>
      </c>
      <c r="AL345" s="16">
        <f t="shared" si="100"/>
        <v>1.3355999999999999</v>
      </c>
      <c r="AM345" s="16">
        <f t="shared" si="101"/>
        <v>1.375</v>
      </c>
      <c r="AR345" s="17"/>
      <c r="AS345" s="77"/>
    </row>
    <row r="346" spans="3:45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2"/>
        <v>13⁄8–16</v>
      </c>
      <c r="U346" s="16" t="str">
        <f t="shared" si="102"/>
        <v>UN</v>
      </c>
      <c r="W346" s="16" t="str">
        <f t="shared" si="86"/>
        <v>13⁄8–16</v>
      </c>
      <c r="X346" s="16" t="str">
        <f t="shared" si="87"/>
        <v>UN</v>
      </c>
      <c r="Y346" s="16" t="str">
        <f t="shared" si="88"/>
        <v>2A</v>
      </c>
      <c r="Z346" s="16" t="str">
        <f>CONCATENATE(Table6[[#This Row],[Column1]]," ",Table6[[#This Row],[Column2]]," ",Table6[[#This Row],[Column3]])</f>
        <v>13⁄8–16 UN 2A</v>
      </c>
      <c r="AA346" s="16">
        <f t="shared" si="89"/>
        <v>1.5E-3</v>
      </c>
      <c r="AB346" s="16">
        <f t="shared" si="90"/>
        <v>1.3734999999999999</v>
      </c>
      <c r="AC346" s="16">
        <f t="shared" si="91"/>
        <v>1.3641000000000001</v>
      </c>
      <c r="AD346" s="16" t="str">
        <f t="shared" si="92"/>
        <v>—</v>
      </c>
      <c r="AE346" s="16">
        <f t="shared" si="93"/>
        <v>1.3329</v>
      </c>
      <c r="AF346" s="16">
        <f t="shared" si="94"/>
        <v>1.3278000000000001</v>
      </c>
      <c r="AG346" s="16">
        <f t="shared" si="95"/>
        <v>1.2989999999999999</v>
      </c>
      <c r="AH346" s="16" t="str">
        <f t="shared" si="96"/>
        <v>2B</v>
      </c>
      <c r="AI346" s="16">
        <f t="shared" si="97"/>
        <v>1.3069999999999999</v>
      </c>
      <c r="AJ346" s="16">
        <f t="shared" si="98"/>
        <v>1.321</v>
      </c>
      <c r="AK346" s="16">
        <f t="shared" si="99"/>
        <v>1.3344</v>
      </c>
      <c r="AL346" s="16">
        <f t="shared" si="100"/>
        <v>1.341</v>
      </c>
      <c r="AM346" s="16">
        <f t="shared" si="101"/>
        <v>1.375</v>
      </c>
      <c r="AR346" s="17"/>
      <c r="AS346" s="77"/>
    </row>
    <row r="347" spans="3:45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si="102"/>
        <v>0</v>
      </c>
      <c r="U347" s="16">
        <f t="shared" si="102"/>
        <v>0</v>
      </c>
      <c r="W347" s="16" t="str">
        <f t="shared" si="86"/>
        <v>13⁄8–16</v>
      </c>
      <c r="X347" s="16" t="str">
        <f t="shared" si="87"/>
        <v>UN</v>
      </c>
      <c r="Y347" s="16" t="str">
        <f t="shared" si="88"/>
        <v>3A</v>
      </c>
      <c r="Z347" s="16" t="str">
        <f>CONCATENATE(Table6[[#This Row],[Column1]]," ",Table6[[#This Row],[Column2]]," ",Table6[[#This Row],[Column3]])</f>
        <v>13⁄8–16 UN 3A</v>
      </c>
      <c r="AA347" s="16">
        <f t="shared" si="89"/>
        <v>0</v>
      </c>
      <c r="AB347" s="16">
        <f t="shared" si="90"/>
        <v>1.375</v>
      </c>
      <c r="AC347" s="16">
        <f t="shared" si="91"/>
        <v>1.3655999999999999</v>
      </c>
      <c r="AD347" s="16" t="str">
        <f t="shared" si="92"/>
        <v>—</v>
      </c>
      <c r="AE347" s="16">
        <f t="shared" si="93"/>
        <v>1.3344</v>
      </c>
      <c r="AF347" s="16">
        <f t="shared" si="94"/>
        <v>1.3306</v>
      </c>
      <c r="AG347" s="16">
        <f t="shared" si="95"/>
        <v>1.3005</v>
      </c>
      <c r="AH347" s="16" t="str">
        <f t="shared" si="96"/>
        <v>3B</v>
      </c>
      <c r="AI347" s="16">
        <f t="shared" si="97"/>
        <v>1.3069999999999999</v>
      </c>
      <c r="AJ347" s="16">
        <f t="shared" si="98"/>
        <v>1.3158000000000001</v>
      </c>
      <c r="AK347" s="16">
        <f t="shared" si="99"/>
        <v>1.3344</v>
      </c>
      <c r="AL347" s="16">
        <f t="shared" si="100"/>
        <v>1.3393999999999999</v>
      </c>
      <c r="AM347" s="16">
        <f t="shared" si="101"/>
        <v>1.375</v>
      </c>
      <c r="AR347" s="17"/>
      <c r="AS347" s="77"/>
    </row>
    <row r="348" spans="3:45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02"/>
        <v>13⁄8–18</v>
      </c>
      <c r="U348" s="16" t="str">
        <f t="shared" si="102"/>
        <v>UNEF</v>
      </c>
      <c r="W348" s="16" t="str">
        <f t="shared" si="86"/>
        <v>13⁄8–18</v>
      </c>
      <c r="X348" s="16" t="str">
        <f t="shared" si="87"/>
        <v>UNEF</v>
      </c>
      <c r="Y348" s="16" t="str">
        <f t="shared" si="88"/>
        <v>2A</v>
      </c>
      <c r="Z348" s="16" t="str">
        <f>CONCATENATE(Table6[[#This Row],[Column1]]," ",Table6[[#This Row],[Column2]]," ",Table6[[#This Row],[Column3]])</f>
        <v>13⁄8–18 UNEF 2A</v>
      </c>
      <c r="AA348" s="16">
        <f t="shared" si="89"/>
        <v>1.5E-3</v>
      </c>
      <c r="AB348" s="16">
        <f t="shared" si="90"/>
        <v>1.3734999999999999</v>
      </c>
      <c r="AC348" s="16">
        <f t="shared" si="91"/>
        <v>1.3648</v>
      </c>
      <c r="AD348" s="16" t="str">
        <f t="shared" si="92"/>
        <v>—</v>
      </c>
      <c r="AE348" s="16">
        <f t="shared" si="93"/>
        <v>1.3373999999999999</v>
      </c>
      <c r="AF348" s="16">
        <f t="shared" si="94"/>
        <v>1.3325</v>
      </c>
      <c r="AG348" s="16">
        <f t="shared" si="95"/>
        <v>1.3073999999999999</v>
      </c>
      <c r="AH348" s="16" t="str">
        <f t="shared" si="96"/>
        <v>2B</v>
      </c>
      <c r="AI348" s="16">
        <f t="shared" si="97"/>
        <v>1.3149999999999999</v>
      </c>
      <c r="AJ348" s="16">
        <f t="shared" si="98"/>
        <v>1.3280000000000001</v>
      </c>
      <c r="AK348" s="16">
        <f t="shared" si="99"/>
        <v>1.3389</v>
      </c>
      <c r="AL348" s="16">
        <f t="shared" si="100"/>
        <v>1.3452</v>
      </c>
      <c r="AM348" s="16">
        <f t="shared" si="101"/>
        <v>1.375</v>
      </c>
      <c r="AR348" s="17"/>
      <c r="AS348" s="77"/>
    </row>
    <row r="349" spans="3:45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02"/>
        <v>0</v>
      </c>
      <c r="U349" s="16">
        <f t="shared" si="102"/>
        <v>0</v>
      </c>
      <c r="W349" s="16" t="str">
        <f t="shared" si="86"/>
        <v>13⁄8–18</v>
      </c>
      <c r="X349" s="16" t="str">
        <f t="shared" si="87"/>
        <v>UNEF</v>
      </c>
      <c r="Y349" s="16" t="str">
        <f t="shared" si="88"/>
        <v>3A</v>
      </c>
      <c r="Z349" s="16" t="str">
        <f>CONCATENATE(Table6[[#This Row],[Column1]]," ",Table6[[#This Row],[Column2]]," ",Table6[[#This Row],[Column3]])</f>
        <v>13⁄8–18 UNEF 3A</v>
      </c>
      <c r="AA349" s="16">
        <f t="shared" si="89"/>
        <v>0</v>
      </c>
      <c r="AB349" s="16">
        <f t="shared" si="90"/>
        <v>1.375</v>
      </c>
      <c r="AC349" s="16">
        <f t="shared" si="91"/>
        <v>1.3663000000000001</v>
      </c>
      <c r="AD349" s="16" t="str">
        <f t="shared" si="92"/>
        <v>—</v>
      </c>
      <c r="AE349" s="16">
        <f t="shared" si="93"/>
        <v>1.3389</v>
      </c>
      <c r="AF349" s="16">
        <f t="shared" si="94"/>
        <v>1.3352999999999999</v>
      </c>
      <c r="AG349" s="16">
        <f t="shared" si="95"/>
        <v>1.3089</v>
      </c>
      <c r="AH349" s="16" t="str">
        <f t="shared" si="96"/>
        <v>3B</v>
      </c>
      <c r="AI349" s="16">
        <f t="shared" si="97"/>
        <v>1.3149999999999999</v>
      </c>
      <c r="AJ349" s="16">
        <f t="shared" si="98"/>
        <v>1.323</v>
      </c>
      <c r="AK349" s="16">
        <f t="shared" si="99"/>
        <v>1.3389</v>
      </c>
      <c r="AL349" s="16">
        <f t="shared" si="100"/>
        <v>1.3435999999999999</v>
      </c>
      <c r="AM349" s="16">
        <f t="shared" si="101"/>
        <v>1.375</v>
      </c>
      <c r="AR349" s="17"/>
      <c r="AS349" s="77"/>
    </row>
    <row r="350" spans="3:45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02"/>
        <v>13⁄8–20</v>
      </c>
      <c r="U350" s="16" t="str">
        <f t="shared" si="102"/>
        <v>UN</v>
      </c>
      <c r="W350" s="16" t="str">
        <f t="shared" si="86"/>
        <v>13⁄8–20</v>
      </c>
      <c r="X350" s="16" t="str">
        <f t="shared" si="87"/>
        <v>UN</v>
      </c>
      <c r="Y350" s="16" t="str">
        <f t="shared" si="88"/>
        <v>2A</v>
      </c>
      <c r="Z350" s="16" t="str">
        <f>CONCATENATE(Table6[[#This Row],[Column1]]," ",Table6[[#This Row],[Column2]]," ",Table6[[#This Row],[Column3]])</f>
        <v>13⁄8–20 UN 2A</v>
      </c>
      <c r="AA350" s="16">
        <f t="shared" si="89"/>
        <v>1.4E-3</v>
      </c>
      <c r="AB350" s="16">
        <f t="shared" si="90"/>
        <v>1.3735999999999999</v>
      </c>
      <c r="AC350" s="16">
        <f t="shared" si="91"/>
        <v>1.3654999999999999</v>
      </c>
      <c r="AD350" s="16" t="str">
        <f t="shared" si="92"/>
        <v>—</v>
      </c>
      <c r="AE350" s="16">
        <f t="shared" si="93"/>
        <v>1.3411</v>
      </c>
      <c r="AF350" s="16">
        <f t="shared" si="94"/>
        <v>1.3364</v>
      </c>
      <c r="AG350" s="16">
        <f t="shared" si="95"/>
        <v>1.3141</v>
      </c>
      <c r="AH350" s="16" t="str">
        <f t="shared" si="96"/>
        <v>2B</v>
      </c>
      <c r="AI350" s="16">
        <f t="shared" si="97"/>
        <v>1.321</v>
      </c>
      <c r="AJ350" s="16">
        <f t="shared" si="98"/>
        <v>1.3320000000000001</v>
      </c>
      <c r="AK350" s="16">
        <f t="shared" si="99"/>
        <v>1.3425</v>
      </c>
      <c r="AL350" s="16">
        <f t="shared" si="100"/>
        <v>1.3486</v>
      </c>
      <c r="AM350" s="16">
        <f t="shared" si="101"/>
        <v>1.375</v>
      </c>
      <c r="AR350" s="17"/>
      <c r="AS350" s="77"/>
    </row>
    <row r="351" spans="3:45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02"/>
        <v>0</v>
      </c>
      <c r="U351" s="16">
        <f t="shared" si="102"/>
        <v>0</v>
      </c>
      <c r="W351" s="16" t="str">
        <f t="shared" si="86"/>
        <v>13⁄8–20</v>
      </c>
      <c r="X351" s="16" t="str">
        <f t="shared" si="87"/>
        <v>UN</v>
      </c>
      <c r="Y351" s="16" t="str">
        <f t="shared" si="88"/>
        <v>3A</v>
      </c>
      <c r="Z351" s="16" t="str">
        <f>CONCATENATE(Table6[[#This Row],[Column1]]," ",Table6[[#This Row],[Column2]]," ",Table6[[#This Row],[Column3]])</f>
        <v>13⁄8–20 UN 3A</v>
      </c>
      <c r="AA351" s="16">
        <f t="shared" si="89"/>
        <v>0</v>
      </c>
      <c r="AB351" s="16">
        <f t="shared" si="90"/>
        <v>1.375</v>
      </c>
      <c r="AC351" s="16">
        <f t="shared" si="91"/>
        <v>1.3669</v>
      </c>
      <c r="AD351" s="16" t="str">
        <f t="shared" si="92"/>
        <v>—</v>
      </c>
      <c r="AE351" s="16">
        <f t="shared" si="93"/>
        <v>1.3425</v>
      </c>
      <c r="AF351" s="16">
        <f t="shared" si="94"/>
        <v>1.339</v>
      </c>
      <c r="AG351" s="16">
        <f t="shared" si="95"/>
        <v>1.3154999999999999</v>
      </c>
      <c r="AH351" s="16" t="str">
        <f t="shared" si="96"/>
        <v>3B</v>
      </c>
      <c r="AI351" s="16">
        <f t="shared" si="97"/>
        <v>1.321</v>
      </c>
      <c r="AJ351" s="16">
        <f t="shared" si="98"/>
        <v>1.3287</v>
      </c>
      <c r="AK351" s="16">
        <f t="shared" si="99"/>
        <v>1.3425</v>
      </c>
      <c r="AL351" s="16">
        <f t="shared" si="100"/>
        <v>1.347</v>
      </c>
      <c r="AM351" s="16">
        <f t="shared" si="101"/>
        <v>1.375</v>
      </c>
      <c r="AR351" s="17"/>
      <c r="AS351" s="77"/>
    </row>
    <row r="352" spans="3:45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02"/>
        <v>13⁄8–24</v>
      </c>
      <c r="U352" s="16" t="str">
        <f t="shared" si="102"/>
        <v>UNS</v>
      </c>
      <c r="W352" s="16" t="str">
        <f t="shared" si="86"/>
        <v>13⁄8–24</v>
      </c>
      <c r="X352" s="16" t="str">
        <f t="shared" si="87"/>
        <v>UNS</v>
      </c>
      <c r="Y352" s="16" t="str">
        <f t="shared" si="88"/>
        <v>2A</v>
      </c>
      <c r="Z352" s="16" t="str">
        <f>CONCATENATE(Table6[[#This Row],[Column1]]," ",Table6[[#This Row],[Column2]]," ",Table6[[#This Row],[Column3]])</f>
        <v>13⁄8–24 UNS 2A</v>
      </c>
      <c r="AA352" s="16">
        <f t="shared" si="89"/>
        <v>1.2999999999999999E-3</v>
      </c>
      <c r="AB352" s="16">
        <f t="shared" si="90"/>
        <v>1.3736999999999999</v>
      </c>
      <c r="AC352" s="16">
        <f t="shared" si="91"/>
        <v>1.3665</v>
      </c>
      <c r="AD352" s="16" t="str">
        <f t="shared" si="92"/>
        <v>—</v>
      </c>
      <c r="AE352" s="16">
        <f t="shared" si="93"/>
        <v>1.3466</v>
      </c>
      <c r="AF352" s="16">
        <f t="shared" si="94"/>
        <v>1.3423</v>
      </c>
      <c r="AG352" s="16">
        <f t="shared" si="95"/>
        <v>1.3241000000000001</v>
      </c>
      <c r="AH352" s="16" t="str">
        <f t="shared" si="96"/>
        <v>2B</v>
      </c>
      <c r="AI352" s="16">
        <f t="shared" si="97"/>
        <v>1.33</v>
      </c>
      <c r="AJ352" s="16">
        <f t="shared" si="98"/>
        <v>1.34</v>
      </c>
      <c r="AK352" s="16">
        <f t="shared" si="99"/>
        <v>1.3479000000000001</v>
      </c>
      <c r="AL352" s="16">
        <f t="shared" si="100"/>
        <v>1.3534999999999999</v>
      </c>
      <c r="AM352" s="16">
        <f t="shared" si="101"/>
        <v>1.375</v>
      </c>
      <c r="AR352" s="17"/>
      <c r="AS352" s="77"/>
    </row>
    <row r="353" spans="3:45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02"/>
        <v>13⁄8–28</v>
      </c>
      <c r="U353" s="16" t="str">
        <f t="shared" si="102"/>
        <v>UN</v>
      </c>
      <c r="W353" s="16" t="str">
        <f t="shared" si="86"/>
        <v>13⁄8–28</v>
      </c>
      <c r="X353" s="16" t="str">
        <f t="shared" si="87"/>
        <v>UN</v>
      </c>
      <c r="Y353" s="16" t="str">
        <f t="shared" si="88"/>
        <v>2A</v>
      </c>
      <c r="Z353" s="16" t="str">
        <f>CONCATENATE(Table6[[#This Row],[Column1]]," ",Table6[[#This Row],[Column2]]," ",Table6[[#This Row],[Column3]])</f>
        <v>13⁄8–28 UN 2A</v>
      </c>
      <c r="AA353" s="16">
        <f t="shared" si="89"/>
        <v>1.1999999999999999E-3</v>
      </c>
      <c r="AB353" s="16">
        <f t="shared" si="90"/>
        <v>1.3737999999999999</v>
      </c>
      <c r="AC353" s="16">
        <f t="shared" si="91"/>
        <v>1.3673</v>
      </c>
      <c r="AD353" s="16" t="str">
        <f t="shared" si="92"/>
        <v>—</v>
      </c>
      <c r="AE353" s="16">
        <f t="shared" si="93"/>
        <v>1.3506</v>
      </c>
      <c r="AF353" s="16">
        <f t="shared" si="94"/>
        <v>1.3465</v>
      </c>
      <c r="AG353" s="16">
        <f t="shared" si="95"/>
        <v>1.3311999999999999</v>
      </c>
      <c r="AH353" s="16" t="str">
        <f t="shared" si="96"/>
        <v>2B</v>
      </c>
      <c r="AI353" s="16">
        <f t="shared" si="97"/>
        <v>1.3360000000000001</v>
      </c>
      <c r="AJ353" s="16">
        <f t="shared" si="98"/>
        <v>1.345</v>
      </c>
      <c r="AK353" s="16">
        <f t="shared" si="99"/>
        <v>1.3517999999999999</v>
      </c>
      <c r="AL353" s="16">
        <f t="shared" si="100"/>
        <v>1.3571</v>
      </c>
      <c r="AM353" s="16">
        <f t="shared" si="101"/>
        <v>1.375</v>
      </c>
      <c r="AR353" s="17"/>
      <c r="AS353" s="77"/>
    </row>
    <row r="354" spans="3:45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02"/>
        <v>0</v>
      </c>
      <c r="U354" s="16">
        <f t="shared" si="102"/>
        <v>0</v>
      </c>
      <c r="W354" s="16" t="str">
        <f t="shared" si="86"/>
        <v>13⁄8–28</v>
      </c>
      <c r="X354" s="16" t="str">
        <f t="shared" si="87"/>
        <v>UN</v>
      </c>
      <c r="Y354" s="16" t="str">
        <f t="shared" si="88"/>
        <v>3A</v>
      </c>
      <c r="Z354" s="16" t="str">
        <f>CONCATENATE(Table6[[#This Row],[Column1]]," ",Table6[[#This Row],[Column2]]," ",Table6[[#This Row],[Column3]])</f>
        <v>13⁄8–28 UN 3A</v>
      </c>
      <c r="AA354" s="16">
        <f t="shared" si="89"/>
        <v>0</v>
      </c>
      <c r="AB354" s="16">
        <f t="shared" si="90"/>
        <v>1.375</v>
      </c>
      <c r="AC354" s="16">
        <f t="shared" si="91"/>
        <v>1.3685</v>
      </c>
      <c r="AD354" s="16" t="str">
        <f t="shared" si="92"/>
        <v>—</v>
      </c>
      <c r="AE354" s="16">
        <f t="shared" si="93"/>
        <v>1.3517999999999999</v>
      </c>
      <c r="AF354" s="16">
        <f t="shared" si="94"/>
        <v>1.3487</v>
      </c>
      <c r="AG354" s="16">
        <f t="shared" si="95"/>
        <v>1.3324</v>
      </c>
      <c r="AH354" s="16" t="str">
        <f t="shared" si="96"/>
        <v>3B</v>
      </c>
      <c r="AI354" s="16">
        <f t="shared" si="97"/>
        <v>1.3360000000000001</v>
      </c>
      <c r="AJ354" s="16">
        <f t="shared" si="98"/>
        <v>1.3426</v>
      </c>
      <c r="AK354" s="16">
        <f t="shared" si="99"/>
        <v>1.3517999999999999</v>
      </c>
      <c r="AL354" s="16">
        <f t="shared" si="100"/>
        <v>1.3557999999999999</v>
      </c>
      <c r="AM354" s="16">
        <f t="shared" si="101"/>
        <v>1.375</v>
      </c>
      <c r="AR354" s="17"/>
      <c r="AS354" s="77"/>
    </row>
    <row r="355" spans="3:45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02"/>
        <v>17⁄16–6</v>
      </c>
      <c r="U355" s="16" t="str">
        <f t="shared" si="102"/>
        <v>UN</v>
      </c>
      <c r="W355" s="16" t="str">
        <f t="shared" si="86"/>
        <v>17⁄16–6</v>
      </c>
      <c r="X355" s="16" t="str">
        <f t="shared" si="87"/>
        <v>UN</v>
      </c>
      <c r="Y355" s="16" t="str">
        <f t="shared" si="88"/>
        <v>2A</v>
      </c>
      <c r="Z355" s="16" t="str">
        <f>CONCATENATE(Table6[[#This Row],[Column1]]," ",Table6[[#This Row],[Column2]]," ",Table6[[#This Row],[Column3]])</f>
        <v>17⁄16–6 UN 2A</v>
      </c>
      <c r="AA355" s="16">
        <f t="shared" si="89"/>
        <v>2.3999999999999998E-3</v>
      </c>
      <c r="AB355" s="16">
        <f t="shared" si="90"/>
        <v>1.4351</v>
      </c>
      <c r="AC355" s="16">
        <f t="shared" si="91"/>
        <v>1.4169</v>
      </c>
      <c r="AD355" s="16" t="str">
        <f t="shared" si="92"/>
        <v>—</v>
      </c>
      <c r="AE355" s="16">
        <f t="shared" si="93"/>
        <v>1.3268</v>
      </c>
      <c r="AF355" s="16">
        <f t="shared" si="94"/>
        <v>1.3188</v>
      </c>
      <c r="AG355" s="16">
        <f t="shared" si="95"/>
        <v>1.2366999999999999</v>
      </c>
      <c r="AH355" s="16" t="str">
        <f t="shared" si="96"/>
        <v>2B</v>
      </c>
      <c r="AI355" s="16">
        <f t="shared" si="97"/>
        <v>1.2569999999999999</v>
      </c>
      <c r="AJ355" s="16">
        <f t="shared" si="98"/>
        <v>1.288</v>
      </c>
      <c r="AK355" s="16">
        <f t="shared" si="99"/>
        <v>1.3291999999999999</v>
      </c>
      <c r="AL355" s="16">
        <f t="shared" si="100"/>
        <v>1.3395999999999999</v>
      </c>
      <c r="AM355" s="16">
        <f t="shared" si="101"/>
        <v>1.4375</v>
      </c>
      <c r="AR355" s="17"/>
      <c r="AS355" s="77"/>
    </row>
    <row r="356" spans="3:45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02"/>
        <v>0</v>
      </c>
      <c r="U356" s="16">
        <f t="shared" si="102"/>
        <v>0</v>
      </c>
      <c r="W356" s="16" t="str">
        <f t="shared" si="86"/>
        <v>17⁄16–6</v>
      </c>
      <c r="X356" s="16" t="str">
        <f t="shared" si="87"/>
        <v>UN</v>
      </c>
      <c r="Y356" s="16" t="str">
        <f t="shared" si="88"/>
        <v>3A</v>
      </c>
      <c r="Z356" s="16" t="str">
        <f>CONCATENATE(Table6[[#This Row],[Column1]]," ",Table6[[#This Row],[Column2]]," ",Table6[[#This Row],[Column3]])</f>
        <v>17⁄16–6 UN 3A</v>
      </c>
      <c r="AA356" s="16">
        <f t="shared" si="89"/>
        <v>0</v>
      </c>
      <c r="AB356" s="16">
        <f t="shared" si="90"/>
        <v>1.4375</v>
      </c>
      <c r="AC356" s="16">
        <f t="shared" si="91"/>
        <v>1.4193</v>
      </c>
      <c r="AD356" s="16" t="str">
        <f t="shared" si="92"/>
        <v>—</v>
      </c>
      <c r="AE356" s="16">
        <f t="shared" si="93"/>
        <v>1.3291999999999999</v>
      </c>
      <c r="AF356" s="16">
        <f t="shared" si="94"/>
        <v>1.3231999999999999</v>
      </c>
      <c r="AG356" s="16">
        <f t="shared" si="95"/>
        <v>1.2391000000000001</v>
      </c>
      <c r="AH356" s="16" t="str">
        <f t="shared" si="96"/>
        <v>3B</v>
      </c>
      <c r="AI356" s="16">
        <f t="shared" si="97"/>
        <v>1.2569999999999999</v>
      </c>
      <c r="AJ356" s="16">
        <f t="shared" si="98"/>
        <v>1.2770999999999999</v>
      </c>
      <c r="AK356" s="16">
        <f t="shared" si="99"/>
        <v>1.3291999999999999</v>
      </c>
      <c r="AL356" s="16">
        <f t="shared" si="100"/>
        <v>1.337</v>
      </c>
      <c r="AM356" s="16">
        <f t="shared" si="101"/>
        <v>1.4375</v>
      </c>
      <c r="AR356" s="17"/>
      <c r="AS356" s="77"/>
    </row>
    <row r="357" spans="3:45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02"/>
        <v>17⁄16–8</v>
      </c>
      <c r="U357" s="16" t="str">
        <f t="shared" si="102"/>
        <v>UN</v>
      </c>
      <c r="W357" s="16" t="str">
        <f t="shared" si="86"/>
        <v>17⁄16–8</v>
      </c>
      <c r="X357" s="16" t="str">
        <f t="shared" si="87"/>
        <v>UN</v>
      </c>
      <c r="Y357" s="16" t="str">
        <f t="shared" si="88"/>
        <v>2A</v>
      </c>
      <c r="Z357" s="16" t="str">
        <f>CONCATENATE(Table6[[#This Row],[Column1]]," ",Table6[[#This Row],[Column2]]," ",Table6[[#This Row],[Column3]])</f>
        <v>17⁄16–8 UN 2A</v>
      </c>
      <c r="AA357" s="16">
        <f t="shared" si="89"/>
        <v>2.2000000000000001E-3</v>
      </c>
      <c r="AB357" s="16">
        <f t="shared" si="90"/>
        <v>1.4353</v>
      </c>
      <c r="AC357" s="16">
        <f t="shared" si="91"/>
        <v>1.4202999999999999</v>
      </c>
      <c r="AD357" s="16" t="str">
        <f t="shared" si="92"/>
        <v>—</v>
      </c>
      <c r="AE357" s="16">
        <f t="shared" si="93"/>
        <v>1.3541000000000001</v>
      </c>
      <c r="AF357" s="16">
        <f t="shared" si="94"/>
        <v>1.3469</v>
      </c>
      <c r="AG357" s="16">
        <f t="shared" si="95"/>
        <v>1.2865</v>
      </c>
      <c r="AH357" s="16" t="str">
        <f t="shared" si="96"/>
        <v>2B</v>
      </c>
      <c r="AI357" s="16">
        <f t="shared" si="97"/>
        <v>1.302</v>
      </c>
      <c r="AJ357" s="16">
        <f t="shared" si="98"/>
        <v>1.327</v>
      </c>
      <c r="AK357" s="16">
        <f t="shared" si="99"/>
        <v>1.3563000000000001</v>
      </c>
      <c r="AL357" s="16">
        <f t="shared" si="100"/>
        <v>1.3656999999999999</v>
      </c>
      <c r="AM357" s="16">
        <f t="shared" si="101"/>
        <v>1.4375</v>
      </c>
      <c r="AR357" s="17"/>
      <c r="AS357" s="77"/>
    </row>
    <row r="358" spans="3:45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02"/>
        <v>0</v>
      </c>
      <c r="U358" s="16">
        <f t="shared" si="102"/>
        <v>0</v>
      </c>
      <c r="W358" s="16" t="str">
        <f t="shared" si="86"/>
        <v>17⁄16–8</v>
      </c>
      <c r="X358" s="16" t="str">
        <f t="shared" si="87"/>
        <v>UN</v>
      </c>
      <c r="Y358" s="16" t="str">
        <f t="shared" si="88"/>
        <v>3A</v>
      </c>
      <c r="Z358" s="16" t="str">
        <f>CONCATENATE(Table6[[#This Row],[Column1]]," ",Table6[[#This Row],[Column2]]," ",Table6[[#This Row],[Column3]])</f>
        <v>17⁄16–8 UN 3A</v>
      </c>
      <c r="AA358" s="16">
        <f t="shared" si="89"/>
        <v>0</v>
      </c>
      <c r="AB358" s="16">
        <f t="shared" si="90"/>
        <v>1.4375</v>
      </c>
      <c r="AC358" s="16">
        <f t="shared" si="91"/>
        <v>1.4225000000000001</v>
      </c>
      <c r="AD358" s="16" t="str">
        <f t="shared" si="92"/>
        <v>—</v>
      </c>
      <c r="AE358" s="16">
        <f t="shared" si="93"/>
        <v>1.3563000000000001</v>
      </c>
      <c r="AF358" s="16">
        <f t="shared" si="94"/>
        <v>1.3509</v>
      </c>
      <c r="AG358" s="16">
        <f t="shared" si="95"/>
        <v>1.2887</v>
      </c>
      <c r="AH358" s="16" t="str">
        <f t="shared" si="96"/>
        <v>3B</v>
      </c>
      <c r="AI358" s="16">
        <f t="shared" si="97"/>
        <v>1.302</v>
      </c>
      <c r="AJ358" s="16">
        <f t="shared" si="98"/>
        <v>1.3171999999999999</v>
      </c>
      <c r="AK358" s="16">
        <f t="shared" si="99"/>
        <v>1.3563000000000001</v>
      </c>
      <c r="AL358" s="16">
        <f t="shared" si="100"/>
        <v>1.3633999999999999</v>
      </c>
      <c r="AM358" s="16">
        <f t="shared" si="101"/>
        <v>1.4375</v>
      </c>
      <c r="AR358" s="17"/>
      <c r="AS358" s="77"/>
    </row>
    <row r="359" spans="3:45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02"/>
        <v>17⁄16–12</v>
      </c>
      <c r="U359" s="16" t="str">
        <f t="shared" si="102"/>
        <v>UN</v>
      </c>
      <c r="W359" s="16" t="str">
        <f t="shared" si="86"/>
        <v>17⁄16–12</v>
      </c>
      <c r="X359" s="16" t="str">
        <f t="shared" si="87"/>
        <v>UN</v>
      </c>
      <c r="Y359" s="16" t="str">
        <f t="shared" si="88"/>
        <v>2A</v>
      </c>
      <c r="Z359" s="16" t="str">
        <f>CONCATENATE(Table6[[#This Row],[Column1]]," ",Table6[[#This Row],[Column2]]," ",Table6[[#This Row],[Column3]])</f>
        <v>17⁄16–12 UN 2A</v>
      </c>
      <c r="AA359" s="16">
        <f t="shared" si="89"/>
        <v>1.8E-3</v>
      </c>
      <c r="AB359" s="16">
        <f t="shared" si="90"/>
        <v>1.4357</v>
      </c>
      <c r="AC359" s="16">
        <f t="shared" si="91"/>
        <v>1.4242999999999999</v>
      </c>
      <c r="AD359" s="16" t="str">
        <f t="shared" si="92"/>
        <v>—</v>
      </c>
      <c r="AE359" s="16">
        <f t="shared" si="93"/>
        <v>1.3815999999999999</v>
      </c>
      <c r="AF359" s="16">
        <f t="shared" si="94"/>
        <v>1.3756999999999999</v>
      </c>
      <c r="AG359" s="16">
        <f t="shared" si="95"/>
        <v>1.3365</v>
      </c>
      <c r="AH359" s="16" t="str">
        <f t="shared" si="96"/>
        <v>2B</v>
      </c>
      <c r="AI359" s="16">
        <f t="shared" si="97"/>
        <v>1.347</v>
      </c>
      <c r="AJ359" s="16">
        <f t="shared" si="98"/>
        <v>1.365</v>
      </c>
      <c r="AK359" s="16">
        <f t="shared" si="99"/>
        <v>1.3834</v>
      </c>
      <c r="AL359" s="16">
        <f t="shared" si="100"/>
        <v>1.391</v>
      </c>
      <c r="AM359" s="16">
        <f t="shared" si="101"/>
        <v>1.4375</v>
      </c>
      <c r="AR359" s="17"/>
      <c r="AS359" s="77"/>
    </row>
    <row r="360" spans="3:45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02"/>
        <v>0</v>
      </c>
      <c r="U360" s="16">
        <f t="shared" si="102"/>
        <v>0</v>
      </c>
      <c r="W360" s="16" t="str">
        <f t="shared" si="86"/>
        <v>17⁄16–12</v>
      </c>
      <c r="X360" s="16" t="str">
        <f t="shared" si="87"/>
        <v>UN</v>
      </c>
      <c r="Y360" s="16" t="str">
        <f t="shared" si="88"/>
        <v>3A</v>
      </c>
      <c r="Z360" s="16" t="str">
        <f>CONCATENATE(Table6[[#This Row],[Column1]]," ",Table6[[#This Row],[Column2]]," ",Table6[[#This Row],[Column3]])</f>
        <v>17⁄16–12 UN 3A</v>
      </c>
      <c r="AA360" s="16">
        <f t="shared" si="89"/>
        <v>0</v>
      </c>
      <c r="AB360" s="16">
        <f t="shared" si="90"/>
        <v>1.4375</v>
      </c>
      <c r="AC360" s="16">
        <f t="shared" si="91"/>
        <v>1.4260999999999999</v>
      </c>
      <c r="AD360" s="16" t="str">
        <f t="shared" si="92"/>
        <v>—</v>
      </c>
      <c r="AE360" s="16">
        <f t="shared" si="93"/>
        <v>1.3834</v>
      </c>
      <c r="AF360" s="16">
        <f t="shared" si="94"/>
        <v>1.379</v>
      </c>
      <c r="AG360" s="16">
        <f t="shared" si="95"/>
        <v>1.3383</v>
      </c>
      <c r="AH360" s="16" t="str">
        <f t="shared" si="96"/>
        <v>3B</v>
      </c>
      <c r="AI360" s="16">
        <f t="shared" si="97"/>
        <v>1.347</v>
      </c>
      <c r="AJ360" s="16">
        <f t="shared" si="98"/>
        <v>1.3573</v>
      </c>
      <c r="AK360" s="16">
        <f t="shared" si="99"/>
        <v>1.3834</v>
      </c>
      <c r="AL360" s="16">
        <f t="shared" si="100"/>
        <v>1.3891</v>
      </c>
      <c r="AM360" s="16">
        <f t="shared" si="101"/>
        <v>1.4375</v>
      </c>
      <c r="AR360" s="17"/>
      <c r="AS360" s="77"/>
    </row>
    <row r="361" spans="3:45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02"/>
        <v>17⁄16–16</v>
      </c>
      <c r="U361" s="16" t="str">
        <f t="shared" si="102"/>
        <v>UN</v>
      </c>
      <c r="W361" s="16" t="str">
        <f t="shared" si="86"/>
        <v>17⁄16–16</v>
      </c>
      <c r="X361" s="16" t="str">
        <f t="shared" si="87"/>
        <v>UN</v>
      </c>
      <c r="Y361" s="16" t="str">
        <f t="shared" si="88"/>
        <v>2A</v>
      </c>
      <c r="Z361" s="16" t="str">
        <f>CONCATENATE(Table6[[#This Row],[Column1]]," ",Table6[[#This Row],[Column2]]," ",Table6[[#This Row],[Column3]])</f>
        <v>17⁄16–16 UN 2A</v>
      </c>
      <c r="AA361" s="16">
        <f t="shared" si="89"/>
        <v>1.6000000000000001E-3</v>
      </c>
      <c r="AB361" s="16">
        <f t="shared" si="90"/>
        <v>1.4359</v>
      </c>
      <c r="AC361" s="16">
        <f t="shared" si="91"/>
        <v>1.4265000000000001</v>
      </c>
      <c r="AD361" s="16" t="str">
        <f t="shared" si="92"/>
        <v>—</v>
      </c>
      <c r="AE361" s="16">
        <f t="shared" si="93"/>
        <v>1.3953</v>
      </c>
      <c r="AF361" s="16">
        <f t="shared" si="94"/>
        <v>1.3900999999999999</v>
      </c>
      <c r="AG361" s="16">
        <f t="shared" si="95"/>
        <v>1.3613999999999999</v>
      </c>
      <c r="AH361" s="16" t="str">
        <f t="shared" si="96"/>
        <v>2B</v>
      </c>
      <c r="AI361" s="16">
        <f t="shared" si="97"/>
        <v>1.37</v>
      </c>
      <c r="AJ361" s="16">
        <f t="shared" si="98"/>
        <v>1.3839999999999999</v>
      </c>
      <c r="AK361" s="16">
        <f t="shared" si="99"/>
        <v>1.3969</v>
      </c>
      <c r="AL361" s="16">
        <f t="shared" si="100"/>
        <v>1.4036999999999999</v>
      </c>
      <c r="AM361" s="16">
        <f t="shared" si="101"/>
        <v>1.4375</v>
      </c>
      <c r="AR361" s="17"/>
      <c r="AS361" s="77"/>
    </row>
    <row r="362" spans="3:45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02"/>
        <v>0</v>
      </c>
      <c r="U362" s="16">
        <f t="shared" si="102"/>
        <v>0</v>
      </c>
      <c r="W362" s="16" t="str">
        <f t="shared" si="86"/>
        <v>17⁄16–16</v>
      </c>
      <c r="X362" s="16" t="str">
        <f t="shared" si="87"/>
        <v>UN</v>
      </c>
      <c r="Y362" s="16" t="str">
        <f t="shared" si="88"/>
        <v>3A</v>
      </c>
      <c r="Z362" s="16" t="str">
        <f>CONCATENATE(Table6[[#This Row],[Column1]]," ",Table6[[#This Row],[Column2]]," ",Table6[[#This Row],[Column3]])</f>
        <v>17⁄16–16 UN 3A</v>
      </c>
      <c r="AA362" s="16">
        <f t="shared" si="89"/>
        <v>0</v>
      </c>
      <c r="AB362" s="16">
        <f t="shared" si="90"/>
        <v>1.4375</v>
      </c>
      <c r="AC362" s="16">
        <f t="shared" si="91"/>
        <v>1.4280999999999999</v>
      </c>
      <c r="AD362" s="16" t="str">
        <f t="shared" si="92"/>
        <v>—</v>
      </c>
      <c r="AE362" s="16">
        <f t="shared" si="93"/>
        <v>1.3969</v>
      </c>
      <c r="AF362" s="16">
        <f t="shared" si="94"/>
        <v>1.393</v>
      </c>
      <c r="AG362" s="16">
        <f t="shared" si="95"/>
        <v>1.363</v>
      </c>
      <c r="AH362" s="16" t="str">
        <f t="shared" si="96"/>
        <v>3B</v>
      </c>
      <c r="AI362" s="16">
        <f t="shared" si="97"/>
        <v>1.37</v>
      </c>
      <c r="AJ362" s="16">
        <f t="shared" si="98"/>
        <v>1.3783000000000001</v>
      </c>
      <c r="AK362" s="16">
        <f t="shared" si="99"/>
        <v>1.3969</v>
      </c>
      <c r="AL362" s="16">
        <f t="shared" si="100"/>
        <v>1.4019999999999999</v>
      </c>
      <c r="AM362" s="16">
        <f t="shared" si="101"/>
        <v>1.4375</v>
      </c>
      <c r="AR362" s="17"/>
      <c r="AS362" s="77"/>
    </row>
    <row r="363" spans="3:45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02"/>
        <v>17⁄16–18</v>
      </c>
      <c r="U363" s="16" t="str">
        <f t="shared" si="102"/>
        <v>UNEF</v>
      </c>
      <c r="W363" s="16" t="str">
        <f t="shared" si="86"/>
        <v>17⁄16–18</v>
      </c>
      <c r="X363" s="16" t="str">
        <f t="shared" si="87"/>
        <v>UNEF</v>
      </c>
      <c r="Y363" s="16" t="str">
        <f t="shared" si="88"/>
        <v>2A</v>
      </c>
      <c r="Z363" s="16" t="str">
        <f>CONCATENATE(Table6[[#This Row],[Column1]]," ",Table6[[#This Row],[Column2]]," ",Table6[[#This Row],[Column3]])</f>
        <v>17⁄16–18 UNEF 2A</v>
      </c>
      <c r="AA363" s="16">
        <f t="shared" si="89"/>
        <v>1.5E-3</v>
      </c>
      <c r="AB363" s="16">
        <f t="shared" si="90"/>
        <v>1.4359999999999999</v>
      </c>
      <c r="AC363" s="16">
        <f t="shared" si="91"/>
        <v>1.4273</v>
      </c>
      <c r="AD363" s="16" t="str">
        <f t="shared" si="92"/>
        <v>—</v>
      </c>
      <c r="AE363" s="16">
        <f t="shared" si="93"/>
        <v>1.3998999999999999</v>
      </c>
      <c r="AF363" s="16">
        <f t="shared" si="94"/>
        <v>1.3949</v>
      </c>
      <c r="AG363" s="16">
        <f t="shared" si="95"/>
        <v>1.3698999999999999</v>
      </c>
      <c r="AH363" s="16" t="str">
        <f t="shared" si="96"/>
        <v>2B</v>
      </c>
      <c r="AI363" s="16">
        <f t="shared" si="97"/>
        <v>1.377</v>
      </c>
      <c r="AJ363" s="16">
        <f t="shared" si="98"/>
        <v>1.39</v>
      </c>
      <c r="AK363" s="16">
        <f t="shared" si="99"/>
        <v>1.4014</v>
      </c>
      <c r="AL363" s="16">
        <f t="shared" si="100"/>
        <v>1.4078999999999999</v>
      </c>
      <c r="AM363" s="16">
        <f t="shared" si="101"/>
        <v>1.4375</v>
      </c>
      <c r="AR363" s="17"/>
      <c r="AS363" s="77"/>
    </row>
    <row r="364" spans="3:45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02"/>
        <v>0</v>
      </c>
      <c r="U364" s="16">
        <f t="shared" si="102"/>
        <v>0</v>
      </c>
      <c r="W364" s="16" t="str">
        <f t="shared" si="86"/>
        <v>17⁄16–18</v>
      </c>
      <c r="X364" s="16" t="str">
        <f t="shared" si="87"/>
        <v>UNEF</v>
      </c>
      <c r="Y364" s="16" t="str">
        <f t="shared" si="88"/>
        <v>3A</v>
      </c>
      <c r="Z364" s="16" t="str">
        <f>CONCATENATE(Table6[[#This Row],[Column1]]," ",Table6[[#This Row],[Column2]]," ",Table6[[#This Row],[Column3]])</f>
        <v>17⁄16–18 UNEF 3A</v>
      </c>
      <c r="AA364" s="16">
        <f t="shared" si="89"/>
        <v>0</v>
      </c>
      <c r="AB364" s="16">
        <f t="shared" si="90"/>
        <v>1.4375</v>
      </c>
      <c r="AC364" s="16">
        <f t="shared" si="91"/>
        <v>1.4288000000000001</v>
      </c>
      <c r="AD364" s="16" t="str">
        <f t="shared" si="92"/>
        <v>—</v>
      </c>
      <c r="AE364" s="16">
        <f t="shared" si="93"/>
        <v>1.4014</v>
      </c>
      <c r="AF364" s="16">
        <f t="shared" si="94"/>
        <v>1.3976999999999999</v>
      </c>
      <c r="AG364" s="16">
        <f t="shared" si="95"/>
        <v>1.3714</v>
      </c>
      <c r="AH364" s="16" t="str">
        <f t="shared" si="96"/>
        <v>3B</v>
      </c>
      <c r="AI364" s="16">
        <f t="shared" si="97"/>
        <v>1.377</v>
      </c>
      <c r="AJ364" s="16">
        <f t="shared" si="98"/>
        <v>1.3855</v>
      </c>
      <c r="AK364" s="16">
        <f t="shared" si="99"/>
        <v>1.4014</v>
      </c>
      <c r="AL364" s="16">
        <f t="shared" si="100"/>
        <v>1.4061999999999999</v>
      </c>
      <c r="AM364" s="16">
        <f t="shared" si="101"/>
        <v>1.4375</v>
      </c>
      <c r="AR364" s="17"/>
      <c r="AS364" s="77"/>
    </row>
    <row r="365" spans="3:45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02"/>
        <v>17⁄16–20</v>
      </c>
      <c r="U365" s="16" t="str">
        <f t="shared" si="102"/>
        <v>UN</v>
      </c>
      <c r="W365" s="16" t="str">
        <f t="shared" si="86"/>
        <v>17⁄16–20</v>
      </c>
      <c r="X365" s="16" t="str">
        <f t="shared" si="87"/>
        <v>UN</v>
      </c>
      <c r="Y365" s="16" t="str">
        <f t="shared" si="88"/>
        <v>2A</v>
      </c>
      <c r="Z365" s="16" t="str">
        <f>CONCATENATE(Table6[[#This Row],[Column1]]," ",Table6[[#This Row],[Column2]]," ",Table6[[#This Row],[Column3]])</f>
        <v>17⁄16–20 UN 2A</v>
      </c>
      <c r="AA365" s="16">
        <f t="shared" si="89"/>
        <v>1.4E-3</v>
      </c>
      <c r="AB365" s="16">
        <f t="shared" si="90"/>
        <v>1.4360999999999999</v>
      </c>
      <c r="AC365" s="16">
        <f t="shared" si="91"/>
        <v>1.4279999999999999</v>
      </c>
      <c r="AD365" s="16" t="str">
        <f t="shared" si="92"/>
        <v>—</v>
      </c>
      <c r="AE365" s="16">
        <f t="shared" si="93"/>
        <v>1.4036</v>
      </c>
      <c r="AF365" s="16">
        <f t="shared" si="94"/>
        <v>1.3988</v>
      </c>
      <c r="AG365" s="16">
        <f t="shared" si="95"/>
        <v>1.3766</v>
      </c>
      <c r="AH365" s="16" t="str">
        <f t="shared" si="96"/>
        <v>2B</v>
      </c>
      <c r="AI365" s="16">
        <f t="shared" si="97"/>
        <v>1.383</v>
      </c>
      <c r="AJ365" s="16">
        <f t="shared" si="98"/>
        <v>1.395</v>
      </c>
      <c r="AK365" s="16">
        <f t="shared" si="99"/>
        <v>1.405</v>
      </c>
      <c r="AL365" s="16">
        <f t="shared" si="100"/>
        <v>1.4112</v>
      </c>
      <c r="AM365" s="16">
        <f t="shared" si="101"/>
        <v>1.4375</v>
      </c>
      <c r="AR365" s="17"/>
      <c r="AS365" s="77"/>
    </row>
    <row r="366" spans="3:45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02"/>
        <v>0</v>
      </c>
      <c r="U366" s="16">
        <f t="shared" si="102"/>
        <v>0</v>
      </c>
      <c r="W366" s="16" t="str">
        <f t="shared" si="86"/>
        <v>17⁄16–20</v>
      </c>
      <c r="X366" s="16" t="str">
        <f t="shared" si="87"/>
        <v>UN</v>
      </c>
      <c r="Y366" s="16" t="str">
        <f t="shared" si="88"/>
        <v>3A</v>
      </c>
      <c r="Z366" s="16" t="str">
        <f>CONCATENATE(Table6[[#This Row],[Column1]]," ",Table6[[#This Row],[Column2]]," ",Table6[[#This Row],[Column3]])</f>
        <v>17⁄16–20 UN 3A</v>
      </c>
      <c r="AA366" s="16">
        <f t="shared" si="89"/>
        <v>0</v>
      </c>
      <c r="AB366" s="16">
        <f t="shared" si="90"/>
        <v>1.4375</v>
      </c>
      <c r="AC366" s="16">
        <f t="shared" si="91"/>
        <v>1.4294</v>
      </c>
      <c r="AD366" s="16" t="str">
        <f t="shared" si="92"/>
        <v>—</v>
      </c>
      <c r="AE366" s="16">
        <f t="shared" si="93"/>
        <v>1.405</v>
      </c>
      <c r="AF366" s="16">
        <f t="shared" si="94"/>
        <v>1.4014</v>
      </c>
      <c r="AG366" s="16">
        <f t="shared" si="95"/>
        <v>1.3779999999999999</v>
      </c>
      <c r="AH366" s="16" t="str">
        <f t="shared" si="96"/>
        <v>3B</v>
      </c>
      <c r="AI366" s="16">
        <f t="shared" si="97"/>
        <v>1.383</v>
      </c>
      <c r="AJ366" s="16">
        <f t="shared" si="98"/>
        <v>1.3912</v>
      </c>
      <c r="AK366" s="16">
        <f t="shared" si="99"/>
        <v>1.405</v>
      </c>
      <c r="AL366" s="16">
        <f t="shared" si="100"/>
        <v>1.4096</v>
      </c>
      <c r="AM366" s="16">
        <f t="shared" si="101"/>
        <v>1.4375</v>
      </c>
      <c r="AR366" s="17"/>
      <c r="AS366" s="77"/>
    </row>
    <row r="367" spans="3:45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02"/>
        <v>17⁄16–28</v>
      </c>
      <c r="U367" s="16" t="str">
        <f t="shared" si="102"/>
        <v>UN</v>
      </c>
      <c r="W367" s="16" t="str">
        <f t="shared" si="86"/>
        <v>17⁄16–28</v>
      </c>
      <c r="X367" s="16" t="str">
        <f t="shared" si="87"/>
        <v>UN</v>
      </c>
      <c r="Y367" s="16" t="str">
        <f t="shared" si="88"/>
        <v>2A</v>
      </c>
      <c r="Z367" s="16" t="str">
        <f>CONCATENATE(Table6[[#This Row],[Column1]]," ",Table6[[#This Row],[Column2]]," ",Table6[[#This Row],[Column3]])</f>
        <v>17⁄16–28 UN 2A</v>
      </c>
      <c r="AA367" s="16">
        <f t="shared" si="89"/>
        <v>1.2999999999999999E-3</v>
      </c>
      <c r="AB367" s="16">
        <f t="shared" si="90"/>
        <v>1.4361999999999999</v>
      </c>
      <c r="AC367" s="16">
        <f t="shared" si="91"/>
        <v>1.4297</v>
      </c>
      <c r="AD367" s="16" t="str">
        <f t="shared" si="92"/>
        <v>—</v>
      </c>
      <c r="AE367" s="16">
        <f t="shared" si="93"/>
        <v>1.413</v>
      </c>
      <c r="AF367" s="16">
        <f t="shared" si="94"/>
        <v>1.4088000000000001</v>
      </c>
      <c r="AG367" s="16">
        <f t="shared" si="95"/>
        <v>1.3935999999999999</v>
      </c>
      <c r="AH367" s="16" t="str">
        <f t="shared" si="96"/>
        <v>2B</v>
      </c>
      <c r="AI367" s="16">
        <f t="shared" si="97"/>
        <v>1.399</v>
      </c>
      <c r="AJ367" s="16">
        <f t="shared" si="98"/>
        <v>1.407</v>
      </c>
      <c r="AK367" s="16">
        <f t="shared" si="99"/>
        <v>1.4142999999999999</v>
      </c>
      <c r="AL367" s="16">
        <f t="shared" si="100"/>
        <v>1.4198</v>
      </c>
      <c r="AM367" s="16">
        <f t="shared" si="101"/>
        <v>1.4375</v>
      </c>
      <c r="AR367" s="17"/>
      <c r="AS367" s="77"/>
    </row>
    <row r="368" spans="3:45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02"/>
        <v>0</v>
      </c>
      <c r="U368" s="16">
        <f t="shared" si="102"/>
        <v>0</v>
      </c>
      <c r="W368" s="16" t="str">
        <f t="shared" si="86"/>
        <v>17⁄16–28</v>
      </c>
      <c r="X368" s="16" t="str">
        <f t="shared" si="87"/>
        <v>UN</v>
      </c>
      <c r="Y368" s="16" t="str">
        <f t="shared" si="88"/>
        <v>3A</v>
      </c>
      <c r="Z368" s="16" t="str">
        <f>CONCATENATE(Table6[[#This Row],[Column1]]," ",Table6[[#This Row],[Column2]]," ",Table6[[#This Row],[Column3]])</f>
        <v>17⁄16–28 UN 3A</v>
      </c>
      <c r="AA368" s="16">
        <f t="shared" si="89"/>
        <v>0</v>
      </c>
      <c r="AB368" s="16">
        <f t="shared" si="90"/>
        <v>1.4375</v>
      </c>
      <c r="AC368" s="16">
        <f t="shared" si="91"/>
        <v>1.431</v>
      </c>
      <c r="AD368" s="16" t="str">
        <f t="shared" si="92"/>
        <v>—</v>
      </c>
      <c r="AE368" s="16">
        <f t="shared" si="93"/>
        <v>1.4142999999999999</v>
      </c>
      <c r="AF368" s="16">
        <f t="shared" si="94"/>
        <v>1.4112</v>
      </c>
      <c r="AG368" s="16">
        <f t="shared" si="95"/>
        <v>1.3949</v>
      </c>
      <c r="AH368" s="16" t="str">
        <f t="shared" si="96"/>
        <v>3B</v>
      </c>
      <c r="AI368" s="16">
        <f t="shared" si="97"/>
        <v>1.399</v>
      </c>
      <c r="AJ368" s="16">
        <f t="shared" si="98"/>
        <v>1.4051</v>
      </c>
      <c r="AK368" s="16">
        <f t="shared" si="99"/>
        <v>1.4142999999999999</v>
      </c>
      <c r="AL368" s="16">
        <f t="shared" si="100"/>
        <v>1.4184000000000001</v>
      </c>
      <c r="AM368" s="16">
        <f t="shared" si="101"/>
        <v>1.4375</v>
      </c>
      <c r="AR368" s="17"/>
      <c r="AS368" s="77"/>
    </row>
    <row r="369" spans="3:45" x14ac:dyDescent="0.25">
      <c r="C369" s="16" t="s">
        <v>736</v>
      </c>
      <c r="D369" s="16" t="s">
        <v>376</v>
      </c>
      <c r="E369" s="16">
        <v>2.3999999999999998E-3</v>
      </c>
      <c r="F369" s="16">
        <v>1.4976</v>
      </c>
      <c r="G369" s="16">
        <v>1.4702999999999999</v>
      </c>
      <c r="H369" s="16" t="s">
        <v>551</v>
      </c>
      <c r="I369" s="16">
        <v>1.3893</v>
      </c>
      <c r="J369" s="16">
        <v>1.3772</v>
      </c>
      <c r="K369" s="16">
        <v>1.2991999999999999</v>
      </c>
      <c r="L369" s="16" t="s">
        <v>377</v>
      </c>
      <c r="M369" s="16">
        <v>1.32</v>
      </c>
      <c r="N369" s="16">
        <v>1.35</v>
      </c>
      <c r="O369" s="16">
        <v>1.3916999999999999</v>
      </c>
      <c r="P369" s="16">
        <v>1.4075</v>
      </c>
      <c r="Q369" s="16">
        <v>1.5</v>
      </c>
      <c r="T369" s="16" t="str">
        <f t="shared" si="102"/>
        <v>11⁄2–6</v>
      </c>
      <c r="U369" s="16" t="str">
        <f t="shared" si="102"/>
        <v>1A</v>
      </c>
      <c r="W369" s="16" t="str">
        <f t="shared" si="86"/>
        <v>11⁄2–6</v>
      </c>
      <c r="X369" s="16" t="str">
        <f t="shared" si="87"/>
        <v>1A</v>
      </c>
      <c r="Y369" s="16">
        <f t="shared" si="88"/>
        <v>2.3999999999999998E-3</v>
      </c>
      <c r="Z369" s="16" t="str">
        <f>CONCATENATE(Table6[[#This Row],[Column1]]," ",Table6[[#This Row],[Column2]]," ",Table6[[#This Row],[Column3]])</f>
        <v>11⁄2–6 1A 0.0024</v>
      </c>
      <c r="AA369" s="16">
        <f t="shared" si="89"/>
        <v>1.4976</v>
      </c>
      <c r="AB369" s="16">
        <f t="shared" si="90"/>
        <v>1.4702999999999999</v>
      </c>
      <c r="AC369" s="16" t="str">
        <f t="shared" si="91"/>
        <v>—</v>
      </c>
      <c r="AD369" s="16">
        <f t="shared" si="92"/>
        <v>1.3893</v>
      </c>
      <c r="AE369" s="16">
        <f t="shared" si="93"/>
        <v>1.3772</v>
      </c>
      <c r="AF369" s="16">
        <f t="shared" si="94"/>
        <v>1.2991999999999999</v>
      </c>
      <c r="AG369" s="16" t="str">
        <f t="shared" si="95"/>
        <v>1B</v>
      </c>
      <c r="AH369" s="16">
        <f t="shared" si="96"/>
        <v>1.32</v>
      </c>
      <c r="AI369" s="16">
        <f t="shared" si="97"/>
        <v>1.35</v>
      </c>
      <c r="AJ369" s="16">
        <f t="shared" si="98"/>
        <v>1.3916999999999999</v>
      </c>
      <c r="AK369" s="16">
        <f t="shared" si="99"/>
        <v>1.4075</v>
      </c>
      <c r="AL369" s="16">
        <f t="shared" si="100"/>
        <v>1.5</v>
      </c>
      <c r="AM369" s="16">
        <f t="shared" si="101"/>
        <v>0</v>
      </c>
      <c r="AR369" s="17"/>
      <c r="AS369" s="77"/>
    </row>
    <row r="370" spans="3:45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02"/>
        <v>0</v>
      </c>
      <c r="U370" s="16">
        <f t="shared" si="102"/>
        <v>0</v>
      </c>
      <c r="W370" s="16" t="str">
        <f t="shared" si="86"/>
        <v>11⁄2–6</v>
      </c>
      <c r="X370" s="16" t="str">
        <f t="shared" si="87"/>
        <v>1A</v>
      </c>
      <c r="Y370" s="16" t="str">
        <f t="shared" si="88"/>
        <v>2A</v>
      </c>
      <c r="Z370" s="16" t="str">
        <f>CONCATENATE(Table6[[#This Row],[Column1]]," ",Table6[[#This Row],[Column2]]," ",Table6[[#This Row],[Column3]])</f>
        <v>11⁄2–6 1A 2A</v>
      </c>
      <c r="AA370" s="16">
        <f t="shared" si="89"/>
        <v>2.3999999999999998E-3</v>
      </c>
      <c r="AB370" s="16">
        <f t="shared" si="90"/>
        <v>1.4976</v>
      </c>
      <c r="AC370" s="16">
        <f t="shared" si="91"/>
        <v>1.4794</v>
      </c>
      <c r="AD370" s="16">
        <f t="shared" si="92"/>
        <v>1.4702999999999999</v>
      </c>
      <c r="AE370" s="16">
        <f t="shared" si="93"/>
        <v>1.3893</v>
      </c>
      <c r="AF370" s="16">
        <f t="shared" si="94"/>
        <v>1.3812</v>
      </c>
      <c r="AG370" s="16">
        <f t="shared" si="95"/>
        <v>1.2991999999999999</v>
      </c>
      <c r="AH370" s="16" t="str">
        <f t="shared" si="96"/>
        <v>2B</v>
      </c>
      <c r="AI370" s="16">
        <f t="shared" si="97"/>
        <v>1.32</v>
      </c>
      <c r="AJ370" s="16">
        <f t="shared" si="98"/>
        <v>1.35</v>
      </c>
      <c r="AK370" s="16">
        <f t="shared" si="99"/>
        <v>1.3916999999999999</v>
      </c>
      <c r="AL370" s="16">
        <f t="shared" si="100"/>
        <v>1.4021999999999999</v>
      </c>
      <c r="AM370" s="16">
        <f t="shared" si="101"/>
        <v>1.5</v>
      </c>
      <c r="AR370" s="17"/>
      <c r="AS370" s="77"/>
    </row>
    <row r="371" spans="3:45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02"/>
        <v>0</v>
      </c>
      <c r="U371" s="16">
        <f t="shared" si="102"/>
        <v>0</v>
      </c>
      <c r="W371" s="16" t="str">
        <f t="shared" si="86"/>
        <v>11⁄2–6</v>
      </c>
      <c r="X371" s="16" t="str">
        <f t="shared" si="87"/>
        <v>1A</v>
      </c>
      <c r="Y371" s="16" t="str">
        <f t="shared" si="88"/>
        <v>3A</v>
      </c>
      <c r="Z371" s="16" t="str">
        <f>CONCATENATE(Table6[[#This Row],[Column1]]," ",Table6[[#This Row],[Column2]]," ",Table6[[#This Row],[Column3]])</f>
        <v>11⁄2–6 1A 3A</v>
      </c>
      <c r="AA371" s="16">
        <f t="shared" si="89"/>
        <v>0</v>
      </c>
      <c r="AB371" s="16">
        <f t="shared" si="90"/>
        <v>1.5</v>
      </c>
      <c r="AC371" s="16">
        <f t="shared" si="91"/>
        <v>1.4818</v>
      </c>
      <c r="AD371" s="16" t="str">
        <f t="shared" si="92"/>
        <v>—</v>
      </c>
      <c r="AE371" s="16">
        <f t="shared" si="93"/>
        <v>1.3916999999999999</v>
      </c>
      <c r="AF371" s="16">
        <f t="shared" si="94"/>
        <v>1.3855999999999999</v>
      </c>
      <c r="AG371" s="16">
        <f t="shared" si="95"/>
        <v>1.3016000000000001</v>
      </c>
      <c r="AH371" s="16" t="str">
        <f t="shared" si="96"/>
        <v>3B</v>
      </c>
      <c r="AI371" s="16">
        <f t="shared" si="97"/>
        <v>1.32</v>
      </c>
      <c r="AJ371" s="16">
        <f t="shared" si="98"/>
        <v>1.3395999999999999</v>
      </c>
      <c r="AK371" s="16">
        <f t="shared" si="99"/>
        <v>1.3916999999999999</v>
      </c>
      <c r="AL371" s="16">
        <f t="shared" si="100"/>
        <v>1.3996</v>
      </c>
      <c r="AM371" s="16">
        <f t="shared" si="101"/>
        <v>1.5</v>
      </c>
      <c r="AR371" s="17"/>
      <c r="AS371" s="77"/>
    </row>
    <row r="372" spans="3:45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02"/>
        <v>11⁄2–8</v>
      </c>
      <c r="U372" s="16" t="str">
        <f t="shared" si="102"/>
        <v>UN</v>
      </c>
      <c r="W372" s="16" t="str">
        <f t="shared" si="86"/>
        <v>11⁄2–8</v>
      </c>
      <c r="X372" s="16" t="str">
        <f t="shared" si="87"/>
        <v>UN</v>
      </c>
      <c r="Y372" s="16" t="str">
        <f t="shared" si="88"/>
        <v>2A</v>
      </c>
      <c r="Z372" s="16" t="str">
        <f>CONCATENATE(Table6[[#This Row],[Column1]]," ",Table6[[#This Row],[Column2]]," ",Table6[[#This Row],[Column3]])</f>
        <v>11⁄2–8 UN 2A</v>
      </c>
      <c r="AA372" s="16">
        <f t="shared" si="89"/>
        <v>2.2000000000000001E-3</v>
      </c>
      <c r="AB372" s="16">
        <f t="shared" si="90"/>
        <v>1.4978</v>
      </c>
      <c r="AC372" s="16">
        <f t="shared" si="91"/>
        <v>1.4827999999999999</v>
      </c>
      <c r="AD372" s="16">
        <f t="shared" si="92"/>
        <v>1.4753000000000001</v>
      </c>
      <c r="AE372" s="16">
        <f t="shared" si="93"/>
        <v>1.4166000000000001</v>
      </c>
      <c r="AF372" s="16">
        <f t="shared" si="94"/>
        <v>1.4093</v>
      </c>
      <c r="AG372" s="16">
        <f t="shared" si="95"/>
        <v>1.349</v>
      </c>
      <c r="AH372" s="16" t="str">
        <f t="shared" si="96"/>
        <v>2B</v>
      </c>
      <c r="AI372" s="16">
        <f t="shared" si="97"/>
        <v>1.365</v>
      </c>
      <c r="AJ372" s="16">
        <f t="shared" si="98"/>
        <v>1.39</v>
      </c>
      <c r="AK372" s="16">
        <f t="shared" si="99"/>
        <v>1.4188000000000001</v>
      </c>
      <c r="AL372" s="16">
        <f t="shared" si="100"/>
        <v>1.4282999999999999</v>
      </c>
      <c r="AM372" s="16">
        <f t="shared" si="101"/>
        <v>1.5</v>
      </c>
      <c r="AR372" s="17"/>
      <c r="AS372" s="77"/>
    </row>
    <row r="373" spans="3:45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02"/>
        <v>0</v>
      </c>
      <c r="U373" s="16">
        <f t="shared" si="102"/>
        <v>0</v>
      </c>
      <c r="W373" s="16" t="str">
        <f t="shared" si="86"/>
        <v>11⁄2–8</v>
      </c>
      <c r="X373" s="16" t="str">
        <f t="shared" si="87"/>
        <v>UN</v>
      </c>
      <c r="Y373" s="16" t="str">
        <f t="shared" si="88"/>
        <v>3A</v>
      </c>
      <c r="Z373" s="16" t="str">
        <f>CONCATENATE(Table6[[#This Row],[Column1]]," ",Table6[[#This Row],[Column2]]," ",Table6[[#This Row],[Column3]])</f>
        <v>11⁄2–8 UN 3A</v>
      </c>
      <c r="AA373" s="16">
        <f t="shared" si="89"/>
        <v>0</v>
      </c>
      <c r="AB373" s="16">
        <f t="shared" si="90"/>
        <v>1.5</v>
      </c>
      <c r="AC373" s="16">
        <f t="shared" si="91"/>
        <v>1.4850000000000001</v>
      </c>
      <c r="AD373" s="16" t="str">
        <f t="shared" si="92"/>
        <v>—</v>
      </c>
      <c r="AE373" s="16">
        <f t="shared" si="93"/>
        <v>1.4188000000000001</v>
      </c>
      <c r="AF373" s="16">
        <f t="shared" si="94"/>
        <v>1.4133</v>
      </c>
      <c r="AG373" s="16">
        <f t="shared" si="95"/>
        <v>1.3512</v>
      </c>
      <c r="AH373" s="16" t="str">
        <f t="shared" si="96"/>
        <v>3B</v>
      </c>
      <c r="AI373" s="16">
        <f t="shared" si="97"/>
        <v>1.365</v>
      </c>
      <c r="AJ373" s="16">
        <f t="shared" si="98"/>
        <v>1.3796999999999999</v>
      </c>
      <c r="AK373" s="16">
        <f t="shared" si="99"/>
        <v>1.4188000000000001</v>
      </c>
      <c r="AL373" s="16">
        <f t="shared" si="100"/>
        <v>1.4258999999999999</v>
      </c>
      <c r="AM373" s="16">
        <f t="shared" si="101"/>
        <v>1.5</v>
      </c>
      <c r="AR373" s="17"/>
      <c r="AS373" s="77"/>
    </row>
    <row r="374" spans="3:45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02"/>
        <v>11⁄2–10</v>
      </c>
      <c r="U374" s="16" t="str">
        <f t="shared" si="102"/>
        <v>UNS</v>
      </c>
      <c r="W374" s="16" t="str">
        <f t="shared" si="86"/>
        <v>11⁄2–10</v>
      </c>
      <c r="X374" s="16" t="str">
        <f t="shared" si="87"/>
        <v>UNS</v>
      </c>
      <c r="Y374" s="16" t="str">
        <f t="shared" si="88"/>
        <v>2A</v>
      </c>
      <c r="Z374" s="16" t="str">
        <f>CONCATENATE(Table6[[#This Row],[Column1]]," ",Table6[[#This Row],[Column2]]," ",Table6[[#This Row],[Column3]])</f>
        <v>11⁄2–10 UNS 2A</v>
      </c>
      <c r="AA374" s="16">
        <f t="shared" si="89"/>
        <v>1.9E-3</v>
      </c>
      <c r="AB374" s="16">
        <f t="shared" si="90"/>
        <v>1.4981</v>
      </c>
      <c r="AC374" s="16">
        <f t="shared" si="91"/>
        <v>1.4852000000000001</v>
      </c>
      <c r="AD374" s="16" t="str">
        <f t="shared" si="92"/>
        <v>—</v>
      </c>
      <c r="AE374" s="16">
        <f t="shared" si="93"/>
        <v>1.4331</v>
      </c>
      <c r="AF374" s="16">
        <f t="shared" si="94"/>
        <v>1.4267000000000001</v>
      </c>
      <c r="AG374" s="16">
        <f t="shared" si="95"/>
        <v>1.3791</v>
      </c>
      <c r="AH374" s="16" t="str">
        <f t="shared" si="96"/>
        <v>2B</v>
      </c>
      <c r="AI374" s="16">
        <f t="shared" si="97"/>
        <v>1.3919999999999999</v>
      </c>
      <c r="AJ374" s="16">
        <f t="shared" si="98"/>
        <v>1.413</v>
      </c>
      <c r="AK374" s="16">
        <f t="shared" si="99"/>
        <v>1.4350000000000001</v>
      </c>
      <c r="AL374" s="16">
        <f t="shared" si="100"/>
        <v>1.4433</v>
      </c>
      <c r="AM374" s="16">
        <f t="shared" si="101"/>
        <v>1.5</v>
      </c>
      <c r="AR374" s="17"/>
      <c r="AS374" s="77"/>
    </row>
    <row r="375" spans="3:45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02"/>
        <v>11⁄2–12</v>
      </c>
      <c r="U375" s="16" t="str">
        <f t="shared" si="102"/>
        <v>UNF</v>
      </c>
      <c r="W375" s="16" t="str">
        <f t="shared" si="86"/>
        <v>11⁄2–12</v>
      </c>
      <c r="X375" s="16" t="str">
        <f t="shared" si="87"/>
        <v>UNF</v>
      </c>
      <c r="Y375" s="16" t="str">
        <f t="shared" si="88"/>
        <v>1A</v>
      </c>
      <c r="Z375" s="16" t="str">
        <f>CONCATENATE(Table6[[#This Row],[Column1]]," ",Table6[[#This Row],[Column2]]," ",Table6[[#This Row],[Column3]])</f>
        <v>11⁄2–12 UNF 1A</v>
      </c>
      <c r="AA375" s="16">
        <f t="shared" si="89"/>
        <v>1.9E-3</v>
      </c>
      <c r="AB375" s="16">
        <f t="shared" si="90"/>
        <v>1.4981</v>
      </c>
      <c r="AC375" s="16">
        <f t="shared" si="91"/>
        <v>1.4809000000000001</v>
      </c>
      <c r="AD375" s="16" t="str">
        <f t="shared" si="92"/>
        <v>—</v>
      </c>
      <c r="AE375" s="16">
        <f t="shared" si="93"/>
        <v>1.444</v>
      </c>
      <c r="AF375" s="16">
        <f t="shared" si="94"/>
        <v>1.4343999999999999</v>
      </c>
      <c r="AG375" s="16">
        <f t="shared" si="95"/>
        <v>1.3989</v>
      </c>
      <c r="AH375" s="16" t="str">
        <f t="shared" si="96"/>
        <v>1B</v>
      </c>
      <c r="AI375" s="16">
        <f t="shared" si="97"/>
        <v>1.41</v>
      </c>
      <c r="AJ375" s="16">
        <f t="shared" si="98"/>
        <v>1.4279999999999999</v>
      </c>
      <c r="AK375" s="16">
        <f t="shared" si="99"/>
        <v>1.4459</v>
      </c>
      <c r="AL375" s="16">
        <f t="shared" si="100"/>
        <v>1.4583999999999999</v>
      </c>
      <c r="AM375" s="16">
        <f t="shared" si="101"/>
        <v>1.5</v>
      </c>
      <c r="AR375" s="17"/>
      <c r="AS375" s="77"/>
    </row>
    <row r="376" spans="3:45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02"/>
        <v>0</v>
      </c>
      <c r="U376" s="16">
        <f t="shared" si="102"/>
        <v>0</v>
      </c>
      <c r="W376" s="16" t="str">
        <f t="shared" si="86"/>
        <v>11⁄2–12</v>
      </c>
      <c r="X376" s="16" t="str">
        <f t="shared" si="87"/>
        <v>UNF</v>
      </c>
      <c r="Y376" s="16" t="str">
        <f t="shared" si="88"/>
        <v>2A</v>
      </c>
      <c r="Z376" s="16" t="str">
        <f>CONCATENATE(Table6[[#This Row],[Column1]]," ",Table6[[#This Row],[Column2]]," ",Table6[[#This Row],[Column3]])</f>
        <v>11⁄2–12 UNF 2A</v>
      </c>
      <c r="AA376" s="16">
        <f t="shared" si="89"/>
        <v>1.9E-3</v>
      </c>
      <c r="AB376" s="16">
        <f t="shared" si="90"/>
        <v>1.4981</v>
      </c>
      <c r="AC376" s="16">
        <f t="shared" si="91"/>
        <v>1.4866999999999999</v>
      </c>
      <c r="AD376" s="16" t="str">
        <f t="shared" si="92"/>
        <v>—</v>
      </c>
      <c r="AE376" s="16">
        <f t="shared" si="93"/>
        <v>1.444</v>
      </c>
      <c r="AF376" s="16">
        <f t="shared" si="94"/>
        <v>1.4376</v>
      </c>
      <c r="AG376" s="16">
        <f t="shared" si="95"/>
        <v>1.3989</v>
      </c>
      <c r="AH376" s="16" t="str">
        <f t="shared" si="96"/>
        <v>2B</v>
      </c>
      <c r="AI376" s="16">
        <f t="shared" si="97"/>
        <v>1.41</v>
      </c>
      <c r="AJ376" s="16">
        <f t="shared" si="98"/>
        <v>1.4279999999999999</v>
      </c>
      <c r="AK376" s="16">
        <f t="shared" si="99"/>
        <v>1.4459</v>
      </c>
      <c r="AL376" s="16">
        <f t="shared" si="100"/>
        <v>1.4541999999999999</v>
      </c>
      <c r="AM376" s="16">
        <f t="shared" si="101"/>
        <v>1.5</v>
      </c>
      <c r="AR376" s="17"/>
      <c r="AS376" s="77"/>
    </row>
    <row r="377" spans="3:45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02"/>
        <v>0</v>
      </c>
      <c r="U377" s="16">
        <f t="shared" si="102"/>
        <v>0</v>
      </c>
      <c r="W377" s="16" t="str">
        <f t="shared" si="86"/>
        <v>11⁄2–12</v>
      </c>
      <c r="X377" s="16" t="str">
        <f t="shared" si="87"/>
        <v>UNF</v>
      </c>
      <c r="Y377" s="16" t="str">
        <f t="shared" si="88"/>
        <v>3A</v>
      </c>
      <c r="Z377" s="16" t="str">
        <f>CONCATENATE(Table6[[#This Row],[Column1]]," ",Table6[[#This Row],[Column2]]," ",Table6[[#This Row],[Column3]])</f>
        <v>11⁄2–12 UNF 3A</v>
      </c>
      <c r="AA377" s="16">
        <f t="shared" si="89"/>
        <v>0</v>
      </c>
      <c r="AB377" s="16">
        <f t="shared" si="90"/>
        <v>1.5</v>
      </c>
      <c r="AC377" s="16">
        <f t="shared" si="91"/>
        <v>1.4885999999999999</v>
      </c>
      <c r="AD377" s="16" t="str">
        <f t="shared" si="92"/>
        <v>—</v>
      </c>
      <c r="AE377" s="16">
        <f t="shared" si="93"/>
        <v>1.4459</v>
      </c>
      <c r="AF377" s="16">
        <f t="shared" si="94"/>
        <v>1.4411</v>
      </c>
      <c r="AG377" s="16">
        <f t="shared" si="95"/>
        <v>1.4008</v>
      </c>
      <c r="AH377" s="16" t="str">
        <f t="shared" si="96"/>
        <v>3B</v>
      </c>
      <c r="AI377" s="16">
        <f t="shared" si="97"/>
        <v>1.41</v>
      </c>
      <c r="AJ377" s="16">
        <f t="shared" si="98"/>
        <v>1.4198</v>
      </c>
      <c r="AK377" s="16">
        <f t="shared" si="99"/>
        <v>1.4459</v>
      </c>
      <c r="AL377" s="16">
        <f t="shared" si="100"/>
        <v>1.4521999999999999</v>
      </c>
      <c r="AM377" s="16">
        <f t="shared" si="101"/>
        <v>1.5</v>
      </c>
      <c r="AR377" s="17"/>
      <c r="AS377" s="77"/>
    </row>
    <row r="378" spans="3:45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02"/>
        <v>11⁄2–14</v>
      </c>
      <c r="U378" s="16" t="str">
        <f t="shared" si="102"/>
        <v>UNS</v>
      </c>
      <c r="W378" s="16" t="str">
        <f t="shared" si="86"/>
        <v>11⁄2–14</v>
      </c>
      <c r="X378" s="16" t="str">
        <f t="shared" si="87"/>
        <v>UNS</v>
      </c>
      <c r="Y378" s="16" t="str">
        <f t="shared" si="88"/>
        <v>2A</v>
      </c>
      <c r="Z378" s="16" t="str">
        <f>CONCATENATE(Table6[[#This Row],[Column1]]," ",Table6[[#This Row],[Column2]]," ",Table6[[#This Row],[Column3]])</f>
        <v>11⁄2–14 UNS 2A</v>
      </c>
      <c r="AA378" s="16">
        <f t="shared" si="89"/>
        <v>1.6999999999999999E-3</v>
      </c>
      <c r="AB378" s="16">
        <f t="shared" si="90"/>
        <v>1.4983</v>
      </c>
      <c r="AC378" s="16">
        <f t="shared" si="91"/>
        <v>1.488</v>
      </c>
      <c r="AD378" s="16" t="str">
        <f t="shared" si="92"/>
        <v>—</v>
      </c>
      <c r="AE378" s="16">
        <f t="shared" si="93"/>
        <v>1.4519</v>
      </c>
      <c r="AF378" s="16">
        <f t="shared" si="94"/>
        <v>1.4463999999999999</v>
      </c>
      <c r="AG378" s="16">
        <f t="shared" si="95"/>
        <v>1.4133</v>
      </c>
      <c r="AH378" s="16" t="str">
        <f t="shared" si="96"/>
        <v>2B</v>
      </c>
      <c r="AI378" s="16">
        <f t="shared" si="97"/>
        <v>1.423</v>
      </c>
      <c r="AJ378" s="16">
        <f t="shared" si="98"/>
        <v>1.4379999999999999</v>
      </c>
      <c r="AK378" s="16">
        <f t="shared" si="99"/>
        <v>1.4536</v>
      </c>
      <c r="AL378" s="16">
        <f t="shared" si="100"/>
        <v>1.4608000000000001</v>
      </c>
      <c r="AM378" s="16">
        <f t="shared" si="101"/>
        <v>1.5</v>
      </c>
      <c r="AR378" s="17"/>
      <c r="AS378" s="77"/>
    </row>
    <row r="379" spans="3:45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02"/>
        <v>11⁄2–16</v>
      </c>
      <c r="U379" s="16" t="str">
        <f t="shared" si="102"/>
        <v>UN</v>
      </c>
      <c r="W379" s="16" t="str">
        <f t="shared" si="86"/>
        <v>11⁄2–16</v>
      </c>
      <c r="X379" s="16" t="str">
        <f t="shared" si="87"/>
        <v>UN</v>
      </c>
      <c r="Y379" s="16" t="str">
        <f t="shared" si="88"/>
        <v>2A</v>
      </c>
      <c r="Z379" s="16" t="str">
        <f>CONCATENATE(Table6[[#This Row],[Column1]]," ",Table6[[#This Row],[Column2]]," ",Table6[[#This Row],[Column3]])</f>
        <v>11⁄2–16 UN 2A</v>
      </c>
      <c r="AA379" s="16">
        <f t="shared" si="89"/>
        <v>1.6000000000000001E-3</v>
      </c>
      <c r="AB379" s="16">
        <f t="shared" si="90"/>
        <v>1.4984</v>
      </c>
      <c r="AC379" s="16">
        <f t="shared" si="91"/>
        <v>1.4890000000000001</v>
      </c>
      <c r="AD379" s="16" t="str">
        <f t="shared" si="92"/>
        <v>—</v>
      </c>
      <c r="AE379" s="16">
        <f t="shared" si="93"/>
        <v>1.4578</v>
      </c>
      <c r="AF379" s="16">
        <f t="shared" si="94"/>
        <v>1.4525999999999999</v>
      </c>
      <c r="AG379" s="16">
        <f t="shared" si="95"/>
        <v>1.4238999999999999</v>
      </c>
      <c r="AH379" s="16" t="str">
        <f t="shared" si="96"/>
        <v>2B</v>
      </c>
      <c r="AI379" s="16">
        <f t="shared" si="97"/>
        <v>1.4319999999999999</v>
      </c>
      <c r="AJ379" s="16">
        <f t="shared" si="98"/>
        <v>1.446</v>
      </c>
      <c r="AK379" s="16">
        <f t="shared" si="99"/>
        <v>1.4594</v>
      </c>
      <c r="AL379" s="16">
        <f t="shared" si="100"/>
        <v>1.4661999999999999</v>
      </c>
      <c r="AM379" s="16">
        <f t="shared" si="101"/>
        <v>1.5</v>
      </c>
      <c r="AR379" s="17"/>
      <c r="AS379" s="77"/>
    </row>
    <row r="380" spans="3:45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02"/>
        <v>0</v>
      </c>
      <c r="U380" s="16">
        <f t="shared" si="102"/>
        <v>0</v>
      </c>
      <c r="W380" s="16" t="str">
        <f t="shared" si="86"/>
        <v>11⁄2–16</v>
      </c>
      <c r="X380" s="16" t="str">
        <f t="shared" si="87"/>
        <v>UN</v>
      </c>
      <c r="Y380" s="16" t="str">
        <f t="shared" si="88"/>
        <v>3A</v>
      </c>
      <c r="Z380" s="16" t="str">
        <f>CONCATENATE(Table6[[#This Row],[Column1]]," ",Table6[[#This Row],[Column2]]," ",Table6[[#This Row],[Column3]])</f>
        <v>11⁄2–16 UN 3A</v>
      </c>
      <c r="AA380" s="16">
        <f t="shared" si="89"/>
        <v>0</v>
      </c>
      <c r="AB380" s="16">
        <f t="shared" si="90"/>
        <v>1.5</v>
      </c>
      <c r="AC380" s="16">
        <f t="shared" si="91"/>
        <v>1.4905999999999999</v>
      </c>
      <c r="AD380" s="16" t="str">
        <f t="shared" si="92"/>
        <v>—</v>
      </c>
      <c r="AE380" s="16">
        <f t="shared" si="93"/>
        <v>1.4594</v>
      </c>
      <c r="AF380" s="16">
        <f t="shared" si="94"/>
        <v>1.4555</v>
      </c>
      <c r="AG380" s="16">
        <f t="shared" si="95"/>
        <v>1.4255</v>
      </c>
      <c r="AH380" s="16" t="str">
        <f t="shared" si="96"/>
        <v>3B</v>
      </c>
      <c r="AI380" s="16">
        <f t="shared" si="97"/>
        <v>1.4319999999999999</v>
      </c>
      <c r="AJ380" s="16">
        <f t="shared" si="98"/>
        <v>1.4408000000000001</v>
      </c>
      <c r="AK380" s="16">
        <f t="shared" si="99"/>
        <v>1.4594</v>
      </c>
      <c r="AL380" s="16">
        <f t="shared" si="100"/>
        <v>1.4644999999999999</v>
      </c>
      <c r="AM380" s="16">
        <f t="shared" si="101"/>
        <v>1.5</v>
      </c>
      <c r="AR380" s="17"/>
      <c r="AS380" s="77"/>
    </row>
    <row r="381" spans="3:45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02"/>
        <v>11⁄2–18</v>
      </c>
      <c r="U381" s="16" t="str">
        <f t="shared" si="102"/>
        <v>UNEF</v>
      </c>
      <c r="W381" s="16" t="str">
        <f t="shared" si="86"/>
        <v>11⁄2–18</v>
      </c>
      <c r="X381" s="16" t="str">
        <f t="shared" si="87"/>
        <v>UNEF</v>
      </c>
      <c r="Y381" s="16" t="str">
        <f t="shared" si="88"/>
        <v>2A</v>
      </c>
      <c r="Z381" s="16" t="str">
        <f>CONCATENATE(Table6[[#This Row],[Column1]]," ",Table6[[#This Row],[Column2]]," ",Table6[[#This Row],[Column3]])</f>
        <v>11⁄2–18 UNEF 2A</v>
      </c>
      <c r="AA381" s="16">
        <f t="shared" si="89"/>
        <v>1.5E-3</v>
      </c>
      <c r="AB381" s="16">
        <f t="shared" si="90"/>
        <v>1.4984999999999999</v>
      </c>
      <c r="AC381" s="16">
        <f t="shared" si="91"/>
        <v>1.4898</v>
      </c>
      <c r="AD381" s="16" t="str">
        <f t="shared" si="92"/>
        <v>—</v>
      </c>
      <c r="AE381" s="16">
        <f t="shared" si="93"/>
        <v>1.4623999999999999</v>
      </c>
      <c r="AF381" s="16">
        <f t="shared" si="94"/>
        <v>1.4574</v>
      </c>
      <c r="AG381" s="16">
        <f t="shared" si="95"/>
        <v>1.4323999999999999</v>
      </c>
      <c r="AH381" s="16" t="str">
        <f t="shared" si="96"/>
        <v>2B</v>
      </c>
      <c r="AI381" s="16">
        <f t="shared" si="97"/>
        <v>1.44</v>
      </c>
      <c r="AJ381" s="16">
        <f t="shared" si="98"/>
        <v>1.452</v>
      </c>
      <c r="AK381" s="16">
        <f t="shared" si="99"/>
        <v>1.4639</v>
      </c>
      <c r="AL381" s="16">
        <f t="shared" si="100"/>
        <v>1.4703999999999999</v>
      </c>
      <c r="AM381" s="16">
        <f t="shared" si="101"/>
        <v>1.5</v>
      </c>
      <c r="AR381" s="17"/>
      <c r="AS381" s="77"/>
    </row>
    <row r="382" spans="3:45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02"/>
        <v>0</v>
      </c>
      <c r="U382" s="16">
        <f t="shared" si="102"/>
        <v>0</v>
      </c>
      <c r="W382" s="16" t="str">
        <f t="shared" si="86"/>
        <v>11⁄2–18</v>
      </c>
      <c r="X382" s="16" t="str">
        <f t="shared" si="87"/>
        <v>UNEF</v>
      </c>
      <c r="Y382" s="16" t="str">
        <f t="shared" si="88"/>
        <v>3A</v>
      </c>
      <c r="Z382" s="16" t="str">
        <f>CONCATENATE(Table6[[#This Row],[Column1]]," ",Table6[[#This Row],[Column2]]," ",Table6[[#This Row],[Column3]])</f>
        <v>11⁄2–18 UNEF 3A</v>
      </c>
      <c r="AA382" s="16">
        <f t="shared" si="89"/>
        <v>0</v>
      </c>
      <c r="AB382" s="16">
        <f t="shared" si="90"/>
        <v>1.5</v>
      </c>
      <c r="AC382" s="16">
        <f t="shared" si="91"/>
        <v>1.4913000000000001</v>
      </c>
      <c r="AD382" s="16" t="str">
        <f t="shared" si="92"/>
        <v>—</v>
      </c>
      <c r="AE382" s="16">
        <f t="shared" si="93"/>
        <v>1.4639</v>
      </c>
      <c r="AF382" s="16">
        <f t="shared" si="94"/>
        <v>1.4601999999999999</v>
      </c>
      <c r="AG382" s="16">
        <f t="shared" si="95"/>
        <v>1.4339</v>
      </c>
      <c r="AH382" s="16" t="str">
        <f t="shared" si="96"/>
        <v>3B</v>
      </c>
      <c r="AI382" s="16">
        <f t="shared" si="97"/>
        <v>1.44</v>
      </c>
      <c r="AJ382" s="16">
        <f t="shared" si="98"/>
        <v>1.448</v>
      </c>
      <c r="AK382" s="16">
        <f t="shared" si="99"/>
        <v>1.4639</v>
      </c>
      <c r="AL382" s="16">
        <f t="shared" si="100"/>
        <v>1.4686999999999999</v>
      </c>
      <c r="AM382" s="16">
        <f t="shared" si="101"/>
        <v>1.5</v>
      </c>
      <c r="AR382" s="17"/>
      <c r="AS382" s="77"/>
    </row>
    <row r="383" spans="3:45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02"/>
        <v>11⁄2–20</v>
      </c>
      <c r="U383" s="16" t="str">
        <f t="shared" si="102"/>
        <v>UN</v>
      </c>
      <c r="W383" s="16" t="str">
        <f t="shared" si="86"/>
        <v>11⁄2–20</v>
      </c>
      <c r="X383" s="16" t="str">
        <f t="shared" si="87"/>
        <v>UN</v>
      </c>
      <c r="Y383" s="16" t="str">
        <f t="shared" si="88"/>
        <v>2A</v>
      </c>
      <c r="Z383" s="16" t="str">
        <f>CONCATENATE(Table6[[#This Row],[Column1]]," ",Table6[[#This Row],[Column2]]," ",Table6[[#This Row],[Column3]])</f>
        <v>11⁄2–20 UN 2A</v>
      </c>
      <c r="AA383" s="16">
        <f t="shared" si="89"/>
        <v>1.4E-3</v>
      </c>
      <c r="AB383" s="16">
        <f t="shared" si="90"/>
        <v>1.4985999999999999</v>
      </c>
      <c r="AC383" s="16">
        <f t="shared" si="91"/>
        <v>1.4904999999999999</v>
      </c>
      <c r="AD383" s="16" t="str">
        <f t="shared" si="92"/>
        <v>—</v>
      </c>
      <c r="AE383" s="16">
        <f t="shared" si="93"/>
        <v>1.4661</v>
      </c>
      <c r="AF383" s="16">
        <f t="shared" si="94"/>
        <v>1.4613</v>
      </c>
      <c r="AG383" s="16">
        <f t="shared" si="95"/>
        <v>1.4391</v>
      </c>
      <c r="AH383" s="16" t="str">
        <f t="shared" si="96"/>
        <v>2B</v>
      </c>
      <c r="AI383" s="16">
        <f t="shared" si="97"/>
        <v>1.446</v>
      </c>
      <c r="AJ383" s="16">
        <f t="shared" si="98"/>
        <v>1.4570000000000001</v>
      </c>
      <c r="AK383" s="16">
        <f t="shared" si="99"/>
        <v>1.4675</v>
      </c>
      <c r="AL383" s="16">
        <f t="shared" si="100"/>
        <v>1.4737</v>
      </c>
      <c r="AM383" s="16">
        <f t="shared" si="101"/>
        <v>1.5</v>
      </c>
      <c r="AR383" s="17"/>
      <c r="AS383" s="77"/>
    </row>
    <row r="384" spans="3:45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02"/>
        <v>0</v>
      </c>
      <c r="U384" s="16">
        <f t="shared" si="102"/>
        <v>0</v>
      </c>
      <c r="W384" s="16" t="str">
        <f t="shared" si="86"/>
        <v>11⁄2–20</v>
      </c>
      <c r="X384" s="16" t="str">
        <f t="shared" si="87"/>
        <v>UN</v>
      </c>
      <c r="Y384" s="16" t="str">
        <f t="shared" si="88"/>
        <v>3A</v>
      </c>
      <c r="Z384" s="16" t="str">
        <f>CONCATENATE(Table6[[#This Row],[Column1]]," ",Table6[[#This Row],[Column2]]," ",Table6[[#This Row],[Column3]])</f>
        <v>11⁄2–20 UN 3A</v>
      </c>
      <c r="AA384" s="16">
        <f t="shared" si="89"/>
        <v>0</v>
      </c>
      <c r="AB384" s="16">
        <f t="shared" si="90"/>
        <v>1.5</v>
      </c>
      <c r="AC384" s="16">
        <f t="shared" si="91"/>
        <v>1.4919</v>
      </c>
      <c r="AD384" s="16" t="str">
        <f t="shared" si="92"/>
        <v>—</v>
      </c>
      <c r="AE384" s="16">
        <f t="shared" si="93"/>
        <v>1.4675</v>
      </c>
      <c r="AF384" s="16">
        <f t="shared" si="94"/>
        <v>1.4639</v>
      </c>
      <c r="AG384" s="16">
        <f t="shared" si="95"/>
        <v>1.4404999999999999</v>
      </c>
      <c r="AH384" s="16" t="str">
        <f t="shared" si="96"/>
        <v>3B</v>
      </c>
      <c r="AI384" s="16">
        <f t="shared" si="97"/>
        <v>1.446</v>
      </c>
      <c r="AJ384" s="16">
        <f t="shared" si="98"/>
        <v>1.4537</v>
      </c>
      <c r="AK384" s="16">
        <f t="shared" si="99"/>
        <v>1.4675</v>
      </c>
      <c r="AL384" s="16">
        <f t="shared" si="100"/>
        <v>1.4721</v>
      </c>
      <c r="AM384" s="16">
        <f t="shared" si="101"/>
        <v>1.5</v>
      </c>
      <c r="AR384" s="17"/>
      <c r="AS384" s="77"/>
    </row>
    <row r="385" spans="3:45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02"/>
        <v>11⁄2–24</v>
      </c>
      <c r="U385" s="16" t="str">
        <f t="shared" si="102"/>
        <v>UNS</v>
      </c>
      <c r="W385" s="16" t="str">
        <f t="shared" si="86"/>
        <v>11⁄2–24</v>
      </c>
      <c r="X385" s="16" t="str">
        <f t="shared" si="87"/>
        <v>UNS</v>
      </c>
      <c r="Y385" s="16" t="str">
        <f t="shared" si="88"/>
        <v>2A</v>
      </c>
      <c r="Z385" s="16" t="str">
        <f>CONCATENATE(Table6[[#This Row],[Column1]]," ",Table6[[#This Row],[Column2]]," ",Table6[[#This Row],[Column3]])</f>
        <v>11⁄2–24 UNS 2A</v>
      </c>
      <c r="AA385" s="16">
        <f t="shared" si="89"/>
        <v>1.2999999999999999E-3</v>
      </c>
      <c r="AB385" s="16">
        <f t="shared" si="90"/>
        <v>1.4986999999999999</v>
      </c>
      <c r="AC385" s="16">
        <f t="shared" si="91"/>
        <v>1.4915</v>
      </c>
      <c r="AD385" s="16" t="str">
        <f t="shared" si="92"/>
        <v>—</v>
      </c>
      <c r="AE385" s="16">
        <f t="shared" si="93"/>
        <v>1.4716</v>
      </c>
      <c r="AF385" s="16">
        <f t="shared" si="94"/>
        <v>1.4672000000000001</v>
      </c>
      <c r="AG385" s="16">
        <f t="shared" si="95"/>
        <v>1.4491000000000001</v>
      </c>
      <c r="AH385" s="16" t="str">
        <f t="shared" si="96"/>
        <v>2B</v>
      </c>
      <c r="AI385" s="16">
        <f t="shared" si="97"/>
        <v>1.4550000000000001</v>
      </c>
      <c r="AJ385" s="16">
        <f t="shared" si="98"/>
        <v>1.4650000000000001</v>
      </c>
      <c r="AK385" s="16">
        <f t="shared" si="99"/>
        <v>1.4729000000000001</v>
      </c>
      <c r="AL385" s="16">
        <f t="shared" si="100"/>
        <v>1.4786999999999999</v>
      </c>
      <c r="AM385" s="16">
        <f t="shared" si="101"/>
        <v>1.5</v>
      </c>
      <c r="AR385" s="17"/>
      <c r="AS385" s="77"/>
    </row>
    <row r="386" spans="3:45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02"/>
        <v>11⁄2–28</v>
      </c>
      <c r="U386" s="16" t="str">
        <f t="shared" si="102"/>
        <v>UN</v>
      </c>
      <c r="W386" s="16" t="str">
        <f t="shared" si="86"/>
        <v>11⁄2–28</v>
      </c>
      <c r="X386" s="16" t="str">
        <f t="shared" si="87"/>
        <v>UN</v>
      </c>
      <c r="Y386" s="16" t="str">
        <f t="shared" si="88"/>
        <v>2A</v>
      </c>
      <c r="Z386" s="16" t="str">
        <f>CONCATENATE(Table6[[#This Row],[Column1]]," ",Table6[[#This Row],[Column2]]," ",Table6[[#This Row],[Column3]])</f>
        <v>11⁄2–28 UN 2A</v>
      </c>
      <c r="AA386" s="16">
        <f t="shared" si="89"/>
        <v>1.2999999999999999E-3</v>
      </c>
      <c r="AB386" s="16">
        <f t="shared" si="90"/>
        <v>1.4986999999999999</v>
      </c>
      <c r="AC386" s="16">
        <f t="shared" si="91"/>
        <v>1.4922</v>
      </c>
      <c r="AD386" s="16" t="str">
        <f t="shared" si="92"/>
        <v>—</v>
      </c>
      <c r="AE386" s="16">
        <f t="shared" si="93"/>
        <v>1.4755</v>
      </c>
      <c r="AF386" s="16">
        <f t="shared" si="94"/>
        <v>1.4713000000000001</v>
      </c>
      <c r="AG386" s="16">
        <f t="shared" si="95"/>
        <v>1.4560999999999999</v>
      </c>
      <c r="AH386" s="16" t="str">
        <f t="shared" si="96"/>
        <v>2B</v>
      </c>
      <c r="AI386" s="16">
        <f t="shared" si="97"/>
        <v>1.4610000000000001</v>
      </c>
      <c r="AJ386" s="16">
        <f t="shared" si="98"/>
        <v>1.47</v>
      </c>
      <c r="AK386" s="16">
        <f t="shared" si="99"/>
        <v>1.4767999999999999</v>
      </c>
      <c r="AL386" s="16">
        <f t="shared" si="100"/>
        <v>1.4823</v>
      </c>
      <c r="AM386" s="16">
        <f t="shared" si="101"/>
        <v>1.5</v>
      </c>
      <c r="AR386" s="17"/>
      <c r="AS386" s="77"/>
    </row>
    <row r="387" spans="3:45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02"/>
        <v>0</v>
      </c>
      <c r="U387" s="16">
        <f t="shared" si="102"/>
        <v>0</v>
      </c>
      <c r="W387" s="16" t="str">
        <f t="shared" si="86"/>
        <v>11⁄2–28</v>
      </c>
      <c r="X387" s="16" t="str">
        <f t="shared" si="87"/>
        <v>UN</v>
      </c>
      <c r="Y387" s="16" t="str">
        <f t="shared" si="88"/>
        <v>3A</v>
      </c>
      <c r="Z387" s="16" t="str">
        <f>CONCATENATE(Table6[[#This Row],[Column1]]," ",Table6[[#This Row],[Column2]]," ",Table6[[#This Row],[Column3]])</f>
        <v>11⁄2–28 UN 3A</v>
      </c>
      <c r="AA387" s="16">
        <f t="shared" si="89"/>
        <v>0</v>
      </c>
      <c r="AB387" s="16">
        <f t="shared" si="90"/>
        <v>1.5</v>
      </c>
      <c r="AC387" s="16">
        <f t="shared" si="91"/>
        <v>1.4935</v>
      </c>
      <c r="AD387" s="16" t="str">
        <f t="shared" si="92"/>
        <v>—</v>
      </c>
      <c r="AE387" s="16">
        <f t="shared" si="93"/>
        <v>1.4767999999999999</v>
      </c>
      <c r="AF387" s="16">
        <f t="shared" si="94"/>
        <v>1.4737</v>
      </c>
      <c r="AG387" s="16">
        <f t="shared" si="95"/>
        <v>1.4574</v>
      </c>
      <c r="AH387" s="16" t="str">
        <f t="shared" si="96"/>
        <v>3B</v>
      </c>
      <c r="AI387" s="16">
        <f t="shared" si="97"/>
        <v>1.4610000000000001</v>
      </c>
      <c r="AJ387" s="16">
        <f t="shared" si="98"/>
        <v>1.4676</v>
      </c>
      <c r="AK387" s="16">
        <f t="shared" si="99"/>
        <v>1.4767999999999999</v>
      </c>
      <c r="AL387" s="16">
        <f t="shared" si="100"/>
        <v>1.4809000000000001</v>
      </c>
      <c r="AM387" s="16">
        <f t="shared" si="101"/>
        <v>1.5</v>
      </c>
      <c r="AR387" s="17"/>
      <c r="AS387" s="77"/>
    </row>
    <row r="388" spans="3:45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02"/>
        <v>19⁄16–6</v>
      </c>
      <c r="U388" s="16" t="str">
        <f t="shared" si="102"/>
        <v>UN</v>
      </c>
      <c r="W388" s="16" t="str">
        <f t="shared" ref="W388:W451" si="103">IF(T388=0,IF(T387=0,T386,T387),T388)</f>
        <v>19⁄16–6</v>
      </c>
      <c r="X388" s="16" t="str">
        <f t="shared" ref="X388:X451" si="104">IF(U388=0,IF(U387=0,U386,U387),U388)</f>
        <v>UN</v>
      </c>
      <c r="Y388" s="16" t="str">
        <f t="shared" ref="Y388:Y451" si="105">IF(OR($C388="1A",$C388="2A",$C388="3A"),C388,E388)</f>
        <v>2A</v>
      </c>
      <c r="Z388" s="16" t="str">
        <f>CONCATENATE(Table6[[#This Row],[Column1]]," ",Table6[[#This Row],[Column2]]," ",Table6[[#This Row],[Column3]])</f>
        <v>19⁄16–6 UN 2A</v>
      </c>
      <c r="AA388" s="16">
        <f t="shared" ref="AA388:AA451" si="106">IF(OR($C388="1A",$C388="2A",$C388="3A"),D388,F388)</f>
        <v>2.3999999999999998E-3</v>
      </c>
      <c r="AB388" s="16">
        <f t="shared" ref="AB388:AB451" si="107">IF(OR($C388="1A",$C388="2A",$C388="3A"),E388,G388)</f>
        <v>1.5601</v>
      </c>
      <c r="AC388" s="16">
        <f t="shared" ref="AC388:AC451" si="108">IF(OR($C388="1A",$C388="2A",$C388="3A"),F388,H388)</f>
        <v>1.5419</v>
      </c>
      <c r="AD388" s="16" t="str">
        <f t="shared" ref="AD388:AD451" si="109">IF(OR($C388="1A",$C388="2A",$C388="3A"),G388,I388)</f>
        <v>—</v>
      </c>
      <c r="AE388" s="16">
        <f t="shared" ref="AE388:AE451" si="110">IF(OR($C388="1A",$C388="2A",$C388="3A"),H388,J388)</f>
        <v>1.4518</v>
      </c>
      <c r="AF388" s="16">
        <f t="shared" ref="AF388:AF451" si="111">IF(OR($C388="1A",$C388="2A",$C388="3A"),I388,K388)</f>
        <v>1.4436</v>
      </c>
      <c r="AG388" s="16">
        <f t="shared" ref="AG388:AG451" si="112">IF(OR($C388="1A",$C388="2A",$C388="3A"),J388,L388)</f>
        <v>1.3616999999999999</v>
      </c>
      <c r="AH388" s="16" t="str">
        <f t="shared" ref="AH388:AH451" si="113">IF(OR($C388="1A",$C388="2A",$C388="3A"),K388,M388)</f>
        <v>2B</v>
      </c>
      <c r="AI388" s="16">
        <f t="shared" ref="AI388:AI451" si="114">IF(OR($C388="1A",$C388="2A",$C388="3A"),L388,N388)</f>
        <v>1.3819999999999999</v>
      </c>
      <c r="AJ388" s="16">
        <f t="shared" ref="AJ388:AJ451" si="115">IF(OR($C388="1A",$C388="2A",$C388="3A"),M388,O388)</f>
        <v>1.413</v>
      </c>
      <c r="AK388" s="16">
        <f t="shared" ref="AK388:AK451" si="116">IF(OR($C388="1A",$C388="2A",$C388="3A"),N388,P388)</f>
        <v>1.4541999999999999</v>
      </c>
      <c r="AL388" s="16">
        <f t="shared" ref="AL388:AL451" si="117">IF(OR($C388="1A",$C388="2A",$C388="3A"),O388,Q388)</f>
        <v>1.4648000000000001</v>
      </c>
      <c r="AM388" s="16">
        <f t="shared" ref="AM388:AM451" si="118">IF(OR($C388="1A",$C388="2A",$C388="3A"),P388,R388)</f>
        <v>1.5625</v>
      </c>
      <c r="AR388" s="17"/>
      <c r="AS388" s="77"/>
    </row>
    <row r="389" spans="3:45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ref="T389:U452" si="119">IF(OR($C389="1A",$C389="2A",$C389="3A"),A389,C389)</f>
        <v>0</v>
      </c>
      <c r="U389" s="16">
        <f t="shared" si="119"/>
        <v>0</v>
      </c>
      <c r="W389" s="16" t="str">
        <f t="shared" si="103"/>
        <v>19⁄16–6</v>
      </c>
      <c r="X389" s="16" t="str">
        <f t="shared" si="104"/>
        <v>UN</v>
      </c>
      <c r="Y389" s="16" t="str">
        <f t="shared" si="105"/>
        <v>3A</v>
      </c>
      <c r="Z389" s="16" t="str">
        <f>CONCATENATE(Table6[[#This Row],[Column1]]," ",Table6[[#This Row],[Column2]]," ",Table6[[#This Row],[Column3]])</f>
        <v>19⁄16–6 UN 3A</v>
      </c>
      <c r="AA389" s="16">
        <f t="shared" si="106"/>
        <v>0</v>
      </c>
      <c r="AB389" s="16">
        <f t="shared" si="107"/>
        <v>1.5625</v>
      </c>
      <c r="AC389" s="16">
        <f t="shared" si="108"/>
        <v>1.5443</v>
      </c>
      <c r="AD389" s="16" t="str">
        <f t="shared" si="109"/>
        <v>—</v>
      </c>
      <c r="AE389" s="16">
        <f t="shared" si="110"/>
        <v>1.4541999999999999</v>
      </c>
      <c r="AF389" s="16">
        <f t="shared" si="111"/>
        <v>1.4480999999999999</v>
      </c>
      <c r="AG389" s="16">
        <f t="shared" si="112"/>
        <v>1.3641000000000001</v>
      </c>
      <c r="AH389" s="16" t="str">
        <f t="shared" si="113"/>
        <v>3B</v>
      </c>
      <c r="AI389" s="16">
        <f t="shared" si="114"/>
        <v>1.3819999999999999</v>
      </c>
      <c r="AJ389" s="16">
        <f t="shared" si="115"/>
        <v>1.4020999999999999</v>
      </c>
      <c r="AK389" s="16">
        <f t="shared" si="116"/>
        <v>1.4541999999999999</v>
      </c>
      <c r="AL389" s="16">
        <f t="shared" si="117"/>
        <v>1.4621999999999999</v>
      </c>
      <c r="AM389" s="16">
        <f t="shared" si="118"/>
        <v>1.5625</v>
      </c>
      <c r="AR389" s="17"/>
      <c r="AS389" s="77"/>
    </row>
    <row r="390" spans="3:45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19"/>
        <v>19⁄16–8</v>
      </c>
      <c r="U390" s="16" t="str">
        <f t="shared" si="119"/>
        <v>UN</v>
      </c>
      <c r="W390" s="16" t="str">
        <f t="shared" si="103"/>
        <v>19⁄16–8</v>
      </c>
      <c r="X390" s="16" t="str">
        <f t="shared" si="104"/>
        <v>UN</v>
      </c>
      <c r="Y390" s="16" t="str">
        <f t="shared" si="105"/>
        <v>2A</v>
      </c>
      <c r="Z390" s="16" t="str">
        <f>CONCATENATE(Table6[[#This Row],[Column1]]," ",Table6[[#This Row],[Column2]]," ",Table6[[#This Row],[Column3]])</f>
        <v>19⁄16–8 UN 2A</v>
      </c>
      <c r="AA390" s="16">
        <f t="shared" si="106"/>
        <v>2.2000000000000001E-3</v>
      </c>
      <c r="AB390" s="16">
        <f t="shared" si="107"/>
        <v>1.5603</v>
      </c>
      <c r="AC390" s="16">
        <f t="shared" si="108"/>
        <v>1.5452999999999999</v>
      </c>
      <c r="AD390" s="16" t="str">
        <f t="shared" si="109"/>
        <v>—</v>
      </c>
      <c r="AE390" s="16">
        <f t="shared" si="110"/>
        <v>1.4791000000000001</v>
      </c>
      <c r="AF390" s="16">
        <f t="shared" si="111"/>
        <v>1.4717</v>
      </c>
      <c r="AG390" s="16">
        <f t="shared" si="112"/>
        <v>1.4115</v>
      </c>
      <c r="AH390" s="16" t="str">
        <f t="shared" si="113"/>
        <v>2B</v>
      </c>
      <c r="AI390" s="16">
        <f t="shared" si="114"/>
        <v>1.427</v>
      </c>
      <c r="AJ390" s="16">
        <f t="shared" si="115"/>
        <v>1.452</v>
      </c>
      <c r="AK390" s="16">
        <f t="shared" si="116"/>
        <v>1.4813000000000001</v>
      </c>
      <c r="AL390" s="16">
        <f t="shared" si="117"/>
        <v>1.4908999999999999</v>
      </c>
      <c r="AM390" s="16">
        <f t="shared" si="118"/>
        <v>1.5625</v>
      </c>
      <c r="AR390" s="17"/>
      <c r="AS390" s="77"/>
    </row>
    <row r="391" spans="3:45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19"/>
        <v>0</v>
      </c>
      <c r="U391" s="16">
        <f t="shared" si="119"/>
        <v>0</v>
      </c>
      <c r="W391" s="16" t="str">
        <f t="shared" si="103"/>
        <v>19⁄16–8</v>
      </c>
      <c r="X391" s="16" t="str">
        <f t="shared" si="104"/>
        <v>UN</v>
      </c>
      <c r="Y391" s="16" t="str">
        <f t="shared" si="105"/>
        <v>3A</v>
      </c>
      <c r="Z391" s="16" t="str">
        <f>CONCATENATE(Table6[[#This Row],[Column1]]," ",Table6[[#This Row],[Column2]]," ",Table6[[#This Row],[Column3]])</f>
        <v>19⁄16–8 UN 3A</v>
      </c>
      <c r="AA391" s="16">
        <f t="shared" si="106"/>
        <v>0</v>
      </c>
      <c r="AB391" s="16">
        <f t="shared" si="107"/>
        <v>1.5625</v>
      </c>
      <c r="AC391" s="16">
        <f t="shared" si="108"/>
        <v>1.5475000000000001</v>
      </c>
      <c r="AD391" s="16" t="str">
        <f t="shared" si="109"/>
        <v>—</v>
      </c>
      <c r="AE391" s="16">
        <f t="shared" si="110"/>
        <v>1.4813000000000001</v>
      </c>
      <c r="AF391" s="16">
        <f t="shared" si="111"/>
        <v>1.4758</v>
      </c>
      <c r="AG391" s="16">
        <f t="shared" si="112"/>
        <v>1.4137</v>
      </c>
      <c r="AH391" s="16" t="str">
        <f t="shared" si="113"/>
        <v>3B</v>
      </c>
      <c r="AI391" s="16">
        <f t="shared" si="114"/>
        <v>1.427</v>
      </c>
      <c r="AJ391" s="16">
        <f t="shared" si="115"/>
        <v>1.4421999999999999</v>
      </c>
      <c r="AK391" s="16">
        <f t="shared" si="116"/>
        <v>1.4813000000000001</v>
      </c>
      <c r="AL391" s="16">
        <f t="shared" si="117"/>
        <v>1.4884999999999999</v>
      </c>
      <c r="AM391" s="16">
        <f t="shared" si="118"/>
        <v>1.5625</v>
      </c>
      <c r="AR391" s="17"/>
      <c r="AS391" s="77"/>
    </row>
    <row r="392" spans="3:45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19"/>
        <v>19⁄16–12</v>
      </c>
      <c r="U392" s="16" t="str">
        <f t="shared" si="119"/>
        <v>UN</v>
      </c>
      <c r="W392" s="16" t="str">
        <f t="shared" si="103"/>
        <v>19⁄16–12</v>
      </c>
      <c r="X392" s="16" t="str">
        <f t="shared" si="104"/>
        <v>UN</v>
      </c>
      <c r="Y392" s="16" t="str">
        <f t="shared" si="105"/>
        <v>2A</v>
      </c>
      <c r="Z392" s="16" t="str">
        <f>CONCATENATE(Table6[[#This Row],[Column1]]," ",Table6[[#This Row],[Column2]]," ",Table6[[#This Row],[Column3]])</f>
        <v>19⁄16–12 UN 2A</v>
      </c>
      <c r="AA392" s="16">
        <f t="shared" si="106"/>
        <v>1.8E-3</v>
      </c>
      <c r="AB392" s="16">
        <f t="shared" si="107"/>
        <v>1.5607</v>
      </c>
      <c r="AC392" s="16">
        <f t="shared" si="108"/>
        <v>1.5492999999999999</v>
      </c>
      <c r="AD392" s="16" t="str">
        <f t="shared" si="109"/>
        <v>—</v>
      </c>
      <c r="AE392" s="16">
        <f t="shared" si="110"/>
        <v>1.5065999999999999</v>
      </c>
      <c r="AF392" s="16">
        <f t="shared" si="111"/>
        <v>1.5006999999999999</v>
      </c>
      <c r="AG392" s="16">
        <f t="shared" si="112"/>
        <v>1.4615</v>
      </c>
      <c r="AH392" s="16" t="str">
        <f t="shared" si="113"/>
        <v>2B</v>
      </c>
      <c r="AI392" s="16">
        <f t="shared" si="114"/>
        <v>1.472</v>
      </c>
      <c r="AJ392" s="16">
        <f t="shared" si="115"/>
        <v>1.49</v>
      </c>
      <c r="AK392" s="16">
        <f t="shared" si="116"/>
        <v>1.5084</v>
      </c>
      <c r="AL392" s="16">
        <f t="shared" si="117"/>
        <v>1.516</v>
      </c>
      <c r="AM392" s="16">
        <f t="shared" si="118"/>
        <v>1.5625</v>
      </c>
      <c r="AR392" s="17"/>
      <c r="AS392" s="77"/>
    </row>
    <row r="393" spans="3:45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19"/>
        <v>0</v>
      </c>
      <c r="U393" s="16">
        <f t="shared" si="119"/>
        <v>0</v>
      </c>
      <c r="W393" s="16" t="str">
        <f t="shared" si="103"/>
        <v>19⁄16–12</v>
      </c>
      <c r="X393" s="16" t="str">
        <f t="shared" si="104"/>
        <v>UN</v>
      </c>
      <c r="Y393" s="16" t="str">
        <f t="shared" si="105"/>
        <v>3A</v>
      </c>
      <c r="Z393" s="16" t="str">
        <f>CONCATENATE(Table6[[#This Row],[Column1]]," ",Table6[[#This Row],[Column2]]," ",Table6[[#This Row],[Column3]])</f>
        <v>19⁄16–12 UN 3A</v>
      </c>
      <c r="AA393" s="16">
        <f t="shared" si="106"/>
        <v>0</v>
      </c>
      <c r="AB393" s="16">
        <f t="shared" si="107"/>
        <v>1.5625</v>
      </c>
      <c r="AC393" s="16">
        <f t="shared" si="108"/>
        <v>1.5510999999999999</v>
      </c>
      <c r="AD393" s="16" t="str">
        <f t="shared" si="109"/>
        <v>—</v>
      </c>
      <c r="AE393" s="16">
        <f t="shared" si="110"/>
        <v>1.5084</v>
      </c>
      <c r="AF393" s="16">
        <f t="shared" si="111"/>
        <v>1.504</v>
      </c>
      <c r="AG393" s="16">
        <f t="shared" si="112"/>
        <v>1.4633</v>
      </c>
      <c r="AH393" s="16" t="str">
        <f t="shared" si="113"/>
        <v>3B</v>
      </c>
      <c r="AI393" s="16">
        <f t="shared" si="114"/>
        <v>1.472</v>
      </c>
      <c r="AJ393" s="16">
        <f t="shared" si="115"/>
        <v>1.4823</v>
      </c>
      <c r="AK393" s="16">
        <f t="shared" si="116"/>
        <v>1.5084</v>
      </c>
      <c r="AL393" s="16">
        <f t="shared" si="117"/>
        <v>1.5141</v>
      </c>
      <c r="AM393" s="16">
        <f t="shared" si="118"/>
        <v>1.5625</v>
      </c>
      <c r="AR393" s="17"/>
      <c r="AS393" s="77"/>
    </row>
    <row r="394" spans="3:45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19"/>
        <v>19⁄16–16</v>
      </c>
      <c r="U394" s="16" t="str">
        <f t="shared" si="119"/>
        <v>UN</v>
      </c>
      <c r="W394" s="16" t="str">
        <f t="shared" si="103"/>
        <v>19⁄16–16</v>
      </c>
      <c r="X394" s="16" t="str">
        <f t="shared" si="104"/>
        <v>UN</v>
      </c>
      <c r="Y394" s="16" t="str">
        <f t="shared" si="105"/>
        <v>2A</v>
      </c>
      <c r="Z394" s="16" t="str">
        <f>CONCATENATE(Table6[[#This Row],[Column1]]," ",Table6[[#This Row],[Column2]]," ",Table6[[#This Row],[Column3]])</f>
        <v>19⁄16–16 UN 2A</v>
      </c>
      <c r="AA394" s="16">
        <f t="shared" si="106"/>
        <v>1.6000000000000001E-3</v>
      </c>
      <c r="AB394" s="16">
        <f t="shared" si="107"/>
        <v>1.5609</v>
      </c>
      <c r="AC394" s="16">
        <f t="shared" si="108"/>
        <v>1.5515000000000001</v>
      </c>
      <c r="AD394" s="16" t="str">
        <f t="shared" si="109"/>
        <v>—</v>
      </c>
      <c r="AE394" s="16">
        <f t="shared" si="110"/>
        <v>1.5203</v>
      </c>
      <c r="AF394" s="16">
        <f t="shared" si="111"/>
        <v>1.5150999999999999</v>
      </c>
      <c r="AG394" s="16">
        <f t="shared" si="112"/>
        <v>1.4863999999999999</v>
      </c>
      <c r="AH394" s="16" t="str">
        <f t="shared" si="113"/>
        <v>2B</v>
      </c>
      <c r="AI394" s="16">
        <f t="shared" si="114"/>
        <v>1.4950000000000001</v>
      </c>
      <c r="AJ394" s="16">
        <f t="shared" si="115"/>
        <v>1.5089999999999999</v>
      </c>
      <c r="AK394" s="16">
        <f t="shared" si="116"/>
        <v>1.5219</v>
      </c>
      <c r="AL394" s="16">
        <f t="shared" si="117"/>
        <v>1.5286999999999999</v>
      </c>
      <c r="AM394" s="16">
        <f t="shared" si="118"/>
        <v>1.5625</v>
      </c>
      <c r="AR394" s="17"/>
      <c r="AS394" s="77"/>
    </row>
    <row r="395" spans="3:45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19"/>
        <v>0</v>
      </c>
      <c r="U395" s="16">
        <f t="shared" si="119"/>
        <v>0</v>
      </c>
      <c r="W395" s="16" t="str">
        <f t="shared" si="103"/>
        <v>19⁄16–16</v>
      </c>
      <c r="X395" s="16" t="str">
        <f t="shared" si="104"/>
        <v>UN</v>
      </c>
      <c r="Y395" s="16" t="str">
        <f t="shared" si="105"/>
        <v>3A</v>
      </c>
      <c r="Z395" s="16" t="str">
        <f>CONCATENATE(Table6[[#This Row],[Column1]]," ",Table6[[#This Row],[Column2]]," ",Table6[[#This Row],[Column3]])</f>
        <v>19⁄16–16 UN 3A</v>
      </c>
      <c r="AA395" s="16">
        <f t="shared" si="106"/>
        <v>0</v>
      </c>
      <c r="AB395" s="16">
        <f t="shared" si="107"/>
        <v>1.5625</v>
      </c>
      <c r="AC395" s="16">
        <f t="shared" si="108"/>
        <v>1.5530999999999999</v>
      </c>
      <c r="AD395" s="16" t="str">
        <f t="shared" si="109"/>
        <v>—</v>
      </c>
      <c r="AE395" s="16">
        <f t="shared" si="110"/>
        <v>1.5219</v>
      </c>
      <c r="AF395" s="16">
        <f t="shared" si="111"/>
        <v>1.518</v>
      </c>
      <c r="AG395" s="16">
        <f t="shared" si="112"/>
        <v>1.488</v>
      </c>
      <c r="AH395" s="16" t="str">
        <f t="shared" si="113"/>
        <v>3B</v>
      </c>
      <c r="AI395" s="16">
        <f t="shared" si="114"/>
        <v>1.4950000000000001</v>
      </c>
      <c r="AJ395" s="16">
        <f t="shared" si="115"/>
        <v>1.5033000000000001</v>
      </c>
      <c r="AK395" s="16">
        <f t="shared" si="116"/>
        <v>1.5219</v>
      </c>
      <c r="AL395" s="16">
        <f t="shared" si="117"/>
        <v>1.5269999999999999</v>
      </c>
      <c r="AM395" s="16">
        <f t="shared" si="118"/>
        <v>1.5625</v>
      </c>
      <c r="AR395" s="17"/>
      <c r="AS395" s="77"/>
    </row>
    <row r="396" spans="3:45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19"/>
        <v>19⁄16–18</v>
      </c>
      <c r="U396" s="16" t="str">
        <f t="shared" si="119"/>
        <v>UNEF</v>
      </c>
      <c r="W396" s="16" t="str">
        <f t="shared" si="103"/>
        <v>19⁄16–18</v>
      </c>
      <c r="X396" s="16" t="str">
        <f t="shared" si="104"/>
        <v>UNEF</v>
      </c>
      <c r="Y396" s="16" t="str">
        <f t="shared" si="105"/>
        <v>2A</v>
      </c>
      <c r="Z396" s="16" t="str">
        <f>CONCATENATE(Table6[[#This Row],[Column1]]," ",Table6[[#This Row],[Column2]]," ",Table6[[#This Row],[Column3]])</f>
        <v>19⁄16–18 UNEF 2A</v>
      </c>
      <c r="AA396" s="16">
        <f t="shared" si="106"/>
        <v>1.5E-3</v>
      </c>
      <c r="AB396" s="16">
        <f t="shared" si="107"/>
        <v>1.5609999999999999</v>
      </c>
      <c r="AC396" s="16">
        <f t="shared" si="108"/>
        <v>1.5523</v>
      </c>
      <c r="AD396" s="16" t="str">
        <f t="shared" si="109"/>
        <v>—</v>
      </c>
      <c r="AE396" s="16">
        <f t="shared" si="110"/>
        <v>1.5248999999999999</v>
      </c>
      <c r="AF396" s="16">
        <f t="shared" si="111"/>
        <v>1.5199</v>
      </c>
      <c r="AG396" s="16">
        <f t="shared" si="112"/>
        <v>1.4948999999999999</v>
      </c>
      <c r="AH396" s="16" t="str">
        <f t="shared" si="113"/>
        <v>2B</v>
      </c>
      <c r="AI396" s="16">
        <f t="shared" si="114"/>
        <v>1.502</v>
      </c>
      <c r="AJ396" s="16">
        <f t="shared" si="115"/>
        <v>1.5149999999999999</v>
      </c>
      <c r="AK396" s="16">
        <f t="shared" si="116"/>
        <v>1.5264</v>
      </c>
      <c r="AL396" s="16">
        <f t="shared" si="117"/>
        <v>1.5328999999999999</v>
      </c>
      <c r="AM396" s="16">
        <f t="shared" si="118"/>
        <v>1.5625</v>
      </c>
      <c r="AR396" s="17"/>
      <c r="AS396" s="77"/>
    </row>
    <row r="397" spans="3:45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19"/>
        <v>0</v>
      </c>
      <c r="U397" s="16">
        <f t="shared" si="119"/>
        <v>0</v>
      </c>
      <c r="W397" s="16" t="str">
        <f t="shared" si="103"/>
        <v>19⁄16–18</v>
      </c>
      <c r="X397" s="16" t="str">
        <f t="shared" si="104"/>
        <v>UNEF</v>
      </c>
      <c r="Y397" s="16" t="str">
        <f t="shared" si="105"/>
        <v>3A</v>
      </c>
      <c r="Z397" s="16" t="str">
        <f>CONCATENATE(Table6[[#This Row],[Column1]]," ",Table6[[#This Row],[Column2]]," ",Table6[[#This Row],[Column3]])</f>
        <v>19⁄16–18 UNEF 3A</v>
      </c>
      <c r="AA397" s="16">
        <f t="shared" si="106"/>
        <v>0</v>
      </c>
      <c r="AB397" s="16">
        <f t="shared" si="107"/>
        <v>1.5625</v>
      </c>
      <c r="AC397" s="16">
        <f t="shared" si="108"/>
        <v>1.5538000000000001</v>
      </c>
      <c r="AD397" s="16" t="str">
        <f t="shared" si="109"/>
        <v>—</v>
      </c>
      <c r="AE397" s="16">
        <f t="shared" si="110"/>
        <v>1.5264</v>
      </c>
      <c r="AF397" s="16">
        <f t="shared" si="111"/>
        <v>1.5226999999999999</v>
      </c>
      <c r="AG397" s="16">
        <f t="shared" si="112"/>
        <v>1.4964</v>
      </c>
      <c r="AH397" s="16" t="str">
        <f t="shared" si="113"/>
        <v>3B</v>
      </c>
      <c r="AI397" s="16">
        <f t="shared" si="114"/>
        <v>1.502</v>
      </c>
      <c r="AJ397" s="16">
        <f t="shared" si="115"/>
        <v>1.5105</v>
      </c>
      <c r="AK397" s="16">
        <f t="shared" si="116"/>
        <v>1.5264</v>
      </c>
      <c r="AL397" s="16">
        <f t="shared" si="117"/>
        <v>1.5311999999999999</v>
      </c>
      <c r="AM397" s="16">
        <f t="shared" si="118"/>
        <v>1.5625</v>
      </c>
      <c r="AR397" s="17"/>
      <c r="AS397" s="77"/>
    </row>
    <row r="398" spans="3:45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19"/>
        <v>19⁄16–20</v>
      </c>
      <c r="U398" s="16" t="str">
        <f t="shared" si="119"/>
        <v>UN</v>
      </c>
      <c r="W398" s="16" t="str">
        <f t="shared" si="103"/>
        <v>19⁄16–20</v>
      </c>
      <c r="X398" s="16" t="str">
        <f t="shared" si="104"/>
        <v>UN</v>
      </c>
      <c r="Y398" s="16" t="str">
        <f t="shared" si="105"/>
        <v>2A</v>
      </c>
      <c r="Z398" s="16" t="str">
        <f>CONCATENATE(Table6[[#This Row],[Column1]]," ",Table6[[#This Row],[Column2]]," ",Table6[[#This Row],[Column3]])</f>
        <v>19⁄16–20 UN 2A</v>
      </c>
      <c r="AA398" s="16">
        <f t="shared" si="106"/>
        <v>1.4E-3</v>
      </c>
      <c r="AB398" s="16">
        <f t="shared" si="107"/>
        <v>1.5610999999999999</v>
      </c>
      <c r="AC398" s="16">
        <f t="shared" si="108"/>
        <v>1.5529999999999999</v>
      </c>
      <c r="AD398" s="16" t="str">
        <f t="shared" si="109"/>
        <v>—</v>
      </c>
      <c r="AE398" s="16">
        <f t="shared" si="110"/>
        <v>1.5286</v>
      </c>
      <c r="AF398" s="16">
        <f t="shared" si="111"/>
        <v>1.5238</v>
      </c>
      <c r="AG398" s="16">
        <f t="shared" si="112"/>
        <v>1.5016</v>
      </c>
      <c r="AH398" s="16" t="str">
        <f t="shared" si="113"/>
        <v>2B</v>
      </c>
      <c r="AI398" s="16">
        <f t="shared" si="114"/>
        <v>1.508</v>
      </c>
      <c r="AJ398" s="16">
        <f t="shared" si="115"/>
        <v>1.52</v>
      </c>
      <c r="AK398" s="16">
        <f t="shared" si="116"/>
        <v>1.53</v>
      </c>
      <c r="AL398" s="16">
        <f t="shared" si="117"/>
        <v>1.5362</v>
      </c>
      <c r="AM398" s="16">
        <f t="shared" si="118"/>
        <v>1.5625</v>
      </c>
      <c r="AR398" s="17"/>
      <c r="AS398" s="77"/>
    </row>
    <row r="399" spans="3:45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19"/>
        <v>0</v>
      </c>
      <c r="U399" s="16">
        <f t="shared" si="119"/>
        <v>0</v>
      </c>
      <c r="W399" s="16" t="str">
        <f t="shared" si="103"/>
        <v>19⁄16–20</v>
      </c>
      <c r="X399" s="16" t="str">
        <f t="shared" si="104"/>
        <v>UN</v>
      </c>
      <c r="Y399" s="16" t="str">
        <f t="shared" si="105"/>
        <v>3A</v>
      </c>
      <c r="Z399" s="16" t="str">
        <f>CONCATENATE(Table6[[#This Row],[Column1]]," ",Table6[[#This Row],[Column2]]," ",Table6[[#This Row],[Column3]])</f>
        <v>19⁄16–20 UN 3A</v>
      </c>
      <c r="AA399" s="16">
        <f t="shared" si="106"/>
        <v>0</v>
      </c>
      <c r="AB399" s="16">
        <f t="shared" si="107"/>
        <v>1.5625</v>
      </c>
      <c r="AC399" s="16">
        <f t="shared" si="108"/>
        <v>1.5544</v>
      </c>
      <c r="AD399" s="16" t="str">
        <f t="shared" si="109"/>
        <v>—</v>
      </c>
      <c r="AE399" s="16">
        <f t="shared" si="110"/>
        <v>1.53</v>
      </c>
      <c r="AF399" s="16">
        <f t="shared" si="111"/>
        <v>1.5264</v>
      </c>
      <c r="AG399" s="16">
        <f t="shared" si="112"/>
        <v>1.5029999999999999</v>
      </c>
      <c r="AH399" s="16" t="str">
        <f t="shared" si="113"/>
        <v>3B</v>
      </c>
      <c r="AI399" s="16">
        <f t="shared" si="114"/>
        <v>1.508</v>
      </c>
      <c r="AJ399" s="16">
        <f t="shared" si="115"/>
        <v>1.5162</v>
      </c>
      <c r="AK399" s="16">
        <f t="shared" si="116"/>
        <v>1.53</v>
      </c>
      <c r="AL399" s="16">
        <f t="shared" si="117"/>
        <v>1.5346</v>
      </c>
      <c r="AM399" s="16">
        <f t="shared" si="118"/>
        <v>1.5625</v>
      </c>
      <c r="AR399" s="17"/>
      <c r="AS399" s="77"/>
    </row>
    <row r="400" spans="3:45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19"/>
        <v>15⁄8–6</v>
      </c>
      <c r="U400" s="16" t="str">
        <f t="shared" si="119"/>
        <v>UN</v>
      </c>
      <c r="W400" s="16" t="str">
        <f t="shared" si="103"/>
        <v>15⁄8–6</v>
      </c>
      <c r="X400" s="16" t="str">
        <f t="shared" si="104"/>
        <v>UN</v>
      </c>
      <c r="Y400" s="16" t="str">
        <f t="shared" si="105"/>
        <v>2A</v>
      </c>
      <c r="Z400" s="16" t="str">
        <f>CONCATENATE(Table6[[#This Row],[Column1]]," ",Table6[[#This Row],[Column2]]," ",Table6[[#This Row],[Column3]])</f>
        <v>15⁄8–6 UN 2A</v>
      </c>
      <c r="AA400" s="16">
        <f t="shared" si="106"/>
        <v>2.5000000000000001E-3</v>
      </c>
      <c r="AB400" s="16">
        <f t="shared" si="107"/>
        <v>1.6225000000000001</v>
      </c>
      <c r="AC400" s="16">
        <f t="shared" si="108"/>
        <v>1.6043000000000001</v>
      </c>
      <c r="AD400" s="16" t="str">
        <f t="shared" si="109"/>
        <v>—</v>
      </c>
      <c r="AE400" s="16">
        <f t="shared" si="110"/>
        <v>1.5142</v>
      </c>
      <c r="AF400" s="16">
        <f t="shared" si="111"/>
        <v>1.506</v>
      </c>
      <c r="AG400" s="16">
        <f t="shared" si="112"/>
        <v>1.4246000000000001</v>
      </c>
      <c r="AH400" s="16" t="str">
        <f t="shared" si="113"/>
        <v>2B</v>
      </c>
      <c r="AI400" s="16">
        <f t="shared" si="114"/>
        <v>1.4450000000000001</v>
      </c>
      <c r="AJ400" s="16">
        <f t="shared" si="115"/>
        <v>1.4750000000000001</v>
      </c>
      <c r="AK400" s="16">
        <f t="shared" si="116"/>
        <v>1.5166999999999999</v>
      </c>
      <c r="AL400" s="16">
        <f t="shared" si="117"/>
        <v>1.5274000000000001</v>
      </c>
      <c r="AM400" s="16">
        <f t="shared" si="118"/>
        <v>1.625</v>
      </c>
      <c r="AR400" s="17"/>
      <c r="AS400" s="77"/>
    </row>
    <row r="401" spans="3:45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19"/>
        <v>0</v>
      </c>
      <c r="U401" s="16">
        <f t="shared" si="119"/>
        <v>0</v>
      </c>
      <c r="W401" s="16" t="str">
        <f t="shared" si="103"/>
        <v>15⁄8–6</v>
      </c>
      <c r="X401" s="16" t="str">
        <f t="shared" si="104"/>
        <v>UN</v>
      </c>
      <c r="Y401" s="16" t="str">
        <f t="shared" si="105"/>
        <v>3A</v>
      </c>
      <c r="Z401" s="16" t="str">
        <f>CONCATENATE(Table6[[#This Row],[Column1]]," ",Table6[[#This Row],[Column2]]," ",Table6[[#This Row],[Column3]])</f>
        <v>15⁄8–6 UN 3A</v>
      </c>
      <c r="AA401" s="16">
        <f t="shared" si="106"/>
        <v>0</v>
      </c>
      <c r="AB401" s="16">
        <f t="shared" si="107"/>
        <v>1.625</v>
      </c>
      <c r="AC401" s="16">
        <f t="shared" si="108"/>
        <v>1.6068</v>
      </c>
      <c r="AD401" s="16" t="str">
        <f t="shared" si="109"/>
        <v>—</v>
      </c>
      <c r="AE401" s="16">
        <f t="shared" si="110"/>
        <v>1.5166999999999999</v>
      </c>
      <c r="AF401" s="16">
        <f t="shared" si="111"/>
        <v>1.5105</v>
      </c>
      <c r="AG401" s="16">
        <f t="shared" si="112"/>
        <v>1.4271</v>
      </c>
      <c r="AH401" s="16" t="str">
        <f t="shared" si="113"/>
        <v>3B</v>
      </c>
      <c r="AI401" s="16">
        <f t="shared" si="114"/>
        <v>1.4450000000000001</v>
      </c>
      <c r="AJ401" s="16">
        <f t="shared" si="115"/>
        <v>1.4645999999999999</v>
      </c>
      <c r="AK401" s="16">
        <f t="shared" si="116"/>
        <v>1.5166999999999999</v>
      </c>
      <c r="AL401" s="16">
        <f t="shared" si="117"/>
        <v>1.5246999999999999</v>
      </c>
      <c r="AM401" s="16">
        <f t="shared" si="118"/>
        <v>1.625</v>
      </c>
      <c r="AR401" s="17"/>
      <c r="AS401" s="77"/>
    </row>
    <row r="402" spans="3:45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19"/>
        <v>15⁄8–8</v>
      </c>
      <c r="U402" s="16" t="str">
        <f t="shared" si="119"/>
        <v>UN</v>
      </c>
      <c r="W402" s="16" t="str">
        <f t="shared" si="103"/>
        <v>15⁄8–8</v>
      </c>
      <c r="X402" s="16" t="str">
        <f t="shared" si="104"/>
        <v>UN</v>
      </c>
      <c r="Y402" s="16" t="str">
        <f t="shared" si="105"/>
        <v>2A</v>
      </c>
      <c r="Z402" s="16" t="str">
        <f>CONCATENATE(Table6[[#This Row],[Column1]]," ",Table6[[#This Row],[Column2]]," ",Table6[[#This Row],[Column3]])</f>
        <v>15⁄8–8 UN 2A</v>
      </c>
      <c r="AA402" s="16">
        <f t="shared" si="106"/>
        <v>2.2000000000000001E-3</v>
      </c>
      <c r="AB402" s="16">
        <f t="shared" si="107"/>
        <v>1.6228</v>
      </c>
      <c r="AC402" s="16">
        <f t="shared" si="108"/>
        <v>1.6077999999999999</v>
      </c>
      <c r="AD402" s="16">
        <f t="shared" si="109"/>
        <v>1.6003000000000001</v>
      </c>
      <c r="AE402" s="16">
        <f t="shared" si="110"/>
        <v>1.5416000000000001</v>
      </c>
      <c r="AF402" s="16">
        <f t="shared" si="111"/>
        <v>1.5342</v>
      </c>
      <c r="AG402" s="16">
        <f t="shared" si="112"/>
        <v>1.4783999999999999</v>
      </c>
      <c r="AH402" s="16" t="str">
        <f t="shared" si="113"/>
        <v>2B</v>
      </c>
      <c r="AI402" s="16">
        <f t="shared" si="114"/>
        <v>1.49</v>
      </c>
      <c r="AJ402" s="16">
        <f t="shared" si="115"/>
        <v>1.5149999999999999</v>
      </c>
      <c r="AK402" s="16">
        <f t="shared" si="116"/>
        <v>1.5438000000000001</v>
      </c>
      <c r="AL402" s="16">
        <f t="shared" si="117"/>
        <v>1.5535000000000001</v>
      </c>
      <c r="AM402" s="16">
        <f t="shared" si="118"/>
        <v>1.625</v>
      </c>
      <c r="AR402" s="17"/>
      <c r="AS402" s="77"/>
    </row>
    <row r="403" spans="3:45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19"/>
        <v>0</v>
      </c>
      <c r="U403" s="16">
        <f t="shared" si="119"/>
        <v>0</v>
      </c>
      <c r="W403" s="16" t="str">
        <f t="shared" si="103"/>
        <v>15⁄8–8</v>
      </c>
      <c r="X403" s="16" t="str">
        <f t="shared" si="104"/>
        <v>UN</v>
      </c>
      <c r="Y403" s="16" t="str">
        <f t="shared" si="105"/>
        <v>3A</v>
      </c>
      <c r="Z403" s="16" t="str">
        <f>CONCATENATE(Table6[[#This Row],[Column1]]," ",Table6[[#This Row],[Column2]]," ",Table6[[#This Row],[Column3]])</f>
        <v>15⁄8–8 UN 3A</v>
      </c>
      <c r="AA403" s="16">
        <f t="shared" si="106"/>
        <v>0</v>
      </c>
      <c r="AB403" s="16">
        <f t="shared" si="107"/>
        <v>1.625</v>
      </c>
      <c r="AC403" s="16">
        <f t="shared" si="108"/>
        <v>1.61</v>
      </c>
      <c r="AD403" s="16" t="str">
        <f t="shared" si="109"/>
        <v>—</v>
      </c>
      <c r="AE403" s="16">
        <f t="shared" si="110"/>
        <v>1.5438000000000001</v>
      </c>
      <c r="AF403" s="16">
        <f t="shared" si="111"/>
        <v>1.5382</v>
      </c>
      <c r="AG403" s="16">
        <f t="shared" si="112"/>
        <v>1.4805999999999999</v>
      </c>
      <c r="AH403" s="16" t="str">
        <f t="shared" si="113"/>
        <v>3B</v>
      </c>
      <c r="AI403" s="16">
        <f t="shared" si="114"/>
        <v>1.49</v>
      </c>
      <c r="AJ403" s="16">
        <f t="shared" si="115"/>
        <v>1.5046999999999999</v>
      </c>
      <c r="AK403" s="16">
        <f t="shared" si="116"/>
        <v>1.5438000000000001</v>
      </c>
      <c r="AL403" s="16">
        <f t="shared" si="117"/>
        <v>1.5509999999999999</v>
      </c>
      <c r="AM403" s="16">
        <f t="shared" si="118"/>
        <v>1.625</v>
      </c>
      <c r="AR403" s="17"/>
      <c r="AS403" s="77"/>
    </row>
    <row r="404" spans="3:45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19"/>
        <v>15⁄8–10</v>
      </c>
      <c r="U404" s="16" t="str">
        <f t="shared" si="119"/>
        <v>UNS</v>
      </c>
      <c r="W404" s="16" t="str">
        <f t="shared" si="103"/>
        <v>15⁄8–10</v>
      </c>
      <c r="X404" s="16" t="str">
        <f t="shared" si="104"/>
        <v>UNS</v>
      </c>
      <c r="Y404" s="16" t="str">
        <f t="shared" si="105"/>
        <v>2A</v>
      </c>
      <c r="Z404" s="16" t="str">
        <f>CONCATENATE(Table6[[#This Row],[Column1]]," ",Table6[[#This Row],[Column2]]," ",Table6[[#This Row],[Column3]])</f>
        <v>15⁄8–10 UNS 2A</v>
      </c>
      <c r="AA404" s="16">
        <f t="shared" si="106"/>
        <v>1.9E-3</v>
      </c>
      <c r="AB404" s="16">
        <f t="shared" si="107"/>
        <v>1.6231</v>
      </c>
      <c r="AC404" s="16">
        <f t="shared" si="108"/>
        <v>1.6102000000000001</v>
      </c>
      <c r="AD404" s="16" t="str">
        <f t="shared" si="109"/>
        <v>—</v>
      </c>
      <c r="AE404" s="16">
        <f t="shared" si="110"/>
        <v>1.5581</v>
      </c>
      <c r="AF404" s="16">
        <f t="shared" si="111"/>
        <v>1.5517000000000001</v>
      </c>
      <c r="AG404" s="16">
        <f t="shared" si="112"/>
        <v>1.5041</v>
      </c>
      <c r="AH404" s="16" t="str">
        <f t="shared" si="113"/>
        <v>2B</v>
      </c>
      <c r="AI404" s="16">
        <f t="shared" si="114"/>
        <v>1.5169999999999999</v>
      </c>
      <c r="AJ404" s="16">
        <f t="shared" si="115"/>
        <v>1.538</v>
      </c>
      <c r="AK404" s="16">
        <f t="shared" si="116"/>
        <v>1.56</v>
      </c>
      <c r="AL404" s="16">
        <f t="shared" si="117"/>
        <v>1.5683</v>
      </c>
      <c r="AM404" s="16">
        <f t="shared" si="118"/>
        <v>1.625</v>
      </c>
      <c r="AR404" s="17"/>
      <c r="AS404" s="77"/>
    </row>
    <row r="405" spans="3:45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19"/>
        <v>15⁄8–12</v>
      </c>
      <c r="U405" s="16" t="str">
        <f t="shared" si="119"/>
        <v>UN</v>
      </c>
      <c r="W405" s="16" t="str">
        <f t="shared" si="103"/>
        <v>15⁄8–12</v>
      </c>
      <c r="X405" s="16" t="str">
        <f t="shared" si="104"/>
        <v>UN</v>
      </c>
      <c r="Y405" s="16" t="str">
        <f t="shared" si="105"/>
        <v>2A</v>
      </c>
      <c r="Z405" s="16" t="str">
        <f>CONCATENATE(Table6[[#This Row],[Column1]]," ",Table6[[#This Row],[Column2]]," ",Table6[[#This Row],[Column3]])</f>
        <v>15⁄8–12 UN 2A</v>
      </c>
      <c r="AA405" s="16">
        <f t="shared" si="106"/>
        <v>1.8E-3</v>
      </c>
      <c r="AB405" s="16">
        <f t="shared" si="107"/>
        <v>1.6232</v>
      </c>
      <c r="AC405" s="16">
        <f t="shared" si="108"/>
        <v>1.6117999999999999</v>
      </c>
      <c r="AD405" s="16" t="str">
        <f t="shared" si="109"/>
        <v>—</v>
      </c>
      <c r="AE405" s="16">
        <f t="shared" si="110"/>
        <v>1.5690999999999999</v>
      </c>
      <c r="AF405" s="16">
        <f t="shared" si="111"/>
        <v>1.5631999999999999</v>
      </c>
      <c r="AG405" s="16">
        <f t="shared" si="112"/>
        <v>1.524</v>
      </c>
      <c r="AH405" s="16" t="str">
        <f t="shared" si="113"/>
        <v>2B</v>
      </c>
      <c r="AI405" s="16">
        <f t="shared" si="114"/>
        <v>1.5349999999999999</v>
      </c>
      <c r="AJ405" s="16">
        <f t="shared" si="115"/>
        <v>1.5529999999999999</v>
      </c>
      <c r="AK405" s="16">
        <f t="shared" si="116"/>
        <v>1.5709</v>
      </c>
      <c r="AL405" s="16">
        <f t="shared" si="117"/>
        <v>1.5785</v>
      </c>
      <c r="AM405" s="16">
        <f t="shared" si="118"/>
        <v>1.625</v>
      </c>
      <c r="AR405" s="17"/>
      <c r="AS405" s="77"/>
    </row>
    <row r="406" spans="3:45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19"/>
        <v>0</v>
      </c>
      <c r="U406" s="16">
        <f t="shared" si="119"/>
        <v>0</v>
      </c>
      <c r="W406" s="16" t="str">
        <f t="shared" si="103"/>
        <v>15⁄8–12</v>
      </c>
      <c r="X406" s="16" t="str">
        <f t="shared" si="104"/>
        <v>UN</v>
      </c>
      <c r="Y406" s="16" t="str">
        <f t="shared" si="105"/>
        <v>3A</v>
      </c>
      <c r="Z406" s="16" t="str">
        <f>CONCATENATE(Table6[[#This Row],[Column1]]," ",Table6[[#This Row],[Column2]]," ",Table6[[#This Row],[Column3]])</f>
        <v>15⁄8–12 UN 3A</v>
      </c>
      <c r="AA406" s="16">
        <f t="shared" si="106"/>
        <v>0</v>
      </c>
      <c r="AB406" s="16">
        <f t="shared" si="107"/>
        <v>1.625</v>
      </c>
      <c r="AC406" s="16">
        <f t="shared" si="108"/>
        <v>1.6135999999999999</v>
      </c>
      <c r="AD406" s="16" t="str">
        <f t="shared" si="109"/>
        <v>—</v>
      </c>
      <c r="AE406" s="16">
        <f t="shared" si="110"/>
        <v>1.5709</v>
      </c>
      <c r="AF406" s="16">
        <f t="shared" si="111"/>
        <v>1.5665</v>
      </c>
      <c r="AG406" s="16">
        <f t="shared" si="112"/>
        <v>1.5258</v>
      </c>
      <c r="AH406" s="16" t="str">
        <f t="shared" si="113"/>
        <v>3B</v>
      </c>
      <c r="AI406" s="16">
        <f t="shared" si="114"/>
        <v>1.5349999999999999</v>
      </c>
      <c r="AJ406" s="16">
        <f t="shared" si="115"/>
        <v>1.5448</v>
      </c>
      <c r="AK406" s="16">
        <f t="shared" si="116"/>
        <v>1.5709</v>
      </c>
      <c r="AL406" s="16">
        <f t="shared" si="117"/>
        <v>1.5766</v>
      </c>
      <c r="AM406" s="16">
        <f t="shared" si="118"/>
        <v>1.625</v>
      </c>
      <c r="AR406" s="17"/>
      <c r="AS406" s="77"/>
    </row>
    <row r="407" spans="3:45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19"/>
        <v>15⁄8–14</v>
      </c>
      <c r="U407" s="16" t="str">
        <f t="shared" si="119"/>
        <v>UNS</v>
      </c>
      <c r="W407" s="16" t="str">
        <f t="shared" si="103"/>
        <v>15⁄8–14</v>
      </c>
      <c r="X407" s="16" t="str">
        <f t="shared" si="104"/>
        <v>UNS</v>
      </c>
      <c r="Y407" s="16" t="str">
        <f t="shared" si="105"/>
        <v>2A</v>
      </c>
      <c r="Z407" s="16" t="str">
        <f>CONCATENATE(Table6[[#This Row],[Column1]]," ",Table6[[#This Row],[Column2]]," ",Table6[[#This Row],[Column3]])</f>
        <v>15⁄8–14 UNS 2A</v>
      </c>
      <c r="AA407" s="16">
        <f t="shared" si="106"/>
        <v>1.6999999999999999E-3</v>
      </c>
      <c r="AB407" s="16">
        <f t="shared" si="107"/>
        <v>1.6233</v>
      </c>
      <c r="AC407" s="16">
        <f t="shared" si="108"/>
        <v>1.613</v>
      </c>
      <c r="AD407" s="16" t="str">
        <f t="shared" si="109"/>
        <v>—</v>
      </c>
      <c r="AE407" s="16">
        <f t="shared" si="110"/>
        <v>1.5769</v>
      </c>
      <c r="AF407" s="16">
        <f t="shared" si="111"/>
        <v>1.5713999999999999</v>
      </c>
      <c r="AG407" s="16">
        <f t="shared" si="112"/>
        <v>1.5383</v>
      </c>
      <c r="AH407" s="16" t="str">
        <f t="shared" si="113"/>
        <v>2B</v>
      </c>
      <c r="AI407" s="16">
        <f t="shared" si="114"/>
        <v>1.548</v>
      </c>
      <c r="AJ407" s="16">
        <f t="shared" si="115"/>
        <v>1.5640000000000001</v>
      </c>
      <c r="AK407" s="16">
        <f t="shared" si="116"/>
        <v>1.5786</v>
      </c>
      <c r="AL407" s="16">
        <f t="shared" si="117"/>
        <v>1.5858000000000001</v>
      </c>
      <c r="AM407" s="16">
        <f t="shared" si="118"/>
        <v>1.625</v>
      </c>
      <c r="AR407" s="17"/>
      <c r="AS407" s="77"/>
    </row>
    <row r="408" spans="3:45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19"/>
        <v>15⁄8–16</v>
      </c>
      <c r="U408" s="16" t="str">
        <f t="shared" si="119"/>
        <v>UN</v>
      </c>
      <c r="W408" s="16" t="str">
        <f t="shared" si="103"/>
        <v>15⁄8–16</v>
      </c>
      <c r="X408" s="16" t="str">
        <f t="shared" si="104"/>
        <v>UN</v>
      </c>
      <c r="Y408" s="16" t="str">
        <f t="shared" si="105"/>
        <v>2A</v>
      </c>
      <c r="Z408" s="16" t="str">
        <f>CONCATENATE(Table6[[#This Row],[Column1]]," ",Table6[[#This Row],[Column2]]," ",Table6[[#This Row],[Column3]])</f>
        <v>15⁄8–16 UN 2A</v>
      </c>
      <c r="AA408" s="16">
        <f t="shared" si="106"/>
        <v>1.6000000000000001E-3</v>
      </c>
      <c r="AB408" s="16">
        <f t="shared" si="107"/>
        <v>1.6234</v>
      </c>
      <c r="AC408" s="16">
        <f t="shared" si="108"/>
        <v>1.6140000000000001</v>
      </c>
      <c r="AD408" s="16" t="str">
        <f t="shared" si="109"/>
        <v>—</v>
      </c>
      <c r="AE408" s="16">
        <f t="shared" si="110"/>
        <v>1.5828</v>
      </c>
      <c r="AF408" s="16">
        <f t="shared" si="111"/>
        <v>1.5775999999999999</v>
      </c>
      <c r="AG408" s="16">
        <f t="shared" si="112"/>
        <v>1.5488999999999999</v>
      </c>
      <c r="AH408" s="16" t="str">
        <f t="shared" si="113"/>
        <v>2B</v>
      </c>
      <c r="AI408" s="16">
        <f t="shared" si="114"/>
        <v>1.5569999999999999</v>
      </c>
      <c r="AJ408" s="16">
        <f t="shared" si="115"/>
        <v>1.571</v>
      </c>
      <c r="AK408" s="16">
        <f t="shared" si="116"/>
        <v>1.5844</v>
      </c>
      <c r="AL408" s="16">
        <f t="shared" si="117"/>
        <v>1.5911999999999999</v>
      </c>
      <c r="AM408" s="16">
        <f t="shared" si="118"/>
        <v>1.625</v>
      </c>
      <c r="AR408" s="17"/>
      <c r="AS408" s="77"/>
    </row>
    <row r="409" spans="3:45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19"/>
        <v>0</v>
      </c>
      <c r="U409" s="16">
        <f t="shared" si="119"/>
        <v>0</v>
      </c>
      <c r="W409" s="16" t="str">
        <f t="shared" si="103"/>
        <v>15⁄8–16</v>
      </c>
      <c r="X409" s="16" t="str">
        <f t="shared" si="104"/>
        <v>UN</v>
      </c>
      <c r="Y409" s="16" t="str">
        <f t="shared" si="105"/>
        <v>3A</v>
      </c>
      <c r="Z409" s="16" t="str">
        <f>CONCATENATE(Table6[[#This Row],[Column1]]," ",Table6[[#This Row],[Column2]]," ",Table6[[#This Row],[Column3]])</f>
        <v>15⁄8–16 UN 3A</v>
      </c>
      <c r="AA409" s="16">
        <f t="shared" si="106"/>
        <v>0</v>
      </c>
      <c r="AB409" s="16">
        <f t="shared" si="107"/>
        <v>1.625</v>
      </c>
      <c r="AC409" s="16">
        <f t="shared" si="108"/>
        <v>1.6155999999999999</v>
      </c>
      <c r="AD409" s="16" t="str">
        <f t="shared" si="109"/>
        <v>—</v>
      </c>
      <c r="AE409" s="16">
        <f t="shared" si="110"/>
        <v>1.5844</v>
      </c>
      <c r="AF409" s="16">
        <f t="shared" si="111"/>
        <v>1.5805</v>
      </c>
      <c r="AG409" s="16">
        <f t="shared" si="112"/>
        <v>1.5505</v>
      </c>
      <c r="AH409" s="16" t="str">
        <f t="shared" si="113"/>
        <v>3B</v>
      </c>
      <c r="AI409" s="16">
        <f t="shared" si="114"/>
        <v>1.5569999999999999</v>
      </c>
      <c r="AJ409" s="16">
        <f t="shared" si="115"/>
        <v>1.5658000000000001</v>
      </c>
      <c r="AK409" s="16">
        <f t="shared" si="116"/>
        <v>1.5844</v>
      </c>
      <c r="AL409" s="16">
        <f t="shared" si="117"/>
        <v>1.5894999999999999</v>
      </c>
      <c r="AM409" s="16">
        <f t="shared" si="118"/>
        <v>1.625</v>
      </c>
      <c r="AR409" s="17"/>
      <c r="AS409" s="77"/>
    </row>
    <row r="410" spans="3:45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19"/>
        <v>15⁄8–18</v>
      </c>
      <c r="U410" s="16" t="str">
        <f t="shared" si="119"/>
        <v>UNEF</v>
      </c>
      <c r="W410" s="16" t="str">
        <f t="shared" si="103"/>
        <v>15⁄8–18</v>
      </c>
      <c r="X410" s="16" t="str">
        <f t="shared" si="104"/>
        <v>UNEF</v>
      </c>
      <c r="Y410" s="16" t="str">
        <f t="shared" si="105"/>
        <v>2A</v>
      </c>
      <c r="Z410" s="16" t="str">
        <f>CONCATENATE(Table6[[#This Row],[Column1]]," ",Table6[[#This Row],[Column2]]," ",Table6[[#This Row],[Column3]])</f>
        <v>15⁄8–18 UNEF 2A</v>
      </c>
      <c r="AA410" s="16">
        <f t="shared" si="106"/>
        <v>1.5E-3</v>
      </c>
      <c r="AB410" s="16">
        <f t="shared" si="107"/>
        <v>1.6234999999999999</v>
      </c>
      <c r="AC410" s="16">
        <f t="shared" si="108"/>
        <v>1.6148</v>
      </c>
      <c r="AD410" s="16" t="str">
        <f t="shared" si="109"/>
        <v>—</v>
      </c>
      <c r="AE410" s="16">
        <f t="shared" si="110"/>
        <v>1.5873999999999999</v>
      </c>
      <c r="AF410" s="16">
        <f t="shared" si="111"/>
        <v>1.5824</v>
      </c>
      <c r="AG410" s="16">
        <f t="shared" si="112"/>
        <v>1.5573999999999999</v>
      </c>
      <c r="AH410" s="16" t="str">
        <f t="shared" si="113"/>
        <v>2B</v>
      </c>
      <c r="AI410" s="16">
        <f t="shared" si="114"/>
        <v>1.5649999999999999</v>
      </c>
      <c r="AJ410" s="16">
        <f t="shared" si="115"/>
        <v>1.5780000000000001</v>
      </c>
      <c r="AK410" s="16">
        <f t="shared" si="116"/>
        <v>1.5889</v>
      </c>
      <c r="AL410" s="16">
        <f t="shared" si="117"/>
        <v>1.5953999999999999</v>
      </c>
      <c r="AM410" s="16">
        <f t="shared" si="118"/>
        <v>1.625</v>
      </c>
      <c r="AR410" s="17"/>
      <c r="AS410" s="77"/>
    </row>
    <row r="411" spans="3:45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si="119"/>
        <v>0</v>
      </c>
      <c r="U411" s="16">
        <f t="shared" si="119"/>
        <v>0</v>
      </c>
      <c r="W411" s="16" t="str">
        <f t="shared" si="103"/>
        <v>15⁄8–18</v>
      </c>
      <c r="X411" s="16" t="str">
        <f t="shared" si="104"/>
        <v>UNEF</v>
      </c>
      <c r="Y411" s="16" t="str">
        <f t="shared" si="105"/>
        <v>3A</v>
      </c>
      <c r="Z411" s="16" t="str">
        <f>CONCATENATE(Table6[[#This Row],[Column1]]," ",Table6[[#This Row],[Column2]]," ",Table6[[#This Row],[Column3]])</f>
        <v>15⁄8–18 UNEF 3A</v>
      </c>
      <c r="AA411" s="16">
        <f t="shared" si="106"/>
        <v>0</v>
      </c>
      <c r="AB411" s="16">
        <f t="shared" si="107"/>
        <v>1.625</v>
      </c>
      <c r="AC411" s="16">
        <f t="shared" si="108"/>
        <v>1.6163000000000001</v>
      </c>
      <c r="AD411" s="16" t="str">
        <f t="shared" si="109"/>
        <v>—</v>
      </c>
      <c r="AE411" s="16">
        <f t="shared" si="110"/>
        <v>1.5889</v>
      </c>
      <c r="AF411" s="16">
        <f t="shared" si="111"/>
        <v>1.5851999999999999</v>
      </c>
      <c r="AG411" s="16">
        <f t="shared" si="112"/>
        <v>1.5589</v>
      </c>
      <c r="AH411" s="16" t="str">
        <f t="shared" si="113"/>
        <v>3B</v>
      </c>
      <c r="AI411" s="16">
        <f t="shared" si="114"/>
        <v>1.5649999999999999</v>
      </c>
      <c r="AJ411" s="16">
        <f t="shared" si="115"/>
        <v>1.573</v>
      </c>
      <c r="AK411" s="16">
        <f t="shared" si="116"/>
        <v>1.5889</v>
      </c>
      <c r="AL411" s="16">
        <f t="shared" si="117"/>
        <v>1.5936999999999999</v>
      </c>
      <c r="AM411" s="16">
        <f t="shared" si="118"/>
        <v>1.625</v>
      </c>
      <c r="AR411" s="17"/>
      <c r="AS411" s="77"/>
    </row>
    <row r="412" spans="3:45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19"/>
        <v>15⁄8–20</v>
      </c>
      <c r="U412" s="16" t="str">
        <f t="shared" si="119"/>
        <v>UN</v>
      </c>
      <c r="W412" s="16" t="str">
        <f t="shared" si="103"/>
        <v>15⁄8–20</v>
      </c>
      <c r="X412" s="16" t="str">
        <f t="shared" si="104"/>
        <v>UN</v>
      </c>
      <c r="Y412" s="16" t="str">
        <f t="shared" si="105"/>
        <v>2A</v>
      </c>
      <c r="Z412" s="16" t="str">
        <f>CONCATENATE(Table6[[#This Row],[Column1]]," ",Table6[[#This Row],[Column2]]," ",Table6[[#This Row],[Column3]])</f>
        <v>15⁄8–20 UN 2A</v>
      </c>
      <c r="AA412" s="16">
        <f t="shared" si="106"/>
        <v>1.4E-3</v>
      </c>
      <c r="AB412" s="16">
        <f t="shared" si="107"/>
        <v>1.6235999999999999</v>
      </c>
      <c r="AC412" s="16">
        <f t="shared" si="108"/>
        <v>1.6154999999999999</v>
      </c>
      <c r="AD412" s="16" t="str">
        <f t="shared" si="109"/>
        <v>—</v>
      </c>
      <c r="AE412" s="16">
        <f t="shared" si="110"/>
        <v>1.5911</v>
      </c>
      <c r="AF412" s="16">
        <f t="shared" si="111"/>
        <v>1.5863</v>
      </c>
      <c r="AG412" s="16">
        <f t="shared" si="112"/>
        <v>1.5641</v>
      </c>
      <c r="AH412" s="16" t="str">
        <f t="shared" si="113"/>
        <v>2B</v>
      </c>
      <c r="AI412" s="16">
        <f t="shared" si="114"/>
        <v>1.571</v>
      </c>
      <c r="AJ412" s="16">
        <f t="shared" si="115"/>
        <v>1.5820000000000001</v>
      </c>
      <c r="AK412" s="16">
        <f t="shared" si="116"/>
        <v>1.5925</v>
      </c>
      <c r="AL412" s="16">
        <f t="shared" si="117"/>
        <v>1.5987</v>
      </c>
      <c r="AM412" s="16">
        <f t="shared" si="118"/>
        <v>1.625</v>
      </c>
      <c r="AR412" s="17"/>
      <c r="AS412" s="77"/>
    </row>
    <row r="413" spans="3:45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19"/>
        <v>0</v>
      </c>
      <c r="U413" s="16">
        <f t="shared" si="119"/>
        <v>0</v>
      </c>
      <c r="W413" s="16" t="str">
        <f t="shared" si="103"/>
        <v>15⁄8–20</v>
      </c>
      <c r="X413" s="16" t="str">
        <f t="shared" si="104"/>
        <v>UN</v>
      </c>
      <c r="Y413" s="16" t="str">
        <f t="shared" si="105"/>
        <v>3A</v>
      </c>
      <c r="Z413" s="16" t="str">
        <f>CONCATENATE(Table6[[#This Row],[Column1]]," ",Table6[[#This Row],[Column2]]," ",Table6[[#This Row],[Column3]])</f>
        <v>15⁄8–20 UN 3A</v>
      </c>
      <c r="AA413" s="16">
        <f t="shared" si="106"/>
        <v>0</v>
      </c>
      <c r="AB413" s="16">
        <f t="shared" si="107"/>
        <v>1.625</v>
      </c>
      <c r="AC413" s="16">
        <f t="shared" si="108"/>
        <v>1.6169</v>
      </c>
      <c r="AD413" s="16" t="str">
        <f t="shared" si="109"/>
        <v>—</v>
      </c>
      <c r="AE413" s="16">
        <f t="shared" si="110"/>
        <v>1.5925</v>
      </c>
      <c r="AF413" s="16">
        <f t="shared" si="111"/>
        <v>1.5889</v>
      </c>
      <c r="AG413" s="16">
        <f t="shared" si="112"/>
        <v>1.5654999999999999</v>
      </c>
      <c r="AH413" s="16" t="str">
        <f t="shared" si="113"/>
        <v>3B</v>
      </c>
      <c r="AI413" s="16">
        <f t="shared" si="114"/>
        <v>1.571</v>
      </c>
      <c r="AJ413" s="16">
        <f t="shared" si="115"/>
        <v>1.5787</v>
      </c>
      <c r="AK413" s="16">
        <f t="shared" si="116"/>
        <v>1.5925</v>
      </c>
      <c r="AL413" s="16">
        <f t="shared" si="117"/>
        <v>1.5971</v>
      </c>
      <c r="AM413" s="16">
        <f t="shared" si="118"/>
        <v>1.625</v>
      </c>
      <c r="AR413" s="17"/>
      <c r="AS413" s="77"/>
    </row>
    <row r="414" spans="3:45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19"/>
        <v>15⁄8–24</v>
      </c>
      <c r="U414" s="16" t="str">
        <f t="shared" si="119"/>
        <v>UNS</v>
      </c>
      <c r="W414" s="16" t="str">
        <f t="shared" si="103"/>
        <v>15⁄8–24</v>
      </c>
      <c r="X414" s="16" t="str">
        <f t="shared" si="104"/>
        <v>UNS</v>
      </c>
      <c r="Y414" s="16" t="str">
        <f t="shared" si="105"/>
        <v>2A</v>
      </c>
      <c r="Z414" s="16" t="str">
        <f>CONCATENATE(Table6[[#This Row],[Column1]]," ",Table6[[#This Row],[Column2]]," ",Table6[[#This Row],[Column3]])</f>
        <v>15⁄8–24 UNS 2A</v>
      </c>
      <c r="AA414" s="16">
        <f t="shared" si="106"/>
        <v>1.2999999999999999E-3</v>
      </c>
      <c r="AB414" s="16">
        <f t="shared" si="107"/>
        <v>1.6236999999999999</v>
      </c>
      <c r="AC414" s="16">
        <f t="shared" si="108"/>
        <v>1.6165</v>
      </c>
      <c r="AD414" s="16" t="str">
        <f t="shared" si="109"/>
        <v>—</v>
      </c>
      <c r="AE414" s="16">
        <f t="shared" si="110"/>
        <v>1.5966</v>
      </c>
      <c r="AF414" s="16">
        <f t="shared" si="111"/>
        <v>1.5922000000000001</v>
      </c>
      <c r="AG414" s="16">
        <f t="shared" si="112"/>
        <v>1.5741000000000001</v>
      </c>
      <c r="AH414" s="16" t="str">
        <f t="shared" si="113"/>
        <v>2B</v>
      </c>
      <c r="AI414" s="16">
        <f t="shared" si="114"/>
        <v>1.58</v>
      </c>
      <c r="AJ414" s="16">
        <f t="shared" si="115"/>
        <v>1.59</v>
      </c>
      <c r="AK414" s="16">
        <f t="shared" si="116"/>
        <v>1.5979000000000001</v>
      </c>
      <c r="AL414" s="16">
        <f t="shared" si="117"/>
        <v>1.6036999999999999</v>
      </c>
      <c r="AM414" s="16">
        <f t="shared" si="118"/>
        <v>1.625</v>
      </c>
      <c r="AR414" s="17"/>
      <c r="AS414" s="77"/>
    </row>
    <row r="415" spans="3:45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19"/>
        <v>111⁄16–6</v>
      </c>
      <c r="U415" s="16" t="str">
        <f t="shared" si="119"/>
        <v>UN</v>
      </c>
      <c r="W415" s="16" t="str">
        <f t="shared" si="103"/>
        <v>111⁄16–6</v>
      </c>
      <c r="X415" s="16" t="str">
        <f t="shared" si="104"/>
        <v>UN</v>
      </c>
      <c r="Y415" s="16" t="str">
        <f t="shared" si="105"/>
        <v>2A</v>
      </c>
      <c r="Z415" s="16" t="str">
        <f>CONCATENATE(Table6[[#This Row],[Column1]]," ",Table6[[#This Row],[Column2]]," ",Table6[[#This Row],[Column3]])</f>
        <v>111⁄16–6 UN 2A</v>
      </c>
      <c r="AA415" s="16">
        <f t="shared" si="106"/>
        <v>2.5000000000000001E-3</v>
      </c>
      <c r="AB415" s="16">
        <f t="shared" si="107"/>
        <v>1.6850000000000001</v>
      </c>
      <c r="AC415" s="16">
        <f t="shared" si="108"/>
        <v>1.6668000000000001</v>
      </c>
      <c r="AD415" s="16" t="str">
        <f t="shared" si="109"/>
        <v>—</v>
      </c>
      <c r="AE415" s="16">
        <f t="shared" si="110"/>
        <v>1.5767</v>
      </c>
      <c r="AF415" s="16">
        <f t="shared" si="111"/>
        <v>1.5684</v>
      </c>
      <c r="AG415" s="16">
        <f t="shared" si="112"/>
        <v>1.4865999999999999</v>
      </c>
      <c r="AH415" s="16" t="str">
        <f t="shared" si="113"/>
        <v>2B</v>
      </c>
      <c r="AI415" s="16">
        <f t="shared" si="114"/>
        <v>1.5069999999999999</v>
      </c>
      <c r="AJ415" s="16">
        <f t="shared" si="115"/>
        <v>1.538</v>
      </c>
      <c r="AK415" s="16">
        <f t="shared" si="116"/>
        <v>1.5791999999999999</v>
      </c>
      <c r="AL415" s="16">
        <f t="shared" si="117"/>
        <v>1.59</v>
      </c>
      <c r="AM415" s="16">
        <f t="shared" si="118"/>
        <v>1.6875</v>
      </c>
      <c r="AR415" s="17"/>
      <c r="AS415" s="77"/>
    </row>
    <row r="416" spans="3:45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19"/>
        <v>0</v>
      </c>
      <c r="U416" s="16">
        <f t="shared" si="119"/>
        <v>0</v>
      </c>
      <c r="W416" s="16" t="str">
        <f t="shared" si="103"/>
        <v>111⁄16–6</v>
      </c>
      <c r="X416" s="16" t="str">
        <f t="shared" si="104"/>
        <v>UN</v>
      </c>
      <c r="Y416" s="16" t="str">
        <f t="shared" si="105"/>
        <v>3A</v>
      </c>
      <c r="Z416" s="16" t="str">
        <f>CONCATENATE(Table6[[#This Row],[Column1]]," ",Table6[[#This Row],[Column2]]," ",Table6[[#This Row],[Column3]])</f>
        <v>111⁄16–6 UN 3A</v>
      </c>
      <c r="AA416" s="16">
        <f t="shared" si="106"/>
        <v>0</v>
      </c>
      <c r="AB416" s="16">
        <f t="shared" si="107"/>
        <v>1.6875</v>
      </c>
      <c r="AC416" s="16">
        <f t="shared" si="108"/>
        <v>1.6693</v>
      </c>
      <c r="AD416" s="16" t="str">
        <f t="shared" si="109"/>
        <v>—</v>
      </c>
      <c r="AE416" s="16">
        <f t="shared" si="110"/>
        <v>1.5791999999999999</v>
      </c>
      <c r="AF416" s="16">
        <f t="shared" si="111"/>
        <v>1.573</v>
      </c>
      <c r="AG416" s="16">
        <f t="shared" si="112"/>
        <v>1.4891000000000001</v>
      </c>
      <c r="AH416" s="16" t="str">
        <f t="shared" si="113"/>
        <v>3B</v>
      </c>
      <c r="AI416" s="16">
        <f t="shared" si="114"/>
        <v>1.5069999999999999</v>
      </c>
      <c r="AJ416" s="16">
        <f t="shared" si="115"/>
        <v>1.5270999999999999</v>
      </c>
      <c r="AK416" s="16">
        <f t="shared" si="116"/>
        <v>1.5791999999999999</v>
      </c>
      <c r="AL416" s="16">
        <f t="shared" si="117"/>
        <v>1.5872999999999999</v>
      </c>
      <c r="AM416" s="16">
        <f t="shared" si="118"/>
        <v>1.6875</v>
      </c>
      <c r="AR416" s="17"/>
      <c r="AS416" s="77"/>
    </row>
    <row r="417" spans="3:45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19"/>
        <v>111⁄16–8</v>
      </c>
      <c r="U417" s="16" t="str">
        <f t="shared" si="119"/>
        <v>UN</v>
      </c>
      <c r="W417" s="16" t="str">
        <f t="shared" si="103"/>
        <v>111⁄16–8</v>
      </c>
      <c r="X417" s="16" t="str">
        <f t="shared" si="104"/>
        <v>UN</v>
      </c>
      <c r="Y417" s="16" t="str">
        <f t="shared" si="105"/>
        <v>2A</v>
      </c>
      <c r="Z417" s="16" t="str">
        <f>CONCATENATE(Table6[[#This Row],[Column1]]," ",Table6[[#This Row],[Column2]]," ",Table6[[#This Row],[Column3]])</f>
        <v>111⁄16–8 UN 2A</v>
      </c>
      <c r="AA417" s="16">
        <f t="shared" si="106"/>
        <v>2.2000000000000001E-3</v>
      </c>
      <c r="AB417" s="16">
        <f t="shared" si="107"/>
        <v>1.6853</v>
      </c>
      <c r="AC417" s="16">
        <f t="shared" si="108"/>
        <v>1.6702999999999999</v>
      </c>
      <c r="AD417" s="16" t="str">
        <f t="shared" si="109"/>
        <v>—</v>
      </c>
      <c r="AE417" s="16">
        <f t="shared" si="110"/>
        <v>1.6041000000000001</v>
      </c>
      <c r="AF417" s="16">
        <f t="shared" si="111"/>
        <v>1.5966</v>
      </c>
      <c r="AG417" s="16">
        <f t="shared" si="112"/>
        <v>1.5365</v>
      </c>
      <c r="AH417" s="16" t="str">
        <f t="shared" si="113"/>
        <v>2B</v>
      </c>
      <c r="AI417" s="16">
        <f t="shared" si="114"/>
        <v>1.552</v>
      </c>
      <c r="AJ417" s="16">
        <f t="shared" si="115"/>
        <v>1.577</v>
      </c>
      <c r="AK417" s="16">
        <f t="shared" si="116"/>
        <v>1.6063000000000001</v>
      </c>
      <c r="AL417" s="16">
        <f t="shared" si="117"/>
        <v>1.6160000000000001</v>
      </c>
      <c r="AM417" s="16">
        <f t="shared" si="118"/>
        <v>1.6875</v>
      </c>
      <c r="AR417" s="17"/>
      <c r="AS417" s="77"/>
    </row>
    <row r="418" spans="3:45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19"/>
        <v>0</v>
      </c>
      <c r="U418" s="16">
        <f t="shared" si="119"/>
        <v>0</v>
      </c>
      <c r="W418" s="16" t="str">
        <f t="shared" si="103"/>
        <v>111⁄16–8</v>
      </c>
      <c r="X418" s="16" t="str">
        <f t="shared" si="104"/>
        <v>UN</v>
      </c>
      <c r="Y418" s="16" t="str">
        <f t="shared" si="105"/>
        <v>3A</v>
      </c>
      <c r="Z418" s="16" t="str">
        <f>CONCATENATE(Table6[[#This Row],[Column1]]," ",Table6[[#This Row],[Column2]]," ",Table6[[#This Row],[Column3]])</f>
        <v>111⁄16–8 UN 3A</v>
      </c>
      <c r="AA418" s="16">
        <f t="shared" si="106"/>
        <v>0</v>
      </c>
      <c r="AB418" s="16">
        <f t="shared" si="107"/>
        <v>1.6875</v>
      </c>
      <c r="AC418" s="16">
        <f t="shared" si="108"/>
        <v>1.6725000000000001</v>
      </c>
      <c r="AD418" s="16" t="str">
        <f t="shared" si="109"/>
        <v>—</v>
      </c>
      <c r="AE418" s="16">
        <f t="shared" si="110"/>
        <v>1.6063000000000001</v>
      </c>
      <c r="AF418" s="16">
        <f t="shared" si="111"/>
        <v>1.6007</v>
      </c>
      <c r="AG418" s="16">
        <f t="shared" si="112"/>
        <v>1.5387</v>
      </c>
      <c r="AH418" s="16" t="str">
        <f t="shared" si="113"/>
        <v>3B</v>
      </c>
      <c r="AI418" s="16">
        <f t="shared" si="114"/>
        <v>1.552</v>
      </c>
      <c r="AJ418" s="16">
        <f t="shared" si="115"/>
        <v>1.5671999999999999</v>
      </c>
      <c r="AK418" s="16">
        <f t="shared" si="116"/>
        <v>1.6063000000000001</v>
      </c>
      <c r="AL418" s="16">
        <f t="shared" si="117"/>
        <v>1.6135999999999999</v>
      </c>
      <c r="AM418" s="16">
        <f t="shared" si="118"/>
        <v>1.6875</v>
      </c>
      <c r="AR418" s="17"/>
      <c r="AS418" s="77"/>
    </row>
    <row r="419" spans="3:45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19"/>
        <v>111⁄16–12</v>
      </c>
      <c r="U419" s="16" t="str">
        <f t="shared" si="119"/>
        <v>UN</v>
      </c>
      <c r="W419" s="16" t="str">
        <f t="shared" si="103"/>
        <v>111⁄16–12</v>
      </c>
      <c r="X419" s="16" t="str">
        <f t="shared" si="104"/>
        <v>UN</v>
      </c>
      <c r="Y419" s="16" t="str">
        <f t="shared" si="105"/>
        <v>2A</v>
      </c>
      <c r="Z419" s="16" t="str">
        <f>CONCATENATE(Table6[[#This Row],[Column1]]," ",Table6[[#This Row],[Column2]]," ",Table6[[#This Row],[Column3]])</f>
        <v>111⁄16–12 UN 2A</v>
      </c>
      <c r="AA419" s="16">
        <f t="shared" si="106"/>
        <v>1.8E-3</v>
      </c>
      <c r="AB419" s="16">
        <f t="shared" si="107"/>
        <v>1.6857</v>
      </c>
      <c r="AC419" s="16">
        <f t="shared" si="108"/>
        <v>1.6742999999999999</v>
      </c>
      <c r="AD419" s="16" t="str">
        <f t="shared" si="109"/>
        <v>—</v>
      </c>
      <c r="AE419" s="16">
        <f t="shared" si="110"/>
        <v>1.6315999999999999</v>
      </c>
      <c r="AF419" s="16">
        <f t="shared" si="111"/>
        <v>1.6255999999999999</v>
      </c>
      <c r="AG419" s="16">
        <f t="shared" si="112"/>
        <v>1.5865</v>
      </c>
      <c r="AH419" s="16" t="str">
        <f t="shared" si="113"/>
        <v>2B</v>
      </c>
      <c r="AI419" s="16">
        <f t="shared" si="114"/>
        <v>1.597</v>
      </c>
      <c r="AJ419" s="16">
        <f t="shared" si="115"/>
        <v>1.615</v>
      </c>
      <c r="AK419" s="16">
        <f t="shared" si="116"/>
        <v>1.6334</v>
      </c>
      <c r="AL419" s="16">
        <f t="shared" si="117"/>
        <v>1.6412</v>
      </c>
      <c r="AM419" s="16">
        <f t="shared" si="118"/>
        <v>1.6875</v>
      </c>
      <c r="AR419" s="17"/>
      <c r="AS419" s="77"/>
    </row>
    <row r="420" spans="3:45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19"/>
        <v>0</v>
      </c>
      <c r="U420" s="16">
        <f t="shared" si="119"/>
        <v>0</v>
      </c>
      <c r="W420" s="16" t="str">
        <f t="shared" si="103"/>
        <v>111⁄16–12</v>
      </c>
      <c r="X420" s="16" t="str">
        <f t="shared" si="104"/>
        <v>UN</v>
      </c>
      <c r="Y420" s="16" t="str">
        <f t="shared" si="105"/>
        <v>3A</v>
      </c>
      <c r="Z420" s="16" t="str">
        <f>CONCATENATE(Table6[[#This Row],[Column1]]," ",Table6[[#This Row],[Column2]]," ",Table6[[#This Row],[Column3]])</f>
        <v>111⁄16–12 UN 3A</v>
      </c>
      <c r="AA420" s="16">
        <f t="shared" si="106"/>
        <v>0</v>
      </c>
      <c r="AB420" s="16">
        <f t="shared" si="107"/>
        <v>1.6875</v>
      </c>
      <c r="AC420" s="16">
        <f t="shared" si="108"/>
        <v>1.6760999999999999</v>
      </c>
      <c r="AD420" s="16" t="str">
        <f t="shared" si="109"/>
        <v>—</v>
      </c>
      <c r="AE420" s="16">
        <f t="shared" si="110"/>
        <v>1.6334</v>
      </c>
      <c r="AF420" s="16">
        <f t="shared" si="111"/>
        <v>1.6289</v>
      </c>
      <c r="AG420" s="16">
        <f t="shared" si="112"/>
        <v>1.5883</v>
      </c>
      <c r="AH420" s="16" t="str">
        <f t="shared" si="113"/>
        <v>3B</v>
      </c>
      <c r="AI420" s="16">
        <f t="shared" si="114"/>
        <v>1.597</v>
      </c>
      <c r="AJ420" s="16">
        <f t="shared" si="115"/>
        <v>1.6073</v>
      </c>
      <c r="AK420" s="16">
        <f t="shared" si="116"/>
        <v>1.6334</v>
      </c>
      <c r="AL420" s="16">
        <f t="shared" si="117"/>
        <v>1.6392</v>
      </c>
      <c r="AM420" s="16">
        <f t="shared" si="118"/>
        <v>1.6875</v>
      </c>
      <c r="AR420" s="17"/>
      <c r="AS420" s="77"/>
    </row>
    <row r="421" spans="3:45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19"/>
        <v>111⁄16–16</v>
      </c>
      <c r="U421" s="16" t="str">
        <f t="shared" si="119"/>
        <v>UN</v>
      </c>
      <c r="W421" s="16" t="str">
        <f t="shared" si="103"/>
        <v>111⁄16–16</v>
      </c>
      <c r="X421" s="16" t="str">
        <f t="shared" si="104"/>
        <v>UN</v>
      </c>
      <c r="Y421" s="16" t="str">
        <f t="shared" si="105"/>
        <v>2A</v>
      </c>
      <c r="Z421" s="16" t="str">
        <f>CONCATENATE(Table6[[#This Row],[Column1]]," ",Table6[[#This Row],[Column2]]," ",Table6[[#This Row],[Column3]])</f>
        <v>111⁄16–16 UN 2A</v>
      </c>
      <c r="AA421" s="16">
        <f t="shared" si="106"/>
        <v>1.6000000000000001E-3</v>
      </c>
      <c r="AB421" s="16">
        <f t="shared" si="107"/>
        <v>1.6859</v>
      </c>
      <c r="AC421" s="16">
        <f t="shared" si="108"/>
        <v>1.6765000000000001</v>
      </c>
      <c r="AD421" s="16" t="str">
        <f t="shared" si="109"/>
        <v>—</v>
      </c>
      <c r="AE421" s="16">
        <f t="shared" si="110"/>
        <v>1.6453</v>
      </c>
      <c r="AF421" s="16">
        <f t="shared" si="111"/>
        <v>1.64</v>
      </c>
      <c r="AG421" s="16">
        <f t="shared" si="112"/>
        <v>1.6113999999999999</v>
      </c>
      <c r="AH421" s="16" t="str">
        <f t="shared" si="113"/>
        <v>2B</v>
      </c>
      <c r="AI421" s="16">
        <f t="shared" si="114"/>
        <v>1.62</v>
      </c>
      <c r="AJ421" s="16">
        <f t="shared" si="115"/>
        <v>1.6339999999999999</v>
      </c>
      <c r="AK421" s="16">
        <f t="shared" si="116"/>
        <v>1.6469</v>
      </c>
      <c r="AL421" s="16">
        <f t="shared" si="117"/>
        <v>1.6537999999999999</v>
      </c>
      <c r="AM421" s="16">
        <f t="shared" si="118"/>
        <v>1.6875</v>
      </c>
      <c r="AR421" s="17"/>
      <c r="AS421" s="77"/>
    </row>
    <row r="422" spans="3:45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19"/>
        <v>0</v>
      </c>
      <c r="U422" s="16">
        <f t="shared" si="119"/>
        <v>0</v>
      </c>
      <c r="W422" s="16" t="str">
        <f t="shared" si="103"/>
        <v>111⁄16–16</v>
      </c>
      <c r="X422" s="16" t="str">
        <f t="shared" si="104"/>
        <v>UN</v>
      </c>
      <c r="Y422" s="16" t="str">
        <f t="shared" si="105"/>
        <v>3A</v>
      </c>
      <c r="Z422" s="16" t="str">
        <f>CONCATENATE(Table6[[#This Row],[Column1]]," ",Table6[[#This Row],[Column2]]," ",Table6[[#This Row],[Column3]])</f>
        <v>111⁄16–16 UN 3A</v>
      </c>
      <c r="AA422" s="16">
        <f t="shared" si="106"/>
        <v>0</v>
      </c>
      <c r="AB422" s="16">
        <f t="shared" si="107"/>
        <v>1.6875</v>
      </c>
      <c r="AC422" s="16">
        <f t="shared" si="108"/>
        <v>1.6780999999999999</v>
      </c>
      <c r="AD422" s="16" t="str">
        <f t="shared" si="109"/>
        <v>—</v>
      </c>
      <c r="AE422" s="16">
        <f t="shared" si="110"/>
        <v>1.6469</v>
      </c>
      <c r="AF422" s="16">
        <f t="shared" si="111"/>
        <v>1.6429</v>
      </c>
      <c r="AG422" s="16">
        <f t="shared" si="112"/>
        <v>1.613</v>
      </c>
      <c r="AH422" s="16" t="str">
        <f t="shared" si="113"/>
        <v>3B</v>
      </c>
      <c r="AI422" s="16">
        <f t="shared" si="114"/>
        <v>1.62</v>
      </c>
      <c r="AJ422" s="16">
        <f t="shared" si="115"/>
        <v>1.6283000000000001</v>
      </c>
      <c r="AK422" s="16">
        <f t="shared" si="116"/>
        <v>1.6469</v>
      </c>
      <c r="AL422" s="16">
        <f t="shared" si="117"/>
        <v>1.6520999999999999</v>
      </c>
      <c r="AM422" s="16">
        <f t="shared" si="118"/>
        <v>1.6875</v>
      </c>
      <c r="AR422" s="17"/>
      <c r="AS422" s="77"/>
    </row>
    <row r="423" spans="3:45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19"/>
        <v>111⁄16–18</v>
      </c>
      <c r="U423" s="16" t="str">
        <f t="shared" si="119"/>
        <v>UNEF</v>
      </c>
      <c r="W423" s="16" t="str">
        <f t="shared" si="103"/>
        <v>111⁄16–18</v>
      </c>
      <c r="X423" s="16" t="str">
        <f t="shared" si="104"/>
        <v>UNEF</v>
      </c>
      <c r="Y423" s="16" t="str">
        <f t="shared" si="105"/>
        <v>2A</v>
      </c>
      <c r="Z423" s="16" t="str">
        <f>CONCATENATE(Table6[[#This Row],[Column1]]," ",Table6[[#This Row],[Column2]]," ",Table6[[#This Row],[Column3]])</f>
        <v>111⁄16–18 UNEF 2A</v>
      </c>
      <c r="AA423" s="16">
        <f t="shared" si="106"/>
        <v>1.5E-3</v>
      </c>
      <c r="AB423" s="16">
        <f t="shared" si="107"/>
        <v>1.6859999999999999</v>
      </c>
      <c r="AC423" s="16">
        <f t="shared" si="108"/>
        <v>1.6773</v>
      </c>
      <c r="AD423" s="16" t="str">
        <f t="shared" si="109"/>
        <v>—</v>
      </c>
      <c r="AE423" s="16">
        <f t="shared" si="110"/>
        <v>1.6498999999999999</v>
      </c>
      <c r="AF423" s="16">
        <f t="shared" si="111"/>
        <v>1.6448</v>
      </c>
      <c r="AG423" s="16">
        <f t="shared" si="112"/>
        <v>1.6198999999999999</v>
      </c>
      <c r="AH423" s="16" t="str">
        <f t="shared" si="113"/>
        <v>2B</v>
      </c>
      <c r="AI423" s="16">
        <f t="shared" si="114"/>
        <v>1.627</v>
      </c>
      <c r="AJ423" s="16">
        <f t="shared" si="115"/>
        <v>1.64</v>
      </c>
      <c r="AK423" s="16">
        <f t="shared" si="116"/>
        <v>1.6514</v>
      </c>
      <c r="AL423" s="16">
        <f t="shared" si="117"/>
        <v>1.6579999999999999</v>
      </c>
      <c r="AM423" s="16">
        <f t="shared" si="118"/>
        <v>1.6875</v>
      </c>
      <c r="AR423" s="17"/>
      <c r="AS423" s="77"/>
    </row>
    <row r="424" spans="3:45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19"/>
        <v>0</v>
      </c>
      <c r="U424" s="16">
        <f t="shared" si="119"/>
        <v>0</v>
      </c>
      <c r="W424" s="16" t="str">
        <f t="shared" si="103"/>
        <v>111⁄16–18</v>
      </c>
      <c r="X424" s="16" t="str">
        <f t="shared" si="104"/>
        <v>UNEF</v>
      </c>
      <c r="Y424" s="16" t="str">
        <f t="shared" si="105"/>
        <v>3A</v>
      </c>
      <c r="Z424" s="16" t="str">
        <f>CONCATENATE(Table6[[#This Row],[Column1]]," ",Table6[[#This Row],[Column2]]," ",Table6[[#This Row],[Column3]])</f>
        <v>111⁄16–18 UNEF 3A</v>
      </c>
      <c r="AA424" s="16">
        <f t="shared" si="106"/>
        <v>0</v>
      </c>
      <c r="AB424" s="16">
        <f t="shared" si="107"/>
        <v>1.6875</v>
      </c>
      <c r="AC424" s="16">
        <f t="shared" si="108"/>
        <v>1.6788000000000001</v>
      </c>
      <c r="AD424" s="16" t="str">
        <f t="shared" si="109"/>
        <v>—</v>
      </c>
      <c r="AE424" s="16">
        <f t="shared" si="110"/>
        <v>1.6514</v>
      </c>
      <c r="AF424" s="16">
        <f t="shared" si="111"/>
        <v>1.6476</v>
      </c>
      <c r="AG424" s="16">
        <f t="shared" si="112"/>
        <v>1.6214</v>
      </c>
      <c r="AH424" s="16" t="str">
        <f t="shared" si="113"/>
        <v>3B</v>
      </c>
      <c r="AI424" s="16">
        <f t="shared" si="114"/>
        <v>1.627</v>
      </c>
      <c r="AJ424" s="16">
        <f t="shared" si="115"/>
        <v>1.6355</v>
      </c>
      <c r="AK424" s="16">
        <f t="shared" si="116"/>
        <v>1.6514</v>
      </c>
      <c r="AL424" s="16">
        <f t="shared" si="117"/>
        <v>1.6563000000000001</v>
      </c>
      <c r="AM424" s="16">
        <f t="shared" si="118"/>
        <v>1.6875</v>
      </c>
      <c r="AR424" s="17"/>
      <c r="AS424" s="77"/>
    </row>
    <row r="425" spans="3:45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19"/>
        <v>111⁄16–20</v>
      </c>
      <c r="U425" s="16" t="str">
        <f t="shared" si="119"/>
        <v>UN</v>
      </c>
      <c r="W425" s="16" t="str">
        <f t="shared" si="103"/>
        <v>111⁄16–20</v>
      </c>
      <c r="X425" s="16" t="str">
        <f t="shared" si="104"/>
        <v>UN</v>
      </c>
      <c r="Y425" s="16" t="str">
        <f t="shared" si="105"/>
        <v>2A</v>
      </c>
      <c r="Z425" s="16" t="str">
        <f>CONCATENATE(Table6[[#This Row],[Column1]]," ",Table6[[#This Row],[Column2]]," ",Table6[[#This Row],[Column3]])</f>
        <v>111⁄16–20 UN 2A</v>
      </c>
      <c r="AA425" s="16">
        <f t="shared" si="106"/>
        <v>1.5E-3</v>
      </c>
      <c r="AB425" s="16">
        <f t="shared" si="107"/>
        <v>1.6859999999999999</v>
      </c>
      <c r="AC425" s="16">
        <f t="shared" si="108"/>
        <v>1.6778999999999999</v>
      </c>
      <c r="AD425" s="16" t="str">
        <f t="shared" si="109"/>
        <v>—</v>
      </c>
      <c r="AE425" s="16">
        <f t="shared" si="110"/>
        <v>1.6535</v>
      </c>
      <c r="AF425" s="16">
        <f t="shared" si="111"/>
        <v>1.6487000000000001</v>
      </c>
      <c r="AG425" s="16">
        <f t="shared" si="112"/>
        <v>1.6265000000000001</v>
      </c>
      <c r="AH425" s="16" t="str">
        <f t="shared" si="113"/>
        <v>2B</v>
      </c>
      <c r="AI425" s="16">
        <f t="shared" si="114"/>
        <v>1.633</v>
      </c>
      <c r="AJ425" s="16">
        <f t="shared" si="115"/>
        <v>1.645</v>
      </c>
      <c r="AK425" s="16">
        <f t="shared" si="116"/>
        <v>1.655</v>
      </c>
      <c r="AL425" s="16">
        <f t="shared" si="117"/>
        <v>1.6613</v>
      </c>
      <c r="AM425" s="16">
        <f t="shared" si="118"/>
        <v>1.6875</v>
      </c>
      <c r="AR425" s="17"/>
      <c r="AS425" s="77"/>
    </row>
    <row r="426" spans="3:45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19"/>
        <v>0</v>
      </c>
      <c r="U426" s="16">
        <f t="shared" si="119"/>
        <v>0</v>
      </c>
      <c r="W426" s="16" t="str">
        <f t="shared" si="103"/>
        <v>111⁄16–20</v>
      </c>
      <c r="X426" s="16" t="str">
        <f t="shared" si="104"/>
        <v>UN</v>
      </c>
      <c r="Y426" s="16" t="str">
        <f t="shared" si="105"/>
        <v>3A</v>
      </c>
      <c r="Z426" s="16" t="str">
        <f>CONCATENATE(Table6[[#This Row],[Column1]]," ",Table6[[#This Row],[Column2]]," ",Table6[[#This Row],[Column3]])</f>
        <v>111⁄16–20 UN 3A</v>
      </c>
      <c r="AA426" s="16">
        <f t="shared" si="106"/>
        <v>0</v>
      </c>
      <c r="AB426" s="16">
        <f t="shared" si="107"/>
        <v>1.6875</v>
      </c>
      <c r="AC426" s="16">
        <f t="shared" si="108"/>
        <v>1.6794</v>
      </c>
      <c r="AD426" s="16" t="str">
        <f t="shared" si="109"/>
        <v>—</v>
      </c>
      <c r="AE426" s="16">
        <f t="shared" si="110"/>
        <v>1.655</v>
      </c>
      <c r="AF426" s="16">
        <f t="shared" si="111"/>
        <v>1.6514</v>
      </c>
      <c r="AG426" s="16">
        <f t="shared" si="112"/>
        <v>1.6279999999999999</v>
      </c>
      <c r="AH426" s="16" t="str">
        <f t="shared" si="113"/>
        <v>3B</v>
      </c>
      <c r="AI426" s="16">
        <f t="shared" si="114"/>
        <v>1.633</v>
      </c>
      <c r="AJ426" s="16">
        <f t="shared" si="115"/>
        <v>1.6412</v>
      </c>
      <c r="AK426" s="16">
        <f t="shared" si="116"/>
        <v>1.655</v>
      </c>
      <c r="AL426" s="16">
        <f t="shared" si="117"/>
        <v>1.6597</v>
      </c>
      <c r="AM426" s="16">
        <f t="shared" si="118"/>
        <v>1.6875</v>
      </c>
      <c r="AR426" s="17"/>
      <c r="AS426" s="77"/>
    </row>
    <row r="427" spans="3:45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19"/>
        <v>13⁄4–5</v>
      </c>
      <c r="U427" s="16" t="str">
        <f t="shared" si="119"/>
        <v>UNC</v>
      </c>
      <c r="W427" s="16" t="str">
        <f t="shared" si="103"/>
        <v>13⁄4–5</v>
      </c>
      <c r="X427" s="16" t="str">
        <f t="shared" si="104"/>
        <v>UNC</v>
      </c>
      <c r="Y427" s="16" t="str">
        <f t="shared" si="105"/>
        <v>1A</v>
      </c>
      <c r="Z427" s="16" t="str">
        <f>CONCATENATE(Table6[[#This Row],[Column1]]," ",Table6[[#This Row],[Column2]]," ",Table6[[#This Row],[Column3]])</f>
        <v>13⁄4–5 UNC 1A</v>
      </c>
      <c r="AA427" s="16">
        <f t="shared" si="106"/>
        <v>2.7000000000000001E-3</v>
      </c>
      <c r="AB427" s="16">
        <f t="shared" si="107"/>
        <v>1.7473000000000001</v>
      </c>
      <c r="AC427" s="16">
        <f t="shared" si="108"/>
        <v>1.7164999999999999</v>
      </c>
      <c r="AD427" s="16" t="str">
        <f t="shared" si="109"/>
        <v>—</v>
      </c>
      <c r="AE427" s="16">
        <f t="shared" si="110"/>
        <v>1.6173999999999999</v>
      </c>
      <c r="AF427" s="16">
        <f t="shared" si="111"/>
        <v>1.6040000000000001</v>
      </c>
      <c r="AG427" s="16">
        <f t="shared" si="112"/>
        <v>1.5092000000000001</v>
      </c>
      <c r="AH427" s="16" t="str">
        <f t="shared" si="113"/>
        <v>1B</v>
      </c>
      <c r="AI427" s="16">
        <f t="shared" si="114"/>
        <v>1.534</v>
      </c>
      <c r="AJ427" s="16">
        <f t="shared" si="115"/>
        <v>1.5680000000000001</v>
      </c>
      <c r="AK427" s="16">
        <f t="shared" si="116"/>
        <v>1.6201000000000001</v>
      </c>
      <c r="AL427" s="16">
        <f t="shared" si="117"/>
        <v>1.6375</v>
      </c>
      <c r="AM427" s="16">
        <f t="shared" si="118"/>
        <v>1.75</v>
      </c>
      <c r="AR427" s="17"/>
      <c r="AS427" s="77"/>
    </row>
    <row r="428" spans="3:45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19"/>
        <v>0</v>
      </c>
      <c r="U428" s="16">
        <f t="shared" si="119"/>
        <v>0</v>
      </c>
      <c r="W428" s="16" t="str">
        <f t="shared" si="103"/>
        <v>13⁄4–5</v>
      </c>
      <c r="X428" s="16" t="str">
        <f t="shared" si="104"/>
        <v>UNC</v>
      </c>
      <c r="Y428" s="16" t="str">
        <f t="shared" si="105"/>
        <v>2A</v>
      </c>
      <c r="Z428" s="16" t="str">
        <f>CONCATENATE(Table6[[#This Row],[Column1]]," ",Table6[[#This Row],[Column2]]," ",Table6[[#This Row],[Column3]])</f>
        <v>13⁄4–5 UNC 2A</v>
      </c>
      <c r="AA428" s="16">
        <f t="shared" si="106"/>
        <v>2.7000000000000001E-3</v>
      </c>
      <c r="AB428" s="16">
        <f t="shared" si="107"/>
        <v>1.7473000000000001</v>
      </c>
      <c r="AC428" s="16">
        <f t="shared" si="108"/>
        <v>1.7267999999999999</v>
      </c>
      <c r="AD428" s="16">
        <f t="shared" si="109"/>
        <v>1.7164999999999999</v>
      </c>
      <c r="AE428" s="16">
        <f t="shared" si="110"/>
        <v>1.6173999999999999</v>
      </c>
      <c r="AF428" s="16">
        <f t="shared" si="111"/>
        <v>1.6085</v>
      </c>
      <c r="AG428" s="16">
        <f t="shared" si="112"/>
        <v>1.5092000000000001</v>
      </c>
      <c r="AH428" s="16" t="str">
        <f t="shared" si="113"/>
        <v>2B</v>
      </c>
      <c r="AI428" s="16">
        <f t="shared" si="114"/>
        <v>1.534</v>
      </c>
      <c r="AJ428" s="16">
        <f t="shared" si="115"/>
        <v>1.5680000000000001</v>
      </c>
      <c r="AK428" s="16">
        <f t="shared" si="116"/>
        <v>1.6201000000000001</v>
      </c>
      <c r="AL428" s="16">
        <f t="shared" si="117"/>
        <v>1.6316999999999999</v>
      </c>
      <c r="AM428" s="16">
        <f t="shared" si="118"/>
        <v>1.75</v>
      </c>
      <c r="AR428" s="17"/>
      <c r="AS428" s="77"/>
    </row>
    <row r="429" spans="3:45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19"/>
        <v>0</v>
      </c>
      <c r="U429" s="16">
        <f t="shared" si="119"/>
        <v>0</v>
      </c>
      <c r="W429" s="16" t="str">
        <f t="shared" si="103"/>
        <v>13⁄4–5</v>
      </c>
      <c r="X429" s="16" t="str">
        <f t="shared" si="104"/>
        <v>UNC</v>
      </c>
      <c r="Y429" s="16" t="str">
        <f t="shared" si="105"/>
        <v>3A</v>
      </c>
      <c r="Z429" s="16" t="str">
        <f>CONCATENATE(Table6[[#This Row],[Column1]]," ",Table6[[#This Row],[Column2]]," ",Table6[[#This Row],[Column3]])</f>
        <v>13⁄4–5 UNC 3A</v>
      </c>
      <c r="AA429" s="16">
        <f t="shared" si="106"/>
        <v>0</v>
      </c>
      <c r="AB429" s="16">
        <f t="shared" si="107"/>
        <v>1.75</v>
      </c>
      <c r="AC429" s="16">
        <f t="shared" si="108"/>
        <v>1.7295</v>
      </c>
      <c r="AD429" s="16" t="str">
        <f t="shared" si="109"/>
        <v>—</v>
      </c>
      <c r="AE429" s="16">
        <f t="shared" si="110"/>
        <v>1.6201000000000001</v>
      </c>
      <c r="AF429" s="16">
        <f t="shared" si="111"/>
        <v>1.6133999999999999</v>
      </c>
      <c r="AG429" s="16">
        <f t="shared" si="112"/>
        <v>1.5119</v>
      </c>
      <c r="AH429" s="16" t="str">
        <f t="shared" si="113"/>
        <v>3B</v>
      </c>
      <c r="AI429" s="16">
        <f t="shared" si="114"/>
        <v>1.534</v>
      </c>
      <c r="AJ429" s="16">
        <f t="shared" si="115"/>
        <v>1.5575000000000001</v>
      </c>
      <c r="AK429" s="16">
        <f t="shared" si="116"/>
        <v>1.6201000000000001</v>
      </c>
      <c r="AL429" s="16">
        <f t="shared" si="117"/>
        <v>1.6288</v>
      </c>
      <c r="AM429" s="16">
        <f t="shared" si="118"/>
        <v>1.75</v>
      </c>
      <c r="AR429" s="17"/>
      <c r="AS429" s="77"/>
    </row>
    <row r="430" spans="3:45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19"/>
        <v>13⁄4–6</v>
      </c>
      <c r="U430" s="16" t="str">
        <f t="shared" si="119"/>
        <v>UN</v>
      </c>
      <c r="W430" s="16" t="str">
        <f t="shared" si="103"/>
        <v>13⁄4–6</v>
      </c>
      <c r="X430" s="16" t="str">
        <f t="shared" si="104"/>
        <v>UN</v>
      </c>
      <c r="Y430" s="16" t="str">
        <f t="shared" si="105"/>
        <v>2A</v>
      </c>
      <c r="Z430" s="16" t="str">
        <f>CONCATENATE(Table6[[#This Row],[Column1]]," ",Table6[[#This Row],[Column2]]," ",Table6[[#This Row],[Column3]])</f>
        <v>13⁄4–6 UN 2A</v>
      </c>
      <c r="AA430" s="16">
        <f t="shared" si="106"/>
        <v>2.5000000000000001E-3</v>
      </c>
      <c r="AB430" s="16">
        <f t="shared" si="107"/>
        <v>1.7475000000000001</v>
      </c>
      <c r="AC430" s="16">
        <f t="shared" si="108"/>
        <v>1.7293000000000001</v>
      </c>
      <c r="AD430" s="16" t="str">
        <f t="shared" si="109"/>
        <v>—</v>
      </c>
      <c r="AE430" s="16">
        <f t="shared" si="110"/>
        <v>1.6392</v>
      </c>
      <c r="AF430" s="16">
        <f t="shared" si="111"/>
        <v>1.6309</v>
      </c>
      <c r="AG430" s="16">
        <f t="shared" si="112"/>
        <v>1.5490999999999999</v>
      </c>
      <c r="AH430" s="16" t="str">
        <f t="shared" si="113"/>
        <v>2B</v>
      </c>
      <c r="AI430" s="16">
        <f t="shared" si="114"/>
        <v>1.57</v>
      </c>
      <c r="AJ430" s="16">
        <f t="shared" si="115"/>
        <v>1.6</v>
      </c>
      <c r="AK430" s="16">
        <f t="shared" si="116"/>
        <v>1.6416999999999999</v>
      </c>
      <c r="AL430" s="16">
        <f t="shared" si="117"/>
        <v>1.6525000000000001</v>
      </c>
      <c r="AM430" s="16">
        <f t="shared" si="118"/>
        <v>1.75</v>
      </c>
      <c r="AR430" s="17"/>
      <c r="AS430" s="77"/>
    </row>
    <row r="431" spans="3:45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19"/>
        <v>0</v>
      </c>
      <c r="U431" s="16">
        <f t="shared" si="119"/>
        <v>0</v>
      </c>
      <c r="W431" s="16" t="str">
        <f t="shared" si="103"/>
        <v>13⁄4–6</v>
      </c>
      <c r="X431" s="16" t="str">
        <f t="shared" si="104"/>
        <v>UN</v>
      </c>
      <c r="Y431" s="16" t="str">
        <f t="shared" si="105"/>
        <v>3A</v>
      </c>
      <c r="Z431" s="16" t="str">
        <f>CONCATENATE(Table6[[#This Row],[Column1]]," ",Table6[[#This Row],[Column2]]," ",Table6[[#This Row],[Column3]])</f>
        <v>13⁄4–6 UN 3A</v>
      </c>
      <c r="AA431" s="16">
        <f t="shared" si="106"/>
        <v>0</v>
      </c>
      <c r="AB431" s="16">
        <f t="shared" si="107"/>
        <v>1.75</v>
      </c>
      <c r="AC431" s="16">
        <f t="shared" si="108"/>
        <v>1.7318</v>
      </c>
      <c r="AD431" s="16" t="str">
        <f t="shared" si="109"/>
        <v>—</v>
      </c>
      <c r="AE431" s="16">
        <f t="shared" si="110"/>
        <v>1.6416999999999999</v>
      </c>
      <c r="AF431" s="16">
        <f t="shared" si="111"/>
        <v>1.6354</v>
      </c>
      <c r="AG431" s="16">
        <f t="shared" si="112"/>
        <v>1.5516000000000001</v>
      </c>
      <c r="AH431" s="16" t="str">
        <f t="shared" si="113"/>
        <v>3B</v>
      </c>
      <c r="AI431" s="16">
        <f t="shared" si="114"/>
        <v>1.57</v>
      </c>
      <c r="AJ431" s="16">
        <f t="shared" si="115"/>
        <v>1.5895999999999999</v>
      </c>
      <c r="AK431" s="16">
        <f t="shared" si="116"/>
        <v>1.6416999999999999</v>
      </c>
      <c r="AL431" s="16">
        <f t="shared" si="117"/>
        <v>1.6497999999999999</v>
      </c>
      <c r="AM431" s="16">
        <f t="shared" si="118"/>
        <v>1.75</v>
      </c>
      <c r="AR431" s="17"/>
      <c r="AS431" s="77"/>
    </row>
    <row r="432" spans="3:45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19"/>
        <v>13⁄4–8</v>
      </c>
      <c r="U432" s="16" t="str">
        <f t="shared" si="119"/>
        <v>UN</v>
      </c>
      <c r="W432" s="16" t="str">
        <f t="shared" si="103"/>
        <v>13⁄4–8</v>
      </c>
      <c r="X432" s="16" t="str">
        <f t="shared" si="104"/>
        <v>UN</v>
      </c>
      <c r="Y432" s="16" t="str">
        <f t="shared" si="105"/>
        <v>2A</v>
      </c>
      <c r="Z432" s="16" t="str">
        <f>CONCATENATE(Table6[[#This Row],[Column1]]," ",Table6[[#This Row],[Column2]]," ",Table6[[#This Row],[Column3]])</f>
        <v>13⁄4–8 UN 2A</v>
      </c>
      <c r="AA432" s="16">
        <f t="shared" si="106"/>
        <v>2.3E-3</v>
      </c>
      <c r="AB432" s="16">
        <f t="shared" si="107"/>
        <v>1.7477</v>
      </c>
      <c r="AC432" s="16">
        <f t="shared" si="108"/>
        <v>1.7326999999999999</v>
      </c>
      <c r="AD432" s="16">
        <f t="shared" si="109"/>
        <v>1.7252000000000001</v>
      </c>
      <c r="AE432" s="16">
        <f t="shared" si="110"/>
        <v>1.6665000000000001</v>
      </c>
      <c r="AF432" s="16">
        <f t="shared" si="111"/>
        <v>1.659</v>
      </c>
      <c r="AG432" s="16">
        <f t="shared" si="112"/>
        <v>1.5989</v>
      </c>
      <c r="AH432" s="16" t="str">
        <f t="shared" si="113"/>
        <v>2B</v>
      </c>
      <c r="AI432" s="16">
        <f t="shared" si="114"/>
        <v>1.615</v>
      </c>
      <c r="AJ432" s="16">
        <f t="shared" si="115"/>
        <v>1.64</v>
      </c>
      <c r="AK432" s="16">
        <f t="shared" si="116"/>
        <v>1.6688000000000001</v>
      </c>
      <c r="AL432" s="16">
        <f t="shared" si="117"/>
        <v>1.6786000000000001</v>
      </c>
      <c r="AM432" s="16">
        <f t="shared" si="118"/>
        <v>1.75</v>
      </c>
      <c r="AR432" s="17"/>
      <c r="AS432" s="77"/>
    </row>
    <row r="433" spans="3:45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19"/>
        <v>0</v>
      </c>
      <c r="U433" s="16">
        <f t="shared" si="119"/>
        <v>0</v>
      </c>
      <c r="W433" s="16" t="str">
        <f t="shared" si="103"/>
        <v>13⁄4–8</v>
      </c>
      <c r="X433" s="16" t="str">
        <f t="shared" si="104"/>
        <v>UN</v>
      </c>
      <c r="Y433" s="16" t="str">
        <f t="shared" si="105"/>
        <v>3A</v>
      </c>
      <c r="Z433" s="16" t="str">
        <f>CONCATENATE(Table6[[#This Row],[Column1]]," ",Table6[[#This Row],[Column2]]," ",Table6[[#This Row],[Column3]])</f>
        <v>13⁄4–8 UN 3A</v>
      </c>
      <c r="AA433" s="16">
        <f t="shared" si="106"/>
        <v>0</v>
      </c>
      <c r="AB433" s="16">
        <f t="shared" si="107"/>
        <v>1.75</v>
      </c>
      <c r="AC433" s="16">
        <f t="shared" si="108"/>
        <v>1.7350000000000001</v>
      </c>
      <c r="AD433" s="16" t="str">
        <f t="shared" si="109"/>
        <v>—</v>
      </c>
      <c r="AE433" s="16">
        <f t="shared" si="110"/>
        <v>1.6688000000000001</v>
      </c>
      <c r="AF433" s="16">
        <f t="shared" si="111"/>
        <v>1.6632</v>
      </c>
      <c r="AG433" s="16">
        <f t="shared" si="112"/>
        <v>1.6012</v>
      </c>
      <c r="AH433" s="16" t="str">
        <f t="shared" si="113"/>
        <v>3B</v>
      </c>
      <c r="AI433" s="16">
        <f t="shared" si="114"/>
        <v>1.615</v>
      </c>
      <c r="AJ433" s="16">
        <f t="shared" si="115"/>
        <v>1.6296999999999999</v>
      </c>
      <c r="AK433" s="16">
        <f t="shared" si="116"/>
        <v>1.6688000000000001</v>
      </c>
      <c r="AL433" s="16">
        <f t="shared" si="117"/>
        <v>1.6761999999999999</v>
      </c>
      <c r="AM433" s="16">
        <f t="shared" si="118"/>
        <v>1.75</v>
      </c>
      <c r="AR433" s="17"/>
      <c r="AS433" s="77"/>
    </row>
    <row r="434" spans="3:45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19"/>
        <v>13⁄4–10</v>
      </c>
      <c r="U434" s="16" t="str">
        <f t="shared" si="119"/>
        <v>UNS</v>
      </c>
      <c r="W434" s="16" t="str">
        <f t="shared" si="103"/>
        <v>13⁄4–10</v>
      </c>
      <c r="X434" s="16" t="str">
        <f t="shared" si="104"/>
        <v>UNS</v>
      </c>
      <c r="Y434" s="16" t="str">
        <f t="shared" si="105"/>
        <v>2A</v>
      </c>
      <c r="Z434" s="16" t="str">
        <f>CONCATENATE(Table6[[#This Row],[Column1]]," ",Table6[[#This Row],[Column2]]," ",Table6[[#This Row],[Column3]])</f>
        <v>13⁄4–10 UNS 2A</v>
      </c>
      <c r="AA434" s="16">
        <f t="shared" si="106"/>
        <v>1.9E-3</v>
      </c>
      <c r="AB434" s="16">
        <f t="shared" si="107"/>
        <v>1.7481</v>
      </c>
      <c r="AC434" s="16">
        <f t="shared" si="108"/>
        <v>1.7352000000000001</v>
      </c>
      <c r="AD434" s="16" t="str">
        <f t="shared" si="109"/>
        <v>—</v>
      </c>
      <c r="AE434" s="16">
        <f t="shared" si="110"/>
        <v>1.6831</v>
      </c>
      <c r="AF434" s="16">
        <f t="shared" si="111"/>
        <v>1.6766000000000001</v>
      </c>
      <c r="AG434" s="16">
        <f t="shared" si="112"/>
        <v>1.6291</v>
      </c>
      <c r="AH434" s="16" t="str">
        <f t="shared" si="113"/>
        <v>2B</v>
      </c>
      <c r="AI434" s="16">
        <f t="shared" si="114"/>
        <v>1.6419999999999999</v>
      </c>
      <c r="AJ434" s="16">
        <f t="shared" si="115"/>
        <v>1.663</v>
      </c>
      <c r="AK434" s="16">
        <f t="shared" si="116"/>
        <v>1.6850000000000001</v>
      </c>
      <c r="AL434" s="16">
        <f t="shared" si="117"/>
        <v>1.6934</v>
      </c>
      <c r="AM434" s="16">
        <f t="shared" si="118"/>
        <v>1.75</v>
      </c>
      <c r="AR434" s="17"/>
      <c r="AS434" s="77"/>
    </row>
    <row r="435" spans="3:45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19"/>
        <v>13⁄4–12</v>
      </c>
      <c r="U435" s="16" t="str">
        <f t="shared" si="119"/>
        <v>UN</v>
      </c>
      <c r="W435" s="16" t="str">
        <f t="shared" si="103"/>
        <v>13⁄4–12</v>
      </c>
      <c r="X435" s="16" t="str">
        <f t="shared" si="104"/>
        <v>UN</v>
      </c>
      <c r="Y435" s="16" t="str">
        <f t="shared" si="105"/>
        <v>2A</v>
      </c>
      <c r="Z435" s="16" t="str">
        <f>CONCATENATE(Table6[[#This Row],[Column1]]," ",Table6[[#This Row],[Column2]]," ",Table6[[#This Row],[Column3]])</f>
        <v>13⁄4–12 UN 2A</v>
      </c>
      <c r="AA435" s="16">
        <f t="shared" si="106"/>
        <v>1.8E-3</v>
      </c>
      <c r="AB435" s="16">
        <f t="shared" si="107"/>
        <v>1.7482</v>
      </c>
      <c r="AC435" s="16">
        <f t="shared" si="108"/>
        <v>1.7367999999999999</v>
      </c>
      <c r="AD435" s="16" t="str">
        <f t="shared" si="109"/>
        <v>—</v>
      </c>
      <c r="AE435" s="16">
        <f t="shared" si="110"/>
        <v>1.6940999999999999</v>
      </c>
      <c r="AF435" s="16">
        <f t="shared" si="111"/>
        <v>1.6880999999999999</v>
      </c>
      <c r="AG435" s="16">
        <f t="shared" si="112"/>
        <v>1.649</v>
      </c>
      <c r="AH435" s="16" t="str">
        <f t="shared" si="113"/>
        <v>2B</v>
      </c>
      <c r="AI435" s="16">
        <f t="shared" si="114"/>
        <v>1.66</v>
      </c>
      <c r="AJ435" s="16">
        <f t="shared" si="115"/>
        <v>1.6779999999999999</v>
      </c>
      <c r="AK435" s="16">
        <f t="shared" si="116"/>
        <v>1.6959</v>
      </c>
      <c r="AL435" s="16">
        <f t="shared" si="117"/>
        <v>1.7037</v>
      </c>
      <c r="AM435" s="16">
        <f t="shared" si="118"/>
        <v>1.75</v>
      </c>
      <c r="AR435" s="17"/>
      <c r="AS435" s="77"/>
    </row>
    <row r="436" spans="3:45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19"/>
        <v>0</v>
      </c>
      <c r="U436" s="16">
        <f t="shared" si="119"/>
        <v>0</v>
      </c>
      <c r="W436" s="16" t="str">
        <f t="shared" si="103"/>
        <v>13⁄4–12</v>
      </c>
      <c r="X436" s="16" t="str">
        <f t="shared" si="104"/>
        <v>UN</v>
      </c>
      <c r="Y436" s="16" t="str">
        <f t="shared" si="105"/>
        <v>3A</v>
      </c>
      <c r="Z436" s="16" t="str">
        <f>CONCATENATE(Table6[[#This Row],[Column1]]," ",Table6[[#This Row],[Column2]]," ",Table6[[#This Row],[Column3]])</f>
        <v>13⁄4–12 UN 3A</v>
      </c>
      <c r="AA436" s="16">
        <f t="shared" si="106"/>
        <v>0</v>
      </c>
      <c r="AB436" s="16">
        <f t="shared" si="107"/>
        <v>1.75</v>
      </c>
      <c r="AC436" s="16">
        <f t="shared" si="108"/>
        <v>1.7385999999999999</v>
      </c>
      <c r="AD436" s="16" t="str">
        <f t="shared" si="109"/>
        <v>—</v>
      </c>
      <c r="AE436" s="16">
        <f t="shared" si="110"/>
        <v>1.6959</v>
      </c>
      <c r="AF436" s="16">
        <f t="shared" si="111"/>
        <v>1.6914</v>
      </c>
      <c r="AG436" s="16">
        <f t="shared" si="112"/>
        <v>1.6508</v>
      </c>
      <c r="AH436" s="16" t="str">
        <f t="shared" si="113"/>
        <v>3B</v>
      </c>
      <c r="AI436" s="16">
        <f t="shared" si="114"/>
        <v>1.66</v>
      </c>
      <c r="AJ436" s="16">
        <f t="shared" si="115"/>
        <v>1.6698</v>
      </c>
      <c r="AK436" s="16">
        <f t="shared" si="116"/>
        <v>1.6959</v>
      </c>
      <c r="AL436" s="16">
        <f t="shared" si="117"/>
        <v>1.7017</v>
      </c>
      <c r="AM436" s="16">
        <f t="shared" si="118"/>
        <v>1.75</v>
      </c>
      <c r="AR436" s="17"/>
      <c r="AS436" s="77"/>
    </row>
    <row r="437" spans="3:45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19"/>
        <v>13⁄4–14</v>
      </c>
      <c r="U437" s="16" t="str">
        <f t="shared" si="119"/>
        <v>UNS</v>
      </c>
      <c r="W437" s="16" t="str">
        <f t="shared" si="103"/>
        <v>13⁄4–14</v>
      </c>
      <c r="X437" s="16" t="str">
        <f t="shared" si="104"/>
        <v>UNS</v>
      </c>
      <c r="Y437" s="16" t="str">
        <f t="shared" si="105"/>
        <v>2A</v>
      </c>
      <c r="Z437" s="16" t="str">
        <f>CONCATENATE(Table6[[#This Row],[Column1]]," ",Table6[[#This Row],[Column2]]," ",Table6[[#This Row],[Column3]])</f>
        <v>13⁄4–14 UNS 2A</v>
      </c>
      <c r="AA437" s="16">
        <f t="shared" si="106"/>
        <v>1.6999999999999999E-3</v>
      </c>
      <c r="AB437" s="16">
        <f t="shared" si="107"/>
        <v>1.7483</v>
      </c>
      <c r="AC437" s="16">
        <f t="shared" si="108"/>
        <v>1.738</v>
      </c>
      <c r="AD437" s="16" t="str">
        <f t="shared" si="109"/>
        <v>—</v>
      </c>
      <c r="AE437" s="16">
        <f t="shared" si="110"/>
        <v>1.7019</v>
      </c>
      <c r="AF437" s="16">
        <f t="shared" si="111"/>
        <v>1.6962999999999999</v>
      </c>
      <c r="AG437" s="16">
        <f t="shared" si="112"/>
        <v>1.6632</v>
      </c>
      <c r="AH437" s="16" t="str">
        <f t="shared" si="113"/>
        <v>2B</v>
      </c>
      <c r="AI437" s="16">
        <f t="shared" si="114"/>
        <v>1.673</v>
      </c>
      <c r="AJ437" s="16">
        <f t="shared" si="115"/>
        <v>1.6879999999999999</v>
      </c>
      <c r="AK437" s="16">
        <f t="shared" si="116"/>
        <v>1.7036</v>
      </c>
      <c r="AL437" s="16">
        <f t="shared" si="117"/>
        <v>1.7109000000000001</v>
      </c>
      <c r="AM437" s="16">
        <f t="shared" si="118"/>
        <v>1.75</v>
      </c>
      <c r="AR437" s="17"/>
      <c r="AS437" s="77"/>
    </row>
    <row r="438" spans="3:45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19"/>
        <v>13⁄4–16</v>
      </c>
      <c r="U438" s="16" t="str">
        <f t="shared" si="119"/>
        <v>UN</v>
      </c>
      <c r="W438" s="16" t="str">
        <f t="shared" si="103"/>
        <v>13⁄4–16</v>
      </c>
      <c r="X438" s="16" t="str">
        <f t="shared" si="104"/>
        <v>UN</v>
      </c>
      <c r="Y438" s="16" t="str">
        <f t="shared" si="105"/>
        <v>2A</v>
      </c>
      <c r="Z438" s="16" t="str">
        <f>CONCATENATE(Table6[[#This Row],[Column1]]," ",Table6[[#This Row],[Column2]]," ",Table6[[#This Row],[Column3]])</f>
        <v>13⁄4–16 UN 2A</v>
      </c>
      <c r="AA438" s="16">
        <f t="shared" si="106"/>
        <v>1.6000000000000001E-3</v>
      </c>
      <c r="AB438" s="16">
        <f t="shared" si="107"/>
        <v>1.7484</v>
      </c>
      <c r="AC438" s="16">
        <f t="shared" si="108"/>
        <v>1.7390000000000001</v>
      </c>
      <c r="AD438" s="16" t="str">
        <f t="shared" si="109"/>
        <v>—</v>
      </c>
      <c r="AE438" s="16">
        <f t="shared" si="110"/>
        <v>1.7078</v>
      </c>
      <c r="AF438" s="16">
        <f t="shared" si="111"/>
        <v>1.7024999999999999</v>
      </c>
      <c r="AG438" s="16">
        <f t="shared" si="112"/>
        <v>1.6738999999999999</v>
      </c>
      <c r="AH438" s="16" t="str">
        <f t="shared" si="113"/>
        <v>2B</v>
      </c>
      <c r="AI438" s="16">
        <f t="shared" si="114"/>
        <v>1.6819999999999999</v>
      </c>
      <c r="AJ438" s="16">
        <f t="shared" si="115"/>
        <v>1.696</v>
      </c>
      <c r="AK438" s="16">
        <f t="shared" si="116"/>
        <v>1.7094</v>
      </c>
      <c r="AL438" s="16">
        <f t="shared" si="117"/>
        <v>1.7162999999999999</v>
      </c>
      <c r="AM438" s="16">
        <f t="shared" si="118"/>
        <v>1.75</v>
      </c>
      <c r="AR438" s="17"/>
      <c r="AS438" s="77"/>
    </row>
    <row r="439" spans="3:45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19"/>
        <v>0</v>
      </c>
      <c r="U439" s="16">
        <f t="shared" si="119"/>
        <v>0</v>
      </c>
      <c r="W439" s="16" t="str">
        <f t="shared" si="103"/>
        <v>13⁄4–16</v>
      </c>
      <c r="X439" s="16" t="str">
        <f t="shared" si="104"/>
        <v>UN</v>
      </c>
      <c r="Y439" s="16" t="str">
        <f t="shared" si="105"/>
        <v>3A</v>
      </c>
      <c r="Z439" s="16" t="str">
        <f>CONCATENATE(Table6[[#This Row],[Column1]]," ",Table6[[#This Row],[Column2]]," ",Table6[[#This Row],[Column3]])</f>
        <v>13⁄4–16 UN 3A</v>
      </c>
      <c r="AA439" s="16">
        <f t="shared" si="106"/>
        <v>0</v>
      </c>
      <c r="AB439" s="16">
        <f t="shared" si="107"/>
        <v>1.75</v>
      </c>
      <c r="AC439" s="16">
        <f t="shared" si="108"/>
        <v>1.7405999999999999</v>
      </c>
      <c r="AD439" s="16" t="str">
        <f t="shared" si="109"/>
        <v>—</v>
      </c>
      <c r="AE439" s="16">
        <f t="shared" si="110"/>
        <v>1.7094</v>
      </c>
      <c r="AF439" s="16">
        <f t="shared" si="111"/>
        <v>1.7054</v>
      </c>
      <c r="AG439" s="16">
        <f t="shared" si="112"/>
        <v>1.6755</v>
      </c>
      <c r="AH439" s="16" t="str">
        <f t="shared" si="113"/>
        <v>3B</v>
      </c>
      <c r="AI439" s="16">
        <f t="shared" si="114"/>
        <v>1.6819999999999999</v>
      </c>
      <c r="AJ439" s="16">
        <f t="shared" si="115"/>
        <v>1.6908000000000001</v>
      </c>
      <c r="AK439" s="16">
        <f t="shared" si="116"/>
        <v>1.7094</v>
      </c>
      <c r="AL439" s="16">
        <f t="shared" si="117"/>
        <v>1.7145999999999999</v>
      </c>
      <c r="AM439" s="16">
        <f t="shared" si="118"/>
        <v>1.75</v>
      </c>
      <c r="AR439" s="17"/>
      <c r="AS439" s="77"/>
    </row>
    <row r="440" spans="3:45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19"/>
        <v>13⁄4–18</v>
      </c>
      <c r="U440" s="16" t="str">
        <f t="shared" si="119"/>
        <v>UNS</v>
      </c>
      <c r="W440" s="16" t="str">
        <f t="shared" si="103"/>
        <v>13⁄4–18</v>
      </c>
      <c r="X440" s="16" t="str">
        <f t="shared" si="104"/>
        <v>UNS</v>
      </c>
      <c r="Y440" s="16" t="str">
        <f t="shared" si="105"/>
        <v>2A</v>
      </c>
      <c r="Z440" s="16" t="str">
        <f>CONCATENATE(Table6[[#This Row],[Column1]]," ",Table6[[#This Row],[Column2]]," ",Table6[[#This Row],[Column3]])</f>
        <v>13⁄4–18 UNS 2A</v>
      </c>
      <c r="AA440" s="16">
        <f t="shared" si="106"/>
        <v>1.5E-3</v>
      </c>
      <c r="AB440" s="16">
        <f t="shared" si="107"/>
        <v>1.7484999999999999</v>
      </c>
      <c r="AC440" s="16">
        <f t="shared" si="108"/>
        <v>1.7398</v>
      </c>
      <c r="AD440" s="16" t="str">
        <f t="shared" si="109"/>
        <v>—</v>
      </c>
      <c r="AE440" s="16">
        <f t="shared" si="110"/>
        <v>1.7123999999999999</v>
      </c>
      <c r="AF440" s="16">
        <f t="shared" si="111"/>
        <v>1.7073</v>
      </c>
      <c r="AG440" s="16">
        <f t="shared" si="112"/>
        <v>1.6823999999999999</v>
      </c>
      <c r="AH440" s="16" t="str">
        <f t="shared" si="113"/>
        <v>2B</v>
      </c>
      <c r="AI440" s="16">
        <f t="shared" si="114"/>
        <v>1.69</v>
      </c>
      <c r="AJ440" s="16">
        <f t="shared" si="115"/>
        <v>1.7030000000000001</v>
      </c>
      <c r="AK440" s="16">
        <f t="shared" si="116"/>
        <v>1.7139</v>
      </c>
      <c r="AL440" s="16">
        <f t="shared" si="117"/>
        <v>1.7204999999999999</v>
      </c>
      <c r="AM440" s="16">
        <f t="shared" si="118"/>
        <v>1.75</v>
      </c>
      <c r="AR440" s="17"/>
      <c r="AS440" s="77"/>
    </row>
    <row r="441" spans="3:45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19"/>
        <v>13⁄4–20</v>
      </c>
      <c r="U441" s="16" t="str">
        <f t="shared" si="119"/>
        <v>UN</v>
      </c>
      <c r="W441" s="16" t="str">
        <f t="shared" si="103"/>
        <v>13⁄4–20</v>
      </c>
      <c r="X441" s="16" t="str">
        <f t="shared" si="104"/>
        <v>UN</v>
      </c>
      <c r="Y441" s="16" t="str">
        <f t="shared" si="105"/>
        <v>2A</v>
      </c>
      <c r="Z441" s="16" t="str">
        <f>CONCATENATE(Table6[[#This Row],[Column1]]," ",Table6[[#This Row],[Column2]]," ",Table6[[#This Row],[Column3]])</f>
        <v>13⁄4–20 UN 2A</v>
      </c>
      <c r="AA441" s="16">
        <f t="shared" si="106"/>
        <v>1.5E-3</v>
      </c>
      <c r="AB441" s="16">
        <f t="shared" si="107"/>
        <v>1.7484999999999999</v>
      </c>
      <c r="AC441" s="16">
        <f t="shared" si="108"/>
        <v>1.7403999999999999</v>
      </c>
      <c r="AD441" s="16" t="str">
        <f t="shared" si="109"/>
        <v>—</v>
      </c>
      <c r="AE441" s="16">
        <f t="shared" si="110"/>
        <v>1.716</v>
      </c>
      <c r="AF441" s="16">
        <f t="shared" si="111"/>
        <v>1.7112000000000001</v>
      </c>
      <c r="AG441" s="16">
        <f t="shared" si="112"/>
        <v>1.6890000000000001</v>
      </c>
      <c r="AH441" s="16" t="str">
        <f t="shared" si="113"/>
        <v>2B</v>
      </c>
      <c r="AI441" s="16">
        <f t="shared" si="114"/>
        <v>1.696</v>
      </c>
      <c r="AJ441" s="16">
        <f t="shared" si="115"/>
        <v>1.7070000000000001</v>
      </c>
      <c r="AK441" s="16">
        <f t="shared" si="116"/>
        <v>1.7175</v>
      </c>
      <c r="AL441" s="16">
        <f t="shared" si="117"/>
        <v>1.7238</v>
      </c>
      <c r="AM441" s="16">
        <f t="shared" si="118"/>
        <v>1.75</v>
      </c>
      <c r="AR441" s="17"/>
      <c r="AS441" s="77"/>
    </row>
    <row r="442" spans="3:45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19"/>
        <v>0</v>
      </c>
      <c r="U442" s="16">
        <f t="shared" si="119"/>
        <v>0</v>
      </c>
      <c r="W442" s="16" t="str">
        <f t="shared" si="103"/>
        <v>13⁄4–20</v>
      </c>
      <c r="X442" s="16" t="str">
        <f t="shared" si="104"/>
        <v>UN</v>
      </c>
      <c r="Y442" s="16" t="str">
        <f t="shared" si="105"/>
        <v>3A</v>
      </c>
      <c r="Z442" s="16" t="str">
        <f>CONCATENATE(Table6[[#This Row],[Column1]]," ",Table6[[#This Row],[Column2]]," ",Table6[[#This Row],[Column3]])</f>
        <v>13⁄4–20 UN 3A</v>
      </c>
      <c r="AA442" s="16">
        <f t="shared" si="106"/>
        <v>0</v>
      </c>
      <c r="AB442" s="16">
        <f t="shared" si="107"/>
        <v>1.75</v>
      </c>
      <c r="AC442" s="16">
        <f t="shared" si="108"/>
        <v>1.7419</v>
      </c>
      <c r="AD442" s="16" t="str">
        <f t="shared" si="109"/>
        <v>—</v>
      </c>
      <c r="AE442" s="16">
        <f t="shared" si="110"/>
        <v>1.7175</v>
      </c>
      <c r="AF442" s="16">
        <f t="shared" si="111"/>
        <v>1.7139</v>
      </c>
      <c r="AG442" s="16">
        <f t="shared" si="112"/>
        <v>1.6904999999999999</v>
      </c>
      <c r="AH442" s="16" t="str">
        <f t="shared" si="113"/>
        <v>3B</v>
      </c>
      <c r="AI442" s="16">
        <f t="shared" si="114"/>
        <v>1.696</v>
      </c>
      <c r="AJ442" s="16">
        <f t="shared" si="115"/>
        <v>1.7037</v>
      </c>
      <c r="AK442" s="16">
        <f t="shared" si="116"/>
        <v>1.7175</v>
      </c>
      <c r="AL442" s="16">
        <f t="shared" si="117"/>
        <v>1.7222</v>
      </c>
      <c r="AM442" s="16">
        <f t="shared" si="118"/>
        <v>1.75</v>
      </c>
      <c r="AR442" s="17"/>
      <c r="AS442" s="77"/>
    </row>
    <row r="443" spans="3:45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19"/>
        <v>113⁄16–6</v>
      </c>
      <c r="U443" s="16" t="str">
        <f t="shared" si="119"/>
        <v>UN</v>
      </c>
      <c r="W443" s="16" t="str">
        <f t="shared" si="103"/>
        <v>113⁄16–6</v>
      </c>
      <c r="X443" s="16" t="str">
        <f t="shared" si="104"/>
        <v>UN</v>
      </c>
      <c r="Y443" s="16" t="str">
        <f t="shared" si="105"/>
        <v>2A</v>
      </c>
      <c r="Z443" s="16" t="str">
        <f>CONCATENATE(Table6[[#This Row],[Column1]]," ",Table6[[#This Row],[Column2]]," ",Table6[[#This Row],[Column3]])</f>
        <v>113⁄16–6 UN 2A</v>
      </c>
      <c r="AA443" s="16">
        <f t="shared" si="106"/>
        <v>2.5000000000000001E-3</v>
      </c>
      <c r="AB443" s="16">
        <f t="shared" si="107"/>
        <v>1.81</v>
      </c>
      <c r="AC443" s="16">
        <f t="shared" si="108"/>
        <v>1.7918000000000001</v>
      </c>
      <c r="AD443" s="16" t="str">
        <f t="shared" si="109"/>
        <v>—</v>
      </c>
      <c r="AE443" s="16">
        <f t="shared" si="110"/>
        <v>1.7017</v>
      </c>
      <c r="AF443" s="16">
        <f t="shared" si="111"/>
        <v>1.6933</v>
      </c>
      <c r="AG443" s="16">
        <f t="shared" si="112"/>
        <v>1.6115999999999999</v>
      </c>
      <c r="AH443" s="16" t="str">
        <f t="shared" si="113"/>
        <v>2B</v>
      </c>
      <c r="AI443" s="16">
        <f t="shared" si="114"/>
        <v>1.6319999999999999</v>
      </c>
      <c r="AJ443" s="16">
        <f t="shared" si="115"/>
        <v>1.663</v>
      </c>
      <c r="AK443" s="16">
        <f t="shared" si="116"/>
        <v>1.7041999999999999</v>
      </c>
      <c r="AL443" s="16">
        <f t="shared" si="117"/>
        <v>1.7151000000000001</v>
      </c>
      <c r="AM443" s="16">
        <f t="shared" si="118"/>
        <v>1.8125</v>
      </c>
      <c r="AR443" s="17"/>
      <c r="AS443" s="77"/>
    </row>
    <row r="444" spans="3:45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19"/>
        <v>0</v>
      </c>
      <c r="U444" s="16">
        <f t="shared" si="119"/>
        <v>0</v>
      </c>
      <c r="W444" s="16" t="str">
        <f t="shared" si="103"/>
        <v>113⁄16–6</v>
      </c>
      <c r="X444" s="16" t="str">
        <f t="shared" si="104"/>
        <v>UN</v>
      </c>
      <c r="Y444" s="16" t="str">
        <f t="shared" si="105"/>
        <v>3A</v>
      </c>
      <c r="Z444" s="16" t="str">
        <f>CONCATENATE(Table6[[#This Row],[Column1]]," ",Table6[[#This Row],[Column2]]," ",Table6[[#This Row],[Column3]])</f>
        <v>113⁄16–6 UN 3A</v>
      </c>
      <c r="AA444" s="16">
        <f t="shared" si="106"/>
        <v>0</v>
      </c>
      <c r="AB444" s="16">
        <f t="shared" si="107"/>
        <v>1.8125</v>
      </c>
      <c r="AC444" s="16">
        <f t="shared" si="108"/>
        <v>1.7943</v>
      </c>
      <c r="AD444" s="16" t="str">
        <f t="shared" si="109"/>
        <v>—</v>
      </c>
      <c r="AE444" s="16">
        <f t="shared" si="110"/>
        <v>1.7041999999999999</v>
      </c>
      <c r="AF444" s="16">
        <f t="shared" si="111"/>
        <v>1.6979</v>
      </c>
      <c r="AG444" s="16">
        <f t="shared" si="112"/>
        <v>1.6141000000000001</v>
      </c>
      <c r="AH444" s="16" t="str">
        <f t="shared" si="113"/>
        <v>3B</v>
      </c>
      <c r="AI444" s="16">
        <f t="shared" si="114"/>
        <v>1.6319999999999999</v>
      </c>
      <c r="AJ444" s="16">
        <f t="shared" si="115"/>
        <v>1.6520999999999999</v>
      </c>
      <c r="AK444" s="16">
        <f t="shared" si="116"/>
        <v>1.7041999999999999</v>
      </c>
      <c r="AL444" s="16">
        <f t="shared" si="117"/>
        <v>1.7123999999999999</v>
      </c>
      <c r="AM444" s="16">
        <f t="shared" si="118"/>
        <v>1.8125</v>
      </c>
      <c r="AR444" s="17"/>
      <c r="AS444" s="77"/>
    </row>
    <row r="445" spans="3:45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19"/>
        <v>113⁄16–8</v>
      </c>
      <c r="U445" s="16" t="str">
        <f t="shared" si="119"/>
        <v>UN</v>
      </c>
      <c r="W445" s="16" t="str">
        <f t="shared" si="103"/>
        <v>113⁄16–8</v>
      </c>
      <c r="X445" s="16" t="str">
        <f t="shared" si="104"/>
        <v>UN</v>
      </c>
      <c r="Y445" s="16" t="str">
        <f t="shared" si="105"/>
        <v>2A</v>
      </c>
      <c r="Z445" s="16" t="str">
        <f>CONCATENATE(Table6[[#This Row],[Column1]]," ",Table6[[#This Row],[Column2]]," ",Table6[[#This Row],[Column3]])</f>
        <v>113⁄16–8 UN 2A</v>
      </c>
      <c r="AA445" s="16">
        <f t="shared" si="106"/>
        <v>2.3E-3</v>
      </c>
      <c r="AB445" s="16">
        <f t="shared" si="107"/>
        <v>1.8102</v>
      </c>
      <c r="AC445" s="16">
        <f t="shared" si="108"/>
        <v>1.7951999999999999</v>
      </c>
      <c r="AD445" s="16" t="str">
        <f t="shared" si="109"/>
        <v>—</v>
      </c>
      <c r="AE445" s="16">
        <f t="shared" si="110"/>
        <v>1.7290000000000001</v>
      </c>
      <c r="AF445" s="16">
        <f t="shared" si="111"/>
        <v>1.7214</v>
      </c>
      <c r="AG445" s="16">
        <f t="shared" si="112"/>
        <v>1.6614</v>
      </c>
      <c r="AH445" s="16" t="str">
        <f t="shared" si="113"/>
        <v>2B</v>
      </c>
      <c r="AI445" s="16">
        <f t="shared" si="114"/>
        <v>1.677</v>
      </c>
      <c r="AJ445" s="16">
        <f t="shared" si="115"/>
        <v>1.702</v>
      </c>
      <c r="AK445" s="16">
        <f t="shared" si="116"/>
        <v>1.7313000000000001</v>
      </c>
      <c r="AL445" s="16">
        <f t="shared" si="117"/>
        <v>1.7412000000000001</v>
      </c>
      <c r="AM445" s="16">
        <f t="shared" si="118"/>
        <v>1.8125</v>
      </c>
      <c r="AR445" s="17"/>
      <c r="AS445" s="77"/>
    </row>
    <row r="446" spans="3:45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19"/>
        <v>0</v>
      </c>
      <c r="U446" s="16">
        <f t="shared" si="119"/>
        <v>0</v>
      </c>
      <c r="W446" s="16" t="str">
        <f t="shared" si="103"/>
        <v>113⁄16–8</v>
      </c>
      <c r="X446" s="16" t="str">
        <f t="shared" si="104"/>
        <v>UN</v>
      </c>
      <c r="Y446" s="16" t="str">
        <f t="shared" si="105"/>
        <v>3A</v>
      </c>
      <c r="Z446" s="16" t="str">
        <f>CONCATENATE(Table6[[#This Row],[Column1]]," ",Table6[[#This Row],[Column2]]," ",Table6[[#This Row],[Column3]])</f>
        <v>113⁄16–8 UN 3A</v>
      </c>
      <c r="AA446" s="16">
        <f t="shared" si="106"/>
        <v>0</v>
      </c>
      <c r="AB446" s="16">
        <f t="shared" si="107"/>
        <v>1.8125</v>
      </c>
      <c r="AC446" s="16">
        <f t="shared" si="108"/>
        <v>1.7975000000000001</v>
      </c>
      <c r="AD446" s="16" t="str">
        <f t="shared" si="109"/>
        <v>—</v>
      </c>
      <c r="AE446" s="16">
        <f t="shared" si="110"/>
        <v>1.7313000000000001</v>
      </c>
      <c r="AF446" s="16">
        <f t="shared" si="111"/>
        <v>1.7256</v>
      </c>
      <c r="AG446" s="16">
        <f t="shared" si="112"/>
        <v>1.6637</v>
      </c>
      <c r="AH446" s="16" t="str">
        <f t="shared" si="113"/>
        <v>3B</v>
      </c>
      <c r="AI446" s="16">
        <f t="shared" si="114"/>
        <v>1.677</v>
      </c>
      <c r="AJ446" s="16">
        <f t="shared" si="115"/>
        <v>1.6921999999999999</v>
      </c>
      <c r="AK446" s="16">
        <f t="shared" si="116"/>
        <v>1.7313000000000001</v>
      </c>
      <c r="AL446" s="16">
        <f t="shared" si="117"/>
        <v>1.7386999999999999</v>
      </c>
      <c r="AM446" s="16">
        <f t="shared" si="118"/>
        <v>1.8125</v>
      </c>
      <c r="AR446" s="17"/>
      <c r="AS446" s="77"/>
    </row>
    <row r="447" spans="3:45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19"/>
        <v>113⁄16–12</v>
      </c>
      <c r="U447" s="16" t="str">
        <f t="shared" si="119"/>
        <v>UN</v>
      </c>
      <c r="W447" s="16" t="str">
        <f t="shared" si="103"/>
        <v>113⁄16–12</v>
      </c>
      <c r="X447" s="16" t="str">
        <f t="shared" si="104"/>
        <v>UN</v>
      </c>
      <c r="Y447" s="16" t="str">
        <f t="shared" si="105"/>
        <v>2A</v>
      </c>
      <c r="Z447" s="16" t="str">
        <f>CONCATENATE(Table6[[#This Row],[Column1]]," ",Table6[[#This Row],[Column2]]," ",Table6[[#This Row],[Column3]])</f>
        <v>113⁄16–12 UN 2A</v>
      </c>
      <c r="AA447" s="16">
        <f t="shared" si="106"/>
        <v>1.8E-3</v>
      </c>
      <c r="AB447" s="16">
        <f t="shared" si="107"/>
        <v>1.8107</v>
      </c>
      <c r="AC447" s="16">
        <f t="shared" si="108"/>
        <v>1.7992999999999999</v>
      </c>
      <c r="AD447" s="16" t="str">
        <f t="shared" si="109"/>
        <v>—</v>
      </c>
      <c r="AE447" s="16">
        <f t="shared" si="110"/>
        <v>1.7565999999999999</v>
      </c>
      <c r="AF447" s="16">
        <f t="shared" si="111"/>
        <v>1.7505999999999999</v>
      </c>
      <c r="AG447" s="16">
        <f t="shared" si="112"/>
        <v>1.7115</v>
      </c>
      <c r="AH447" s="16" t="str">
        <f t="shared" si="113"/>
        <v>2B</v>
      </c>
      <c r="AI447" s="16">
        <f t="shared" si="114"/>
        <v>1.722</v>
      </c>
      <c r="AJ447" s="16">
        <f t="shared" si="115"/>
        <v>1.74</v>
      </c>
      <c r="AK447" s="16">
        <f t="shared" si="116"/>
        <v>1.7584</v>
      </c>
      <c r="AL447" s="16">
        <f t="shared" si="117"/>
        <v>1.7662</v>
      </c>
      <c r="AM447" s="16">
        <f t="shared" si="118"/>
        <v>1.8125</v>
      </c>
      <c r="AR447" s="17"/>
      <c r="AS447" s="77"/>
    </row>
    <row r="448" spans="3:45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19"/>
        <v>0</v>
      </c>
      <c r="U448" s="16">
        <f t="shared" si="119"/>
        <v>0</v>
      </c>
      <c r="W448" s="16" t="str">
        <f t="shared" si="103"/>
        <v>113⁄16–12</v>
      </c>
      <c r="X448" s="16" t="str">
        <f t="shared" si="104"/>
        <v>UN</v>
      </c>
      <c r="Y448" s="16" t="str">
        <f t="shared" si="105"/>
        <v>3A</v>
      </c>
      <c r="Z448" s="16" t="str">
        <f>CONCATENATE(Table6[[#This Row],[Column1]]," ",Table6[[#This Row],[Column2]]," ",Table6[[#This Row],[Column3]])</f>
        <v>113⁄16–12 UN 3A</v>
      </c>
      <c r="AA448" s="16">
        <f t="shared" si="106"/>
        <v>0</v>
      </c>
      <c r="AB448" s="16">
        <f t="shared" si="107"/>
        <v>1.8125</v>
      </c>
      <c r="AC448" s="16">
        <f t="shared" si="108"/>
        <v>1.8010999999999999</v>
      </c>
      <c r="AD448" s="16" t="str">
        <f t="shared" si="109"/>
        <v>—</v>
      </c>
      <c r="AE448" s="16">
        <f t="shared" si="110"/>
        <v>1.7584</v>
      </c>
      <c r="AF448" s="16">
        <f t="shared" si="111"/>
        <v>1.7539</v>
      </c>
      <c r="AG448" s="16">
        <f t="shared" si="112"/>
        <v>1.7133</v>
      </c>
      <c r="AH448" s="16" t="str">
        <f t="shared" si="113"/>
        <v>3B</v>
      </c>
      <c r="AI448" s="16">
        <f t="shared" si="114"/>
        <v>1.722</v>
      </c>
      <c r="AJ448" s="16">
        <f t="shared" si="115"/>
        <v>1.7323</v>
      </c>
      <c r="AK448" s="16">
        <f t="shared" si="116"/>
        <v>1.7584</v>
      </c>
      <c r="AL448" s="16">
        <f t="shared" si="117"/>
        <v>1.7642</v>
      </c>
      <c r="AM448" s="16">
        <f t="shared" si="118"/>
        <v>1.8125</v>
      </c>
      <c r="AR448" s="17"/>
      <c r="AS448" s="77"/>
    </row>
    <row r="449" spans="3:45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19"/>
        <v>113⁄16–16</v>
      </c>
      <c r="U449" s="16" t="str">
        <f t="shared" si="119"/>
        <v>UN</v>
      </c>
      <c r="W449" s="16" t="str">
        <f t="shared" si="103"/>
        <v>113⁄16–16</v>
      </c>
      <c r="X449" s="16" t="str">
        <f t="shared" si="104"/>
        <v>UN</v>
      </c>
      <c r="Y449" s="16" t="str">
        <f t="shared" si="105"/>
        <v>2A</v>
      </c>
      <c r="Z449" s="16" t="str">
        <f>CONCATENATE(Table6[[#This Row],[Column1]]," ",Table6[[#This Row],[Column2]]," ",Table6[[#This Row],[Column3]])</f>
        <v>113⁄16–16 UN 2A</v>
      </c>
      <c r="AA449" s="16">
        <f t="shared" si="106"/>
        <v>1.6000000000000001E-3</v>
      </c>
      <c r="AB449" s="16">
        <f t="shared" si="107"/>
        <v>1.8109</v>
      </c>
      <c r="AC449" s="16">
        <f t="shared" si="108"/>
        <v>1.8015000000000001</v>
      </c>
      <c r="AD449" s="16" t="str">
        <f t="shared" si="109"/>
        <v>—</v>
      </c>
      <c r="AE449" s="16">
        <f t="shared" si="110"/>
        <v>1.7703</v>
      </c>
      <c r="AF449" s="16">
        <f t="shared" si="111"/>
        <v>1.7649999999999999</v>
      </c>
      <c r="AG449" s="16">
        <f t="shared" si="112"/>
        <v>1.7363999999999999</v>
      </c>
      <c r="AH449" s="16" t="str">
        <f t="shared" si="113"/>
        <v>2B</v>
      </c>
      <c r="AI449" s="16">
        <f t="shared" si="114"/>
        <v>1.7450000000000001</v>
      </c>
      <c r="AJ449" s="16">
        <f t="shared" si="115"/>
        <v>1.7589999999999999</v>
      </c>
      <c r="AK449" s="16">
        <f t="shared" si="116"/>
        <v>1.7719</v>
      </c>
      <c r="AL449" s="16">
        <f t="shared" si="117"/>
        <v>1.7787999999999999</v>
      </c>
      <c r="AM449" s="16">
        <f t="shared" si="118"/>
        <v>1.8125</v>
      </c>
      <c r="AR449" s="17"/>
      <c r="AS449" s="77"/>
    </row>
    <row r="450" spans="3:45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19"/>
        <v>0</v>
      </c>
      <c r="U450" s="16">
        <f t="shared" si="119"/>
        <v>0</v>
      </c>
      <c r="W450" s="16" t="str">
        <f t="shared" si="103"/>
        <v>113⁄16–16</v>
      </c>
      <c r="X450" s="16" t="str">
        <f t="shared" si="104"/>
        <v>UN</v>
      </c>
      <c r="Y450" s="16" t="str">
        <f t="shared" si="105"/>
        <v>3A</v>
      </c>
      <c r="Z450" s="16" t="str">
        <f>CONCATENATE(Table6[[#This Row],[Column1]]," ",Table6[[#This Row],[Column2]]," ",Table6[[#This Row],[Column3]])</f>
        <v>113⁄16–16 UN 3A</v>
      </c>
      <c r="AA450" s="16">
        <f t="shared" si="106"/>
        <v>0</v>
      </c>
      <c r="AB450" s="16">
        <f t="shared" si="107"/>
        <v>1.8125</v>
      </c>
      <c r="AC450" s="16">
        <f t="shared" si="108"/>
        <v>1.8030999999999999</v>
      </c>
      <c r="AD450" s="16" t="str">
        <f t="shared" si="109"/>
        <v>—</v>
      </c>
      <c r="AE450" s="16">
        <f t="shared" si="110"/>
        <v>1.7719</v>
      </c>
      <c r="AF450" s="16">
        <f t="shared" si="111"/>
        <v>1.7679</v>
      </c>
      <c r="AG450" s="16">
        <f t="shared" si="112"/>
        <v>1.738</v>
      </c>
      <c r="AH450" s="16" t="str">
        <f t="shared" si="113"/>
        <v>3B</v>
      </c>
      <c r="AI450" s="16">
        <f t="shared" si="114"/>
        <v>1.7450000000000001</v>
      </c>
      <c r="AJ450" s="16">
        <f t="shared" si="115"/>
        <v>1.7533000000000001</v>
      </c>
      <c r="AK450" s="16">
        <f t="shared" si="116"/>
        <v>1.7719</v>
      </c>
      <c r="AL450" s="16">
        <f t="shared" si="117"/>
        <v>1.7770999999999999</v>
      </c>
      <c r="AM450" s="16">
        <f t="shared" si="118"/>
        <v>1.8125</v>
      </c>
      <c r="AR450" s="17"/>
      <c r="AS450" s="77"/>
    </row>
    <row r="451" spans="3:45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19"/>
        <v>113⁄16–20</v>
      </c>
      <c r="U451" s="16" t="str">
        <f t="shared" si="119"/>
        <v>UN</v>
      </c>
      <c r="W451" s="16" t="str">
        <f t="shared" si="103"/>
        <v>113⁄16–20</v>
      </c>
      <c r="X451" s="16" t="str">
        <f t="shared" si="104"/>
        <v>UN</v>
      </c>
      <c r="Y451" s="16" t="str">
        <f t="shared" si="105"/>
        <v>2A</v>
      </c>
      <c r="Z451" s="16" t="str">
        <f>CONCATENATE(Table6[[#This Row],[Column1]]," ",Table6[[#This Row],[Column2]]," ",Table6[[#This Row],[Column3]])</f>
        <v>113⁄16–20 UN 2A</v>
      </c>
      <c r="AA451" s="16">
        <f t="shared" si="106"/>
        <v>1.5E-3</v>
      </c>
      <c r="AB451" s="16">
        <f t="shared" si="107"/>
        <v>1.8109999999999999</v>
      </c>
      <c r="AC451" s="16">
        <f t="shared" si="108"/>
        <v>1.8028999999999999</v>
      </c>
      <c r="AD451" s="16" t="str">
        <f t="shared" si="109"/>
        <v>—</v>
      </c>
      <c r="AE451" s="16">
        <f t="shared" si="110"/>
        <v>1.7785</v>
      </c>
      <c r="AF451" s="16">
        <f t="shared" si="111"/>
        <v>1.7737000000000001</v>
      </c>
      <c r="AG451" s="16">
        <f t="shared" si="112"/>
        <v>1.7515000000000001</v>
      </c>
      <c r="AH451" s="16" t="str">
        <f t="shared" si="113"/>
        <v>2B</v>
      </c>
      <c r="AI451" s="16">
        <f t="shared" si="114"/>
        <v>1.758</v>
      </c>
      <c r="AJ451" s="16">
        <f t="shared" si="115"/>
        <v>1.77</v>
      </c>
      <c r="AK451" s="16">
        <f t="shared" si="116"/>
        <v>1.78</v>
      </c>
      <c r="AL451" s="16">
        <f t="shared" si="117"/>
        <v>1.7863</v>
      </c>
      <c r="AM451" s="16">
        <f t="shared" si="118"/>
        <v>1.8125</v>
      </c>
      <c r="AR451" s="17"/>
      <c r="AS451" s="77"/>
    </row>
    <row r="452" spans="3:45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19"/>
        <v>0</v>
      </c>
      <c r="U452" s="16">
        <f t="shared" si="119"/>
        <v>0</v>
      </c>
      <c r="W452" s="16" t="str">
        <f t="shared" ref="W452:W515" si="120">IF(T452=0,IF(T451=0,T450,T451),T452)</f>
        <v>113⁄16–20</v>
      </c>
      <c r="X452" s="16" t="str">
        <f t="shared" ref="X452:X515" si="121">IF(U452=0,IF(U451=0,U450,U451),U452)</f>
        <v>UN</v>
      </c>
      <c r="Y452" s="16" t="str">
        <f t="shared" ref="Y452:Y515" si="122">IF(OR($C452="1A",$C452="2A",$C452="3A"),C452,E452)</f>
        <v>3A</v>
      </c>
      <c r="Z452" s="16" t="str">
        <f>CONCATENATE(Table6[[#This Row],[Column1]]," ",Table6[[#This Row],[Column2]]," ",Table6[[#This Row],[Column3]])</f>
        <v>113⁄16–20 UN 3A</v>
      </c>
      <c r="AA452" s="16">
        <f t="shared" ref="AA452:AA515" si="123">IF(OR($C452="1A",$C452="2A",$C452="3A"),D452,F452)</f>
        <v>0</v>
      </c>
      <c r="AB452" s="16">
        <f t="shared" ref="AB452:AB515" si="124">IF(OR($C452="1A",$C452="2A",$C452="3A"),E452,G452)</f>
        <v>1.8125</v>
      </c>
      <c r="AC452" s="16">
        <f t="shared" ref="AC452:AC515" si="125">IF(OR($C452="1A",$C452="2A",$C452="3A"),F452,H452)</f>
        <v>1.8044</v>
      </c>
      <c r="AD452" s="16" t="str">
        <f t="shared" ref="AD452:AD515" si="126">IF(OR($C452="1A",$C452="2A",$C452="3A"),G452,I452)</f>
        <v>—</v>
      </c>
      <c r="AE452" s="16">
        <f t="shared" ref="AE452:AE515" si="127">IF(OR($C452="1A",$C452="2A",$C452="3A"),H452,J452)</f>
        <v>1.78</v>
      </c>
      <c r="AF452" s="16">
        <f t="shared" ref="AF452:AF515" si="128">IF(OR($C452="1A",$C452="2A",$C452="3A"),I452,K452)</f>
        <v>1.7764</v>
      </c>
      <c r="AG452" s="16">
        <f t="shared" ref="AG452:AG515" si="129">IF(OR($C452="1A",$C452="2A",$C452="3A"),J452,L452)</f>
        <v>1.7529999999999999</v>
      </c>
      <c r="AH452" s="16" t="str">
        <f t="shared" ref="AH452:AH515" si="130">IF(OR($C452="1A",$C452="2A",$C452="3A"),K452,M452)</f>
        <v>3B</v>
      </c>
      <c r="AI452" s="16">
        <f t="shared" ref="AI452:AI515" si="131">IF(OR($C452="1A",$C452="2A",$C452="3A"),L452,N452)</f>
        <v>1.758</v>
      </c>
      <c r="AJ452" s="16">
        <f t="shared" ref="AJ452:AJ515" si="132">IF(OR($C452="1A",$C452="2A",$C452="3A"),M452,O452)</f>
        <v>1.7662</v>
      </c>
      <c r="AK452" s="16">
        <f t="shared" ref="AK452:AK515" si="133">IF(OR($C452="1A",$C452="2A",$C452="3A"),N452,P452)</f>
        <v>1.78</v>
      </c>
      <c r="AL452" s="16">
        <f t="shared" ref="AL452:AL515" si="134">IF(OR($C452="1A",$C452="2A",$C452="3A"),O452,Q452)</f>
        <v>1.7847</v>
      </c>
      <c r="AM452" s="16">
        <f t="shared" ref="AM452:AM515" si="135">IF(OR($C452="1A",$C452="2A",$C452="3A"),P452,R452)</f>
        <v>1.8125</v>
      </c>
      <c r="AR452" s="17"/>
      <c r="AS452" s="77"/>
    </row>
    <row r="453" spans="3:45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ref="T453:U516" si="136">IF(OR($C453="1A",$C453="2A",$C453="3A"),A453,C453)</f>
        <v>17⁄8–6</v>
      </c>
      <c r="U453" s="16" t="str">
        <f t="shared" si="136"/>
        <v>UN</v>
      </c>
      <c r="W453" s="16" t="str">
        <f t="shared" si="120"/>
        <v>17⁄8–6</v>
      </c>
      <c r="X453" s="16" t="str">
        <f t="shared" si="121"/>
        <v>UN</v>
      </c>
      <c r="Y453" s="16" t="str">
        <f t="shared" si="122"/>
        <v>2A</v>
      </c>
      <c r="Z453" s="16" t="str">
        <f>CONCATENATE(Table6[[#This Row],[Column1]]," ",Table6[[#This Row],[Column2]]," ",Table6[[#This Row],[Column3]])</f>
        <v>17⁄8–6 UN 2A</v>
      </c>
      <c r="AA453" s="16">
        <f t="shared" si="123"/>
        <v>2.5000000000000001E-3</v>
      </c>
      <c r="AB453" s="16">
        <f t="shared" si="124"/>
        <v>1.8725000000000001</v>
      </c>
      <c r="AC453" s="16">
        <f t="shared" si="125"/>
        <v>1.8543000000000001</v>
      </c>
      <c r="AD453" s="16" t="str">
        <f t="shared" si="126"/>
        <v>—</v>
      </c>
      <c r="AE453" s="16">
        <f t="shared" si="127"/>
        <v>1.7642</v>
      </c>
      <c r="AF453" s="16">
        <f t="shared" si="128"/>
        <v>1.7558</v>
      </c>
      <c r="AG453" s="16">
        <f t="shared" si="129"/>
        <v>1.6740999999999999</v>
      </c>
      <c r="AH453" s="16" t="str">
        <f t="shared" si="130"/>
        <v>2B</v>
      </c>
      <c r="AI453" s="16">
        <f t="shared" si="131"/>
        <v>1.6950000000000001</v>
      </c>
      <c r="AJ453" s="16">
        <f t="shared" si="132"/>
        <v>1.7250000000000001</v>
      </c>
      <c r="AK453" s="16">
        <f t="shared" si="133"/>
        <v>1.7666999999999999</v>
      </c>
      <c r="AL453" s="16">
        <f t="shared" si="134"/>
        <v>1.7777000000000001</v>
      </c>
      <c r="AM453" s="16">
        <f t="shared" si="135"/>
        <v>1.875</v>
      </c>
      <c r="AR453" s="17"/>
      <c r="AS453" s="77"/>
    </row>
    <row r="454" spans="3:45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36"/>
        <v>0</v>
      </c>
      <c r="U454" s="16">
        <f t="shared" si="136"/>
        <v>0</v>
      </c>
      <c r="W454" s="16" t="str">
        <f t="shared" si="120"/>
        <v>17⁄8–6</v>
      </c>
      <c r="X454" s="16" t="str">
        <f t="shared" si="121"/>
        <v>UN</v>
      </c>
      <c r="Y454" s="16" t="str">
        <f t="shared" si="122"/>
        <v>3A</v>
      </c>
      <c r="Z454" s="16" t="str">
        <f>CONCATENATE(Table6[[#This Row],[Column1]]," ",Table6[[#This Row],[Column2]]," ",Table6[[#This Row],[Column3]])</f>
        <v>17⁄8–6 UN 3A</v>
      </c>
      <c r="AA454" s="16">
        <f t="shared" si="123"/>
        <v>0</v>
      </c>
      <c r="AB454" s="16">
        <f t="shared" si="124"/>
        <v>1.875</v>
      </c>
      <c r="AC454" s="16">
        <f t="shared" si="125"/>
        <v>1.8568</v>
      </c>
      <c r="AD454" s="16" t="str">
        <f t="shared" si="126"/>
        <v>—</v>
      </c>
      <c r="AE454" s="16">
        <f t="shared" si="127"/>
        <v>1.7666999999999999</v>
      </c>
      <c r="AF454" s="16">
        <f t="shared" si="128"/>
        <v>1.7604</v>
      </c>
      <c r="AG454" s="16">
        <f t="shared" si="129"/>
        <v>1.6766000000000001</v>
      </c>
      <c r="AH454" s="16" t="str">
        <f t="shared" si="130"/>
        <v>3B</v>
      </c>
      <c r="AI454" s="16">
        <f t="shared" si="131"/>
        <v>1.6950000000000001</v>
      </c>
      <c r="AJ454" s="16">
        <f t="shared" si="132"/>
        <v>1.7145999999999999</v>
      </c>
      <c r="AK454" s="16">
        <f t="shared" si="133"/>
        <v>1.7666999999999999</v>
      </c>
      <c r="AL454" s="16">
        <f t="shared" si="134"/>
        <v>1.7748999999999999</v>
      </c>
      <c r="AM454" s="16">
        <f t="shared" si="135"/>
        <v>1.875</v>
      </c>
      <c r="AR454" s="17"/>
      <c r="AS454" s="77"/>
    </row>
    <row r="455" spans="3:45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36"/>
        <v>17⁄8–8</v>
      </c>
      <c r="U455" s="16" t="str">
        <f t="shared" si="136"/>
        <v>UN</v>
      </c>
      <c r="W455" s="16" t="str">
        <f t="shared" si="120"/>
        <v>17⁄8–8</v>
      </c>
      <c r="X455" s="16" t="str">
        <f t="shared" si="121"/>
        <v>UN</v>
      </c>
      <c r="Y455" s="16" t="str">
        <f t="shared" si="122"/>
        <v>2A</v>
      </c>
      <c r="Z455" s="16" t="str">
        <f>CONCATENATE(Table6[[#This Row],[Column1]]," ",Table6[[#This Row],[Column2]]," ",Table6[[#This Row],[Column3]])</f>
        <v>17⁄8–8 UN 2A</v>
      </c>
      <c r="AA455" s="16">
        <f t="shared" si="123"/>
        <v>2.3E-3</v>
      </c>
      <c r="AB455" s="16">
        <f t="shared" si="124"/>
        <v>1.8727</v>
      </c>
      <c r="AC455" s="16">
        <f t="shared" si="125"/>
        <v>1.8576999999999999</v>
      </c>
      <c r="AD455" s="16">
        <f t="shared" si="126"/>
        <v>1.8502000000000001</v>
      </c>
      <c r="AE455" s="16">
        <f t="shared" si="127"/>
        <v>1.7915000000000001</v>
      </c>
      <c r="AF455" s="16">
        <f t="shared" si="128"/>
        <v>1.7838000000000001</v>
      </c>
      <c r="AG455" s="16">
        <f t="shared" si="129"/>
        <v>1.7239</v>
      </c>
      <c r="AH455" s="16" t="str">
        <f t="shared" si="130"/>
        <v>2B</v>
      </c>
      <c r="AI455" s="16">
        <f t="shared" si="131"/>
        <v>1.74</v>
      </c>
      <c r="AJ455" s="16">
        <f t="shared" si="132"/>
        <v>1.7649999999999999</v>
      </c>
      <c r="AK455" s="16">
        <f t="shared" si="133"/>
        <v>1.7938000000000001</v>
      </c>
      <c r="AL455" s="16">
        <f t="shared" si="134"/>
        <v>1.8038000000000001</v>
      </c>
      <c r="AM455" s="16">
        <f t="shared" si="135"/>
        <v>1.875</v>
      </c>
      <c r="AR455" s="17"/>
      <c r="AS455" s="77"/>
    </row>
    <row r="456" spans="3:45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36"/>
        <v>0</v>
      </c>
      <c r="U456" s="16">
        <f t="shared" si="136"/>
        <v>0</v>
      </c>
      <c r="W456" s="16" t="str">
        <f t="shared" si="120"/>
        <v>17⁄8–8</v>
      </c>
      <c r="X456" s="16" t="str">
        <f t="shared" si="121"/>
        <v>UN</v>
      </c>
      <c r="Y456" s="16" t="str">
        <f t="shared" si="122"/>
        <v>3A</v>
      </c>
      <c r="Z456" s="16" t="str">
        <f>CONCATENATE(Table6[[#This Row],[Column1]]," ",Table6[[#This Row],[Column2]]," ",Table6[[#This Row],[Column3]])</f>
        <v>17⁄8–8 UN 3A</v>
      </c>
      <c r="AA456" s="16">
        <f t="shared" si="123"/>
        <v>0</v>
      </c>
      <c r="AB456" s="16">
        <f t="shared" si="124"/>
        <v>1.875</v>
      </c>
      <c r="AC456" s="16">
        <f t="shared" si="125"/>
        <v>1.86</v>
      </c>
      <c r="AD456" s="16" t="str">
        <f t="shared" si="126"/>
        <v>—</v>
      </c>
      <c r="AE456" s="16">
        <f t="shared" si="127"/>
        <v>1.7938000000000001</v>
      </c>
      <c r="AF456" s="16">
        <f t="shared" si="128"/>
        <v>1.7881</v>
      </c>
      <c r="AG456" s="16">
        <f t="shared" si="129"/>
        <v>1.7262</v>
      </c>
      <c r="AH456" s="16" t="str">
        <f t="shared" si="130"/>
        <v>3B</v>
      </c>
      <c r="AI456" s="16">
        <f t="shared" si="131"/>
        <v>1.74</v>
      </c>
      <c r="AJ456" s="16">
        <f t="shared" si="132"/>
        <v>1.7546999999999999</v>
      </c>
      <c r="AK456" s="16">
        <f t="shared" si="133"/>
        <v>1.7938000000000001</v>
      </c>
      <c r="AL456" s="16">
        <f t="shared" si="134"/>
        <v>1.8012999999999999</v>
      </c>
      <c r="AM456" s="16">
        <f t="shared" si="135"/>
        <v>1.875</v>
      </c>
      <c r="AR456" s="17"/>
      <c r="AS456" s="77"/>
    </row>
    <row r="457" spans="3:45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36"/>
        <v>17⁄8–10</v>
      </c>
      <c r="U457" s="16" t="str">
        <f t="shared" si="136"/>
        <v>UNS</v>
      </c>
      <c r="W457" s="16" t="str">
        <f t="shared" si="120"/>
        <v>17⁄8–10</v>
      </c>
      <c r="X457" s="16" t="str">
        <f t="shared" si="121"/>
        <v>UNS</v>
      </c>
      <c r="Y457" s="16" t="str">
        <f t="shared" si="122"/>
        <v>2A</v>
      </c>
      <c r="Z457" s="16" t="str">
        <f>CONCATENATE(Table6[[#This Row],[Column1]]," ",Table6[[#This Row],[Column2]]," ",Table6[[#This Row],[Column3]])</f>
        <v>17⁄8–10 UNS 2A</v>
      </c>
      <c r="AA457" s="16">
        <f t="shared" si="123"/>
        <v>1.9E-3</v>
      </c>
      <c r="AB457" s="16">
        <f t="shared" si="124"/>
        <v>1.8731</v>
      </c>
      <c r="AC457" s="16">
        <f t="shared" si="125"/>
        <v>1.8602000000000001</v>
      </c>
      <c r="AD457" s="16" t="str">
        <f t="shared" si="126"/>
        <v>—</v>
      </c>
      <c r="AE457" s="16">
        <f t="shared" si="127"/>
        <v>1.8081</v>
      </c>
      <c r="AF457" s="16">
        <f t="shared" si="128"/>
        <v>1.8016000000000001</v>
      </c>
      <c r="AG457" s="16">
        <f t="shared" si="129"/>
        <v>1.7541</v>
      </c>
      <c r="AH457" s="16" t="str">
        <f t="shared" si="130"/>
        <v>2B</v>
      </c>
      <c r="AI457" s="16">
        <f t="shared" si="131"/>
        <v>1.7669999999999999</v>
      </c>
      <c r="AJ457" s="16">
        <f t="shared" si="132"/>
        <v>1.788</v>
      </c>
      <c r="AK457" s="16">
        <f t="shared" si="133"/>
        <v>1.81</v>
      </c>
      <c r="AL457" s="16">
        <f t="shared" si="134"/>
        <v>1.8184</v>
      </c>
      <c r="AM457" s="16">
        <f t="shared" si="135"/>
        <v>1.875</v>
      </c>
      <c r="AR457" s="17"/>
      <c r="AS457" s="77"/>
    </row>
    <row r="458" spans="3:45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36"/>
        <v>17⁄8–12</v>
      </c>
      <c r="U458" s="16" t="str">
        <f t="shared" si="136"/>
        <v>UN</v>
      </c>
      <c r="W458" s="16" t="str">
        <f t="shared" si="120"/>
        <v>17⁄8–12</v>
      </c>
      <c r="X458" s="16" t="str">
        <f t="shared" si="121"/>
        <v>UN</v>
      </c>
      <c r="Y458" s="16" t="str">
        <f t="shared" si="122"/>
        <v>2A</v>
      </c>
      <c r="Z458" s="16" t="str">
        <f>CONCATENATE(Table6[[#This Row],[Column1]]," ",Table6[[#This Row],[Column2]]," ",Table6[[#This Row],[Column3]])</f>
        <v>17⁄8–12 UN 2A</v>
      </c>
      <c r="AA458" s="16">
        <f t="shared" si="123"/>
        <v>1.8E-3</v>
      </c>
      <c r="AB458" s="16">
        <f t="shared" si="124"/>
        <v>1.8732</v>
      </c>
      <c r="AC458" s="16">
        <f t="shared" si="125"/>
        <v>1.8617999999999999</v>
      </c>
      <c r="AD458" s="16" t="str">
        <f t="shared" si="126"/>
        <v>—</v>
      </c>
      <c r="AE458" s="16">
        <f t="shared" si="127"/>
        <v>1.8190999999999999</v>
      </c>
      <c r="AF458" s="16">
        <f t="shared" si="128"/>
        <v>1.8130999999999999</v>
      </c>
      <c r="AG458" s="16">
        <f t="shared" si="129"/>
        <v>1.774</v>
      </c>
      <c r="AH458" s="16" t="str">
        <f t="shared" si="130"/>
        <v>2B</v>
      </c>
      <c r="AI458" s="16">
        <f t="shared" si="131"/>
        <v>1.7849999999999999</v>
      </c>
      <c r="AJ458" s="16">
        <f t="shared" si="132"/>
        <v>1.8029999999999999</v>
      </c>
      <c r="AK458" s="16">
        <f t="shared" si="133"/>
        <v>1.8209</v>
      </c>
      <c r="AL458" s="16">
        <f t="shared" si="134"/>
        <v>1.8287</v>
      </c>
      <c r="AM458" s="16">
        <f t="shared" si="135"/>
        <v>1.875</v>
      </c>
      <c r="AR458" s="17"/>
      <c r="AS458" s="77"/>
    </row>
    <row r="459" spans="3:45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36"/>
        <v>0</v>
      </c>
      <c r="U459" s="16">
        <f t="shared" si="136"/>
        <v>0</v>
      </c>
      <c r="W459" s="16" t="str">
        <f t="shared" si="120"/>
        <v>17⁄8–12</v>
      </c>
      <c r="X459" s="16" t="str">
        <f t="shared" si="121"/>
        <v>UN</v>
      </c>
      <c r="Y459" s="16" t="str">
        <f t="shared" si="122"/>
        <v>3A</v>
      </c>
      <c r="Z459" s="16" t="str">
        <f>CONCATENATE(Table6[[#This Row],[Column1]]," ",Table6[[#This Row],[Column2]]," ",Table6[[#This Row],[Column3]])</f>
        <v>17⁄8–12 UN 3A</v>
      </c>
      <c r="AA459" s="16">
        <f t="shared" si="123"/>
        <v>0</v>
      </c>
      <c r="AB459" s="16">
        <f t="shared" si="124"/>
        <v>1.875</v>
      </c>
      <c r="AC459" s="16">
        <f t="shared" si="125"/>
        <v>1.8635999999999999</v>
      </c>
      <c r="AD459" s="16" t="str">
        <f t="shared" si="126"/>
        <v>—</v>
      </c>
      <c r="AE459" s="16">
        <f t="shared" si="127"/>
        <v>1.8209</v>
      </c>
      <c r="AF459" s="16">
        <f t="shared" si="128"/>
        <v>1.8164</v>
      </c>
      <c r="AG459" s="16">
        <f t="shared" si="129"/>
        <v>1.7758</v>
      </c>
      <c r="AH459" s="16" t="str">
        <f t="shared" si="130"/>
        <v>3B</v>
      </c>
      <c r="AI459" s="16">
        <f t="shared" si="131"/>
        <v>1.7849999999999999</v>
      </c>
      <c r="AJ459" s="16">
        <f t="shared" si="132"/>
        <v>1.7948</v>
      </c>
      <c r="AK459" s="16">
        <f t="shared" si="133"/>
        <v>1.8209</v>
      </c>
      <c r="AL459" s="16">
        <f t="shared" si="134"/>
        <v>1.8267</v>
      </c>
      <c r="AM459" s="16">
        <f t="shared" si="135"/>
        <v>1.875</v>
      </c>
      <c r="AR459" s="17"/>
      <c r="AS459" s="77"/>
    </row>
    <row r="460" spans="3:45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36"/>
        <v>17⁄8–14</v>
      </c>
      <c r="U460" s="16" t="str">
        <f t="shared" si="136"/>
        <v>UNS</v>
      </c>
      <c r="W460" s="16" t="str">
        <f t="shared" si="120"/>
        <v>17⁄8–14</v>
      </c>
      <c r="X460" s="16" t="str">
        <f t="shared" si="121"/>
        <v>UNS</v>
      </c>
      <c r="Y460" s="16" t="str">
        <f t="shared" si="122"/>
        <v>2A</v>
      </c>
      <c r="Z460" s="16" t="str">
        <f>CONCATENATE(Table6[[#This Row],[Column1]]," ",Table6[[#This Row],[Column2]]," ",Table6[[#This Row],[Column3]])</f>
        <v>17⁄8–14 UNS 2A</v>
      </c>
      <c r="AA460" s="16">
        <f t="shared" si="123"/>
        <v>1.6999999999999999E-3</v>
      </c>
      <c r="AB460" s="16">
        <f t="shared" si="124"/>
        <v>1.8733</v>
      </c>
      <c r="AC460" s="16">
        <f t="shared" si="125"/>
        <v>1.863</v>
      </c>
      <c r="AD460" s="16" t="str">
        <f t="shared" si="126"/>
        <v>—</v>
      </c>
      <c r="AE460" s="16">
        <f t="shared" si="127"/>
        <v>1.8269</v>
      </c>
      <c r="AF460" s="16">
        <f t="shared" si="128"/>
        <v>1.8212999999999999</v>
      </c>
      <c r="AG460" s="16">
        <f t="shared" si="129"/>
        <v>1.7883</v>
      </c>
      <c r="AH460" s="16" t="str">
        <f t="shared" si="130"/>
        <v>2B</v>
      </c>
      <c r="AI460" s="16">
        <f t="shared" si="131"/>
        <v>1.798</v>
      </c>
      <c r="AJ460" s="16">
        <f t="shared" si="132"/>
        <v>1.8140000000000001</v>
      </c>
      <c r="AK460" s="16">
        <f t="shared" si="133"/>
        <v>1.8286</v>
      </c>
      <c r="AL460" s="16">
        <f t="shared" si="134"/>
        <v>1.8359000000000001</v>
      </c>
      <c r="AM460" s="16">
        <f t="shared" si="135"/>
        <v>1.875</v>
      </c>
      <c r="AR460" s="17"/>
      <c r="AS460" s="77"/>
    </row>
    <row r="461" spans="3:45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36"/>
        <v>17⁄8–16</v>
      </c>
      <c r="U461" s="16" t="str">
        <f t="shared" si="136"/>
        <v>UN</v>
      </c>
      <c r="W461" s="16" t="str">
        <f t="shared" si="120"/>
        <v>17⁄8–16</v>
      </c>
      <c r="X461" s="16" t="str">
        <f t="shared" si="121"/>
        <v>UN</v>
      </c>
      <c r="Y461" s="16" t="str">
        <f t="shared" si="122"/>
        <v>2A</v>
      </c>
      <c r="Z461" s="16" t="str">
        <f>CONCATENATE(Table6[[#This Row],[Column1]]," ",Table6[[#This Row],[Column2]]," ",Table6[[#This Row],[Column3]])</f>
        <v>17⁄8–16 UN 2A</v>
      </c>
      <c r="AA461" s="16">
        <f t="shared" si="123"/>
        <v>1.6000000000000001E-3</v>
      </c>
      <c r="AB461" s="16">
        <f t="shared" si="124"/>
        <v>1.8734</v>
      </c>
      <c r="AC461" s="16">
        <f t="shared" si="125"/>
        <v>1.8640000000000001</v>
      </c>
      <c r="AD461" s="16" t="str">
        <f t="shared" si="126"/>
        <v>—</v>
      </c>
      <c r="AE461" s="16">
        <f t="shared" si="127"/>
        <v>1.8328</v>
      </c>
      <c r="AF461" s="16">
        <f t="shared" si="128"/>
        <v>1.8274999999999999</v>
      </c>
      <c r="AG461" s="16">
        <f t="shared" si="129"/>
        <v>1.7988999999999999</v>
      </c>
      <c r="AH461" s="16" t="str">
        <f t="shared" si="130"/>
        <v>2B</v>
      </c>
      <c r="AI461" s="16">
        <f t="shared" si="131"/>
        <v>1.8069999999999999</v>
      </c>
      <c r="AJ461" s="16">
        <f t="shared" si="132"/>
        <v>1.821</v>
      </c>
      <c r="AK461" s="16">
        <f t="shared" si="133"/>
        <v>1.8344</v>
      </c>
      <c r="AL461" s="16">
        <f t="shared" si="134"/>
        <v>1.8412999999999999</v>
      </c>
      <c r="AM461" s="16">
        <f t="shared" si="135"/>
        <v>1.875</v>
      </c>
      <c r="AR461" s="17"/>
      <c r="AS461" s="77"/>
    </row>
    <row r="462" spans="3:45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36"/>
        <v>0</v>
      </c>
      <c r="U462" s="16">
        <f t="shared" si="136"/>
        <v>0</v>
      </c>
      <c r="W462" s="16" t="str">
        <f t="shared" si="120"/>
        <v>17⁄8–16</v>
      </c>
      <c r="X462" s="16" t="str">
        <f t="shared" si="121"/>
        <v>UN</v>
      </c>
      <c r="Y462" s="16" t="str">
        <f t="shared" si="122"/>
        <v>3A</v>
      </c>
      <c r="Z462" s="16" t="str">
        <f>CONCATENATE(Table6[[#This Row],[Column1]]," ",Table6[[#This Row],[Column2]]," ",Table6[[#This Row],[Column3]])</f>
        <v>17⁄8–16 UN 3A</v>
      </c>
      <c r="AA462" s="16">
        <f t="shared" si="123"/>
        <v>0</v>
      </c>
      <c r="AB462" s="16">
        <f t="shared" si="124"/>
        <v>1.875</v>
      </c>
      <c r="AC462" s="16">
        <f t="shared" si="125"/>
        <v>1.8655999999999999</v>
      </c>
      <c r="AD462" s="16" t="str">
        <f t="shared" si="126"/>
        <v>—</v>
      </c>
      <c r="AE462" s="16">
        <f t="shared" si="127"/>
        <v>1.8344</v>
      </c>
      <c r="AF462" s="16">
        <f t="shared" si="128"/>
        <v>1.8304</v>
      </c>
      <c r="AG462" s="16">
        <f t="shared" si="129"/>
        <v>1.8005</v>
      </c>
      <c r="AH462" s="16" t="str">
        <f t="shared" si="130"/>
        <v>3B</v>
      </c>
      <c r="AI462" s="16">
        <f t="shared" si="131"/>
        <v>1.8069999999999999</v>
      </c>
      <c r="AJ462" s="16">
        <f t="shared" si="132"/>
        <v>1.8158000000000001</v>
      </c>
      <c r="AK462" s="16">
        <f t="shared" si="133"/>
        <v>1.8344</v>
      </c>
      <c r="AL462" s="16">
        <f t="shared" si="134"/>
        <v>1.8395999999999999</v>
      </c>
      <c r="AM462" s="16">
        <f t="shared" si="135"/>
        <v>1.875</v>
      </c>
      <c r="AR462" s="17"/>
      <c r="AS462" s="77"/>
    </row>
    <row r="463" spans="3:45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36"/>
        <v>17⁄8–18</v>
      </c>
      <c r="U463" s="16" t="str">
        <f t="shared" si="136"/>
        <v>UNS</v>
      </c>
      <c r="W463" s="16" t="str">
        <f t="shared" si="120"/>
        <v>17⁄8–18</v>
      </c>
      <c r="X463" s="16" t="str">
        <f t="shared" si="121"/>
        <v>UNS</v>
      </c>
      <c r="Y463" s="16" t="str">
        <f t="shared" si="122"/>
        <v>2A</v>
      </c>
      <c r="Z463" s="16" t="str">
        <f>CONCATENATE(Table6[[#This Row],[Column1]]," ",Table6[[#This Row],[Column2]]," ",Table6[[#This Row],[Column3]])</f>
        <v>17⁄8–18 UNS 2A</v>
      </c>
      <c r="AA463" s="16">
        <f t="shared" si="123"/>
        <v>1.5E-3</v>
      </c>
      <c r="AB463" s="16">
        <f t="shared" si="124"/>
        <v>1.8734999999999999</v>
      </c>
      <c r="AC463" s="16">
        <f t="shared" si="125"/>
        <v>1.8648</v>
      </c>
      <c r="AD463" s="16" t="str">
        <f t="shared" si="126"/>
        <v>—</v>
      </c>
      <c r="AE463" s="16">
        <f t="shared" si="127"/>
        <v>1.8373999999999999</v>
      </c>
      <c r="AF463" s="16">
        <f t="shared" si="128"/>
        <v>1.8323</v>
      </c>
      <c r="AG463" s="16">
        <f t="shared" si="129"/>
        <v>1.8073999999999999</v>
      </c>
      <c r="AH463" s="16" t="str">
        <f t="shared" si="130"/>
        <v>2B</v>
      </c>
      <c r="AI463" s="16">
        <f t="shared" si="131"/>
        <v>1.8149999999999999</v>
      </c>
      <c r="AJ463" s="16">
        <f t="shared" si="132"/>
        <v>1.8280000000000001</v>
      </c>
      <c r="AK463" s="16">
        <f t="shared" si="133"/>
        <v>1.8389</v>
      </c>
      <c r="AL463" s="16">
        <f t="shared" si="134"/>
        <v>1.8454999999999999</v>
      </c>
      <c r="AM463" s="16">
        <f t="shared" si="135"/>
        <v>1.875</v>
      </c>
      <c r="AR463" s="17"/>
      <c r="AS463" s="77"/>
    </row>
    <row r="464" spans="3:45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36"/>
        <v>17⁄8–20</v>
      </c>
      <c r="U464" s="16" t="str">
        <f t="shared" si="136"/>
        <v>UN</v>
      </c>
      <c r="W464" s="16" t="str">
        <f t="shared" si="120"/>
        <v>17⁄8–20</v>
      </c>
      <c r="X464" s="16" t="str">
        <f t="shared" si="121"/>
        <v>UN</v>
      </c>
      <c r="Y464" s="16" t="str">
        <f t="shared" si="122"/>
        <v>2A</v>
      </c>
      <c r="Z464" s="16" t="str">
        <f>CONCATENATE(Table6[[#This Row],[Column1]]," ",Table6[[#This Row],[Column2]]," ",Table6[[#This Row],[Column3]])</f>
        <v>17⁄8–20 UN 2A</v>
      </c>
      <c r="AA464" s="16">
        <f t="shared" si="123"/>
        <v>1.5E-3</v>
      </c>
      <c r="AB464" s="16">
        <f t="shared" si="124"/>
        <v>1.8734999999999999</v>
      </c>
      <c r="AC464" s="16">
        <f t="shared" si="125"/>
        <v>1.8653999999999999</v>
      </c>
      <c r="AD464" s="16" t="str">
        <f t="shared" si="126"/>
        <v>—</v>
      </c>
      <c r="AE464" s="16">
        <f t="shared" si="127"/>
        <v>1.841</v>
      </c>
      <c r="AF464" s="16">
        <f t="shared" si="128"/>
        <v>1.8362000000000001</v>
      </c>
      <c r="AG464" s="16">
        <f t="shared" si="129"/>
        <v>1.8140000000000001</v>
      </c>
      <c r="AH464" s="16" t="str">
        <f t="shared" si="130"/>
        <v>2B</v>
      </c>
      <c r="AI464" s="16">
        <f t="shared" si="131"/>
        <v>1.821</v>
      </c>
      <c r="AJ464" s="16">
        <f t="shared" si="132"/>
        <v>1.8320000000000001</v>
      </c>
      <c r="AK464" s="16">
        <f t="shared" si="133"/>
        <v>1.8425</v>
      </c>
      <c r="AL464" s="16">
        <f t="shared" si="134"/>
        <v>1.8488</v>
      </c>
      <c r="AM464" s="16">
        <f t="shared" si="135"/>
        <v>1.875</v>
      </c>
      <c r="AR464" s="17"/>
      <c r="AS464" s="77"/>
    </row>
    <row r="465" spans="3:45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36"/>
        <v>0</v>
      </c>
      <c r="U465" s="16">
        <f t="shared" si="136"/>
        <v>0</v>
      </c>
      <c r="W465" s="16" t="str">
        <f t="shared" si="120"/>
        <v>17⁄8–20</v>
      </c>
      <c r="X465" s="16" t="str">
        <f t="shared" si="121"/>
        <v>UN</v>
      </c>
      <c r="Y465" s="16" t="str">
        <f t="shared" si="122"/>
        <v>3A</v>
      </c>
      <c r="Z465" s="16" t="str">
        <f>CONCATENATE(Table6[[#This Row],[Column1]]," ",Table6[[#This Row],[Column2]]," ",Table6[[#This Row],[Column3]])</f>
        <v>17⁄8–20 UN 3A</v>
      </c>
      <c r="AA465" s="16">
        <f t="shared" si="123"/>
        <v>0</v>
      </c>
      <c r="AB465" s="16">
        <f t="shared" si="124"/>
        <v>1.875</v>
      </c>
      <c r="AC465" s="16">
        <f t="shared" si="125"/>
        <v>1.8669</v>
      </c>
      <c r="AD465" s="16" t="str">
        <f t="shared" si="126"/>
        <v>—</v>
      </c>
      <c r="AE465" s="16">
        <f t="shared" si="127"/>
        <v>1.8425</v>
      </c>
      <c r="AF465" s="16">
        <f t="shared" si="128"/>
        <v>1.8389</v>
      </c>
      <c r="AG465" s="16">
        <f t="shared" si="129"/>
        <v>1.8154999999999999</v>
      </c>
      <c r="AH465" s="16" t="str">
        <f t="shared" si="130"/>
        <v>3B</v>
      </c>
      <c r="AI465" s="16">
        <f t="shared" si="131"/>
        <v>1.821</v>
      </c>
      <c r="AJ465" s="16">
        <f t="shared" si="132"/>
        <v>1.8287</v>
      </c>
      <c r="AK465" s="16">
        <f t="shared" si="133"/>
        <v>1.8425</v>
      </c>
      <c r="AL465" s="16">
        <f t="shared" si="134"/>
        <v>1.8472</v>
      </c>
      <c r="AM465" s="16">
        <f t="shared" si="135"/>
        <v>1.875</v>
      </c>
      <c r="AR465" s="17"/>
      <c r="AS465" s="77"/>
    </row>
    <row r="466" spans="3:45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36"/>
        <v>115⁄16–6</v>
      </c>
      <c r="U466" s="16" t="str">
        <f t="shared" si="136"/>
        <v>UN</v>
      </c>
      <c r="W466" s="16" t="str">
        <f t="shared" si="120"/>
        <v>115⁄16–6</v>
      </c>
      <c r="X466" s="16" t="str">
        <f t="shared" si="121"/>
        <v>UN</v>
      </c>
      <c r="Y466" s="16" t="str">
        <f t="shared" si="122"/>
        <v>2A</v>
      </c>
      <c r="Z466" s="16" t="str">
        <f>CONCATENATE(Table6[[#This Row],[Column1]]," ",Table6[[#This Row],[Column2]]," ",Table6[[#This Row],[Column3]])</f>
        <v>115⁄16–6 UN 2A</v>
      </c>
      <c r="AA466" s="16">
        <f t="shared" si="123"/>
        <v>2.5999999999999999E-3</v>
      </c>
      <c r="AB466" s="16">
        <f t="shared" si="124"/>
        <v>1.9349000000000001</v>
      </c>
      <c r="AC466" s="16">
        <f t="shared" si="125"/>
        <v>1.9167000000000001</v>
      </c>
      <c r="AD466" s="16" t="str">
        <f t="shared" si="126"/>
        <v>—</v>
      </c>
      <c r="AE466" s="16">
        <f t="shared" si="127"/>
        <v>1.8266</v>
      </c>
      <c r="AF466" s="16">
        <f t="shared" si="128"/>
        <v>1.8181</v>
      </c>
      <c r="AG466" s="16">
        <f t="shared" si="129"/>
        <v>1.7364999999999999</v>
      </c>
      <c r="AH466" s="16" t="str">
        <f t="shared" si="130"/>
        <v>2B</v>
      </c>
      <c r="AI466" s="16">
        <f t="shared" si="131"/>
        <v>1.7569999999999999</v>
      </c>
      <c r="AJ466" s="16">
        <f t="shared" si="132"/>
        <v>1.788</v>
      </c>
      <c r="AK466" s="16">
        <f t="shared" si="133"/>
        <v>1.8291999999999999</v>
      </c>
      <c r="AL466" s="16">
        <f t="shared" si="134"/>
        <v>1.8403</v>
      </c>
      <c r="AM466" s="16">
        <f t="shared" si="135"/>
        <v>1.9375</v>
      </c>
      <c r="AR466" s="17"/>
      <c r="AS466" s="77"/>
    </row>
    <row r="467" spans="3:45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36"/>
        <v>0</v>
      </c>
      <c r="U467" s="16">
        <f t="shared" si="136"/>
        <v>0</v>
      </c>
      <c r="W467" s="16" t="str">
        <f t="shared" si="120"/>
        <v>115⁄16–6</v>
      </c>
      <c r="X467" s="16" t="str">
        <f t="shared" si="121"/>
        <v>UN</v>
      </c>
      <c r="Y467" s="16" t="str">
        <f t="shared" si="122"/>
        <v>3A</v>
      </c>
      <c r="Z467" s="16" t="str">
        <f>CONCATENATE(Table6[[#This Row],[Column1]]," ",Table6[[#This Row],[Column2]]," ",Table6[[#This Row],[Column3]])</f>
        <v>115⁄16–6 UN 3A</v>
      </c>
      <c r="AA467" s="16">
        <f t="shared" si="123"/>
        <v>0</v>
      </c>
      <c r="AB467" s="16">
        <f t="shared" si="124"/>
        <v>1.9375</v>
      </c>
      <c r="AC467" s="16">
        <f t="shared" si="125"/>
        <v>1.9193</v>
      </c>
      <c r="AD467" s="16" t="str">
        <f t="shared" si="126"/>
        <v>—</v>
      </c>
      <c r="AE467" s="16">
        <f t="shared" si="127"/>
        <v>1.8291999999999999</v>
      </c>
      <c r="AF467" s="16">
        <f t="shared" si="128"/>
        <v>1.8228</v>
      </c>
      <c r="AG467" s="16">
        <f t="shared" si="129"/>
        <v>1.7391000000000001</v>
      </c>
      <c r="AH467" s="16" t="str">
        <f t="shared" si="130"/>
        <v>3B</v>
      </c>
      <c r="AI467" s="16">
        <f t="shared" si="131"/>
        <v>1.7569999999999999</v>
      </c>
      <c r="AJ467" s="16">
        <f t="shared" si="132"/>
        <v>1.7770999999999999</v>
      </c>
      <c r="AK467" s="16">
        <f t="shared" si="133"/>
        <v>1.8291999999999999</v>
      </c>
      <c r="AL467" s="16">
        <f t="shared" si="134"/>
        <v>1.8374999999999999</v>
      </c>
      <c r="AM467" s="16">
        <f t="shared" si="135"/>
        <v>1.9375</v>
      </c>
      <c r="AR467" s="17"/>
      <c r="AS467" s="77"/>
    </row>
    <row r="468" spans="3:45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36"/>
        <v>115⁄16–8</v>
      </c>
      <c r="U468" s="16" t="str">
        <f t="shared" si="136"/>
        <v>UN</v>
      </c>
      <c r="W468" s="16" t="str">
        <f t="shared" si="120"/>
        <v>115⁄16–8</v>
      </c>
      <c r="X468" s="16" t="str">
        <f t="shared" si="121"/>
        <v>UN</v>
      </c>
      <c r="Y468" s="16" t="str">
        <f t="shared" si="122"/>
        <v>2A</v>
      </c>
      <c r="Z468" s="16" t="str">
        <f>CONCATENATE(Table6[[#This Row],[Column1]]," ",Table6[[#This Row],[Column2]]," ",Table6[[#This Row],[Column3]])</f>
        <v>115⁄16–8 UN 2A</v>
      </c>
      <c r="AA468" s="16">
        <f t="shared" si="123"/>
        <v>2.3E-3</v>
      </c>
      <c r="AB468" s="16">
        <f t="shared" si="124"/>
        <v>1.9352</v>
      </c>
      <c r="AC468" s="16">
        <f t="shared" si="125"/>
        <v>1.9201999999999999</v>
      </c>
      <c r="AD468" s="16" t="str">
        <f t="shared" si="126"/>
        <v>—</v>
      </c>
      <c r="AE468" s="16">
        <f t="shared" si="127"/>
        <v>1.8540000000000001</v>
      </c>
      <c r="AF468" s="16">
        <f t="shared" si="128"/>
        <v>1.8463000000000001</v>
      </c>
      <c r="AG468" s="16">
        <f t="shared" si="129"/>
        <v>1.7864</v>
      </c>
      <c r="AH468" s="16" t="str">
        <f t="shared" si="130"/>
        <v>2B</v>
      </c>
      <c r="AI468" s="16">
        <f t="shared" si="131"/>
        <v>1.802</v>
      </c>
      <c r="AJ468" s="16">
        <f t="shared" si="132"/>
        <v>1.827</v>
      </c>
      <c r="AK468" s="16">
        <f t="shared" si="133"/>
        <v>1.8563000000000001</v>
      </c>
      <c r="AL468" s="16">
        <f t="shared" si="134"/>
        <v>1.8663000000000001</v>
      </c>
      <c r="AM468" s="16">
        <f t="shared" si="135"/>
        <v>1.9375</v>
      </c>
      <c r="AR468" s="17"/>
      <c r="AS468" s="77"/>
    </row>
    <row r="469" spans="3:45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36"/>
        <v>0</v>
      </c>
      <c r="U469" s="16">
        <f t="shared" si="136"/>
        <v>0</v>
      </c>
      <c r="W469" s="16" t="str">
        <f t="shared" si="120"/>
        <v>115⁄16–8</v>
      </c>
      <c r="X469" s="16" t="str">
        <f t="shared" si="121"/>
        <v>UN</v>
      </c>
      <c r="Y469" s="16" t="str">
        <f t="shared" si="122"/>
        <v>3A</v>
      </c>
      <c r="Z469" s="16" t="str">
        <f>CONCATENATE(Table6[[#This Row],[Column1]]," ",Table6[[#This Row],[Column2]]," ",Table6[[#This Row],[Column3]])</f>
        <v>115⁄16–8 UN 3A</v>
      </c>
      <c r="AA469" s="16">
        <f t="shared" si="123"/>
        <v>0</v>
      </c>
      <c r="AB469" s="16">
        <f t="shared" si="124"/>
        <v>1.9375</v>
      </c>
      <c r="AC469" s="16">
        <f t="shared" si="125"/>
        <v>1.9225000000000001</v>
      </c>
      <c r="AD469" s="16" t="str">
        <f t="shared" si="126"/>
        <v>—</v>
      </c>
      <c r="AE469" s="16">
        <f t="shared" si="127"/>
        <v>1.8563000000000001</v>
      </c>
      <c r="AF469" s="16">
        <f t="shared" si="128"/>
        <v>1.8505</v>
      </c>
      <c r="AG469" s="16">
        <f t="shared" si="129"/>
        <v>1.7887</v>
      </c>
      <c r="AH469" s="16" t="str">
        <f t="shared" si="130"/>
        <v>3B</v>
      </c>
      <c r="AI469" s="16">
        <f t="shared" si="131"/>
        <v>1.802</v>
      </c>
      <c r="AJ469" s="16">
        <f t="shared" si="132"/>
        <v>1.8171999999999999</v>
      </c>
      <c r="AK469" s="16">
        <f t="shared" si="133"/>
        <v>1.8563000000000001</v>
      </c>
      <c r="AL469" s="16">
        <f t="shared" si="134"/>
        <v>1.8637999999999999</v>
      </c>
      <c r="AM469" s="16">
        <f t="shared" si="135"/>
        <v>1.9375</v>
      </c>
      <c r="AR469" s="17"/>
      <c r="AS469" s="77"/>
    </row>
    <row r="470" spans="3:45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36"/>
        <v>115⁄16–12</v>
      </c>
      <c r="U470" s="16" t="str">
        <f t="shared" si="136"/>
        <v>UN</v>
      </c>
      <c r="W470" s="16" t="str">
        <f t="shared" si="120"/>
        <v>115⁄16–12</v>
      </c>
      <c r="X470" s="16" t="str">
        <f t="shared" si="121"/>
        <v>UN</v>
      </c>
      <c r="Y470" s="16" t="str">
        <f t="shared" si="122"/>
        <v>2A</v>
      </c>
      <c r="Z470" s="16" t="str">
        <f>CONCATENATE(Table6[[#This Row],[Column1]]," ",Table6[[#This Row],[Column2]]," ",Table6[[#This Row],[Column3]])</f>
        <v>115⁄16–12 UN 2A</v>
      </c>
      <c r="AA470" s="16">
        <f t="shared" si="123"/>
        <v>1.8E-3</v>
      </c>
      <c r="AB470" s="16">
        <f t="shared" si="124"/>
        <v>1.9357</v>
      </c>
      <c r="AC470" s="16">
        <f t="shared" si="125"/>
        <v>1.9242999999999999</v>
      </c>
      <c r="AD470" s="16" t="str">
        <f t="shared" si="126"/>
        <v>—</v>
      </c>
      <c r="AE470" s="16">
        <f t="shared" si="127"/>
        <v>1.8815999999999999</v>
      </c>
      <c r="AF470" s="16">
        <f t="shared" si="128"/>
        <v>1.8754999999999999</v>
      </c>
      <c r="AG470" s="16">
        <f t="shared" si="129"/>
        <v>1.8365</v>
      </c>
      <c r="AH470" s="16" t="str">
        <f t="shared" si="130"/>
        <v>2B</v>
      </c>
      <c r="AI470" s="16">
        <f t="shared" si="131"/>
        <v>1.847</v>
      </c>
      <c r="AJ470" s="16">
        <f t="shared" si="132"/>
        <v>1.865</v>
      </c>
      <c r="AK470" s="16">
        <f t="shared" si="133"/>
        <v>1.8834</v>
      </c>
      <c r="AL470" s="16">
        <f t="shared" si="134"/>
        <v>1.8913</v>
      </c>
      <c r="AM470" s="16">
        <f t="shared" si="135"/>
        <v>1.9375</v>
      </c>
      <c r="AR470" s="17"/>
      <c r="AS470" s="77"/>
    </row>
    <row r="471" spans="3:45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36"/>
        <v>0</v>
      </c>
      <c r="U471" s="16">
        <f t="shared" si="136"/>
        <v>0</v>
      </c>
      <c r="W471" s="16" t="str">
        <f t="shared" si="120"/>
        <v>115⁄16–12</v>
      </c>
      <c r="X471" s="16" t="str">
        <f t="shared" si="121"/>
        <v>UN</v>
      </c>
      <c r="Y471" s="16" t="str">
        <f t="shared" si="122"/>
        <v>3A</v>
      </c>
      <c r="Z471" s="16" t="str">
        <f>CONCATENATE(Table6[[#This Row],[Column1]]," ",Table6[[#This Row],[Column2]]," ",Table6[[#This Row],[Column3]])</f>
        <v>115⁄16–12 UN 3A</v>
      </c>
      <c r="AA471" s="16">
        <f t="shared" si="123"/>
        <v>0</v>
      </c>
      <c r="AB471" s="16">
        <f t="shared" si="124"/>
        <v>1.9375</v>
      </c>
      <c r="AC471" s="16">
        <f t="shared" si="125"/>
        <v>1.9260999999999999</v>
      </c>
      <c r="AD471" s="16" t="str">
        <f t="shared" si="126"/>
        <v>—</v>
      </c>
      <c r="AE471" s="16">
        <f t="shared" si="127"/>
        <v>1.8834</v>
      </c>
      <c r="AF471" s="16">
        <f t="shared" si="128"/>
        <v>1.8789</v>
      </c>
      <c r="AG471" s="16">
        <f t="shared" si="129"/>
        <v>1.8383</v>
      </c>
      <c r="AH471" s="16" t="str">
        <f t="shared" si="130"/>
        <v>3B</v>
      </c>
      <c r="AI471" s="16">
        <f t="shared" si="131"/>
        <v>1.847</v>
      </c>
      <c r="AJ471" s="16">
        <f t="shared" si="132"/>
        <v>1.8573</v>
      </c>
      <c r="AK471" s="16">
        <f t="shared" si="133"/>
        <v>1.8834</v>
      </c>
      <c r="AL471" s="16">
        <f t="shared" si="134"/>
        <v>1.8893</v>
      </c>
      <c r="AM471" s="16">
        <f t="shared" si="135"/>
        <v>1.9375</v>
      </c>
      <c r="AR471" s="17"/>
      <c r="AS471" s="77"/>
    </row>
    <row r="472" spans="3:45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36"/>
        <v>115⁄16–16</v>
      </c>
      <c r="U472" s="16" t="str">
        <f t="shared" si="136"/>
        <v>UN</v>
      </c>
      <c r="W472" s="16" t="str">
        <f t="shared" si="120"/>
        <v>115⁄16–16</v>
      </c>
      <c r="X472" s="16" t="str">
        <f t="shared" si="121"/>
        <v>UN</v>
      </c>
      <c r="Y472" s="16" t="str">
        <f t="shared" si="122"/>
        <v>2A</v>
      </c>
      <c r="Z472" s="16" t="str">
        <f>CONCATENATE(Table6[[#This Row],[Column1]]," ",Table6[[#This Row],[Column2]]," ",Table6[[#This Row],[Column3]])</f>
        <v>115⁄16–16 UN 2A</v>
      </c>
      <c r="AA472" s="16">
        <f t="shared" si="123"/>
        <v>1.6000000000000001E-3</v>
      </c>
      <c r="AB472" s="16">
        <f t="shared" si="124"/>
        <v>1.9359</v>
      </c>
      <c r="AC472" s="16">
        <f t="shared" si="125"/>
        <v>1.9265000000000001</v>
      </c>
      <c r="AD472" s="16" t="str">
        <f t="shared" si="126"/>
        <v>—</v>
      </c>
      <c r="AE472" s="16">
        <f t="shared" si="127"/>
        <v>1.8953</v>
      </c>
      <c r="AF472" s="16">
        <f t="shared" si="128"/>
        <v>1.8898999999999999</v>
      </c>
      <c r="AG472" s="16">
        <f t="shared" si="129"/>
        <v>1.8613999999999999</v>
      </c>
      <c r="AH472" s="16" t="str">
        <f t="shared" si="130"/>
        <v>2B</v>
      </c>
      <c r="AI472" s="16">
        <f t="shared" si="131"/>
        <v>1.87</v>
      </c>
      <c r="AJ472" s="16">
        <f t="shared" si="132"/>
        <v>1.8839999999999999</v>
      </c>
      <c r="AK472" s="16">
        <f t="shared" si="133"/>
        <v>1.8969</v>
      </c>
      <c r="AL472" s="16">
        <f t="shared" si="134"/>
        <v>1.9038999999999999</v>
      </c>
      <c r="AM472" s="16">
        <f t="shared" si="135"/>
        <v>1.9375</v>
      </c>
      <c r="AR472" s="17"/>
      <c r="AS472" s="77"/>
    </row>
    <row r="473" spans="3:45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36"/>
        <v>0</v>
      </c>
      <c r="U473" s="16">
        <f t="shared" si="136"/>
        <v>0</v>
      </c>
      <c r="W473" s="16" t="str">
        <f t="shared" si="120"/>
        <v>115⁄16–16</v>
      </c>
      <c r="X473" s="16" t="str">
        <f t="shared" si="121"/>
        <v>UN</v>
      </c>
      <c r="Y473" s="16" t="str">
        <f t="shared" si="122"/>
        <v>3A</v>
      </c>
      <c r="Z473" s="16" t="str">
        <f>CONCATENATE(Table6[[#This Row],[Column1]]," ",Table6[[#This Row],[Column2]]," ",Table6[[#This Row],[Column3]])</f>
        <v>115⁄16–16 UN 3A</v>
      </c>
      <c r="AA473" s="16">
        <f t="shared" si="123"/>
        <v>0</v>
      </c>
      <c r="AB473" s="16">
        <f t="shared" si="124"/>
        <v>1.9375</v>
      </c>
      <c r="AC473" s="16">
        <f t="shared" si="125"/>
        <v>1.9280999999999999</v>
      </c>
      <c r="AD473" s="16" t="str">
        <f t="shared" si="126"/>
        <v>—</v>
      </c>
      <c r="AE473" s="16">
        <f t="shared" si="127"/>
        <v>1.8969</v>
      </c>
      <c r="AF473" s="16">
        <f t="shared" si="128"/>
        <v>1.8929</v>
      </c>
      <c r="AG473" s="16">
        <f t="shared" si="129"/>
        <v>1.863</v>
      </c>
      <c r="AH473" s="16" t="str">
        <f t="shared" si="130"/>
        <v>3B</v>
      </c>
      <c r="AI473" s="16">
        <f t="shared" si="131"/>
        <v>1.87</v>
      </c>
      <c r="AJ473" s="16">
        <f t="shared" si="132"/>
        <v>1.8783000000000001</v>
      </c>
      <c r="AK473" s="16">
        <f t="shared" si="133"/>
        <v>1.8969</v>
      </c>
      <c r="AL473" s="16">
        <f t="shared" si="134"/>
        <v>1.9020999999999999</v>
      </c>
      <c r="AM473" s="16">
        <f t="shared" si="135"/>
        <v>1.9375</v>
      </c>
      <c r="AR473" s="17"/>
      <c r="AS473" s="77"/>
    </row>
    <row r="474" spans="3:45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36"/>
        <v>115⁄16–20</v>
      </c>
      <c r="U474" s="16" t="str">
        <f t="shared" si="136"/>
        <v>UN</v>
      </c>
      <c r="W474" s="16" t="str">
        <f t="shared" si="120"/>
        <v>115⁄16–20</v>
      </c>
      <c r="X474" s="16" t="str">
        <f t="shared" si="121"/>
        <v>UN</v>
      </c>
      <c r="Y474" s="16" t="str">
        <f t="shared" si="122"/>
        <v>2A</v>
      </c>
      <c r="Z474" s="16" t="str">
        <f>CONCATENATE(Table6[[#This Row],[Column1]]," ",Table6[[#This Row],[Column2]]," ",Table6[[#This Row],[Column3]])</f>
        <v>115⁄16–20 UN 2A</v>
      </c>
      <c r="AA474" s="16">
        <f t="shared" si="123"/>
        <v>1.5E-3</v>
      </c>
      <c r="AB474" s="16">
        <f t="shared" si="124"/>
        <v>1.9359999999999999</v>
      </c>
      <c r="AC474" s="16">
        <f t="shared" si="125"/>
        <v>1.9278999999999999</v>
      </c>
      <c r="AD474" s="16" t="str">
        <f t="shared" si="126"/>
        <v>—</v>
      </c>
      <c r="AE474" s="16">
        <f t="shared" si="127"/>
        <v>1.9035</v>
      </c>
      <c r="AF474" s="16">
        <f t="shared" si="128"/>
        <v>1.8986000000000001</v>
      </c>
      <c r="AG474" s="16">
        <f t="shared" si="129"/>
        <v>1.8765000000000001</v>
      </c>
      <c r="AH474" s="16" t="str">
        <f t="shared" si="130"/>
        <v>2B</v>
      </c>
      <c r="AI474" s="16">
        <f t="shared" si="131"/>
        <v>1.883</v>
      </c>
      <c r="AJ474" s="16">
        <f t="shared" si="132"/>
        <v>1.895</v>
      </c>
      <c r="AK474" s="16">
        <f t="shared" si="133"/>
        <v>1.905</v>
      </c>
      <c r="AL474" s="16">
        <f t="shared" si="134"/>
        <v>1.9114</v>
      </c>
      <c r="AM474" s="16">
        <f t="shared" si="135"/>
        <v>1.9375</v>
      </c>
      <c r="AR474" s="17"/>
      <c r="AS474" s="77"/>
    </row>
    <row r="475" spans="3:45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si="136"/>
        <v>0</v>
      </c>
      <c r="U475" s="16">
        <f t="shared" si="136"/>
        <v>0</v>
      </c>
      <c r="W475" s="16" t="str">
        <f t="shared" si="120"/>
        <v>115⁄16–20</v>
      </c>
      <c r="X475" s="16" t="str">
        <f t="shared" si="121"/>
        <v>UN</v>
      </c>
      <c r="Y475" s="16" t="str">
        <f t="shared" si="122"/>
        <v>3A</v>
      </c>
      <c r="Z475" s="16" t="str">
        <f>CONCATENATE(Table6[[#This Row],[Column1]]," ",Table6[[#This Row],[Column2]]," ",Table6[[#This Row],[Column3]])</f>
        <v>115⁄16–20 UN 3A</v>
      </c>
      <c r="AA475" s="16">
        <f t="shared" si="123"/>
        <v>0</v>
      </c>
      <c r="AB475" s="16">
        <f t="shared" si="124"/>
        <v>1.9375</v>
      </c>
      <c r="AC475" s="16">
        <f t="shared" si="125"/>
        <v>1.9294</v>
      </c>
      <c r="AD475" s="16" t="str">
        <f t="shared" si="126"/>
        <v>—</v>
      </c>
      <c r="AE475" s="16">
        <f t="shared" si="127"/>
        <v>1.905</v>
      </c>
      <c r="AF475" s="16">
        <f t="shared" si="128"/>
        <v>1.9013</v>
      </c>
      <c r="AG475" s="16">
        <f t="shared" si="129"/>
        <v>1.8779999999999999</v>
      </c>
      <c r="AH475" s="16" t="str">
        <f t="shared" si="130"/>
        <v>3B</v>
      </c>
      <c r="AI475" s="16">
        <f t="shared" si="131"/>
        <v>1.883</v>
      </c>
      <c r="AJ475" s="16">
        <f t="shared" si="132"/>
        <v>1.8912</v>
      </c>
      <c r="AK475" s="16">
        <f t="shared" si="133"/>
        <v>1.905</v>
      </c>
      <c r="AL475" s="16">
        <f t="shared" si="134"/>
        <v>1.9097999999999999</v>
      </c>
      <c r="AM475" s="16">
        <f t="shared" si="135"/>
        <v>1.9375</v>
      </c>
      <c r="AR475" s="17"/>
      <c r="AS475" s="77"/>
    </row>
    <row r="476" spans="3:45" x14ac:dyDescent="0.25">
      <c r="C476" s="16" t="s">
        <v>794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36"/>
        <v>2–41⁄2</v>
      </c>
      <c r="U476" s="16" t="str">
        <f t="shared" si="136"/>
        <v>UNC</v>
      </c>
      <c r="W476" s="16" t="str">
        <f t="shared" si="120"/>
        <v>2–41⁄2</v>
      </c>
      <c r="X476" s="16" t="str">
        <f t="shared" si="121"/>
        <v>UNC</v>
      </c>
      <c r="Y476" s="16" t="str">
        <f t="shared" si="122"/>
        <v>1A</v>
      </c>
      <c r="Z476" s="16" t="str">
        <f>CONCATENATE(Table6[[#This Row],[Column1]]," ",Table6[[#This Row],[Column2]]," ",Table6[[#This Row],[Column3]])</f>
        <v>2–41⁄2 UNC 1A</v>
      </c>
      <c r="AA476" s="16">
        <f t="shared" si="123"/>
        <v>2.8999999999999998E-3</v>
      </c>
      <c r="AB476" s="16">
        <f t="shared" si="124"/>
        <v>1.9971000000000001</v>
      </c>
      <c r="AC476" s="16">
        <f t="shared" si="125"/>
        <v>1.9641</v>
      </c>
      <c r="AD476" s="16" t="str">
        <f t="shared" si="126"/>
        <v>—</v>
      </c>
      <c r="AE476" s="16">
        <f t="shared" si="127"/>
        <v>1.8528</v>
      </c>
      <c r="AF476" s="16">
        <f t="shared" si="128"/>
        <v>1.8385</v>
      </c>
      <c r="AG476" s="16">
        <f t="shared" si="129"/>
        <v>1.7323999999999999</v>
      </c>
      <c r="AH476" s="16" t="str">
        <f t="shared" si="130"/>
        <v>1B</v>
      </c>
      <c r="AI476" s="16">
        <f t="shared" si="131"/>
        <v>1.7589999999999999</v>
      </c>
      <c r="AJ476" s="16">
        <f t="shared" si="132"/>
        <v>1.7949999999999999</v>
      </c>
      <c r="AK476" s="16">
        <f t="shared" si="133"/>
        <v>1.8556999999999999</v>
      </c>
      <c r="AL476" s="16">
        <f t="shared" si="134"/>
        <v>1.8743000000000001</v>
      </c>
      <c r="AM476" s="16">
        <f t="shared" si="135"/>
        <v>2</v>
      </c>
      <c r="AR476" s="17"/>
      <c r="AS476" s="77"/>
    </row>
    <row r="477" spans="3:45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36"/>
        <v>0</v>
      </c>
      <c r="U477" s="16">
        <f t="shared" si="136"/>
        <v>0</v>
      </c>
      <c r="W477" s="16" t="str">
        <f t="shared" si="120"/>
        <v>2–41⁄2</v>
      </c>
      <c r="X477" s="16" t="str">
        <f t="shared" si="121"/>
        <v>UNC</v>
      </c>
      <c r="Y477" s="16" t="str">
        <f t="shared" si="122"/>
        <v>2A</v>
      </c>
      <c r="Z477" s="16" t="str">
        <f>CONCATENATE(Table6[[#This Row],[Column1]]," ",Table6[[#This Row],[Column2]]," ",Table6[[#This Row],[Column3]])</f>
        <v>2–41⁄2 UNC 2A</v>
      </c>
      <c r="AA477" s="16">
        <f t="shared" si="123"/>
        <v>2.8999999999999998E-3</v>
      </c>
      <c r="AB477" s="16">
        <f t="shared" si="124"/>
        <v>1.9971000000000001</v>
      </c>
      <c r="AC477" s="16">
        <f t="shared" si="125"/>
        <v>1.9751000000000001</v>
      </c>
      <c r="AD477" s="16">
        <f t="shared" si="126"/>
        <v>1.9641</v>
      </c>
      <c r="AE477" s="16">
        <f t="shared" si="127"/>
        <v>1.8528</v>
      </c>
      <c r="AF477" s="16">
        <f t="shared" si="128"/>
        <v>1.8432999999999999</v>
      </c>
      <c r="AG477" s="16">
        <f t="shared" si="129"/>
        <v>1.7323999999999999</v>
      </c>
      <c r="AH477" s="16" t="str">
        <f t="shared" si="130"/>
        <v>2B</v>
      </c>
      <c r="AI477" s="16">
        <f t="shared" si="131"/>
        <v>1.7589999999999999</v>
      </c>
      <c r="AJ477" s="16">
        <f t="shared" si="132"/>
        <v>1.7949999999999999</v>
      </c>
      <c r="AK477" s="16">
        <f t="shared" si="133"/>
        <v>1.8556999999999999</v>
      </c>
      <c r="AL477" s="16">
        <f t="shared" si="134"/>
        <v>1.8681000000000001</v>
      </c>
      <c r="AM477" s="16">
        <f t="shared" si="135"/>
        <v>2</v>
      </c>
      <c r="AR477" s="17"/>
      <c r="AS477" s="77"/>
    </row>
    <row r="478" spans="3:45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36"/>
        <v>0</v>
      </c>
      <c r="U478" s="16">
        <f t="shared" si="136"/>
        <v>0</v>
      </c>
      <c r="W478" s="16" t="str">
        <f t="shared" si="120"/>
        <v>2–41⁄2</v>
      </c>
      <c r="X478" s="16" t="str">
        <f t="shared" si="121"/>
        <v>UNC</v>
      </c>
      <c r="Y478" s="16" t="str">
        <f t="shared" si="122"/>
        <v>3A</v>
      </c>
      <c r="Z478" s="16" t="str">
        <f>CONCATENATE(Table6[[#This Row],[Column1]]," ",Table6[[#This Row],[Column2]]," ",Table6[[#This Row],[Column3]])</f>
        <v>2–41⁄2 UNC 3A</v>
      </c>
      <c r="AA478" s="16">
        <f t="shared" si="123"/>
        <v>0</v>
      </c>
      <c r="AB478" s="16">
        <f t="shared" si="124"/>
        <v>2</v>
      </c>
      <c r="AC478" s="16">
        <f t="shared" si="125"/>
        <v>1.978</v>
      </c>
      <c r="AD478" s="16" t="str">
        <f t="shared" si="126"/>
        <v>—</v>
      </c>
      <c r="AE478" s="16">
        <f t="shared" si="127"/>
        <v>1.8556999999999999</v>
      </c>
      <c r="AF478" s="16">
        <f t="shared" si="128"/>
        <v>1.8486</v>
      </c>
      <c r="AG478" s="16">
        <f t="shared" si="129"/>
        <v>1.7353000000000001</v>
      </c>
      <c r="AH478" s="16" t="str">
        <f t="shared" si="130"/>
        <v>3B</v>
      </c>
      <c r="AI478" s="16">
        <f t="shared" si="131"/>
        <v>1.7589999999999999</v>
      </c>
      <c r="AJ478" s="16">
        <f t="shared" si="132"/>
        <v>1.7861</v>
      </c>
      <c r="AK478" s="16">
        <f t="shared" si="133"/>
        <v>1.8556999999999999</v>
      </c>
      <c r="AL478" s="16">
        <f t="shared" si="134"/>
        <v>1.865</v>
      </c>
      <c r="AM478" s="16">
        <f t="shared" si="135"/>
        <v>2</v>
      </c>
      <c r="AR478" s="17"/>
      <c r="AS478" s="77"/>
    </row>
    <row r="479" spans="3:45" x14ac:dyDescent="0.25">
      <c r="C479" s="16" t="s">
        <v>795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36"/>
        <v>2–6</v>
      </c>
      <c r="U479" s="16" t="str">
        <f t="shared" si="136"/>
        <v>UN</v>
      </c>
      <c r="W479" s="16" t="str">
        <f t="shared" si="120"/>
        <v>2–6</v>
      </c>
      <c r="X479" s="16" t="str">
        <f t="shared" si="121"/>
        <v>UN</v>
      </c>
      <c r="Y479" s="16" t="str">
        <f t="shared" si="122"/>
        <v>2A</v>
      </c>
      <c r="Z479" s="16" t="str">
        <f>CONCATENATE(Table6[[#This Row],[Column1]]," ",Table6[[#This Row],[Column2]]," ",Table6[[#This Row],[Column3]])</f>
        <v>2–6 UN 2A</v>
      </c>
      <c r="AA479" s="16">
        <f t="shared" si="123"/>
        <v>2.5999999999999999E-3</v>
      </c>
      <c r="AB479" s="16">
        <f t="shared" si="124"/>
        <v>1.9974000000000001</v>
      </c>
      <c r="AC479" s="16">
        <f t="shared" si="125"/>
        <v>1.9792000000000001</v>
      </c>
      <c r="AD479" s="16" t="str">
        <f t="shared" si="126"/>
        <v>—</v>
      </c>
      <c r="AE479" s="16">
        <f t="shared" si="127"/>
        <v>1.8891</v>
      </c>
      <c r="AF479" s="16">
        <f t="shared" si="128"/>
        <v>1.8805000000000001</v>
      </c>
      <c r="AG479" s="16">
        <f t="shared" si="129"/>
        <v>1.7989999999999999</v>
      </c>
      <c r="AH479" s="16" t="str">
        <f t="shared" si="130"/>
        <v>2B</v>
      </c>
      <c r="AI479" s="16">
        <f t="shared" si="131"/>
        <v>1.82</v>
      </c>
      <c r="AJ479" s="16">
        <f t="shared" si="132"/>
        <v>1.85</v>
      </c>
      <c r="AK479" s="16">
        <f t="shared" si="133"/>
        <v>1.8916999999999999</v>
      </c>
      <c r="AL479" s="16">
        <f t="shared" si="134"/>
        <v>1.9028</v>
      </c>
      <c r="AM479" s="16">
        <f t="shared" si="135"/>
        <v>2</v>
      </c>
      <c r="AR479" s="17"/>
      <c r="AS479" s="77"/>
    </row>
    <row r="480" spans="3:45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36"/>
        <v>0</v>
      </c>
      <c r="U480" s="16">
        <f t="shared" si="136"/>
        <v>0</v>
      </c>
      <c r="W480" s="16" t="str">
        <f t="shared" si="120"/>
        <v>2–6</v>
      </c>
      <c r="X480" s="16" t="str">
        <f t="shared" si="121"/>
        <v>UN</v>
      </c>
      <c r="Y480" s="16" t="str">
        <f t="shared" si="122"/>
        <v>3A</v>
      </c>
      <c r="Z480" s="16" t="str">
        <f>CONCATENATE(Table6[[#This Row],[Column1]]," ",Table6[[#This Row],[Column2]]," ",Table6[[#This Row],[Column3]])</f>
        <v>2–6 UN 3A</v>
      </c>
      <c r="AA480" s="16">
        <f t="shared" si="123"/>
        <v>0</v>
      </c>
      <c r="AB480" s="16">
        <f t="shared" si="124"/>
        <v>2</v>
      </c>
      <c r="AC480" s="16">
        <f t="shared" si="125"/>
        <v>1.9818</v>
      </c>
      <c r="AD480" s="16" t="str">
        <f t="shared" si="126"/>
        <v>—</v>
      </c>
      <c r="AE480" s="16">
        <f t="shared" si="127"/>
        <v>1.8916999999999999</v>
      </c>
      <c r="AF480" s="16">
        <f t="shared" si="128"/>
        <v>1.8853</v>
      </c>
      <c r="AG480" s="16">
        <f t="shared" si="129"/>
        <v>1.8016000000000001</v>
      </c>
      <c r="AH480" s="16" t="str">
        <f t="shared" si="130"/>
        <v>3B</v>
      </c>
      <c r="AI480" s="16">
        <f t="shared" si="131"/>
        <v>1.82</v>
      </c>
      <c r="AJ480" s="16">
        <f t="shared" si="132"/>
        <v>1.8395999999999999</v>
      </c>
      <c r="AK480" s="16">
        <f t="shared" si="133"/>
        <v>1.8916999999999999</v>
      </c>
      <c r="AL480" s="16">
        <f t="shared" si="134"/>
        <v>1.9</v>
      </c>
      <c r="AM480" s="16">
        <f t="shared" si="135"/>
        <v>2</v>
      </c>
      <c r="AR480" s="17"/>
      <c r="AS480" s="77"/>
    </row>
    <row r="481" spans="3:45" x14ac:dyDescent="0.25">
      <c r="C481" s="16" t="s">
        <v>796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36"/>
        <v>2–8</v>
      </c>
      <c r="U481" s="16" t="str">
        <f t="shared" si="136"/>
        <v>UN</v>
      </c>
      <c r="W481" s="16" t="str">
        <f t="shared" si="120"/>
        <v>2–8</v>
      </c>
      <c r="X481" s="16" t="str">
        <f t="shared" si="121"/>
        <v>UN</v>
      </c>
      <c r="Y481" s="16" t="str">
        <f t="shared" si="122"/>
        <v>2A</v>
      </c>
      <c r="Z481" s="16" t="str">
        <f>CONCATENATE(Table6[[#This Row],[Column1]]," ",Table6[[#This Row],[Column2]]," ",Table6[[#This Row],[Column3]])</f>
        <v>2–8 UN 2A</v>
      </c>
      <c r="AA481" s="16">
        <f t="shared" si="123"/>
        <v>2.3E-3</v>
      </c>
      <c r="AB481" s="16">
        <f t="shared" si="124"/>
        <v>1.9977</v>
      </c>
      <c r="AC481" s="16">
        <f t="shared" si="125"/>
        <v>1.9826999999999999</v>
      </c>
      <c r="AD481" s="16">
        <f t="shared" si="126"/>
        <v>1.9752000000000001</v>
      </c>
      <c r="AE481" s="16">
        <f t="shared" si="127"/>
        <v>1.9165000000000001</v>
      </c>
      <c r="AF481" s="16">
        <f t="shared" si="128"/>
        <v>1.9087000000000001</v>
      </c>
      <c r="AG481" s="16">
        <f t="shared" si="129"/>
        <v>1.8489</v>
      </c>
      <c r="AH481" s="16" t="str">
        <f t="shared" si="130"/>
        <v>2B</v>
      </c>
      <c r="AI481" s="16">
        <f t="shared" si="131"/>
        <v>1.865</v>
      </c>
      <c r="AJ481" s="16">
        <f t="shared" si="132"/>
        <v>1.89</v>
      </c>
      <c r="AK481" s="16">
        <f t="shared" si="133"/>
        <v>1.9188000000000001</v>
      </c>
      <c r="AL481" s="16">
        <f t="shared" si="134"/>
        <v>1.9289000000000001</v>
      </c>
      <c r="AM481" s="16">
        <f t="shared" si="135"/>
        <v>2</v>
      </c>
      <c r="AR481" s="17"/>
      <c r="AS481" s="77"/>
    </row>
    <row r="482" spans="3:45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36"/>
        <v>0</v>
      </c>
      <c r="U482" s="16">
        <f t="shared" si="136"/>
        <v>0</v>
      </c>
      <c r="W482" s="16" t="str">
        <f t="shared" si="120"/>
        <v>2–8</v>
      </c>
      <c r="X482" s="16" t="str">
        <f t="shared" si="121"/>
        <v>UN</v>
      </c>
      <c r="Y482" s="16" t="str">
        <f t="shared" si="122"/>
        <v>3A</v>
      </c>
      <c r="Z482" s="16" t="str">
        <f>CONCATENATE(Table6[[#This Row],[Column1]]," ",Table6[[#This Row],[Column2]]," ",Table6[[#This Row],[Column3]])</f>
        <v>2–8 UN 3A</v>
      </c>
      <c r="AA482" s="16">
        <f t="shared" si="123"/>
        <v>0</v>
      </c>
      <c r="AB482" s="16">
        <f t="shared" si="124"/>
        <v>2</v>
      </c>
      <c r="AC482" s="16">
        <f t="shared" si="125"/>
        <v>1.9850000000000001</v>
      </c>
      <c r="AD482" s="16" t="str">
        <f t="shared" si="126"/>
        <v>—</v>
      </c>
      <c r="AE482" s="16">
        <f t="shared" si="127"/>
        <v>1.9188000000000001</v>
      </c>
      <c r="AF482" s="16">
        <f t="shared" si="128"/>
        <v>1.913</v>
      </c>
      <c r="AG482" s="16">
        <f t="shared" si="129"/>
        <v>1.8512</v>
      </c>
      <c r="AH482" s="16" t="str">
        <f t="shared" si="130"/>
        <v>3B</v>
      </c>
      <c r="AI482" s="16">
        <f t="shared" si="131"/>
        <v>1.865</v>
      </c>
      <c r="AJ482" s="16">
        <f t="shared" si="132"/>
        <v>1.8796999999999999</v>
      </c>
      <c r="AK482" s="16">
        <f t="shared" si="133"/>
        <v>1.9188000000000001</v>
      </c>
      <c r="AL482" s="16">
        <f t="shared" si="134"/>
        <v>1.9263999999999999</v>
      </c>
      <c r="AM482" s="16">
        <f t="shared" si="135"/>
        <v>2</v>
      </c>
      <c r="AR482" s="17"/>
      <c r="AS482" s="77"/>
    </row>
    <row r="483" spans="3:45" x14ac:dyDescent="0.25">
      <c r="C483" s="16" t="s">
        <v>797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36"/>
        <v>2–10</v>
      </c>
      <c r="U483" s="16" t="str">
        <f t="shared" si="136"/>
        <v>UNS</v>
      </c>
      <c r="W483" s="16" t="str">
        <f t="shared" si="120"/>
        <v>2–10</v>
      </c>
      <c r="X483" s="16" t="str">
        <f t="shared" si="121"/>
        <v>UNS</v>
      </c>
      <c r="Y483" s="16" t="str">
        <f t="shared" si="122"/>
        <v>2A</v>
      </c>
      <c r="Z483" s="16" t="str">
        <f>CONCATENATE(Table6[[#This Row],[Column1]]," ",Table6[[#This Row],[Column2]]," ",Table6[[#This Row],[Column3]])</f>
        <v>2–10 UNS 2A</v>
      </c>
      <c r="AA483" s="16">
        <f t="shared" si="123"/>
        <v>2E-3</v>
      </c>
      <c r="AB483" s="16">
        <f t="shared" si="124"/>
        <v>1.998</v>
      </c>
      <c r="AC483" s="16">
        <f t="shared" si="125"/>
        <v>1.9851000000000001</v>
      </c>
      <c r="AD483" s="16" t="str">
        <f t="shared" si="126"/>
        <v>—</v>
      </c>
      <c r="AE483" s="16">
        <f t="shared" si="127"/>
        <v>1.9330000000000001</v>
      </c>
      <c r="AF483" s="16">
        <f t="shared" si="128"/>
        <v>1.9265000000000001</v>
      </c>
      <c r="AG483" s="16">
        <f t="shared" si="129"/>
        <v>1.879</v>
      </c>
      <c r="AH483" s="16" t="str">
        <f t="shared" si="130"/>
        <v>2B</v>
      </c>
      <c r="AI483" s="16">
        <f t="shared" si="131"/>
        <v>1.8919999999999999</v>
      </c>
      <c r="AJ483" s="16">
        <f t="shared" si="132"/>
        <v>1.913</v>
      </c>
      <c r="AK483" s="16">
        <f t="shared" si="133"/>
        <v>1.9350000000000001</v>
      </c>
      <c r="AL483" s="16">
        <f t="shared" si="134"/>
        <v>1.9435</v>
      </c>
      <c r="AM483" s="16">
        <f t="shared" si="135"/>
        <v>2</v>
      </c>
      <c r="AR483" s="17"/>
      <c r="AS483" s="77"/>
    </row>
    <row r="484" spans="3:45" x14ac:dyDescent="0.25">
      <c r="C484" s="16" t="s">
        <v>798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36"/>
        <v>2–12</v>
      </c>
      <c r="U484" s="16" t="str">
        <f t="shared" si="136"/>
        <v>UN</v>
      </c>
      <c r="W484" s="16" t="str">
        <f t="shared" si="120"/>
        <v>2–12</v>
      </c>
      <c r="X484" s="16" t="str">
        <f t="shared" si="121"/>
        <v>UN</v>
      </c>
      <c r="Y484" s="16" t="str">
        <f t="shared" si="122"/>
        <v>2A</v>
      </c>
      <c r="Z484" s="16" t="str">
        <f>CONCATENATE(Table6[[#This Row],[Column1]]," ",Table6[[#This Row],[Column2]]," ",Table6[[#This Row],[Column3]])</f>
        <v>2–12 UN 2A</v>
      </c>
      <c r="AA484" s="16">
        <f t="shared" si="123"/>
        <v>1.8E-3</v>
      </c>
      <c r="AB484" s="16">
        <f t="shared" si="124"/>
        <v>1.9982</v>
      </c>
      <c r="AC484" s="16">
        <f t="shared" si="125"/>
        <v>1.9867999999999999</v>
      </c>
      <c r="AD484" s="16" t="str">
        <f t="shared" si="126"/>
        <v>—</v>
      </c>
      <c r="AE484" s="16">
        <f t="shared" si="127"/>
        <v>1.9440999999999999</v>
      </c>
      <c r="AF484" s="16">
        <f t="shared" si="128"/>
        <v>1.9379999999999999</v>
      </c>
      <c r="AG484" s="16">
        <f t="shared" si="129"/>
        <v>1.899</v>
      </c>
      <c r="AH484" s="16" t="str">
        <f t="shared" si="130"/>
        <v>2B</v>
      </c>
      <c r="AI484" s="16">
        <f t="shared" si="131"/>
        <v>1.91</v>
      </c>
      <c r="AJ484" s="16">
        <f t="shared" si="132"/>
        <v>1.9279999999999999</v>
      </c>
      <c r="AK484" s="16">
        <f t="shared" si="133"/>
        <v>1.9459</v>
      </c>
      <c r="AL484" s="16">
        <f t="shared" si="134"/>
        <v>1.9538</v>
      </c>
      <c r="AM484" s="16">
        <f t="shared" si="135"/>
        <v>2</v>
      </c>
      <c r="AR484" s="17"/>
      <c r="AS484" s="77"/>
    </row>
    <row r="485" spans="3:45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36"/>
        <v>0</v>
      </c>
      <c r="U485" s="16">
        <f t="shared" si="136"/>
        <v>0</v>
      </c>
      <c r="W485" s="16" t="str">
        <f t="shared" si="120"/>
        <v>2–12</v>
      </c>
      <c r="X485" s="16" t="str">
        <f t="shared" si="121"/>
        <v>UN</v>
      </c>
      <c r="Y485" s="16" t="str">
        <f t="shared" si="122"/>
        <v>3A</v>
      </c>
      <c r="Z485" s="16" t="str">
        <f>CONCATENATE(Table6[[#This Row],[Column1]]," ",Table6[[#This Row],[Column2]]," ",Table6[[#This Row],[Column3]])</f>
        <v>2–12 UN 3A</v>
      </c>
      <c r="AA485" s="16">
        <f t="shared" si="123"/>
        <v>0</v>
      </c>
      <c r="AB485" s="16">
        <f t="shared" si="124"/>
        <v>2</v>
      </c>
      <c r="AC485" s="16">
        <f t="shared" si="125"/>
        <v>1.9885999999999999</v>
      </c>
      <c r="AD485" s="16" t="str">
        <f t="shared" si="126"/>
        <v>—</v>
      </c>
      <c r="AE485" s="16">
        <f t="shared" si="127"/>
        <v>1.9459</v>
      </c>
      <c r="AF485" s="16">
        <f t="shared" si="128"/>
        <v>1.9414</v>
      </c>
      <c r="AG485" s="16">
        <f t="shared" si="129"/>
        <v>1.9008</v>
      </c>
      <c r="AH485" s="16" t="str">
        <f t="shared" si="130"/>
        <v>3B</v>
      </c>
      <c r="AI485" s="16">
        <f t="shared" si="131"/>
        <v>1.91</v>
      </c>
      <c r="AJ485" s="16">
        <f t="shared" si="132"/>
        <v>1.9198</v>
      </c>
      <c r="AK485" s="16">
        <f t="shared" si="133"/>
        <v>1.9459</v>
      </c>
      <c r="AL485" s="16">
        <f t="shared" si="134"/>
        <v>1.9518</v>
      </c>
      <c r="AM485" s="16">
        <f t="shared" si="135"/>
        <v>2</v>
      </c>
      <c r="AR485" s="17"/>
      <c r="AS485" s="77"/>
    </row>
    <row r="486" spans="3:45" x14ac:dyDescent="0.25">
      <c r="C486" s="16" t="s">
        <v>799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36"/>
        <v>2–14</v>
      </c>
      <c r="U486" s="16" t="str">
        <f t="shared" si="136"/>
        <v>UNS</v>
      </c>
      <c r="W486" s="16" t="str">
        <f t="shared" si="120"/>
        <v>2–14</v>
      </c>
      <c r="X486" s="16" t="str">
        <f t="shared" si="121"/>
        <v>UNS</v>
      </c>
      <c r="Y486" s="16" t="str">
        <f t="shared" si="122"/>
        <v>2A</v>
      </c>
      <c r="Z486" s="16" t="str">
        <f>CONCATENATE(Table6[[#This Row],[Column1]]," ",Table6[[#This Row],[Column2]]," ",Table6[[#This Row],[Column3]])</f>
        <v>2–14 UNS 2A</v>
      </c>
      <c r="AA486" s="16">
        <f t="shared" si="123"/>
        <v>1.6999999999999999E-3</v>
      </c>
      <c r="AB486" s="16">
        <f t="shared" si="124"/>
        <v>1.9983</v>
      </c>
      <c r="AC486" s="16">
        <f t="shared" si="125"/>
        <v>1.988</v>
      </c>
      <c r="AD486" s="16" t="str">
        <f t="shared" si="126"/>
        <v>—</v>
      </c>
      <c r="AE486" s="16">
        <f t="shared" si="127"/>
        <v>1.9519</v>
      </c>
      <c r="AF486" s="16">
        <f t="shared" si="128"/>
        <v>1.9461999999999999</v>
      </c>
      <c r="AG486" s="16">
        <f t="shared" si="129"/>
        <v>1.9133</v>
      </c>
      <c r="AH486" s="16" t="str">
        <f t="shared" si="130"/>
        <v>2B</v>
      </c>
      <c r="AI486" s="16">
        <f t="shared" si="131"/>
        <v>1.923</v>
      </c>
      <c r="AJ486" s="16">
        <f t="shared" si="132"/>
        <v>1.9379999999999999</v>
      </c>
      <c r="AK486" s="16">
        <f t="shared" si="133"/>
        <v>1.9536</v>
      </c>
      <c r="AL486" s="16">
        <f t="shared" si="134"/>
        <v>1.9610000000000001</v>
      </c>
      <c r="AM486" s="16">
        <f t="shared" si="135"/>
        <v>2</v>
      </c>
      <c r="AR486" s="17"/>
      <c r="AS486" s="77"/>
    </row>
    <row r="487" spans="3:45" x14ac:dyDescent="0.25">
      <c r="C487" s="16" t="s">
        <v>800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36"/>
        <v>2–16</v>
      </c>
      <c r="U487" s="16" t="str">
        <f t="shared" si="136"/>
        <v>UN</v>
      </c>
      <c r="W487" s="16" t="str">
        <f t="shared" si="120"/>
        <v>2–16</v>
      </c>
      <c r="X487" s="16" t="str">
        <f t="shared" si="121"/>
        <v>UN</v>
      </c>
      <c r="Y487" s="16" t="str">
        <f t="shared" si="122"/>
        <v>2A</v>
      </c>
      <c r="Z487" s="16" t="str">
        <f>CONCATENATE(Table6[[#This Row],[Column1]]," ",Table6[[#This Row],[Column2]]," ",Table6[[#This Row],[Column3]])</f>
        <v>2–16 UN 2A</v>
      </c>
      <c r="AA487" s="16">
        <f t="shared" si="123"/>
        <v>1.6000000000000001E-3</v>
      </c>
      <c r="AB487" s="16">
        <f t="shared" si="124"/>
        <v>1.9984</v>
      </c>
      <c r="AC487" s="16">
        <f t="shared" si="125"/>
        <v>1.9890000000000001</v>
      </c>
      <c r="AD487" s="16" t="str">
        <f t="shared" si="126"/>
        <v>—</v>
      </c>
      <c r="AE487" s="16">
        <f t="shared" si="127"/>
        <v>1.9578</v>
      </c>
      <c r="AF487" s="16">
        <f t="shared" si="128"/>
        <v>1.9523999999999999</v>
      </c>
      <c r="AG487" s="16">
        <f t="shared" si="129"/>
        <v>1.9238999999999999</v>
      </c>
      <c r="AH487" s="16" t="str">
        <f t="shared" si="130"/>
        <v>2B</v>
      </c>
      <c r="AI487" s="16">
        <f t="shared" si="131"/>
        <v>1.9319999999999999</v>
      </c>
      <c r="AJ487" s="16">
        <f t="shared" si="132"/>
        <v>1.946</v>
      </c>
      <c r="AK487" s="16">
        <f t="shared" si="133"/>
        <v>1.9594</v>
      </c>
      <c r="AL487" s="16">
        <f t="shared" si="134"/>
        <v>1.9663999999999999</v>
      </c>
      <c r="AM487" s="16">
        <f t="shared" si="135"/>
        <v>2</v>
      </c>
      <c r="AR487" s="17"/>
      <c r="AS487" s="77"/>
    </row>
    <row r="488" spans="3:45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36"/>
        <v>0</v>
      </c>
      <c r="U488" s="16">
        <f t="shared" si="136"/>
        <v>0</v>
      </c>
      <c r="W488" s="16" t="str">
        <f t="shared" si="120"/>
        <v>2–16</v>
      </c>
      <c r="X488" s="16" t="str">
        <f t="shared" si="121"/>
        <v>UN</v>
      </c>
      <c r="Y488" s="16" t="str">
        <f t="shared" si="122"/>
        <v>3A</v>
      </c>
      <c r="Z488" s="16" t="str">
        <f>CONCATENATE(Table6[[#This Row],[Column1]]," ",Table6[[#This Row],[Column2]]," ",Table6[[#This Row],[Column3]])</f>
        <v>2–16 UN 3A</v>
      </c>
      <c r="AA488" s="16">
        <f t="shared" si="123"/>
        <v>0</v>
      </c>
      <c r="AB488" s="16">
        <f t="shared" si="124"/>
        <v>2</v>
      </c>
      <c r="AC488" s="16">
        <f t="shared" si="125"/>
        <v>1.9905999999999999</v>
      </c>
      <c r="AD488" s="16" t="str">
        <f t="shared" si="126"/>
        <v>—</v>
      </c>
      <c r="AE488" s="16">
        <f t="shared" si="127"/>
        <v>1.9594</v>
      </c>
      <c r="AF488" s="16">
        <f t="shared" si="128"/>
        <v>1.9554</v>
      </c>
      <c r="AG488" s="16">
        <f t="shared" si="129"/>
        <v>1.9255</v>
      </c>
      <c r="AH488" s="16" t="str">
        <f t="shared" si="130"/>
        <v>3B</v>
      </c>
      <c r="AI488" s="16">
        <f t="shared" si="131"/>
        <v>1.9319999999999999</v>
      </c>
      <c r="AJ488" s="16">
        <f t="shared" si="132"/>
        <v>1.9408000000000001</v>
      </c>
      <c r="AK488" s="16">
        <f t="shared" si="133"/>
        <v>1.9594</v>
      </c>
      <c r="AL488" s="16">
        <f t="shared" si="134"/>
        <v>1.9645999999999999</v>
      </c>
      <c r="AM488" s="16">
        <f t="shared" si="135"/>
        <v>2</v>
      </c>
      <c r="AR488" s="17"/>
      <c r="AS488" s="77"/>
    </row>
    <row r="489" spans="3:45" x14ac:dyDescent="0.25">
      <c r="C489" s="16" t="s">
        <v>801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36"/>
        <v>2–18</v>
      </c>
      <c r="U489" s="16" t="str">
        <f t="shared" si="136"/>
        <v>UNS</v>
      </c>
      <c r="W489" s="16" t="str">
        <f t="shared" si="120"/>
        <v>2–18</v>
      </c>
      <c r="X489" s="16" t="str">
        <f t="shared" si="121"/>
        <v>UNS</v>
      </c>
      <c r="Y489" s="16" t="str">
        <f t="shared" si="122"/>
        <v>2A</v>
      </c>
      <c r="Z489" s="16" t="str">
        <f>CONCATENATE(Table6[[#This Row],[Column1]]," ",Table6[[#This Row],[Column2]]," ",Table6[[#This Row],[Column3]])</f>
        <v>2–18 UNS 2A</v>
      </c>
      <c r="AA489" s="16">
        <f t="shared" si="123"/>
        <v>1.5E-3</v>
      </c>
      <c r="AB489" s="16">
        <f t="shared" si="124"/>
        <v>1.9984999999999999</v>
      </c>
      <c r="AC489" s="16">
        <f t="shared" si="125"/>
        <v>1.9898</v>
      </c>
      <c r="AD489" s="16" t="str">
        <f t="shared" si="126"/>
        <v>—</v>
      </c>
      <c r="AE489" s="16">
        <f t="shared" si="127"/>
        <v>1.9623999999999999</v>
      </c>
      <c r="AF489" s="16">
        <f t="shared" si="128"/>
        <v>1.9573</v>
      </c>
      <c r="AG489" s="16">
        <f t="shared" si="129"/>
        <v>1.9323999999999999</v>
      </c>
      <c r="AH489" s="16" t="str">
        <f t="shared" si="130"/>
        <v>2B</v>
      </c>
      <c r="AI489" s="16">
        <f t="shared" si="131"/>
        <v>1.94</v>
      </c>
      <c r="AJ489" s="16">
        <f t="shared" si="132"/>
        <v>1.9530000000000001</v>
      </c>
      <c r="AK489" s="16">
        <f t="shared" si="133"/>
        <v>1.9639</v>
      </c>
      <c r="AL489" s="16">
        <f t="shared" si="134"/>
        <v>1.9705999999999999</v>
      </c>
      <c r="AM489" s="16">
        <f t="shared" si="135"/>
        <v>2</v>
      </c>
      <c r="AR489" s="17"/>
      <c r="AS489" s="77"/>
    </row>
    <row r="490" spans="3:45" x14ac:dyDescent="0.25">
      <c r="C490" s="16" t="s">
        <v>802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36"/>
        <v>2–20</v>
      </c>
      <c r="U490" s="16" t="str">
        <f t="shared" si="136"/>
        <v>UN</v>
      </c>
      <c r="W490" s="16" t="str">
        <f t="shared" si="120"/>
        <v>2–20</v>
      </c>
      <c r="X490" s="16" t="str">
        <f t="shared" si="121"/>
        <v>UN</v>
      </c>
      <c r="Y490" s="16" t="str">
        <f t="shared" si="122"/>
        <v>2A</v>
      </c>
      <c r="Z490" s="16" t="str">
        <f>CONCATENATE(Table6[[#This Row],[Column1]]," ",Table6[[#This Row],[Column2]]," ",Table6[[#This Row],[Column3]])</f>
        <v>2–20 UN 2A</v>
      </c>
      <c r="AA490" s="16">
        <f t="shared" si="123"/>
        <v>1.5E-3</v>
      </c>
      <c r="AB490" s="16">
        <f t="shared" si="124"/>
        <v>1.9984999999999999</v>
      </c>
      <c r="AC490" s="16">
        <f t="shared" si="125"/>
        <v>1.9903999999999999</v>
      </c>
      <c r="AD490" s="16" t="str">
        <f t="shared" si="126"/>
        <v>—</v>
      </c>
      <c r="AE490" s="16">
        <f t="shared" si="127"/>
        <v>1.966</v>
      </c>
      <c r="AF490" s="16">
        <f t="shared" si="128"/>
        <v>1.9611000000000001</v>
      </c>
      <c r="AG490" s="16">
        <f t="shared" si="129"/>
        <v>1.9390000000000001</v>
      </c>
      <c r="AH490" s="16" t="str">
        <f t="shared" si="130"/>
        <v>2B</v>
      </c>
      <c r="AI490" s="16">
        <f t="shared" si="131"/>
        <v>1.946</v>
      </c>
      <c r="AJ490" s="16">
        <f t="shared" si="132"/>
        <v>1.9570000000000001</v>
      </c>
      <c r="AK490" s="16">
        <f t="shared" si="133"/>
        <v>1.9675</v>
      </c>
      <c r="AL490" s="16">
        <f t="shared" si="134"/>
        <v>1.9739</v>
      </c>
      <c r="AM490" s="16">
        <f t="shared" si="135"/>
        <v>2</v>
      </c>
      <c r="AR490" s="17"/>
      <c r="AS490" s="77"/>
    </row>
    <row r="491" spans="3:45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36"/>
        <v>0</v>
      </c>
      <c r="U491" s="16">
        <f t="shared" si="136"/>
        <v>0</v>
      </c>
      <c r="W491" s="16" t="str">
        <f t="shared" si="120"/>
        <v>2–20</v>
      </c>
      <c r="X491" s="16" t="str">
        <f t="shared" si="121"/>
        <v>UN</v>
      </c>
      <c r="Y491" s="16" t="str">
        <f t="shared" si="122"/>
        <v>3A</v>
      </c>
      <c r="Z491" s="16" t="str">
        <f>CONCATENATE(Table6[[#This Row],[Column1]]," ",Table6[[#This Row],[Column2]]," ",Table6[[#This Row],[Column3]])</f>
        <v>2–20 UN 3A</v>
      </c>
      <c r="AA491" s="16">
        <f t="shared" si="123"/>
        <v>0</v>
      </c>
      <c r="AB491" s="16">
        <f t="shared" si="124"/>
        <v>2</v>
      </c>
      <c r="AC491" s="16">
        <f t="shared" si="125"/>
        <v>1.9919</v>
      </c>
      <c r="AD491" s="16" t="str">
        <f t="shared" si="126"/>
        <v>—</v>
      </c>
      <c r="AE491" s="16">
        <f t="shared" si="127"/>
        <v>1.9675</v>
      </c>
      <c r="AF491" s="16">
        <f t="shared" si="128"/>
        <v>1.9638</v>
      </c>
      <c r="AG491" s="16">
        <f t="shared" si="129"/>
        <v>1.9404999999999999</v>
      </c>
      <c r="AH491" s="16" t="str">
        <f t="shared" si="130"/>
        <v>3B</v>
      </c>
      <c r="AI491" s="16">
        <f t="shared" si="131"/>
        <v>1.946</v>
      </c>
      <c r="AJ491" s="16">
        <f t="shared" si="132"/>
        <v>1.9537</v>
      </c>
      <c r="AK491" s="16">
        <f t="shared" si="133"/>
        <v>1.9675</v>
      </c>
      <c r="AL491" s="16">
        <f t="shared" si="134"/>
        <v>1.9722999999999999</v>
      </c>
      <c r="AM491" s="16">
        <f t="shared" si="135"/>
        <v>2</v>
      </c>
      <c r="AR491" s="17"/>
      <c r="AS491" s="77"/>
    </row>
    <row r="492" spans="3:45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36"/>
        <v>21⁄16–16</v>
      </c>
      <c r="U492" s="16" t="str">
        <f t="shared" si="136"/>
        <v>UNS</v>
      </c>
      <c r="W492" s="16" t="str">
        <f t="shared" si="120"/>
        <v>21⁄16–16</v>
      </c>
      <c r="X492" s="16" t="str">
        <f t="shared" si="121"/>
        <v>UNS</v>
      </c>
      <c r="Y492" s="16" t="str">
        <f t="shared" si="122"/>
        <v>2A</v>
      </c>
      <c r="Z492" s="16" t="str">
        <f>CONCATENATE(Table6[[#This Row],[Column1]]," ",Table6[[#This Row],[Column2]]," ",Table6[[#This Row],[Column3]])</f>
        <v>21⁄16–16 UNS 2A</v>
      </c>
      <c r="AA492" s="16">
        <f t="shared" si="123"/>
        <v>1.6000000000000001E-3</v>
      </c>
      <c r="AB492" s="16">
        <f t="shared" si="124"/>
        <v>2.0609000000000002</v>
      </c>
      <c r="AC492" s="16">
        <f t="shared" si="125"/>
        <v>2.0514999999999999</v>
      </c>
      <c r="AD492" s="16" t="str">
        <f t="shared" si="126"/>
        <v>—</v>
      </c>
      <c r="AE492" s="16">
        <f t="shared" si="127"/>
        <v>2.0203000000000002</v>
      </c>
      <c r="AF492" s="16">
        <f t="shared" si="128"/>
        <v>2.0148999999999999</v>
      </c>
      <c r="AG492" s="16">
        <f t="shared" si="129"/>
        <v>1.9863999999999999</v>
      </c>
      <c r="AH492" s="16" t="str">
        <f t="shared" si="130"/>
        <v>2B</v>
      </c>
      <c r="AI492" s="16">
        <f t="shared" si="131"/>
        <v>1.9950000000000001</v>
      </c>
      <c r="AJ492" s="16">
        <f t="shared" si="132"/>
        <v>2.0089999999999999</v>
      </c>
      <c r="AK492" s="16">
        <f t="shared" si="133"/>
        <v>2.0219</v>
      </c>
      <c r="AL492" s="16">
        <f t="shared" si="134"/>
        <v>2.0289000000000001</v>
      </c>
      <c r="AM492" s="16">
        <f t="shared" si="135"/>
        <v>2.0625</v>
      </c>
      <c r="AR492" s="17"/>
      <c r="AS492" s="77"/>
    </row>
    <row r="493" spans="3:45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36"/>
        <v>0</v>
      </c>
      <c r="U493" s="16">
        <f t="shared" si="136"/>
        <v>0</v>
      </c>
      <c r="W493" s="16" t="str">
        <f t="shared" si="120"/>
        <v>21⁄16–16</v>
      </c>
      <c r="X493" s="16" t="str">
        <f t="shared" si="121"/>
        <v>UNS</v>
      </c>
      <c r="Y493" s="16" t="str">
        <f t="shared" si="122"/>
        <v>3A</v>
      </c>
      <c r="Z493" s="16" t="str">
        <f>CONCATENATE(Table6[[#This Row],[Column1]]," ",Table6[[#This Row],[Column2]]," ",Table6[[#This Row],[Column3]])</f>
        <v>21⁄16–16 UNS 3A</v>
      </c>
      <c r="AA493" s="16">
        <f t="shared" si="123"/>
        <v>0</v>
      </c>
      <c r="AB493" s="16">
        <f t="shared" si="124"/>
        <v>2.0625</v>
      </c>
      <c r="AC493" s="16">
        <f t="shared" si="125"/>
        <v>2.0531000000000001</v>
      </c>
      <c r="AD493" s="16" t="str">
        <f t="shared" si="126"/>
        <v>—</v>
      </c>
      <c r="AE493" s="16">
        <f t="shared" si="127"/>
        <v>2.0219</v>
      </c>
      <c r="AF493" s="16">
        <f t="shared" si="128"/>
        <v>2.0179</v>
      </c>
      <c r="AG493" s="16">
        <f t="shared" si="129"/>
        <v>1.988</v>
      </c>
      <c r="AH493" s="16" t="str">
        <f t="shared" si="130"/>
        <v>3B</v>
      </c>
      <c r="AI493" s="16">
        <f t="shared" si="131"/>
        <v>1.9950000000000001</v>
      </c>
      <c r="AJ493" s="16">
        <f t="shared" si="132"/>
        <v>2.0032999999999999</v>
      </c>
      <c r="AK493" s="16">
        <f t="shared" si="133"/>
        <v>2.0219</v>
      </c>
      <c r="AL493" s="16">
        <f t="shared" si="134"/>
        <v>2.0270999999999999</v>
      </c>
      <c r="AM493" s="16">
        <f t="shared" si="135"/>
        <v>2.0625</v>
      </c>
      <c r="AR493" s="17"/>
      <c r="AS493" s="77"/>
    </row>
    <row r="494" spans="3:45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36"/>
        <v>21⁄8–6</v>
      </c>
      <c r="U494" s="16" t="str">
        <f t="shared" si="136"/>
        <v>UN</v>
      </c>
      <c r="W494" s="16" t="str">
        <f t="shared" si="120"/>
        <v>21⁄8–6</v>
      </c>
      <c r="X494" s="16" t="str">
        <f t="shared" si="121"/>
        <v>UN</v>
      </c>
      <c r="Y494" s="16" t="str">
        <f t="shared" si="122"/>
        <v>2A</v>
      </c>
      <c r="Z494" s="16" t="str">
        <f>CONCATENATE(Table6[[#This Row],[Column1]]," ",Table6[[#This Row],[Column2]]," ",Table6[[#This Row],[Column3]])</f>
        <v>21⁄8–6 UN 2A</v>
      </c>
      <c r="AA494" s="16">
        <f t="shared" si="123"/>
        <v>2.5999999999999999E-3</v>
      </c>
      <c r="AB494" s="16">
        <f t="shared" si="124"/>
        <v>2.1223999999999998</v>
      </c>
      <c r="AC494" s="16">
        <f t="shared" si="125"/>
        <v>2.1042000000000001</v>
      </c>
      <c r="AD494" s="16" t="str">
        <f t="shared" si="126"/>
        <v>—</v>
      </c>
      <c r="AE494" s="16">
        <f t="shared" si="127"/>
        <v>2.0141</v>
      </c>
      <c r="AF494" s="16">
        <f t="shared" si="128"/>
        <v>2.0053999999999998</v>
      </c>
      <c r="AG494" s="16">
        <f t="shared" si="129"/>
        <v>1.9239999999999999</v>
      </c>
      <c r="AH494" s="16" t="str">
        <f t="shared" si="130"/>
        <v>2B</v>
      </c>
      <c r="AI494" s="16">
        <f t="shared" si="131"/>
        <v>1.9450000000000001</v>
      </c>
      <c r="AJ494" s="16">
        <f t="shared" si="132"/>
        <v>1.9750000000000001</v>
      </c>
      <c r="AK494" s="16">
        <f t="shared" si="133"/>
        <v>2.0167000000000002</v>
      </c>
      <c r="AL494" s="16">
        <f t="shared" si="134"/>
        <v>2.028</v>
      </c>
      <c r="AM494" s="16">
        <f t="shared" si="135"/>
        <v>2.125</v>
      </c>
      <c r="AR494" s="17"/>
      <c r="AS494" s="77"/>
    </row>
    <row r="495" spans="3:45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36"/>
        <v>0</v>
      </c>
      <c r="U495" s="16">
        <f t="shared" si="136"/>
        <v>0</v>
      </c>
      <c r="W495" s="16" t="str">
        <f t="shared" si="120"/>
        <v>21⁄8–6</v>
      </c>
      <c r="X495" s="16" t="str">
        <f t="shared" si="121"/>
        <v>UN</v>
      </c>
      <c r="Y495" s="16" t="str">
        <f t="shared" si="122"/>
        <v>3A</v>
      </c>
      <c r="Z495" s="16" t="str">
        <f>CONCATENATE(Table6[[#This Row],[Column1]]," ",Table6[[#This Row],[Column2]]," ",Table6[[#This Row],[Column3]])</f>
        <v>21⁄8–6 UN 3A</v>
      </c>
      <c r="AA495" s="16">
        <f t="shared" si="123"/>
        <v>0</v>
      </c>
      <c r="AB495" s="16">
        <f t="shared" si="124"/>
        <v>2.125</v>
      </c>
      <c r="AC495" s="16">
        <f t="shared" si="125"/>
        <v>2.1067999999999998</v>
      </c>
      <c r="AD495" s="16" t="str">
        <f t="shared" si="126"/>
        <v>—</v>
      </c>
      <c r="AE495" s="16">
        <f t="shared" si="127"/>
        <v>2.0167000000000002</v>
      </c>
      <c r="AF495" s="16">
        <f t="shared" si="128"/>
        <v>2.0102000000000002</v>
      </c>
      <c r="AG495" s="16">
        <f t="shared" si="129"/>
        <v>1.9266000000000001</v>
      </c>
      <c r="AH495" s="16" t="str">
        <f t="shared" si="130"/>
        <v>3B</v>
      </c>
      <c r="AI495" s="16">
        <f t="shared" si="131"/>
        <v>1.9450000000000001</v>
      </c>
      <c r="AJ495" s="16">
        <f t="shared" si="132"/>
        <v>1.9645999999999999</v>
      </c>
      <c r="AK495" s="16">
        <f t="shared" si="133"/>
        <v>2.0167000000000002</v>
      </c>
      <c r="AL495" s="16">
        <f t="shared" si="134"/>
        <v>2.0251000000000001</v>
      </c>
      <c r="AM495" s="16">
        <f t="shared" si="135"/>
        <v>2.125</v>
      </c>
      <c r="AR495" s="17"/>
      <c r="AS495" s="77"/>
    </row>
    <row r="496" spans="3:45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36"/>
        <v>21⁄8–8</v>
      </c>
      <c r="U496" s="16" t="str">
        <f t="shared" si="136"/>
        <v>UN</v>
      </c>
      <c r="W496" s="16" t="str">
        <f t="shared" si="120"/>
        <v>21⁄8–8</v>
      </c>
      <c r="X496" s="16" t="str">
        <f t="shared" si="121"/>
        <v>UN</v>
      </c>
      <c r="Y496" s="16" t="str">
        <f t="shared" si="122"/>
        <v>2A</v>
      </c>
      <c r="Z496" s="16" t="str">
        <f>CONCATENATE(Table6[[#This Row],[Column1]]," ",Table6[[#This Row],[Column2]]," ",Table6[[#This Row],[Column3]])</f>
        <v>21⁄8–8 UN 2A</v>
      </c>
      <c r="AA496" s="16">
        <f t="shared" si="123"/>
        <v>2.3999999999999998E-3</v>
      </c>
      <c r="AB496" s="16">
        <f t="shared" si="124"/>
        <v>2.1225999999999998</v>
      </c>
      <c r="AC496" s="16">
        <f t="shared" si="125"/>
        <v>2.1076000000000001</v>
      </c>
      <c r="AD496" s="16">
        <f t="shared" si="126"/>
        <v>2.1000999999999999</v>
      </c>
      <c r="AE496" s="16">
        <f t="shared" si="127"/>
        <v>2.0413999999999999</v>
      </c>
      <c r="AF496" s="16">
        <f t="shared" si="128"/>
        <v>2.0335000000000001</v>
      </c>
      <c r="AG496" s="16">
        <f t="shared" si="129"/>
        <v>1.9738</v>
      </c>
      <c r="AH496" s="16" t="str">
        <f t="shared" si="130"/>
        <v>2B</v>
      </c>
      <c r="AI496" s="16">
        <f t="shared" si="131"/>
        <v>1.99</v>
      </c>
      <c r="AJ496" s="16">
        <f t="shared" si="132"/>
        <v>2.0150000000000001</v>
      </c>
      <c r="AK496" s="16">
        <f t="shared" si="133"/>
        <v>2.0438000000000001</v>
      </c>
      <c r="AL496" s="16">
        <f t="shared" si="134"/>
        <v>2.0539999999999998</v>
      </c>
      <c r="AM496" s="16">
        <f t="shared" si="135"/>
        <v>2.125</v>
      </c>
      <c r="AR496" s="17"/>
      <c r="AS496" s="77"/>
    </row>
    <row r="497" spans="3:45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36"/>
        <v>0</v>
      </c>
      <c r="U497" s="16">
        <f t="shared" si="136"/>
        <v>0</v>
      </c>
      <c r="W497" s="16" t="str">
        <f t="shared" si="120"/>
        <v>21⁄8–8</v>
      </c>
      <c r="X497" s="16" t="str">
        <f t="shared" si="121"/>
        <v>UN</v>
      </c>
      <c r="Y497" s="16" t="str">
        <f t="shared" si="122"/>
        <v>3A</v>
      </c>
      <c r="Z497" s="16" t="str">
        <f>CONCATENATE(Table6[[#This Row],[Column1]]," ",Table6[[#This Row],[Column2]]," ",Table6[[#This Row],[Column3]])</f>
        <v>21⁄8–8 UN 3A</v>
      </c>
      <c r="AA497" s="16">
        <f t="shared" si="123"/>
        <v>0</v>
      </c>
      <c r="AB497" s="16">
        <f t="shared" si="124"/>
        <v>2.125</v>
      </c>
      <c r="AC497" s="16">
        <f t="shared" si="125"/>
        <v>2.11</v>
      </c>
      <c r="AD497" s="16" t="str">
        <f t="shared" si="126"/>
        <v>—</v>
      </c>
      <c r="AE497" s="16">
        <f t="shared" si="127"/>
        <v>2.0438000000000001</v>
      </c>
      <c r="AF497" s="16">
        <f t="shared" si="128"/>
        <v>2.0379</v>
      </c>
      <c r="AG497" s="16">
        <f t="shared" si="129"/>
        <v>1.9762</v>
      </c>
      <c r="AH497" s="16" t="str">
        <f t="shared" si="130"/>
        <v>3B</v>
      </c>
      <c r="AI497" s="16">
        <f t="shared" si="131"/>
        <v>1.99</v>
      </c>
      <c r="AJ497" s="16">
        <f t="shared" si="132"/>
        <v>2.0047000000000001</v>
      </c>
      <c r="AK497" s="16">
        <f t="shared" si="133"/>
        <v>2.0438000000000001</v>
      </c>
      <c r="AL497" s="16">
        <f t="shared" si="134"/>
        <v>2.0514999999999999</v>
      </c>
      <c r="AM497" s="16">
        <f t="shared" si="135"/>
        <v>2.125</v>
      </c>
      <c r="AR497" s="17"/>
      <c r="AS497" s="77"/>
    </row>
    <row r="498" spans="3:45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36"/>
        <v>21⁄8–12</v>
      </c>
      <c r="U498" s="16" t="str">
        <f t="shared" si="136"/>
        <v>UN</v>
      </c>
      <c r="W498" s="16" t="str">
        <f t="shared" si="120"/>
        <v>21⁄8–12</v>
      </c>
      <c r="X498" s="16" t="str">
        <f t="shared" si="121"/>
        <v>UN</v>
      </c>
      <c r="Y498" s="16" t="str">
        <f t="shared" si="122"/>
        <v>2A</v>
      </c>
      <c r="Z498" s="16" t="str">
        <f>CONCATENATE(Table6[[#This Row],[Column1]]," ",Table6[[#This Row],[Column2]]," ",Table6[[#This Row],[Column3]])</f>
        <v>21⁄8–12 UN 2A</v>
      </c>
      <c r="AA498" s="16">
        <f t="shared" si="123"/>
        <v>1.8E-3</v>
      </c>
      <c r="AB498" s="16">
        <f t="shared" si="124"/>
        <v>2.1232000000000002</v>
      </c>
      <c r="AC498" s="16">
        <f t="shared" si="125"/>
        <v>2.1118000000000001</v>
      </c>
      <c r="AD498" s="16" t="str">
        <f t="shared" si="126"/>
        <v>—</v>
      </c>
      <c r="AE498" s="16">
        <f t="shared" si="127"/>
        <v>2.0691000000000002</v>
      </c>
      <c r="AF498" s="16">
        <f t="shared" si="128"/>
        <v>2.0630000000000002</v>
      </c>
      <c r="AG498" s="16">
        <f t="shared" si="129"/>
        <v>2.024</v>
      </c>
      <c r="AH498" s="16" t="str">
        <f t="shared" si="130"/>
        <v>2B</v>
      </c>
      <c r="AI498" s="16">
        <f t="shared" si="131"/>
        <v>2.0350000000000001</v>
      </c>
      <c r="AJ498" s="16">
        <f t="shared" si="132"/>
        <v>2.0529999999999999</v>
      </c>
      <c r="AK498" s="16">
        <f t="shared" si="133"/>
        <v>2.0709</v>
      </c>
      <c r="AL498" s="16">
        <f t="shared" si="134"/>
        <v>2.0788000000000002</v>
      </c>
      <c r="AM498" s="16">
        <f t="shared" si="135"/>
        <v>2.125</v>
      </c>
      <c r="AR498" s="17"/>
      <c r="AS498" s="77"/>
    </row>
    <row r="499" spans="3:45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36"/>
        <v>0</v>
      </c>
      <c r="U499" s="16">
        <f t="shared" si="136"/>
        <v>0</v>
      </c>
      <c r="W499" s="16" t="str">
        <f t="shared" si="120"/>
        <v>21⁄8–12</v>
      </c>
      <c r="X499" s="16" t="str">
        <f t="shared" si="121"/>
        <v>UN</v>
      </c>
      <c r="Y499" s="16" t="str">
        <f t="shared" si="122"/>
        <v>3A</v>
      </c>
      <c r="Z499" s="16" t="str">
        <f>CONCATENATE(Table6[[#This Row],[Column1]]," ",Table6[[#This Row],[Column2]]," ",Table6[[#This Row],[Column3]])</f>
        <v>21⁄8–12 UN 3A</v>
      </c>
      <c r="AA499" s="16">
        <f t="shared" si="123"/>
        <v>0</v>
      </c>
      <c r="AB499" s="16">
        <f t="shared" si="124"/>
        <v>2.125</v>
      </c>
      <c r="AC499" s="16">
        <f t="shared" si="125"/>
        <v>2.1135999999999999</v>
      </c>
      <c r="AD499" s="16" t="str">
        <f t="shared" si="126"/>
        <v>—</v>
      </c>
      <c r="AE499" s="16">
        <f t="shared" si="127"/>
        <v>2.0709</v>
      </c>
      <c r="AF499" s="16">
        <f t="shared" si="128"/>
        <v>2.0663999999999998</v>
      </c>
      <c r="AG499" s="16">
        <f t="shared" si="129"/>
        <v>2.0257999999999998</v>
      </c>
      <c r="AH499" s="16" t="str">
        <f t="shared" si="130"/>
        <v>3B</v>
      </c>
      <c r="AI499" s="16">
        <f t="shared" si="131"/>
        <v>2.0350000000000001</v>
      </c>
      <c r="AJ499" s="16">
        <f t="shared" si="132"/>
        <v>2.0448</v>
      </c>
      <c r="AK499" s="16">
        <f t="shared" si="133"/>
        <v>2.0709</v>
      </c>
      <c r="AL499" s="16">
        <f t="shared" si="134"/>
        <v>2.0768</v>
      </c>
      <c r="AM499" s="16">
        <f t="shared" si="135"/>
        <v>2.125</v>
      </c>
      <c r="AR499" s="17"/>
      <c r="AS499" s="77"/>
    </row>
    <row r="500" spans="3:45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36"/>
        <v>21⁄8–16</v>
      </c>
      <c r="U500" s="16" t="str">
        <f t="shared" si="136"/>
        <v>UN</v>
      </c>
      <c r="W500" s="16" t="str">
        <f t="shared" si="120"/>
        <v>21⁄8–16</v>
      </c>
      <c r="X500" s="16" t="str">
        <f t="shared" si="121"/>
        <v>UN</v>
      </c>
      <c r="Y500" s="16" t="str">
        <f t="shared" si="122"/>
        <v>2A</v>
      </c>
      <c r="Z500" s="16" t="str">
        <f>CONCATENATE(Table6[[#This Row],[Column1]]," ",Table6[[#This Row],[Column2]]," ",Table6[[#This Row],[Column3]])</f>
        <v>21⁄8–16 UN 2A</v>
      </c>
      <c r="AA500" s="16">
        <f t="shared" si="123"/>
        <v>1.6000000000000001E-3</v>
      </c>
      <c r="AB500" s="16">
        <f t="shared" si="124"/>
        <v>2.1234000000000002</v>
      </c>
      <c r="AC500" s="16">
        <f t="shared" si="125"/>
        <v>2.1139999999999999</v>
      </c>
      <c r="AD500" s="16" t="str">
        <f t="shared" si="126"/>
        <v>—</v>
      </c>
      <c r="AE500" s="16">
        <f t="shared" si="127"/>
        <v>2.0828000000000002</v>
      </c>
      <c r="AF500" s="16">
        <f t="shared" si="128"/>
        <v>2.0773999999999999</v>
      </c>
      <c r="AG500" s="16">
        <f t="shared" si="129"/>
        <v>2.0489000000000002</v>
      </c>
      <c r="AH500" s="16" t="str">
        <f t="shared" si="130"/>
        <v>2B</v>
      </c>
      <c r="AI500" s="16">
        <f t="shared" si="131"/>
        <v>2.0569999999999999</v>
      </c>
      <c r="AJ500" s="16">
        <f t="shared" si="132"/>
        <v>2.0710000000000002</v>
      </c>
      <c r="AK500" s="16">
        <f t="shared" si="133"/>
        <v>2.0844</v>
      </c>
      <c r="AL500" s="16">
        <f t="shared" si="134"/>
        <v>2.0914000000000001</v>
      </c>
      <c r="AM500" s="16">
        <f t="shared" si="135"/>
        <v>2.125</v>
      </c>
      <c r="AR500" s="17"/>
      <c r="AS500" s="77"/>
    </row>
    <row r="501" spans="3:45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36"/>
        <v>0</v>
      </c>
      <c r="U501" s="16">
        <f t="shared" si="136"/>
        <v>0</v>
      </c>
      <c r="W501" s="16" t="str">
        <f t="shared" si="120"/>
        <v>21⁄8–16</v>
      </c>
      <c r="X501" s="16" t="str">
        <f t="shared" si="121"/>
        <v>UN</v>
      </c>
      <c r="Y501" s="16" t="str">
        <f t="shared" si="122"/>
        <v>3A</v>
      </c>
      <c r="Z501" s="16" t="str">
        <f>CONCATENATE(Table6[[#This Row],[Column1]]," ",Table6[[#This Row],[Column2]]," ",Table6[[#This Row],[Column3]])</f>
        <v>21⁄8–16 UN 3A</v>
      </c>
      <c r="AA501" s="16">
        <f t="shared" si="123"/>
        <v>0</v>
      </c>
      <c r="AB501" s="16">
        <f t="shared" si="124"/>
        <v>2.125</v>
      </c>
      <c r="AC501" s="16">
        <f t="shared" si="125"/>
        <v>2.1156000000000001</v>
      </c>
      <c r="AD501" s="16" t="str">
        <f t="shared" si="126"/>
        <v>—</v>
      </c>
      <c r="AE501" s="16">
        <f t="shared" si="127"/>
        <v>2.0844</v>
      </c>
      <c r="AF501" s="16">
        <f t="shared" si="128"/>
        <v>2.0802999999999998</v>
      </c>
      <c r="AG501" s="16">
        <f t="shared" si="129"/>
        <v>2.0505</v>
      </c>
      <c r="AH501" s="16" t="str">
        <f t="shared" si="130"/>
        <v>3B</v>
      </c>
      <c r="AI501" s="16">
        <f t="shared" si="131"/>
        <v>2.0569999999999999</v>
      </c>
      <c r="AJ501" s="16">
        <f t="shared" si="132"/>
        <v>2.0657999999999999</v>
      </c>
      <c r="AK501" s="16">
        <f t="shared" si="133"/>
        <v>2.0844</v>
      </c>
      <c r="AL501" s="16">
        <f t="shared" si="134"/>
        <v>2.0895999999999999</v>
      </c>
      <c r="AM501" s="16">
        <f t="shared" si="135"/>
        <v>2.125</v>
      </c>
      <c r="AR501" s="17"/>
      <c r="AS501" s="77"/>
    </row>
    <row r="502" spans="3:45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36"/>
        <v>21⁄8–20</v>
      </c>
      <c r="U502" s="16" t="str">
        <f t="shared" si="136"/>
        <v>UN</v>
      </c>
      <c r="W502" s="16" t="str">
        <f t="shared" si="120"/>
        <v>21⁄8–20</v>
      </c>
      <c r="X502" s="16" t="str">
        <f t="shared" si="121"/>
        <v>UN</v>
      </c>
      <c r="Y502" s="16" t="str">
        <f t="shared" si="122"/>
        <v>2A</v>
      </c>
      <c r="Z502" s="16" t="str">
        <f>CONCATENATE(Table6[[#This Row],[Column1]]," ",Table6[[#This Row],[Column2]]," ",Table6[[#This Row],[Column3]])</f>
        <v>21⁄8–20 UN 2A</v>
      </c>
      <c r="AA502" s="16">
        <f t="shared" si="123"/>
        <v>1.5E-3</v>
      </c>
      <c r="AB502" s="16">
        <f t="shared" si="124"/>
        <v>2.1234999999999999</v>
      </c>
      <c r="AC502" s="16">
        <f t="shared" si="125"/>
        <v>2.1154000000000002</v>
      </c>
      <c r="AD502" s="16" t="str">
        <f t="shared" si="126"/>
        <v>—</v>
      </c>
      <c r="AE502" s="16">
        <f t="shared" si="127"/>
        <v>2.0910000000000002</v>
      </c>
      <c r="AF502" s="16">
        <f t="shared" si="128"/>
        <v>2.0861000000000001</v>
      </c>
      <c r="AG502" s="16">
        <f t="shared" si="129"/>
        <v>2.0640000000000001</v>
      </c>
      <c r="AH502" s="16" t="str">
        <f t="shared" si="130"/>
        <v>2B</v>
      </c>
      <c r="AI502" s="16">
        <f t="shared" si="131"/>
        <v>2.0710000000000002</v>
      </c>
      <c r="AJ502" s="16">
        <f t="shared" si="132"/>
        <v>2.0819999999999999</v>
      </c>
      <c r="AK502" s="16">
        <f t="shared" si="133"/>
        <v>2.0924999999999998</v>
      </c>
      <c r="AL502" s="16">
        <f t="shared" si="134"/>
        <v>2.0989</v>
      </c>
      <c r="AM502" s="16">
        <f t="shared" si="135"/>
        <v>2.125</v>
      </c>
      <c r="AR502" s="17"/>
      <c r="AS502" s="77"/>
    </row>
    <row r="503" spans="3:45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36"/>
        <v>0</v>
      </c>
      <c r="U503" s="16">
        <f t="shared" si="136"/>
        <v>0</v>
      </c>
      <c r="W503" s="16" t="str">
        <f t="shared" si="120"/>
        <v>21⁄8–20</v>
      </c>
      <c r="X503" s="16" t="str">
        <f t="shared" si="121"/>
        <v>UN</v>
      </c>
      <c r="Y503" s="16" t="str">
        <f t="shared" si="122"/>
        <v>3A</v>
      </c>
      <c r="Z503" s="16" t="str">
        <f>CONCATENATE(Table6[[#This Row],[Column1]]," ",Table6[[#This Row],[Column2]]," ",Table6[[#This Row],[Column3]])</f>
        <v>21⁄8–20 UN 3A</v>
      </c>
      <c r="AA503" s="16">
        <f t="shared" si="123"/>
        <v>0</v>
      </c>
      <c r="AB503" s="16">
        <f t="shared" si="124"/>
        <v>2.125</v>
      </c>
      <c r="AC503" s="16">
        <f t="shared" si="125"/>
        <v>2.1168999999999998</v>
      </c>
      <c r="AD503" s="16" t="str">
        <f t="shared" si="126"/>
        <v>—</v>
      </c>
      <c r="AE503" s="16">
        <f t="shared" si="127"/>
        <v>2.0924999999999998</v>
      </c>
      <c r="AF503" s="16">
        <f t="shared" si="128"/>
        <v>2.0888</v>
      </c>
      <c r="AG503" s="16">
        <f t="shared" si="129"/>
        <v>2.0655000000000001</v>
      </c>
      <c r="AH503" s="16" t="str">
        <f t="shared" si="130"/>
        <v>3B</v>
      </c>
      <c r="AI503" s="16">
        <f t="shared" si="131"/>
        <v>2.0710000000000002</v>
      </c>
      <c r="AJ503" s="16">
        <f t="shared" si="132"/>
        <v>2.0787</v>
      </c>
      <c r="AK503" s="16">
        <f t="shared" si="133"/>
        <v>2.0924999999999998</v>
      </c>
      <c r="AL503" s="16">
        <f t="shared" si="134"/>
        <v>2.0973000000000002</v>
      </c>
      <c r="AM503" s="16">
        <f t="shared" si="135"/>
        <v>2.125</v>
      </c>
      <c r="AR503" s="17"/>
      <c r="AS503" s="77"/>
    </row>
    <row r="504" spans="3:45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36"/>
        <v>23⁄16–16</v>
      </c>
      <c r="U504" s="16" t="str">
        <f t="shared" si="136"/>
        <v>UNS</v>
      </c>
      <c r="W504" s="16" t="str">
        <f t="shared" si="120"/>
        <v>23⁄16–16</v>
      </c>
      <c r="X504" s="16" t="str">
        <f t="shared" si="121"/>
        <v>UNS</v>
      </c>
      <c r="Y504" s="16" t="str">
        <f t="shared" si="122"/>
        <v>2A</v>
      </c>
      <c r="Z504" s="16" t="str">
        <f>CONCATENATE(Table6[[#This Row],[Column1]]," ",Table6[[#This Row],[Column2]]," ",Table6[[#This Row],[Column3]])</f>
        <v>23⁄16–16 UNS 2A</v>
      </c>
      <c r="AA504" s="16">
        <f t="shared" si="123"/>
        <v>1.6000000000000001E-3</v>
      </c>
      <c r="AB504" s="16">
        <f t="shared" si="124"/>
        <v>2.1859000000000002</v>
      </c>
      <c r="AC504" s="16">
        <f t="shared" si="125"/>
        <v>2.1764999999999999</v>
      </c>
      <c r="AD504" s="16" t="str">
        <f t="shared" si="126"/>
        <v>—</v>
      </c>
      <c r="AE504" s="16">
        <f t="shared" si="127"/>
        <v>2.1453000000000002</v>
      </c>
      <c r="AF504" s="16">
        <f t="shared" si="128"/>
        <v>2.1398999999999999</v>
      </c>
      <c r="AG504" s="16">
        <f t="shared" si="129"/>
        <v>2.1114000000000002</v>
      </c>
      <c r="AH504" s="16" t="str">
        <f t="shared" si="130"/>
        <v>2B</v>
      </c>
      <c r="AI504" s="16">
        <f t="shared" si="131"/>
        <v>2.12</v>
      </c>
      <c r="AJ504" s="16">
        <f t="shared" si="132"/>
        <v>2.1339999999999999</v>
      </c>
      <c r="AK504" s="16">
        <f t="shared" si="133"/>
        <v>2.1469</v>
      </c>
      <c r="AL504" s="16">
        <f t="shared" si="134"/>
        <v>2.1539000000000001</v>
      </c>
      <c r="AM504" s="16">
        <f t="shared" si="135"/>
        <v>2.1875</v>
      </c>
      <c r="AR504" s="17"/>
      <c r="AS504" s="77"/>
    </row>
    <row r="505" spans="3:45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36"/>
        <v>0</v>
      </c>
      <c r="U505" s="16">
        <f t="shared" si="136"/>
        <v>0</v>
      </c>
      <c r="W505" s="16" t="str">
        <f t="shared" si="120"/>
        <v>23⁄16–16</v>
      </c>
      <c r="X505" s="16" t="str">
        <f t="shared" si="121"/>
        <v>UNS</v>
      </c>
      <c r="Y505" s="16" t="str">
        <f t="shared" si="122"/>
        <v>3A</v>
      </c>
      <c r="Z505" s="16" t="str">
        <f>CONCATENATE(Table6[[#This Row],[Column1]]," ",Table6[[#This Row],[Column2]]," ",Table6[[#This Row],[Column3]])</f>
        <v>23⁄16–16 UNS 3A</v>
      </c>
      <c r="AA505" s="16">
        <f t="shared" si="123"/>
        <v>0</v>
      </c>
      <c r="AB505" s="16">
        <f t="shared" si="124"/>
        <v>2.1875</v>
      </c>
      <c r="AC505" s="16">
        <f t="shared" si="125"/>
        <v>2.1781000000000001</v>
      </c>
      <c r="AD505" s="16" t="str">
        <f t="shared" si="126"/>
        <v>—</v>
      </c>
      <c r="AE505" s="16">
        <f t="shared" si="127"/>
        <v>2.1469</v>
      </c>
      <c r="AF505" s="16">
        <f t="shared" si="128"/>
        <v>2.1427999999999998</v>
      </c>
      <c r="AG505" s="16">
        <f t="shared" si="129"/>
        <v>2.113</v>
      </c>
      <c r="AH505" s="16" t="str">
        <f t="shared" si="130"/>
        <v>3B</v>
      </c>
      <c r="AI505" s="16">
        <f t="shared" si="131"/>
        <v>2.12</v>
      </c>
      <c r="AJ505" s="16">
        <f t="shared" si="132"/>
        <v>2.1282999999999999</v>
      </c>
      <c r="AK505" s="16">
        <f t="shared" si="133"/>
        <v>2.1469</v>
      </c>
      <c r="AL505" s="16">
        <f t="shared" si="134"/>
        <v>2.1520999999999999</v>
      </c>
      <c r="AM505" s="16">
        <f t="shared" si="135"/>
        <v>2.1875</v>
      </c>
      <c r="AR505" s="17"/>
      <c r="AS505" s="77"/>
    </row>
    <row r="506" spans="3:45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36"/>
        <v>21⁄4–41⁄2</v>
      </c>
      <c r="U506" s="16" t="str">
        <f t="shared" si="136"/>
        <v>UNC</v>
      </c>
      <c r="W506" s="16" t="str">
        <f t="shared" si="120"/>
        <v>21⁄4–41⁄2</v>
      </c>
      <c r="X506" s="16" t="str">
        <f t="shared" si="121"/>
        <v>UNC</v>
      </c>
      <c r="Y506" s="16" t="str">
        <f t="shared" si="122"/>
        <v>1A</v>
      </c>
      <c r="Z506" s="16" t="str">
        <f>CONCATENATE(Table6[[#This Row],[Column1]]," ",Table6[[#This Row],[Column2]]," ",Table6[[#This Row],[Column3]])</f>
        <v>21⁄4–41⁄2 UNC 1A</v>
      </c>
      <c r="AA506" s="16">
        <f t="shared" si="123"/>
        <v>2.8999999999999998E-3</v>
      </c>
      <c r="AB506" s="16">
        <f t="shared" si="124"/>
        <v>2.2471000000000001</v>
      </c>
      <c r="AC506" s="16">
        <f t="shared" si="125"/>
        <v>2.2141000000000002</v>
      </c>
      <c r="AD506" s="16" t="str">
        <f t="shared" si="126"/>
        <v>—</v>
      </c>
      <c r="AE506" s="16">
        <f t="shared" si="127"/>
        <v>2.1027999999999998</v>
      </c>
      <c r="AF506" s="16">
        <f t="shared" si="128"/>
        <v>2.0882000000000001</v>
      </c>
      <c r="AG506" s="16">
        <f t="shared" si="129"/>
        <v>1.9823999999999999</v>
      </c>
      <c r="AH506" s="16" t="str">
        <f t="shared" si="130"/>
        <v>1B</v>
      </c>
      <c r="AI506" s="16">
        <f t="shared" si="131"/>
        <v>2.0089999999999999</v>
      </c>
      <c r="AJ506" s="16">
        <f t="shared" si="132"/>
        <v>2.0449999999999999</v>
      </c>
      <c r="AK506" s="16">
        <f t="shared" si="133"/>
        <v>2.1057000000000001</v>
      </c>
      <c r="AL506" s="16">
        <f t="shared" si="134"/>
        <v>2.1246999999999998</v>
      </c>
      <c r="AM506" s="16">
        <f t="shared" si="135"/>
        <v>2.25</v>
      </c>
      <c r="AR506" s="17"/>
      <c r="AS506" s="77"/>
    </row>
    <row r="507" spans="3:45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36"/>
        <v>0</v>
      </c>
      <c r="U507" s="16">
        <f t="shared" si="136"/>
        <v>0</v>
      </c>
      <c r="W507" s="16" t="str">
        <f t="shared" si="120"/>
        <v>21⁄4–41⁄2</v>
      </c>
      <c r="X507" s="16" t="str">
        <f t="shared" si="121"/>
        <v>UNC</v>
      </c>
      <c r="Y507" s="16" t="str">
        <f t="shared" si="122"/>
        <v>2A</v>
      </c>
      <c r="Z507" s="16" t="str">
        <f>CONCATENATE(Table6[[#This Row],[Column1]]," ",Table6[[#This Row],[Column2]]," ",Table6[[#This Row],[Column3]])</f>
        <v>21⁄4–41⁄2 UNC 2A</v>
      </c>
      <c r="AA507" s="16">
        <f t="shared" si="123"/>
        <v>2.8999999999999998E-3</v>
      </c>
      <c r="AB507" s="16">
        <f t="shared" si="124"/>
        <v>2.2471000000000001</v>
      </c>
      <c r="AC507" s="16">
        <f t="shared" si="125"/>
        <v>2.2250999999999999</v>
      </c>
      <c r="AD507" s="16">
        <f t="shared" si="126"/>
        <v>2.2141000000000002</v>
      </c>
      <c r="AE507" s="16">
        <f t="shared" si="127"/>
        <v>2.1027999999999998</v>
      </c>
      <c r="AF507" s="16">
        <f t="shared" si="128"/>
        <v>2.0931000000000002</v>
      </c>
      <c r="AG507" s="16">
        <f t="shared" si="129"/>
        <v>1.9823999999999999</v>
      </c>
      <c r="AH507" s="16" t="str">
        <f t="shared" si="130"/>
        <v>2B</v>
      </c>
      <c r="AI507" s="16">
        <f t="shared" si="131"/>
        <v>2.0089999999999999</v>
      </c>
      <c r="AJ507" s="16">
        <f t="shared" si="132"/>
        <v>2.0449999999999999</v>
      </c>
      <c r="AK507" s="16">
        <f t="shared" si="133"/>
        <v>2.1057000000000001</v>
      </c>
      <c r="AL507" s="16">
        <f t="shared" si="134"/>
        <v>2.1183000000000001</v>
      </c>
      <c r="AM507" s="16">
        <f t="shared" si="135"/>
        <v>2.25</v>
      </c>
      <c r="AR507" s="17"/>
      <c r="AS507" s="77"/>
    </row>
    <row r="508" spans="3:45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36"/>
        <v>0</v>
      </c>
      <c r="U508" s="16">
        <f t="shared" si="136"/>
        <v>0</v>
      </c>
      <c r="W508" s="16" t="str">
        <f t="shared" si="120"/>
        <v>21⁄4–41⁄2</v>
      </c>
      <c r="X508" s="16" t="str">
        <f t="shared" si="121"/>
        <v>UNC</v>
      </c>
      <c r="Y508" s="16" t="str">
        <f t="shared" si="122"/>
        <v>3A</v>
      </c>
      <c r="Z508" s="16" t="str">
        <f>CONCATENATE(Table6[[#This Row],[Column1]]," ",Table6[[#This Row],[Column2]]," ",Table6[[#This Row],[Column3]])</f>
        <v>21⁄4–41⁄2 UNC 3A</v>
      </c>
      <c r="AA508" s="16">
        <f t="shared" si="123"/>
        <v>0</v>
      </c>
      <c r="AB508" s="16">
        <f t="shared" si="124"/>
        <v>2.25</v>
      </c>
      <c r="AC508" s="16">
        <f t="shared" si="125"/>
        <v>2.2280000000000002</v>
      </c>
      <c r="AD508" s="16" t="str">
        <f t="shared" si="126"/>
        <v>—</v>
      </c>
      <c r="AE508" s="16">
        <f t="shared" si="127"/>
        <v>2.1057000000000001</v>
      </c>
      <c r="AF508" s="16">
        <f t="shared" si="128"/>
        <v>2.0983999999999998</v>
      </c>
      <c r="AG508" s="16">
        <f t="shared" si="129"/>
        <v>1.9853000000000001</v>
      </c>
      <c r="AH508" s="16" t="str">
        <f t="shared" si="130"/>
        <v>3B</v>
      </c>
      <c r="AI508" s="16">
        <f t="shared" si="131"/>
        <v>2.0089999999999999</v>
      </c>
      <c r="AJ508" s="16">
        <f t="shared" si="132"/>
        <v>2.0360999999999998</v>
      </c>
      <c r="AK508" s="16">
        <f t="shared" si="133"/>
        <v>2.1057000000000001</v>
      </c>
      <c r="AL508" s="16">
        <f t="shared" si="134"/>
        <v>2.1152000000000002</v>
      </c>
      <c r="AM508" s="16">
        <f t="shared" si="135"/>
        <v>2.25</v>
      </c>
      <c r="AR508" s="17"/>
      <c r="AS508" s="77"/>
    </row>
    <row r="509" spans="3:45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36"/>
        <v>21⁄4–6</v>
      </c>
      <c r="U509" s="16" t="str">
        <f t="shared" si="136"/>
        <v>UN</v>
      </c>
      <c r="W509" s="16" t="str">
        <f t="shared" si="120"/>
        <v>21⁄4–6</v>
      </c>
      <c r="X509" s="16" t="str">
        <f t="shared" si="121"/>
        <v>UN</v>
      </c>
      <c r="Y509" s="16" t="str">
        <f t="shared" si="122"/>
        <v>2A</v>
      </c>
      <c r="Z509" s="16" t="str">
        <f>CONCATENATE(Table6[[#This Row],[Column1]]," ",Table6[[#This Row],[Column2]]," ",Table6[[#This Row],[Column3]])</f>
        <v>21⁄4–6 UN 2A</v>
      </c>
      <c r="AA509" s="16">
        <f t="shared" si="123"/>
        <v>2.5999999999999999E-3</v>
      </c>
      <c r="AB509" s="16">
        <f t="shared" si="124"/>
        <v>2.2473999999999998</v>
      </c>
      <c r="AC509" s="16">
        <f t="shared" si="125"/>
        <v>2.2292000000000001</v>
      </c>
      <c r="AD509" s="16" t="str">
        <f t="shared" si="126"/>
        <v>—</v>
      </c>
      <c r="AE509" s="16">
        <f t="shared" si="127"/>
        <v>2.1391</v>
      </c>
      <c r="AF509" s="16">
        <f t="shared" si="128"/>
        <v>2.1303000000000001</v>
      </c>
      <c r="AG509" s="16">
        <f t="shared" si="129"/>
        <v>2.0489999999999999</v>
      </c>
      <c r="AH509" s="16" t="str">
        <f t="shared" si="130"/>
        <v>2B</v>
      </c>
      <c r="AI509" s="16">
        <f t="shared" si="131"/>
        <v>2.0699999999999998</v>
      </c>
      <c r="AJ509" s="16">
        <f t="shared" si="132"/>
        <v>2.1</v>
      </c>
      <c r="AK509" s="16">
        <f t="shared" si="133"/>
        <v>2.1417000000000002</v>
      </c>
      <c r="AL509" s="16">
        <f t="shared" si="134"/>
        <v>2.1530999999999998</v>
      </c>
      <c r="AM509" s="16">
        <f t="shared" si="135"/>
        <v>2.25</v>
      </c>
      <c r="AR509" s="17"/>
      <c r="AS509" s="77"/>
    </row>
    <row r="510" spans="3:45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36"/>
        <v>0</v>
      </c>
      <c r="U510" s="16">
        <f t="shared" si="136"/>
        <v>0</v>
      </c>
      <c r="W510" s="16" t="str">
        <f t="shared" si="120"/>
        <v>21⁄4–6</v>
      </c>
      <c r="X510" s="16" t="str">
        <f t="shared" si="121"/>
        <v>UN</v>
      </c>
      <c r="Y510" s="16" t="str">
        <f t="shared" si="122"/>
        <v>3A</v>
      </c>
      <c r="Z510" s="16" t="str">
        <f>CONCATENATE(Table6[[#This Row],[Column1]]," ",Table6[[#This Row],[Column2]]," ",Table6[[#This Row],[Column3]])</f>
        <v>21⁄4–6 UN 3A</v>
      </c>
      <c r="AA510" s="16">
        <f t="shared" si="123"/>
        <v>0</v>
      </c>
      <c r="AB510" s="16">
        <f t="shared" si="124"/>
        <v>2.25</v>
      </c>
      <c r="AC510" s="16">
        <f t="shared" si="125"/>
        <v>2.2317999999999998</v>
      </c>
      <c r="AD510" s="16" t="str">
        <f t="shared" si="126"/>
        <v>—</v>
      </c>
      <c r="AE510" s="16">
        <f t="shared" si="127"/>
        <v>2.1417000000000002</v>
      </c>
      <c r="AF510" s="16">
        <f t="shared" si="128"/>
        <v>2.1351</v>
      </c>
      <c r="AG510" s="16">
        <f t="shared" si="129"/>
        <v>2.0516000000000001</v>
      </c>
      <c r="AH510" s="16" t="str">
        <f t="shared" si="130"/>
        <v>3B</v>
      </c>
      <c r="AI510" s="16">
        <f t="shared" si="131"/>
        <v>2.0699999999999998</v>
      </c>
      <c r="AJ510" s="16">
        <f t="shared" si="132"/>
        <v>2.0895999999999999</v>
      </c>
      <c r="AK510" s="16">
        <f t="shared" si="133"/>
        <v>2.1417000000000002</v>
      </c>
      <c r="AL510" s="16">
        <f t="shared" si="134"/>
        <v>2.1501999999999999</v>
      </c>
      <c r="AM510" s="16">
        <f t="shared" si="135"/>
        <v>2.25</v>
      </c>
      <c r="AR510" s="17"/>
      <c r="AS510" s="77"/>
    </row>
    <row r="511" spans="3:45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36"/>
        <v>21⁄4–8</v>
      </c>
      <c r="U511" s="16" t="str">
        <f t="shared" si="136"/>
        <v>UN</v>
      </c>
      <c r="W511" s="16" t="str">
        <f t="shared" si="120"/>
        <v>21⁄4–8</v>
      </c>
      <c r="X511" s="16" t="str">
        <f t="shared" si="121"/>
        <v>UN</v>
      </c>
      <c r="Y511" s="16" t="str">
        <f t="shared" si="122"/>
        <v>2A</v>
      </c>
      <c r="Z511" s="16" t="str">
        <f>CONCATENATE(Table6[[#This Row],[Column1]]," ",Table6[[#This Row],[Column2]]," ",Table6[[#This Row],[Column3]])</f>
        <v>21⁄4–8 UN 2A</v>
      </c>
      <c r="AA511" s="16">
        <f t="shared" si="123"/>
        <v>2.3999999999999998E-3</v>
      </c>
      <c r="AB511" s="16">
        <f t="shared" si="124"/>
        <v>2.2475999999999998</v>
      </c>
      <c r="AC511" s="16">
        <f t="shared" si="125"/>
        <v>2.2326000000000001</v>
      </c>
      <c r="AD511" s="16">
        <f t="shared" si="126"/>
        <v>2.2250999999999999</v>
      </c>
      <c r="AE511" s="16">
        <f t="shared" si="127"/>
        <v>2.1663999999999999</v>
      </c>
      <c r="AF511" s="16">
        <f t="shared" si="128"/>
        <v>2.1583999999999999</v>
      </c>
      <c r="AG511" s="16">
        <f t="shared" si="129"/>
        <v>2.0988000000000002</v>
      </c>
      <c r="AH511" s="16" t="str">
        <f t="shared" si="130"/>
        <v>2B</v>
      </c>
      <c r="AI511" s="16">
        <f t="shared" si="131"/>
        <v>2.1150000000000002</v>
      </c>
      <c r="AJ511" s="16">
        <f t="shared" si="132"/>
        <v>2.14</v>
      </c>
      <c r="AK511" s="16">
        <f t="shared" si="133"/>
        <v>2.1688000000000001</v>
      </c>
      <c r="AL511" s="16">
        <f t="shared" si="134"/>
        <v>2.1791999999999998</v>
      </c>
      <c r="AM511" s="16">
        <f t="shared" si="135"/>
        <v>2.25</v>
      </c>
      <c r="AR511" s="17"/>
      <c r="AS511" s="77"/>
    </row>
    <row r="512" spans="3:45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36"/>
        <v>0</v>
      </c>
      <c r="U512" s="16">
        <f t="shared" si="136"/>
        <v>0</v>
      </c>
      <c r="W512" s="16" t="str">
        <f t="shared" si="120"/>
        <v>21⁄4–8</v>
      </c>
      <c r="X512" s="16" t="str">
        <f t="shared" si="121"/>
        <v>UN</v>
      </c>
      <c r="Y512" s="16" t="str">
        <f t="shared" si="122"/>
        <v>3A</v>
      </c>
      <c r="Z512" s="16" t="str">
        <f>CONCATENATE(Table6[[#This Row],[Column1]]," ",Table6[[#This Row],[Column2]]," ",Table6[[#This Row],[Column3]])</f>
        <v>21⁄4–8 UN 3A</v>
      </c>
      <c r="AA512" s="16">
        <f t="shared" si="123"/>
        <v>0</v>
      </c>
      <c r="AB512" s="16">
        <f t="shared" si="124"/>
        <v>2.25</v>
      </c>
      <c r="AC512" s="16">
        <f t="shared" si="125"/>
        <v>2.2349999999999999</v>
      </c>
      <c r="AD512" s="16" t="str">
        <f t="shared" si="126"/>
        <v>—</v>
      </c>
      <c r="AE512" s="16">
        <f t="shared" si="127"/>
        <v>2.1688000000000001</v>
      </c>
      <c r="AF512" s="16">
        <f t="shared" si="128"/>
        <v>2.1627999999999998</v>
      </c>
      <c r="AG512" s="16">
        <f t="shared" si="129"/>
        <v>2.1012</v>
      </c>
      <c r="AH512" s="16" t="str">
        <f t="shared" si="130"/>
        <v>3B</v>
      </c>
      <c r="AI512" s="16">
        <f t="shared" si="131"/>
        <v>2.1150000000000002</v>
      </c>
      <c r="AJ512" s="16">
        <f t="shared" si="132"/>
        <v>2.1297000000000001</v>
      </c>
      <c r="AK512" s="16">
        <f t="shared" si="133"/>
        <v>2.1688000000000001</v>
      </c>
      <c r="AL512" s="16">
        <f t="shared" si="134"/>
        <v>2.1766000000000001</v>
      </c>
      <c r="AM512" s="16">
        <f t="shared" si="135"/>
        <v>2.25</v>
      </c>
      <c r="AR512" s="17"/>
      <c r="AS512" s="77"/>
    </row>
    <row r="513" spans="3:45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36"/>
        <v>21⁄4–10</v>
      </c>
      <c r="U513" s="16" t="str">
        <f t="shared" si="136"/>
        <v>UNS</v>
      </c>
      <c r="W513" s="16" t="str">
        <f t="shared" si="120"/>
        <v>21⁄4–10</v>
      </c>
      <c r="X513" s="16" t="str">
        <f t="shared" si="121"/>
        <v>UNS</v>
      </c>
      <c r="Y513" s="16" t="str">
        <f t="shared" si="122"/>
        <v>2A</v>
      </c>
      <c r="Z513" s="16" t="str">
        <f>CONCATENATE(Table6[[#This Row],[Column1]]," ",Table6[[#This Row],[Column2]]," ",Table6[[#This Row],[Column3]])</f>
        <v>21⁄4–10 UNS 2A</v>
      </c>
      <c r="AA513" s="16">
        <f t="shared" si="123"/>
        <v>2E-3</v>
      </c>
      <c r="AB513" s="16">
        <f t="shared" si="124"/>
        <v>2.2480000000000002</v>
      </c>
      <c r="AC513" s="16">
        <f t="shared" si="125"/>
        <v>2.2351000000000001</v>
      </c>
      <c r="AD513" s="16" t="str">
        <f t="shared" si="126"/>
        <v>—</v>
      </c>
      <c r="AE513" s="16">
        <f t="shared" si="127"/>
        <v>2.1829999999999998</v>
      </c>
      <c r="AF513" s="16">
        <f t="shared" si="128"/>
        <v>2.1764999999999999</v>
      </c>
      <c r="AG513" s="16">
        <f t="shared" si="129"/>
        <v>2.129</v>
      </c>
      <c r="AH513" s="16" t="str">
        <f t="shared" si="130"/>
        <v>2B</v>
      </c>
      <c r="AI513" s="16">
        <f t="shared" si="131"/>
        <v>2.1419999999999999</v>
      </c>
      <c r="AJ513" s="16">
        <f t="shared" si="132"/>
        <v>2.1629999999999998</v>
      </c>
      <c r="AK513" s="16">
        <f t="shared" si="133"/>
        <v>2.1850000000000001</v>
      </c>
      <c r="AL513" s="16">
        <f t="shared" si="134"/>
        <v>2.1934999999999998</v>
      </c>
      <c r="AM513" s="16">
        <f t="shared" si="135"/>
        <v>2.25</v>
      </c>
      <c r="AR513" s="17"/>
      <c r="AS513" s="77"/>
    </row>
    <row r="514" spans="3:45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36"/>
        <v>21⁄4–12</v>
      </c>
      <c r="U514" s="16" t="str">
        <f t="shared" si="136"/>
        <v>UN</v>
      </c>
      <c r="W514" s="16" t="str">
        <f t="shared" si="120"/>
        <v>21⁄4–12</v>
      </c>
      <c r="X514" s="16" t="str">
        <f t="shared" si="121"/>
        <v>UN</v>
      </c>
      <c r="Y514" s="16" t="str">
        <f t="shared" si="122"/>
        <v>2A</v>
      </c>
      <c r="Z514" s="16" t="str">
        <f>CONCATENATE(Table6[[#This Row],[Column1]]," ",Table6[[#This Row],[Column2]]," ",Table6[[#This Row],[Column3]])</f>
        <v>21⁄4–12 UN 2A</v>
      </c>
      <c r="AA514" s="16">
        <f t="shared" si="123"/>
        <v>1.8E-3</v>
      </c>
      <c r="AB514" s="16">
        <f t="shared" si="124"/>
        <v>2.2482000000000002</v>
      </c>
      <c r="AC514" s="16">
        <f t="shared" si="125"/>
        <v>2.2368000000000001</v>
      </c>
      <c r="AD514" s="16" t="str">
        <f t="shared" si="126"/>
        <v>—</v>
      </c>
      <c r="AE514" s="16">
        <f t="shared" si="127"/>
        <v>2.1941000000000002</v>
      </c>
      <c r="AF514" s="16">
        <f t="shared" si="128"/>
        <v>2.1880000000000002</v>
      </c>
      <c r="AG514" s="16">
        <f t="shared" si="129"/>
        <v>2.149</v>
      </c>
      <c r="AH514" s="16" t="str">
        <f t="shared" si="130"/>
        <v>2B</v>
      </c>
      <c r="AI514" s="16">
        <f t="shared" si="131"/>
        <v>2.16</v>
      </c>
      <c r="AJ514" s="16">
        <f t="shared" si="132"/>
        <v>2.1779999999999999</v>
      </c>
      <c r="AK514" s="16">
        <f t="shared" si="133"/>
        <v>2.1959</v>
      </c>
      <c r="AL514" s="16">
        <f t="shared" si="134"/>
        <v>2.2038000000000002</v>
      </c>
      <c r="AM514" s="16">
        <f t="shared" si="135"/>
        <v>2.25</v>
      </c>
      <c r="AR514" s="17"/>
      <c r="AS514" s="77"/>
    </row>
    <row r="515" spans="3:45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36"/>
        <v>0</v>
      </c>
      <c r="U515" s="16">
        <f t="shared" si="136"/>
        <v>0</v>
      </c>
      <c r="W515" s="16" t="str">
        <f t="shared" si="120"/>
        <v>21⁄4–12</v>
      </c>
      <c r="X515" s="16" t="str">
        <f t="shared" si="121"/>
        <v>UN</v>
      </c>
      <c r="Y515" s="16" t="str">
        <f t="shared" si="122"/>
        <v>3A</v>
      </c>
      <c r="Z515" s="16" t="str">
        <f>CONCATENATE(Table6[[#This Row],[Column1]]," ",Table6[[#This Row],[Column2]]," ",Table6[[#This Row],[Column3]])</f>
        <v>21⁄4–12 UN 3A</v>
      </c>
      <c r="AA515" s="16">
        <f t="shared" si="123"/>
        <v>0</v>
      </c>
      <c r="AB515" s="16">
        <f t="shared" si="124"/>
        <v>2.25</v>
      </c>
      <c r="AC515" s="16">
        <f t="shared" si="125"/>
        <v>2.2385999999999999</v>
      </c>
      <c r="AD515" s="16" t="str">
        <f t="shared" si="126"/>
        <v>—</v>
      </c>
      <c r="AE515" s="16">
        <f t="shared" si="127"/>
        <v>2.1959</v>
      </c>
      <c r="AF515" s="16">
        <f t="shared" si="128"/>
        <v>2.1913999999999998</v>
      </c>
      <c r="AG515" s="16">
        <f t="shared" si="129"/>
        <v>2.1507999999999998</v>
      </c>
      <c r="AH515" s="16" t="str">
        <f t="shared" si="130"/>
        <v>3B</v>
      </c>
      <c r="AI515" s="16">
        <f t="shared" si="131"/>
        <v>2.16</v>
      </c>
      <c r="AJ515" s="16">
        <f t="shared" si="132"/>
        <v>2.1698</v>
      </c>
      <c r="AK515" s="16">
        <f t="shared" si="133"/>
        <v>2.1959</v>
      </c>
      <c r="AL515" s="16">
        <f t="shared" si="134"/>
        <v>2.2018</v>
      </c>
      <c r="AM515" s="16">
        <f t="shared" si="135"/>
        <v>2.25</v>
      </c>
      <c r="AR515" s="17"/>
      <c r="AS515" s="77"/>
    </row>
    <row r="516" spans="3:45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36"/>
        <v>21⁄4–14</v>
      </c>
      <c r="U516" s="16" t="str">
        <f t="shared" si="136"/>
        <v>UNS</v>
      </c>
      <c r="W516" s="16" t="str">
        <f t="shared" ref="W516:W579" si="137">IF(T516=0,IF(T515=0,T514,T515),T516)</f>
        <v>21⁄4–14</v>
      </c>
      <c r="X516" s="16" t="str">
        <f t="shared" ref="X516:X579" si="138">IF(U516=0,IF(U515=0,U514,U515),U516)</f>
        <v>UNS</v>
      </c>
      <c r="Y516" s="16" t="str">
        <f t="shared" ref="Y516:Y579" si="139">IF(OR($C516="1A",$C516="2A",$C516="3A"),C516,E516)</f>
        <v>2A</v>
      </c>
      <c r="Z516" s="16" t="str">
        <f>CONCATENATE(Table6[[#This Row],[Column1]]," ",Table6[[#This Row],[Column2]]," ",Table6[[#This Row],[Column3]])</f>
        <v>21⁄4–14 UNS 2A</v>
      </c>
      <c r="AA516" s="16">
        <f t="shared" ref="AA516:AA579" si="140">IF(OR($C516="1A",$C516="2A",$C516="3A"),D516,F516)</f>
        <v>1.6999999999999999E-3</v>
      </c>
      <c r="AB516" s="16">
        <f t="shared" ref="AB516:AB579" si="141">IF(OR($C516="1A",$C516="2A",$C516="3A"),E516,G516)</f>
        <v>2.2483</v>
      </c>
      <c r="AC516" s="16">
        <f t="shared" ref="AC516:AC579" si="142">IF(OR($C516="1A",$C516="2A",$C516="3A"),F516,H516)</f>
        <v>2.238</v>
      </c>
      <c r="AD516" s="16" t="str">
        <f t="shared" ref="AD516:AD579" si="143">IF(OR($C516="1A",$C516="2A",$C516="3A"),G516,I516)</f>
        <v>—</v>
      </c>
      <c r="AE516" s="16">
        <f t="shared" ref="AE516:AE579" si="144">IF(OR($C516="1A",$C516="2A",$C516="3A"),H516,J516)</f>
        <v>2.2019000000000002</v>
      </c>
      <c r="AF516" s="16">
        <f t="shared" ref="AF516:AF579" si="145">IF(OR($C516="1A",$C516="2A",$C516="3A"),I516,K516)</f>
        <v>2.1962000000000002</v>
      </c>
      <c r="AG516" s="16">
        <f t="shared" ref="AG516:AG579" si="146">IF(OR($C516="1A",$C516="2A",$C516="3A"),J516,L516)</f>
        <v>2.1633</v>
      </c>
      <c r="AH516" s="16" t="str">
        <f t="shared" ref="AH516:AH579" si="147">IF(OR($C516="1A",$C516="2A",$C516="3A"),K516,M516)</f>
        <v>2B</v>
      </c>
      <c r="AI516" s="16">
        <f t="shared" ref="AI516:AI579" si="148">IF(OR($C516="1A",$C516="2A",$C516="3A"),L516,N516)</f>
        <v>2.173</v>
      </c>
      <c r="AJ516" s="16">
        <f t="shared" ref="AJ516:AJ579" si="149">IF(OR($C516="1A",$C516="2A",$C516="3A"),M516,O516)</f>
        <v>2.1880000000000002</v>
      </c>
      <c r="AK516" s="16">
        <f t="shared" ref="AK516:AK579" si="150">IF(OR($C516="1A",$C516="2A",$C516="3A"),N516,P516)</f>
        <v>2.2035999999999998</v>
      </c>
      <c r="AL516" s="16">
        <f t="shared" ref="AL516:AL579" si="151">IF(OR($C516="1A",$C516="2A",$C516="3A"),O516,Q516)</f>
        <v>2.2109999999999999</v>
      </c>
      <c r="AM516" s="16">
        <f t="shared" ref="AM516:AM579" si="152">IF(OR($C516="1A",$C516="2A",$C516="3A"),P516,R516)</f>
        <v>2.25</v>
      </c>
      <c r="AR516" s="17"/>
      <c r="AS516" s="77"/>
    </row>
    <row r="517" spans="3:45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ref="T517:U580" si="153">IF(OR($C517="1A",$C517="2A",$C517="3A"),A517,C517)</f>
        <v>21⁄4–16</v>
      </c>
      <c r="U517" s="16" t="str">
        <f t="shared" si="153"/>
        <v>UN</v>
      </c>
      <c r="W517" s="16" t="str">
        <f t="shared" si="137"/>
        <v>21⁄4–16</v>
      </c>
      <c r="X517" s="16" t="str">
        <f t="shared" si="138"/>
        <v>UN</v>
      </c>
      <c r="Y517" s="16" t="str">
        <f t="shared" si="139"/>
        <v>2A</v>
      </c>
      <c r="Z517" s="16" t="str">
        <f>CONCATENATE(Table6[[#This Row],[Column1]]," ",Table6[[#This Row],[Column2]]," ",Table6[[#This Row],[Column3]])</f>
        <v>21⁄4–16 UN 2A</v>
      </c>
      <c r="AA517" s="16">
        <f t="shared" si="140"/>
        <v>1.6000000000000001E-3</v>
      </c>
      <c r="AB517" s="16">
        <f t="shared" si="141"/>
        <v>2.2484000000000002</v>
      </c>
      <c r="AC517" s="16">
        <f t="shared" si="142"/>
        <v>2.2389999999999999</v>
      </c>
      <c r="AD517" s="16" t="str">
        <f t="shared" si="143"/>
        <v>—</v>
      </c>
      <c r="AE517" s="16">
        <f t="shared" si="144"/>
        <v>2.2078000000000002</v>
      </c>
      <c r="AF517" s="16">
        <f t="shared" si="145"/>
        <v>2.2023999999999999</v>
      </c>
      <c r="AG517" s="16">
        <f t="shared" si="146"/>
        <v>2.1739000000000002</v>
      </c>
      <c r="AH517" s="16" t="str">
        <f t="shared" si="147"/>
        <v>2B</v>
      </c>
      <c r="AI517" s="16">
        <f t="shared" si="148"/>
        <v>2.1819999999999999</v>
      </c>
      <c r="AJ517" s="16">
        <f t="shared" si="149"/>
        <v>2.1960000000000002</v>
      </c>
      <c r="AK517" s="16">
        <f t="shared" si="150"/>
        <v>2.2094</v>
      </c>
      <c r="AL517" s="16">
        <f t="shared" si="151"/>
        <v>2.2164000000000001</v>
      </c>
      <c r="AM517" s="16">
        <f t="shared" si="152"/>
        <v>2.25</v>
      </c>
      <c r="AR517" s="17"/>
      <c r="AS517" s="77"/>
    </row>
    <row r="518" spans="3:45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53"/>
        <v>0</v>
      </c>
      <c r="U518" s="16">
        <f t="shared" si="153"/>
        <v>0</v>
      </c>
      <c r="W518" s="16" t="str">
        <f t="shared" si="137"/>
        <v>21⁄4–16</v>
      </c>
      <c r="X518" s="16" t="str">
        <f t="shared" si="138"/>
        <v>UN</v>
      </c>
      <c r="Y518" s="16" t="str">
        <f t="shared" si="139"/>
        <v>3A</v>
      </c>
      <c r="Z518" s="16" t="str">
        <f>CONCATENATE(Table6[[#This Row],[Column1]]," ",Table6[[#This Row],[Column2]]," ",Table6[[#This Row],[Column3]])</f>
        <v>21⁄4–16 UN 3A</v>
      </c>
      <c r="AA518" s="16">
        <f t="shared" si="140"/>
        <v>0</v>
      </c>
      <c r="AB518" s="16">
        <f t="shared" si="141"/>
        <v>2.25</v>
      </c>
      <c r="AC518" s="16">
        <f t="shared" si="142"/>
        <v>2.2406000000000001</v>
      </c>
      <c r="AD518" s="16" t="str">
        <f t="shared" si="143"/>
        <v>—</v>
      </c>
      <c r="AE518" s="16">
        <f t="shared" si="144"/>
        <v>2.2094</v>
      </c>
      <c r="AF518" s="16">
        <f t="shared" si="145"/>
        <v>2.2052999999999998</v>
      </c>
      <c r="AG518" s="16">
        <f t="shared" si="146"/>
        <v>2.1755</v>
      </c>
      <c r="AH518" s="16" t="str">
        <f t="shared" si="147"/>
        <v>3B</v>
      </c>
      <c r="AI518" s="16">
        <f t="shared" si="148"/>
        <v>2.1819999999999999</v>
      </c>
      <c r="AJ518" s="16">
        <f t="shared" si="149"/>
        <v>2.1907999999999999</v>
      </c>
      <c r="AK518" s="16">
        <f t="shared" si="150"/>
        <v>2.2094</v>
      </c>
      <c r="AL518" s="16">
        <f t="shared" si="151"/>
        <v>2.2145999999999999</v>
      </c>
      <c r="AM518" s="16">
        <f t="shared" si="152"/>
        <v>2.25</v>
      </c>
      <c r="AR518" s="17"/>
      <c r="AS518" s="77"/>
    </row>
    <row r="519" spans="3:45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53"/>
        <v>21⁄4–18</v>
      </c>
      <c r="U519" s="16" t="str">
        <f t="shared" si="153"/>
        <v>UNS</v>
      </c>
      <c r="W519" s="16" t="str">
        <f t="shared" si="137"/>
        <v>21⁄4–18</v>
      </c>
      <c r="X519" s="16" t="str">
        <f t="shared" si="138"/>
        <v>UNS</v>
      </c>
      <c r="Y519" s="16" t="str">
        <f t="shared" si="139"/>
        <v>2A</v>
      </c>
      <c r="Z519" s="16" t="str">
        <f>CONCATENATE(Table6[[#This Row],[Column1]]," ",Table6[[#This Row],[Column2]]," ",Table6[[#This Row],[Column3]])</f>
        <v>21⁄4–18 UNS 2A</v>
      </c>
      <c r="AA519" s="16">
        <f t="shared" si="140"/>
        <v>1.5E-3</v>
      </c>
      <c r="AB519" s="16">
        <f t="shared" si="141"/>
        <v>2.2484999999999999</v>
      </c>
      <c r="AC519" s="16">
        <f t="shared" si="142"/>
        <v>2.2397999999999998</v>
      </c>
      <c r="AD519" s="16" t="str">
        <f t="shared" si="143"/>
        <v>—</v>
      </c>
      <c r="AE519" s="16">
        <f t="shared" si="144"/>
        <v>2.2124000000000001</v>
      </c>
      <c r="AF519" s="16">
        <f t="shared" si="145"/>
        <v>2.2073</v>
      </c>
      <c r="AG519" s="16">
        <f t="shared" si="146"/>
        <v>2.1823999999999999</v>
      </c>
      <c r="AH519" s="16" t="str">
        <f t="shared" si="147"/>
        <v>2B</v>
      </c>
      <c r="AI519" s="16">
        <f t="shared" si="148"/>
        <v>2.19</v>
      </c>
      <c r="AJ519" s="16">
        <f t="shared" si="149"/>
        <v>2.2029999999999998</v>
      </c>
      <c r="AK519" s="16">
        <f t="shared" si="150"/>
        <v>2.2139000000000002</v>
      </c>
      <c r="AL519" s="16">
        <f t="shared" si="151"/>
        <v>2.2206000000000001</v>
      </c>
      <c r="AM519" s="16">
        <f t="shared" si="152"/>
        <v>2.25</v>
      </c>
      <c r="AR519" s="17"/>
      <c r="AS519" s="77"/>
    </row>
    <row r="520" spans="3:45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53"/>
        <v>21⁄4–20</v>
      </c>
      <c r="U520" s="16" t="str">
        <f t="shared" si="153"/>
        <v>UN</v>
      </c>
      <c r="W520" s="16" t="str">
        <f t="shared" si="137"/>
        <v>21⁄4–20</v>
      </c>
      <c r="X520" s="16" t="str">
        <f t="shared" si="138"/>
        <v>UN</v>
      </c>
      <c r="Y520" s="16" t="str">
        <f t="shared" si="139"/>
        <v>2A</v>
      </c>
      <c r="Z520" s="16" t="str">
        <f>CONCATENATE(Table6[[#This Row],[Column1]]," ",Table6[[#This Row],[Column2]]," ",Table6[[#This Row],[Column3]])</f>
        <v>21⁄4–20 UN 2A</v>
      </c>
      <c r="AA520" s="16">
        <f t="shared" si="140"/>
        <v>1.5E-3</v>
      </c>
      <c r="AB520" s="16">
        <f t="shared" si="141"/>
        <v>2.2484999999999999</v>
      </c>
      <c r="AC520" s="16">
        <f t="shared" si="142"/>
        <v>2.2404000000000002</v>
      </c>
      <c r="AD520" s="16" t="str">
        <f t="shared" si="143"/>
        <v>—</v>
      </c>
      <c r="AE520" s="16">
        <f t="shared" si="144"/>
        <v>2.2160000000000002</v>
      </c>
      <c r="AF520" s="16">
        <f t="shared" si="145"/>
        <v>2.2111000000000001</v>
      </c>
      <c r="AG520" s="16">
        <f t="shared" si="146"/>
        <v>2.1890000000000001</v>
      </c>
      <c r="AH520" s="16" t="str">
        <f t="shared" si="147"/>
        <v>2B</v>
      </c>
      <c r="AI520" s="16">
        <f t="shared" si="148"/>
        <v>2.1960000000000002</v>
      </c>
      <c r="AJ520" s="16">
        <f t="shared" si="149"/>
        <v>2.2069999999999999</v>
      </c>
      <c r="AK520" s="16">
        <f t="shared" si="150"/>
        <v>2.2174999999999998</v>
      </c>
      <c r="AL520" s="16">
        <f t="shared" si="151"/>
        <v>2.2239</v>
      </c>
      <c r="AM520" s="16">
        <f t="shared" si="152"/>
        <v>2.25</v>
      </c>
      <c r="AR520" s="17"/>
      <c r="AS520" s="77"/>
    </row>
    <row r="521" spans="3:45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53"/>
        <v>0</v>
      </c>
      <c r="U521" s="16">
        <f t="shared" si="153"/>
        <v>0</v>
      </c>
      <c r="W521" s="16" t="str">
        <f t="shared" si="137"/>
        <v>21⁄4–20</v>
      </c>
      <c r="X521" s="16" t="str">
        <f t="shared" si="138"/>
        <v>UN</v>
      </c>
      <c r="Y521" s="16" t="str">
        <f t="shared" si="139"/>
        <v>3A</v>
      </c>
      <c r="Z521" s="16" t="str">
        <f>CONCATENATE(Table6[[#This Row],[Column1]]," ",Table6[[#This Row],[Column2]]," ",Table6[[#This Row],[Column3]])</f>
        <v>21⁄4–20 UN 3A</v>
      </c>
      <c r="AA521" s="16">
        <f t="shared" si="140"/>
        <v>0</v>
      </c>
      <c r="AB521" s="16">
        <f t="shared" si="141"/>
        <v>2.25</v>
      </c>
      <c r="AC521" s="16">
        <f t="shared" si="142"/>
        <v>2.2418999999999998</v>
      </c>
      <c r="AD521" s="16" t="str">
        <f t="shared" si="143"/>
        <v>—</v>
      </c>
      <c r="AE521" s="16">
        <f t="shared" si="144"/>
        <v>2.2174999999999998</v>
      </c>
      <c r="AF521" s="16">
        <f t="shared" si="145"/>
        <v>2.2136999999999998</v>
      </c>
      <c r="AG521" s="16">
        <f t="shared" si="146"/>
        <v>2.1905000000000001</v>
      </c>
      <c r="AH521" s="16" t="str">
        <f t="shared" si="147"/>
        <v>3B</v>
      </c>
      <c r="AI521" s="16">
        <f t="shared" si="148"/>
        <v>2.1960000000000002</v>
      </c>
      <c r="AJ521" s="16">
        <f t="shared" si="149"/>
        <v>2.2037</v>
      </c>
      <c r="AK521" s="16">
        <f t="shared" si="150"/>
        <v>2.2174999999999998</v>
      </c>
      <c r="AL521" s="16">
        <f t="shared" si="151"/>
        <v>2.2223000000000002</v>
      </c>
      <c r="AM521" s="16">
        <f t="shared" si="152"/>
        <v>2.25</v>
      </c>
      <c r="AR521" s="17"/>
      <c r="AS521" s="77"/>
    </row>
    <row r="522" spans="3:45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53"/>
        <v>25⁄16–16</v>
      </c>
      <c r="U522" s="16" t="str">
        <f t="shared" si="153"/>
        <v>UNS</v>
      </c>
      <c r="W522" s="16" t="str">
        <f t="shared" si="137"/>
        <v>25⁄16–16</v>
      </c>
      <c r="X522" s="16" t="str">
        <f t="shared" si="138"/>
        <v>UNS</v>
      </c>
      <c r="Y522" s="16" t="str">
        <f t="shared" si="139"/>
        <v>2A</v>
      </c>
      <c r="Z522" s="16" t="str">
        <f>CONCATENATE(Table6[[#This Row],[Column1]]," ",Table6[[#This Row],[Column2]]," ",Table6[[#This Row],[Column3]])</f>
        <v>25⁄16–16 UNS 2A</v>
      </c>
      <c r="AA522" s="16">
        <f t="shared" si="140"/>
        <v>1.6999999999999999E-3</v>
      </c>
      <c r="AB522" s="16">
        <f t="shared" si="141"/>
        <v>2.3108</v>
      </c>
      <c r="AC522" s="16">
        <f t="shared" si="142"/>
        <v>2.3014000000000001</v>
      </c>
      <c r="AD522" s="16" t="str">
        <f t="shared" si="143"/>
        <v>—</v>
      </c>
      <c r="AE522" s="16">
        <f t="shared" si="144"/>
        <v>2.2702</v>
      </c>
      <c r="AF522" s="16">
        <f t="shared" si="145"/>
        <v>2.2646999999999999</v>
      </c>
      <c r="AG522" s="16">
        <f t="shared" si="146"/>
        <v>2.2363</v>
      </c>
      <c r="AH522" s="16" t="str">
        <f t="shared" si="147"/>
        <v>2B</v>
      </c>
      <c r="AI522" s="16">
        <f t="shared" si="148"/>
        <v>2.2450000000000001</v>
      </c>
      <c r="AJ522" s="16">
        <f t="shared" si="149"/>
        <v>2.2589999999999999</v>
      </c>
      <c r="AK522" s="16">
        <f t="shared" si="150"/>
        <v>2.2719</v>
      </c>
      <c r="AL522" s="16">
        <f t="shared" si="151"/>
        <v>2.2791000000000001</v>
      </c>
      <c r="AM522" s="16">
        <f t="shared" si="152"/>
        <v>2.3125</v>
      </c>
      <c r="AR522" s="17"/>
      <c r="AS522" s="77"/>
    </row>
    <row r="523" spans="3:45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53"/>
        <v>0</v>
      </c>
      <c r="U523" s="16">
        <f t="shared" si="153"/>
        <v>0</v>
      </c>
      <c r="W523" s="16" t="str">
        <f t="shared" si="137"/>
        <v>25⁄16–16</v>
      </c>
      <c r="X523" s="16" t="str">
        <f t="shared" si="138"/>
        <v>UNS</v>
      </c>
      <c r="Y523" s="16" t="str">
        <f t="shared" si="139"/>
        <v>3A</v>
      </c>
      <c r="Z523" s="16" t="str">
        <f>CONCATENATE(Table6[[#This Row],[Column1]]," ",Table6[[#This Row],[Column2]]," ",Table6[[#This Row],[Column3]])</f>
        <v>25⁄16–16 UNS 3A</v>
      </c>
      <c r="AA523" s="16">
        <f t="shared" si="140"/>
        <v>0</v>
      </c>
      <c r="AB523" s="16">
        <f t="shared" si="141"/>
        <v>2.3125</v>
      </c>
      <c r="AC523" s="16">
        <f t="shared" si="142"/>
        <v>2.3031000000000001</v>
      </c>
      <c r="AD523" s="16" t="str">
        <f t="shared" si="143"/>
        <v>—</v>
      </c>
      <c r="AE523" s="16">
        <f t="shared" si="144"/>
        <v>2.2719</v>
      </c>
      <c r="AF523" s="16">
        <f t="shared" si="145"/>
        <v>2.2677999999999998</v>
      </c>
      <c r="AG523" s="16">
        <f t="shared" si="146"/>
        <v>2.238</v>
      </c>
      <c r="AH523" s="16" t="str">
        <f t="shared" si="147"/>
        <v>3B</v>
      </c>
      <c r="AI523" s="16">
        <f t="shared" si="148"/>
        <v>2.2450000000000001</v>
      </c>
      <c r="AJ523" s="16">
        <f t="shared" si="149"/>
        <v>2.2532999999999999</v>
      </c>
      <c r="AK523" s="16">
        <f t="shared" si="150"/>
        <v>2.2719</v>
      </c>
      <c r="AL523" s="16">
        <f t="shared" si="151"/>
        <v>2.2772999999999999</v>
      </c>
      <c r="AM523" s="16">
        <f t="shared" si="152"/>
        <v>2.3125</v>
      </c>
      <c r="AR523" s="17"/>
      <c r="AS523" s="77"/>
    </row>
    <row r="524" spans="3:45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53"/>
        <v>23⁄8–6</v>
      </c>
      <c r="U524" s="16" t="str">
        <f t="shared" si="153"/>
        <v>UN</v>
      </c>
      <c r="W524" s="16" t="str">
        <f t="shared" si="137"/>
        <v>23⁄8–6</v>
      </c>
      <c r="X524" s="16" t="str">
        <f t="shared" si="138"/>
        <v>UN</v>
      </c>
      <c r="Y524" s="16" t="str">
        <f t="shared" si="139"/>
        <v>2A</v>
      </c>
      <c r="Z524" s="16" t="str">
        <f>CONCATENATE(Table6[[#This Row],[Column1]]," ",Table6[[#This Row],[Column2]]," ",Table6[[#This Row],[Column3]])</f>
        <v>23⁄8–6 UN 2A</v>
      </c>
      <c r="AA524" s="16">
        <f t="shared" si="140"/>
        <v>2.7000000000000001E-3</v>
      </c>
      <c r="AB524" s="16">
        <f t="shared" si="141"/>
        <v>2.3723000000000001</v>
      </c>
      <c r="AC524" s="16">
        <f t="shared" si="142"/>
        <v>2.3540999999999999</v>
      </c>
      <c r="AD524" s="16" t="str">
        <f t="shared" si="143"/>
        <v>—</v>
      </c>
      <c r="AE524" s="16">
        <f t="shared" si="144"/>
        <v>2.2639999999999998</v>
      </c>
      <c r="AF524" s="16">
        <f t="shared" si="145"/>
        <v>2.2551000000000001</v>
      </c>
      <c r="AG524" s="16">
        <f t="shared" si="146"/>
        <v>2.1739000000000002</v>
      </c>
      <c r="AH524" s="16" t="str">
        <f t="shared" si="147"/>
        <v>2B</v>
      </c>
      <c r="AI524" s="16">
        <f t="shared" si="148"/>
        <v>2.1949999999999998</v>
      </c>
      <c r="AJ524" s="16">
        <f t="shared" si="149"/>
        <v>2.226</v>
      </c>
      <c r="AK524" s="16">
        <f t="shared" si="150"/>
        <v>2.2667000000000002</v>
      </c>
      <c r="AL524" s="16">
        <f t="shared" si="151"/>
        <v>2.2782</v>
      </c>
      <c r="AM524" s="16">
        <f t="shared" si="152"/>
        <v>2.375</v>
      </c>
      <c r="AR524" s="17"/>
      <c r="AS524" s="77"/>
    </row>
    <row r="525" spans="3:45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53"/>
        <v>0</v>
      </c>
      <c r="U525" s="16">
        <f t="shared" si="153"/>
        <v>0</v>
      </c>
      <c r="W525" s="16" t="str">
        <f t="shared" si="137"/>
        <v>23⁄8–6</v>
      </c>
      <c r="X525" s="16" t="str">
        <f t="shared" si="138"/>
        <v>UN</v>
      </c>
      <c r="Y525" s="16" t="str">
        <f t="shared" si="139"/>
        <v>3A</v>
      </c>
      <c r="Z525" s="16" t="str">
        <f>CONCATENATE(Table6[[#This Row],[Column1]]," ",Table6[[#This Row],[Column2]]," ",Table6[[#This Row],[Column3]])</f>
        <v>23⁄8–6 UN 3A</v>
      </c>
      <c r="AA525" s="16">
        <f t="shared" si="140"/>
        <v>0</v>
      </c>
      <c r="AB525" s="16">
        <f t="shared" si="141"/>
        <v>2.375</v>
      </c>
      <c r="AC525" s="16">
        <f t="shared" si="142"/>
        <v>2.3567999999999998</v>
      </c>
      <c r="AD525" s="16" t="str">
        <f t="shared" si="143"/>
        <v>—</v>
      </c>
      <c r="AE525" s="16">
        <f t="shared" si="144"/>
        <v>2.2667000000000002</v>
      </c>
      <c r="AF525" s="16">
        <f t="shared" si="145"/>
        <v>2.2601</v>
      </c>
      <c r="AG525" s="16">
        <f t="shared" si="146"/>
        <v>2.1766000000000001</v>
      </c>
      <c r="AH525" s="16" t="str">
        <f t="shared" si="147"/>
        <v>3B</v>
      </c>
      <c r="AI525" s="16">
        <f t="shared" si="148"/>
        <v>2.1949999999999998</v>
      </c>
      <c r="AJ525" s="16">
        <f t="shared" si="149"/>
        <v>2.2145999999999999</v>
      </c>
      <c r="AK525" s="16">
        <f t="shared" si="150"/>
        <v>2.2667000000000002</v>
      </c>
      <c r="AL525" s="16">
        <f t="shared" si="151"/>
        <v>2.2753000000000001</v>
      </c>
      <c r="AM525" s="16">
        <f t="shared" si="152"/>
        <v>2.375</v>
      </c>
      <c r="AR525" s="17"/>
      <c r="AS525" s="77"/>
    </row>
    <row r="526" spans="3:45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53"/>
        <v>23⁄8–8</v>
      </c>
      <c r="U526" s="16" t="str">
        <f t="shared" si="153"/>
        <v>UN</v>
      </c>
      <c r="W526" s="16" t="str">
        <f t="shared" si="137"/>
        <v>23⁄8–8</v>
      </c>
      <c r="X526" s="16" t="str">
        <f t="shared" si="138"/>
        <v>UN</v>
      </c>
      <c r="Y526" s="16" t="str">
        <f t="shared" si="139"/>
        <v>2A</v>
      </c>
      <c r="Z526" s="16" t="str">
        <f>CONCATENATE(Table6[[#This Row],[Column1]]," ",Table6[[#This Row],[Column2]]," ",Table6[[#This Row],[Column3]])</f>
        <v>23⁄8–8 UN 2A</v>
      </c>
      <c r="AA526" s="16">
        <f t="shared" si="140"/>
        <v>2.3999999999999998E-3</v>
      </c>
      <c r="AB526" s="16">
        <f t="shared" si="141"/>
        <v>2.3725999999999998</v>
      </c>
      <c r="AC526" s="16">
        <f t="shared" si="142"/>
        <v>2.3576000000000001</v>
      </c>
      <c r="AD526" s="16" t="str">
        <f t="shared" si="143"/>
        <v>—</v>
      </c>
      <c r="AE526" s="16">
        <f t="shared" si="144"/>
        <v>2.2913999999999999</v>
      </c>
      <c r="AF526" s="16">
        <f t="shared" si="145"/>
        <v>2.2833000000000001</v>
      </c>
      <c r="AG526" s="16">
        <f t="shared" si="146"/>
        <v>2.2238000000000002</v>
      </c>
      <c r="AH526" s="16" t="str">
        <f t="shared" si="147"/>
        <v>2B</v>
      </c>
      <c r="AI526" s="16">
        <f t="shared" si="148"/>
        <v>2.2400000000000002</v>
      </c>
      <c r="AJ526" s="16">
        <f t="shared" si="149"/>
        <v>2.2650000000000001</v>
      </c>
      <c r="AK526" s="16">
        <f t="shared" si="150"/>
        <v>2.2938000000000001</v>
      </c>
      <c r="AL526" s="16">
        <f t="shared" si="151"/>
        <v>2.3043</v>
      </c>
      <c r="AM526" s="16">
        <f t="shared" si="152"/>
        <v>2.375</v>
      </c>
      <c r="AR526" s="17"/>
      <c r="AS526" s="77"/>
    </row>
    <row r="527" spans="3:45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53"/>
        <v>0</v>
      </c>
      <c r="U527" s="16">
        <f t="shared" si="153"/>
        <v>0</v>
      </c>
      <c r="W527" s="16" t="str">
        <f t="shared" si="137"/>
        <v>23⁄8–8</v>
      </c>
      <c r="X527" s="16" t="str">
        <f t="shared" si="138"/>
        <v>UN</v>
      </c>
      <c r="Y527" s="16" t="str">
        <f t="shared" si="139"/>
        <v>3A</v>
      </c>
      <c r="Z527" s="16" t="str">
        <f>CONCATENATE(Table6[[#This Row],[Column1]]," ",Table6[[#This Row],[Column2]]," ",Table6[[#This Row],[Column3]])</f>
        <v>23⁄8–8 UN 3A</v>
      </c>
      <c r="AA527" s="16">
        <f t="shared" si="140"/>
        <v>0</v>
      </c>
      <c r="AB527" s="16">
        <f t="shared" si="141"/>
        <v>2.375</v>
      </c>
      <c r="AC527" s="16">
        <f t="shared" si="142"/>
        <v>2.36</v>
      </c>
      <c r="AD527" s="16" t="str">
        <f t="shared" si="143"/>
        <v>—</v>
      </c>
      <c r="AE527" s="16">
        <f t="shared" si="144"/>
        <v>2.2938000000000001</v>
      </c>
      <c r="AF527" s="16">
        <f t="shared" si="145"/>
        <v>2.2877999999999998</v>
      </c>
      <c r="AG527" s="16">
        <f t="shared" si="146"/>
        <v>2.2262</v>
      </c>
      <c r="AH527" s="16" t="str">
        <f t="shared" si="147"/>
        <v>3B</v>
      </c>
      <c r="AI527" s="16">
        <f t="shared" si="148"/>
        <v>2.2400000000000002</v>
      </c>
      <c r="AJ527" s="16">
        <f t="shared" si="149"/>
        <v>2.2547000000000001</v>
      </c>
      <c r="AK527" s="16">
        <f t="shared" si="150"/>
        <v>2.2938000000000001</v>
      </c>
      <c r="AL527" s="16">
        <f t="shared" si="151"/>
        <v>2.3016999999999999</v>
      </c>
      <c r="AM527" s="16">
        <f t="shared" si="152"/>
        <v>2.375</v>
      </c>
      <c r="AR527" s="17"/>
      <c r="AS527" s="77"/>
    </row>
    <row r="528" spans="3:45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53"/>
        <v>23⁄8–12</v>
      </c>
      <c r="U528" s="16" t="str">
        <f t="shared" si="153"/>
        <v>UN</v>
      </c>
      <c r="W528" s="16" t="str">
        <f t="shared" si="137"/>
        <v>23⁄8–12</v>
      </c>
      <c r="X528" s="16" t="str">
        <f t="shared" si="138"/>
        <v>UN</v>
      </c>
      <c r="Y528" s="16" t="str">
        <f t="shared" si="139"/>
        <v>2A</v>
      </c>
      <c r="Z528" s="16" t="str">
        <f>CONCATENATE(Table6[[#This Row],[Column1]]," ",Table6[[#This Row],[Column2]]," ",Table6[[#This Row],[Column3]])</f>
        <v>23⁄8–12 UN 2A</v>
      </c>
      <c r="AA528" s="16">
        <f t="shared" si="140"/>
        <v>1.9E-3</v>
      </c>
      <c r="AB528" s="16">
        <f t="shared" si="141"/>
        <v>2.3731</v>
      </c>
      <c r="AC528" s="16">
        <f t="shared" si="142"/>
        <v>2.3616999999999999</v>
      </c>
      <c r="AD528" s="16" t="str">
        <f t="shared" si="143"/>
        <v>—</v>
      </c>
      <c r="AE528" s="16">
        <f t="shared" si="144"/>
        <v>2.319</v>
      </c>
      <c r="AF528" s="16">
        <f t="shared" si="145"/>
        <v>2.3128000000000002</v>
      </c>
      <c r="AG528" s="16">
        <f t="shared" si="146"/>
        <v>2.2738999999999998</v>
      </c>
      <c r="AH528" s="16" t="str">
        <f t="shared" si="147"/>
        <v>2B</v>
      </c>
      <c r="AI528" s="16">
        <f t="shared" si="148"/>
        <v>2.2850000000000001</v>
      </c>
      <c r="AJ528" s="16">
        <f t="shared" si="149"/>
        <v>2.3029999999999999</v>
      </c>
      <c r="AK528" s="16">
        <f t="shared" si="150"/>
        <v>2.3209</v>
      </c>
      <c r="AL528" s="16">
        <f t="shared" si="151"/>
        <v>2.3290000000000002</v>
      </c>
      <c r="AM528" s="16">
        <f t="shared" si="152"/>
        <v>2.375</v>
      </c>
      <c r="AR528" s="17"/>
      <c r="AS528" s="77"/>
    </row>
    <row r="529" spans="3:45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53"/>
        <v>0</v>
      </c>
      <c r="U529" s="16">
        <f t="shared" si="153"/>
        <v>0</v>
      </c>
      <c r="W529" s="16" t="str">
        <f t="shared" si="137"/>
        <v>23⁄8–12</v>
      </c>
      <c r="X529" s="16" t="str">
        <f t="shared" si="138"/>
        <v>UN</v>
      </c>
      <c r="Y529" s="16" t="str">
        <f t="shared" si="139"/>
        <v>3A</v>
      </c>
      <c r="Z529" s="16" t="str">
        <f>CONCATENATE(Table6[[#This Row],[Column1]]," ",Table6[[#This Row],[Column2]]," ",Table6[[#This Row],[Column3]])</f>
        <v>23⁄8–12 UN 3A</v>
      </c>
      <c r="AA529" s="16">
        <f t="shared" si="140"/>
        <v>0</v>
      </c>
      <c r="AB529" s="16">
        <f t="shared" si="141"/>
        <v>2.375</v>
      </c>
      <c r="AC529" s="16">
        <f t="shared" si="142"/>
        <v>2.3635999999999999</v>
      </c>
      <c r="AD529" s="16" t="str">
        <f t="shared" si="143"/>
        <v>—</v>
      </c>
      <c r="AE529" s="16">
        <f t="shared" si="144"/>
        <v>2.3209</v>
      </c>
      <c r="AF529" s="16">
        <f t="shared" si="145"/>
        <v>2.3163</v>
      </c>
      <c r="AG529" s="16">
        <f t="shared" si="146"/>
        <v>2.2757999999999998</v>
      </c>
      <c r="AH529" s="16" t="str">
        <f t="shared" si="147"/>
        <v>3B</v>
      </c>
      <c r="AI529" s="16">
        <f t="shared" si="148"/>
        <v>2.2850000000000001</v>
      </c>
      <c r="AJ529" s="16">
        <f t="shared" si="149"/>
        <v>2.2948</v>
      </c>
      <c r="AK529" s="16">
        <f t="shared" si="150"/>
        <v>2.3209</v>
      </c>
      <c r="AL529" s="16">
        <f t="shared" si="151"/>
        <v>2.3269000000000002</v>
      </c>
      <c r="AM529" s="16">
        <f t="shared" si="152"/>
        <v>2.375</v>
      </c>
      <c r="AR529" s="17"/>
      <c r="AS529" s="77"/>
    </row>
    <row r="530" spans="3:45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53"/>
        <v>23⁄8–16</v>
      </c>
      <c r="U530" s="16" t="str">
        <f t="shared" si="153"/>
        <v>UN</v>
      </c>
      <c r="W530" s="16" t="str">
        <f t="shared" si="137"/>
        <v>23⁄8–16</v>
      </c>
      <c r="X530" s="16" t="str">
        <f t="shared" si="138"/>
        <v>UN</v>
      </c>
      <c r="Y530" s="16" t="str">
        <f t="shared" si="139"/>
        <v>2A</v>
      </c>
      <c r="Z530" s="16" t="str">
        <f>CONCATENATE(Table6[[#This Row],[Column1]]," ",Table6[[#This Row],[Column2]]," ",Table6[[#This Row],[Column3]])</f>
        <v>23⁄8–16 UN 2A</v>
      </c>
      <c r="AA530" s="16">
        <f t="shared" si="140"/>
        <v>1.6999999999999999E-3</v>
      </c>
      <c r="AB530" s="16">
        <f t="shared" si="141"/>
        <v>2.3733</v>
      </c>
      <c r="AC530" s="16">
        <f t="shared" si="142"/>
        <v>2.3639000000000001</v>
      </c>
      <c r="AD530" s="16" t="str">
        <f t="shared" si="143"/>
        <v>—</v>
      </c>
      <c r="AE530" s="16">
        <f t="shared" si="144"/>
        <v>2.3327</v>
      </c>
      <c r="AF530" s="16">
        <f t="shared" si="145"/>
        <v>2.3271999999999999</v>
      </c>
      <c r="AG530" s="16">
        <f t="shared" si="146"/>
        <v>2.2988</v>
      </c>
      <c r="AH530" s="16" t="str">
        <f t="shared" si="147"/>
        <v>2B</v>
      </c>
      <c r="AI530" s="16">
        <f t="shared" si="148"/>
        <v>2.3069999999999999</v>
      </c>
      <c r="AJ530" s="16">
        <f t="shared" si="149"/>
        <v>2.3210000000000002</v>
      </c>
      <c r="AK530" s="16">
        <f t="shared" si="150"/>
        <v>2.3344</v>
      </c>
      <c r="AL530" s="16">
        <f t="shared" si="151"/>
        <v>2.3416000000000001</v>
      </c>
      <c r="AM530" s="16">
        <f t="shared" si="152"/>
        <v>2.375</v>
      </c>
      <c r="AR530" s="17"/>
      <c r="AS530" s="77"/>
    </row>
    <row r="531" spans="3:45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53"/>
        <v>0</v>
      </c>
      <c r="U531" s="16">
        <f t="shared" si="153"/>
        <v>0</v>
      </c>
      <c r="W531" s="16" t="str">
        <f t="shared" si="137"/>
        <v>23⁄8–16</v>
      </c>
      <c r="X531" s="16" t="str">
        <f t="shared" si="138"/>
        <v>UN</v>
      </c>
      <c r="Y531" s="16" t="str">
        <f t="shared" si="139"/>
        <v>3A</v>
      </c>
      <c r="Z531" s="16" t="str">
        <f>CONCATENATE(Table6[[#This Row],[Column1]]," ",Table6[[#This Row],[Column2]]," ",Table6[[#This Row],[Column3]])</f>
        <v>23⁄8–16 UN 3A</v>
      </c>
      <c r="AA531" s="16">
        <f t="shared" si="140"/>
        <v>0</v>
      </c>
      <c r="AB531" s="16">
        <f t="shared" si="141"/>
        <v>2.375</v>
      </c>
      <c r="AC531" s="16">
        <f t="shared" si="142"/>
        <v>2.3656000000000001</v>
      </c>
      <c r="AD531" s="16" t="str">
        <f t="shared" si="143"/>
        <v>—</v>
      </c>
      <c r="AE531" s="16">
        <f t="shared" si="144"/>
        <v>2.3344</v>
      </c>
      <c r="AF531" s="16">
        <f t="shared" si="145"/>
        <v>2.3302999999999998</v>
      </c>
      <c r="AG531" s="16">
        <f t="shared" si="146"/>
        <v>2.3005</v>
      </c>
      <c r="AH531" s="16" t="str">
        <f t="shared" si="147"/>
        <v>3B</v>
      </c>
      <c r="AI531" s="16">
        <f t="shared" si="148"/>
        <v>2.3069999999999999</v>
      </c>
      <c r="AJ531" s="16">
        <f t="shared" si="149"/>
        <v>2.3157999999999999</v>
      </c>
      <c r="AK531" s="16">
        <f t="shared" si="150"/>
        <v>2.3344</v>
      </c>
      <c r="AL531" s="16">
        <f t="shared" si="151"/>
        <v>2.3397999999999999</v>
      </c>
      <c r="AM531" s="16">
        <f t="shared" si="152"/>
        <v>2.375</v>
      </c>
      <c r="AR531" s="17"/>
      <c r="AS531" s="77"/>
    </row>
    <row r="532" spans="3:45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53"/>
        <v>23⁄8–20</v>
      </c>
      <c r="U532" s="16" t="str">
        <f t="shared" si="153"/>
        <v>UN</v>
      </c>
      <c r="W532" s="16" t="str">
        <f t="shared" si="137"/>
        <v>23⁄8–20</v>
      </c>
      <c r="X532" s="16" t="str">
        <f t="shared" si="138"/>
        <v>UN</v>
      </c>
      <c r="Y532" s="16" t="str">
        <f t="shared" si="139"/>
        <v>2A</v>
      </c>
      <c r="Z532" s="16" t="str">
        <f>CONCATENATE(Table6[[#This Row],[Column1]]," ",Table6[[#This Row],[Column2]]," ",Table6[[#This Row],[Column3]])</f>
        <v>23⁄8–20 UN 2A</v>
      </c>
      <c r="AA532" s="16">
        <f t="shared" si="140"/>
        <v>1.5E-3</v>
      </c>
      <c r="AB532" s="16">
        <f t="shared" si="141"/>
        <v>2.3734999999999999</v>
      </c>
      <c r="AC532" s="16">
        <f t="shared" si="142"/>
        <v>2.3654000000000002</v>
      </c>
      <c r="AD532" s="16" t="str">
        <f t="shared" si="143"/>
        <v>—</v>
      </c>
      <c r="AE532" s="16">
        <f t="shared" si="144"/>
        <v>2.3410000000000002</v>
      </c>
      <c r="AF532" s="16">
        <f t="shared" si="145"/>
        <v>2.3359000000000001</v>
      </c>
      <c r="AG532" s="16">
        <f t="shared" si="146"/>
        <v>2.3140000000000001</v>
      </c>
      <c r="AH532" s="16" t="str">
        <f t="shared" si="147"/>
        <v>2B</v>
      </c>
      <c r="AI532" s="16">
        <f t="shared" si="148"/>
        <v>2.3210000000000002</v>
      </c>
      <c r="AJ532" s="16">
        <f t="shared" si="149"/>
        <v>2.3319999999999999</v>
      </c>
      <c r="AK532" s="16">
        <f t="shared" si="150"/>
        <v>2.3424999999999998</v>
      </c>
      <c r="AL532" s="16">
        <f t="shared" si="151"/>
        <v>2.3491</v>
      </c>
      <c r="AM532" s="16">
        <f t="shared" si="152"/>
        <v>2.375</v>
      </c>
      <c r="AR532" s="17"/>
      <c r="AS532" s="77"/>
    </row>
    <row r="533" spans="3:45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53"/>
        <v>0</v>
      </c>
      <c r="U533" s="16">
        <f t="shared" si="153"/>
        <v>0</v>
      </c>
      <c r="W533" s="16" t="str">
        <f t="shared" si="137"/>
        <v>23⁄8–20</v>
      </c>
      <c r="X533" s="16" t="str">
        <f t="shared" si="138"/>
        <v>UN</v>
      </c>
      <c r="Y533" s="16" t="str">
        <f t="shared" si="139"/>
        <v>3A</v>
      </c>
      <c r="Z533" s="16" t="str">
        <f>CONCATENATE(Table6[[#This Row],[Column1]]," ",Table6[[#This Row],[Column2]]," ",Table6[[#This Row],[Column3]])</f>
        <v>23⁄8–20 UN 3A</v>
      </c>
      <c r="AA533" s="16">
        <f t="shared" si="140"/>
        <v>0</v>
      </c>
      <c r="AB533" s="16">
        <f t="shared" si="141"/>
        <v>2.375</v>
      </c>
      <c r="AC533" s="16">
        <f t="shared" si="142"/>
        <v>2.3668999999999998</v>
      </c>
      <c r="AD533" s="16" t="str">
        <f t="shared" si="143"/>
        <v>—</v>
      </c>
      <c r="AE533" s="16">
        <f t="shared" si="144"/>
        <v>2.3424999999999998</v>
      </c>
      <c r="AF533" s="16">
        <f t="shared" si="145"/>
        <v>2.3386999999999998</v>
      </c>
      <c r="AG533" s="16">
        <f t="shared" si="146"/>
        <v>2.3155000000000001</v>
      </c>
      <c r="AH533" s="16" t="str">
        <f t="shared" si="147"/>
        <v>3B</v>
      </c>
      <c r="AI533" s="16">
        <f t="shared" si="148"/>
        <v>2.3210000000000002</v>
      </c>
      <c r="AJ533" s="16">
        <f t="shared" si="149"/>
        <v>2.3287</v>
      </c>
      <c r="AK533" s="16">
        <f t="shared" si="150"/>
        <v>2.3424999999999998</v>
      </c>
      <c r="AL533" s="16">
        <f t="shared" si="151"/>
        <v>2.3475000000000001</v>
      </c>
      <c r="AM533" s="16">
        <f t="shared" si="152"/>
        <v>2.375</v>
      </c>
      <c r="AR533" s="17"/>
      <c r="AS533" s="77"/>
    </row>
    <row r="534" spans="3:45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53"/>
        <v>27⁄16–16</v>
      </c>
      <c r="U534" s="16" t="str">
        <f t="shared" si="153"/>
        <v>UNS</v>
      </c>
      <c r="W534" s="16" t="str">
        <f t="shared" si="137"/>
        <v>27⁄16–16</v>
      </c>
      <c r="X534" s="16" t="str">
        <f t="shared" si="138"/>
        <v>UNS</v>
      </c>
      <c r="Y534" s="16" t="str">
        <f t="shared" si="139"/>
        <v>2A</v>
      </c>
      <c r="Z534" s="16" t="str">
        <f>CONCATENATE(Table6[[#This Row],[Column1]]," ",Table6[[#This Row],[Column2]]," ",Table6[[#This Row],[Column3]])</f>
        <v>27⁄16–16 UNS 2A</v>
      </c>
      <c r="AA534" s="16">
        <f t="shared" si="140"/>
        <v>1.6999999999999999E-3</v>
      </c>
      <c r="AB534" s="16">
        <f t="shared" si="141"/>
        <v>2.4358</v>
      </c>
      <c r="AC534" s="16">
        <f t="shared" si="142"/>
        <v>2.4264000000000001</v>
      </c>
      <c r="AD534" s="16" t="str">
        <f t="shared" si="143"/>
        <v>—</v>
      </c>
      <c r="AE534" s="16">
        <f t="shared" si="144"/>
        <v>2.3952</v>
      </c>
      <c r="AF534" s="16">
        <f t="shared" si="145"/>
        <v>2.3896999999999999</v>
      </c>
      <c r="AG534" s="16">
        <f t="shared" si="146"/>
        <v>2.3613</v>
      </c>
      <c r="AH534" s="16" t="str">
        <f t="shared" si="147"/>
        <v>2B</v>
      </c>
      <c r="AI534" s="16">
        <f t="shared" si="148"/>
        <v>2.37</v>
      </c>
      <c r="AJ534" s="16">
        <f t="shared" si="149"/>
        <v>2.3839999999999999</v>
      </c>
      <c r="AK534" s="16">
        <f t="shared" si="150"/>
        <v>2.3969</v>
      </c>
      <c r="AL534" s="16">
        <f t="shared" si="151"/>
        <v>2.4041000000000001</v>
      </c>
      <c r="AM534" s="16">
        <f t="shared" si="152"/>
        <v>2.4375</v>
      </c>
      <c r="AR534" s="17"/>
      <c r="AS534" s="77"/>
    </row>
    <row r="535" spans="3:45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53"/>
        <v>0</v>
      </c>
      <c r="U535" s="16">
        <f t="shared" si="153"/>
        <v>0</v>
      </c>
      <c r="W535" s="16" t="str">
        <f t="shared" si="137"/>
        <v>27⁄16–16</v>
      </c>
      <c r="X535" s="16" t="str">
        <f t="shared" si="138"/>
        <v>UNS</v>
      </c>
      <c r="Y535" s="16" t="str">
        <f t="shared" si="139"/>
        <v>3A</v>
      </c>
      <c r="Z535" s="16" t="str">
        <f>CONCATENATE(Table6[[#This Row],[Column1]]," ",Table6[[#This Row],[Column2]]," ",Table6[[#This Row],[Column3]])</f>
        <v>27⁄16–16 UNS 3A</v>
      </c>
      <c r="AA535" s="16">
        <f t="shared" si="140"/>
        <v>0</v>
      </c>
      <c r="AB535" s="16">
        <f t="shared" si="141"/>
        <v>2.4375</v>
      </c>
      <c r="AC535" s="16">
        <f t="shared" si="142"/>
        <v>2.4281000000000001</v>
      </c>
      <c r="AD535" s="16" t="str">
        <f t="shared" si="143"/>
        <v>—</v>
      </c>
      <c r="AE535" s="16">
        <f t="shared" si="144"/>
        <v>2.3969</v>
      </c>
      <c r="AF535" s="16">
        <f t="shared" si="145"/>
        <v>2.3927999999999998</v>
      </c>
      <c r="AG535" s="16">
        <f t="shared" si="146"/>
        <v>2.363</v>
      </c>
      <c r="AH535" s="16" t="str">
        <f t="shared" si="147"/>
        <v>3B</v>
      </c>
      <c r="AI535" s="16">
        <f t="shared" si="148"/>
        <v>2.37</v>
      </c>
      <c r="AJ535" s="16">
        <f t="shared" si="149"/>
        <v>2.3782999999999999</v>
      </c>
      <c r="AK535" s="16">
        <f t="shared" si="150"/>
        <v>2.3969</v>
      </c>
      <c r="AL535" s="16">
        <f t="shared" si="151"/>
        <v>2.4022999999999999</v>
      </c>
      <c r="AM535" s="16">
        <f t="shared" si="152"/>
        <v>2.4375</v>
      </c>
      <c r="AR535" s="17"/>
      <c r="AS535" s="77"/>
    </row>
    <row r="536" spans="3:45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53"/>
        <v>21⁄2–4</v>
      </c>
      <c r="U536" s="16" t="str">
        <f t="shared" si="153"/>
        <v>UNC</v>
      </c>
      <c r="W536" s="16" t="str">
        <f t="shared" si="137"/>
        <v>21⁄2–4</v>
      </c>
      <c r="X536" s="16" t="str">
        <f t="shared" si="138"/>
        <v>UNC</v>
      </c>
      <c r="Y536" s="16" t="str">
        <f t="shared" si="139"/>
        <v>1A</v>
      </c>
      <c r="Z536" s="16" t="str">
        <f>CONCATENATE(Table6[[#This Row],[Column1]]," ",Table6[[#This Row],[Column2]]," ",Table6[[#This Row],[Column3]])</f>
        <v>21⁄2–4 UNC 1A</v>
      </c>
      <c r="AA536" s="16">
        <f t="shared" si="140"/>
        <v>3.0999999999999999E-3</v>
      </c>
      <c r="AB536" s="16">
        <f t="shared" si="141"/>
        <v>2.4969000000000001</v>
      </c>
      <c r="AC536" s="16">
        <f t="shared" si="142"/>
        <v>2.4611999999999998</v>
      </c>
      <c r="AD536" s="16" t="str">
        <f t="shared" si="143"/>
        <v>—</v>
      </c>
      <c r="AE536" s="16">
        <f t="shared" si="144"/>
        <v>2.3344999999999998</v>
      </c>
      <c r="AF536" s="16">
        <f t="shared" si="145"/>
        <v>2.319</v>
      </c>
      <c r="AG536" s="16">
        <f t="shared" si="146"/>
        <v>2.1991999999999998</v>
      </c>
      <c r="AH536" s="16" t="str">
        <f t="shared" si="147"/>
        <v>1B</v>
      </c>
      <c r="AI536" s="16">
        <f t="shared" si="148"/>
        <v>2.2290000000000001</v>
      </c>
      <c r="AJ536" s="16">
        <f t="shared" si="149"/>
        <v>2.2669999999999999</v>
      </c>
      <c r="AK536" s="16">
        <f t="shared" si="150"/>
        <v>2.3376000000000001</v>
      </c>
      <c r="AL536" s="16">
        <f t="shared" si="151"/>
        <v>2.3578000000000001</v>
      </c>
      <c r="AM536" s="16">
        <f t="shared" si="152"/>
        <v>2.5</v>
      </c>
      <c r="AR536" s="17"/>
      <c r="AS536" s="77"/>
    </row>
    <row r="537" spans="3:45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53"/>
        <v>0</v>
      </c>
      <c r="U537" s="16">
        <f t="shared" si="153"/>
        <v>0</v>
      </c>
      <c r="W537" s="16" t="str">
        <f t="shared" si="137"/>
        <v>21⁄2–4</v>
      </c>
      <c r="X537" s="16" t="str">
        <f t="shared" si="138"/>
        <v>UNC</v>
      </c>
      <c r="Y537" s="16" t="str">
        <f t="shared" si="139"/>
        <v>2A</v>
      </c>
      <c r="Z537" s="16" t="str">
        <f>CONCATENATE(Table6[[#This Row],[Column1]]," ",Table6[[#This Row],[Column2]]," ",Table6[[#This Row],[Column3]])</f>
        <v>21⁄2–4 UNC 2A</v>
      </c>
      <c r="AA537" s="16">
        <f t="shared" si="140"/>
        <v>3.0999999999999999E-3</v>
      </c>
      <c r="AB537" s="16">
        <f t="shared" si="141"/>
        <v>2.4969000000000001</v>
      </c>
      <c r="AC537" s="16">
        <f t="shared" si="142"/>
        <v>2.4731000000000001</v>
      </c>
      <c r="AD537" s="16">
        <f t="shared" si="143"/>
        <v>2.4611999999999998</v>
      </c>
      <c r="AE537" s="16">
        <f t="shared" si="144"/>
        <v>2.3344999999999998</v>
      </c>
      <c r="AF537" s="16">
        <f t="shared" si="145"/>
        <v>2.3241000000000001</v>
      </c>
      <c r="AG537" s="16">
        <f t="shared" si="146"/>
        <v>2.1991999999999998</v>
      </c>
      <c r="AH537" s="16" t="str">
        <f t="shared" si="147"/>
        <v>2B</v>
      </c>
      <c r="AI537" s="16">
        <f t="shared" si="148"/>
        <v>2.2290000000000001</v>
      </c>
      <c r="AJ537" s="16">
        <f t="shared" si="149"/>
        <v>2.2669999999999999</v>
      </c>
      <c r="AK537" s="16">
        <f t="shared" si="150"/>
        <v>2.3376000000000001</v>
      </c>
      <c r="AL537" s="16">
        <f t="shared" si="151"/>
        <v>2.3511000000000002</v>
      </c>
      <c r="AM537" s="16">
        <f t="shared" si="152"/>
        <v>2.5</v>
      </c>
      <c r="AR537" s="17"/>
      <c r="AS537" s="77"/>
    </row>
    <row r="538" spans="3:45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53"/>
        <v>0</v>
      </c>
      <c r="U538" s="16">
        <f t="shared" si="153"/>
        <v>0</v>
      </c>
      <c r="W538" s="16" t="str">
        <f t="shared" si="137"/>
        <v>21⁄2–4</v>
      </c>
      <c r="X538" s="16" t="str">
        <f t="shared" si="138"/>
        <v>UNC</v>
      </c>
      <c r="Y538" s="16" t="str">
        <f t="shared" si="139"/>
        <v>3A</v>
      </c>
      <c r="Z538" s="16" t="str">
        <f>CONCATENATE(Table6[[#This Row],[Column1]]," ",Table6[[#This Row],[Column2]]," ",Table6[[#This Row],[Column3]])</f>
        <v>21⁄2–4 UNC 3A</v>
      </c>
      <c r="AA538" s="16">
        <f t="shared" si="140"/>
        <v>0</v>
      </c>
      <c r="AB538" s="16">
        <f t="shared" si="141"/>
        <v>2.5</v>
      </c>
      <c r="AC538" s="16">
        <f t="shared" si="142"/>
        <v>2.4762</v>
      </c>
      <c r="AD538" s="16" t="str">
        <f t="shared" si="143"/>
        <v>—</v>
      </c>
      <c r="AE538" s="16">
        <f t="shared" si="144"/>
        <v>2.3376000000000001</v>
      </c>
      <c r="AF538" s="16">
        <f t="shared" si="145"/>
        <v>2.3298000000000001</v>
      </c>
      <c r="AG538" s="16">
        <f t="shared" si="146"/>
        <v>2.2023000000000001</v>
      </c>
      <c r="AH538" s="16" t="str">
        <f t="shared" si="147"/>
        <v>3B</v>
      </c>
      <c r="AI538" s="16">
        <f t="shared" si="148"/>
        <v>2.2290000000000001</v>
      </c>
      <c r="AJ538" s="16">
        <f t="shared" si="149"/>
        <v>2.2593999999999999</v>
      </c>
      <c r="AK538" s="16">
        <f t="shared" si="150"/>
        <v>2.3376000000000001</v>
      </c>
      <c r="AL538" s="16">
        <f t="shared" si="151"/>
        <v>2.3477000000000001</v>
      </c>
      <c r="AM538" s="16">
        <f t="shared" si="152"/>
        <v>2.5</v>
      </c>
      <c r="AR538" s="17"/>
      <c r="AS538" s="77"/>
    </row>
    <row r="539" spans="3:45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si="153"/>
        <v>21⁄2–6</v>
      </c>
      <c r="U539" s="16" t="str">
        <f t="shared" si="153"/>
        <v>UN</v>
      </c>
      <c r="W539" s="16" t="str">
        <f t="shared" si="137"/>
        <v>21⁄2–6</v>
      </c>
      <c r="X539" s="16" t="str">
        <f t="shared" si="138"/>
        <v>UN</v>
      </c>
      <c r="Y539" s="16" t="str">
        <f t="shared" si="139"/>
        <v>2A</v>
      </c>
      <c r="Z539" s="16" t="str">
        <f>CONCATENATE(Table6[[#This Row],[Column1]]," ",Table6[[#This Row],[Column2]]," ",Table6[[#This Row],[Column3]])</f>
        <v>21⁄2–6 UN 2A</v>
      </c>
      <c r="AA539" s="16">
        <f t="shared" si="140"/>
        <v>2.7000000000000001E-3</v>
      </c>
      <c r="AB539" s="16">
        <f t="shared" si="141"/>
        <v>2.4973000000000001</v>
      </c>
      <c r="AC539" s="16">
        <f t="shared" si="142"/>
        <v>2.4790999999999999</v>
      </c>
      <c r="AD539" s="16" t="str">
        <f t="shared" si="143"/>
        <v>—</v>
      </c>
      <c r="AE539" s="16">
        <f t="shared" si="144"/>
        <v>2.3889999999999998</v>
      </c>
      <c r="AF539" s="16">
        <f t="shared" si="145"/>
        <v>2.38</v>
      </c>
      <c r="AG539" s="16">
        <f t="shared" si="146"/>
        <v>2.2989000000000002</v>
      </c>
      <c r="AH539" s="16" t="str">
        <f t="shared" si="147"/>
        <v>2B</v>
      </c>
      <c r="AI539" s="16">
        <f t="shared" si="148"/>
        <v>2.3199999999999998</v>
      </c>
      <c r="AJ539" s="16">
        <f t="shared" si="149"/>
        <v>2.35</v>
      </c>
      <c r="AK539" s="16">
        <f t="shared" si="150"/>
        <v>2.3917000000000002</v>
      </c>
      <c r="AL539" s="16">
        <f t="shared" si="151"/>
        <v>2.4033000000000002</v>
      </c>
      <c r="AM539" s="16">
        <f t="shared" si="152"/>
        <v>2.5</v>
      </c>
      <c r="AR539" s="17"/>
      <c r="AS539" s="77"/>
    </row>
    <row r="540" spans="3:45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53"/>
        <v>0</v>
      </c>
      <c r="U540" s="16">
        <f t="shared" si="153"/>
        <v>0</v>
      </c>
      <c r="W540" s="16" t="str">
        <f t="shared" si="137"/>
        <v>21⁄2–6</v>
      </c>
      <c r="X540" s="16" t="str">
        <f t="shared" si="138"/>
        <v>UN</v>
      </c>
      <c r="Y540" s="16" t="str">
        <f t="shared" si="139"/>
        <v>3A</v>
      </c>
      <c r="Z540" s="16" t="str">
        <f>CONCATENATE(Table6[[#This Row],[Column1]]," ",Table6[[#This Row],[Column2]]," ",Table6[[#This Row],[Column3]])</f>
        <v>21⁄2–6 UN 3A</v>
      </c>
      <c r="AA540" s="16">
        <f t="shared" si="140"/>
        <v>0</v>
      </c>
      <c r="AB540" s="16">
        <f t="shared" si="141"/>
        <v>2.5</v>
      </c>
      <c r="AC540" s="16">
        <f t="shared" si="142"/>
        <v>2.4817999999999998</v>
      </c>
      <c r="AD540" s="16" t="str">
        <f t="shared" si="143"/>
        <v>—</v>
      </c>
      <c r="AE540" s="16">
        <f t="shared" si="144"/>
        <v>2.3917000000000002</v>
      </c>
      <c r="AF540" s="16">
        <f t="shared" si="145"/>
        <v>2.3849999999999998</v>
      </c>
      <c r="AG540" s="16">
        <f t="shared" si="146"/>
        <v>2.3016000000000001</v>
      </c>
      <c r="AH540" s="16" t="str">
        <f t="shared" si="147"/>
        <v>3B</v>
      </c>
      <c r="AI540" s="16">
        <f t="shared" si="148"/>
        <v>2.3199999999999998</v>
      </c>
      <c r="AJ540" s="16">
        <f t="shared" si="149"/>
        <v>2.3395999999999999</v>
      </c>
      <c r="AK540" s="16">
        <f t="shared" si="150"/>
        <v>2.3917000000000002</v>
      </c>
      <c r="AL540" s="16">
        <f t="shared" si="151"/>
        <v>2.4003999999999999</v>
      </c>
      <c r="AM540" s="16">
        <f t="shared" si="152"/>
        <v>2.5</v>
      </c>
      <c r="AR540" s="17"/>
      <c r="AS540" s="77"/>
    </row>
    <row r="541" spans="3:45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53"/>
        <v>21⁄2–8</v>
      </c>
      <c r="U541" s="16" t="str">
        <f t="shared" si="153"/>
        <v>UN</v>
      </c>
      <c r="W541" s="16" t="str">
        <f t="shared" si="137"/>
        <v>21⁄2–8</v>
      </c>
      <c r="X541" s="16" t="str">
        <f t="shared" si="138"/>
        <v>UN</v>
      </c>
      <c r="Y541" s="16" t="str">
        <f t="shared" si="139"/>
        <v>2A</v>
      </c>
      <c r="Z541" s="16" t="str">
        <f>CONCATENATE(Table6[[#This Row],[Column1]]," ",Table6[[#This Row],[Column2]]," ",Table6[[#This Row],[Column3]])</f>
        <v>21⁄2–8 UN 2A</v>
      </c>
      <c r="AA541" s="16">
        <f t="shared" si="140"/>
        <v>2.3999999999999998E-3</v>
      </c>
      <c r="AB541" s="16">
        <f t="shared" si="141"/>
        <v>2.4975999999999998</v>
      </c>
      <c r="AC541" s="16">
        <f t="shared" si="142"/>
        <v>2.4826000000000001</v>
      </c>
      <c r="AD541" s="16">
        <f t="shared" si="143"/>
        <v>2.4750999999999999</v>
      </c>
      <c r="AE541" s="16">
        <f t="shared" si="144"/>
        <v>2.4163999999999999</v>
      </c>
      <c r="AF541" s="16">
        <f t="shared" si="145"/>
        <v>2.4081999999999999</v>
      </c>
      <c r="AG541" s="16">
        <f t="shared" si="146"/>
        <v>2.3488000000000002</v>
      </c>
      <c r="AH541" s="16" t="str">
        <f t="shared" si="147"/>
        <v>2B</v>
      </c>
      <c r="AI541" s="16">
        <f t="shared" si="148"/>
        <v>2.3650000000000002</v>
      </c>
      <c r="AJ541" s="16">
        <f t="shared" si="149"/>
        <v>2.39</v>
      </c>
      <c r="AK541" s="16">
        <f t="shared" si="150"/>
        <v>2.4188000000000001</v>
      </c>
      <c r="AL541" s="16">
        <f t="shared" si="151"/>
        <v>2.4293999999999998</v>
      </c>
      <c r="AM541" s="16">
        <f t="shared" si="152"/>
        <v>2.5</v>
      </c>
      <c r="AR541" s="17"/>
      <c r="AS541" s="77"/>
    </row>
    <row r="542" spans="3:45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53"/>
        <v>0</v>
      </c>
      <c r="U542" s="16">
        <f t="shared" si="153"/>
        <v>0</v>
      </c>
      <c r="W542" s="16" t="str">
        <f t="shared" si="137"/>
        <v>21⁄2–8</v>
      </c>
      <c r="X542" s="16" t="str">
        <f t="shared" si="138"/>
        <v>UN</v>
      </c>
      <c r="Y542" s="16" t="str">
        <f t="shared" si="139"/>
        <v>3A</v>
      </c>
      <c r="Z542" s="16" t="str">
        <f>CONCATENATE(Table6[[#This Row],[Column1]]," ",Table6[[#This Row],[Column2]]," ",Table6[[#This Row],[Column3]])</f>
        <v>21⁄2–8 UN 3A</v>
      </c>
      <c r="AA542" s="16">
        <f t="shared" si="140"/>
        <v>0</v>
      </c>
      <c r="AB542" s="16">
        <f t="shared" si="141"/>
        <v>2.5</v>
      </c>
      <c r="AC542" s="16">
        <f t="shared" si="142"/>
        <v>2.4849999999999999</v>
      </c>
      <c r="AD542" s="16" t="str">
        <f t="shared" si="143"/>
        <v>—</v>
      </c>
      <c r="AE542" s="16">
        <f t="shared" si="144"/>
        <v>2.4188000000000001</v>
      </c>
      <c r="AF542" s="16">
        <f t="shared" si="145"/>
        <v>2.4127000000000001</v>
      </c>
      <c r="AG542" s="16">
        <f t="shared" si="146"/>
        <v>2.3512</v>
      </c>
      <c r="AH542" s="16" t="str">
        <f t="shared" si="147"/>
        <v>3B</v>
      </c>
      <c r="AI542" s="16">
        <f t="shared" si="148"/>
        <v>2.3650000000000002</v>
      </c>
      <c r="AJ542" s="16">
        <f t="shared" si="149"/>
        <v>2.3797000000000001</v>
      </c>
      <c r="AK542" s="16">
        <f t="shared" si="150"/>
        <v>2.4188000000000001</v>
      </c>
      <c r="AL542" s="16">
        <f t="shared" si="151"/>
        <v>2.4268000000000001</v>
      </c>
      <c r="AM542" s="16">
        <f t="shared" si="152"/>
        <v>2.5</v>
      </c>
      <c r="AR542" s="17"/>
      <c r="AS542" s="77"/>
    </row>
    <row r="543" spans="3:45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53"/>
        <v>21⁄2–10</v>
      </c>
      <c r="U543" s="16" t="str">
        <f t="shared" si="153"/>
        <v>UNS</v>
      </c>
      <c r="W543" s="16" t="str">
        <f t="shared" si="137"/>
        <v>21⁄2–10</v>
      </c>
      <c r="X543" s="16" t="str">
        <f t="shared" si="138"/>
        <v>UNS</v>
      </c>
      <c r="Y543" s="16" t="str">
        <f t="shared" si="139"/>
        <v>2A</v>
      </c>
      <c r="Z543" s="16" t="str">
        <f>CONCATENATE(Table6[[#This Row],[Column1]]," ",Table6[[#This Row],[Column2]]," ",Table6[[#This Row],[Column3]])</f>
        <v>21⁄2–10 UNS 2A</v>
      </c>
      <c r="AA543" s="16">
        <f t="shared" si="140"/>
        <v>2E-3</v>
      </c>
      <c r="AB543" s="16">
        <f t="shared" si="141"/>
        <v>2.4980000000000002</v>
      </c>
      <c r="AC543" s="16">
        <f t="shared" si="142"/>
        <v>2.4851000000000001</v>
      </c>
      <c r="AD543" s="16" t="str">
        <f t="shared" si="143"/>
        <v>—</v>
      </c>
      <c r="AE543" s="16">
        <f t="shared" si="144"/>
        <v>2.4329999999999998</v>
      </c>
      <c r="AF543" s="16">
        <f t="shared" si="145"/>
        <v>2.4262999999999999</v>
      </c>
      <c r="AG543" s="16">
        <f t="shared" si="146"/>
        <v>2.379</v>
      </c>
      <c r="AH543" s="16" t="str">
        <f t="shared" si="147"/>
        <v>2B</v>
      </c>
      <c r="AI543" s="16">
        <f t="shared" si="148"/>
        <v>2.3919999999999999</v>
      </c>
      <c r="AJ543" s="16">
        <f t="shared" si="149"/>
        <v>2.4129999999999998</v>
      </c>
      <c r="AK543" s="16">
        <f t="shared" si="150"/>
        <v>2.4350000000000001</v>
      </c>
      <c r="AL543" s="16">
        <f t="shared" si="151"/>
        <v>2.4437000000000002</v>
      </c>
      <c r="AM543" s="16">
        <f t="shared" si="152"/>
        <v>2.5</v>
      </c>
      <c r="AR543" s="17"/>
      <c r="AS543" s="77"/>
    </row>
    <row r="544" spans="3:45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53"/>
        <v>21⁄2–12</v>
      </c>
      <c r="U544" s="16" t="str">
        <f t="shared" si="153"/>
        <v>UN</v>
      </c>
      <c r="W544" s="16" t="str">
        <f t="shared" si="137"/>
        <v>21⁄2–12</v>
      </c>
      <c r="X544" s="16" t="str">
        <f t="shared" si="138"/>
        <v>UN</v>
      </c>
      <c r="Y544" s="16" t="str">
        <f t="shared" si="139"/>
        <v>2A</v>
      </c>
      <c r="Z544" s="16" t="str">
        <f>CONCATENATE(Table6[[#This Row],[Column1]]," ",Table6[[#This Row],[Column2]]," ",Table6[[#This Row],[Column3]])</f>
        <v>21⁄2–12 UN 2A</v>
      </c>
      <c r="AA544" s="16">
        <f t="shared" si="140"/>
        <v>1.9E-3</v>
      </c>
      <c r="AB544" s="16">
        <f t="shared" si="141"/>
        <v>2.4981</v>
      </c>
      <c r="AC544" s="16">
        <f t="shared" si="142"/>
        <v>2.4866999999999999</v>
      </c>
      <c r="AD544" s="16" t="str">
        <f t="shared" si="143"/>
        <v>—</v>
      </c>
      <c r="AE544" s="16">
        <f t="shared" si="144"/>
        <v>2.444</v>
      </c>
      <c r="AF544" s="16">
        <f t="shared" si="145"/>
        <v>2.4378000000000002</v>
      </c>
      <c r="AG544" s="16">
        <f t="shared" si="146"/>
        <v>2.3988999999999998</v>
      </c>
      <c r="AH544" s="16" t="str">
        <f t="shared" si="147"/>
        <v>2B</v>
      </c>
      <c r="AI544" s="16">
        <f t="shared" si="148"/>
        <v>2.41</v>
      </c>
      <c r="AJ544" s="16">
        <f t="shared" si="149"/>
        <v>2.4279999999999999</v>
      </c>
      <c r="AK544" s="16">
        <f t="shared" si="150"/>
        <v>2.4459</v>
      </c>
      <c r="AL544" s="16">
        <f t="shared" si="151"/>
        <v>2.4540000000000002</v>
      </c>
      <c r="AM544" s="16">
        <f t="shared" si="152"/>
        <v>2.5</v>
      </c>
      <c r="AR544" s="17"/>
      <c r="AS544" s="77"/>
    </row>
    <row r="545" spans="3:45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53"/>
        <v>0</v>
      </c>
      <c r="U545" s="16">
        <f t="shared" si="153"/>
        <v>0</v>
      </c>
      <c r="W545" s="16" t="str">
        <f t="shared" si="137"/>
        <v>21⁄2–12</v>
      </c>
      <c r="X545" s="16" t="str">
        <f t="shared" si="138"/>
        <v>UN</v>
      </c>
      <c r="Y545" s="16" t="str">
        <f t="shared" si="139"/>
        <v>3A</v>
      </c>
      <c r="Z545" s="16" t="str">
        <f>CONCATENATE(Table6[[#This Row],[Column1]]," ",Table6[[#This Row],[Column2]]," ",Table6[[#This Row],[Column3]])</f>
        <v>21⁄2–12 UN 3A</v>
      </c>
      <c r="AA545" s="16">
        <f t="shared" si="140"/>
        <v>0</v>
      </c>
      <c r="AB545" s="16">
        <f t="shared" si="141"/>
        <v>2.5</v>
      </c>
      <c r="AC545" s="16">
        <f t="shared" si="142"/>
        <v>2.4885999999999999</v>
      </c>
      <c r="AD545" s="16" t="str">
        <f t="shared" si="143"/>
        <v>—</v>
      </c>
      <c r="AE545" s="16">
        <f t="shared" si="144"/>
        <v>2.4459</v>
      </c>
      <c r="AF545" s="16">
        <f t="shared" si="145"/>
        <v>2.4413</v>
      </c>
      <c r="AG545" s="16">
        <f t="shared" si="146"/>
        <v>2.4007999999999998</v>
      </c>
      <c r="AH545" s="16" t="str">
        <f t="shared" si="147"/>
        <v>3B</v>
      </c>
      <c r="AI545" s="16">
        <f t="shared" si="148"/>
        <v>2.41</v>
      </c>
      <c r="AJ545" s="16">
        <f t="shared" si="149"/>
        <v>2.4198</v>
      </c>
      <c r="AK545" s="16">
        <f t="shared" si="150"/>
        <v>2.4459</v>
      </c>
      <c r="AL545" s="16">
        <f t="shared" si="151"/>
        <v>2.4519000000000002</v>
      </c>
      <c r="AM545" s="16">
        <f t="shared" si="152"/>
        <v>2.5</v>
      </c>
      <c r="AR545" s="17"/>
      <c r="AS545" s="77"/>
    </row>
    <row r="546" spans="3:45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53"/>
        <v>21⁄2–14</v>
      </c>
      <c r="U546" s="16" t="str">
        <f t="shared" si="153"/>
        <v>UNS</v>
      </c>
      <c r="W546" s="16" t="str">
        <f t="shared" si="137"/>
        <v>21⁄2–14</v>
      </c>
      <c r="X546" s="16" t="str">
        <f t="shared" si="138"/>
        <v>UNS</v>
      </c>
      <c r="Y546" s="16" t="str">
        <f t="shared" si="139"/>
        <v>2A</v>
      </c>
      <c r="Z546" s="16" t="str">
        <f>CONCATENATE(Table6[[#This Row],[Column1]]," ",Table6[[#This Row],[Column2]]," ",Table6[[#This Row],[Column3]])</f>
        <v>21⁄2–14 UNS 2A</v>
      </c>
      <c r="AA546" s="16">
        <f t="shared" si="140"/>
        <v>1.6999999999999999E-3</v>
      </c>
      <c r="AB546" s="16">
        <f t="shared" si="141"/>
        <v>2.4983</v>
      </c>
      <c r="AC546" s="16">
        <f t="shared" si="142"/>
        <v>2.488</v>
      </c>
      <c r="AD546" s="16" t="str">
        <f t="shared" si="143"/>
        <v>—</v>
      </c>
      <c r="AE546" s="16">
        <f t="shared" si="144"/>
        <v>2.4519000000000002</v>
      </c>
      <c r="AF546" s="16">
        <f t="shared" si="145"/>
        <v>2.4460999999999999</v>
      </c>
      <c r="AG546" s="16">
        <f t="shared" si="146"/>
        <v>2.4133</v>
      </c>
      <c r="AH546" s="16" t="str">
        <f t="shared" si="147"/>
        <v>2B</v>
      </c>
      <c r="AI546" s="16">
        <f t="shared" si="148"/>
        <v>2.423</v>
      </c>
      <c r="AJ546" s="16">
        <f t="shared" si="149"/>
        <v>2.4380000000000002</v>
      </c>
      <c r="AK546" s="16">
        <f t="shared" si="150"/>
        <v>2.4535999999999998</v>
      </c>
      <c r="AL546" s="16">
        <f t="shared" si="151"/>
        <v>2.4611999999999998</v>
      </c>
      <c r="AM546" s="16">
        <f t="shared" si="152"/>
        <v>2.5</v>
      </c>
      <c r="AR546" s="17"/>
      <c r="AS546" s="77"/>
    </row>
    <row r="547" spans="3:45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53"/>
        <v>21⁄2–16</v>
      </c>
      <c r="U547" s="16" t="str">
        <f t="shared" si="153"/>
        <v>UN</v>
      </c>
      <c r="W547" s="16" t="str">
        <f t="shared" si="137"/>
        <v>21⁄2–16</v>
      </c>
      <c r="X547" s="16" t="str">
        <f t="shared" si="138"/>
        <v>UN</v>
      </c>
      <c r="Y547" s="16" t="str">
        <f t="shared" si="139"/>
        <v>2A</v>
      </c>
      <c r="Z547" s="16" t="str">
        <f>CONCATENATE(Table6[[#This Row],[Column1]]," ",Table6[[#This Row],[Column2]]," ",Table6[[#This Row],[Column3]])</f>
        <v>21⁄2–16 UN 2A</v>
      </c>
      <c r="AA547" s="16">
        <f t="shared" si="140"/>
        <v>1.6999999999999999E-3</v>
      </c>
      <c r="AB547" s="16">
        <f t="shared" si="141"/>
        <v>2.4983</v>
      </c>
      <c r="AC547" s="16">
        <f t="shared" si="142"/>
        <v>2.4889000000000001</v>
      </c>
      <c r="AD547" s="16" t="str">
        <f t="shared" si="143"/>
        <v>—</v>
      </c>
      <c r="AE547" s="16">
        <f t="shared" si="144"/>
        <v>2.4577</v>
      </c>
      <c r="AF547" s="16">
        <f t="shared" si="145"/>
        <v>2.4521999999999999</v>
      </c>
      <c r="AG547" s="16">
        <f t="shared" si="146"/>
        <v>2.4238</v>
      </c>
      <c r="AH547" s="16" t="str">
        <f t="shared" si="147"/>
        <v>2B</v>
      </c>
      <c r="AI547" s="16">
        <f t="shared" si="148"/>
        <v>2.4319999999999999</v>
      </c>
      <c r="AJ547" s="16">
        <f t="shared" si="149"/>
        <v>2.4460000000000002</v>
      </c>
      <c r="AK547" s="16">
        <f t="shared" si="150"/>
        <v>2.4594</v>
      </c>
      <c r="AL547" s="16">
        <f t="shared" si="151"/>
        <v>2.4666000000000001</v>
      </c>
      <c r="AM547" s="16">
        <f t="shared" si="152"/>
        <v>2.5</v>
      </c>
      <c r="AR547" s="17"/>
      <c r="AS547" s="77"/>
    </row>
    <row r="548" spans="3:45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53"/>
        <v>0</v>
      </c>
      <c r="U548" s="16">
        <f t="shared" si="153"/>
        <v>0</v>
      </c>
      <c r="W548" s="16" t="str">
        <f t="shared" si="137"/>
        <v>21⁄2–16</v>
      </c>
      <c r="X548" s="16" t="str">
        <f t="shared" si="138"/>
        <v>UN</v>
      </c>
      <c r="Y548" s="16" t="str">
        <f t="shared" si="139"/>
        <v>3A</v>
      </c>
      <c r="Z548" s="16" t="str">
        <f>CONCATENATE(Table6[[#This Row],[Column1]]," ",Table6[[#This Row],[Column2]]," ",Table6[[#This Row],[Column3]])</f>
        <v>21⁄2–16 UN 3A</v>
      </c>
      <c r="AA548" s="16">
        <f t="shared" si="140"/>
        <v>0</v>
      </c>
      <c r="AB548" s="16">
        <f t="shared" si="141"/>
        <v>2.5</v>
      </c>
      <c r="AC548" s="16">
        <f t="shared" si="142"/>
        <v>2.4906000000000001</v>
      </c>
      <c r="AD548" s="16" t="str">
        <f t="shared" si="143"/>
        <v>—</v>
      </c>
      <c r="AE548" s="16">
        <f t="shared" si="144"/>
        <v>2.4594</v>
      </c>
      <c r="AF548" s="16">
        <f t="shared" si="145"/>
        <v>2.4552999999999998</v>
      </c>
      <c r="AG548" s="16">
        <f t="shared" si="146"/>
        <v>2.4255</v>
      </c>
      <c r="AH548" s="16" t="str">
        <f t="shared" si="147"/>
        <v>3B</v>
      </c>
      <c r="AI548" s="16">
        <f t="shared" si="148"/>
        <v>2.4319999999999999</v>
      </c>
      <c r="AJ548" s="16">
        <f t="shared" si="149"/>
        <v>2.4407999999999999</v>
      </c>
      <c r="AK548" s="16">
        <f t="shared" si="150"/>
        <v>2.4594</v>
      </c>
      <c r="AL548" s="16">
        <f t="shared" si="151"/>
        <v>2.4647999999999999</v>
      </c>
      <c r="AM548" s="16">
        <f t="shared" si="152"/>
        <v>2.5</v>
      </c>
      <c r="AR548" s="17"/>
      <c r="AS548" s="77"/>
    </row>
    <row r="549" spans="3:45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53"/>
        <v>21⁄2–18</v>
      </c>
      <c r="U549" s="16" t="str">
        <f t="shared" si="153"/>
        <v>UNS</v>
      </c>
      <c r="W549" s="16" t="str">
        <f t="shared" si="137"/>
        <v>21⁄2–18</v>
      </c>
      <c r="X549" s="16" t="str">
        <f t="shared" si="138"/>
        <v>UNS</v>
      </c>
      <c r="Y549" s="16" t="str">
        <f t="shared" si="139"/>
        <v>2A</v>
      </c>
      <c r="Z549" s="16" t="str">
        <f>CONCATENATE(Table6[[#This Row],[Column1]]," ",Table6[[#This Row],[Column2]]," ",Table6[[#This Row],[Column3]])</f>
        <v>21⁄2–18 UNS 2A</v>
      </c>
      <c r="AA549" s="16">
        <f t="shared" si="140"/>
        <v>1.6000000000000001E-3</v>
      </c>
      <c r="AB549" s="16">
        <f t="shared" si="141"/>
        <v>2.4984000000000002</v>
      </c>
      <c r="AC549" s="16">
        <f t="shared" si="142"/>
        <v>2.4897</v>
      </c>
      <c r="AD549" s="16" t="str">
        <f t="shared" si="143"/>
        <v>—</v>
      </c>
      <c r="AE549" s="16">
        <f t="shared" si="144"/>
        <v>2.4622999999999999</v>
      </c>
      <c r="AF549" s="16">
        <f t="shared" si="145"/>
        <v>2.4569999999999999</v>
      </c>
      <c r="AG549" s="16">
        <f t="shared" si="146"/>
        <v>2.4323000000000001</v>
      </c>
      <c r="AH549" s="16" t="str">
        <f t="shared" si="147"/>
        <v>2B</v>
      </c>
      <c r="AI549" s="16">
        <f t="shared" si="148"/>
        <v>2.44</v>
      </c>
      <c r="AJ549" s="16">
        <f t="shared" si="149"/>
        <v>2.4529999999999998</v>
      </c>
      <c r="AK549" s="16">
        <f t="shared" si="150"/>
        <v>2.4639000000000002</v>
      </c>
      <c r="AL549" s="16">
        <f t="shared" si="151"/>
        <v>2.4708000000000001</v>
      </c>
      <c r="AM549" s="16">
        <f t="shared" si="152"/>
        <v>2.5</v>
      </c>
      <c r="AR549" s="17"/>
      <c r="AS549" s="77"/>
    </row>
    <row r="550" spans="3:45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53"/>
        <v>21⁄2–20</v>
      </c>
      <c r="U550" s="16" t="str">
        <f t="shared" si="153"/>
        <v>UN</v>
      </c>
      <c r="W550" s="16" t="str">
        <f t="shared" si="137"/>
        <v>21⁄2–20</v>
      </c>
      <c r="X550" s="16" t="str">
        <f t="shared" si="138"/>
        <v>UN</v>
      </c>
      <c r="Y550" s="16" t="str">
        <f t="shared" si="139"/>
        <v>2A</v>
      </c>
      <c r="Z550" s="16" t="str">
        <f>CONCATENATE(Table6[[#This Row],[Column1]]," ",Table6[[#This Row],[Column2]]," ",Table6[[#This Row],[Column3]])</f>
        <v>21⁄2–20 UN 2A</v>
      </c>
      <c r="AA550" s="16">
        <f t="shared" si="140"/>
        <v>1.5E-3</v>
      </c>
      <c r="AB550" s="16">
        <f t="shared" si="141"/>
        <v>2.4984999999999999</v>
      </c>
      <c r="AC550" s="16">
        <f t="shared" si="142"/>
        <v>2.4904000000000002</v>
      </c>
      <c r="AD550" s="16" t="str">
        <f t="shared" si="143"/>
        <v>—</v>
      </c>
      <c r="AE550" s="16">
        <f t="shared" si="144"/>
        <v>2.4660000000000002</v>
      </c>
      <c r="AF550" s="16">
        <f t="shared" si="145"/>
        <v>2.4609000000000001</v>
      </c>
      <c r="AG550" s="16">
        <f t="shared" si="146"/>
        <v>2.4390000000000001</v>
      </c>
      <c r="AH550" s="16" t="str">
        <f t="shared" si="147"/>
        <v>2B</v>
      </c>
      <c r="AI550" s="16">
        <f t="shared" si="148"/>
        <v>2.4460000000000002</v>
      </c>
      <c r="AJ550" s="16">
        <f t="shared" si="149"/>
        <v>2.4569999999999999</v>
      </c>
      <c r="AK550" s="16">
        <f t="shared" si="150"/>
        <v>2.4674999999999998</v>
      </c>
      <c r="AL550" s="16">
        <f t="shared" si="151"/>
        <v>2.4741</v>
      </c>
      <c r="AM550" s="16">
        <f t="shared" si="152"/>
        <v>2.5</v>
      </c>
      <c r="AR550" s="17"/>
      <c r="AS550" s="77"/>
    </row>
    <row r="551" spans="3:45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53"/>
        <v>0</v>
      </c>
      <c r="U551" s="16">
        <f t="shared" si="153"/>
        <v>0</v>
      </c>
      <c r="W551" s="16" t="str">
        <f t="shared" si="137"/>
        <v>21⁄2–20</v>
      </c>
      <c r="X551" s="16" t="str">
        <f t="shared" si="138"/>
        <v>UN</v>
      </c>
      <c r="Y551" s="16" t="str">
        <f t="shared" si="139"/>
        <v>3A</v>
      </c>
      <c r="Z551" s="16" t="str">
        <f>CONCATENATE(Table6[[#This Row],[Column1]]," ",Table6[[#This Row],[Column2]]," ",Table6[[#This Row],[Column3]])</f>
        <v>21⁄2–20 UN 3A</v>
      </c>
      <c r="AA551" s="16">
        <f t="shared" si="140"/>
        <v>0</v>
      </c>
      <c r="AB551" s="16">
        <f t="shared" si="141"/>
        <v>2.5</v>
      </c>
      <c r="AC551" s="16">
        <f t="shared" si="142"/>
        <v>2.4918999999999998</v>
      </c>
      <c r="AD551" s="16" t="str">
        <f t="shared" si="143"/>
        <v>—</v>
      </c>
      <c r="AE551" s="16">
        <f t="shared" si="144"/>
        <v>2.4674999999999998</v>
      </c>
      <c r="AF551" s="16">
        <f t="shared" si="145"/>
        <v>2.4636999999999998</v>
      </c>
      <c r="AG551" s="16">
        <f t="shared" si="146"/>
        <v>2.4405000000000001</v>
      </c>
      <c r="AH551" s="16" t="str">
        <f t="shared" si="147"/>
        <v>3B</v>
      </c>
      <c r="AI551" s="16">
        <f t="shared" si="148"/>
        <v>2.4460000000000002</v>
      </c>
      <c r="AJ551" s="16">
        <f t="shared" si="149"/>
        <v>2.4537</v>
      </c>
      <c r="AK551" s="16">
        <f t="shared" si="150"/>
        <v>2.4674999999999998</v>
      </c>
      <c r="AL551" s="16">
        <f t="shared" si="151"/>
        <v>2.4725000000000001</v>
      </c>
      <c r="AM551" s="16">
        <f t="shared" si="152"/>
        <v>2.5</v>
      </c>
      <c r="AR551" s="17"/>
      <c r="AS551" s="77"/>
    </row>
    <row r="552" spans="3:45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53"/>
        <v>25⁄8–6</v>
      </c>
      <c r="U552" s="16" t="str">
        <f t="shared" si="153"/>
        <v>UN</v>
      </c>
      <c r="W552" s="16" t="str">
        <f t="shared" si="137"/>
        <v>25⁄8–6</v>
      </c>
      <c r="X552" s="16" t="str">
        <f t="shared" si="138"/>
        <v>UN</v>
      </c>
      <c r="Y552" s="16" t="str">
        <f t="shared" si="139"/>
        <v>2A</v>
      </c>
      <c r="Z552" s="16" t="str">
        <f>CONCATENATE(Table6[[#This Row],[Column1]]," ",Table6[[#This Row],[Column2]]," ",Table6[[#This Row],[Column3]])</f>
        <v>25⁄8–6 UN 2A</v>
      </c>
      <c r="AA552" s="16">
        <f t="shared" si="140"/>
        <v>2.7000000000000001E-3</v>
      </c>
      <c r="AB552" s="16">
        <f t="shared" si="141"/>
        <v>2.6223000000000001</v>
      </c>
      <c r="AC552" s="16">
        <f t="shared" si="142"/>
        <v>2.6040999999999999</v>
      </c>
      <c r="AD552" s="16" t="str">
        <f t="shared" si="143"/>
        <v>—</v>
      </c>
      <c r="AE552" s="16">
        <f t="shared" si="144"/>
        <v>2.5139999999999998</v>
      </c>
      <c r="AF552" s="16">
        <f t="shared" si="145"/>
        <v>2.5049999999999999</v>
      </c>
      <c r="AG552" s="16">
        <f t="shared" si="146"/>
        <v>2.4239000000000002</v>
      </c>
      <c r="AH552" s="16" t="str">
        <f t="shared" si="147"/>
        <v>2B</v>
      </c>
      <c r="AI552" s="16">
        <f t="shared" si="148"/>
        <v>2.4449999999999998</v>
      </c>
      <c r="AJ552" s="16">
        <f t="shared" si="149"/>
        <v>2.4750000000000001</v>
      </c>
      <c r="AK552" s="16">
        <f t="shared" si="150"/>
        <v>2.5167000000000002</v>
      </c>
      <c r="AL552" s="16">
        <f t="shared" si="151"/>
        <v>2.5285000000000002</v>
      </c>
      <c r="AM552" s="16">
        <f t="shared" si="152"/>
        <v>2.625</v>
      </c>
      <c r="AR552" s="17"/>
      <c r="AS552" s="77"/>
    </row>
    <row r="553" spans="3:45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53"/>
        <v>0</v>
      </c>
      <c r="U553" s="16">
        <f t="shared" si="153"/>
        <v>0</v>
      </c>
      <c r="W553" s="16" t="str">
        <f t="shared" si="137"/>
        <v>25⁄8–6</v>
      </c>
      <c r="X553" s="16" t="str">
        <f t="shared" si="138"/>
        <v>UN</v>
      </c>
      <c r="Y553" s="16" t="str">
        <f t="shared" si="139"/>
        <v>3A</v>
      </c>
      <c r="Z553" s="16" t="str">
        <f>CONCATENATE(Table6[[#This Row],[Column1]]," ",Table6[[#This Row],[Column2]]," ",Table6[[#This Row],[Column3]])</f>
        <v>25⁄8–6 UN 3A</v>
      </c>
      <c r="AA553" s="16">
        <f t="shared" si="140"/>
        <v>0</v>
      </c>
      <c r="AB553" s="16">
        <f t="shared" si="141"/>
        <v>2.625</v>
      </c>
      <c r="AC553" s="16">
        <f t="shared" si="142"/>
        <v>2.6067999999999998</v>
      </c>
      <c r="AD553" s="16" t="str">
        <f t="shared" si="143"/>
        <v>—</v>
      </c>
      <c r="AE553" s="16">
        <f t="shared" si="144"/>
        <v>2.5167000000000002</v>
      </c>
      <c r="AF553" s="16">
        <f t="shared" si="145"/>
        <v>2.5099</v>
      </c>
      <c r="AG553" s="16">
        <f t="shared" si="146"/>
        <v>2.4266000000000001</v>
      </c>
      <c r="AH553" s="16" t="str">
        <f t="shared" si="147"/>
        <v>3B</v>
      </c>
      <c r="AI553" s="16">
        <f t="shared" si="148"/>
        <v>2.4449999999999998</v>
      </c>
      <c r="AJ553" s="16">
        <f t="shared" si="149"/>
        <v>2.4645999999999999</v>
      </c>
      <c r="AK553" s="16">
        <f t="shared" si="150"/>
        <v>2.5167000000000002</v>
      </c>
      <c r="AL553" s="16">
        <f t="shared" si="151"/>
        <v>2.5255000000000001</v>
      </c>
      <c r="AM553" s="16">
        <f t="shared" si="152"/>
        <v>2.625</v>
      </c>
      <c r="AR553" s="17"/>
      <c r="AS553" s="77"/>
    </row>
    <row r="554" spans="3:45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53"/>
        <v>25⁄8–8</v>
      </c>
      <c r="U554" s="16" t="str">
        <f t="shared" si="153"/>
        <v>UN</v>
      </c>
      <c r="W554" s="16" t="str">
        <f t="shared" si="137"/>
        <v>25⁄8–8</v>
      </c>
      <c r="X554" s="16" t="str">
        <f t="shared" si="138"/>
        <v>UN</v>
      </c>
      <c r="Y554" s="16" t="str">
        <f t="shared" si="139"/>
        <v>2A</v>
      </c>
      <c r="Z554" s="16" t="str">
        <f>CONCATENATE(Table6[[#This Row],[Column1]]," ",Table6[[#This Row],[Column2]]," ",Table6[[#This Row],[Column3]])</f>
        <v>25⁄8–8 UN 2A</v>
      </c>
      <c r="AA554" s="16">
        <f t="shared" si="140"/>
        <v>2.5000000000000001E-3</v>
      </c>
      <c r="AB554" s="16">
        <f t="shared" si="141"/>
        <v>2.6225000000000001</v>
      </c>
      <c r="AC554" s="16">
        <f t="shared" si="142"/>
        <v>2.6074999999999999</v>
      </c>
      <c r="AD554" s="16" t="str">
        <f t="shared" si="143"/>
        <v>—</v>
      </c>
      <c r="AE554" s="16">
        <f t="shared" si="144"/>
        <v>2.5413000000000001</v>
      </c>
      <c r="AF554" s="16">
        <f t="shared" si="145"/>
        <v>2.5331000000000001</v>
      </c>
      <c r="AG554" s="16">
        <f t="shared" si="146"/>
        <v>2.4737</v>
      </c>
      <c r="AH554" s="16" t="str">
        <f t="shared" si="147"/>
        <v>2B</v>
      </c>
      <c r="AI554" s="16">
        <f t="shared" si="148"/>
        <v>2.4900000000000002</v>
      </c>
      <c r="AJ554" s="16">
        <f t="shared" si="149"/>
        <v>2.5150000000000001</v>
      </c>
      <c r="AK554" s="16">
        <f t="shared" si="150"/>
        <v>2.5438000000000001</v>
      </c>
      <c r="AL554" s="16">
        <f t="shared" si="151"/>
        <v>2.5545</v>
      </c>
      <c r="AM554" s="16">
        <f t="shared" si="152"/>
        <v>2.625</v>
      </c>
      <c r="AR554" s="17"/>
      <c r="AS554" s="77"/>
    </row>
    <row r="555" spans="3:45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53"/>
        <v>0</v>
      </c>
      <c r="U555" s="16">
        <f t="shared" si="153"/>
        <v>0</v>
      </c>
      <c r="W555" s="16" t="str">
        <f t="shared" si="137"/>
        <v>25⁄8–8</v>
      </c>
      <c r="X555" s="16" t="str">
        <f t="shared" si="138"/>
        <v>UN</v>
      </c>
      <c r="Y555" s="16" t="str">
        <f t="shared" si="139"/>
        <v>3A</v>
      </c>
      <c r="Z555" s="16" t="str">
        <f>CONCATENATE(Table6[[#This Row],[Column1]]," ",Table6[[#This Row],[Column2]]," ",Table6[[#This Row],[Column3]])</f>
        <v>25⁄8–8 UN 3A</v>
      </c>
      <c r="AA555" s="16">
        <f t="shared" si="140"/>
        <v>0</v>
      </c>
      <c r="AB555" s="16">
        <f t="shared" si="141"/>
        <v>2.625</v>
      </c>
      <c r="AC555" s="16">
        <f t="shared" si="142"/>
        <v>2.61</v>
      </c>
      <c r="AD555" s="16" t="str">
        <f t="shared" si="143"/>
        <v>—</v>
      </c>
      <c r="AE555" s="16">
        <f t="shared" si="144"/>
        <v>2.5438000000000001</v>
      </c>
      <c r="AF555" s="16">
        <f t="shared" si="145"/>
        <v>2.5375999999999999</v>
      </c>
      <c r="AG555" s="16">
        <f t="shared" si="146"/>
        <v>2.4762</v>
      </c>
      <c r="AH555" s="16" t="str">
        <f t="shared" si="147"/>
        <v>3B</v>
      </c>
      <c r="AI555" s="16">
        <f t="shared" si="148"/>
        <v>2.4900000000000002</v>
      </c>
      <c r="AJ555" s="16">
        <f t="shared" si="149"/>
        <v>2.5047000000000001</v>
      </c>
      <c r="AK555" s="16">
        <f t="shared" si="150"/>
        <v>2.5438000000000001</v>
      </c>
      <c r="AL555" s="16">
        <f t="shared" si="151"/>
        <v>2.5518000000000001</v>
      </c>
      <c r="AM555" s="16">
        <f t="shared" si="152"/>
        <v>2.625</v>
      </c>
      <c r="AR555" s="17"/>
      <c r="AS555" s="77"/>
    </row>
    <row r="556" spans="3:45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53"/>
        <v>25⁄8–12</v>
      </c>
      <c r="U556" s="16" t="str">
        <f t="shared" si="153"/>
        <v>UN</v>
      </c>
      <c r="W556" s="16" t="str">
        <f t="shared" si="137"/>
        <v>25⁄8–12</v>
      </c>
      <c r="X556" s="16" t="str">
        <f t="shared" si="138"/>
        <v>UN</v>
      </c>
      <c r="Y556" s="16" t="str">
        <f t="shared" si="139"/>
        <v>2A</v>
      </c>
      <c r="Z556" s="16" t="str">
        <f>CONCATENATE(Table6[[#This Row],[Column1]]," ",Table6[[#This Row],[Column2]]," ",Table6[[#This Row],[Column3]])</f>
        <v>25⁄8–12 UN 2A</v>
      </c>
      <c r="AA556" s="16">
        <f t="shared" si="140"/>
        <v>1.9E-3</v>
      </c>
      <c r="AB556" s="16">
        <f t="shared" si="141"/>
        <v>2.6231</v>
      </c>
      <c r="AC556" s="16">
        <f t="shared" si="142"/>
        <v>2.6116999999999999</v>
      </c>
      <c r="AD556" s="16" t="str">
        <f t="shared" si="143"/>
        <v>—</v>
      </c>
      <c r="AE556" s="16">
        <f t="shared" si="144"/>
        <v>2.569</v>
      </c>
      <c r="AF556" s="16">
        <f t="shared" si="145"/>
        <v>2.5628000000000002</v>
      </c>
      <c r="AG556" s="16">
        <f t="shared" si="146"/>
        <v>2.5238999999999998</v>
      </c>
      <c r="AH556" s="16" t="str">
        <f t="shared" si="147"/>
        <v>2B</v>
      </c>
      <c r="AI556" s="16">
        <f t="shared" si="148"/>
        <v>2.5350000000000001</v>
      </c>
      <c r="AJ556" s="16">
        <f t="shared" si="149"/>
        <v>2.5529999999999999</v>
      </c>
      <c r="AK556" s="16">
        <f t="shared" si="150"/>
        <v>2.5709</v>
      </c>
      <c r="AL556" s="16">
        <f t="shared" si="151"/>
        <v>2.5790000000000002</v>
      </c>
      <c r="AM556" s="16">
        <f t="shared" si="152"/>
        <v>2.625</v>
      </c>
      <c r="AR556" s="17"/>
      <c r="AS556" s="77"/>
    </row>
    <row r="557" spans="3:45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53"/>
        <v>0</v>
      </c>
      <c r="U557" s="16">
        <f t="shared" si="153"/>
        <v>0</v>
      </c>
      <c r="W557" s="16" t="str">
        <f t="shared" si="137"/>
        <v>25⁄8–12</v>
      </c>
      <c r="X557" s="16" t="str">
        <f t="shared" si="138"/>
        <v>UN</v>
      </c>
      <c r="Y557" s="16" t="str">
        <f t="shared" si="139"/>
        <v>3A</v>
      </c>
      <c r="Z557" s="16" t="str">
        <f>CONCATENATE(Table6[[#This Row],[Column1]]," ",Table6[[#This Row],[Column2]]," ",Table6[[#This Row],[Column3]])</f>
        <v>25⁄8–12 UN 3A</v>
      </c>
      <c r="AA557" s="16">
        <f t="shared" si="140"/>
        <v>0</v>
      </c>
      <c r="AB557" s="16">
        <f t="shared" si="141"/>
        <v>2.625</v>
      </c>
      <c r="AC557" s="16">
        <f t="shared" si="142"/>
        <v>2.6135999999999999</v>
      </c>
      <c r="AD557" s="16" t="str">
        <f t="shared" si="143"/>
        <v>—</v>
      </c>
      <c r="AE557" s="16">
        <f t="shared" si="144"/>
        <v>2.5709</v>
      </c>
      <c r="AF557" s="16">
        <f t="shared" si="145"/>
        <v>2.5663</v>
      </c>
      <c r="AG557" s="16">
        <f t="shared" si="146"/>
        <v>2.5257999999999998</v>
      </c>
      <c r="AH557" s="16" t="str">
        <f t="shared" si="147"/>
        <v>3B</v>
      </c>
      <c r="AI557" s="16">
        <f t="shared" si="148"/>
        <v>2.5350000000000001</v>
      </c>
      <c r="AJ557" s="16">
        <f t="shared" si="149"/>
        <v>2.5448</v>
      </c>
      <c r="AK557" s="16">
        <f t="shared" si="150"/>
        <v>2.5709</v>
      </c>
      <c r="AL557" s="16">
        <f t="shared" si="151"/>
        <v>2.5769000000000002</v>
      </c>
      <c r="AM557" s="16">
        <f t="shared" si="152"/>
        <v>2.625</v>
      </c>
      <c r="AR557" s="17"/>
      <c r="AS557" s="77"/>
    </row>
    <row r="558" spans="3:45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53"/>
        <v>25⁄8–16</v>
      </c>
      <c r="U558" s="16" t="str">
        <f t="shared" si="153"/>
        <v>UN</v>
      </c>
      <c r="W558" s="16" t="str">
        <f t="shared" si="137"/>
        <v>25⁄8–16</v>
      </c>
      <c r="X558" s="16" t="str">
        <f t="shared" si="138"/>
        <v>UN</v>
      </c>
      <c r="Y558" s="16" t="str">
        <f t="shared" si="139"/>
        <v>2A</v>
      </c>
      <c r="Z558" s="16" t="str">
        <f>CONCATENATE(Table6[[#This Row],[Column1]]," ",Table6[[#This Row],[Column2]]," ",Table6[[#This Row],[Column3]])</f>
        <v>25⁄8–16 UN 2A</v>
      </c>
      <c r="AA558" s="16">
        <f t="shared" si="140"/>
        <v>1.6999999999999999E-3</v>
      </c>
      <c r="AB558" s="16">
        <f t="shared" si="141"/>
        <v>2.6233</v>
      </c>
      <c r="AC558" s="16">
        <f t="shared" si="142"/>
        <v>2.6139000000000001</v>
      </c>
      <c r="AD558" s="16" t="str">
        <f t="shared" si="143"/>
        <v>—</v>
      </c>
      <c r="AE558" s="16">
        <f t="shared" si="144"/>
        <v>2.5827</v>
      </c>
      <c r="AF558" s="16">
        <f t="shared" si="145"/>
        <v>2.5771999999999999</v>
      </c>
      <c r="AG558" s="16">
        <f t="shared" si="146"/>
        <v>2.5488</v>
      </c>
      <c r="AH558" s="16" t="str">
        <f t="shared" si="147"/>
        <v>2B</v>
      </c>
      <c r="AI558" s="16">
        <f t="shared" si="148"/>
        <v>2.5569999999999999</v>
      </c>
      <c r="AJ558" s="16">
        <f t="shared" si="149"/>
        <v>2.5710000000000002</v>
      </c>
      <c r="AK558" s="16">
        <f t="shared" si="150"/>
        <v>2.5844</v>
      </c>
      <c r="AL558" s="16">
        <f t="shared" si="151"/>
        <v>2.5916000000000001</v>
      </c>
      <c r="AM558" s="16">
        <f t="shared" si="152"/>
        <v>2.625</v>
      </c>
      <c r="AR558" s="17"/>
      <c r="AS558" s="77"/>
    </row>
    <row r="559" spans="3:45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53"/>
        <v>0</v>
      </c>
      <c r="U559" s="16">
        <f t="shared" si="153"/>
        <v>0</v>
      </c>
      <c r="W559" s="16" t="str">
        <f t="shared" si="137"/>
        <v>25⁄8–16</v>
      </c>
      <c r="X559" s="16" t="str">
        <f t="shared" si="138"/>
        <v>UN</v>
      </c>
      <c r="Y559" s="16" t="str">
        <f t="shared" si="139"/>
        <v>3A</v>
      </c>
      <c r="Z559" s="16" t="str">
        <f>CONCATENATE(Table6[[#This Row],[Column1]]," ",Table6[[#This Row],[Column2]]," ",Table6[[#This Row],[Column3]])</f>
        <v>25⁄8–16 UN 3A</v>
      </c>
      <c r="AA559" s="16">
        <f t="shared" si="140"/>
        <v>0</v>
      </c>
      <c r="AB559" s="16">
        <f t="shared" si="141"/>
        <v>2.625</v>
      </c>
      <c r="AC559" s="16">
        <f t="shared" si="142"/>
        <v>2.6156000000000001</v>
      </c>
      <c r="AD559" s="16" t="str">
        <f t="shared" si="143"/>
        <v>—</v>
      </c>
      <c r="AE559" s="16">
        <f t="shared" si="144"/>
        <v>2.5844</v>
      </c>
      <c r="AF559" s="16">
        <f t="shared" si="145"/>
        <v>2.5802999999999998</v>
      </c>
      <c r="AG559" s="16">
        <f t="shared" si="146"/>
        <v>2.5505</v>
      </c>
      <c r="AH559" s="16" t="str">
        <f t="shared" si="147"/>
        <v>3B</v>
      </c>
      <c r="AI559" s="16">
        <f t="shared" si="148"/>
        <v>2.5569999999999999</v>
      </c>
      <c r="AJ559" s="16">
        <f t="shared" si="149"/>
        <v>2.5657999999999999</v>
      </c>
      <c r="AK559" s="16">
        <f t="shared" si="150"/>
        <v>2.5844</v>
      </c>
      <c r="AL559" s="16">
        <f t="shared" si="151"/>
        <v>2.5897999999999999</v>
      </c>
      <c r="AM559" s="16">
        <f t="shared" si="152"/>
        <v>2.625</v>
      </c>
      <c r="AR559" s="17"/>
      <c r="AS559" s="77"/>
    </row>
    <row r="560" spans="3:45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53"/>
        <v>25⁄8–20</v>
      </c>
      <c r="U560" s="16" t="str">
        <f t="shared" si="153"/>
        <v>UN</v>
      </c>
      <c r="W560" s="16" t="str">
        <f t="shared" si="137"/>
        <v>25⁄8–20</v>
      </c>
      <c r="X560" s="16" t="str">
        <f t="shared" si="138"/>
        <v>UN</v>
      </c>
      <c r="Y560" s="16" t="str">
        <f t="shared" si="139"/>
        <v>2A</v>
      </c>
      <c r="Z560" s="16" t="str">
        <f>CONCATENATE(Table6[[#This Row],[Column1]]," ",Table6[[#This Row],[Column2]]," ",Table6[[#This Row],[Column3]])</f>
        <v>25⁄8–20 UN 2A</v>
      </c>
      <c r="AA560" s="16">
        <f t="shared" si="140"/>
        <v>1.5E-3</v>
      </c>
      <c r="AB560" s="16">
        <f t="shared" si="141"/>
        <v>2.6234999999999999</v>
      </c>
      <c r="AC560" s="16">
        <f t="shared" si="142"/>
        <v>2.6154000000000002</v>
      </c>
      <c r="AD560" s="16" t="str">
        <f t="shared" si="143"/>
        <v>—</v>
      </c>
      <c r="AE560" s="16">
        <f t="shared" si="144"/>
        <v>2.5910000000000002</v>
      </c>
      <c r="AF560" s="16">
        <f t="shared" si="145"/>
        <v>2.5859000000000001</v>
      </c>
      <c r="AG560" s="16">
        <f t="shared" si="146"/>
        <v>2.5640000000000001</v>
      </c>
      <c r="AH560" s="16" t="str">
        <f t="shared" si="147"/>
        <v>2B</v>
      </c>
      <c r="AI560" s="16">
        <f t="shared" si="148"/>
        <v>2.5710000000000002</v>
      </c>
      <c r="AJ560" s="16">
        <f t="shared" si="149"/>
        <v>2.5819999999999999</v>
      </c>
      <c r="AK560" s="16">
        <f t="shared" si="150"/>
        <v>2.5924999999999998</v>
      </c>
      <c r="AL560" s="16">
        <f t="shared" si="151"/>
        <v>2.5991</v>
      </c>
      <c r="AM560" s="16">
        <f t="shared" si="152"/>
        <v>2.625</v>
      </c>
      <c r="AR560" s="17"/>
      <c r="AS560" s="77"/>
    </row>
    <row r="561" spans="3:45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53"/>
        <v>0</v>
      </c>
      <c r="U561" s="16">
        <f t="shared" si="153"/>
        <v>0</v>
      </c>
      <c r="W561" s="16" t="str">
        <f t="shared" si="137"/>
        <v>25⁄8–20</v>
      </c>
      <c r="X561" s="16" t="str">
        <f t="shared" si="138"/>
        <v>UN</v>
      </c>
      <c r="Y561" s="16" t="str">
        <f t="shared" si="139"/>
        <v>3A</v>
      </c>
      <c r="Z561" s="16" t="str">
        <f>CONCATENATE(Table6[[#This Row],[Column1]]," ",Table6[[#This Row],[Column2]]," ",Table6[[#This Row],[Column3]])</f>
        <v>25⁄8–20 UN 3A</v>
      </c>
      <c r="AA561" s="16">
        <f t="shared" si="140"/>
        <v>0</v>
      </c>
      <c r="AB561" s="16">
        <f t="shared" si="141"/>
        <v>2.625</v>
      </c>
      <c r="AC561" s="16">
        <f t="shared" si="142"/>
        <v>2.6168999999999998</v>
      </c>
      <c r="AD561" s="16" t="str">
        <f t="shared" si="143"/>
        <v>—</v>
      </c>
      <c r="AE561" s="16">
        <f t="shared" si="144"/>
        <v>2.5924999999999998</v>
      </c>
      <c r="AF561" s="16">
        <f t="shared" si="145"/>
        <v>2.5886999999999998</v>
      </c>
      <c r="AG561" s="16">
        <f t="shared" si="146"/>
        <v>2.5655000000000001</v>
      </c>
      <c r="AH561" s="16" t="str">
        <f t="shared" si="147"/>
        <v>3B</v>
      </c>
      <c r="AI561" s="16">
        <f t="shared" si="148"/>
        <v>2.5710000000000002</v>
      </c>
      <c r="AJ561" s="16">
        <f t="shared" si="149"/>
        <v>2.5787</v>
      </c>
      <c r="AK561" s="16">
        <f t="shared" si="150"/>
        <v>2.5924999999999998</v>
      </c>
      <c r="AL561" s="16">
        <f t="shared" si="151"/>
        <v>2.5975000000000001</v>
      </c>
      <c r="AM561" s="16">
        <f t="shared" si="152"/>
        <v>2.625</v>
      </c>
      <c r="AR561" s="17"/>
      <c r="AS561" s="77"/>
    </row>
    <row r="562" spans="3:45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53"/>
        <v>23⁄4–4</v>
      </c>
      <c r="U562" s="16" t="str">
        <f t="shared" si="153"/>
        <v>UNC</v>
      </c>
      <c r="W562" s="16" t="str">
        <f t="shared" si="137"/>
        <v>23⁄4–4</v>
      </c>
      <c r="X562" s="16" t="str">
        <f t="shared" si="138"/>
        <v>UNC</v>
      </c>
      <c r="Y562" s="16" t="str">
        <f t="shared" si="139"/>
        <v>1A</v>
      </c>
      <c r="Z562" s="16" t="str">
        <f>CONCATENATE(Table6[[#This Row],[Column1]]," ",Table6[[#This Row],[Column2]]," ",Table6[[#This Row],[Column3]])</f>
        <v>23⁄4–4 UNC 1A</v>
      </c>
      <c r="AA562" s="16">
        <f t="shared" si="140"/>
        <v>3.2000000000000002E-3</v>
      </c>
      <c r="AB562" s="16">
        <f t="shared" si="141"/>
        <v>2.7467999999999999</v>
      </c>
      <c r="AC562" s="16">
        <f t="shared" si="142"/>
        <v>2.7111000000000001</v>
      </c>
      <c r="AD562" s="16" t="str">
        <f t="shared" si="143"/>
        <v>—</v>
      </c>
      <c r="AE562" s="16">
        <f t="shared" si="144"/>
        <v>2.5844</v>
      </c>
      <c r="AF562" s="16">
        <f t="shared" si="145"/>
        <v>2.5686</v>
      </c>
      <c r="AG562" s="16">
        <f t="shared" si="146"/>
        <v>2.4491000000000001</v>
      </c>
      <c r="AH562" s="16" t="str">
        <f t="shared" si="147"/>
        <v>1B</v>
      </c>
      <c r="AI562" s="16">
        <f t="shared" si="148"/>
        <v>2.4790000000000001</v>
      </c>
      <c r="AJ562" s="16">
        <f t="shared" si="149"/>
        <v>2.5169999999999999</v>
      </c>
      <c r="AK562" s="16">
        <f t="shared" si="150"/>
        <v>2.5876000000000001</v>
      </c>
      <c r="AL562" s="16">
        <f t="shared" si="151"/>
        <v>2.6082000000000001</v>
      </c>
      <c r="AM562" s="16">
        <f t="shared" si="152"/>
        <v>2.75</v>
      </c>
      <c r="AR562" s="17"/>
      <c r="AS562" s="77"/>
    </row>
    <row r="563" spans="3:45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53"/>
        <v>0</v>
      </c>
      <c r="U563" s="16">
        <f t="shared" si="153"/>
        <v>0</v>
      </c>
      <c r="W563" s="16" t="str">
        <f t="shared" si="137"/>
        <v>23⁄4–4</v>
      </c>
      <c r="X563" s="16" t="str">
        <f t="shared" si="138"/>
        <v>UNC</v>
      </c>
      <c r="Y563" s="16" t="str">
        <f t="shared" si="139"/>
        <v>2A</v>
      </c>
      <c r="Z563" s="16" t="str">
        <f>CONCATENATE(Table6[[#This Row],[Column1]]," ",Table6[[#This Row],[Column2]]," ",Table6[[#This Row],[Column3]])</f>
        <v>23⁄4–4 UNC 2A</v>
      </c>
      <c r="AA563" s="16">
        <f t="shared" si="140"/>
        <v>3.2000000000000002E-3</v>
      </c>
      <c r="AB563" s="16">
        <f t="shared" si="141"/>
        <v>2.7467999999999999</v>
      </c>
      <c r="AC563" s="16">
        <f t="shared" si="142"/>
        <v>2.7229999999999999</v>
      </c>
      <c r="AD563" s="16">
        <f t="shared" si="143"/>
        <v>2.7111000000000001</v>
      </c>
      <c r="AE563" s="16">
        <f t="shared" si="144"/>
        <v>2.5844</v>
      </c>
      <c r="AF563" s="16">
        <f t="shared" si="145"/>
        <v>2.5739000000000001</v>
      </c>
      <c r="AG563" s="16">
        <f t="shared" si="146"/>
        <v>2.4491000000000001</v>
      </c>
      <c r="AH563" s="16" t="str">
        <f t="shared" si="147"/>
        <v>2B</v>
      </c>
      <c r="AI563" s="16">
        <f t="shared" si="148"/>
        <v>2.4790000000000001</v>
      </c>
      <c r="AJ563" s="16">
        <f t="shared" si="149"/>
        <v>2.5169999999999999</v>
      </c>
      <c r="AK563" s="16">
        <f t="shared" si="150"/>
        <v>2.5876000000000001</v>
      </c>
      <c r="AL563" s="16">
        <f t="shared" si="151"/>
        <v>2.6013000000000002</v>
      </c>
      <c r="AM563" s="16">
        <f t="shared" si="152"/>
        <v>2.75</v>
      </c>
      <c r="AR563" s="17"/>
      <c r="AS563" s="77"/>
    </row>
    <row r="564" spans="3:45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53"/>
        <v>0</v>
      </c>
      <c r="U564" s="16">
        <f t="shared" si="153"/>
        <v>0</v>
      </c>
      <c r="W564" s="16" t="str">
        <f t="shared" si="137"/>
        <v>23⁄4–4</v>
      </c>
      <c r="X564" s="16" t="str">
        <f t="shared" si="138"/>
        <v>UNC</v>
      </c>
      <c r="Y564" s="16" t="str">
        <f t="shared" si="139"/>
        <v>3A</v>
      </c>
      <c r="Z564" s="16" t="str">
        <f>CONCATENATE(Table6[[#This Row],[Column1]]," ",Table6[[#This Row],[Column2]]," ",Table6[[#This Row],[Column3]])</f>
        <v>23⁄4–4 UNC 3A</v>
      </c>
      <c r="AA564" s="16">
        <f t="shared" si="140"/>
        <v>0</v>
      </c>
      <c r="AB564" s="16">
        <f t="shared" si="141"/>
        <v>2.75</v>
      </c>
      <c r="AC564" s="16">
        <f t="shared" si="142"/>
        <v>2.7262</v>
      </c>
      <c r="AD564" s="16" t="str">
        <f t="shared" si="143"/>
        <v>—</v>
      </c>
      <c r="AE564" s="16">
        <f t="shared" si="144"/>
        <v>2.5876000000000001</v>
      </c>
      <c r="AF564" s="16">
        <f t="shared" si="145"/>
        <v>2.5796999999999999</v>
      </c>
      <c r="AG564" s="16">
        <f t="shared" si="146"/>
        <v>2.4523000000000001</v>
      </c>
      <c r="AH564" s="16" t="str">
        <f t="shared" si="147"/>
        <v>3B</v>
      </c>
      <c r="AI564" s="16">
        <f t="shared" si="148"/>
        <v>2.4790000000000001</v>
      </c>
      <c r="AJ564" s="16">
        <f t="shared" si="149"/>
        <v>2.5093999999999999</v>
      </c>
      <c r="AK564" s="16">
        <f t="shared" si="150"/>
        <v>2.5876000000000001</v>
      </c>
      <c r="AL564" s="16">
        <f t="shared" si="151"/>
        <v>2.5979000000000001</v>
      </c>
      <c r="AM564" s="16">
        <f t="shared" si="152"/>
        <v>2.75</v>
      </c>
      <c r="AR564" s="17"/>
      <c r="AS564" s="77"/>
    </row>
    <row r="565" spans="3:45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53"/>
        <v>23⁄4–6</v>
      </c>
      <c r="U565" s="16" t="str">
        <f t="shared" si="153"/>
        <v>UN</v>
      </c>
      <c r="W565" s="16" t="str">
        <f t="shared" si="137"/>
        <v>23⁄4–6</v>
      </c>
      <c r="X565" s="16" t="str">
        <f t="shared" si="138"/>
        <v>UN</v>
      </c>
      <c r="Y565" s="16" t="str">
        <f t="shared" si="139"/>
        <v>2A</v>
      </c>
      <c r="Z565" s="16" t="str">
        <f>CONCATENATE(Table6[[#This Row],[Column1]]," ",Table6[[#This Row],[Column2]]," ",Table6[[#This Row],[Column3]])</f>
        <v>23⁄4–6 UN 2A</v>
      </c>
      <c r="AA565" s="16">
        <f t="shared" si="140"/>
        <v>2.7000000000000001E-3</v>
      </c>
      <c r="AB565" s="16">
        <f t="shared" si="141"/>
        <v>2.7473000000000001</v>
      </c>
      <c r="AC565" s="16">
        <f t="shared" si="142"/>
        <v>2.7290999999999999</v>
      </c>
      <c r="AD565" s="16" t="str">
        <f t="shared" si="143"/>
        <v>—</v>
      </c>
      <c r="AE565" s="16">
        <f t="shared" si="144"/>
        <v>2.6389999999999998</v>
      </c>
      <c r="AF565" s="16">
        <f t="shared" si="145"/>
        <v>2.6299000000000001</v>
      </c>
      <c r="AG565" s="16">
        <f t="shared" si="146"/>
        <v>2.5489000000000002</v>
      </c>
      <c r="AH565" s="16" t="str">
        <f t="shared" si="147"/>
        <v>2B</v>
      </c>
      <c r="AI565" s="16">
        <f t="shared" si="148"/>
        <v>2.57</v>
      </c>
      <c r="AJ565" s="16">
        <f t="shared" si="149"/>
        <v>2.6</v>
      </c>
      <c r="AK565" s="16">
        <f t="shared" si="150"/>
        <v>2.6417000000000002</v>
      </c>
      <c r="AL565" s="16">
        <f t="shared" si="151"/>
        <v>2.6536</v>
      </c>
      <c r="AM565" s="16">
        <f t="shared" si="152"/>
        <v>2.75</v>
      </c>
      <c r="AR565" s="17"/>
      <c r="AS565" s="77"/>
    </row>
    <row r="566" spans="3:45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53"/>
        <v>0</v>
      </c>
      <c r="U566" s="16">
        <f t="shared" si="153"/>
        <v>0</v>
      </c>
      <c r="W566" s="16" t="str">
        <f t="shared" si="137"/>
        <v>23⁄4–6</v>
      </c>
      <c r="X566" s="16" t="str">
        <f t="shared" si="138"/>
        <v>UN</v>
      </c>
      <c r="Y566" s="16" t="str">
        <f t="shared" si="139"/>
        <v>3A</v>
      </c>
      <c r="Z566" s="16" t="str">
        <f>CONCATENATE(Table6[[#This Row],[Column1]]," ",Table6[[#This Row],[Column2]]," ",Table6[[#This Row],[Column3]])</f>
        <v>23⁄4–6 UN 3A</v>
      </c>
      <c r="AA566" s="16">
        <f t="shared" si="140"/>
        <v>0</v>
      </c>
      <c r="AB566" s="16">
        <f t="shared" si="141"/>
        <v>2.75</v>
      </c>
      <c r="AC566" s="16">
        <f t="shared" si="142"/>
        <v>2.7317999999999998</v>
      </c>
      <c r="AD566" s="16" t="str">
        <f t="shared" si="143"/>
        <v>—</v>
      </c>
      <c r="AE566" s="16">
        <f t="shared" si="144"/>
        <v>2.6417000000000002</v>
      </c>
      <c r="AF566" s="16">
        <f t="shared" si="145"/>
        <v>2.6349</v>
      </c>
      <c r="AG566" s="16">
        <f t="shared" si="146"/>
        <v>2.5516000000000001</v>
      </c>
      <c r="AH566" s="16" t="str">
        <f t="shared" si="147"/>
        <v>3B</v>
      </c>
      <c r="AI566" s="16">
        <f t="shared" si="148"/>
        <v>2.57</v>
      </c>
      <c r="AJ566" s="16">
        <f t="shared" si="149"/>
        <v>2.5895999999999999</v>
      </c>
      <c r="AK566" s="16">
        <f t="shared" si="150"/>
        <v>2.6417000000000002</v>
      </c>
      <c r="AL566" s="16">
        <f t="shared" si="151"/>
        <v>2.6505999999999998</v>
      </c>
      <c r="AM566" s="16">
        <f t="shared" si="152"/>
        <v>2.75</v>
      </c>
      <c r="AR566" s="17"/>
      <c r="AS566" s="77"/>
    </row>
    <row r="567" spans="3:45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53"/>
        <v>23⁄4–8</v>
      </c>
      <c r="U567" s="16" t="str">
        <f t="shared" si="153"/>
        <v>UN</v>
      </c>
      <c r="W567" s="16" t="str">
        <f t="shared" si="137"/>
        <v>23⁄4–8</v>
      </c>
      <c r="X567" s="16" t="str">
        <f t="shared" si="138"/>
        <v>UN</v>
      </c>
      <c r="Y567" s="16" t="str">
        <f t="shared" si="139"/>
        <v>2A</v>
      </c>
      <c r="Z567" s="16" t="str">
        <f>CONCATENATE(Table6[[#This Row],[Column1]]," ",Table6[[#This Row],[Column2]]," ",Table6[[#This Row],[Column3]])</f>
        <v>23⁄4–8 UN 2A</v>
      </c>
      <c r="AA567" s="16">
        <f t="shared" si="140"/>
        <v>2.5000000000000001E-3</v>
      </c>
      <c r="AB567" s="16">
        <f t="shared" si="141"/>
        <v>2.7475000000000001</v>
      </c>
      <c r="AC567" s="16">
        <f t="shared" si="142"/>
        <v>2.7324999999999999</v>
      </c>
      <c r="AD567" s="16">
        <f t="shared" si="143"/>
        <v>2.7250000000000001</v>
      </c>
      <c r="AE567" s="16">
        <f t="shared" si="144"/>
        <v>2.6663000000000001</v>
      </c>
      <c r="AF567" s="16">
        <f t="shared" si="145"/>
        <v>2.6579999999999999</v>
      </c>
      <c r="AG567" s="16">
        <f t="shared" si="146"/>
        <v>2.5987</v>
      </c>
      <c r="AH567" s="16" t="str">
        <f t="shared" si="147"/>
        <v>2B</v>
      </c>
      <c r="AI567" s="16">
        <f t="shared" si="148"/>
        <v>2.6150000000000002</v>
      </c>
      <c r="AJ567" s="16">
        <f t="shared" si="149"/>
        <v>2.64</v>
      </c>
      <c r="AK567" s="16">
        <f t="shared" si="150"/>
        <v>2.6688000000000001</v>
      </c>
      <c r="AL567" s="16">
        <f t="shared" si="151"/>
        <v>2.6796000000000002</v>
      </c>
      <c r="AM567" s="16">
        <f t="shared" si="152"/>
        <v>2.75</v>
      </c>
      <c r="AR567" s="17"/>
      <c r="AS567" s="77"/>
    </row>
    <row r="568" spans="3:45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53"/>
        <v>0</v>
      </c>
      <c r="U568" s="16">
        <f t="shared" si="153"/>
        <v>0</v>
      </c>
      <c r="W568" s="16" t="str">
        <f t="shared" si="137"/>
        <v>23⁄4–8</v>
      </c>
      <c r="X568" s="16" t="str">
        <f t="shared" si="138"/>
        <v>UN</v>
      </c>
      <c r="Y568" s="16" t="str">
        <f t="shared" si="139"/>
        <v>3A</v>
      </c>
      <c r="Z568" s="16" t="str">
        <f>CONCATENATE(Table6[[#This Row],[Column1]]," ",Table6[[#This Row],[Column2]]," ",Table6[[#This Row],[Column3]])</f>
        <v>23⁄4–8 UN 3A</v>
      </c>
      <c r="AA568" s="16">
        <f t="shared" si="140"/>
        <v>0</v>
      </c>
      <c r="AB568" s="16">
        <f t="shared" si="141"/>
        <v>2.75</v>
      </c>
      <c r="AC568" s="16">
        <f t="shared" si="142"/>
        <v>2.7349999999999999</v>
      </c>
      <c r="AD568" s="16" t="str">
        <f t="shared" si="143"/>
        <v>—</v>
      </c>
      <c r="AE568" s="16">
        <f t="shared" si="144"/>
        <v>2.6688000000000001</v>
      </c>
      <c r="AF568" s="16">
        <f t="shared" si="145"/>
        <v>2.6625000000000001</v>
      </c>
      <c r="AG568" s="16">
        <f t="shared" si="146"/>
        <v>2.6012</v>
      </c>
      <c r="AH568" s="16" t="str">
        <f t="shared" si="147"/>
        <v>3B</v>
      </c>
      <c r="AI568" s="16">
        <f t="shared" si="148"/>
        <v>2.6150000000000002</v>
      </c>
      <c r="AJ568" s="16">
        <f t="shared" si="149"/>
        <v>2.6297000000000001</v>
      </c>
      <c r="AK568" s="16">
        <f t="shared" si="150"/>
        <v>2.6688000000000001</v>
      </c>
      <c r="AL568" s="16">
        <f t="shared" si="151"/>
        <v>2.6768999999999998</v>
      </c>
      <c r="AM568" s="16">
        <f t="shared" si="152"/>
        <v>2.75</v>
      </c>
      <c r="AR568" s="17"/>
      <c r="AS568" s="77"/>
    </row>
    <row r="569" spans="3:45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53"/>
        <v>23⁄4–10</v>
      </c>
      <c r="U569" s="16" t="str">
        <f t="shared" si="153"/>
        <v>UNS</v>
      </c>
      <c r="W569" s="16" t="str">
        <f t="shared" si="137"/>
        <v>23⁄4–10</v>
      </c>
      <c r="X569" s="16" t="str">
        <f t="shared" si="138"/>
        <v>UNS</v>
      </c>
      <c r="Y569" s="16" t="str">
        <f t="shared" si="139"/>
        <v>2A</v>
      </c>
      <c r="Z569" s="16" t="str">
        <f>CONCATENATE(Table6[[#This Row],[Column1]]," ",Table6[[#This Row],[Column2]]," ",Table6[[#This Row],[Column3]])</f>
        <v>23⁄4–10 UNS 2A</v>
      </c>
      <c r="AA569" s="16">
        <f t="shared" si="140"/>
        <v>2E-3</v>
      </c>
      <c r="AB569" s="16">
        <f t="shared" si="141"/>
        <v>2.7480000000000002</v>
      </c>
      <c r="AC569" s="16">
        <f t="shared" si="142"/>
        <v>2.7351000000000001</v>
      </c>
      <c r="AD569" s="16" t="str">
        <f t="shared" si="143"/>
        <v>—</v>
      </c>
      <c r="AE569" s="16">
        <f t="shared" si="144"/>
        <v>2.6829999999999998</v>
      </c>
      <c r="AF569" s="16">
        <f t="shared" si="145"/>
        <v>2.6762999999999999</v>
      </c>
      <c r="AG569" s="16">
        <f t="shared" si="146"/>
        <v>2.629</v>
      </c>
      <c r="AH569" s="16" t="str">
        <f t="shared" si="147"/>
        <v>2B</v>
      </c>
      <c r="AI569" s="16">
        <f t="shared" si="148"/>
        <v>2.6419999999999999</v>
      </c>
      <c r="AJ569" s="16">
        <f t="shared" si="149"/>
        <v>2.6629999999999998</v>
      </c>
      <c r="AK569" s="16">
        <f t="shared" si="150"/>
        <v>2.6850000000000001</v>
      </c>
      <c r="AL569" s="16">
        <f t="shared" si="151"/>
        <v>2.6937000000000002</v>
      </c>
      <c r="AM569" s="16">
        <f t="shared" si="152"/>
        <v>2.75</v>
      </c>
      <c r="AR569" s="17"/>
      <c r="AS569" s="77"/>
    </row>
    <row r="570" spans="3:45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53"/>
        <v>23⁄4–12</v>
      </c>
      <c r="U570" s="16" t="str">
        <f t="shared" si="153"/>
        <v>UN</v>
      </c>
      <c r="W570" s="16" t="str">
        <f t="shared" si="137"/>
        <v>23⁄4–12</v>
      </c>
      <c r="X570" s="16" t="str">
        <f t="shared" si="138"/>
        <v>UN</v>
      </c>
      <c r="Y570" s="16" t="str">
        <f t="shared" si="139"/>
        <v>2A</v>
      </c>
      <c r="Z570" s="16" t="str">
        <f>CONCATENATE(Table6[[#This Row],[Column1]]," ",Table6[[#This Row],[Column2]]," ",Table6[[#This Row],[Column3]])</f>
        <v>23⁄4–12 UN 2A</v>
      </c>
      <c r="AA570" s="16">
        <f t="shared" si="140"/>
        <v>1.9E-3</v>
      </c>
      <c r="AB570" s="16">
        <f t="shared" si="141"/>
        <v>2.7481</v>
      </c>
      <c r="AC570" s="16">
        <f t="shared" si="142"/>
        <v>2.7366999999999999</v>
      </c>
      <c r="AD570" s="16" t="str">
        <f t="shared" si="143"/>
        <v>—</v>
      </c>
      <c r="AE570" s="16">
        <f t="shared" si="144"/>
        <v>2.694</v>
      </c>
      <c r="AF570" s="16">
        <f t="shared" si="145"/>
        <v>2.6878000000000002</v>
      </c>
      <c r="AG570" s="16">
        <f t="shared" si="146"/>
        <v>2.6488999999999998</v>
      </c>
      <c r="AH570" s="16" t="str">
        <f t="shared" si="147"/>
        <v>2B</v>
      </c>
      <c r="AI570" s="16">
        <f t="shared" si="148"/>
        <v>2.66</v>
      </c>
      <c r="AJ570" s="16">
        <f t="shared" si="149"/>
        <v>2.6779999999999999</v>
      </c>
      <c r="AK570" s="16">
        <f t="shared" si="150"/>
        <v>2.6959</v>
      </c>
      <c r="AL570" s="16">
        <f t="shared" si="151"/>
        <v>2.7040000000000002</v>
      </c>
      <c r="AM570" s="16">
        <f t="shared" si="152"/>
        <v>2.75</v>
      </c>
      <c r="AR570" s="17"/>
      <c r="AS570" s="77"/>
    </row>
    <row r="571" spans="3:45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53"/>
        <v>0</v>
      </c>
      <c r="U571" s="16">
        <f t="shared" si="153"/>
        <v>0</v>
      </c>
      <c r="W571" s="16" t="str">
        <f t="shared" si="137"/>
        <v>23⁄4–12</v>
      </c>
      <c r="X571" s="16" t="str">
        <f t="shared" si="138"/>
        <v>UN</v>
      </c>
      <c r="Y571" s="16" t="str">
        <f t="shared" si="139"/>
        <v>3A</v>
      </c>
      <c r="Z571" s="16" t="str">
        <f>CONCATENATE(Table6[[#This Row],[Column1]]," ",Table6[[#This Row],[Column2]]," ",Table6[[#This Row],[Column3]])</f>
        <v>23⁄4–12 UN 3A</v>
      </c>
      <c r="AA571" s="16">
        <f t="shared" si="140"/>
        <v>0</v>
      </c>
      <c r="AB571" s="16">
        <f t="shared" si="141"/>
        <v>2.75</v>
      </c>
      <c r="AC571" s="16">
        <f t="shared" si="142"/>
        <v>2.7385999999999999</v>
      </c>
      <c r="AD571" s="16" t="str">
        <f t="shared" si="143"/>
        <v>—</v>
      </c>
      <c r="AE571" s="16">
        <f t="shared" si="144"/>
        <v>2.6959</v>
      </c>
      <c r="AF571" s="16">
        <f t="shared" si="145"/>
        <v>2.6913</v>
      </c>
      <c r="AG571" s="16">
        <f t="shared" si="146"/>
        <v>2.6507999999999998</v>
      </c>
      <c r="AH571" s="16" t="str">
        <f t="shared" si="147"/>
        <v>3B</v>
      </c>
      <c r="AI571" s="16">
        <f t="shared" si="148"/>
        <v>2.66</v>
      </c>
      <c r="AJ571" s="16">
        <f t="shared" si="149"/>
        <v>2.6698</v>
      </c>
      <c r="AK571" s="16">
        <f t="shared" si="150"/>
        <v>2.6959</v>
      </c>
      <c r="AL571" s="16">
        <f t="shared" si="151"/>
        <v>2.7019000000000002</v>
      </c>
      <c r="AM571" s="16">
        <f t="shared" si="152"/>
        <v>2.75</v>
      </c>
      <c r="AR571" s="17"/>
      <c r="AS571" s="77"/>
    </row>
    <row r="572" spans="3:45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53"/>
        <v>23⁄4–14</v>
      </c>
      <c r="U572" s="16" t="str">
        <f t="shared" si="153"/>
        <v>UNS</v>
      </c>
      <c r="W572" s="16" t="str">
        <f t="shared" si="137"/>
        <v>23⁄4–14</v>
      </c>
      <c r="X572" s="16" t="str">
        <f t="shared" si="138"/>
        <v>UNS</v>
      </c>
      <c r="Y572" s="16" t="str">
        <f t="shared" si="139"/>
        <v>2A</v>
      </c>
      <c r="Z572" s="16" t="str">
        <f>CONCATENATE(Table6[[#This Row],[Column1]]," ",Table6[[#This Row],[Column2]]," ",Table6[[#This Row],[Column3]])</f>
        <v>23⁄4–14 UNS 2A</v>
      </c>
      <c r="AA572" s="16">
        <f t="shared" si="140"/>
        <v>1.6999999999999999E-3</v>
      </c>
      <c r="AB572" s="16">
        <f t="shared" si="141"/>
        <v>2.7483</v>
      </c>
      <c r="AC572" s="16">
        <f t="shared" si="142"/>
        <v>2.738</v>
      </c>
      <c r="AD572" s="16" t="str">
        <f t="shared" si="143"/>
        <v>—</v>
      </c>
      <c r="AE572" s="16">
        <f t="shared" si="144"/>
        <v>2.7019000000000002</v>
      </c>
      <c r="AF572" s="16">
        <f t="shared" si="145"/>
        <v>2.6960999999999999</v>
      </c>
      <c r="AG572" s="16">
        <f t="shared" si="146"/>
        <v>2.6633</v>
      </c>
      <c r="AH572" s="16" t="str">
        <f t="shared" si="147"/>
        <v>2B</v>
      </c>
      <c r="AI572" s="16">
        <f t="shared" si="148"/>
        <v>2.673</v>
      </c>
      <c r="AJ572" s="16">
        <f t="shared" si="149"/>
        <v>2.6880000000000002</v>
      </c>
      <c r="AK572" s="16">
        <f t="shared" si="150"/>
        <v>2.7035999999999998</v>
      </c>
      <c r="AL572" s="16">
        <f t="shared" si="151"/>
        <v>2.7111999999999998</v>
      </c>
      <c r="AM572" s="16">
        <f t="shared" si="152"/>
        <v>2.75</v>
      </c>
      <c r="AR572" s="17"/>
      <c r="AS572" s="77"/>
    </row>
    <row r="573" spans="3:45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53"/>
        <v>23⁄4–16</v>
      </c>
      <c r="U573" s="16" t="str">
        <f t="shared" si="153"/>
        <v>UN</v>
      </c>
      <c r="W573" s="16" t="str">
        <f t="shared" si="137"/>
        <v>23⁄4–16</v>
      </c>
      <c r="X573" s="16" t="str">
        <f t="shared" si="138"/>
        <v>UN</v>
      </c>
      <c r="Y573" s="16" t="str">
        <f t="shared" si="139"/>
        <v>2A</v>
      </c>
      <c r="Z573" s="16" t="str">
        <f>CONCATENATE(Table6[[#This Row],[Column1]]," ",Table6[[#This Row],[Column2]]," ",Table6[[#This Row],[Column3]])</f>
        <v>23⁄4–16 UN 2A</v>
      </c>
      <c r="AA573" s="16">
        <f t="shared" si="140"/>
        <v>1.6999999999999999E-3</v>
      </c>
      <c r="AB573" s="16">
        <f t="shared" si="141"/>
        <v>2.7483</v>
      </c>
      <c r="AC573" s="16">
        <f t="shared" si="142"/>
        <v>2.7389000000000001</v>
      </c>
      <c r="AD573" s="16" t="str">
        <f t="shared" si="143"/>
        <v>—</v>
      </c>
      <c r="AE573" s="16">
        <f t="shared" si="144"/>
        <v>2.7077</v>
      </c>
      <c r="AF573" s="16">
        <f t="shared" si="145"/>
        <v>2.7021999999999999</v>
      </c>
      <c r="AG573" s="16">
        <f t="shared" si="146"/>
        <v>2.6738</v>
      </c>
      <c r="AH573" s="16" t="str">
        <f t="shared" si="147"/>
        <v>2B</v>
      </c>
      <c r="AI573" s="16">
        <f t="shared" si="148"/>
        <v>2.6819999999999999</v>
      </c>
      <c r="AJ573" s="16">
        <f t="shared" si="149"/>
        <v>2.6960000000000002</v>
      </c>
      <c r="AK573" s="16">
        <f t="shared" si="150"/>
        <v>2.7094</v>
      </c>
      <c r="AL573" s="16">
        <f t="shared" si="151"/>
        <v>2.7166000000000001</v>
      </c>
      <c r="AM573" s="16">
        <f t="shared" si="152"/>
        <v>2.75</v>
      </c>
      <c r="AR573" s="17"/>
      <c r="AS573" s="77"/>
    </row>
    <row r="574" spans="3:45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53"/>
        <v>0</v>
      </c>
      <c r="U574" s="16">
        <f t="shared" si="153"/>
        <v>0</v>
      </c>
      <c r="W574" s="16" t="str">
        <f t="shared" si="137"/>
        <v>23⁄4–16</v>
      </c>
      <c r="X574" s="16" t="str">
        <f t="shared" si="138"/>
        <v>UN</v>
      </c>
      <c r="Y574" s="16" t="str">
        <f t="shared" si="139"/>
        <v>3A</v>
      </c>
      <c r="Z574" s="16" t="str">
        <f>CONCATENATE(Table6[[#This Row],[Column1]]," ",Table6[[#This Row],[Column2]]," ",Table6[[#This Row],[Column3]])</f>
        <v>23⁄4–16 UN 3A</v>
      </c>
      <c r="AA574" s="16">
        <f t="shared" si="140"/>
        <v>0</v>
      </c>
      <c r="AB574" s="16">
        <f t="shared" si="141"/>
        <v>2.75</v>
      </c>
      <c r="AC574" s="16">
        <f t="shared" si="142"/>
        <v>2.7406000000000001</v>
      </c>
      <c r="AD574" s="16" t="str">
        <f t="shared" si="143"/>
        <v>—</v>
      </c>
      <c r="AE574" s="16">
        <f t="shared" si="144"/>
        <v>2.7094</v>
      </c>
      <c r="AF574" s="16">
        <f t="shared" si="145"/>
        <v>2.7052999999999998</v>
      </c>
      <c r="AG574" s="16">
        <f t="shared" si="146"/>
        <v>2.6755</v>
      </c>
      <c r="AH574" s="16" t="str">
        <f t="shared" si="147"/>
        <v>3B</v>
      </c>
      <c r="AI574" s="16">
        <f t="shared" si="148"/>
        <v>2.6819999999999999</v>
      </c>
      <c r="AJ574" s="16">
        <f t="shared" si="149"/>
        <v>2.6907999999999999</v>
      </c>
      <c r="AK574" s="16">
        <f t="shared" si="150"/>
        <v>2.7094</v>
      </c>
      <c r="AL574" s="16">
        <f t="shared" si="151"/>
        <v>2.7147999999999999</v>
      </c>
      <c r="AM574" s="16">
        <f t="shared" si="152"/>
        <v>2.75</v>
      </c>
      <c r="AR574" s="17"/>
      <c r="AS574" s="77"/>
    </row>
    <row r="575" spans="3:45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53"/>
        <v>23⁄4–18</v>
      </c>
      <c r="U575" s="16" t="str">
        <f t="shared" si="153"/>
        <v>UNS</v>
      </c>
      <c r="W575" s="16" t="str">
        <f t="shared" si="137"/>
        <v>23⁄4–18</v>
      </c>
      <c r="X575" s="16" t="str">
        <f t="shared" si="138"/>
        <v>UNS</v>
      </c>
      <c r="Y575" s="16" t="str">
        <f t="shared" si="139"/>
        <v>2A</v>
      </c>
      <c r="Z575" s="16" t="str">
        <f>CONCATENATE(Table6[[#This Row],[Column1]]," ",Table6[[#This Row],[Column2]]," ",Table6[[#This Row],[Column3]])</f>
        <v>23⁄4–18 UNS 2A</v>
      </c>
      <c r="AA575" s="16">
        <f t="shared" si="140"/>
        <v>1.6000000000000001E-3</v>
      </c>
      <c r="AB575" s="16">
        <f t="shared" si="141"/>
        <v>2.7484000000000002</v>
      </c>
      <c r="AC575" s="16">
        <f t="shared" si="142"/>
        <v>2.7397</v>
      </c>
      <c r="AD575" s="16" t="str">
        <f t="shared" si="143"/>
        <v>—</v>
      </c>
      <c r="AE575" s="16">
        <f t="shared" si="144"/>
        <v>2.7122999999999999</v>
      </c>
      <c r="AF575" s="16">
        <f t="shared" si="145"/>
        <v>2.7069999999999999</v>
      </c>
      <c r="AG575" s="16">
        <f t="shared" si="146"/>
        <v>2.6823000000000001</v>
      </c>
      <c r="AH575" s="16" t="str">
        <f t="shared" si="147"/>
        <v>2B</v>
      </c>
      <c r="AI575" s="16">
        <f t="shared" si="148"/>
        <v>2.69</v>
      </c>
      <c r="AJ575" s="16">
        <f t="shared" si="149"/>
        <v>2.7029999999999998</v>
      </c>
      <c r="AK575" s="16">
        <f t="shared" si="150"/>
        <v>2.7139000000000002</v>
      </c>
      <c r="AL575" s="16">
        <f t="shared" si="151"/>
        <v>2.7208000000000001</v>
      </c>
      <c r="AM575" s="16">
        <f t="shared" si="152"/>
        <v>2.75</v>
      </c>
      <c r="AR575" s="17"/>
      <c r="AS575" s="77"/>
    </row>
    <row r="576" spans="3:45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53"/>
        <v>23⁄4–20</v>
      </c>
      <c r="U576" s="16" t="str">
        <f t="shared" si="153"/>
        <v>UN</v>
      </c>
      <c r="W576" s="16" t="str">
        <f t="shared" si="137"/>
        <v>23⁄4–20</v>
      </c>
      <c r="X576" s="16" t="str">
        <f t="shared" si="138"/>
        <v>UN</v>
      </c>
      <c r="Y576" s="16" t="str">
        <f t="shared" si="139"/>
        <v>2A</v>
      </c>
      <c r="Z576" s="16" t="str">
        <f>CONCATENATE(Table6[[#This Row],[Column1]]," ",Table6[[#This Row],[Column2]]," ",Table6[[#This Row],[Column3]])</f>
        <v>23⁄4–20 UN 2A</v>
      </c>
      <c r="AA576" s="16">
        <f t="shared" si="140"/>
        <v>1.5E-3</v>
      </c>
      <c r="AB576" s="16">
        <f t="shared" si="141"/>
        <v>2.7484999999999999</v>
      </c>
      <c r="AC576" s="16">
        <f t="shared" si="142"/>
        <v>2.7404000000000002</v>
      </c>
      <c r="AD576" s="16" t="str">
        <f t="shared" si="143"/>
        <v>—</v>
      </c>
      <c r="AE576" s="16">
        <f t="shared" si="144"/>
        <v>2.7160000000000002</v>
      </c>
      <c r="AF576" s="16">
        <f t="shared" si="145"/>
        <v>2.7109000000000001</v>
      </c>
      <c r="AG576" s="16">
        <f t="shared" si="146"/>
        <v>2.6890000000000001</v>
      </c>
      <c r="AH576" s="16" t="str">
        <f t="shared" si="147"/>
        <v>2B</v>
      </c>
      <c r="AI576" s="16">
        <f t="shared" si="148"/>
        <v>2.6960000000000002</v>
      </c>
      <c r="AJ576" s="16">
        <f t="shared" si="149"/>
        <v>2.7069999999999999</v>
      </c>
      <c r="AK576" s="16">
        <f t="shared" si="150"/>
        <v>2.7174999999999998</v>
      </c>
      <c r="AL576" s="16">
        <f t="shared" si="151"/>
        <v>2.7241</v>
      </c>
      <c r="AM576" s="16">
        <f t="shared" si="152"/>
        <v>2.75</v>
      </c>
      <c r="AR576" s="17"/>
      <c r="AS576" s="77"/>
    </row>
    <row r="577" spans="3:45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53"/>
        <v>0</v>
      </c>
      <c r="U577" s="16">
        <f t="shared" si="153"/>
        <v>0</v>
      </c>
      <c r="W577" s="16" t="str">
        <f t="shared" si="137"/>
        <v>23⁄4–20</v>
      </c>
      <c r="X577" s="16" t="str">
        <f t="shared" si="138"/>
        <v>UN</v>
      </c>
      <c r="Y577" s="16" t="str">
        <f t="shared" si="139"/>
        <v>3A</v>
      </c>
      <c r="Z577" s="16" t="str">
        <f>CONCATENATE(Table6[[#This Row],[Column1]]," ",Table6[[#This Row],[Column2]]," ",Table6[[#This Row],[Column3]])</f>
        <v>23⁄4–20 UN 3A</v>
      </c>
      <c r="AA577" s="16">
        <f t="shared" si="140"/>
        <v>0</v>
      </c>
      <c r="AB577" s="16">
        <f t="shared" si="141"/>
        <v>2.75</v>
      </c>
      <c r="AC577" s="16">
        <f t="shared" si="142"/>
        <v>2.7418999999999998</v>
      </c>
      <c r="AD577" s="16" t="str">
        <f t="shared" si="143"/>
        <v>—</v>
      </c>
      <c r="AE577" s="16">
        <f t="shared" si="144"/>
        <v>2.7174999999999998</v>
      </c>
      <c r="AF577" s="16">
        <f t="shared" si="145"/>
        <v>2.7136999999999998</v>
      </c>
      <c r="AG577" s="16">
        <f t="shared" si="146"/>
        <v>2.6905000000000001</v>
      </c>
      <c r="AH577" s="16" t="str">
        <f t="shared" si="147"/>
        <v>3B</v>
      </c>
      <c r="AI577" s="16">
        <f t="shared" si="148"/>
        <v>2.6960000000000002</v>
      </c>
      <c r="AJ577" s="16">
        <f t="shared" si="149"/>
        <v>2.7037</v>
      </c>
      <c r="AK577" s="16">
        <f t="shared" si="150"/>
        <v>2.7174999999999998</v>
      </c>
      <c r="AL577" s="16">
        <f t="shared" si="151"/>
        <v>2.7225000000000001</v>
      </c>
      <c r="AM577" s="16">
        <f t="shared" si="152"/>
        <v>2.75</v>
      </c>
      <c r="AR577" s="17"/>
      <c r="AS577" s="77"/>
    </row>
    <row r="578" spans="3:45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53"/>
        <v>27⁄8–6</v>
      </c>
      <c r="U578" s="16" t="str">
        <f t="shared" si="153"/>
        <v>UN</v>
      </c>
      <c r="W578" s="16" t="str">
        <f t="shared" si="137"/>
        <v>27⁄8–6</v>
      </c>
      <c r="X578" s="16" t="str">
        <f t="shared" si="138"/>
        <v>UN</v>
      </c>
      <c r="Y578" s="16" t="str">
        <f t="shared" si="139"/>
        <v>2A</v>
      </c>
      <c r="Z578" s="16" t="str">
        <f>CONCATENATE(Table6[[#This Row],[Column1]]," ",Table6[[#This Row],[Column2]]," ",Table6[[#This Row],[Column3]])</f>
        <v>27⁄8–6 UN 2A</v>
      </c>
      <c r="AA578" s="16">
        <f t="shared" si="140"/>
        <v>2.8E-3</v>
      </c>
      <c r="AB578" s="16">
        <f t="shared" si="141"/>
        <v>2.8721999999999999</v>
      </c>
      <c r="AC578" s="16">
        <f t="shared" si="142"/>
        <v>2.8540000000000001</v>
      </c>
      <c r="AD578" s="16" t="str">
        <f t="shared" si="143"/>
        <v>—</v>
      </c>
      <c r="AE578" s="16">
        <f t="shared" si="144"/>
        <v>2.7639</v>
      </c>
      <c r="AF578" s="16">
        <f t="shared" si="145"/>
        <v>2.7547000000000001</v>
      </c>
      <c r="AG578" s="16">
        <f t="shared" si="146"/>
        <v>2.6738</v>
      </c>
      <c r="AH578" s="16" t="str">
        <f t="shared" si="147"/>
        <v>2B</v>
      </c>
      <c r="AI578" s="16">
        <f t="shared" si="148"/>
        <v>2.6949999999999998</v>
      </c>
      <c r="AJ578" s="16">
        <f t="shared" si="149"/>
        <v>2.7250000000000001</v>
      </c>
      <c r="AK578" s="16">
        <f t="shared" si="150"/>
        <v>2.7667000000000002</v>
      </c>
      <c r="AL578" s="16">
        <f t="shared" si="151"/>
        <v>2.7787000000000002</v>
      </c>
      <c r="AM578" s="16">
        <f t="shared" si="152"/>
        <v>2.875</v>
      </c>
      <c r="AR578" s="17"/>
      <c r="AS578" s="77"/>
    </row>
    <row r="579" spans="3:45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53"/>
        <v>0</v>
      </c>
      <c r="U579" s="16">
        <f t="shared" si="153"/>
        <v>0</v>
      </c>
      <c r="W579" s="16" t="str">
        <f t="shared" si="137"/>
        <v>27⁄8–6</v>
      </c>
      <c r="X579" s="16" t="str">
        <f t="shared" si="138"/>
        <v>UN</v>
      </c>
      <c r="Y579" s="16" t="str">
        <f t="shared" si="139"/>
        <v>3A</v>
      </c>
      <c r="Z579" s="16" t="str">
        <f>CONCATENATE(Table6[[#This Row],[Column1]]," ",Table6[[#This Row],[Column2]]," ",Table6[[#This Row],[Column3]])</f>
        <v>27⁄8–6 UN 3A</v>
      </c>
      <c r="AA579" s="16">
        <f t="shared" si="140"/>
        <v>0</v>
      </c>
      <c r="AB579" s="16">
        <f t="shared" si="141"/>
        <v>2.875</v>
      </c>
      <c r="AC579" s="16">
        <f t="shared" si="142"/>
        <v>2.8567999999999998</v>
      </c>
      <c r="AD579" s="16" t="str">
        <f t="shared" si="143"/>
        <v>—</v>
      </c>
      <c r="AE579" s="16">
        <f t="shared" si="144"/>
        <v>2.7667000000000002</v>
      </c>
      <c r="AF579" s="16">
        <f t="shared" si="145"/>
        <v>2.7597999999999998</v>
      </c>
      <c r="AG579" s="16">
        <f t="shared" si="146"/>
        <v>2.6766000000000001</v>
      </c>
      <c r="AH579" s="16" t="str">
        <f t="shared" si="147"/>
        <v>3B</v>
      </c>
      <c r="AI579" s="16">
        <f t="shared" si="148"/>
        <v>2.6949999999999998</v>
      </c>
      <c r="AJ579" s="16">
        <f t="shared" si="149"/>
        <v>2.7145999999999999</v>
      </c>
      <c r="AK579" s="16">
        <f t="shared" si="150"/>
        <v>2.7667000000000002</v>
      </c>
      <c r="AL579" s="16">
        <f t="shared" si="151"/>
        <v>2.7757000000000001</v>
      </c>
      <c r="AM579" s="16">
        <f t="shared" si="152"/>
        <v>2.875</v>
      </c>
      <c r="AR579" s="17"/>
      <c r="AS579" s="77"/>
    </row>
    <row r="580" spans="3:45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53"/>
        <v>27⁄8–8</v>
      </c>
      <c r="U580" s="16" t="str">
        <f t="shared" si="153"/>
        <v>UN</v>
      </c>
      <c r="W580" s="16" t="str">
        <f t="shared" ref="W580:W643" si="154">IF(T580=0,IF(T579=0,T578,T579),T580)</f>
        <v>27⁄8–8</v>
      </c>
      <c r="X580" s="16" t="str">
        <f t="shared" ref="X580:X643" si="155">IF(U580=0,IF(U579=0,U578,U579),U580)</f>
        <v>UN</v>
      </c>
      <c r="Y580" s="16" t="str">
        <f t="shared" ref="Y580:Y643" si="156">IF(OR($C580="1A",$C580="2A",$C580="3A"),C580,E580)</f>
        <v>2A</v>
      </c>
      <c r="Z580" s="16" t="str">
        <f>CONCATENATE(Table6[[#This Row],[Column1]]," ",Table6[[#This Row],[Column2]]," ",Table6[[#This Row],[Column3]])</f>
        <v>27⁄8–8 UN 2A</v>
      </c>
      <c r="AA580" s="16">
        <f t="shared" ref="AA580:AA643" si="157">IF(OR($C580="1A",$C580="2A",$C580="3A"),D580,F580)</f>
        <v>2.5000000000000001E-3</v>
      </c>
      <c r="AB580" s="16">
        <f t="shared" ref="AB580:AB643" si="158">IF(OR($C580="1A",$C580="2A",$C580="3A"),E580,G580)</f>
        <v>2.8725000000000001</v>
      </c>
      <c r="AC580" s="16">
        <f t="shared" ref="AC580:AC643" si="159">IF(OR($C580="1A",$C580="2A",$C580="3A"),F580,H580)</f>
        <v>2.8574999999999999</v>
      </c>
      <c r="AD580" s="16" t="str">
        <f t="shared" ref="AD580:AD643" si="160">IF(OR($C580="1A",$C580="2A",$C580="3A"),G580,I580)</f>
        <v>—</v>
      </c>
      <c r="AE580" s="16">
        <f t="shared" ref="AE580:AE643" si="161">IF(OR($C580="1A",$C580="2A",$C580="3A"),H580,J580)</f>
        <v>2.7913000000000001</v>
      </c>
      <c r="AF580" s="16">
        <f t="shared" ref="AF580:AF643" si="162">IF(OR($C580="1A",$C580="2A",$C580="3A"),I580,K580)</f>
        <v>2.7829000000000002</v>
      </c>
      <c r="AG580" s="16">
        <f t="shared" ref="AG580:AG643" si="163">IF(OR($C580="1A",$C580="2A",$C580="3A"),J580,L580)</f>
        <v>2.7237</v>
      </c>
      <c r="AH580" s="16" t="str">
        <f t="shared" ref="AH580:AH643" si="164">IF(OR($C580="1A",$C580="2A",$C580="3A"),K580,M580)</f>
        <v>2B</v>
      </c>
      <c r="AI580" s="16">
        <f t="shared" ref="AI580:AI643" si="165">IF(OR($C580="1A",$C580="2A",$C580="3A"),L580,N580)</f>
        <v>2.74</v>
      </c>
      <c r="AJ580" s="16">
        <f t="shared" ref="AJ580:AJ643" si="166">IF(OR($C580="1A",$C580="2A",$C580="3A"),M580,O580)</f>
        <v>2.7650000000000001</v>
      </c>
      <c r="AK580" s="16">
        <f t="shared" ref="AK580:AK643" si="167">IF(OR($C580="1A",$C580="2A",$C580="3A"),N580,P580)</f>
        <v>2.7938000000000001</v>
      </c>
      <c r="AL580" s="16">
        <f t="shared" ref="AL580:AL643" si="168">IF(OR($C580="1A",$C580="2A",$C580="3A"),O580,Q580)</f>
        <v>2.8048000000000002</v>
      </c>
      <c r="AM580" s="16">
        <f t="shared" ref="AM580:AM643" si="169">IF(OR($C580="1A",$C580="2A",$C580="3A"),P580,R580)</f>
        <v>2.875</v>
      </c>
      <c r="AR580" s="17"/>
      <c r="AS580" s="77"/>
    </row>
    <row r="581" spans="3:45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ref="T581:U644" si="170">IF(OR($C581="1A",$C581="2A",$C581="3A"),A581,C581)</f>
        <v>0</v>
      </c>
      <c r="U581" s="16">
        <f t="shared" si="170"/>
        <v>0</v>
      </c>
      <c r="W581" s="16" t="str">
        <f t="shared" si="154"/>
        <v>27⁄8–8</v>
      </c>
      <c r="X581" s="16" t="str">
        <f t="shared" si="155"/>
        <v>UN</v>
      </c>
      <c r="Y581" s="16" t="str">
        <f t="shared" si="156"/>
        <v>3A</v>
      </c>
      <c r="Z581" s="16" t="str">
        <f>CONCATENATE(Table6[[#This Row],[Column1]]," ",Table6[[#This Row],[Column2]]," ",Table6[[#This Row],[Column3]])</f>
        <v>27⁄8–8 UN 3A</v>
      </c>
      <c r="AA581" s="16">
        <f t="shared" si="157"/>
        <v>0</v>
      </c>
      <c r="AB581" s="16">
        <f t="shared" si="158"/>
        <v>2.875</v>
      </c>
      <c r="AC581" s="16">
        <f t="shared" si="159"/>
        <v>2.86</v>
      </c>
      <c r="AD581" s="16" t="str">
        <f t="shared" si="160"/>
        <v>—</v>
      </c>
      <c r="AE581" s="16">
        <f t="shared" si="161"/>
        <v>2.7938000000000001</v>
      </c>
      <c r="AF581" s="16">
        <f t="shared" si="162"/>
        <v>2.7875000000000001</v>
      </c>
      <c r="AG581" s="16">
        <f t="shared" si="163"/>
        <v>2.7262</v>
      </c>
      <c r="AH581" s="16" t="str">
        <f t="shared" si="164"/>
        <v>3B</v>
      </c>
      <c r="AI581" s="16">
        <f t="shared" si="165"/>
        <v>2.74</v>
      </c>
      <c r="AJ581" s="16">
        <f t="shared" si="166"/>
        <v>2.7547000000000001</v>
      </c>
      <c r="AK581" s="16">
        <f t="shared" si="167"/>
        <v>2.7938000000000001</v>
      </c>
      <c r="AL581" s="16">
        <f t="shared" si="168"/>
        <v>2.802</v>
      </c>
      <c r="AM581" s="16">
        <f t="shared" si="169"/>
        <v>2.875</v>
      </c>
      <c r="AR581" s="17"/>
      <c r="AS581" s="77"/>
    </row>
    <row r="582" spans="3:45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70"/>
        <v>27⁄8–12</v>
      </c>
      <c r="U582" s="16" t="str">
        <f t="shared" si="170"/>
        <v>UN</v>
      </c>
      <c r="W582" s="16" t="str">
        <f t="shared" si="154"/>
        <v>27⁄8–12</v>
      </c>
      <c r="X582" s="16" t="str">
        <f t="shared" si="155"/>
        <v>UN</v>
      </c>
      <c r="Y582" s="16" t="str">
        <f t="shared" si="156"/>
        <v>2A</v>
      </c>
      <c r="Z582" s="16" t="str">
        <f>CONCATENATE(Table6[[#This Row],[Column1]]," ",Table6[[#This Row],[Column2]]," ",Table6[[#This Row],[Column3]])</f>
        <v>27⁄8–12 UN 2A</v>
      </c>
      <c r="AA582" s="16">
        <f t="shared" si="157"/>
        <v>1.9E-3</v>
      </c>
      <c r="AB582" s="16">
        <f t="shared" si="158"/>
        <v>2.8731</v>
      </c>
      <c r="AC582" s="16">
        <f t="shared" si="159"/>
        <v>2.8616999999999999</v>
      </c>
      <c r="AD582" s="16" t="str">
        <f t="shared" si="160"/>
        <v>—</v>
      </c>
      <c r="AE582" s="16">
        <f t="shared" si="161"/>
        <v>2.819</v>
      </c>
      <c r="AF582" s="16">
        <f t="shared" si="162"/>
        <v>2.8127</v>
      </c>
      <c r="AG582" s="16">
        <f t="shared" si="163"/>
        <v>2.7738999999999998</v>
      </c>
      <c r="AH582" s="16" t="str">
        <f t="shared" si="164"/>
        <v>2B</v>
      </c>
      <c r="AI582" s="16">
        <f t="shared" si="165"/>
        <v>2.7850000000000001</v>
      </c>
      <c r="AJ582" s="16">
        <f t="shared" si="166"/>
        <v>2.8029999999999999</v>
      </c>
      <c r="AK582" s="16">
        <f t="shared" si="167"/>
        <v>2.8209</v>
      </c>
      <c r="AL582" s="16">
        <f t="shared" si="168"/>
        <v>2.8290999999999999</v>
      </c>
      <c r="AM582" s="16">
        <f t="shared" si="169"/>
        <v>2.875</v>
      </c>
      <c r="AR582" s="17"/>
      <c r="AS582" s="77"/>
    </row>
    <row r="583" spans="3:45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70"/>
        <v>0</v>
      </c>
      <c r="U583" s="16">
        <f t="shared" si="170"/>
        <v>0</v>
      </c>
      <c r="W583" s="16" t="str">
        <f t="shared" si="154"/>
        <v>27⁄8–12</v>
      </c>
      <c r="X583" s="16" t="str">
        <f t="shared" si="155"/>
        <v>UN</v>
      </c>
      <c r="Y583" s="16" t="str">
        <f t="shared" si="156"/>
        <v>3A</v>
      </c>
      <c r="Z583" s="16" t="str">
        <f>CONCATENATE(Table6[[#This Row],[Column1]]," ",Table6[[#This Row],[Column2]]," ",Table6[[#This Row],[Column3]])</f>
        <v>27⁄8–12 UN 3A</v>
      </c>
      <c r="AA583" s="16">
        <f t="shared" si="157"/>
        <v>0</v>
      </c>
      <c r="AB583" s="16">
        <f t="shared" si="158"/>
        <v>2.875</v>
      </c>
      <c r="AC583" s="16">
        <f t="shared" si="159"/>
        <v>2.8635999999999999</v>
      </c>
      <c r="AD583" s="16" t="str">
        <f t="shared" si="160"/>
        <v>—</v>
      </c>
      <c r="AE583" s="16">
        <f t="shared" si="161"/>
        <v>2.8209</v>
      </c>
      <c r="AF583" s="16">
        <f t="shared" si="162"/>
        <v>2.8161999999999998</v>
      </c>
      <c r="AG583" s="16">
        <f t="shared" si="163"/>
        <v>2.7757999999999998</v>
      </c>
      <c r="AH583" s="16" t="str">
        <f t="shared" si="164"/>
        <v>3B</v>
      </c>
      <c r="AI583" s="16">
        <f t="shared" si="165"/>
        <v>2.7850000000000001</v>
      </c>
      <c r="AJ583" s="16">
        <f t="shared" si="166"/>
        <v>2.7948</v>
      </c>
      <c r="AK583" s="16">
        <f t="shared" si="167"/>
        <v>2.8209</v>
      </c>
      <c r="AL583" s="16">
        <f t="shared" si="168"/>
        <v>2.8271000000000002</v>
      </c>
      <c r="AM583" s="16">
        <f t="shared" si="169"/>
        <v>2.875</v>
      </c>
      <c r="AR583" s="17"/>
      <c r="AS583" s="77"/>
    </row>
    <row r="584" spans="3:45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70"/>
        <v>27⁄8–16</v>
      </c>
      <c r="U584" s="16" t="str">
        <f t="shared" si="170"/>
        <v>UN</v>
      </c>
      <c r="W584" s="16" t="str">
        <f t="shared" si="154"/>
        <v>27⁄8–16</v>
      </c>
      <c r="X584" s="16" t="str">
        <f t="shared" si="155"/>
        <v>UN</v>
      </c>
      <c r="Y584" s="16" t="str">
        <f t="shared" si="156"/>
        <v>2A</v>
      </c>
      <c r="Z584" s="16" t="str">
        <f>CONCATENATE(Table6[[#This Row],[Column1]]," ",Table6[[#This Row],[Column2]]," ",Table6[[#This Row],[Column3]])</f>
        <v>27⁄8–16 UN 2A</v>
      </c>
      <c r="AA584" s="16">
        <f t="shared" si="157"/>
        <v>1.6999999999999999E-3</v>
      </c>
      <c r="AB584" s="16">
        <f t="shared" si="158"/>
        <v>2.8733</v>
      </c>
      <c r="AC584" s="16">
        <f t="shared" si="159"/>
        <v>2.8639000000000001</v>
      </c>
      <c r="AD584" s="16" t="str">
        <f t="shared" si="160"/>
        <v>—</v>
      </c>
      <c r="AE584" s="16">
        <f t="shared" si="161"/>
        <v>2.8327</v>
      </c>
      <c r="AF584" s="16">
        <f t="shared" si="162"/>
        <v>2.8271000000000002</v>
      </c>
      <c r="AG584" s="16">
        <f t="shared" si="163"/>
        <v>2.7988</v>
      </c>
      <c r="AH584" s="16" t="str">
        <f t="shared" si="164"/>
        <v>2B</v>
      </c>
      <c r="AI584" s="16">
        <f t="shared" si="165"/>
        <v>2.8069999999999999</v>
      </c>
      <c r="AJ584" s="16">
        <f t="shared" si="166"/>
        <v>2.8210000000000002</v>
      </c>
      <c r="AK584" s="16">
        <f t="shared" si="167"/>
        <v>2.8344</v>
      </c>
      <c r="AL584" s="16">
        <f t="shared" si="168"/>
        <v>2.8416999999999999</v>
      </c>
      <c r="AM584" s="16">
        <f t="shared" si="169"/>
        <v>2.875</v>
      </c>
      <c r="AR584" s="17"/>
      <c r="AS584" s="77"/>
    </row>
    <row r="585" spans="3:45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70"/>
        <v>0</v>
      </c>
      <c r="U585" s="16">
        <f t="shared" si="170"/>
        <v>0</v>
      </c>
      <c r="W585" s="16" t="str">
        <f t="shared" si="154"/>
        <v>27⁄8–16</v>
      </c>
      <c r="X585" s="16" t="str">
        <f t="shared" si="155"/>
        <v>UN</v>
      </c>
      <c r="Y585" s="16" t="str">
        <f t="shared" si="156"/>
        <v>3A</v>
      </c>
      <c r="Z585" s="16" t="str">
        <f>CONCATENATE(Table6[[#This Row],[Column1]]," ",Table6[[#This Row],[Column2]]," ",Table6[[#This Row],[Column3]])</f>
        <v>27⁄8–16 UN 3A</v>
      </c>
      <c r="AA585" s="16">
        <f t="shared" si="157"/>
        <v>0</v>
      </c>
      <c r="AB585" s="16">
        <f t="shared" si="158"/>
        <v>2.875</v>
      </c>
      <c r="AC585" s="16">
        <f t="shared" si="159"/>
        <v>2.8656000000000001</v>
      </c>
      <c r="AD585" s="16" t="str">
        <f t="shared" si="160"/>
        <v>—</v>
      </c>
      <c r="AE585" s="16">
        <f t="shared" si="161"/>
        <v>2.8344</v>
      </c>
      <c r="AF585" s="16">
        <f t="shared" si="162"/>
        <v>2.8302</v>
      </c>
      <c r="AG585" s="16">
        <f t="shared" si="163"/>
        <v>2.8005</v>
      </c>
      <c r="AH585" s="16" t="str">
        <f t="shared" si="164"/>
        <v>3B</v>
      </c>
      <c r="AI585" s="16">
        <f t="shared" si="165"/>
        <v>2.8069999999999999</v>
      </c>
      <c r="AJ585" s="16">
        <f t="shared" si="166"/>
        <v>2.8157999999999999</v>
      </c>
      <c r="AK585" s="16">
        <f t="shared" si="167"/>
        <v>2.8344</v>
      </c>
      <c r="AL585" s="16">
        <f t="shared" si="168"/>
        <v>2.8399000000000001</v>
      </c>
      <c r="AM585" s="16">
        <f t="shared" si="169"/>
        <v>2.875</v>
      </c>
      <c r="AR585" s="17"/>
      <c r="AS585" s="77"/>
    </row>
    <row r="586" spans="3:45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70"/>
        <v>27⁄8–20</v>
      </c>
      <c r="U586" s="16" t="str">
        <f t="shared" si="170"/>
        <v>UN</v>
      </c>
      <c r="W586" s="16" t="str">
        <f t="shared" si="154"/>
        <v>27⁄8–20</v>
      </c>
      <c r="X586" s="16" t="str">
        <f t="shared" si="155"/>
        <v>UN</v>
      </c>
      <c r="Y586" s="16" t="str">
        <f t="shared" si="156"/>
        <v>2A</v>
      </c>
      <c r="Z586" s="16" t="str">
        <f>CONCATENATE(Table6[[#This Row],[Column1]]," ",Table6[[#This Row],[Column2]]," ",Table6[[#This Row],[Column3]])</f>
        <v>27⁄8–20 UN 2A</v>
      </c>
      <c r="AA586" s="16">
        <f t="shared" si="157"/>
        <v>1.6000000000000001E-3</v>
      </c>
      <c r="AB586" s="16">
        <f t="shared" si="158"/>
        <v>2.8734000000000002</v>
      </c>
      <c r="AC586" s="16">
        <f t="shared" si="159"/>
        <v>2.8653</v>
      </c>
      <c r="AD586" s="16" t="str">
        <f t="shared" si="160"/>
        <v>—</v>
      </c>
      <c r="AE586" s="16">
        <f t="shared" si="161"/>
        <v>2.8409</v>
      </c>
      <c r="AF586" s="16">
        <f t="shared" si="162"/>
        <v>2.8357000000000001</v>
      </c>
      <c r="AG586" s="16">
        <f t="shared" si="163"/>
        <v>2.8138999999999998</v>
      </c>
      <c r="AH586" s="16" t="str">
        <f t="shared" si="164"/>
        <v>2B</v>
      </c>
      <c r="AI586" s="16">
        <f t="shared" si="165"/>
        <v>2.8210000000000002</v>
      </c>
      <c r="AJ586" s="16">
        <f t="shared" si="166"/>
        <v>2.8319999999999999</v>
      </c>
      <c r="AK586" s="16">
        <f t="shared" si="167"/>
        <v>2.8424999999999998</v>
      </c>
      <c r="AL586" s="16">
        <f t="shared" si="168"/>
        <v>2.8492999999999999</v>
      </c>
      <c r="AM586" s="16">
        <f t="shared" si="169"/>
        <v>2.875</v>
      </c>
      <c r="AR586" s="17"/>
      <c r="AS586" s="77"/>
    </row>
    <row r="587" spans="3:45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70"/>
        <v>0</v>
      </c>
      <c r="U587" s="16">
        <f t="shared" si="170"/>
        <v>0</v>
      </c>
      <c r="W587" s="16" t="str">
        <f t="shared" si="154"/>
        <v>27⁄8–20</v>
      </c>
      <c r="X587" s="16" t="str">
        <f t="shared" si="155"/>
        <v>UN</v>
      </c>
      <c r="Y587" s="16" t="str">
        <f t="shared" si="156"/>
        <v>3A</v>
      </c>
      <c r="Z587" s="16" t="str">
        <f>CONCATENATE(Table6[[#This Row],[Column1]]," ",Table6[[#This Row],[Column2]]," ",Table6[[#This Row],[Column3]])</f>
        <v>27⁄8–20 UN 3A</v>
      </c>
      <c r="AA587" s="16">
        <f t="shared" si="157"/>
        <v>0</v>
      </c>
      <c r="AB587" s="16">
        <f t="shared" si="158"/>
        <v>2.875</v>
      </c>
      <c r="AC587" s="16">
        <f t="shared" si="159"/>
        <v>2.8668999999999998</v>
      </c>
      <c r="AD587" s="16" t="str">
        <f t="shared" si="160"/>
        <v>—</v>
      </c>
      <c r="AE587" s="16">
        <f t="shared" si="161"/>
        <v>2.8424999999999998</v>
      </c>
      <c r="AF587" s="16">
        <f t="shared" si="162"/>
        <v>2.8386</v>
      </c>
      <c r="AG587" s="16">
        <f t="shared" si="163"/>
        <v>2.8155000000000001</v>
      </c>
      <c r="AH587" s="16" t="str">
        <f t="shared" si="164"/>
        <v>3B</v>
      </c>
      <c r="AI587" s="16">
        <f t="shared" si="165"/>
        <v>2.8210000000000002</v>
      </c>
      <c r="AJ587" s="16">
        <f t="shared" si="166"/>
        <v>2.8287</v>
      </c>
      <c r="AK587" s="16">
        <f t="shared" si="167"/>
        <v>2.8424999999999998</v>
      </c>
      <c r="AL587" s="16">
        <f t="shared" si="168"/>
        <v>2.8475999999999999</v>
      </c>
      <c r="AM587" s="16">
        <f t="shared" si="169"/>
        <v>2.875</v>
      </c>
      <c r="AR587" s="17"/>
      <c r="AS587" s="77"/>
    </row>
    <row r="588" spans="3:45" x14ac:dyDescent="0.25">
      <c r="C588" s="16" t="s">
        <v>854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70"/>
        <v>3–4</v>
      </c>
      <c r="U588" s="16" t="str">
        <f t="shared" si="170"/>
        <v>UNC</v>
      </c>
      <c r="W588" s="16" t="str">
        <f t="shared" si="154"/>
        <v>3–4</v>
      </c>
      <c r="X588" s="16" t="str">
        <f t="shared" si="155"/>
        <v>UNC</v>
      </c>
      <c r="Y588" s="16" t="str">
        <f t="shared" si="156"/>
        <v>1A</v>
      </c>
      <c r="Z588" s="16" t="str">
        <f>CONCATENATE(Table6[[#This Row],[Column1]]," ",Table6[[#This Row],[Column2]]," ",Table6[[#This Row],[Column3]])</f>
        <v>3–4 UNC 1A</v>
      </c>
      <c r="AA588" s="16">
        <f t="shared" si="157"/>
        <v>3.2000000000000002E-3</v>
      </c>
      <c r="AB588" s="16">
        <f t="shared" si="158"/>
        <v>2.9967999999999999</v>
      </c>
      <c r="AC588" s="16">
        <f t="shared" si="159"/>
        <v>2.9611000000000001</v>
      </c>
      <c r="AD588" s="16" t="str">
        <f t="shared" si="160"/>
        <v>—</v>
      </c>
      <c r="AE588" s="16">
        <f t="shared" si="161"/>
        <v>2.8344</v>
      </c>
      <c r="AF588" s="16">
        <f t="shared" si="162"/>
        <v>2.8182999999999998</v>
      </c>
      <c r="AG588" s="16">
        <f t="shared" si="163"/>
        <v>2.6991000000000001</v>
      </c>
      <c r="AH588" s="16" t="str">
        <f t="shared" si="164"/>
        <v>1B</v>
      </c>
      <c r="AI588" s="16">
        <f t="shared" si="165"/>
        <v>2.7290000000000001</v>
      </c>
      <c r="AJ588" s="16">
        <f t="shared" si="166"/>
        <v>2.7669999999999999</v>
      </c>
      <c r="AK588" s="16">
        <f t="shared" si="167"/>
        <v>2.8376000000000001</v>
      </c>
      <c r="AL588" s="16">
        <f t="shared" si="168"/>
        <v>2.8584999999999998</v>
      </c>
      <c r="AM588" s="16">
        <f t="shared" si="169"/>
        <v>3</v>
      </c>
      <c r="AR588" s="17"/>
      <c r="AS588" s="77"/>
    </row>
    <row r="589" spans="3:45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70"/>
        <v>0</v>
      </c>
      <c r="U589" s="16">
        <f t="shared" si="170"/>
        <v>0</v>
      </c>
      <c r="W589" s="16" t="str">
        <f t="shared" si="154"/>
        <v>3–4</v>
      </c>
      <c r="X589" s="16" t="str">
        <f t="shared" si="155"/>
        <v>UNC</v>
      </c>
      <c r="Y589" s="16" t="str">
        <f t="shared" si="156"/>
        <v>2A</v>
      </c>
      <c r="Z589" s="16" t="str">
        <f>CONCATENATE(Table6[[#This Row],[Column1]]," ",Table6[[#This Row],[Column2]]," ",Table6[[#This Row],[Column3]])</f>
        <v>3–4 UNC 2A</v>
      </c>
      <c r="AA589" s="16">
        <f t="shared" si="157"/>
        <v>3.2000000000000002E-3</v>
      </c>
      <c r="AB589" s="16">
        <f t="shared" si="158"/>
        <v>2.9967999999999999</v>
      </c>
      <c r="AC589" s="16">
        <f t="shared" si="159"/>
        <v>2.9729999999999999</v>
      </c>
      <c r="AD589" s="16">
        <f t="shared" si="160"/>
        <v>2.9611000000000001</v>
      </c>
      <c r="AE589" s="16">
        <f t="shared" si="161"/>
        <v>2.8344</v>
      </c>
      <c r="AF589" s="16">
        <f t="shared" si="162"/>
        <v>2.8237000000000001</v>
      </c>
      <c r="AG589" s="16">
        <f t="shared" si="163"/>
        <v>2.6991000000000001</v>
      </c>
      <c r="AH589" s="16" t="str">
        <f t="shared" si="164"/>
        <v>2B</v>
      </c>
      <c r="AI589" s="16">
        <f t="shared" si="165"/>
        <v>2.7290000000000001</v>
      </c>
      <c r="AJ589" s="16">
        <f t="shared" si="166"/>
        <v>2.7669999999999999</v>
      </c>
      <c r="AK589" s="16">
        <f t="shared" si="167"/>
        <v>2.8376000000000001</v>
      </c>
      <c r="AL589" s="16">
        <f t="shared" si="168"/>
        <v>2.8515000000000001</v>
      </c>
      <c r="AM589" s="16">
        <f t="shared" si="169"/>
        <v>3</v>
      </c>
      <c r="AR589" s="17"/>
      <c r="AS589" s="77"/>
    </row>
    <row r="590" spans="3:45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70"/>
        <v>0</v>
      </c>
      <c r="U590" s="16">
        <f t="shared" si="170"/>
        <v>0</v>
      </c>
      <c r="W590" s="16" t="str">
        <f t="shared" si="154"/>
        <v>3–4</v>
      </c>
      <c r="X590" s="16" t="str">
        <f t="shared" si="155"/>
        <v>UNC</v>
      </c>
      <c r="Y590" s="16" t="str">
        <f t="shared" si="156"/>
        <v>3A</v>
      </c>
      <c r="Z590" s="16" t="str">
        <f>CONCATENATE(Table6[[#This Row],[Column1]]," ",Table6[[#This Row],[Column2]]," ",Table6[[#This Row],[Column3]])</f>
        <v>3–4 UNC 3A</v>
      </c>
      <c r="AA590" s="16">
        <f t="shared" si="157"/>
        <v>0</v>
      </c>
      <c r="AB590" s="16">
        <f t="shared" si="158"/>
        <v>3</v>
      </c>
      <c r="AC590" s="16">
        <f t="shared" si="159"/>
        <v>2.9762</v>
      </c>
      <c r="AD590" s="16" t="str">
        <f t="shared" si="160"/>
        <v>—</v>
      </c>
      <c r="AE590" s="16">
        <f t="shared" si="161"/>
        <v>2.8376000000000001</v>
      </c>
      <c r="AF590" s="16">
        <f t="shared" si="162"/>
        <v>2.8296000000000001</v>
      </c>
      <c r="AG590" s="16">
        <f t="shared" si="163"/>
        <v>2.7023000000000001</v>
      </c>
      <c r="AH590" s="16" t="str">
        <f t="shared" si="164"/>
        <v>3B</v>
      </c>
      <c r="AI590" s="16">
        <f t="shared" si="165"/>
        <v>2.7290000000000001</v>
      </c>
      <c r="AJ590" s="16">
        <f t="shared" si="166"/>
        <v>2.7593999999999999</v>
      </c>
      <c r="AK590" s="16">
        <f t="shared" si="167"/>
        <v>2.8376000000000001</v>
      </c>
      <c r="AL590" s="16">
        <f t="shared" si="168"/>
        <v>2.8479999999999999</v>
      </c>
      <c r="AM590" s="16">
        <f t="shared" si="169"/>
        <v>3</v>
      </c>
      <c r="AR590" s="17"/>
      <c r="AS590" s="77"/>
    </row>
    <row r="591" spans="3:45" x14ac:dyDescent="0.25">
      <c r="C591" s="16" t="s">
        <v>855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70"/>
        <v>3–6</v>
      </c>
      <c r="U591" s="16" t="str">
        <f t="shared" si="170"/>
        <v>UN</v>
      </c>
      <c r="W591" s="16" t="str">
        <f t="shared" si="154"/>
        <v>3–6</v>
      </c>
      <c r="X591" s="16" t="str">
        <f t="shared" si="155"/>
        <v>UN</v>
      </c>
      <c r="Y591" s="16" t="str">
        <f t="shared" si="156"/>
        <v>2A</v>
      </c>
      <c r="Z591" s="16" t="str">
        <f>CONCATENATE(Table6[[#This Row],[Column1]]," ",Table6[[#This Row],[Column2]]," ",Table6[[#This Row],[Column3]])</f>
        <v>3–6 UN 2A</v>
      </c>
      <c r="AA591" s="16">
        <f t="shared" si="157"/>
        <v>2.8E-3</v>
      </c>
      <c r="AB591" s="16">
        <f t="shared" si="158"/>
        <v>2.9971999999999999</v>
      </c>
      <c r="AC591" s="16">
        <f t="shared" si="159"/>
        <v>2.9790000000000001</v>
      </c>
      <c r="AD591" s="16" t="str">
        <f t="shared" si="160"/>
        <v>—</v>
      </c>
      <c r="AE591" s="16">
        <f t="shared" si="161"/>
        <v>2.8889</v>
      </c>
      <c r="AF591" s="16">
        <f t="shared" si="162"/>
        <v>2.8795999999999999</v>
      </c>
      <c r="AG591" s="16">
        <f t="shared" si="163"/>
        <v>2.7988</v>
      </c>
      <c r="AH591" s="16" t="str">
        <f t="shared" si="164"/>
        <v>2B</v>
      </c>
      <c r="AI591" s="16">
        <f t="shared" si="165"/>
        <v>2.82</v>
      </c>
      <c r="AJ591" s="16">
        <f t="shared" si="166"/>
        <v>2.85</v>
      </c>
      <c r="AK591" s="16">
        <f t="shared" si="167"/>
        <v>2.8917000000000002</v>
      </c>
      <c r="AL591" s="16">
        <f t="shared" si="168"/>
        <v>2.9037999999999999</v>
      </c>
      <c r="AM591" s="16">
        <f t="shared" si="169"/>
        <v>3</v>
      </c>
      <c r="AR591" s="17"/>
      <c r="AS591" s="77"/>
    </row>
    <row r="592" spans="3:45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70"/>
        <v>0</v>
      </c>
      <c r="U592" s="16">
        <f t="shared" si="170"/>
        <v>0</v>
      </c>
      <c r="W592" s="16" t="str">
        <f t="shared" si="154"/>
        <v>3–6</v>
      </c>
      <c r="X592" s="16" t="str">
        <f t="shared" si="155"/>
        <v>UN</v>
      </c>
      <c r="Y592" s="16" t="str">
        <f t="shared" si="156"/>
        <v>3A</v>
      </c>
      <c r="Z592" s="16" t="str">
        <f>CONCATENATE(Table6[[#This Row],[Column1]]," ",Table6[[#This Row],[Column2]]," ",Table6[[#This Row],[Column3]])</f>
        <v>3–6 UN 3A</v>
      </c>
      <c r="AA592" s="16">
        <f t="shared" si="157"/>
        <v>0</v>
      </c>
      <c r="AB592" s="16">
        <f t="shared" si="158"/>
        <v>3</v>
      </c>
      <c r="AC592" s="16">
        <f t="shared" si="159"/>
        <v>2.9817999999999998</v>
      </c>
      <c r="AD592" s="16" t="str">
        <f t="shared" si="160"/>
        <v>—</v>
      </c>
      <c r="AE592" s="16">
        <f t="shared" si="161"/>
        <v>2.8917000000000002</v>
      </c>
      <c r="AF592" s="16">
        <f t="shared" si="162"/>
        <v>2.8847</v>
      </c>
      <c r="AG592" s="16">
        <f t="shared" si="163"/>
        <v>2.8016000000000001</v>
      </c>
      <c r="AH592" s="16" t="str">
        <f t="shared" si="164"/>
        <v>3B</v>
      </c>
      <c r="AI592" s="16">
        <f t="shared" si="165"/>
        <v>2.82</v>
      </c>
      <c r="AJ592" s="16">
        <f t="shared" si="166"/>
        <v>2.8395999999999999</v>
      </c>
      <c r="AK592" s="16">
        <f t="shared" si="167"/>
        <v>2.8917000000000002</v>
      </c>
      <c r="AL592" s="16">
        <f t="shared" si="168"/>
        <v>2.9007999999999998</v>
      </c>
      <c r="AM592" s="16">
        <f t="shared" si="169"/>
        <v>3</v>
      </c>
      <c r="AR592" s="17"/>
      <c r="AS592" s="77"/>
    </row>
    <row r="593" spans="3:45" x14ac:dyDescent="0.25">
      <c r="C593" s="16" t="s">
        <v>856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70"/>
        <v>3–8</v>
      </c>
      <c r="U593" s="16" t="str">
        <f t="shared" si="170"/>
        <v>UN</v>
      </c>
      <c r="W593" s="16" t="str">
        <f t="shared" si="154"/>
        <v>3–8</v>
      </c>
      <c r="X593" s="16" t="str">
        <f t="shared" si="155"/>
        <v>UN</v>
      </c>
      <c r="Y593" s="16" t="str">
        <f t="shared" si="156"/>
        <v>2A</v>
      </c>
      <c r="Z593" s="16" t="str">
        <f>CONCATENATE(Table6[[#This Row],[Column1]]," ",Table6[[#This Row],[Column2]]," ",Table6[[#This Row],[Column3]])</f>
        <v>3–8 UN 2A</v>
      </c>
      <c r="AA593" s="16">
        <f t="shared" si="157"/>
        <v>2.5999999999999999E-3</v>
      </c>
      <c r="AB593" s="16">
        <f t="shared" si="158"/>
        <v>2.9973999999999998</v>
      </c>
      <c r="AC593" s="16">
        <f t="shared" si="159"/>
        <v>2.9824000000000002</v>
      </c>
      <c r="AD593" s="16">
        <f t="shared" si="160"/>
        <v>2.9748999999999999</v>
      </c>
      <c r="AE593" s="16">
        <f t="shared" si="161"/>
        <v>2.9161999999999999</v>
      </c>
      <c r="AF593" s="16">
        <f t="shared" si="162"/>
        <v>2.9077000000000002</v>
      </c>
      <c r="AG593" s="16">
        <f t="shared" si="163"/>
        <v>2.8485999999999998</v>
      </c>
      <c r="AH593" s="16" t="str">
        <f t="shared" si="164"/>
        <v>2B</v>
      </c>
      <c r="AI593" s="16">
        <f t="shared" si="165"/>
        <v>2.8650000000000002</v>
      </c>
      <c r="AJ593" s="16">
        <f t="shared" si="166"/>
        <v>2.89</v>
      </c>
      <c r="AK593" s="16">
        <f t="shared" si="167"/>
        <v>2.9188000000000001</v>
      </c>
      <c r="AL593" s="16">
        <f t="shared" si="168"/>
        <v>2.9298999999999999</v>
      </c>
      <c r="AM593" s="16">
        <f t="shared" si="169"/>
        <v>3</v>
      </c>
      <c r="AR593" s="17"/>
      <c r="AS593" s="77"/>
    </row>
    <row r="594" spans="3:45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70"/>
        <v>0</v>
      </c>
      <c r="U594" s="16">
        <f t="shared" si="170"/>
        <v>0</v>
      </c>
      <c r="W594" s="16" t="str">
        <f t="shared" si="154"/>
        <v>3–8</v>
      </c>
      <c r="X594" s="16" t="str">
        <f t="shared" si="155"/>
        <v>UN</v>
      </c>
      <c r="Y594" s="16" t="str">
        <f t="shared" si="156"/>
        <v>3A</v>
      </c>
      <c r="Z594" s="16" t="str">
        <f>CONCATENATE(Table6[[#This Row],[Column1]]," ",Table6[[#This Row],[Column2]]," ",Table6[[#This Row],[Column3]])</f>
        <v>3–8 UN 3A</v>
      </c>
      <c r="AA594" s="16">
        <f t="shared" si="157"/>
        <v>0</v>
      </c>
      <c r="AB594" s="16">
        <f t="shared" si="158"/>
        <v>3</v>
      </c>
      <c r="AC594" s="16">
        <f t="shared" si="159"/>
        <v>2.9849999999999999</v>
      </c>
      <c r="AD594" s="16" t="str">
        <f t="shared" si="160"/>
        <v>—</v>
      </c>
      <c r="AE594" s="16">
        <f t="shared" si="161"/>
        <v>2.9188000000000001</v>
      </c>
      <c r="AF594" s="16">
        <f t="shared" si="162"/>
        <v>2.9123999999999999</v>
      </c>
      <c r="AG594" s="16">
        <f t="shared" si="163"/>
        <v>2.8512</v>
      </c>
      <c r="AH594" s="16" t="str">
        <f t="shared" si="164"/>
        <v>3B</v>
      </c>
      <c r="AI594" s="16">
        <f t="shared" si="165"/>
        <v>2.8650000000000002</v>
      </c>
      <c r="AJ594" s="16">
        <f t="shared" si="166"/>
        <v>2.8797000000000001</v>
      </c>
      <c r="AK594" s="16">
        <f t="shared" si="167"/>
        <v>2.9188000000000001</v>
      </c>
      <c r="AL594" s="16">
        <f t="shared" si="168"/>
        <v>2.9270999999999998</v>
      </c>
      <c r="AM594" s="16">
        <f t="shared" si="169"/>
        <v>3</v>
      </c>
      <c r="AR594" s="17"/>
      <c r="AS594" s="77"/>
    </row>
    <row r="595" spans="3:45" x14ac:dyDescent="0.25">
      <c r="C595" s="16" t="s">
        <v>857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70"/>
        <v>3–10</v>
      </c>
      <c r="U595" s="16" t="str">
        <f t="shared" si="170"/>
        <v>UNS</v>
      </c>
      <c r="W595" s="16" t="str">
        <f t="shared" si="154"/>
        <v>3–10</v>
      </c>
      <c r="X595" s="16" t="str">
        <f t="shared" si="155"/>
        <v>UNS</v>
      </c>
      <c r="Y595" s="16" t="str">
        <f t="shared" si="156"/>
        <v>2A</v>
      </c>
      <c r="Z595" s="16" t="str">
        <f>CONCATENATE(Table6[[#This Row],[Column1]]," ",Table6[[#This Row],[Column2]]," ",Table6[[#This Row],[Column3]])</f>
        <v>3–10 UNS 2A</v>
      </c>
      <c r="AA595" s="16">
        <f t="shared" si="157"/>
        <v>2E-3</v>
      </c>
      <c r="AB595" s="16">
        <f t="shared" si="158"/>
        <v>2.9980000000000002</v>
      </c>
      <c r="AC595" s="16">
        <f t="shared" si="159"/>
        <v>2.9851000000000001</v>
      </c>
      <c r="AD595" s="16" t="str">
        <f t="shared" si="160"/>
        <v>—</v>
      </c>
      <c r="AE595" s="16">
        <f t="shared" si="161"/>
        <v>2.9329999999999998</v>
      </c>
      <c r="AF595" s="16">
        <f t="shared" si="162"/>
        <v>2.9262000000000001</v>
      </c>
      <c r="AG595" s="16">
        <f t="shared" si="163"/>
        <v>2.879</v>
      </c>
      <c r="AH595" s="16" t="str">
        <f t="shared" si="164"/>
        <v>2B</v>
      </c>
      <c r="AI595" s="16">
        <f t="shared" si="165"/>
        <v>2.8919999999999999</v>
      </c>
      <c r="AJ595" s="16">
        <f t="shared" si="166"/>
        <v>2.9129999999999998</v>
      </c>
      <c r="AK595" s="16">
        <f t="shared" si="167"/>
        <v>2.9350000000000001</v>
      </c>
      <c r="AL595" s="16">
        <f t="shared" si="168"/>
        <v>2.9439000000000002</v>
      </c>
      <c r="AM595" s="16">
        <f t="shared" si="169"/>
        <v>3</v>
      </c>
      <c r="AR595" s="17"/>
      <c r="AS595" s="77"/>
    </row>
    <row r="596" spans="3:45" x14ac:dyDescent="0.25">
      <c r="C596" s="16" t="s">
        <v>858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70"/>
        <v>3–12</v>
      </c>
      <c r="U596" s="16" t="str">
        <f t="shared" si="170"/>
        <v>UN</v>
      </c>
      <c r="W596" s="16" t="str">
        <f t="shared" si="154"/>
        <v>3–12</v>
      </c>
      <c r="X596" s="16" t="str">
        <f t="shared" si="155"/>
        <v>UN</v>
      </c>
      <c r="Y596" s="16" t="str">
        <f t="shared" si="156"/>
        <v>2A</v>
      </c>
      <c r="Z596" s="16" t="str">
        <f>CONCATENATE(Table6[[#This Row],[Column1]]," ",Table6[[#This Row],[Column2]]," ",Table6[[#This Row],[Column3]])</f>
        <v>3–12 UN 2A</v>
      </c>
      <c r="AA596" s="16">
        <f t="shared" si="157"/>
        <v>1.9E-3</v>
      </c>
      <c r="AB596" s="16">
        <f t="shared" si="158"/>
        <v>2.9981</v>
      </c>
      <c r="AC596" s="16">
        <f t="shared" si="159"/>
        <v>2.9866999999999999</v>
      </c>
      <c r="AD596" s="16" t="str">
        <f t="shared" si="160"/>
        <v>—</v>
      </c>
      <c r="AE596" s="16">
        <f t="shared" si="161"/>
        <v>2.944</v>
      </c>
      <c r="AF596" s="16">
        <f t="shared" si="162"/>
        <v>2.9377</v>
      </c>
      <c r="AG596" s="16">
        <f t="shared" si="163"/>
        <v>2.8988999999999998</v>
      </c>
      <c r="AH596" s="16" t="str">
        <f t="shared" si="164"/>
        <v>2B</v>
      </c>
      <c r="AI596" s="16">
        <f t="shared" si="165"/>
        <v>2.91</v>
      </c>
      <c r="AJ596" s="16">
        <f t="shared" si="166"/>
        <v>2.9279999999999999</v>
      </c>
      <c r="AK596" s="16">
        <f t="shared" si="167"/>
        <v>2.9459</v>
      </c>
      <c r="AL596" s="16">
        <f t="shared" si="168"/>
        <v>2.9540999999999999</v>
      </c>
      <c r="AM596" s="16">
        <f t="shared" si="169"/>
        <v>3</v>
      </c>
      <c r="AR596" s="17"/>
      <c r="AS596" s="77"/>
    </row>
    <row r="597" spans="3:45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70"/>
        <v>0</v>
      </c>
      <c r="U597" s="16">
        <f t="shared" si="170"/>
        <v>0</v>
      </c>
      <c r="W597" s="16" t="str">
        <f t="shared" si="154"/>
        <v>3–12</v>
      </c>
      <c r="X597" s="16" t="str">
        <f t="shared" si="155"/>
        <v>UN</v>
      </c>
      <c r="Y597" s="16" t="str">
        <f t="shared" si="156"/>
        <v>3A</v>
      </c>
      <c r="Z597" s="16" t="str">
        <f>CONCATENATE(Table6[[#This Row],[Column1]]," ",Table6[[#This Row],[Column2]]," ",Table6[[#This Row],[Column3]])</f>
        <v>3–12 UN 3A</v>
      </c>
      <c r="AA597" s="16">
        <f t="shared" si="157"/>
        <v>0</v>
      </c>
      <c r="AB597" s="16">
        <f t="shared" si="158"/>
        <v>3</v>
      </c>
      <c r="AC597" s="16">
        <f t="shared" si="159"/>
        <v>2.9885999999999999</v>
      </c>
      <c r="AD597" s="16" t="str">
        <f t="shared" si="160"/>
        <v>—</v>
      </c>
      <c r="AE597" s="16">
        <f t="shared" si="161"/>
        <v>2.9459</v>
      </c>
      <c r="AF597" s="16">
        <f t="shared" si="162"/>
        <v>2.9411999999999998</v>
      </c>
      <c r="AG597" s="16">
        <f t="shared" si="163"/>
        <v>2.9007999999999998</v>
      </c>
      <c r="AH597" s="16" t="str">
        <f t="shared" si="164"/>
        <v>3B</v>
      </c>
      <c r="AI597" s="16">
        <f t="shared" si="165"/>
        <v>2.91</v>
      </c>
      <c r="AJ597" s="16">
        <f t="shared" si="166"/>
        <v>2.9198</v>
      </c>
      <c r="AK597" s="16">
        <f t="shared" si="167"/>
        <v>2.9459</v>
      </c>
      <c r="AL597" s="16">
        <f t="shared" si="168"/>
        <v>2.9521000000000002</v>
      </c>
      <c r="AM597" s="16">
        <f t="shared" si="169"/>
        <v>3</v>
      </c>
      <c r="AR597" s="17"/>
      <c r="AS597" s="77"/>
    </row>
    <row r="598" spans="3:45" x14ac:dyDescent="0.25">
      <c r="C598" s="16" t="s">
        <v>859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70"/>
        <v>3–14</v>
      </c>
      <c r="U598" s="16" t="str">
        <f t="shared" si="170"/>
        <v>UNS</v>
      </c>
      <c r="W598" s="16" t="str">
        <f t="shared" si="154"/>
        <v>3–14</v>
      </c>
      <c r="X598" s="16" t="str">
        <f t="shared" si="155"/>
        <v>UNS</v>
      </c>
      <c r="Y598" s="16" t="str">
        <f t="shared" si="156"/>
        <v>2A</v>
      </c>
      <c r="Z598" s="16" t="str">
        <f>CONCATENATE(Table6[[#This Row],[Column1]]," ",Table6[[#This Row],[Column2]]," ",Table6[[#This Row],[Column3]])</f>
        <v>3–14 UNS 2A</v>
      </c>
      <c r="AA598" s="16">
        <f t="shared" si="157"/>
        <v>1.8E-3</v>
      </c>
      <c r="AB598" s="16">
        <f t="shared" si="158"/>
        <v>2.9982000000000002</v>
      </c>
      <c r="AC598" s="16">
        <f t="shared" si="159"/>
        <v>2.9878999999999998</v>
      </c>
      <c r="AD598" s="16" t="str">
        <f t="shared" si="160"/>
        <v>—</v>
      </c>
      <c r="AE598" s="16">
        <f t="shared" si="161"/>
        <v>2.9518</v>
      </c>
      <c r="AF598" s="16">
        <f t="shared" si="162"/>
        <v>2.9459</v>
      </c>
      <c r="AG598" s="16">
        <f t="shared" si="163"/>
        <v>2.9131999999999998</v>
      </c>
      <c r="AH598" s="16" t="str">
        <f t="shared" si="164"/>
        <v>2B</v>
      </c>
      <c r="AI598" s="16">
        <f t="shared" si="165"/>
        <v>2.923</v>
      </c>
      <c r="AJ598" s="16">
        <f t="shared" si="166"/>
        <v>2.9380000000000002</v>
      </c>
      <c r="AK598" s="16">
        <f t="shared" si="167"/>
        <v>2.9535999999999998</v>
      </c>
      <c r="AL598" s="16">
        <f t="shared" si="168"/>
        <v>2.9613</v>
      </c>
      <c r="AM598" s="16">
        <f t="shared" si="169"/>
        <v>3</v>
      </c>
      <c r="AR598" s="17"/>
      <c r="AS598" s="77"/>
    </row>
    <row r="599" spans="3:45" x14ac:dyDescent="0.25">
      <c r="C599" s="16" t="s">
        <v>860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70"/>
        <v>3–16</v>
      </c>
      <c r="U599" s="16" t="str">
        <f t="shared" si="170"/>
        <v>UN</v>
      </c>
      <c r="W599" s="16" t="str">
        <f t="shared" si="154"/>
        <v>3–16</v>
      </c>
      <c r="X599" s="16" t="str">
        <f t="shared" si="155"/>
        <v>UN</v>
      </c>
      <c r="Y599" s="16" t="str">
        <f t="shared" si="156"/>
        <v>2A</v>
      </c>
      <c r="Z599" s="16" t="str">
        <f>CONCATENATE(Table6[[#This Row],[Column1]]," ",Table6[[#This Row],[Column2]]," ",Table6[[#This Row],[Column3]])</f>
        <v>3–16 UN 2A</v>
      </c>
      <c r="AA599" s="16">
        <f t="shared" si="157"/>
        <v>1.6999999999999999E-3</v>
      </c>
      <c r="AB599" s="16">
        <f t="shared" si="158"/>
        <v>2.9983</v>
      </c>
      <c r="AC599" s="16">
        <f t="shared" si="159"/>
        <v>2.9889000000000001</v>
      </c>
      <c r="AD599" s="16" t="str">
        <f t="shared" si="160"/>
        <v>—</v>
      </c>
      <c r="AE599" s="16">
        <f t="shared" si="161"/>
        <v>2.9577</v>
      </c>
      <c r="AF599" s="16">
        <f t="shared" si="162"/>
        <v>2.9521000000000002</v>
      </c>
      <c r="AG599" s="16">
        <f t="shared" si="163"/>
        <v>2.9238</v>
      </c>
      <c r="AH599" s="16" t="str">
        <f t="shared" si="164"/>
        <v>2B</v>
      </c>
      <c r="AI599" s="16">
        <f t="shared" si="165"/>
        <v>2.9319999999999999</v>
      </c>
      <c r="AJ599" s="16">
        <f t="shared" si="166"/>
        <v>2.9460000000000002</v>
      </c>
      <c r="AK599" s="16">
        <f t="shared" si="167"/>
        <v>2.9594</v>
      </c>
      <c r="AL599" s="16">
        <f t="shared" si="168"/>
        <v>2.9666999999999999</v>
      </c>
      <c r="AM599" s="16">
        <f t="shared" si="169"/>
        <v>3</v>
      </c>
      <c r="AR599" s="17"/>
      <c r="AS599" s="77"/>
    </row>
    <row r="600" spans="3:45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70"/>
        <v>0</v>
      </c>
      <c r="U600" s="16">
        <f t="shared" si="170"/>
        <v>0</v>
      </c>
      <c r="W600" s="16" t="str">
        <f t="shared" si="154"/>
        <v>3–16</v>
      </c>
      <c r="X600" s="16" t="str">
        <f t="shared" si="155"/>
        <v>UN</v>
      </c>
      <c r="Y600" s="16" t="str">
        <f t="shared" si="156"/>
        <v>3A</v>
      </c>
      <c r="Z600" s="16" t="str">
        <f>CONCATENATE(Table6[[#This Row],[Column1]]," ",Table6[[#This Row],[Column2]]," ",Table6[[#This Row],[Column3]])</f>
        <v>3–16 UN 3A</v>
      </c>
      <c r="AA600" s="16">
        <f t="shared" si="157"/>
        <v>0</v>
      </c>
      <c r="AB600" s="16">
        <f t="shared" si="158"/>
        <v>3</v>
      </c>
      <c r="AC600" s="16">
        <f t="shared" si="159"/>
        <v>2.9906000000000001</v>
      </c>
      <c r="AD600" s="16" t="str">
        <f t="shared" si="160"/>
        <v>—</v>
      </c>
      <c r="AE600" s="16">
        <f t="shared" si="161"/>
        <v>2.9594</v>
      </c>
      <c r="AF600" s="16">
        <f t="shared" si="162"/>
        <v>2.9552</v>
      </c>
      <c r="AG600" s="16">
        <f t="shared" si="163"/>
        <v>2.9255</v>
      </c>
      <c r="AH600" s="16" t="str">
        <f t="shared" si="164"/>
        <v>3B</v>
      </c>
      <c r="AI600" s="16">
        <f t="shared" si="165"/>
        <v>2.9319999999999999</v>
      </c>
      <c r="AJ600" s="16">
        <f t="shared" si="166"/>
        <v>2.9407999999999999</v>
      </c>
      <c r="AK600" s="16">
        <f t="shared" si="167"/>
        <v>2.9594</v>
      </c>
      <c r="AL600" s="16">
        <f t="shared" si="168"/>
        <v>2.9649000000000001</v>
      </c>
      <c r="AM600" s="16">
        <f t="shared" si="169"/>
        <v>3</v>
      </c>
      <c r="AR600" s="17"/>
      <c r="AS600" s="77"/>
    </row>
    <row r="601" spans="3:45" x14ac:dyDescent="0.25">
      <c r="C601" s="16" t="s">
        <v>861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70"/>
        <v>3–18</v>
      </c>
      <c r="U601" s="16" t="str">
        <f t="shared" si="170"/>
        <v>UNS</v>
      </c>
      <c r="W601" s="16" t="str">
        <f t="shared" si="154"/>
        <v>3–18</v>
      </c>
      <c r="X601" s="16" t="str">
        <f t="shared" si="155"/>
        <v>UNS</v>
      </c>
      <c r="Y601" s="16" t="str">
        <f t="shared" si="156"/>
        <v>2A</v>
      </c>
      <c r="Z601" s="16" t="str">
        <f>CONCATENATE(Table6[[#This Row],[Column1]]," ",Table6[[#This Row],[Column2]]," ",Table6[[#This Row],[Column3]])</f>
        <v>3–18 UNS 2A</v>
      </c>
      <c r="AA601" s="16">
        <f t="shared" si="157"/>
        <v>1.6000000000000001E-3</v>
      </c>
      <c r="AB601" s="16">
        <f t="shared" si="158"/>
        <v>2.9984000000000002</v>
      </c>
      <c r="AC601" s="16">
        <f t="shared" si="159"/>
        <v>2.9897</v>
      </c>
      <c r="AD601" s="16" t="str">
        <f t="shared" si="160"/>
        <v>—</v>
      </c>
      <c r="AE601" s="16">
        <f t="shared" si="161"/>
        <v>2.9622999999999999</v>
      </c>
      <c r="AF601" s="16">
        <f t="shared" si="162"/>
        <v>2.9569000000000001</v>
      </c>
      <c r="AG601" s="16">
        <f t="shared" si="163"/>
        <v>2.9323000000000001</v>
      </c>
      <c r="AH601" s="16" t="str">
        <f t="shared" si="164"/>
        <v>2B</v>
      </c>
      <c r="AI601" s="16">
        <f t="shared" si="165"/>
        <v>2.94</v>
      </c>
      <c r="AJ601" s="16">
        <f t="shared" si="166"/>
        <v>2.9529999999999998</v>
      </c>
      <c r="AK601" s="16">
        <f t="shared" si="167"/>
        <v>2.9639000000000002</v>
      </c>
      <c r="AL601" s="16">
        <f t="shared" si="168"/>
        <v>2.9708999999999999</v>
      </c>
      <c r="AM601" s="16">
        <f t="shared" si="169"/>
        <v>3</v>
      </c>
      <c r="AR601" s="17"/>
      <c r="AS601" s="77"/>
    </row>
    <row r="602" spans="3:45" x14ac:dyDescent="0.25">
      <c r="C602" s="16" t="s">
        <v>862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70"/>
        <v>3–20</v>
      </c>
      <c r="U602" s="16" t="str">
        <f t="shared" si="170"/>
        <v>UN</v>
      </c>
      <c r="W602" s="16" t="str">
        <f t="shared" si="154"/>
        <v>3–20</v>
      </c>
      <c r="X602" s="16" t="str">
        <f t="shared" si="155"/>
        <v>UN</v>
      </c>
      <c r="Y602" s="16" t="str">
        <f t="shared" si="156"/>
        <v>2A</v>
      </c>
      <c r="Z602" s="16" t="str">
        <f>CONCATENATE(Table6[[#This Row],[Column1]]," ",Table6[[#This Row],[Column2]]," ",Table6[[#This Row],[Column3]])</f>
        <v>3–20 UN 2A</v>
      </c>
      <c r="AA602" s="16">
        <f t="shared" si="157"/>
        <v>1.6000000000000001E-3</v>
      </c>
      <c r="AB602" s="16">
        <f t="shared" si="158"/>
        <v>2.9984000000000002</v>
      </c>
      <c r="AC602" s="16">
        <f t="shared" si="159"/>
        <v>2.9903</v>
      </c>
      <c r="AD602" s="16" t="str">
        <f t="shared" si="160"/>
        <v>—</v>
      </c>
      <c r="AE602" s="16">
        <f t="shared" si="161"/>
        <v>2.9659</v>
      </c>
      <c r="AF602" s="16">
        <f t="shared" si="162"/>
        <v>2.9607000000000001</v>
      </c>
      <c r="AG602" s="16">
        <f t="shared" si="163"/>
        <v>2.9388999999999998</v>
      </c>
      <c r="AH602" s="16" t="str">
        <f t="shared" si="164"/>
        <v>2B</v>
      </c>
      <c r="AI602" s="16">
        <f t="shared" si="165"/>
        <v>2.9460000000000002</v>
      </c>
      <c r="AJ602" s="16">
        <f t="shared" si="166"/>
        <v>2.9569999999999999</v>
      </c>
      <c r="AK602" s="16">
        <f t="shared" si="167"/>
        <v>2.9674999999999998</v>
      </c>
      <c r="AL602" s="16">
        <f t="shared" si="168"/>
        <v>2.9742999999999999</v>
      </c>
      <c r="AM602" s="16">
        <f t="shared" si="169"/>
        <v>3</v>
      </c>
      <c r="AR602" s="17"/>
      <c r="AS602" s="77"/>
    </row>
    <row r="603" spans="3:45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si="170"/>
        <v>0</v>
      </c>
      <c r="U603" s="16">
        <f t="shared" si="170"/>
        <v>0</v>
      </c>
      <c r="W603" s="16" t="str">
        <f t="shared" si="154"/>
        <v>3–20</v>
      </c>
      <c r="X603" s="16" t="str">
        <f t="shared" si="155"/>
        <v>UN</v>
      </c>
      <c r="Y603" s="16" t="str">
        <f t="shared" si="156"/>
        <v>3A</v>
      </c>
      <c r="Z603" s="16" t="str">
        <f>CONCATENATE(Table6[[#This Row],[Column1]]," ",Table6[[#This Row],[Column2]]," ",Table6[[#This Row],[Column3]])</f>
        <v>3–20 UN 3A</v>
      </c>
      <c r="AA603" s="16">
        <f t="shared" si="157"/>
        <v>0</v>
      </c>
      <c r="AB603" s="16">
        <f t="shared" si="158"/>
        <v>3</v>
      </c>
      <c r="AC603" s="16">
        <f t="shared" si="159"/>
        <v>2.9918999999999998</v>
      </c>
      <c r="AD603" s="16" t="str">
        <f t="shared" si="160"/>
        <v>—</v>
      </c>
      <c r="AE603" s="16">
        <f t="shared" si="161"/>
        <v>2.9674999999999998</v>
      </c>
      <c r="AF603" s="16">
        <f t="shared" si="162"/>
        <v>2.9636</v>
      </c>
      <c r="AG603" s="16">
        <f t="shared" si="163"/>
        <v>2.9405000000000001</v>
      </c>
      <c r="AH603" s="16" t="str">
        <f t="shared" si="164"/>
        <v>3B</v>
      </c>
      <c r="AI603" s="16">
        <f t="shared" si="165"/>
        <v>2.9460000000000002</v>
      </c>
      <c r="AJ603" s="16">
        <f t="shared" si="166"/>
        <v>2.9537</v>
      </c>
      <c r="AK603" s="16">
        <f t="shared" si="167"/>
        <v>2.9674999999999998</v>
      </c>
      <c r="AL603" s="16">
        <f t="shared" si="168"/>
        <v>2.9725999999999999</v>
      </c>
      <c r="AM603" s="16">
        <f t="shared" si="169"/>
        <v>3</v>
      </c>
      <c r="AR603" s="17"/>
      <c r="AS603" s="77"/>
    </row>
    <row r="604" spans="3:45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170"/>
        <v>31⁄8–6</v>
      </c>
      <c r="U604" s="16" t="str">
        <f t="shared" si="170"/>
        <v>UN</v>
      </c>
      <c r="W604" s="16" t="str">
        <f t="shared" si="154"/>
        <v>31⁄8–6</v>
      </c>
      <c r="X604" s="16" t="str">
        <f t="shared" si="155"/>
        <v>UN</v>
      </c>
      <c r="Y604" s="16" t="str">
        <f t="shared" si="156"/>
        <v>2A</v>
      </c>
      <c r="Z604" s="16" t="str">
        <f>CONCATENATE(Table6[[#This Row],[Column1]]," ",Table6[[#This Row],[Column2]]," ",Table6[[#This Row],[Column3]])</f>
        <v>31⁄8–6 UN 2A</v>
      </c>
      <c r="AA604" s="16">
        <f t="shared" si="157"/>
        <v>2.8E-3</v>
      </c>
      <c r="AB604" s="16">
        <f t="shared" si="158"/>
        <v>3.1221999999999999</v>
      </c>
      <c r="AC604" s="16">
        <f t="shared" si="159"/>
        <v>3.1040000000000001</v>
      </c>
      <c r="AD604" s="16" t="str">
        <f t="shared" si="160"/>
        <v>—</v>
      </c>
      <c r="AE604" s="16">
        <f t="shared" si="161"/>
        <v>3.0139</v>
      </c>
      <c r="AF604" s="16">
        <f t="shared" si="162"/>
        <v>3.0045000000000002</v>
      </c>
      <c r="AG604" s="16">
        <f t="shared" si="163"/>
        <v>2.9238</v>
      </c>
      <c r="AH604" s="16" t="str">
        <f t="shared" si="164"/>
        <v>2B</v>
      </c>
      <c r="AI604" s="16">
        <f t="shared" si="165"/>
        <v>2.9449999999999998</v>
      </c>
      <c r="AJ604" s="16">
        <f t="shared" si="166"/>
        <v>2.9750000000000001</v>
      </c>
      <c r="AK604" s="16">
        <f t="shared" si="167"/>
        <v>3.0167000000000002</v>
      </c>
      <c r="AL604" s="16">
        <f t="shared" si="168"/>
        <v>3.0289000000000001</v>
      </c>
      <c r="AM604" s="16">
        <f t="shared" si="169"/>
        <v>3.125</v>
      </c>
      <c r="AR604" s="17"/>
      <c r="AS604" s="77"/>
    </row>
    <row r="605" spans="3:45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170"/>
        <v>0</v>
      </c>
      <c r="U605" s="16">
        <f t="shared" si="170"/>
        <v>0</v>
      </c>
      <c r="W605" s="16" t="str">
        <f t="shared" si="154"/>
        <v>31⁄8–6</v>
      </c>
      <c r="X605" s="16" t="str">
        <f t="shared" si="155"/>
        <v>UN</v>
      </c>
      <c r="Y605" s="16" t="str">
        <f t="shared" si="156"/>
        <v>3A</v>
      </c>
      <c r="Z605" s="16" t="str">
        <f>CONCATENATE(Table6[[#This Row],[Column1]]," ",Table6[[#This Row],[Column2]]," ",Table6[[#This Row],[Column3]])</f>
        <v>31⁄8–6 UN 3A</v>
      </c>
      <c r="AA605" s="16">
        <f t="shared" si="157"/>
        <v>0</v>
      </c>
      <c r="AB605" s="16">
        <f t="shared" si="158"/>
        <v>3.125</v>
      </c>
      <c r="AC605" s="16">
        <f t="shared" si="159"/>
        <v>3.1067999999999998</v>
      </c>
      <c r="AD605" s="16" t="str">
        <f t="shared" si="160"/>
        <v>—</v>
      </c>
      <c r="AE605" s="16">
        <f t="shared" si="161"/>
        <v>3.0167000000000002</v>
      </c>
      <c r="AF605" s="16">
        <f t="shared" si="162"/>
        <v>3.0097</v>
      </c>
      <c r="AG605" s="16">
        <f t="shared" si="163"/>
        <v>2.9266000000000001</v>
      </c>
      <c r="AH605" s="16" t="str">
        <f t="shared" si="164"/>
        <v>3B</v>
      </c>
      <c r="AI605" s="16">
        <f t="shared" si="165"/>
        <v>2.9449999999999998</v>
      </c>
      <c r="AJ605" s="16">
        <f t="shared" si="166"/>
        <v>2.9645999999999999</v>
      </c>
      <c r="AK605" s="16">
        <f t="shared" si="167"/>
        <v>3.0167000000000002</v>
      </c>
      <c r="AL605" s="16">
        <f t="shared" si="168"/>
        <v>3.0259</v>
      </c>
      <c r="AM605" s="16">
        <f t="shared" si="169"/>
        <v>3.125</v>
      </c>
      <c r="AR605" s="17"/>
      <c r="AS605" s="77"/>
    </row>
    <row r="606" spans="3:45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170"/>
        <v>31⁄8–8</v>
      </c>
      <c r="U606" s="16" t="str">
        <f t="shared" si="170"/>
        <v>UN</v>
      </c>
      <c r="W606" s="16" t="str">
        <f t="shared" si="154"/>
        <v>31⁄8–8</v>
      </c>
      <c r="X606" s="16" t="str">
        <f t="shared" si="155"/>
        <v>UN</v>
      </c>
      <c r="Y606" s="16" t="str">
        <f t="shared" si="156"/>
        <v>2A</v>
      </c>
      <c r="Z606" s="16" t="str">
        <f>CONCATENATE(Table6[[#This Row],[Column1]]," ",Table6[[#This Row],[Column2]]," ",Table6[[#This Row],[Column3]])</f>
        <v>31⁄8–8 UN 2A</v>
      </c>
      <c r="AA606" s="16">
        <f t="shared" si="157"/>
        <v>2.5999999999999999E-3</v>
      </c>
      <c r="AB606" s="16">
        <f t="shared" si="158"/>
        <v>3.1223999999999998</v>
      </c>
      <c r="AC606" s="16">
        <f t="shared" si="159"/>
        <v>3.1074000000000002</v>
      </c>
      <c r="AD606" s="16" t="str">
        <f t="shared" si="160"/>
        <v>—</v>
      </c>
      <c r="AE606" s="16">
        <f t="shared" si="161"/>
        <v>3.0411999999999999</v>
      </c>
      <c r="AF606" s="16">
        <f t="shared" si="162"/>
        <v>3.0326</v>
      </c>
      <c r="AG606" s="16">
        <f t="shared" si="163"/>
        <v>2.9735999999999998</v>
      </c>
      <c r="AH606" s="16" t="str">
        <f t="shared" si="164"/>
        <v>2B</v>
      </c>
      <c r="AI606" s="16">
        <f t="shared" si="165"/>
        <v>2.99</v>
      </c>
      <c r="AJ606" s="16">
        <f t="shared" si="166"/>
        <v>3.0150000000000001</v>
      </c>
      <c r="AK606" s="16">
        <f t="shared" si="167"/>
        <v>3.0438000000000001</v>
      </c>
      <c r="AL606" s="16">
        <f t="shared" si="168"/>
        <v>3.0550000000000002</v>
      </c>
      <c r="AM606" s="16">
        <f t="shared" si="169"/>
        <v>3.125</v>
      </c>
      <c r="AR606" s="17"/>
      <c r="AS606" s="77"/>
    </row>
    <row r="607" spans="3:45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170"/>
        <v>0</v>
      </c>
      <c r="U607" s="16">
        <f t="shared" si="170"/>
        <v>0</v>
      </c>
      <c r="W607" s="16" t="str">
        <f t="shared" si="154"/>
        <v>31⁄8–8</v>
      </c>
      <c r="X607" s="16" t="str">
        <f t="shared" si="155"/>
        <v>UN</v>
      </c>
      <c r="Y607" s="16" t="str">
        <f t="shared" si="156"/>
        <v>3A</v>
      </c>
      <c r="Z607" s="16" t="str">
        <f>CONCATENATE(Table6[[#This Row],[Column1]]," ",Table6[[#This Row],[Column2]]," ",Table6[[#This Row],[Column3]])</f>
        <v>31⁄8–8 UN 3A</v>
      </c>
      <c r="AA607" s="16">
        <f t="shared" si="157"/>
        <v>0</v>
      </c>
      <c r="AB607" s="16">
        <f t="shared" si="158"/>
        <v>3.125</v>
      </c>
      <c r="AC607" s="16">
        <f t="shared" si="159"/>
        <v>3.11</v>
      </c>
      <c r="AD607" s="16" t="str">
        <f t="shared" si="160"/>
        <v>—</v>
      </c>
      <c r="AE607" s="16">
        <f t="shared" si="161"/>
        <v>3.0438000000000001</v>
      </c>
      <c r="AF607" s="16">
        <f t="shared" si="162"/>
        <v>3.0373999999999999</v>
      </c>
      <c r="AG607" s="16">
        <f t="shared" si="163"/>
        <v>2.9762</v>
      </c>
      <c r="AH607" s="16" t="str">
        <f t="shared" si="164"/>
        <v>3B</v>
      </c>
      <c r="AI607" s="16">
        <f t="shared" si="165"/>
        <v>2.99</v>
      </c>
      <c r="AJ607" s="16">
        <f t="shared" si="166"/>
        <v>3.0047000000000001</v>
      </c>
      <c r="AK607" s="16">
        <f t="shared" si="167"/>
        <v>3.0438000000000001</v>
      </c>
      <c r="AL607" s="16">
        <f t="shared" si="168"/>
        <v>3.0522</v>
      </c>
      <c r="AM607" s="16">
        <f t="shared" si="169"/>
        <v>3.125</v>
      </c>
      <c r="AR607" s="17"/>
      <c r="AS607" s="77"/>
    </row>
    <row r="608" spans="3:45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170"/>
        <v>31⁄8–12</v>
      </c>
      <c r="U608" s="16" t="str">
        <f t="shared" si="170"/>
        <v>UN</v>
      </c>
      <c r="W608" s="16" t="str">
        <f t="shared" si="154"/>
        <v>31⁄8–12</v>
      </c>
      <c r="X608" s="16" t="str">
        <f t="shared" si="155"/>
        <v>UN</v>
      </c>
      <c r="Y608" s="16" t="str">
        <f t="shared" si="156"/>
        <v>2A</v>
      </c>
      <c r="Z608" s="16" t="str">
        <f>CONCATENATE(Table6[[#This Row],[Column1]]," ",Table6[[#This Row],[Column2]]," ",Table6[[#This Row],[Column3]])</f>
        <v>31⁄8–12 UN 2A</v>
      </c>
      <c r="AA608" s="16">
        <f t="shared" si="157"/>
        <v>1.9E-3</v>
      </c>
      <c r="AB608" s="16">
        <f t="shared" si="158"/>
        <v>3.1231</v>
      </c>
      <c r="AC608" s="16">
        <f t="shared" si="159"/>
        <v>3.1116999999999999</v>
      </c>
      <c r="AD608" s="16" t="str">
        <f t="shared" si="160"/>
        <v>—</v>
      </c>
      <c r="AE608" s="16">
        <f t="shared" si="161"/>
        <v>3.069</v>
      </c>
      <c r="AF608" s="16">
        <f t="shared" si="162"/>
        <v>3.0627</v>
      </c>
      <c r="AG608" s="16">
        <f t="shared" si="163"/>
        <v>3.0238999999999998</v>
      </c>
      <c r="AH608" s="16" t="str">
        <f t="shared" si="164"/>
        <v>2B</v>
      </c>
      <c r="AI608" s="16">
        <f t="shared" si="165"/>
        <v>3.0350000000000001</v>
      </c>
      <c r="AJ608" s="16">
        <f t="shared" si="166"/>
        <v>3.0529999999999999</v>
      </c>
      <c r="AK608" s="16">
        <f t="shared" si="167"/>
        <v>3.0709</v>
      </c>
      <c r="AL608" s="16">
        <f t="shared" si="168"/>
        <v>3.0790999999999999</v>
      </c>
      <c r="AM608" s="16">
        <f t="shared" si="169"/>
        <v>3.125</v>
      </c>
      <c r="AR608" s="17"/>
      <c r="AS608" s="77"/>
    </row>
    <row r="609" spans="3:45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170"/>
        <v>0</v>
      </c>
      <c r="U609" s="16">
        <f t="shared" si="170"/>
        <v>0</v>
      </c>
      <c r="W609" s="16" t="str">
        <f t="shared" si="154"/>
        <v>31⁄8–12</v>
      </c>
      <c r="X609" s="16" t="str">
        <f t="shared" si="155"/>
        <v>UN</v>
      </c>
      <c r="Y609" s="16" t="str">
        <f t="shared" si="156"/>
        <v>3A</v>
      </c>
      <c r="Z609" s="16" t="str">
        <f>CONCATENATE(Table6[[#This Row],[Column1]]," ",Table6[[#This Row],[Column2]]," ",Table6[[#This Row],[Column3]])</f>
        <v>31⁄8–12 UN 3A</v>
      </c>
      <c r="AA609" s="16">
        <f t="shared" si="157"/>
        <v>0</v>
      </c>
      <c r="AB609" s="16">
        <f t="shared" si="158"/>
        <v>3.125</v>
      </c>
      <c r="AC609" s="16">
        <f t="shared" si="159"/>
        <v>3.1135999999999999</v>
      </c>
      <c r="AD609" s="16" t="str">
        <f t="shared" si="160"/>
        <v>—</v>
      </c>
      <c r="AE609" s="16">
        <f t="shared" si="161"/>
        <v>3.0709</v>
      </c>
      <c r="AF609" s="16">
        <f t="shared" si="162"/>
        <v>3.0661999999999998</v>
      </c>
      <c r="AG609" s="16">
        <f t="shared" si="163"/>
        <v>3.0257999999999998</v>
      </c>
      <c r="AH609" s="16" t="str">
        <f t="shared" si="164"/>
        <v>3B</v>
      </c>
      <c r="AI609" s="16">
        <f t="shared" si="165"/>
        <v>3.0350000000000001</v>
      </c>
      <c r="AJ609" s="16">
        <f t="shared" si="166"/>
        <v>3.0448</v>
      </c>
      <c r="AK609" s="16">
        <f t="shared" si="167"/>
        <v>3.0709</v>
      </c>
      <c r="AL609" s="16">
        <f t="shared" si="168"/>
        <v>3.0771000000000002</v>
      </c>
      <c r="AM609" s="16">
        <f t="shared" si="169"/>
        <v>3.125</v>
      </c>
      <c r="AR609" s="17"/>
      <c r="AS609" s="77"/>
    </row>
    <row r="610" spans="3:45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170"/>
        <v>31⁄8–16</v>
      </c>
      <c r="U610" s="16" t="str">
        <f t="shared" si="170"/>
        <v>UN</v>
      </c>
      <c r="W610" s="16" t="str">
        <f t="shared" si="154"/>
        <v>31⁄8–16</v>
      </c>
      <c r="X610" s="16" t="str">
        <f t="shared" si="155"/>
        <v>UN</v>
      </c>
      <c r="Y610" s="16" t="str">
        <f t="shared" si="156"/>
        <v>2A</v>
      </c>
      <c r="Z610" s="16" t="str">
        <f>CONCATENATE(Table6[[#This Row],[Column1]]," ",Table6[[#This Row],[Column2]]," ",Table6[[#This Row],[Column3]])</f>
        <v>31⁄8–16 UN 2A</v>
      </c>
      <c r="AA610" s="16">
        <f t="shared" si="157"/>
        <v>1.6999999999999999E-3</v>
      </c>
      <c r="AB610" s="16">
        <f t="shared" si="158"/>
        <v>3.1233</v>
      </c>
      <c r="AC610" s="16">
        <f t="shared" si="159"/>
        <v>3.1139000000000001</v>
      </c>
      <c r="AD610" s="16" t="str">
        <f t="shared" si="160"/>
        <v>—</v>
      </c>
      <c r="AE610" s="16">
        <f t="shared" si="161"/>
        <v>3.0827</v>
      </c>
      <c r="AF610" s="16">
        <f t="shared" si="162"/>
        <v>3.0771000000000002</v>
      </c>
      <c r="AG610" s="16">
        <f t="shared" si="163"/>
        <v>3.0488</v>
      </c>
      <c r="AH610" s="16" t="str">
        <f t="shared" si="164"/>
        <v>2B</v>
      </c>
      <c r="AI610" s="16">
        <f t="shared" si="165"/>
        <v>3.0569999999999999</v>
      </c>
      <c r="AJ610" s="16">
        <f t="shared" si="166"/>
        <v>3.0710000000000002</v>
      </c>
      <c r="AK610" s="16">
        <f t="shared" si="167"/>
        <v>3.0844</v>
      </c>
      <c r="AL610" s="16">
        <f t="shared" si="168"/>
        <v>3.0916999999999999</v>
      </c>
      <c r="AM610" s="16">
        <f t="shared" si="169"/>
        <v>3.125</v>
      </c>
      <c r="AR610" s="17"/>
      <c r="AS610" s="77"/>
    </row>
    <row r="611" spans="3:45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170"/>
        <v>0</v>
      </c>
      <c r="U611" s="16">
        <f t="shared" si="170"/>
        <v>0</v>
      </c>
      <c r="W611" s="16" t="str">
        <f t="shared" si="154"/>
        <v>31⁄8–16</v>
      </c>
      <c r="X611" s="16" t="str">
        <f t="shared" si="155"/>
        <v>UN</v>
      </c>
      <c r="Y611" s="16" t="str">
        <f t="shared" si="156"/>
        <v>3A</v>
      </c>
      <c r="Z611" s="16" t="str">
        <f>CONCATENATE(Table6[[#This Row],[Column1]]," ",Table6[[#This Row],[Column2]]," ",Table6[[#This Row],[Column3]])</f>
        <v>31⁄8–16 UN 3A</v>
      </c>
      <c r="AA611" s="16">
        <f t="shared" si="157"/>
        <v>0</v>
      </c>
      <c r="AB611" s="16">
        <f t="shared" si="158"/>
        <v>3.125</v>
      </c>
      <c r="AC611" s="16">
        <f t="shared" si="159"/>
        <v>3.1156000000000001</v>
      </c>
      <c r="AD611" s="16" t="str">
        <f t="shared" si="160"/>
        <v>—</v>
      </c>
      <c r="AE611" s="16">
        <f t="shared" si="161"/>
        <v>3.0844</v>
      </c>
      <c r="AF611" s="16">
        <f t="shared" si="162"/>
        <v>3.0802</v>
      </c>
      <c r="AG611" s="16">
        <f t="shared" si="163"/>
        <v>3.0505</v>
      </c>
      <c r="AH611" s="16" t="str">
        <f t="shared" si="164"/>
        <v>3B</v>
      </c>
      <c r="AI611" s="16">
        <f t="shared" si="165"/>
        <v>3.0569999999999999</v>
      </c>
      <c r="AJ611" s="16">
        <f t="shared" si="166"/>
        <v>3.0657999999999999</v>
      </c>
      <c r="AK611" s="16">
        <f t="shared" si="167"/>
        <v>3.0844</v>
      </c>
      <c r="AL611" s="16">
        <f t="shared" si="168"/>
        <v>3.0899000000000001</v>
      </c>
      <c r="AM611" s="16">
        <f t="shared" si="169"/>
        <v>3.125</v>
      </c>
      <c r="AR611" s="17"/>
      <c r="AS611" s="77"/>
    </row>
    <row r="612" spans="3:45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170"/>
        <v>31⁄4–4</v>
      </c>
      <c r="U612" s="16" t="str">
        <f t="shared" si="170"/>
        <v>UNC</v>
      </c>
      <c r="W612" s="16" t="str">
        <f t="shared" si="154"/>
        <v>31⁄4–4</v>
      </c>
      <c r="X612" s="16" t="str">
        <f t="shared" si="155"/>
        <v>UNC</v>
      </c>
      <c r="Y612" s="16" t="str">
        <f t="shared" si="156"/>
        <v>1A</v>
      </c>
      <c r="Z612" s="16" t="str">
        <f>CONCATENATE(Table6[[#This Row],[Column1]]," ",Table6[[#This Row],[Column2]]," ",Table6[[#This Row],[Column3]])</f>
        <v>31⁄4–4 UNC 1A</v>
      </c>
      <c r="AA612" s="16">
        <f t="shared" si="157"/>
        <v>3.3E-3</v>
      </c>
      <c r="AB612" s="16">
        <f t="shared" si="158"/>
        <v>3.2467000000000001</v>
      </c>
      <c r="AC612" s="16">
        <f t="shared" si="159"/>
        <v>3.2109999999999999</v>
      </c>
      <c r="AD612" s="16" t="str">
        <f t="shared" si="160"/>
        <v>—</v>
      </c>
      <c r="AE612" s="16">
        <f t="shared" si="161"/>
        <v>3.0842999999999998</v>
      </c>
      <c r="AF612" s="16">
        <f t="shared" si="162"/>
        <v>3.0680000000000001</v>
      </c>
      <c r="AG612" s="16">
        <f t="shared" si="163"/>
        <v>2.9489999999999998</v>
      </c>
      <c r="AH612" s="16" t="str">
        <f t="shared" si="164"/>
        <v>1B</v>
      </c>
      <c r="AI612" s="16">
        <f t="shared" si="165"/>
        <v>2.9790000000000001</v>
      </c>
      <c r="AJ612" s="16">
        <f t="shared" si="166"/>
        <v>3.0169999999999999</v>
      </c>
      <c r="AK612" s="16">
        <f t="shared" si="167"/>
        <v>3.0876000000000001</v>
      </c>
      <c r="AL612" s="16">
        <f t="shared" si="168"/>
        <v>3.1088</v>
      </c>
      <c r="AM612" s="16">
        <f t="shared" si="169"/>
        <v>3.25</v>
      </c>
      <c r="AR612" s="17"/>
      <c r="AS612" s="77"/>
    </row>
    <row r="613" spans="3:45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170"/>
        <v>0</v>
      </c>
      <c r="U613" s="16">
        <f t="shared" si="170"/>
        <v>0</v>
      </c>
      <c r="W613" s="16" t="str">
        <f t="shared" si="154"/>
        <v>31⁄4–4</v>
      </c>
      <c r="X613" s="16" t="str">
        <f t="shared" si="155"/>
        <v>UNC</v>
      </c>
      <c r="Y613" s="16" t="str">
        <f t="shared" si="156"/>
        <v>2A</v>
      </c>
      <c r="Z613" s="16" t="str">
        <f>CONCATENATE(Table6[[#This Row],[Column1]]," ",Table6[[#This Row],[Column2]]," ",Table6[[#This Row],[Column3]])</f>
        <v>31⁄4–4 UNC 2A</v>
      </c>
      <c r="AA613" s="16">
        <f t="shared" si="157"/>
        <v>3.3E-3</v>
      </c>
      <c r="AB613" s="16">
        <f t="shared" si="158"/>
        <v>3.2467000000000001</v>
      </c>
      <c r="AC613" s="16">
        <f t="shared" si="159"/>
        <v>3.2229000000000001</v>
      </c>
      <c r="AD613" s="16">
        <f t="shared" si="160"/>
        <v>3.2109999999999999</v>
      </c>
      <c r="AE613" s="16">
        <f t="shared" si="161"/>
        <v>3.0842999999999998</v>
      </c>
      <c r="AF613" s="16">
        <f t="shared" si="162"/>
        <v>3.0733999999999999</v>
      </c>
      <c r="AG613" s="16">
        <f t="shared" si="163"/>
        <v>2.9489999999999998</v>
      </c>
      <c r="AH613" s="16" t="str">
        <f t="shared" si="164"/>
        <v>2B</v>
      </c>
      <c r="AI613" s="16">
        <f t="shared" si="165"/>
        <v>2.9790000000000001</v>
      </c>
      <c r="AJ613" s="16">
        <f t="shared" si="166"/>
        <v>3.0169999999999999</v>
      </c>
      <c r="AK613" s="16">
        <f t="shared" si="167"/>
        <v>3.0876000000000001</v>
      </c>
      <c r="AL613" s="16">
        <f t="shared" si="168"/>
        <v>3.1017000000000001</v>
      </c>
      <c r="AM613" s="16">
        <f t="shared" si="169"/>
        <v>3.25</v>
      </c>
      <c r="AR613" s="17"/>
      <c r="AS613" s="77"/>
    </row>
    <row r="614" spans="3:45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170"/>
        <v>0</v>
      </c>
      <c r="U614" s="16">
        <f t="shared" si="170"/>
        <v>0</v>
      </c>
      <c r="W614" s="16" t="str">
        <f t="shared" si="154"/>
        <v>31⁄4–4</v>
      </c>
      <c r="X614" s="16" t="str">
        <f t="shared" si="155"/>
        <v>UNC</v>
      </c>
      <c r="Y614" s="16" t="str">
        <f t="shared" si="156"/>
        <v>3A</v>
      </c>
      <c r="Z614" s="16" t="str">
        <f>CONCATENATE(Table6[[#This Row],[Column1]]," ",Table6[[#This Row],[Column2]]," ",Table6[[#This Row],[Column3]])</f>
        <v>31⁄4–4 UNC 3A</v>
      </c>
      <c r="AA614" s="16">
        <f t="shared" si="157"/>
        <v>0</v>
      </c>
      <c r="AB614" s="16">
        <f t="shared" si="158"/>
        <v>3.25</v>
      </c>
      <c r="AC614" s="16">
        <f t="shared" si="159"/>
        <v>3.2262</v>
      </c>
      <c r="AD614" s="16" t="str">
        <f t="shared" si="160"/>
        <v>—</v>
      </c>
      <c r="AE614" s="16">
        <f t="shared" si="161"/>
        <v>3.0876000000000001</v>
      </c>
      <c r="AF614" s="16">
        <f t="shared" si="162"/>
        <v>3.0794000000000001</v>
      </c>
      <c r="AG614" s="16">
        <f t="shared" si="163"/>
        <v>2.9523000000000001</v>
      </c>
      <c r="AH614" s="16" t="str">
        <f t="shared" si="164"/>
        <v>3B</v>
      </c>
      <c r="AI614" s="16">
        <f t="shared" si="165"/>
        <v>2.9790000000000001</v>
      </c>
      <c r="AJ614" s="16">
        <f t="shared" si="166"/>
        <v>3.0093999999999999</v>
      </c>
      <c r="AK614" s="16">
        <f t="shared" si="167"/>
        <v>3.0876000000000001</v>
      </c>
      <c r="AL614" s="16">
        <f t="shared" si="168"/>
        <v>3.0981999999999998</v>
      </c>
      <c r="AM614" s="16">
        <f t="shared" si="169"/>
        <v>3.25</v>
      </c>
      <c r="AR614" s="17"/>
      <c r="AS614" s="77"/>
    </row>
    <row r="615" spans="3:45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170"/>
        <v>31⁄4–6</v>
      </c>
      <c r="U615" s="16" t="str">
        <f t="shared" si="170"/>
        <v>UN</v>
      </c>
      <c r="W615" s="16" t="str">
        <f t="shared" si="154"/>
        <v>31⁄4–6</v>
      </c>
      <c r="X615" s="16" t="str">
        <f t="shared" si="155"/>
        <v>UN</v>
      </c>
      <c r="Y615" s="16" t="str">
        <f t="shared" si="156"/>
        <v>2A</v>
      </c>
      <c r="Z615" s="16" t="str">
        <f>CONCATENATE(Table6[[#This Row],[Column1]]," ",Table6[[#This Row],[Column2]]," ",Table6[[#This Row],[Column3]])</f>
        <v>31⁄4–6 UN 2A</v>
      </c>
      <c r="AA615" s="16">
        <f t="shared" si="157"/>
        <v>2.8E-3</v>
      </c>
      <c r="AB615" s="16">
        <f t="shared" si="158"/>
        <v>3.2471999999999999</v>
      </c>
      <c r="AC615" s="16">
        <f t="shared" si="159"/>
        <v>3.2290000000000001</v>
      </c>
      <c r="AD615" s="16" t="str">
        <f t="shared" si="160"/>
        <v>—</v>
      </c>
      <c r="AE615" s="16">
        <f t="shared" si="161"/>
        <v>3.1389</v>
      </c>
      <c r="AF615" s="16">
        <f t="shared" si="162"/>
        <v>3.1294</v>
      </c>
      <c r="AG615" s="16">
        <f t="shared" si="163"/>
        <v>3.0488</v>
      </c>
      <c r="AH615" s="16" t="str">
        <f t="shared" si="164"/>
        <v>2B</v>
      </c>
      <c r="AI615" s="16">
        <f t="shared" si="165"/>
        <v>3.07</v>
      </c>
      <c r="AJ615" s="16">
        <f t="shared" si="166"/>
        <v>3.1</v>
      </c>
      <c r="AK615" s="16">
        <f t="shared" si="167"/>
        <v>3.1417000000000002</v>
      </c>
      <c r="AL615" s="16">
        <f t="shared" si="168"/>
        <v>3.1539999999999999</v>
      </c>
      <c r="AM615" s="16">
        <f t="shared" si="169"/>
        <v>3.25</v>
      </c>
      <c r="AR615" s="17"/>
      <c r="AS615" s="77"/>
    </row>
    <row r="616" spans="3:45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170"/>
        <v>0</v>
      </c>
      <c r="U616" s="16">
        <f t="shared" si="170"/>
        <v>0</v>
      </c>
      <c r="W616" s="16" t="str">
        <f t="shared" si="154"/>
        <v>31⁄4–6</v>
      </c>
      <c r="X616" s="16" t="str">
        <f t="shared" si="155"/>
        <v>UN</v>
      </c>
      <c r="Y616" s="16" t="str">
        <f t="shared" si="156"/>
        <v>3A</v>
      </c>
      <c r="Z616" s="16" t="str">
        <f>CONCATENATE(Table6[[#This Row],[Column1]]," ",Table6[[#This Row],[Column2]]," ",Table6[[#This Row],[Column3]])</f>
        <v>31⁄4–6 UN 3A</v>
      </c>
      <c r="AA616" s="16">
        <f t="shared" si="157"/>
        <v>0</v>
      </c>
      <c r="AB616" s="16">
        <f t="shared" si="158"/>
        <v>3.25</v>
      </c>
      <c r="AC616" s="16">
        <f t="shared" si="159"/>
        <v>3.2317999999999998</v>
      </c>
      <c r="AD616" s="16" t="str">
        <f t="shared" si="160"/>
        <v>—</v>
      </c>
      <c r="AE616" s="16">
        <f t="shared" si="161"/>
        <v>3.1417000000000002</v>
      </c>
      <c r="AF616" s="16">
        <f t="shared" si="162"/>
        <v>3.1345999999999998</v>
      </c>
      <c r="AG616" s="16">
        <f t="shared" si="163"/>
        <v>3.0516000000000001</v>
      </c>
      <c r="AH616" s="16" t="str">
        <f t="shared" si="164"/>
        <v>3B</v>
      </c>
      <c r="AI616" s="16">
        <f t="shared" si="165"/>
        <v>3.07</v>
      </c>
      <c r="AJ616" s="16">
        <f t="shared" si="166"/>
        <v>3.0895999999999999</v>
      </c>
      <c r="AK616" s="16">
        <f t="shared" si="167"/>
        <v>3.1417000000000002</v>
      </c>
      <c r="AL616" s="16">
        <f t="shared" si="168"/>
        <v>3.1509</v>
      </c>
      <c r="AM616" s="16">
        <f t="shared" si="169"/>
        <v>3.25</v>
      </c>
      <c r="AR616" s="17"/>
      <c r="AS616" s="77"/>
    </row>
    <row r="617" spans="3:45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170"/>
        <v>31⁄4–8</v>
      </c>
      <c r="U617" s="16" t="str">
        <f t="shared" si="170"/>
        <v>UN</v>
      </c>
      <c r="W617" s="16" t="str">
        <f t="shared" si="154"/>
        <v>31⁄4–8</v>
      </c>
      <c r="X617" s="16" t="str">
        <f t="shared" si="155"/>
        <v>UN</v>
      </c>
      <c r="Y617" s="16" t="str">
        <f t="shared" si="156"/>
        <v>2A</v>
      </c>
      <c r="Z617" s="16" t="str">
        <f>CONCATENATE(Table6[[#This Row],[Column1]]," ",Table6[[#This Row],[Column2]]," ",Table6[[#This Row],[Column3]])</f>
        <v>31⁄4–8 UN 2A</v>
      </c>
      <c r="AA617" s="16">
        <f t="shared" si="157"/>
        <v>2.5999999999999999E-3</v>
      </c>
      <c r="AB617" s="16">
        <f t="shared" si="158"/>
        <v>3.2473999999999998</v>
      </c>
      <c r="AC617" s="16">
        <f t="shared" si="159"/>
        <v>3.2324000000000002</v>
      </c>
      <c r="AD617" s="16">
        <f t="shared" si="160"/>
        <v>3.2248999999999999</v>
      </c>
      <c r="AE617" s="16">
        <f t="shared" si="161"/>
        <v>3.1661999999999999</v>
      </c>
      <c r="AF617" s="16">
        <f t="shared" si="162"/>
        <v>3.1575000000000002</v>
      </c>
      <c r="AG617" s="16">
        <f t="shared" si="163"/>
        <v>3.0985999999999998</v>
      </c>
      <c r="AH617" s="16" t="str">
        <f t="shared" si="164"/>
        <v>2B</v>
      </c>
      <c r="AI617" s="16">
        <f t="shared" si="165"/>
        <v>3.1150000000000002</v>
      </c>
      <c r="AJ617" s="16">
        <f t="shared" si="166"/>
        <v>3.14</v>
      </c>
      <c r="AK617" s="16">
        <f t="shared" si="167"/>
        <v>3.1688000000000001</v>
      </c>
      <c r="AL617" s="16">
        <f t="shared" si="168"/>
        <v>3.1800999999999999</v>
      </c>
      <c r="AM617" s="16">
        <f t="shared" si="169"/>
        <v>3.25</v>
      </c>
      <c r="AR617" s="17"/>
      <c r="AS617" s="77"/>
    </row>
    <row r="618" spans="3:45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170"/>
        <v>0</v>
      </c>
      <c r="U618" s="16">
        <f t="shared" si="170"/>
        <v>0</v>
      </c>
      <c r="W618" s="16" t="str">
        <f t="shared" si="154"/>
        <v>31⁄4–8</v>
      </c>
      <c r="X618" s="16" t="str">
        <f t="shared" si="155"/>
        <v>UN</v>
      </c>
      <c r="Y618" s="16" t="str">
        <f t="shared" si="156"/>
        <v>3A</v>
      </c>
      <c r="Z618" s="16" t="str">
        <f>CONCATENATE(Table6[[#This Row],[Column1]]," ",Table6[[#This Row],[Column2]]," ",Table6[[#This Row],[Column3]])</f>
        <v>31⁄4–8 UN 3A</v>
      </c>
      <c r="AA618" s="16">
        <f t="shared" si="157"/>
        <v>0</v>
      </c>
      <c r="AB618" s="16">
        <f t="shared" si="158"/>
        <v>3.25</v>
      </c>
      <c r="AC618" s="16">
        <f t="shared" si="159"/>
        <v>3.2349999999999999</v>
      </c>
      <c r="AD618" s="16" t="str">
        <f t="shared" si="160"/>
        <v>—</v>
      </c>
      <c r="AE618" s="16">
        <f t="shared" si="161"/>
        <v>3.1688000000000001</v>
      </c>
      <c r="AF618" s="16">
        <f t="shared" si="162"/>
        <v>3.1623000000000001</v>
      </c>
      <c r="AG618" s="16">
        <f t="shared" si="163"/>
        <v>3.1012</v>
      </c>
      <c r="AH618" s="16" t="str">
        <f t="shared" si="164"/>
        <v>3B</v>
      </c>
      <c r="AI618" s="16">
        <f t="shared" si="165"/>
        <v>3.1150000000000002</v>
      </c>
      <c r="AJ618" s="16">
        <f t="shared" si="166"/>
        <v>3.1297000000000001</v>
      </c>
      <c r="AK618" s="16">
        <f t="shared" si="167"/>
        <v>3.1688000000000001</v>
      </c>
      <c r="AL618" s="16">
        <f t="shared" si="168"/>
        <v>3.1772999999999998</v>
      </c>
      <c r="AM618" s="16">
        <f t="shared" si="169"/>
        <v>3.25</v>
      </c>
      <c r="AR618" s="17"/>
      <c r="AS618" s="77"/>
    </row>
    <row r="619" spans="3:45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170"/>
        <v>31⁄4–10</v>
      </c>
      <c r="U619" s="16" t="str">
        <f t="shared" si="170"/>
        <v>UNS</v>
      </c>
      <c r="W619" s="16" t="str">
        <f t="shared" si="154"/>
        <v>31⁄4–10</v>
      </c>
      <c r="X619" s="16" t="str">
        <f t="shared" si="155"/>
        <v>UNS</v>
      </c>
      <c r="Y619" s="16" t="str">
        <f t="shared" si="156"/>
        <v>2A</v>
      </c>
      <c r="Z619" s="16" t="str">
        <f>CONCATENATE(Table6[[#This Row],[Column1]]," ",Table6[[#This Row],[Column2]]," ",Table6[[#This Row],[Column3]])</f>
        <v>31⁄4–10 UNS 2A</v>
      </c>
      <c r="AA619" s="16">
        <f t="shared" si="157"/>
        <v>2E-3</v>
      </c>
      <c r="AB619" s="16">
        <f t="shared" si="158"/>
        <v>3.2480000000000002</v>
      </c>
      <c r="AC619" s="16">
        <f t="shared" si="159"/>
        <v>3.2351000000000001</v>
      </c>
      <c r="AD619" s="16" t="str">
        <f t="shared" si="160"/>
        <v>—</v>
      </c>
      <c r="AE619" s="16">
        <f t="shared" si="161"/>
        <v>3.1829999999999998</v>
      </c>
      <c r="AF619" s="16">
        <f t="shared" si="162"/>
        <v>3.1762000000000001</v>
      </c>
      <c r="AG619" s="16">
        <f t="shared" si="163"/>
        <v>3.129</v>
      </c>
      <c r="AH619" s="16" t="str">
        <f t="shared" si="164"/>
        <v>2B</v>
      </c>
      <c r="AI619" s="16">
        <f t="shared" si="165"/>
        <v>3.1419999999999999</v>
      </c>
      <c r="AJ619" s="16">
        <f t="shared" si="166"/>
        <v>3.1629999999999998</v>
      </c>
      <c r="AK619" s="16">
        <f t="shared" si="167"/>
        <v>3.1850000000000001</v>
      </c>
      <c r="AL619" s="16">
        <f t="shared" si="168"/>
        <v>3.1939000000000002</v>
      </c>
      <c r="AM619" s="16">
        <f t="shared" si="169"/>
        <v>3.25</v>
      </c>
      <c r="AR619" s="17"/>
      <c r="AS619" s="77"/>
    </row>
    <row r="620" spans="3:45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170"/>
        <v>31⁄4–12</v>
      </c>
      <c r="U620" s="16" t="str">
        <f t="shared" si="170"/>
        <v>UN</v>
      </c>
      <c r="W620" s="16" t="str">
        <f t="shared" si="154"/>
        <v>31⁄4–12</v>
      </c>
      <c r="X620" s="16" t="str">
        <f t="shared" si="155"/>
        <v>UN</v>
      </c>
      <c r="Y620" s="16" t="str">
        <f t="shared" si="156"/>
        <v>2A</v>
      </c>
      <c r="Z620" s="16" t="str">
        <f>CONCATENATE(Table6[[#This Row],[Column1]]," ",Table6[[#This Row],[Column2]]," ",Table6[[#This Row],[Column3]])</f>
        <v>31⁄4–12 UN 2A</v>
      </c>
      <c r="AA620" s="16">
        <f t="shared" si="157"/>
        <v>1.9E-3</v>
      </c>
      <c r="AB620" s="16">
        <f t="shared" si="158"/>
        <v>3.2481</v>
      </c>
      <c r="AC620" s="16">
        <f t="shared" si="159"/>
        <v>3.2366999999999999</v>
      </c>
      <c r="AD620" s="16" t="str">
        <f t="shared" si="160"/>
        <v>—</v>
      </c>
      <c r="AE620" s="16">
        <f t="shared" si="161"/>
        <v>3.194</v>
      </c>
      <c r="AF620" s="16">
        <f t="shared" si="162"/>
        <v>3.1877</v>
      </c>
      <c r="AG620" s="16">
        <f t="shared" si="163"/>
        <v>3.1488999999999998</v>
      </c>
      <c r="AH620" s="16" t="str">
        <f t="shared" si="164"/>
        <v>2B</v>
      </c>
      <c r="AI620" s="16">
        <f t="shared" si="165"/>
        <v>3.16</v>
      </c>
      <c r="AJ620" s="16">
        <f t="shared" si="166"/>
        <v>3.1779999999999999</v>
      </c>
      <c r="AK620" s="16">
        <f t="shared" si="167"/>
        <v>3.1959</v>
      </c>
      <c r="AL620" s="16">
        <f t="shared" si="168"/>
        <v>3.2040999999999999</v>
      </c>
      <c r="AM620" s="16">
        <f t="shared" si="169"/>
        <v>3.25</v>
      </c>
      <c r="AR620" s="17"/>
      <c r="AS620" s="77"/>
    </row>
    <row r="621" spans="3:45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170"/>
        <v>0</v>
      </c>
      <c r="U621" s="16">
        <f t="shared" si="170"/>
        <v>0</v>
      </c>
      <c r="W621" s="16" t="str">
        <f t="shared" si="154"/>
        <v>31⁄4–12</v>
      </c>
      <c r="X621" s="16" t="str">
        <f t="shared" si="155"/>
        <v>UN</v>
      </c>
      <c r="Y621" s="16" t="str">
        <f t="shared" si="156"/>
        <v>3A</v>
      </c>
      <c r="Z621" s="16" t="str">
        <f>CONCATENATE(Table6[[#This Row],[Column1]]," ",Table6[[#This Row],[Column2]]," ",Table6[[#This Row],[Column3]])</f>
        <v>31⁄4–12 UN 3A</v>
      </c>
      <c r="AA621" s="16">
        <f t="shared" si="157"/>
        <v>0</v>
      </c>
      <c r="AB621" s="16">
        <f t="shared" si="158"/>
        <v>3.25</v>
      </c>
      <c r="AC621" s="16">
        <f t="shared" si="159"/>
        <v>3.2385999999999999</v>
      </c>
      <c r="AD621" s="16" t="str">
        <f t="shared" si="160"/>
        <v>—</v>
      </c>
      <c r="AE621" s="16">
        <f t="shared" si="161"/>
        <v>3.1959</v>
      </c>
      <c r="AF621" s="16">
        <f t="shared" si="162"/>
        <v>3.1911999999999998</v>
      </c>
      <c r="AG621" s="16">
        <f t="shared" si="163"/>
        <v>3.1507999999999998</v>
      </c>
      <c r="AH621" s="16" t="str">
        <f t="shared" si="164"/>
        <v>3B</v>
      </c>
      <c r="AI621" s="16">
        <f t="shared" si="165"/>
        <v>3.16</v>
      </c>
      <c r="AJ621" s="16">
        <f t="shared" si="166"/>
        <v>3.1698</v>
      </c>
      <c r="AK621" s="16">
        <f t="shared" si="167"/>
        <v>3.1959</v>
      </c>
      <c r="AL621" s="16">
        <f t="shared" si="168"/>
        <v>3.2040999999999999</v>
      </c>
      <c r="AM621" s="16">
        <f t="shared" si="169"/>
        <v>3.25</v>
      </c>
      <c r="AR621" s="17"/>
      <c r="AS621" s="77"/>
    </row>
    <row r="622" spans="3:45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170"/>
        <v>31⁄4–14</v>
      </c>
      <c r="U622" s="16" t="str">
        <f t="shared" si="170"/>
        <v>UNS</v>
      </c>
      <c r="W622" s="16" t="str">
        <f t="shared" si="154"/>
        <v>31⁄4–14</v>
      </c>
      <c r="X622" s="16" t="str">
        <f t="shared" si="155"/>
        <v>UNS</v>
      </c>
      <c r="Y622" s="16" t="str">
        <f t="shared" si="156"/>
        <v>2A</v>
      </c>
      <c r="Z622" s="16" t="str">
        <f>CONCATENATE(Table6[[#This Row],[Column1]]," ",Table6[[#This Row],[Column2]]," ",Table6[[#This Row],[Column3]])</f>
        <v>31⁄4–14 UNS 2A</v>
      </c>
      <c r="AA622" s="16">
        <f t="shared" si="157"/>
        <v>1.8E-3</v>
      </c>
      <c r="AB622" s="16">
        <f t="shared" si="158"/>
        <v>3.2482000000000002</v>
      </c>
      <c r="AC622" s="16">
        <f t="shared" si="159"/>
        <v>3.2378999999999998</v>
      </c>
      <c r="AD622" s="16" t="str">
        <f t="shared" si="160"/>
        <v>—</v>
      </c>
      <c r="AE622" s="16">
        <f t="shared" si="161"/>
        <v>3.2018</v>
      </c>
      <c r="AF622" s="16">
        <f t="shared" si="162"/>
        <v>3.1959</v>
      </c>
      <c r="AG622" s="16">
        <f t="shared" si="163"/>
        <v>3.1631999999999998</v>
      </c>
      <c r="AH622" s="16" t="str">
        <f t="shared" si="164"/>
        <v>2B</v>
      </c>
      <c r="AI622" s="16">
        <f t="shared" si="165"/>
        <v>3.173</v>
      </c>
      <c r="AJ622" s="16">
        <f t="shared" si="166"/>
        <v>3.1880000000000002</v>
      </c>
      <c r="AK622" s="16">
        <f t="shared" si="167"/>
        <v>3.2035999999999998</v>
      </c>
      <c r="AL622" s="16">
        <f t="shared" si="168"/>
        <v>3.2113</v>
      </c>
      <c r="AM622" s="16">
        <f t="shared" si="169"/>
        <v>3.25</v>
      </c>
      <c r="AR622" s="17"/>
      <c r="AS622" s="77"/>
    </row>
    <row r="623" spans="3:45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170"/>
        <v>31⁄4–16</v>
      </c>
      <c r="U623" s="16" t="str">
        <f t="shared" si="170"/>
        <v>UN</v>
      </c>
      <c r="W623" s="16" t="str">
        <f t="shared" si="154"/>
        <v>31⁄4–16</v>
      </c>
      <c r="X623" s="16" t="str">
        <f t="shared" si="155"/>
        <v>UN</v>
      </c>
      <c r="Y623" s="16" t="str">
        <f t="shared" si="156"/>
        <v>2A</v>
      </c>
      <c r="Z623" s="16" t="str">
        <f>CONCATENATE(Table6[[#This Row],[Column1]]," ",Table6[[#This Row],[Column2]]," ",Table6[[#This Row],[Column3]])</f>
        <v>31⁄4–16 UN 2A</v>
      </c>
      <c r="AA623" s="16">
        <f t="shared" si="157"/>
        <v>1.6999999999999999E-3</v>
      </c>
      <c r="AB623" s="16">
        <f t="shared" si="158"/>
        <v>3.2483</v>
      </c>
      <c r="AC623" s="16">
        <f t="shared" si="159"/>
        <v>3.2389000000000001</v>
      </c>
      <c r="AD623" s="16" t="str">
        <f t="shared" si="160"/>
        <v>—</v>
      </c>
      <c r="AE623" s="16">
        <f t="shared" si="161"/>
        <v>3.2077</v>
      </c>
      <c r="AF623" s="16">
        <f t="shared" si="162"/>
        <v>3.2021000000000002</v>
      </c>
      <c r="AG623" s="16">
        <f t="shared" si="163"/>
        <v>3.1738</v>
      </c>
      <c r="AH623" s="16" t="str">
        <f t="shared" si="164"/>
        <v>2B</v>
      </c>
      <c r="AI623" s="16">
        <f t="shared" si="165"/>
        <v>3.1819999999999999</v>
      </c>
      <c r="AJ623" s="16">
        <f t="shared" si="166"/>
        <v>3.1960000000000002</v>
      </c>
      <c r="AK623" s="16">
        <f t="shared" si="167"/>
        <v>3.2094</v>
      </c>
      <c r="AL623" s="16">
        <f t="shared" si="168"/>
        <v>3.2166999999999999</v>
      </c>
      <c r="AM623" s="16">
        <f t="shared" si="169"/>
        <v>3.25</v>
      </c>
      <c r="AR623" s="17"/>
      <c r="AS623" s="77"/>
    </row>
    <row r="624" spans="3:45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170"/>
        <v>0</v>
      </c>
      <c r="U624" s="16">
        <f t="shared" si="170"/>
        <v>0</v>
      </c>
      <c r="W624" s="16" t="str">
        <f t="shared" si="154"/>
        <v>31⁄4–16</v>
      </c>
      <c r="X624" s="16" t="str">
        <f t="shared" si="155"/>
        <v>UN</v>
      </c>
      <c r="Y624" s="16" t="str">
        <f t="shared" si="156"/>
        <v>3A</v>
      </c>
      <c r="Z624" s="16" t="str">
        <f>CONCATENATE(Table6[[#This Row],[Column1]]," ",Table6[[#This Row],[Column2]]," ",Table6[[#This Row],[Column3]])</f>
        <v>31⁄4–16 UN 3A</v>
      </c>
      <c r="AA624" s="16">
        <f t="shared" si="157"/>
        <v>0</v>
      </c>
      <c r="AB624" s="16">
        <f t="shared" si="158"/>
        <v>3.25</v>
      </c>
      <c r="AC624" s="16">
        <f t="shared" si="159"/>
        <v>3.2406000000000001</v>
      </c>
      <c r="AD624" s="16" t="str">
        <f t="shared" si="160"/>
        <v>—</v>
      </c>
      <c r="AE624" s="16">
        <f t="shared" si="161"/>
        <v>3.2094</v>
      </c>
      <c r="AF624" s="16">
        <f t="shared" si="162"/>
        <v>3.2052</v>
      </c>
      <c r="AG624" s="16">
        <f t="shared" si="163"/>
        <v>3.1755</v>
      </c>
      <c r="AH624" s="16" t="str">
        <f t="shared" si="164"/>
        <v>3B</v>
      </c>
      <c r="AI624" s="16">
        <f t="shared" si="165"/>
        <v>3.1819999999999999</v>
      </c>
      <c r="AJ624" s="16">
        <f t="shared" si="166"/>
        <v>3.1907999999999999</v>
      </c>
      <c r="AK624" s="16">
        <f t="shared" si="167"/>
        <v>3.2094</v>
      </c>
      <c r="AL624" s="16">
        <f t="shared" si="168"/>
        <v>3.2149000000000001</v>
      </c>
      <c r="AM624" s="16">
        <f t="shared" si="169"/>
        <v>3.25</v>
      </c>
      <c r="AR624" s="17"/>
      <c r="AS624" s="77"/>
    </row>
    <row r="625" spans="3:45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170"/>
        <v>31⁄4–18</v>
      </c>
      <c r="U625" s="16" t="str">
        <f t="shared" si="170"/>
        <v>UNS</v>
      </c>
      <c r="W625" s="16" t="str">
        <f t="shared" si="154"/>
        <v>31⁄4–18</v>
      </c>
      <c r="X625" s="16" t="str">
        <f t="shared" si="155"/>
        <v>UNS</v>
      </c>
      <c r="Y625" s="16" t="str">
        <f t="shared" si="156"/>
        <v>2A</v>
      </c>
      <c r="Z625" s="16" t="str">
        <f>CONCATENATE(Table6[[#This Row],[Column1]]," ",Table6[[#This Row],[Column2]]," ",Table6[[#This Row],[Column3]])</f>
        <v>31⁄4–18 UNS 2A</v>
      </c>
      <c r="AA625" s="16">
        <f t="shared" si="157"/>
        <v>1.6000000000000001E-3</v>
      </c>
      <c r="AB625" s="16">
        <f t="shared" si="158"/>
        <v>3.2484000000000002</v>
      </c>
      <c r="AC625" s="16">
        <f t="shared" si="159"/>
        <v>3.2397</v>
      </c>
      <c r="AD625" s="16" t="str">
        <f t="shared" si="160"/>
        <v>—</v>
      </c>
      <c r="AE625" s="16">
        <f t="shared" si="161"/>
        <v>3.2122999999999999</v>
      </c>
      <c r="AF625" s="16">
        <f t="shared" si="162"/>
        <v>3.2069000000000001</v>
      </c>
      <c r="AG625" s="16">
        <f t="shared" si="163"/>
        <v>3.1823000000000001</v>
      </c>
      <c r="AH625" s="16" t="str">
        <f t="shared" si="164"/>
        <v>2B</v>
      </c>
      <c r="AI625" s="16">
        <f t="shared" si="165"/>
        <v>3.19</v>
      </c>
      <c r="AJ625" s="16">
        <f t="shared" si="166"/>
        <v>3.2029999999999998</v>
      </c>
      <c r="AK625" s="16">
        <f t="shared" si="167"/>
        <v>3.2139000000000002</v>
      </c>
      <c r="AL625" s="16">
        <f t="shared" si="168"/>
        <v>3.2208999999999999</v>
      </c>
      <c r="AM625" s="16">
        <f t="shared" si="169"/>
        <v>3.25</v>
      </c>
      <c r="AR625" s="17"/>
      <c r="AS625" s="77"/>
    </row>
    <row r="626" spans="3:45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170"/>
        <v>33⁄8–6</v>
      </c>
      <c r="U626" s="16" t="str">
        <f t="shared" si="170"/>
        <v>UN</v>
      </c>
      <c r="W626" s="16" t="str">
        <f t="shared" si="154"/>
        <v>33⁄8–6</v>
      </c>
      <c r="X626" s="16" t="str">
        <f t="shared" si="155"/>
        <v>UN</v>
      </c>
      <c r="Y626" s="16" t="str">
        <f t="shared" si="156"/>
        <v>2A</v>
      </c>
      <c r="Z626" s="16" t="str">
        <f>CONCATENATE(Table6[[#This Row],[Column1]]," ",Table6[[#This Row],[Column2]]," ",Table6[[#This Row],[Column3]])</f>
        <v>33⁄8–6 UN 2A</v>
      </c>
      <c r="AA626" s="16">
        <f t="shared" si="157"/>
        <v>2.8999999999999998E-3</v>
      </c>
      <c r="AB626" s="16">
        <f t="shared" si="158"/>
        <v>3.3721000000000001</v>
      </c>
      <c r="AC626" s="16">
        <f t="shared" si="159"/>
        <v>3.3538999999999999</v>
      </c>
      <c r="AD626" s="16" t="str">
        <f t="shared" si="160"/>
        <v>—</v>
      </c>
      <c r="AE626" s="16">
        <f t="shared" si="161"/>
        <v>3.2637999999999998</v>
      </c>
      <c r="AF626" s="16">
        <f t="shared" si="162"/>
        <v>3.2543000000000002</v>
      </c>
      <c r="AG626" s="16">
        <f t="shared" si="163"/>
        <v>3.1737000000000002</v>
      </c>
      <c r="AH626" s="16" t="str">
        <f t="shared" si="164"/>
        <v>2B</v>
      </c>
      <c r="AI626" s="16">
        <f t="shared" si="165"/>
        <v>3.1949999999999998</v>
      </c>
      <c r="AJ626" s="16">
        <f t="shared" si="166"/>
        <v>3.2250000000000001</v>
      </c>
      <c r="AK626" s="16">
        <f t="shared" si="167"/>
        <v>3.2667000000000002</v>
      </c>
      <c r="AL626" s="16">
        <f t="shared" si="168"/>
        <v>3.2791000000000001</v>
      </c>
      <c r="AM626" s="16">
        <f t="shared" si="169"/>
        <v>3.375</v>
      </c>
      <c r="AR626" s="17"/>
      <c r="AS626" s="77"/>
    </row>
    <row r="627" spans="3:45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170"/>
        <v>0</v>
      </c>
      <c r="U627" s="16">
        <f t="shared" si="170"/>
        <v>0</v>
      </c>
      <c r="W627" s="16" t="str">
        <f t="shared" si="154"/>
        <v>33⁄8–6</v>
      </c>
      <c r="X627" s="16" t="str">
        <f t="shared" si="155"/>
        <v>UN</v>
      </c>
      <c r="Y627" s="16" t="str">
        <f t="shared" si="156"/>
        <v>3A</v>
      </c>
      <c r="Z627" s="16" t="str">
        <f>CONCATENATE(Table6[[#This Row],[Column1]]," ",Table6[[#This Row],[Column2]]," ",Table6[[#This Row],[Column3]])</f>
        <v>33⁄8–6 UN 3A</v>
      </c>
      <c r="AA627" s="16">
        <f t="shared" si="157"/>
        <v>0</v>
      </c>
      <c r="AB627" s="16">
        <f t="shared" si="158"/>
        <v>3.375</v>
      </c>
      <c r="AC627" s="16">
        <f t="shared" si="159"/>
        <v>3.3567999999999998</v>
      </c>
      <c r="AD627" s="16" t="str">
        <f t="shared" si="160"/>
        <v>—</v>
      </c>
      <c r="AE627" s="16">
        <f t="shared" si="161"/>
        <v>3.2667000000000002</v>
      </c>
      <c r="AF627" s="16">
        <f t="shared" si="162"/>
        <v>3.2595000000000001</v>
      </c>
      <c r="AG627" s="16">
        <f t="shared" si="163"/>
        <v>3.1766000000000001</v>
      </c>
      <c r="AH627" s="16" t="str">
        <f t="shared" si="164"/>
        <v>3B</v>
      </c>
      <c r="AI627" s="16">
        <f t="shared" si="165"/>
        <v>3.1949999999999998</v>
      </c>
      <c r="AJ627" s="16">
        <f t="shared" si="166"/>
        <v>3.2145999999999999</v>
      </c>
      <c r="AK627" s="16">
        <f t="shared" si="167"/>
        <v>3.2667000000000002</v>
      </c>
      <c r="AL627" s="16">
        <f t="shared" si="168"/>
        <v>3.2759999999999998</v>
      </c>
      <c r="AM627" s="16">
        <f t="shared" si="169"/>
        <v>3.375</v>
      </c>
      <c r="AR627" s="17"/>
      <c r="AS627" s="77"/>
    </row>
    <row r="628" spans="3:45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170"/>
        <v>33⁄8–8</v>
      </c>
      <c r="U628" s="16" t="str">
        <f t="shared" si="170"/>
        <v>UN</v>
      </c>
      <c r="W628" s="16" t="str">
        <f t="shared" si="154"/>
        <v>33⁄8–8</v>
      </c>
      <c r="X628" s="16" t="str">
        <f t="shared" si="155"/>
        <v>UN</v>
      </c>
      <c r="Y628" s="16" t="str">
        <f t="shared" si="156"/>
        <v>2A</v>
      </c>
      <c r="Z628" s="16" t="str">
        <f>CONCATENATE(Table6[[#This Row],[Column1]]," ",Table6[[#This Row],[Column2]]," ",Table6[[#This Row],[Column3]])</f>
        <v>33⁄8–8 UN 2A</v>
      </c>
      <c r="AA628" s="16">
        <f t="shared" si="157"/>
        <v>2.5999999999999999E-3</v>
      </c>
      <c r="AB628" s="16">
        <f t="shared" si="158"/>
        <v>3.3723999999999998</v>
      </c>
      <c r="AC628" s="16">
        <f t="shared" si="159"/>
        <v>3.3574000000000002</v>
      </c>
      <c r="AD628" s="16" t="str">
        <f t="shared" si="160"/>
        <v>—</v>
      </c>
      <c r="AE628" s="16">
        <f t="shared" si="161"/>
        <v>3.2911999999999999</v>
      </c>
      <c r="AF628" s="16">
        <f t="shared" si="162"/>
        <v>3.2824</v>
      </c>
      <c r="AG628" s="16">
        <f t="shared" si="163"/>
        <v>3.2235999999999998</v>
      </c>
      <c r="AH628" s="16" t="str">
        <f t="shared" si="164"/>
        <v>2B</v>
      </c>
      <c r="AI628" s="16">
        <f t="shared" si="165"/>
        <v>3.24</v>
      </c>
      <c r="AJ628" s="16">
        <f t="shared" si="166"/>
        <v>3.2650000000000001</v>
      </c>
      <c r="AK628" s="16">
        <f t="shared" si="167"/>
        <v>3.2938000000000001</v>
      </c>
      <c r="AL628" s="16">
        <f t="shared" si="168"/>
        <v>3.3052000000000001</v>
      </c>
      <c r="AM628" s="16">
        <f t="shared" si="169"/>
        <v>3.375</v>
      </c>
      <c r="AR628" s="17"/>
      <c r="AS628" s="77"/>
    </row>
    <row r="629" spans="3:45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170"/>
        <v>0</v>
      </c>
      <c r="U629" s="16">
        <f t="shared" si="170"/>
        <v>0</v>
      </c>
      <c r="W629" s="16" t="str">
        <f t="shared" si="154"/>
        <v>33⁄8–8</v>
      </c>
      <c r="X629" s="16" t="str">
        <f t="shared" si="155"/>
        <v>UN</v>
      </c>
      <c r="Y629" s="16" t="str">
        <f t="shared" si="156"/>
        <v>3A</v>
      </c>
      <c r="Z629" s="16" t="str">
        <f>CONCATENATE(Table6[[#This Row],[Column1]]," ",Table6[[#This Row],[Column2]]," ",Table6[[#This Row],[Column3]])</f>
        <v>33⁄8–8 UN 3A</v>
      </c>
      <c r="AA629" s="16">
        <f t="shared" si="157"/>
        <v>0</v>
      </c>
      <c r="AB629" s="16">
        <f t="shared" si="158"/>
        <v>3.375</v>
      </c>
      <c r="AC629" s="16">
        <f t="shared" si="159"/>
        <v>3.36</v>
      </c>
      <c r="AD629" s="16" t="str">
        <f t="shared" si="160"/>
        <v>—</v>
      </c>
      <c r="AE629" s="16">
        <f t="shared" si="161"/>
        <v>3.2938000000000001</v>
      </c>
      <c r="AF629" s="16">
        <f t="shared" si="162"/>
        <v>3.2871999999999999</v>
      </c>
      <c r="AG629" s="16">
        <f t="shared" si="163"/>
        <v>3.2262</v>
      </c>
      <c r="AH629" s="16" t="str">
        <f t="shared" si="164"/>
        <v>3B</v>
      </c>
      <c r="AI629" s="16">
        <f t="shared" si="165"/>
        <v>3.24</v>
      </c>
      <c r="AJ629" s="16">
        <f t="shared" si="166"/>
        <v>3.2547000000000001</v>
      </c>
      <c r="AK629" s="16">
        <f t="shared" si="167"/>
        <v>3.2938000000000001</v>
      </c>
      <c r="AL629" s="16">
        <f t="shared" si="168"/>
        <v>3.3022999999999998</v>
      </c>
      <c r="AM629" s="16">
        <f t="shared" si="169"/>
        <v>3.375</v>
      </c>
      <c r="AR629" s="17"/>
      <c r="AS629" s="77"/>
    </row>
    <row r="630" spans="3:45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170"/>
        <v>33⁄8–12</v>
      </c>
      <c r="U630" s="16" t="str">
        <f t="shared" si="170"/>
        <v>UN</v>
      </c>
      <c r="W630" s="16" t="str">
        <f t="shared" si="154"/>
        <v>33⁄8–12</v>
      </c>
      <c r="X630" s="16" t="str">
        <f t="shared" si="155"/>
        <v>UN</v>
      </c>
      <c r="Y630" s="16" t="str">
        <f t="shared" si="156"/>
        <v>2A</v>
      </c>
      <c r="Z630" s="16" t="str">
        <f>CONCATENATE(Table6[[#This Row],[Column1]]," ",Table6[[#This Row],[Column2]]," ",Table6[[#This Row],[Column3]])</f>
        <v>33⁄8–12 UN 2A</v>
      </c>
      <c r="AA630" s="16">
        <f t="shared" si="157"/>
        <v>1.9E-3</v>
      </c>
      <c r="AB630" s="16">
        <f t="shared" si="158"/>
        <v>3.3731</v>
      </c>
      <c r="AC630" s="16">
        <f t="shared" si="159"/>
        <v>3.3616999999999999</v>
      </c>
      <c r="AD630" s="16" t="str">
        <f t="shared" si="160"/>
        <v>—</v>
      </c>
      <c r="AE630" s="16">
        <f t="shared" si="161"/>
        <v>3.319</v>
      </c>
      <c r="AF630" s="16">
        <f t="shared" si="162"/>
        <v>3.3126000000000002</v>
      </c>
      <c r="AG630" s="16">
        <f t="shared" si="163"/>
        <v>3.2738999999999998</v>
      </c>
      <c r="AH630" s="16" t="str">
        <f t="shared" si="164"/>
        <v>2B</v>
      </c>
      <c r="AI630" s="16">
        <f t="shared" si="165"/>
        <v>3.2850000000000001</v>
      </c>
      <c r="AJ630" s="16">
        <f t="shared" si="166"/>
        <v>3.3029999999999999</v>
      </c>
      <c r="AK630" s="16">
        <f t="shared" si="167"/>
        <v>3.3209</v>
      </c>
      <c r="AL630" s="16">
        <f t="shared" si="168"/>
        <v>3.3292999999999999</v>
      </c>
      <c r="AM630" s="16">
        <f t="shared" si="169"/>
        <v>3.375</v>
      </c>
      <c r="AR630" s="17"/>
      <c r="AS630" s="77"/>
    </row>
    <row r="631" spans="3:45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170"/>
        <v>0</v>
      </c>
      <c r="U631" s="16">
        <f t="shared" si="170"/>
        <v>0</v>
      </c>
      <c r="W631" s="16" t="str">
        <f t="shared" si="154"/>
        <v>33⁄8–12</v>
      </c>
      <c r="X631" s="16" t="str">
        <f t="shared" si="155"/>
        <v>UN</v>
      </c>
      <c r="Y631" s="16" t="str">
        <f t="shared" si="156"/>
        <v>3A</v>
      </c>
      <c r="Z631" s="16" t="str">
        <f>CONCATENATE(Table6[[#This Row],[Column1]]," ",Table6[[#This Row],[Column2]]," ",Table6[[#This Row],[Column3]])</f>
        <v>33⁄8–12 UN 3A</v>
      </c>
      <c r="AA631" s="16">
        <f t="shared" si="157"/>
        <v>0</v>
      </c>
      <c r="AB631" s="16">
        <f t="shared" si="158"/>
        <v>3.375</v>
      </c>
      <c r="AC631" s="16">
        <f t="shared" si="159"/>
        <v>3.3635999999999999</v>
      </c>
      <c r="AD631" s="16" t="str">
        <f t="shared" si="160"/>
        <v>—</v>
      </c>
      <c r="AE631" s="16">
        <f t="shared" si="161"/>
        <v>3.3209</v>
      </c>
      <c r="AF631" s="16">
        <f t="shared" si="162"/>
        <v>3.3161</v>
      </c>
      <c r="AG631" s="16">
        <f t="shared" si="163"/>
        <v>3.2757999999999998</v>
      </c>
      <c r="AH631" s="16" t="str">
        <f t="shared" si="164"/>
        <v>3B</v>
      </c>
      <c r="AI631" s="16">
        <f t="shared" si="165"/>
        <v>3.2850000000000001</v>
      </c>
      <c r="AJ631" s="16">
        <f t="shared" si="166"/>
        <v>3.2948</v>
      </c>
      <c r="AK631" s="16">
        <f t="shared" si="167"/>
        <v>3.3209</v>
      </c>
      <c r="AL631" s="16">
        <f t="shared" si="168"/>
        <v>3.3271999999999999</v>
      </c>
      <c r="AM631" s="16">
        <f t="shared" si="169"/>
        <v>3.375</v>
      </c>
      <c r="AR631" s="17"/>
      <c r="AS631" s="77"/>
    </row>
    <row r="632" spans="3:45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170"/>
        <v>33⁄8–16</v>
      </c>
      <c r="U632" s="16" t="str">
        <f t="shared" si="170"/>
        <v>UN</v>
      </c>
      <c r="W632" s="16" t="str">
        <f t="shared" si="154"/>
        <v>33⁄8–16</v>
      </c>
      <c r="X632" s="16" t="str">
        <f t="shared" si="155"/>
        <v>UN</v>
      </c>
      <c r="Y632" s="16" t="str">
        <f t="shared" si="156"/>
        <v>2A</v>
      </c>
      <c r="Z632" s="16" t="str">
        <f>CONCATENATE(Table6[[#This Row],[Column1]]," ",Table6[[#This Row],[Column2]]," ",Table6[[#This Row],[Column3]])</f>
        <v>33⁄8–16 UN 2A</v>
      </c>
      <c r="AA632" s="16">
        <f t="shared" si="157"/>
        <v>1.6999999999999999E-3</v>
      </c>
      <c r="AB632" s="16">
        <f t="shared" si="158"/>
        <v>3.3733</v>
      </c>
      <c r="AC632" s="16">
        <f t="shared" si="159"/>
        <v>3.3639000000000001</v>
      </c>
      <c r="AD632" s="16" t="str">
        <f t="shared" si="160"/>
        <v>—</v>
      </c>
      <c r="AE632" s="16">
        <f t="shared" si="161"/>
        <v>3.3327</v>
      </c>
      <c r="AF632" s="16">
        <f t="shared" si="162"/>
        <v>3.3269000000000002</v>
      </c>
      <c r="AG632" s="16">
        <f t="shared" si="163"/>
        <v>3.2988</v>
      </c>
      <c r="AH632" s="16" t="str">
        <f t="shared" si="164"/>
        <v>2B</v>
      </c>
      <c r="AI632" s="16">
        <f t="shared" si="165"/>
        <v>3.3069999999999999</v>
      </c>
      <c r="AJ632" s="16">
        <f t="shared" si="166"/>
        <v>3.3210000000000002</v>
      </c>
      <c r="AK632" s="16">
        <f t="shared" si="167"/>
        <v>3.3344</v>
      </c>
      <c r="AL632" s="16">
        <f t="shared" si="168"/>
        <v>3.3418999999999999</v>
      </c>
      <c r="AM632" s="16">
        <f t="shared" si="169"/>
        <v>3.375</v>
      </c>
      <c r="AR632" s="17"/>
      <c r="AS632" s="77"/>
    </row>
    <row r="633" spans="3:45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170"/>
        <v>0</v>
      </c>
      <c r="U633" s="16">
        <f t="shared" si="170"/>
        <v>0</v>
      </c>
      <c r="W633" s="16" t="str">
        <f t="shared" si="154"/>
        <v>33⁄8–16</v>
      </c>
      <c r="X633" s="16" t="str">
        <f t="shared" si="155"/>
        <v>UN</v>
      </c>
      <c r="Y633" s="16" t="str">
        <f t="shared" si="156"/>
        <v>3A</v>
      </c>
      <c r="Z633" s="16" t="str">
        <f>CONCATENATE(Table6[[#This Row],[Column1]]," ",Table6[[#This Row],[Column2]]," ",Table6[[#This Row],[Column3]])</f>
        <v>33⁄8–16 UN 3A</v>
      </c>
      <c r="AA633" s="16">
        <f t="shared" si="157"/>
        <v>0</v>
      </c>
      <c r="AB633" s="16">
        <f t="shared" si="158"/>
        <v>3.375</v>
      </c>
      <c r="AC633" s="16">
        <f t="shared" si="159"/>
        <v>3.3656000000000001</v>
      </c>
      <c r="AD633" s="16" t="str">
        <f t="shared" si="160"/>
        <v>—</v>
      </c>
      <c r="AE633" s="16">
        <f t="shared" si="161"/>
        <v>3.3344</v>
      </c>
      <c r="AF633" s="16">
        <f t="shared" si="162"/>
        <v>3.3300999999999998</v>
      </c>
      <c r="AG633" s="16">
        <f t="shared" si="163"/>
        <v>3.3005</v>
      </c>
      <c r="AH633" s="16" t="str">
        <f t="shared" si="164"/>
        <v>3B</v>
      </c>
      <c r="AI633" s="16">
        <f t="shared" si="165"/>
        <v>3.3069999999999999</v>
      </c>
      <c r="AJ633" s="16">
        <f t="shared" si="166"/>
        <v>3.3157999999999999</v>
      </c>
      <c r="AK633" s="16">
        <f t="shared" si="167"/>
        <v>3.3344</v>
      </c>
      <c r="AL633" s="16">
        <f t="shared" si="168"/>
        <v>3.34</v>
      </c>
      <c r="AM633" s="16">
        <f t="shared" si="169"/>
        <v>3.375</v>
      </c>
      <c r="AR633" s="17"/>
      <c r="AS633" s="77"/>
    </row>
    <row r="634" spans="3:45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170"/>
        <v>31⁄2–4</v>
      </c>
      <c r="U634" s="16" t="str">
        <f t="shared" si="170"/>
        <v>UNC</v>
      </c>
      <c r="W634" s="16" t="str">
        <f t="shared" si="154"/>
        <v>31⁄2–4</v>
      </c>
      <c r="X634" s="16" t="str">
        <f t="shared" si="155"/>
        <v>UNC</v>
      </c>
      <c r="Y634" s="16" t="str">
        <f t="shared" si="156"/>
        <v>1A</v>
      </c>
      <c r="Z634" s="16" t="str">
        <f>CONCATENATE(Table6[[#This Row],[Column1]]," ",Table6[[#This Row],[Column2]]," ",Table6[[#This Row],[Column3]])</f>
        <v>31⁄2–4 UNC 1A</v>
      </c>
      <c r="AA634" s="16">
        <f t="shared" si="157"/>
        <v>3.3E-3</v>
      </c>
      <c r="AB634" s="16">
        <f t="shared" si="158"/>
        <v>3.4967000000000001</v>
      </c>
      <c r="AC634" s="16">
        <f t="shared" si="159"/>
        <v>3.4609999999999999</v>
      </c>
      <c r="AD634" s="16" t="str">
        <f t="shared" si="160"/>
        <v>—</v>
      </c>
      <c r="AE634" s="16">
        <f t="shared" si="161"/>
        <v>3.3342999999999998</v>
      </c>
      <c r="AF634" s="16">
        <f t="shared" si="162"/>
        <v>3.3176999999999999</v>
      </c>
      <c r="AG634" s="16">
        <f t="shared" si="163"/>
        <v>3.1989999999999998</v>
      </c>
      <c r="AH634" s="16" t="str">
        <f t="shared" si="164"/>
        <v>1B</v>
      </c>
      <c r="AI634" s="16">
        <f t="shared" si="165"/>
        <v>3.2290000000000001</v>
      </c>
      <c r="AJ634" s="16">
        <f t="shared" si="166"/>
        <v>3.2669999999999999</v>
      </c>
      <c r="AK634" s="16">
        <f t="shared" si="167"/>
        <v>3.3376000000000001</v>
      </c>
      <c r="AL634" s="16">
        <f t="shared" si="168"/>
        <v>3.3591000000000002</v>
      </c>
      <c r="AM634" s="16">
        <f t="shared" si="169"/>
        <v>3.5</v>
      </c>
      <c r="AR634" s="17"/>
      <c r="AS634" s="77"/>
    </row>
    <row r="635" spans="3:45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170"/>
        <v>0</v>
      </c>
      <c r="U635" s="16">
        <f t="shared" si="170"/>
        <v>0</v>
      </c>
      <c r="W635" s="16" t="str">
        <f t="shared" si="154"/>
        <v>31⁄2–4</v>
      </c>
      <c r="X635" s="16" t="str">
        <f t="shared" si="155"/>
        <v>UNC</v>
      </c>
      <c r="Y635" s="16" t="str">
        <f t="shared" si="156"/>
        <v>2A</v>
      </c>
      <c r="Z635" s="16" t="str">
        <f>CONCATENATE(Table6[[#This Row],[Column1]]," ",Table6[[#This Row],[Column2]]," ",Table6[[#This Row],[Column3]])</f>
        <v>31⁄2–4 UNC 2A</v>
      </c>
      <c r="AA635" s="16">
        <f t="shared" si="157"/>
        <v>3.3E-3</v>
      </c>
      <c r="AB635" s="16">
        <f t="shared" si="158"/>
        <v>3.4967000000000001</v>
      </c>
      <c r="AC635" s="16">
        <f t="shared" si="159"/>
        <v>3.4729000000000001</v>
      </c>
      <c r="AD635" s="16">
        <f t="shared" si="160"/>
        <v>3.4609999999999999</v>
      </c>
      <c r="AE635" s="16">
        <f t="shared" si="161"/>
        <v>3.3342999999999998</v>
      </c>
      <c r="AF635" s="16">
        <f t="shared" si="162"/>
        <v>3.3233000000000001</v>
      </c>
      <c r="AG635" s="16">
        <f t="shared" si="163"/>
        <v>3.1989999999999998</v>
      </c>
      <c r="AH635" s="16" t="str">
        <f t="shared" si="164"/>
        <v>2B</v>
      </c>
      <c r="AI635" s="16">
        <f t="shared" si="165"/>
        <v>3.2290000000000001</v>
      </c>
      <c r="AJ635" s="16">
        <f t="shared" si="166"/>
        <v>3.2669999999999999</v>
      </c>
      <c r="AK635" s="16">
        <f t="shared" si="167"/>
        <v>3.3376000000000001</v>
      </c>
      <c r="AL635" s="16">
        <f t="shared" si="168"/>
        <v>3.3519000000000001</v>
      </c>
      <c r="AM635" s="16">
        <f t="shared" si="169"/>
        <v>3.5</v>
      </c>
      <c r="AR635" s="17"/>
      <c r="AS635" s="77"/>
    </row>
    <row r="636" spans="3:45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170"/>
        <v>0</v>
      </c>
      <c r="U636" s="16">
        <f t="shared" si="170"/>
        <v>0</v>
      </c>
      <c r="W636" s="16" t="str">
        <f t="shared" si="154"/>
        <v>31⁄2–4</v>
      </c>
      <c r="X636" s="16" t="str">
        <f t="shared" si="155"/>
        <v>UNC</v>
      </c>
      <c r="Y636" s="16" t="str">
        <f t="shared" si="156"/>
        <v>3A</v>
      </c>
      <c r="Z636" s="16" t="str">
        <f>CONCATENATE(Table6[[#This Row],[Column1]]," ",Table6[[#This Row],[Column2]]," ",Table6[[#This Row],[Column3]])</f>
        <v>31⁄2–4 UNC 3A</v>
      </c>
      <c r="AA636" s="16">
        <f t="shared" si="157"/>
        <v>0</v>
      </c>
      <c r="AB636" s="16">
        <f t="shared" si="158"/>
        <v>3.5</v>
      </c>
      <c r="AC636" s="16">
        <f t="shared" si="159"/>
        <v>3.4762</v>
      </c>
      <c r="AD636" s="16" t="str">
        <f t="shared" si="160"/>
        <v>—</v>
      </c>
      <c r="AE636" s="16">
        <f t="shared" si="161"/>
        <v>3.3376000000000001</v>
      </c>
      <c r="AF636" s="16">
        <f t="shared" si="162"/>
        <v>3.3292999999999999</v>
      </c>
      <c r="AG636" s="16">
        <f t="shared" si="163"/>
        <v>3.2023000000000001</v>
      </c>
      <c r="AH636" s="16" t="str">
        <f t="shared" si="164"/>
        <v>3B</v>
      </c>
      <c r="AI636" s="16">
        <f t="shared" si="165"/>
        <v>3.2290000000000001</v>
      </c>
      <c r="AJ636" s="16">
        <f t="shared" si="166"/>
        <v>3.2593999999999999</v>
      </c>
      <c r="AK636" s="16">
        <f t="shared" si="167"/>
        <v>3.3376000000000001</v>
      </c>
      <c r="AL636" s="16">
        <f t="shared" si="168"/>
        <v>3.3483999999999998</v>
      </c>
      <c r="AM636" s="16">
        <f t="shared" si="169"/>
        <v>3.5</v>
      </c>
      <c r="AR636" s="17"/>
      <c r="AS636" s="77"/>
    </row>
    <row r="637" spans="3:45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170"/>
        <v>31⁄2–6</v>
      </c>
      <c r="U637" s="16" t="str">
        <f t="shared" si="170"/>
        <v>UN</v>
      </c>
      <c r="W637" s="16" t="str">
        <f t="shared" si="154"/>
        <v>31⁄2–6</v>
      </c>
      <c r="X637" s="16" t="str">
        <f t="shared" si="155"/>
        <v>UN</v>
      </c>
      <c r="Y637" s="16" t="str">
        <f t="shared" si="156"/>
        <v>2A</v>
      </c>
      <c r="Z637" s="16" t="str">
        <f>CONCATENATE(Table6[[#This Row],[Column1]]," ",Table6[[#This Row],[Column2]]," ",Table6[[#This Row],[Column3]])</f>
        <v>31⁄2–6 UN 2A</v>
      </c>
      <c r="AA637" s="16">
        <f t="shared" si="157"/>
        <v>2.8999999999999998E-3</v>
      </c>
      <c r="AB637" s="16">
        <f t="shared" si="158"/>
        <v>3.4971000000000001</v>
      </c>
      <c r="AC637" s="16">
        <f t="shared" si="159"/>
        <v>3.4788999999999999</v>
      </c>
      <c r="AD637" s="16" t="str">
        <f t="shared" si="160"/>
        <v>—</v>
      </c>
      <c r="AE637" s="16">
        <f t="shared" si="161"/>
        <v>3.3887999999999998</v>
      </c>
      <c r="AF637" s="16">
        <f t="shared" si="162"/>
        <v>3.3792</v>
      </c>
      <c r="AG637" s="16">
        <f t="shared" si="163"/>
        <v>3.2987000000000002</v>
      </c>
      <c r="AH637" s="16" t="str">
        <f t="shared" si="164"/>
        <v>2B</v>
      </c>
      <c r="AI637" s="16">
        <f t="shared" si="165"/>
        <v>3.32</v>
      </c>
      <c r="AJ637" s="16">
        <f t="shared" si="166"/>
        <v>3.35</v>
      </c>
      <c r="AK637" s="16">
        <f t="shared" si="167"/>
        <v>3.3917000000000002</v>
      </c>
      <c r="AL637" s="16">
        <f t="shared" si="168"/>
        <v>3.4041999999999999</v>
      </c>
      <c r="AM637" s="16">
        <f t="shared" si="169"/>
        <v>3.5</v>
      </c>
      <c r="AR637" s="17"/>
      <c r="AS637" s="77"/>
    </row>
    <row r="638" spans="3:45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170"/>
        <v>0</v>
      </c>
      <c r="U638" s="16">
        <f t="shared" si="170"/>
        <v>0</v>
      </c>
      <c r="W638" s="16" t="str">
        <f t="shared" si="154"/>
        <v>31⁄2–6</v>
      </c>
      <c r="X638" s="16" t="str">
        <f t="shared" si="155"/>
        <v>UN</v>
      </c>
      <c r="Y638" s="16" t="str">
        <f t="shared" si="156"/>
        <v>3A</v>
      </c>
      <c r="Z638" s="16" t="str">
        <f>CONCATENATE(Table6[[#This Row],[Column1]]," ",Table6[[#This Row],[Column2]]," ",Table6[[#This Row],[Column3]])</f>
        <v>31⁄2–6 UN 3A</v>
      </c>
      <c r="AA638" s="16">
        <f t="shared" si="157"/>
        <v>0</v>
      </c>
      <c r="AB638" s="16">
        <f t="shared" si="158"/>
        <v>3.5</v>
      </c>
      <c r="AC638" s="16">
        <f t="shared" si="159"/>
        <v>3.4817999999999998</v>
      </c>
      <c r="AD638" s="16" t="str">
        <f t="shared" si="160"/>
        <v>—</v>
      </c>
      <c r="AE638" s="16">
        <f t="shared" si="161"/>
        <v>3.3917000000000002</v>
      </c>
      <c r="AF638" s="16">
        <f t="shared" si="162"/>
        <v>3.3845000000000001</v>
      </c>
      <c r="AG638" s="16">
        <f t="shared" si="163"/>
        <v>3.3016000000000001</v>
      </c>
      <c r="AH638" s="16" t="str">
        <f t="shared" si="164"/>
        <v>3B</v>
      </c>
      <c r="AI638" s="16">
        <f t="shared" si="165"/>
        <v>3.32</v>
      </c>
      <c r="AJ638" s="16">
        <f t="shared" si="166"/>
        <v>3.3395999999999999</v>
      </c>
      <c r="AK638" s="16">
        <f t="shared" si="167"/>
        <v>3.3917000000000002</v>
      </c>
      <c r="AL638" s="16">
        <f t="shared" si="168"/>
        <v>3.4011</v>
      </c>
      <c r="AM638" s="16">
        <f t="shared" si="169"/>
        <v>3.5</v>
      </c>
      <c r="AR638" s="17"/>
      <c r="AS638" s="77"/>
    </row>
    <row r="639" spans="3:45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170"/>
        <v>31⁄2–8</v>
      </c>
      <c r="U639" s="16" t="str">
        <f t="shared" si="170"/>
        <v>UN</v>
      </c>
      <c r="W639" s="16" t="str">
        <f t="shared" si="154"/>
        <v>31⁄2–8</v>
      </c>
      <c r="X639" s="16" t="str">
        <f t="shared" si="155"/>
        <v>UN</v>
      </c>
      <c r="Y639" s="16" t="str">
        <f t="shared" si="156"/>
        <v>2A</v>
      </c>
      <c r="Z639" s="16" t="str">
        <f>CONCATENATE(Table6[[#This Row],[Column1]]," ",Table6[[#This Row],[Column2]]," ",Table6[[#This Row],[Column3]])</f>
        <v>31⁄2–8 UN 2A</v>
      </c>
      <c r="AA639" s="16">
        <f t="shared" si="157"/>
        <v>2.5999999999999999E-3</v>
      </c>
      <c r="AB639" s="16">
        <f t="shared" si="158"/>
        <v>3.4973999999999998</v>
      </c>
      <c r="AC639" s="16">
        <f t="shared" si="159"/>
        <v>3.4824000000000002</v>
      </c>
      <c r="AD639" s="16">
        <f t="shared" si="160"/>
        <v>3.4748999999999999</v>
      </c>
      <c r="AE639" s="16">
        <f t="shared" si="161"/>
        <v>3.4161999999999999</v>
      </c>
      <c r="AF639" s="16">
        <f t="shared" si="162"/>
        <v>3.4074</v>
      </c>
      <c r="AG639" s="16">
        <f t="shared" si="163"/>
        <v>3.3485999999999998</v>
      </c>
      <c r="AH639" s="16" t="str">
        <f t="shared" si="164"/>
        <v>2B</v>
      </c>
      <c r="AI639" s="16">
        <f t="shared" si="165"/>
        <v>3.3650000000000002</v>
      </c>
      <c r="AJ639" s="16">
        <f t="shared" si="166"/>
        <v>3.39</v>
      </c>
      <c r="AK639" s="16">
        <f t="shared" si="167"/>
        <v>3.4188000000000001</v>
      </c>
      <c r="AL639" s="16">
        <f t="shared" si="168"/>
        <v>3.4302999999999999</v>
      </c>
      <c r="AM639" s="16">
        <f t="shared" si="169"/>
        <v>3.5</v>
      </c>
      <c r="AR639" s="17"/>
      <c r="AS639" s="77"/>
    </row>
    <row r="640" spans="3:45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170"/>
        <v>0</v>
      </c>
      <c r="U640" s="16">
        <f t="shared" si="170"/>
        <v>0</v>
      </c>
      <c r="W640" s="16" t="str">
        <f t="shared" si="154"/>
        <v>31⁄2–8</v>
      </c>
      <c r="X640" s="16" t="str">
        <f t="shared" si="155"/>
        <v>UN</v>
      </c>
      <c r="Y640" s="16" t="str">
        <f t="shared" si="156"/>
        <v>3A</v>
      </c>
      <c r="Z640" s="16" t="str">
        <f>CONCATENATE(Table6[[#This Row],[Column1]]," ",Table6[[#This Row],[Column2]]," ",Table6[[#This Row],[Column3]])</f>
        <v>31⁄2–8 UN 3A</v>
      </c>
      <c r="AA640" s="16">
        <f t="shared" si="157"/>
        <v>0</v>
      </c>
      <c r="AB640" s="16">
        <f t="shared" si="158"/>
        <v>3.5</v>
      </c>
      <c r="AC640" s="16">
        <f t="shared" si="159"/>
        <v>3.4849999999999999</v>
      </c>
      <c r="AD640" s="16" t="str">
        <f t="shared" si="160"/>
        <v>—</v>
      </c>
      <c r="AE640" s="16">
        <f t="shared" si="161"/>
        <v>3.4188000000000001</v>
      </c>
      <c r="AF640" s="16">
        <f t="shared" si="162"/>
        <v>3.4121999999999999</v>
      </c>
      <c r="AG640" s="16">
        <f t="shared" si="163"/>
        <v>3.3512</v>
      </c>
      <c r="AH640" s="16" t="str">
        <f t="shared" si="164"/>
        <v>3B</v>
      </c>
      <c r="AI640" s="16">
        <f t="shared" si="165"/>
        <v>3.3650000000000002</v>
      </c>
      <c r="AJ640" s="16">
        <f t="shared" si="166"/>
        <v>3.3797000000000001</v>
      </c>
      <c r="AK640" s="16">
        <f t="shared" si="167"/>
        <v>3.4188000000000001</v>
      </c>
      <c r="AL640" s="16">
        <f t="shared" si="168"/>
        <v>3.4274</v>
      </c>
      <c r="AM640" s="16">
        <f t="shared" si="169"/>
        <v>3.5</v>
      </c>
      <c r="AR640" s="17"/>
      <c r="AS640" s="77"/>
    </row>
    <row r="641" spans="3:45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170"/>
        <v>31⁄2–10</v>
      </c>
      <c r="U641" s="16" t="str">
        <f t="shared" si="170"/>
        <v>UNS</v>
      </c>
      <c r="W641" s="16" t="str">
        <f t="shared" si="154"/>
        <v>31⁄2–10</v>
      </c>
      <c r="X641" s="16" t="str">
        <f t="shared" si="155"/>
        <v>UNS</v>
      </c>
      <c r="Y641" s="16" t="str">
        <f t="shared" si="156"/>
        <v>2A</v>
      </c>
      <c r="Z641" s="16" t="str">
        <f>CONCATENATE(Table6[[#This Row],[Column1]]," ",Table6[[#This Row],[Column2]]," ",Table6[[#This Row],[Column3]])</f>
        <v>31⁄2–10 UNS 2A</v>
      </c>
      <c r="AA641" s="16">
        <f t="shared" si="157"/>
        <v>2.0999999999999999E-3</v>
      </c>
      <c r="AB641" s="16">
        <f t="shared" si="158"/>
        <v>3.4979</v>
      </c>
      <c r="AC641" s="16">
        <f t="shared" si="159"/>
        <v>3.4849999999999999</v>
      </c>
      <c r="AD641" s="16" t="str">
        <f t="shared" si="160"/>
        <v>—</v>
      </c>
      <c r="AE641" s="16">
        <f t="shared" si="161"/>
        <v>3.4329000000000001</v>
      </c>
      <c r="AF641" s="16">
        <f t="shared" si="162"/>
        <v>3.4260000000000002</v>
      </c>
      <c r="AG641" s="16">
        <f t="shared" si="163"/>
        <v>3.3788999999999998</v>
      </c>
      <c r="AH641" s="16" t="str">
        <f t="shared" si="164"/>
        <v>2B</v>
      </c>
      <c r="AI641" s="16">
        <f t="shared" si="165"/>
        <v>3.3919999999999999</v>
      </c>
      <c r="AJ641" s="16">
        <f t="shared" si="166"/>
        <v>3.4129999999999998</v>
      </c>
      <c r="AK641" s="16">
        <f t="shared" si="167"/>
        <v>3.4350000000000001</v>
      </c>
      <c r="AL641" s="16">
        <f t="shared" si="168"/>
        <v>3.444</v>
      </c>
      <c r="AM641" s="16">
        <f t="shared" si="169"/>
        <v>3.5</v>
      </c>
      <c r="AR641" s="17"/>
      <c r="AS641" s="77"/>
    </row>
    <row r="642" spans="3:45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170"/>
        <v>31⁄2–12</v>
      </c>
      <c r="U642" s="16" t="str">
        <f t="shared" si="170"/>
        <v>UN</v>
      </c>
      <c r="W642" s="16" t="str">
        <f t="shared" si="154"/>
        <v>31⁄2–12</v>
      </c>
      <c r="X642" s="16" t="str">
        <f t="shared" si="155"/>
        <v>UN</v>
      </c>
      <c r="Y642" s="16" t="str">
        <f t="shared" si="156"/>
        <v>2A</v>
      </c>
      <c r="Z642" s="16" t="str">
        <f>CONCATENATE(Table6[[#This Row],[Column1]]," ",Table6[[#This Row],[Column2]]," ",Table6[[#This Row],[Column3]])</f>
        <v>31⁄2–12 UN 2A</v>
      </c>
      <c r="AA642" s="16">
        <f t="shared" si="157"/>
        <v>1.9E-3</v>
      </c>
      <c r="AB642" s="16">
        <f t="shared" si="158"/>
        <v>3.4981</v>
      </c>
      <c r="AC642" s="16">
        <f t="shared" si="159"/>
        <v>3.4866999999999999</v>
      </c>
      <c r="AD642" s="16" t="str">
        <f t="shared" si="160"/>
        <v>—</v>
      </c>
      <c r="AE642" s="16">
        <f t="shared" si="161"/>
        <v>3.444</v>
      </c>
      <c r="AF642" s="16">
        <f t="shared" si="162"/>
        <v>3.4376000000000002</v>
      </c>
      <c r="AG642" s="16">
        <f t="shared" si="163"/>
        <v>3.3988999999999998</v>
      </c>
      <c r="AH642" s="16" t="str">
        <f t="shared" si="164"/>
        <v>2B</v>
      </c>
      <c r="AI642" s="16">
        <f t="shared" si="165"/>
        <v>3.41</v>
      </c>
      <c r="AJ642" s="16">
        <f t="shared" si="166"/>
        <v>3.4279999999999999</v>
      </c>
      <c r="AK642" s="16">
        <f t="shared" si="167"/>
        <v>3.4459</v>
      </c>
      <c r="AL642" s="16">
        <f t="shared" si="168"/>
        <v>3.4542999999999999</v>
      </c>
      <c r="AM642" s="16">
        <f t="shared" si="169"/>
        <v>3.5</v>
      </c>
      <c r="AR642" s="17"/>
      <c r="AS642" s="77"/>
    </row>
    <row r="643" spans="3:45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170"/>
        <v>0</v>
      </c>
      <c r="U643" s="16">
        <f t="shared" si="170"/>
        <v>0</v>
      </c>
      <c r="W643" s="16" t="str">
        <f t="shared" si="154"/>
        <v>31⁄2–12</v>
      </c>
      <c r="X643" s="16" t="str">
        <f t="shared" si="155"/>
        <v>UN</v>
      </c>
      <c r="Y643" s="16" t="str">
        <f t="shared" si="156"/>
        <v>3A</v>
      </c>
      <c r="Z643" s="16" t="str">
        <f>CONCATENATE(Table6[[#This Row],[Column1]]," ",Table6[[#This Row],[Column2]]," ",Table6[[#This Row],[Column3]])</f>
        <v>31⁄2–12 UN 3A</v>
      </c>
      <c r="AA643" s="16">
        <f t="shared" si="157"/>
        <v>0</v>
      </c>
      <c r="AB643" s="16">
        <f t="shared" si="158"/>
        <v>3.5</v>
      </c>
      <c r="AC643" s="16">
        <f t="shared" si="159"/>
        <v>3.4885999999999999</v>
      </c>
      <c r="AD643" s="16" t="str">
        <f t="shared" si="160"/>
        <v>—</v>
      </c>
      <c r="AE643" s="16">
        <f t="shared" si="161"/>
        <v>3.4459</v>
      </c>
      <c r="AF643" s="16">
        <f t="shared" si="162"/>
        <v>3.4411</v>
      </c>
      <c r="AG643" s="16">
        <f t="shared" si="163"/>
        <v>3.4007999999999998</v>
      </c>
      <c r="AH643" s="16" t="str">
        <f t="shared" si="164"/>
        <v>3B</v>
      </c>
      <c r="AI643" s="16">
        <f t="shared" si="165"/>
        <v>3.41</v>
      </c>
      <c r="AJ643" s="16">
        <f t="shared" si="166"/>
        <v>3.4198</v>
      </c>
      <c r="AK643" s="16">
        <f t="shared" si="167"/>
        <v>3.4459</v>
      </c>
      <c r="AL643" s="16">
        <f t="shared" si="168"/>
        <v>3.4521999999999999</v>
      </c>
      <c r="AM643" s="16">
        <f t="shared" si="169"/>
        <v>3.5</v>
      </c>
      <c r="AR643" s="17"/>
      <c r="AS643" s="77"/>
    </row>
    <row r="644" spans="3:45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170"/>
        <v>31⁄2–14</v>
      </c>
      <c r="U644" s="16" t="str">
        <f t="shared" si="170"/>
        <v>UNS</v>
      </c>
      <c r="W644" s="16" t="str">
        <f t="shared" ref="W644:W707" si="171">IF(T644=0,IF(T643=0,T642,T643),T644)</f>
        <v>31⁄2–14</v>
      </c>
      <c r="X644" s="16" t="str">
        <f t="shared" ref="X644:X707" si="172">IF(U644=0,IF(U643=0,U642,U643),U644)</f>
        <v>UNS</v>
      </c>
      <c r="Y644" s="16" t="str">
        <f t="shared" ref="Y644:Y707" si="173">IF(OR($C644="1A",$C644="2A",$C644="3A"),C644,E644)</f>
        <v>2A</v>
      </c>
      <c r="Z644" s="16" t="str">
        <f>CONCATENATE(Table6[[#This Row],[Column1]]," ",Table6[[#This Row],[Column2]]," ",Table6[[#This Row],[Column3]])</f>
        <v>31⁄2–14 UNS 2A</v>
      </c>
      <c r="AA644" s="16">
        <f t="shared" ref="AA644:AA707" si="174">IF(OR($C644="1A",$C644="2A",$C644="3A"),D644,F644)</f>
        <v>1.8E-3</v>
      </c>
      <c r="AB644" s="16">
        <f t="shared" ref="AB644:AB707" si="175">IF(OR($C644="1A",$C644="2A",$C644="3A"),E644,G644)</f>
        <v>3.4982000000000002</v>
      </c>
      <c r="AC644" s="16">
        <f t="shared" ref="AC644:AC707" si="176">IF(OR($C644="1A",$C644="2A",$C644="3A"),F644,H644)</f>
        <v>3.4878999999999998</v>
      </c>
      <c r="AD644" s="16" t="str">
        <f t="shared" ref="AD644:AD707" si="177">IF(OR($C644="1A",$C644="2A",$C644="3A"),G644,I644)</f>
        <v>—</v>
      </c>
      <c r="AE644" s="16">
        <f t="shared" ref="AE644:AE707" si="178">IF(OR($C644="1A",$C644="2A",$C644="3A"),H644,J644)</f>
        <v>3.4518</v>
      </c>
      <c r="AF644" s="16">
        <f t="shared" ref="AF644:AF707" si="179">IF(OR($C644="1A",$C644="2A",$C644="3A"),I644,K644)</f>
        <v>3.4457</v>
      </c>
      <c r="AG644" s="16">
        <f t="shared" ref="AG644:AG707" si="180">IF(OR($C644="1A",$C644="2A",$C644="3A"),J644,L644)</f>
        <v>3.4131999999999998</v>
      </c>
      <c r="AH644" s="16" t="str">
        <f t="shared" ref="AH644:AH707" si="181">IF(OR($C644="1A",$C644="2A",$C644="3A"),K644,M644)</f>
        <v>2B</v>
      </c>
      <c r="AI644" s="16">
        <f t="shared" ref="AI644:AI707" si="182">IF(OR($C644="1A",$C644="2A",$C644="3A"),L644,N644)</f>
        <v>3.423</v>
      </c>
      <c r="AJ644" s="16">
        <f t="shared" ref="AJ644:AJ707" si="183">IF(OR($C644="1A",$C644="2A",$C644="3A"),M644,O644)</f>
        <v>3.4380000000000002</v>
      </c>
      <c r="AK644" s="16">
        <f t="shared" ref="AK644:AK707" si="184">IF(OR($C644="1A",$C644="2A",$C644="3A"),N644,P644)</f>
        <v>3.4535999999999998</v>
      </c>
      <c r="AL644" s="16">
        <f t="shared" ref="AL644:AL707" si="185">IF(OR($C644="1A",$C644="2A",$C644="3A"),O644,Q644)</f>
        <v>3.4615</v>
      </c>
      <c r="AM644" s="16">
        <f t="shared" ref="AM644:AM707" si="186">IF(OR($C644="1A",$C644="2A",$C644="3A"),P644,R644)</f>
        <v>3.5</v>
      </c>
      <c r="AR644" s="17"/>
      <c r="AS644" s="77"/>
    </row>
    <row r="645" spans="3:45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ref="T645:U708" si="187">IF(OR($C645="1A",$C645="2A",$C645="3A"),A645,C645)</f>
        <v>31⁄2–16</v>
      </c>
      <c r="U645" s="16" t="str">
        <f t="shared" si="187"/>
        <v>UN</v>
      </c>
      <c r="W645" s="16" t="str">
        <f t="shared" si="171"/>
        <v>31⁄2–16</v>
      </c>
      <c r="X645" s="16" t="str">
        <f t="shared" si="172"/>
        <v>UN</v>
      </c>
      <c r="Y645" s="16" t="str">
        <f t="shared" si="173"/>
        <v>2A</v>
      </c>
      <c r="Z645" s="16" t="str">
        <f>CONCATENATE(Table6[[#This Row],[Column1]]," ",Table6[[#This Row],[Column2]]," ",Table6[[#This Row],[Column3]])</f>
        <v>31⁄2–16 UN 2A</v>
      </c>
      <c r="AA645" s="16">
        <f t="shared" si="174"/>
        <v>1.6999999999999999E-3</v>
      </c>
      <c r="AB645" s="16">
        <f t="shared" si="175"/>
        <v>3.4983</v>
      </c>
      <c r="AC645" s="16">
        <f t="shared" si="176"/>
        <v>3.4889000000000001</v>
      </c>
      <c r="AD645" s="16" t="str">
        <f t="shared" si="177"/>
        <v>—</v>
      </c>
      <c r="AE645" s="16">
        <f t="shared" si="178"/>
        <v>3.4577</v>
      </c>
      <c r="AF645" s="16">
        <f t="shared" si="179"/>
        <v>3.4519000000000002</v>
      </c>
      <c r="AG645" s="16">
        <f t="shared" si="180"/>
        <v>3.4238</v>
      </c>
      <c r="AH645" s="16" t="str">
        <f t="shared" si="181"/>
        <v>2B</v>
      </c>
      <c r="AI645" s="16">
        <f t="shared" si="182"/>
        <v>3.4319999999999999</v>
      </c>
      <c r="AJ645" s="16">
        <f t="shared" si="183"/>
        <v>3.4460000000000002</v>
      </c>
      <c r="AK645" s="16">
        <f t="shared" si="184"/>
        <v>3.4594</v>
      </c>
      <c r="AL645" s="16">
        <f t="shared" si="185"/>
        <v>3.4668999999999999</v>
      </c>
      <c r="AM645" s="16">
        <f t="shared" si="186"/>
        <v>3.5</v>
      </c>
      <c r="AR645" s="17"/>
      <c r="AS645" s="77"/>
    </row>
    <row r="646" spans="3:45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187"/>
        <v>0</v>
      </c>
      <c r="U646" s="16">
        <f t="shared" si="187"/>
        <v>0</v>
      </c>
      <c r="W646" s="16" t="str">
        <f t="shared" si="171"/>
        <v>31⁄2–16</v>
      </c>
      <c r="X646" s="16" t="str">
        <f t="shared" si="172"/>
        <v>UN</v>
      </c>
      <c r="Y646" s="16" t="str">
        <f t="shared" si="173"/>
        <v>3A</v>
      </c>
      <c r="Z646" s="16" t="str">
        <f>CONCATENATE(Table6[[#This Row],[Column1]]," ",Table6[[#This Row],[Column2]]," ",Table6[[#This Row],[Column3]])</f>
        <v>31⁄2–16 UN 3A</v>
      </c>
      <c r="AA646" s="16">
        <f t="shared" si="174"/>
        <v>0</v>
      </c>
      <c r="AB646" s="16">
        <f t="shared" si="175"/>
        <v>3.5</v>
      </c>
      <c r="AC646" s="16">
        <f t="shared" si="176"/>
        <v>3.4906000000000001</v>
      </c>
      <c r="AD646" s="16" t="str">
        <f t="shared" si="177"/>
        <v>—</v>
      </c>
      <c r="AE646" s="16">
        <f t="shared" si="178"/>
        <v>3.4594</v>
      </c>
      <c r="AF646" s="16">
        <f t="shared" si="179"/>
        <v>3.4550999999999998</v>
      </c>
      <c r="AG646" s="16">
        <f t="shared" si="180"/>
        <v>3.4255</v>
      </c>
      <c r="AH646" s="16" t="str">
        <f t="shared" si="181"/>
        <v>3B</v>
      </c>
      <c r="AI646" s="16">
        <f t="shared" si="182"/>
        <v>3.4319999999999999</v>
      </c>
      <c r="AJ646" s="16">
        <f t="shared" si="183"/>
        <v>3.4407999999999999</v>
      </c>
      <c r="AK646" s="16">
        <f t="shared" si="184"/>
        <v>3.4594</v>
      </c>
      <c r="AL646" s="16">
        <f t="shared" si="185"/>
        <v>3.4649999999999999</v>
      </c>
      <c r="AM646" s="16">
        <f t="shared" si="186"/>
        <v>3.5</v>
      </c>
      <c r="AR646" s="17"/>
      <c r="AS646" s="77"/>
    </row>
    <row r="647" spans="3:45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187"/>
        <v>31⁄2–18</v>
      </c>
      <c r="U647" s="16" t="str">
        <f t="shared" si="187"/>
        <v>UNS</v>
      </c>
      <c r="W647" s="16" t="str">
        <f t="shared" si="171"/>
        <v>31⁄2–18</v>
      </c>
      <c r="X647" s="16" t="str">
        <f t="shared" si="172"/>
        <v>UNS</v>
      </c>
      <c r="Y647" s="16" t="str">
        <f t="shared" si="173"/>
        <v>2A</v>
      </c>
      <c r="Z647" s="16" t="str">
        <f>CONCATENATE(Table6[[#This Row],[Column1]]," ",Table6[[#This Row],[Column2]]," ",Table6[[#This Row],[Column3]])</f>
        <v>31⁄2–18 UNS 2A</v>
      </c>
      <c r="AA647" s="16">
        <f t="shared" si="174"/>
        <v>1.6999999999999999E-3</v>
      </c>
      <c r="AB647" s="16">
        <f t="shared" si="175"/>
        <v>3.4983</v>
      </c>
      <c r="AC647" s="16">
        <f t="shared" si="176"/>
        <v>3.4895999999999998</v>
      </c>
      <c r="AD647" s="16" t="str">
        <f t="shared" si="177"/>
        <v>—</v>
      </c>
      <c r="AE647" s="16">
        <f t="shared" si="178"/>
        <v>3.4622000000000002</v>
      </c>
      <c r="AF647" s="16">
        <f t="shared" si="179"/>
        <v>3.4567000000000001</v>
      </c>
      <c r="AG647" s="16">
        <f t="shared" si="180"/>
        <v>3.4321999999999999</v>
      </c>
      <c r="AH647" s="16" t="str">
        <f t="shared" si="181"/>
        <v>2B</v>
      </c>
      <c r="AI647" s="16">
        <f t="shared" si="182"/>
        <v>3.44</v>
      </c>
      <c r="AJ647" s="16">
        <f t="shared" si="183"/>
        <v>3.4529999999999998</v>
      </c>
      <c r="AK647" s="16">
        <f t="shared" si="184"/>
        <v>3.4639000000000002</v>
      </c>
      <c r="AL647" s="16">
        <f t="shared" si="185"/>
        <v>3.4710999999999999</v>
      </c>
      <c r="AM647" s="16">
        <f t="shared" si="186"/>
        <v>3.5</v>
      </c>
      <c r="AR647" s="17"/>
      <c r="AS647" s="77"/>
    </row>
    <row r="648" spans="3:45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187"/>
        <v>35⁄8–6</v>
      </c>
      <c r="U648" s="16" t="str">
        <f t="shared" si="187"/>
        <v>UN</v>
      </c>
      <c r="W648" s="16" t="str">
        <f t="shared" si="171"/>
        <v>35⁄8–6</v>
      </c>
      <c r="X648" s="16" t="str">
        <f t="shared" si="172"/>
        <v>UN</v>
      </c>
      <c r="Y648" s="16" t="str">
        <f t="shared" si="173"/>
        <v>2A</v>
      </c>
      <c r="Z648" s="16" t="str">
        <f>CONCATENATE(Table6[[#This Row],[Column1]]," ",Table6[[#This Row],[Column2]]," ",Table6[[#This Row],[Column3]])</f>
        <v>35⁄8–6 UN 2A</v>
      </c>
      <c r="AA648" s="16">
        <f t="shared" si="174"/>
        <v>2.8999999999999998E-3</v>
      </c>
      <c r="AB648" s="16">
        <f t="shared" si="175"/>
        <v>3.6221000000000001</v>
      </c>
      <c r="AC648" s="16">
        <f t="shared" si="176"/>
        <v>3.6038999999999999</v>
      </c>
      <c r="AD648" s="16" t="str">
        <f t="shared" si="177"/>
        <v>—</v>
      </c>
      <c r="AE648" s="16">
        <f t="shared" si="178"/>
        <v>3.5137999999999998</v>
      </c>
      <c r="AF648" s="16">
        <f t="shared" si="179"/>
        <v>3.5041000000000002</v>
      </c>
      <c r="AG648" s="16">
        <f t="shared" si="180"/>
        <v>3.4237000000000002</v>
      </c>
      <c r="AH648" s="16" t="str">
        <f t="shared" si="181"/>
        <v>2B</v>
      </c>
      <c r="AI648" s="16">
        <f t="shared" si="182"/>
        <v>3.4449999999999998</v>
      </c>
      <c r="AJ648" s="16">
        <f t="shared" si="183"/>
        <v>3.4750000000000001</v>
      </c>
      <c r="AK648" s="16">
        <f t="shared" si="184"/>
        <v>3.5167000000000002</v>
      </c>
      <c r="AL648" s="16">
        <f t="shared" si="185"/>
        <v>3.5293000000000001</v>
      </c>
      <c r="AM648" s="16">
        <f t="shared" si="186"/>
        <v>3.625</v>
      </c>
      <c r="AR648" s="17"/>
      <c r="AS648" s="77"/>
    </row>
    <row r="649" spans="3:45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187"/>
        <v>0</v>
      </c>
      <c r="U649" s="16">
        <f t="shared" si="187"/>
        <v>0</v>
      </c>
      <c r="W649" s="16" t="str">
        <f t="shared" si="171"/>
        <v>35⁄8–6</v>
      </c>
      <c r="X649" s="16" t="str">
        <f t="shared" si="172"/>
        <v>UN</v>
      </c>
      <c r="Y649" s="16" t="str">
        <f t="shared" si="173"/>
        <v>3A</v>
      </c>
      <c r="Z649" s="16" t="str">
        <f>CONCATENATE(Table6[[#This Row],[Column1]]," ",Table6[[#This Row],[Column2]]," ",Table6[[#This Row],[Column3]])</f>
        <v>35⁄8–6 UN 3A</v>
      </c>
      <c r="AA649" s="16">
        <f t="shared" si="174"/>
        <v>0</v>
      </c>
      <c r="AB649" s="16">
        <f t="shared" si="175"/>
        <v>3.625</v>
      </c>
      <c r="AC649" s="16">
        <f t="shared" si="176"/>
        <v>3.6067999999999998</v>
      </c>
      <c r="AD649" s="16" t="str">
        <f t="shared" si="177"/>
        <v>—</v>
      </c>
      <c r="AE649" s="16">
        <f t="shared" si="178"/>
        <v>3.5167000000000002</v>
      </c>
      <c r="AF649" s="16">
        <f t="shared" si="179"/>
        <v>3.5093999999999999</v>
      </c>
      <c r="AG649" s="16">
        <f t="shared" si="180"/>
        <v>3.4266000000000001</v>
      </c>
      <c r="AH649" s="16" t="str">
        <f t="shared" si="181"/>
        <v>3B</v>
      </c>
      <c r="AI649" s="16">
        <f t="shared" si="182"/>
        <v>3.4449999999999998</v>
      </c>
      <c r="AJ649" s="16">
        <f t="shared" si="183"/>
        <v>3.4645999999999999</v>
      </c>
      <c r="AK649" s="16">
        <f t="shared" si="184"/>
        <v>3.5167000000000002</v>
      </c>
      <c r="AL649" s="16">
        <f t="shared" si="185"/>
        <v>3.5261999999999998</v>
      </c>
      <c r="AM649" s="16">
        <f t="shared" si="186"/>
        <v>3.625</v>
      </c>
      <c r="AR649" s="17"/>
      <c r="AS649" s="77"/>
    </row>
    <row r="650" spans="3:45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187"/>
        <v>35⁄8–8</v>
      </c>
      <c r="U650" s="16" t="str">
        <f t="shared" si="187"/>
        <v>UN</v>
      </c>
      <c r="W650" s="16" t="str">
        <f t="shared" si="171"/>
        <v>35⁄8–8</v>
      </c>
      <c r="X650" s="16" t="str">
        <f t="shared" si="172"/>
        <v>UN</v>
      </c>
      <c r="Y650" s="16" t="str">
        <f t="shared" si="173"/>
        <v>2A</v>
      </c>
      <c r="Z650" s="16" t="str">
        <f>CONCATENATE(Table6[[#This Row],[Column1]]," ",Table6[[#This Row],[Column2]]," ",Table6[[#This Row],[Column3]])</f>
        <v>35⁄8–8 UN 2A</v>
      </c>
      <c r="AA650" s="16">
        <f t="shared" si="174"/>
        <v>2.7000000000000001E-3</v>
      </c>
      <c r="AB650" s="16">
        <f t="shared" si="175"/>
        <v>3.6223000000000001</v>
      </c>
      <c r="AC650" s="16">
        <f t="shared" si="176"/>
        <v>3.6073</v>
      </c>
      <c r="AD650" s="16" t="str">
        <f t="shared" si="177"/>
        <v>—</v>
      </c>
      <c r="AE650" s="16">
        <f t="shared" si="178"/>
        <v>3.5411000000000001</v>
      </c>
      <c r="AF650" s="16">
        <f t="shared" si="179"/>
        <v>3.5322</v>
      </c>
      <c r="AG650" s="16">
        <f t="shared" si="180"/>
        <v>3.4735</v>
      </c>
      <c r="AH650" s="16" t="str">
        <f t="shared" si="181"/>
        <v>2B</v>
      </c>
      <c r="AI650" s="16">
        <f t="shared" si="182"/>
        <v>3.49</v>
      </c>
      <c r="AJ650" s="16">
        <f t="shared" si="183"/>
        <v>3.5150000000000001</v>
      </c>
      <c r="AK650" s="16">
        <f t="shared" si="184"/>
        <v>3.5438000000000001</v>
      </c>
      <c r="AL650" s="16">
        <f t="shared" si="185"/>
        <v>3.5554000000000001</v>
      </c>
      <c r="AM650" s="16">
        <f t="shared" si="186"/>
        <v>3.625</v>
      </c>
      <c r="AR650" s="17"/>
      <c r="AS650" s="77"/>
    </row>
    <row r="651" spans="3:45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187"/>
        <v>0</v>
      </c>
      <c r="U651" s="16">
        <f t="shared" si="187"/>
        <v>0</v>
      </c>
      <c r="W651" s="16" t="str">
        <f t="shared" si="171"/>
        <v>35⁄8–8</v>
      </c>
      <c r="X651" s="16" t="str">
        <f t="shared" si="172"/>
        <v>UN</v>
      </c>
      <c r="Y651" s="16" t="str">
        <f t="shared" si="173"/>
        <v>3A</v>
      </c>
      <c r="Z651" s="16" t="str">
        <f>CONCATENATE(Table6[[#This Row],[Column1]]," ",Table6[[#This Row],[Column2]]," ",Table6[[#This Row],[Column3]])</f>
        <v>35⁄8–8 UN 3A</v>
      </c>
      <c r="AA651" s="16">
        <f t="shared" si="174"/>
        <v>0</v>
      </c>
      <c r="AB651" s="16">
        <f t="shared" si="175"/>
        <v>3.625</v>
      </c>
      <c r="AC651" s="16">
        <f t="shared" si="176"/>
        <v>3.61</v>
      </c>
      <c r="AD651" s="16" t="str">
        <f t="shared" si="177"/>
        <v>—</v>
      </c>
      <c r="AE651" s="16">
        <f t="shared" si="178"/>
        <v>3.5438000000000001</v>
      </c>
      <c r="AF651" s="16">
        <f t="shared" si="179"/>
        <v>3.5371000000000001</v>
      </c>
      <c r="AG651" s="16">
        <f t="shared" si="180"/>
        <v>3.4762</v>
      </c>
      <c r="AH651" s="16" t="str">
        <f t="shared" si="181"/>
        <v>3B</v>
      </c>
      <c r="AI651" s="16">
        <f t="shared" si="182"/>
        <v>3.49</v>
      </c>
      <c r="AJ651" s="16">
        <f t="shared" si="183"/>
        <v>3.5047000000000001</v>
      </c>
      <c r="AK651" s="16">
        <f t="shared" si="184"/>
        <v>3.5438000000000001</v>
      </c>
      <c r="AL651" s="16">
        <f t="shared" si="185"/>
        <v>3.5525000000000002</v>
      </c>
      <c r="AM651" s="16">
        <f t="shared" si="186"/>
        <v>3.625</v>
      </c>
      <c r="AR651" s="17"/>
      <c r="AS651" s="77"/>
    </row>
    <row r="652" spans="3:45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187"/>
        <v>35⁄8–12</v>
      </c>
      <c r="U652" s="16" t="str">
        <f t="shared" si="187"/>
        <v>UN</v>
      </c>
      <c r="W652" s="16" t="str">
        <f t="shared" si="171"/>
        <v>35⁄8–12</v>
      </c>
      <c r="X652" s="16" t="str">
        <f t="shared" si="172"/>
        <v>UN</v>
      </c>
      <c r="Y652" s="16" t="str">
        <f t="shared" si="173"/>
        <v>2A</v>
      </c>
      <c r="Z652" s="16" t="str">
        <f>CONCATENATE(Table6[[#This Row],[Column1]]," ",Table6[[#This Row],[Column2]]," ",Table6[[#This Row],[Column3]])</f>
        <v>35⁄8–12 UN 2A</v>
      </c>
      <c r="AA652" s="16">
        <f t="shared" si="174"/>
        <v>1.9E-3</v>
      </c>
      <c r="AB652" s="16">
        <f t="shared" si="175"/>
        <v>3.6231</v>
      </c>
      <c r="AC652" s="16">
        <f t="shared" si="176"/>
        <v>3.6116999999999999</v>
      </c>
      <c r="AD652" s="16" t="str">
        <f t="shared" si="177"/>
        <v>—</v>
      </c>
      <c r="AE652" s="16">
        <f t="shared" si="178"/>
        <v>3.569</v>
      </c>
      <c r="AF652" s="16">
        <f t="shared" si="179"/>
        <v>3.5626000000000002</v>
      </c>
      <c r="AG652" s="16">
        <f t="shared" si="180"/>
        <v>3.5238999999999998</v>
      </c>
      <c r="AH652" s="16" t="str">
        <f t="shared" si="181"/>
        <v>2B</v>
      </c>
      <c r="AI652" s="16">
        <f t="shared" si="182"/>
        <v>3.5350000000000001</v>
      </c>
      <c r="AJ652" s="16">
        <f t="shared" si="183"/>
        <v>3.5529999999999999</v>
      </c>
      <c r="AK652" s="16">
        <f t="shared" si="184"/>
        <v>3.5709</v>
      </c>
      <c r="AL652" s="16">
        <f t="shared" si="185"/>
        <v>3.5792999999999999</v>
      </c>
      <c r="AM652" s="16">
        <f t="shared" si="186"/>
        <v>3.625</v>
      </c>
      <c r="AR652" s="17"/>
      <c r="AS652" s="77"/>
    </row>
    <row r="653" spans="3:45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187"/>
        <v>0</v>
      </c>
      <c r="U653" s="16">
        <f t="shared" si="187"/>
        <v>0</v>
      </c>
      <c r="W653" s="16" t="str">
        <f t="shared" si="171"/>
        <v>35⁄8–12</v>
      </c>
      <c r="X653" s="16" t="str">
        <f t="shared" si="172"/>
        <v>UN</v>
      </c>
      <c r="Y653" s="16" t="str">
        <f t="shared" si="173"/>
        <v>3A</v>
      </c>
      <c r="Z653" s="16" t="str">
        <f>CONCATENATE(Table6[[#This Row],[Column1]]," ",Table6[[#This Row],[Column2]]," ",Table6[[#This Row],[Column3]])</f>
        <v>35⁄8–12 UN 3A</v>
      </c>
      <c r="AA653" s="16">
        <f t="shared" si="174"/>
        <v>0</v>
      </c>
      <c r="AB653" s="16">
        <f t="shared" si="175"/>
        <v>3.625</v>
      </c>
      <c r="AC653" s="16">
        <f t="shared" si="176"/>
        <v>3.6135999999999999</v>
      </c>
      <c r="AD653" s="16" t="str">
        <f t="shared" si="177"/>
        <v>—</v>
      </c>
      <c r="AE653" s="16">
        <f t="shared" si="178"/>
        <v>3.5709</v>
      </c>
      <c r="AF653" s="16">
        <f t="shared" si="179"/>
        <v>3.5661</v>
      </c>
      <c r="AG653" s="16">
        <f t="shared" si="180"/>
        <v>3.5257999999999998</v>
      </c>
      <c r="AH653" s="16" t="str">
        <f t="shared" si="181"/>
        <v>3B</v>
      </c>
      <c r="AI653" s="16">
        <f t="shared" si="182"/>
        <v>3.5350000000000001</v>
      </c>
      <c r="AJ653" s="16">
        <f t="shared" si="183"/>
        <v>3.5448</v>
      </c>
      <c r="AK653" s="16">
        <f t="shared" si="184"/>
        <v>3.5709</v>
      </c>
      <c r="AL653" s="16">
        <f t="shared" si="185"/>
        <v>3.5771999999999999</v>
      </c>
      <c r="AM653" s="16">
        <f t="shared" si="186"/>
        <v>3.625</v>
      </c>
      <c r="AR653" s="17"/>
      <c r="AS653" s="77"/>
    </row>
    <row r="654" spans="3:45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187"/>
        <v>35⁄8–16</v>
      </c>
      <c r="U654" s="16" t="str">
        <f t="shared" si="187"/>
        <v>UN</v>
      </c>
      <c r="W654" s="16" t="str">
        <f t="shared" si="171"/>
        <v>35⁄8–16</v>
      </c>
      <c r="X654" s="16" t="str">
        <f t="shared" si="172"/>
        <v>UN</v>
      </c>
      <c r="Y654" s="16" t="str">
        <f t="shared" si="173"/>
        <v>2A</v>
      </c>
      <c r="Z654" s="16" t="str">
        <f>CONCATENATE(Table6[[#This Row],[Column1]]," ",Table6[[#This Row],[Column2]]," ",Table6[[#This Row],[Column3]])</f>
        <v>35⁄8–16 UN 2A</v>
      </c>
      <c r="AA654" s="16">
        <f t="shared" si="174"/>
        <v>1.6999999999999999E-3</v>
      </c>
      <c r="AB654" s="16">
        <f t="shared" si="175"/>
        <v>3.6233</v>
      </c>
      <c r="AC654" s="16">
        <f t="shared" si="176"/>
        <v>3.6139000000000001</v>
      </c>
      <c r="AD654" s="16" t="str">
        <f t="shared" si="177"/>
        <v>—</v>
      </c>
      <c r="AE654" s="16">
        <f t="shared" si="178"/>
        <v>3.5827</v>
      </c>
      <c r="AF654" s="16">
        <f t="shared" si="179"/>
        <v>3.5769000000000002</v>
      </c>
      <c r="AG654" s="16">
        <f t="shared" si="180"/>
        <v>3.5488</v>
      </c>
      <c r="AH654" s="16" t="str">
        <f t="shared" si="181"/>
        <v>2B</v>
      </c>
      <c r="AI654" s="16">
        <f t="shared" si="182"/>
        <v>3.5569999999999999</v>
      </c>
      <c r="AJ654" s="16">
        <f t="shared" si="183"/>
        <v>3.5710000000000002</v>
      </c>
      <c r="AK654" s="16">
        <f t="shared" si="184"/>
        <v>3.5844</v>
      </c>
      <c r="AL654" s="16">
        <f t="shared" si="185"/>
        <v>3.5918999999999999</v>
      </c>
      <c r="AM654" s="16">
        <f t="shared" si="186"/>
        <v>3.625</v>
      </c>
      <c r="AR654" s="17"/>
      <c r="AS654" s="77"/>
    </row>
    <row r="655" spans="3:45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187"/>
        <v>0</v>
      </c>
      <c r="U655" s="16">
        <f t="shared" si="187"/>
        <v>0</v>
      </c>
      <c r="W655" s="16" t="str">
        <f t="shared" si="171"/>
        <v>35⁄8–16</v>
      </c>
      <c r="X655" s="16" t="str">
        <f t="shared" si="172"/>
        <v>UN</v>
      </c>
      <c r="Y655" s="16" t="str">
        <f t="shared" si="173"/>
        <v>3A</v>
      </c>
      <c r="Z655" s="16" t="str">
        <f>CONCATENATE(Table6[[#This Row],[Column1]]," ",Table6[[#This Row],[Column2]]," ",Table6[[#This Row],[Column3]])</f>
        <v>35⁄8–16 UN 3A</v>
      </c>
      <c r="AA655" s="16">
        <f t="shared" si="174"/>
        <v>0</v>
      </c>
      <c r="AB655" s="16">
        <f t="shared" si="175"/>
        <v>3.625</v>
      </c>
      <c r="AC655" s="16">
        <f t="shared" si="176"/>
        <v>3.6156000000000001</v>
      </c>
      <c r="AD655" s="16" t="str">
        <f t="shared" si="177"/>
        <v>—</v>
      </c>
      <c r="AE655" s="16">
        <f t="shared" si="178"/>
        <v>3.5844</v>
      </c>
      <c r="AF655" s="16">
        <f t="shared" si="179"/>
        <v>3.5800999999999998</v>
      </c>
      <c r="AG655" s="16">
        <f t="shared" si="180"/>
        <v>3.5505</v>
      </c>
      <c r="AH655" s="16" t="str">
        <f t="shared" si="181"/>
        <v>3B</v>
      </c>
      <c r="AI655" s="16">
        <f t="shared" si="182"/>
        <v>3.5569999999999999</v>
      </c>
      <c r="AJ655" s="16">
        <f t="shared" si="183"/>
        <v>3.5657999999999999</v>
      </c>
      <c r="AK655" s="16">
        <f t="shared" si="184"/>
        <v>3.5844</v>
      </c>
      <c r="AL655" s="16">
        <f t="shared" si="185"/>
        <v>3.59</v>
      </c>
      <c r="AM655" s="16">
        <f t="shared" si="186"/>
        <v>3.625</v>
      </c>
      <c r="AR655" s="17"/>
      <c r="AS655" s="77"/>
    </row>
    <row r="656" spans="3:45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187"/>
        <v>33⁄4–4</v>
      </c>
      <c r="U656" s="16" t="str">
        <f t="shared" si="187"/>
        <v>UNC</v>
      </c>
      <c r="W656" s="16" t="str">
        <f t="shared" si="171"/>
        <v>33⁄4–4</v>
      </c>
      <c r="X656" s="16" t="str">
        <f t="shared" si="172"/>
        <v>UNC</v>
      </c>
      <c r="Y656" s="16" t="str">
        <f t="shared" si="173"/>
        <v>1A</v>
      </c>
      <c r="Z656" s="16" t="str">
        <f>CONCATENATE(Table6[[#This Row],[Column1]]," ",Table6[[#This Row],[Column2]]," ",Table6[[#This Row],[Column3]])</f>
        <v>33⁄4–4 UNC 1A</v>
      </c>
      <c r="AA656" s="16">
        <f t="shared" si="174"/>
        <v>3.3999999999999998E-3</v>
      </c>
      <c r="AB656" s="16">
        <f t="shared" si="175"/>
        <v>3.7465999999999999</v>
      </c>
      <c r="AC656" s="16">
        <f t="shared" si="176"/>
        <v>3.7109000000000001</v>
      </c>
      <c r="AD656" s="16" t="str">
        <f t="shared" si="177"/>
        <v>—</v>
      </c>
      <c r="AE656" s="16">
        <f t="shared" si="178"/>
        <v>3.5842000000000001</v>
      </c>
      <c r="AF656" s="16">
        <f t="shared" si="179"/>
        <v>3.5674000000000001</v>
      </c>
      <c r="AG656" s="16">
        <f t="shared" si="180"/>
        <v>3.4489000000000001</v>
      </c>
      <c r="AH656" s="16" t="str">
        <f t="shared" si="181"/>
        <v>1B</v>
      </c>
      <c r="AI656" s="16">
        <f t="shared" si="182"/>
        <v>3.4790000000000001</v>
      </c>
      <c r="AJ656" s="16">
        <f t="shared" si="183"/>
        <v>3.5169999999999999</v>
      </c>
      <c r="AK656" s="16">
        <f t="shared" si="184"/>
        <v>3.5876000000000001</v>
      </c>
      <c r="AL656" s="16">
        <f t="shared" si="185"/>
        <v>3.6093999999999999</v>
      </c>
      <c r="AM656" s="16">
        <f t="shared" si="186"/>
        <v>3.75</v>
      </c>
      <c r="AR656" s="17"/>
      <c r="AS656" s="77"/>
    </row>
    <row r="657" spans="3:45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187"/>
        <v>0</v>
      </c>
      <c r="U657" s="16">
        <f t="shared" si="187"/>
        <v>0</v>
      </c>
      <c r="W657" s="16" t="str">
        <f t="shared" si="171"/>
        <v>33⁄4–4</v>
      </c>
      <c r="X657" s="16" t="str">
        <f t="shared" si="172"/>
        <v>UNC</v>
      </c>
      <c r="Y657" s="16" t="str">
        <f t="shared" si="173"/>
        <v>2A</v>
      </c>
      <c r="Z657" s="16" t="str">
        <f>CONCATENATE(Table6[[#This Row],[Column1]]," ",Table6[[#This Row],[Column2]]," ",Table6[[#This Row],[Column3]])</f>
        <v>33⁄4–4 UNC 2A</v>
      </c>
      <c r="AA657" s="16">
        <f t="shared" si="174"/>
        <v>3.3999999999999998E-3</v>
      </c>
      <c r="AB657" s="16">
        <f t="shared" si="175"/>
        <v>3.7465999999999999</v>
      </c>
      <c r="AC657" s="16">
        <f t="shared" si="176"/>
        <v>3.7227999999999999</v>
      </c>
      <c r="AD657" s="16">
        <f t="shared" si="177"/>
        <v>3.7109000000000001</v>
      </c>
      <c r="AE657" s="16">
        <f t="shared" si="178"/>
        <v>3.5842000000000001</v>
      </c>
      <c r="AF657" s="16">
        <f t="shared" si="179"/>
        <v>3.573</v>
      </c>
      <c r="AG657" s="16">
        <f t="shared" si="180"/>
        <v>3.4489000000000001</v>
      </c>
      <c r="AH657" s="16" t="str">
        <f t="shared" si="181"/>
        <v>2B</v>
      </c>
      <c r="AI657" s="16">
        <f t="shared" si="182"/>
        <v>3.4790000000000001</v>
      </c>
      <c r="AJ657" s="16">
        <f t="shared" si="183"/>
        <v>3.5169999999999999</v>
      </c>
      <c r="AK657" s="16">
        <f t="shared" si="184"/>
        <v>3.5876000000000001</v>
      </c>
      <c r="AL657" s="16">
        <f t="shared" si="185"/>
        <v>3.6021000000000001</v>
      </c>
      <c r="AM657" s="16">
        <f t="shared" si="186"/>
        <v>3.75</v>
      </c>
      <c r="AR657" s="17"/>
      <c r="AS657" s="77"/>
    </row>
    <row r="658" spans="3:45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187"/>
        <v>0</v>
      </c>
      <c r="U658" s="16">
        <f t="shared" si="187"/>
        <v>0</v>
      </c>
      <c r="W658" s="16" t="str">
        <f t="shared" si="171"/>
        <v>33⁄4–4</v>
      </c>
      <c r="X658" s="16" t="str">
        <f t="shared" si="172"/>
        <v>UNC</v>
      </c>
      <c r="Y658" s="16" t="str">
        <f t="shared" si="173"/>
        <v>3A</v>
      </c>
      <c r="Z658" s="16" t="str">
        <f>CONCATENATE(Table6[[#This Row],[Column1]]," ",Table6[[#This Row],[Column2]]," ",Table6[[#This Row],[Column3]])</f>
        <v>33⁄4–4 UNC 3A</v>
      </c>
      <c r="AA658" s="16">
        <f t="shared" si="174"/>
        <v>0</v>
      </c>
      <c r="AB658" s="16">
        <f t="shared" si="175"/>
        <v>3.75</v>
      </c>
      <c r="AC658" s="16">
        <f t="shared" si="176"/>
        <v>3.7262</v>
      </c>
      <c r="AD658" s="16" t="str">
        <f t="shared" si="177"/>
        <v>—</v>
      </c>
      <c r="AE658" s="16">
        <f t="shared" si="178"/>
        <v>3.5876000000000001</v>
      </c>
      <c r="AF658" s="16">
        <f t="shared" si="179"/>
        <v>3.5792000000000002</v>
      </c>
      <c r="AG658" s="16">
        <f t="shared" si="180"/>
        <v>3.4523000000000001</v>
      </c>
      <c r="AH658" s="16" t="str">
        <f t="shared" si="181"/>
        <v>3B</v>
      </c>
      <c r="AI658" s="16">
        <f t="shared" si="182"/>
        <v>3.4790000000000001</v>
      </c>
      <c r="AJ658" s="16">
        <f t="shared" si="183"/>
        <v>3.5093999999999999</v>
      </c>
      <c r="AK658" s="16">
        <f t="shared" si="184"/>
        <v>3.5876000000000001</v>
      </c>
      <c r="AL658" s="16">
        <f t="shared" si="185"/>
        <v>3.5985</v>
      </c>
      <c r="AM658" s="16">
        <f t="shared" si="186"/>
        <v>3.75</v>
      </c>
      <c r="AR658" s="17"/>
      <c r="AS658" s="77"/>
    </row>
    <row r="659" spans="3:45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187"/>
        <v>33⁄4–6</v>
      </c>
      <c r="U659" s="16" t="str">
        <f t="shared" si="187"/>
        <v>UN</v>
      </c>
      <c r="W659" s="16" t="str">
        <f t="shared" si="171"/>
        <v>33⁄4–6</v>
      </c>
      <c r="X659" s="16" t="str">
        <f t="shared" si="172"/>
        <v>UN</v>
      </c>
      <c r="Y659" s="16" t="str">
        <f t="shared" si="173"/>
        <v>2A</v>
      </c>
      <c r="Z659" s="16" t="str">
        <f>CONCATENATE(Table6[[#This Row],[Column1]]," ",Table6[[#This Row],[Column2]]," ",Table6[[#This Row],[Column3]])</f>
        <v>33⁄4–6 UN 2A</v>
      </c>
      <c r="AA659" s="16">
        <f t="shared" si="174"/>
        <v>2.8999999999999998E-3</v>
      </c>
      <c r="AB659" s="16">
        <f t="shared" si="175"/>
        <v>3.7471000000000001</v>
      </c>
      <c r="AC659" s="16">
        <f t="shared" si="176"/>
        <v>3.7288999999999999</v>
      </c>
      <c r="AD659" s="16" t="str">
        <f t="shared" si="177"/>
        <v>—</v>
      </c>
      <c r="AE659" s="16">
        <f t="shared" si="178"/>
        <v>3.6387999999999998</v>
      </c>
      <c r="AF659" s="16">
        <f t="shared" si="179"/>
        <v>3.629</v>
      </c>
      <c r="AG659" s="16">
        <f t="shared" si="180"/>
        <v>3.5487000000000002</v>
      </c>
      <c r="AH659" s="16" t="str">
        <f t="shared" si="181"/>
        <v>2B</v>
      </c>
      <c r="AI659" s="16">
        <f t="shared" si="182"/>
        <v>3.57</v>
      </c>
      <c r="AJ659" s="16">
        <f t="shared" si="183"/>
        <v>3.6</v>
      </c>
      <c r="AK659" s="16">
        <f t="shared" si="184"/>
        <v>3.6417000000000002</v>
      </c>
      <c r="AL659" s="16">
        <f t="shared" si="185"/>
        <v>3.6543999999999999</v>
      </c>
      <c r="AM659" s="16">
        <f t="shared" si="186"/>
        <v>3.75</v>
      </c>
      <c r="AR659" s="17"/>
      <c r="AS659" s="77"/>
    </row>
    <row r="660" spans="3:45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187"/>
        <v>0</v>
      </c>
      <c r="U660" s="16">
        <f t="shared" si="187"/>
        <v>0</v>
      </c>
      <c r="W660" s="16" t="str">
        <f t="shared" si="171"/>
        <v>33⁄4–6</v>
      </c>
      <c r="X660" s="16" t="str">
        <f t="shared" si="172"/>
        <v>UN</v>
      </c>
      <c r="Y660" s="16" t="str">
        <f t="shared" si="173"/>
        <v>3A</v>
      </c>
      <c r="Z660" s="16" t="str">
        <f>CONCATENATE(Table6[[#This Row],[Column1]]," ",Table6[[#This Row],[Column2]]," ",Table6[[#This Row],[Column3]])</f>
        <v>33⁄4–6 UN 3A</v>
      </c>
      <c r="AA660" s="16">
        <f t="shared" si="174"/>
        <v>0</v>
      </c>
      <c r="AB660" s="16">
        <f t="shared" si="175"/>
        <v>3.75</v>
      </c>
      <c r="AC660" s="16">
        <f t="shared" si="176"/>
        <v>3.7317999999999998</v>
      </c>
      <c r="AD660" s="16" t="str">
        <f t="shared" si="177"/>
        <v>—</v>
      </c>
      <c r="AE660" s="16">
        <f t="shared" si="178"/>
        <v>3.6417000000000002</v>
      </c>
      <c r="AF660" s="16">
        <f t="shared" si="179"/>
        <v>3.6343999999999999</v>
      </c>
      <c r="AG660" s="16">
        <f t="shared" si="180"/>
        <v>3.5516000000000001</v>
      </c>
      <c r="AH660" s="16" t="str">
        <f t="shared" si="181"/>
        <v>3B</v>
      </c>
      <c r="AI660" s="16">
        <f t="shared" si="182"/>
        <v>3.57</v>
      </c>
      <c r="AJ660" s="16">
        <f t="shared" si="183"/>
        <v>3.5895999999999999</v>
      </c>
      <c r="AK660" s="16">
        <f t="shared" si="184"/>
        <v>3.6417000000000002</v>
      </c>
      <c r="AL660" s="16">
        <f t="shared" si="185"/>
        <v>3.6511999999999998</v>
      </c>
      <c r="AM660" s="16">
        <f t="shared" si="186"/>
        <v>3.75</v>
      </c>
      <c r="AR660" s="17"/>
      <c r="AS660" s="77"/>
    </row>
    <row r="661" spans="3:45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187"/>
        <v>33⁄4–8</v>
      </c>
      <c r="U661" s="16" t="str">
        <f t="shared" si="187"/>
        <v>UN</v>
      </c>
      <c r="W661" s="16" t="str">
        <f t="shared" si="171"/>
        <v>33⁄4–8</v>
      </c>
      <c r="X661" s="16" t="str">
        <f t="shared" si="172"/>
        <v>UN</v>
      </c>
      <c r="Y661" s="16" t="str">
        <f t="shared" si="173"/>
        <v>2A</v>
      </c>
      <c r="Z661" s="16" t="str">
        <f>CONCATENATE(Table6[[#This Row],[Column1]]," ",Table6[[#This Row],[Column2]]," ",Table6[[#This Row],[Column3]])</f>
        <v>33⁄4–8 UN 2A</v>
      </c>
      <c r="AA661" s="16">
        <f t="shared" si="174"/>
        <v>2.7000000000000001E-3</v>
      </c>
      <c r="AB661" s="16">
        <f t="shared" si="175"/>
        <v>3.7473000000000001</v>
      </c>
      <c r="AC661" s="16">
        <f t="shared" si="176"/>
        <v>3.7323</v>
      </c>
      <c r="AD661" s="16">
        <f t="shared" si="177"/>
        <v>3.7248000000000001</v>
      </c>
      <c r="AE661" s="16">
        <f t="shared" si="178"/>
        <v>3.6661000000000001</v>
      </c>
      <c r="AF661" s="16">
        <f t="shared" si="179"/>
        <v>3.6570999999999998</v>
      </c>
      <c r="AG661" s="16">
        <f t="shared" si="180"/>
        <v>3.5985</v>
      </c>
      <c r="AH661" s="16" t="str">
        <f t="shared" si="181"/>
        <v>2B</v>
      </c>
      <c r="AI661" s="16">
        <f t="shared" si="182"/>
        <v>3.6150000000000002</v>
      </c>
      <c r="AJ661" s="16">
        <f t="shared" si="183"/>
        <v>3.64</v>
      </c>
      <c r="AK661" s="16">
        <f t="shared" si="184"/>
        <v>3.6688000000000001</v>
      </c>
      <c r="AL661" s="16">
        <f t="shared" si="185"/>
        <v>3.6804999999999999</v>
      </c>
      <c r="AM661" s="16">
        <f t="shared" si="186"/>
        <v>3.75</v>
      </c>
      <c r="AR661" s="17"/>
      <c r="AS661" s="77"/>
    </row>
    <row r="662" spans="3:45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187"/>
        <v>0</v>
      </c>
      <c r="U662" s="16">
        <f t="shared" si="187"/>
        <v>0</v>
      </c>
      <c r="W662" s="16" t="str">
        <f t="shared" si="171"/>
        <v>33⁄4–8</v>
      </c>
      <c r="X662" s="16" t="str">
        <f t="shared" si="172"/>
        <v>UN</v>
      </c>
      <c r="Y662" s="16" t="str">
        <f t="shared" si="173"/>
        <v>3A</v>
      </c>
      <c r="Z662" s="16" t="str">
        <f>CONCATENATE(Table6[[#This Row],[Column1]]," ",Table6[[#This Row],[Column2]]," ",Table6[[#This Row],[Column3]])</f>
        <v>33⁄4–8 UN 3A</v>
      </c>
      <c r="AA662" s="16">
        <f t="shared" si="174"/>
        <v>0</v>
      </c>
      <c r="AB662" s="16">
        <f t="shared" si="175"/>
        <v>3.75</v>
      </c>
      <c r="AC662" s="16">
        <f t="shared" si="176"/>
        <v>3.7349999999999999</v>
      </c>
      <c r="AD662" s="16" t="str">
        <f t="shared" si="177"/>
        <v>—</v>
      </c>
      <c r="AE662" s="16">
        <f t="shared" si="178"/>
        <v>3.6688000000000001</v>
      </c>
      <c r="AF662" s="16">
        <f t="shared" si="179"/>
        <v>3.6621000000000001</v>
      </c>
      <c r="AG662" s="16">
        <f t="shared" si="180"/>
        <v>3.6012</v>
      </c>
      <c r="AH662" s="16" t="str">
        <f t="shared" si="181"/>
        <v>3B</v>
      </c>
      <c r="AI662" s="16">
        <f t="shared" si="182"/>
        <v>3.6150000000000002</v>
      </c>
      <c r="AJ662" s="16">
        <f t="shared" si="183"/>
        <v>3.6297000000000001</v>
      </c>
      <c r="AK662" s="16">
        <f t="shared" si="184"/>
        <v>3.6688000000000001</v>
      </c>
      <c r="AL662" s="16">
        <f t="shared" si="185"/>
        <v>3.6776</v>
      </c>
      <c r="AM662" s="16">
        <f t="shared" si="186"/>
        <v>3.75</v>
      </c>
      <c r="AR662" s="17"/>
      <c r="AS662" s="77"/>
    </row>
    <row r="663" spans="3:45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187"/>
        <v>33⁄4–10</v>
      </c>
      <c r="U663" s="16" t="str">
        <f t="shared" si="187"/>
        <v>UNS</v>
      </c>
      <c r="W663" s="16" t="str">
        <f t="shared" si="171"/>
        <v>33⁄4–10</v>
      </c>
      <c r="X663" s="16" t="str">
        <f t="shared" si="172"/>
        <v>UNS</v>
      </c>
      <c r="Y663" s="16" t="str">
        <f t="shared" si="173"/>
        <v>2A</v>
      </c>
      <c r="Z663" s="16" t="str">
        <f>CONCATENATE(Table6[[#This Row],[Column1]]," ",Table6[[#This Row],[Column2]]," ",Table6[[#This Row],[Column3]])</f>
        <v>33⁄4–10 UNS 2A</v>
      </c>
      <c r="AA663" s="16">
        <f t="shared" si="174"/>
        <v>2.0999999999999999E-3</v>
      </c>
      <c r="AB663" s="16">
        <f t="shared" si="175"/>
        <v>3.7479</v>
      </c>
      <c r="AC663" s="16">
        <f t="shared" si="176"/>
        <v>3.7349999999999999</v>
      </c>
      <c r="AD663" s="16" t="str">
        <f t="shared" si="177"/>
        <v>—</v>
      </c>
      <c r="AE663" s="16">
        <f t="shared" si="178"/>
        <v>3.6829000000000001</v>
      </c>
      <c r="AF663" s="16">
        <f t="shared" si="179"/>
        <v>3.6760000000000002</v>
      </c>
      <c r="AG663" s="16">
        <f t="shared" si="180"/>
        <v>3.6288999999999998</v>
      </c>
      <c r="AH663" s="16" t="str">
        <f t="shared" si="181"/>
        <v>2B</v>
      </c>
      <c r="AI663" s="16">
        <f t="shared" si="182"/>
        <v>3.6419999999999999</v>
      </c>
      <c r="AJ663" s="16">
        <f t="shared" si="183"/>
        <v>3.6629999999999998</v>
      </c>
      <c r="AK663" s="16">
        <f t="shared" si="184"/>
        <v>3.6850000000000001</v>
      </c>
      <c r="AL663" s="16">
        <f t="shared" si="185"/>
        <v>3.694</v>
      </c>
      <c r="AM663" s="16">
        <f t="shared" si="186"/>
        <v>3.75</v>
      </c>
      <c r="AR663" s="17"/>
      <c r="AS663" s="77"/>
    </row>
    <row r="664" spans="3:45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187"/>
        <v>33⁄4–12</v>
      </c>
      <c r="U664" s="16" t="str">
        <f t="shared" si="187"/>
        <v>UN</v>
      </c>
      <c r="W664" s="16" t="str">
        <f t="shared" si="171"/>
        <v>33⁄4–12</v>
      </c>
      <c r="X664" s="16" t="str">
        <f t="shared" si="172"/>
        <v>UN</v>
      </c>
      <c r="Y664" s="16" t="str">
        <f t="shared" si="173"/>
        <v>2A</v>
      </c>
      <c r="Z664" s="16" t="str">
        <f>CONCATENATE(Table6[[#This Row],[Column1]]," ",Table6[[#This Row],[Column2]]," ",Table6[[#This Row],[Column3]])</f>
        <v>33⁄4–12 UN 2A</v>
      </c>
      <c r="AA664" s="16">
        <f t="shared" si="174"/>
        <v>1.9E-3</v>
      </c>
      <c r="AB664" s="16">
        <f t="shared" si="175"/>
        <v>3.7481</v>
      </c>
      <c r="AC664" s="16">
        <f t="shared" si="176"/>
        <v>3.7366999999999999</v>
      </c>
      <c r="AD664" s="16" t="str">
        <f t="shared" si="177"/>
        <v>—</v>
      </c>
      <c r="AE664" s="16">
        <f t="shared" si="178"/>
        <v>3.694</v>
      </c>
      <c r="AF664" s="16">
        <f t="shared" si="179"/>
        <v>3.6876000000000002</v>
      </c>
      <c r="AG664" s="16">
        <f t="shared" si="180"/>
        <v>3.6488999999999998</v>
      </c>
      <c r="AH664" s="16" t="str">
        <f t="shared" si="181"/>
        <v>2B</v>
      </c>
      <c r="AI664" s="16">
        <f t="shared" si="182"/>
        <v>3.66</v>
      </c>
      <c r="AJ664" s="16">
        <f t="shared" si="183"/>
        <v>3.6779999999999999</v>
      </c>
      <c r="AK664" s="16">
        <f t="shared" si="184"/>
        <v>3.6959</v>
      </c>
      <c r="AL664" s="16">
        <f t="shared" si="185"/>
        <v>3.7042999999999999</v>
      </c>
      <c r="AM664" s="16">
        <f t="shared" si="186"/>
        <v>3.75</v>
      </c>
      <c r="AR664" s="17"/>
      <c r="AS664" s="77"/>
    </row>
    <row r="665" spans="3:45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187"/>
        <v>0</v>
      </c>
      <c r="U665" s="16">
        <f t="shared" si="187"/>
        <v>0</v>
      </c>
      <c r="W665" s="16" t="str">
        <f t="shared" si="171"/>
        <v>33⁄4–12</v>
      </c>
      <c r="X665" s="16" t="str">
        <f t="shared" si="172"/>
        <v>UN</v>
      </c>
      <c r="Y665" s="16" t="str">
        <f t="shared" si="173"/>
        <v>3A</v>
      </c>
      <c r="Z665" s="16" t="str">
        <f>CONCATENATE(Table6[[#This Row],[Column1]]," ",Table6[[#This Row],[Column2]]," ",Table6[[#This Row],[Column3]])</f>
        <v>33⁄4–12 UN 3A</v>
      </c>
      <c r="AA665" s="16">
        <f t="shared" si="174"/>
        <v>0</v>
      </c>
      <c r="AB665" s="16">
        <f t="shared" si="175"/>
        <v>3.75</v>
      </c>
      <c r="AC665" s="16">
        <f t="shared" si="176"/>
        <v>3.7385999999999999</v>
      </c>
      <c r="AD665" s="16" t="str">
        <f t="shared" si="177"/>
        <v>—</v>
      </c>
      <c r="AE665" s="16">
        <f t="shared" si="178"/>
        <v>3.6959</v>
      </c>
      <c r="AF665" s="16">
        <f t="shared" si="179"/>
        <v>3.6911</v>
      </c>
      <c r="AG665" s="16">
        <f t="shared" si="180"/>
        <v>3.6507999999999998</v>
      </c>
      <c r="AH665" s="16" t="str">
        <f t="shared" si="181"/>
        <v>3B</v>
      </c>
      <c r="AI665" s="16">
        <f t="shared" si="182"/>
        <v>3.66</v>
      </c>
      <c r="AJ665" s="16">
        <f t="shared" si="183"/>
        <v>3.6698</v>
      </c>
      <c r="AK665" s="16">
        <f t="shared" si="184"/>
        <v>3.6959</v>
      </c>
      <c r="AL665" s="16">
        <f t="shared" si="185"/>
        <v>3.7021999999999999</v>
      </c>
      <c r="AM665" s="16">
        <f t="shared" si="186"/>
        <v>3.75</v>
      </c>
      <c r="AR665" s="17"/>
      <c r="AS665" s="77"/>
    </row>
    <row r="666" spans="3:45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187"/>
        <v>33⁄4–14</v>
      </c>
      <c r="U666" s="16" t="str">
        <f t="shared" si="187"/>
        <v>UNS</v>
      </c>
      <c r="W666" s="16" t="str">
        <f t="shared" si="171"/>
        <v>33⁄4–14</v>
      </c>
      <c r="X666" s="16" t="str">
        <f t="shared" si="172"/>
        <v>UNS</v>
      </c>
      <c r="Y666" s="16" t="str">
        <f t="shared" si="173"/>
        <v>2A</v>
      </c>
      <c r="Z666" s="16" t="str">
        <f>CONCATENATE(Table6[[#This Row],[Column1]]," ",Table6[[#This Row],[Column2]]," ",Table6[[#This Row],[Column3]])</f>
        <v>33⁄4–14 UNS 2A</v>
      </c>
      <c r="AA666" s="16">
        <f t="shared" si="174"/>
        <v>1.8E-3</v>
      </c>
      <c r="AB666" s="16">
        <f t="shared" si="175"/>
        <v>3.7482000000000002</v>
      </c>
      <c r="AC666" s="16">
        <f t="shared" si="176"/>
        <v>3.7378999999999998</v>
      </c>
      <c r="AD666" s="16" t="str">
        <f t="shared" si="177"/>
        <v>—</v>
      </c>
      <c r="AE666" s="16">
        <f t="shared" si="178"/>
        <v>3.7018</v>
      </c>
      <c r="AF666" s="16">
        <f t="shared" si="179"/>
        <v>3.6957</v>
      </c>
      <c r="AG666" s="16">
        <f t="shared" si="180"/>
        <v>3.6631999999999998</v>
      </c>
      <c r="AH666" s="16" t="str">
        <f t="shared" si="181"/>
        <v>2B</v>
      </c>
      <c r="AI666" s="16">
        <f t="shared" si="182"/>
        <v>3.673</v>
      </c>
      <c r="AJ666" s="16">
        <f t="shared" si="183"/>
        <v>3.6880000000000002</v>
      </c>
      <c r="AK666" s="16">
        <f t="shared" si="184"/>
        <v>3.7035999999999998</v>
      </c>
      <c r="AL666" s="16">
        <f t="shared" si="185"/>
        <v>3.7115</v>
      </c>
      <c r="AM666" s="16">
        <f t="shared" si="186"/>
        <v>3.75</v>
      </c>
      <c r="AR666" s="17"/>
      <c r="AS666" s="77"/>
    </row>
    <row r="667" spans="3:45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si="187"/>
        <v>33⁄4–16</v>
      </c>
      <c r="U667" s="16" t="str">
        <f t="shared" si="187"/>
        <v>UN</v>
      </c>
      <c r="W667" s="16" t="str">
        <f t="shared" si="171"/>
        <v>33⁄4–16</v>
      </c>
      <c r="X667" s="16" t="str">
        <f t="shared" si="172"/>
        <v>UN</v>
      </c>
      <c r="Y667" s="16" t="str">
        <f t="shared" si="173"/>
        <v>2A</v>
      </c>
      <c r="Z667" s="16" t="str">
        <f>CONCATENATE(Table6[[#This Row],[Column1]]," ",Table6[[#This Row],[Column2]]," ",Table6[[#This Row],[Column3]])</f>
        <v>33⁄4–16 UN 2A</v>
      </c>
      <c r="AA667" s="16">
        <f t="shared" si="174"/>
        <v>1.6999999999999999E-3</v>
      </c>
      <c r="AB667" s="16">
        <f t="shared" si="175"/>
        <v>3.7483</v>
      </c>
      <c r="AC667" s="16">
        <f t="shared" si="176"/>
        <v>3.7389000000000001</v>
      </c>
      <c r="AD667" s="16" t="str">
        <f t="shared" si="177"/>
        <v>—</v>
      </c>
      <c r="AE667" s="16">
        <f t="shared" si="178"/>
        <v>3.7077</v>
      </c>
      <c r="AF667" s="16">
        <f t="shared" si="179"/>
        <v>3.7019000000000002</v>
      </c>
      <c r="AG667" s="16">
        <f t="shared" si="180"/>
        <v>3.6738</v>
      </c>
      <c r="AH667" s="16" t="str">
        <f t="shared" si="181"/>
        <v>2B</v>
      </c>
      <c r="AI667" s="16">
        <f t="shared" si="182"/>
        <v>3.6819999999999999</v>
      </c>
      <c r="AJ667" s="16">
        <f t="shared" si="183"/>
        <v>3.6960000000000002</v>
      </c>
      <c r="AK667" s="16">
        <f t="shared" si="184"/>
        <v>3.7094</v>
      </c>
      <c r="AL667" s="16">
        <f t="shared" si="185"/>
        <v>3.7168999999999999</v>
      </c>
      <c r="AM667" s="16">
        <f t="shared" si="186"/>
        <v>3.75</v>
      </c>
      <c r="AR667" s="17"/>
      <c r="AS667" s="77"/>
    </row>
    <row r="668" spans="3:45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187"/>
        <v>0</v>
      </c>
      <c r="U668" s="16">
        <f t="shared" si="187"/>
        <v>0</v>
      </c>
      <c r="W668" s="16" t="str">
        <f t="shared" si="171"/>
        <v>33⁄4–16</v>
      </c>
      <c r="X668" s="16" t="str">
        <f t="shared" si="172"/>
        <v>UN</v>
      </c>
      <c r="Y668" s="16" t="str">
        <f t="shared" si="173"/>
        <v>3A</v>
      </c>
      <c r="Z668" s="16" t="str">
        <f>CONCATENATE(Table6[[#This Row],[Column1]]," ",Table6[[#This Row],[Column2]]," ",Table6[[#This Row],[Column3]])</f>
        <v>33⁄4–16 UN 3A</v>
      </c>
      <c r="AA668" s="16">
        <f t="shared" si="174"/>
        <v>0</v>
      </c>
      <c r="AB668" s="16">
        <f t="shared" si="175"/>
        <v>3.75</v>
      </c>
      <c r="AC668" s="16">
        <f t="shared" si="176"/>
        <v>3.7406000000000001</v>
      </c>
      <c r="AD668" s="16" t="str">
        <f t="shared" si="177"/>
        <v>—</v>
      </c>
      <c r="AE668" s="16">
        <f t="shared" si="178"/>
        <v>3.7094</v>
      </c>
      <c r="AF668" s="16">
        <f t="shared" si="179"/>
        <v>3.7050999999999998</v>
      </c>
      <c r="AG668" s="16">
        <f t="shared" si="180"/>
        <v>3.6755</v>
      </c>
      <c r="AH668" s="16" t="str">
        <f t="shared" si="181"/>
        <v>3B</v>
      </c>
      <c r="AI668" s="16">
        <f t="shared" si="182"/>
        <v>3.6819999999999999</v>
      </c>
      <c r="AJ668" s="16">
        <f t="shared" si="183"/>
        <v>3.6907999999999999</v>
      </c>
      <c r="AK668" s="16">
        <f t="shared" si="184"/>
        <v>3.7094</v>
      </c>
      <c r="AL668" s="16">
        <f t="shared" si="185"/>
        <v>3.7149999999999999</v>
      </c>
      <c r="AM668" s="16">
        <f t="shared" si="186"/>
        <v>3.75</v>
      </c>
      <c r="AR668" s="17"/>
      <c r="AS668" s="77"/>
    </row>
    <row r="669" spans="3:45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187"/>
        <v>33⁄4–18</v>
      </c>
      <c r="U669" s="16" t="str">
        <f t="shared" si="187"/>
        <v>UNS</v>
      </c>
      <c r="W669" s="16" t="str">
        <f t="shared" si="171"/>
        <v>33⁄4–18</v>
      </c>
      <c r="X669" s="16" t="str">
        <f t="shared" si="172"/>
        <v>UNS</v>
      </c>
      <c r="Y669" s="16" t="str">
        <f t="shared" si="173"/>
        <v>2A</v>
      </c>
      <c r="Z669" s="16" t="str">
        <f>CONCATENATE(Table6[[#This Row],[Column1]]," ",Table6[[#This Row],[Column2]]," ",Table6[[#This Row],[Column3]])</f>
        <v>33⁄4–18 UNS 2A</v>
      </c>
      <c r="AA669" s="16">
        <f t="shared" si="174"/>
        <v>1.6999999999999999E-3</v>
      </c>
      <c r="AB669" s="16">
        <f t="shared" si="175"/>
        <v>3.7483</v>
      </c>
      <c r="AC669" s="16">
        <f t="shared" si="176"/>
        <v>3.7395999999999998</v>
      </c>
      <c r="AD669" s="16" t="str">
        <f t="shared" si="177"/>
        <v>—</v>
      </c>
      <c r="AE669" s="16">
        <f t="shared" si="178"/>
        <v>3.7122000000000002</v>
      </c>
      <c r="AF669" s="16">
        <f t="shared" si="179"/>
        <v>3.7067000000000001</v>
      </c>
      <c r="AG669" s="16">
        <f t="shared" si="180"/>
        <v>3.6821999999999999</v>
      </c>
      <c r="AH669" s="16" t="str">
        <f t="shared" si="181"/>
        <v>2B</v>
      </c>
      <c r="AI669" s="16">
        <f t="shared" si="182"/>
        <v>3.69</v>
      </c>
      <c r="AJ669" s="16">
        <f t="shared" si="183"/>
        <v>3.7029999999999998</v>
      </c>
      <c r="AK669" s="16">
        <f t="shared" si="184"/>
        <v>3.7139000000000002</v>
      </c>
      <c r="AL669" s="16">
        <f t="shared" si="185"/>
        <v>3.7210999999999999</v>
      </c>
      <c r="AM669" s="16">
        <f t="shared" si="186"/>
        <v>3.75</v>
      </c>
      <c r="AR669" s="17"/>
      <c r="AS669" s="77"/>
    </row>
    <row r="670" spans="3:45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187"/>
        <v>37⁄8–6</v>
      </c>
      <c r="U670" s="16" t="str">
        <f t="shared" si="187"/>
        <v>UN</v>
      </c>
      <c r="W670" s="16" t="str">
        <f t="shared" si="171"/>
        <v>37⁄8–6</v>
      </c>
      <c r="X670" s="16" t="str">
        <f t="shared" si="172"/>
        <v>UN</v>
      </c>
      <c r="Y670" s="16" t="str">
        <f t="shared" si="173"/>
        <v>2A</v>
      </c>
      <c r="Z670" s="16" t="str">
        <f>CONCATENATE(Table6[[#This Row],[Column1]]," ",Table6[[#This Row],[Column2]]," ",Table6[[#This Row],[Column3]])</f>
        <v>37⁄8–6 UN 2A</v>
      </c>
      <c r="AA670" s="16">
        <f t="shared" si="174"/>
        <v>3.0000000000000001E-3</v>
      </c>
      <c r="AB670" s="16">
        <f t="shared" si="175"/>
        <v>3.8719999999999999</v>
      </c>
      <c r="AC670" s="16">
        <f t="shared" si="176"/>
        <v>3.8538000000000001</v>
      </c>
      <c r="AD670" s="16" t="str">
        <f t="shared" si="177"/>
        <v>—</v>
      </c>
      <c r="AE670" s="16">
        <f t="shared" si="178"/>
        <v>3.7637</v>
      </c>
      <c r="AF670" s="16">
        <f t="shared" si="179"/>
        <v>3.7538</v>
      </c>
      <c r="AG670" s="16">
        <f t="shared" si="180"/>
        <v>3.6736</v>
      </c>
      <c r="AH670" s="16" t="str">
        <f t="shared" si="181"/>
        <v>2B</v>
      </c>
      <c r="AI670" s="16">
        <f t="shared" si="182"/>
        <v>3.6949999999999998</v>
      </c>
      <c r="AJ670" s="16">
        <f t="shared" si="183"/>
        <v>3.7250000000000001</v>
      </c>
      <c r="AK670" s="16">
        <f t="shared" si="184"/>
        <v>3.7667000000000002</v>
      </c>
      <c r="AL670" s="16">
        <f t="shared" si="185"/>
        <v>3.7795000000000001</v>
      </c>
      <c r="AM670" s="16">
        <f t="shared" si="186"/>
        <v>3.875</v>
      </c>
      <c r="AR670" s="17"/>
      <c r="AS670" s="77"/>
    </row>
    <row r="671" spans="3:45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187"/>
        <v>0</v>
      </c>
      <c r="U671" s="16">
        <f t="shared" si="187"/>
        <v>0</v>
      </c>
      <c r="W671" s="16" t="str">
        <f t="shared" si="171"/>
        <v>37⁄8–6</v>
      </c>
      <c r="X671" s="16" t="str">
        <f t="shared" si="172"/>
        <v>UN</v>
      </c>
      <c r="Y671" s="16" t="str">
        <f t="shared" si="173"/>
        <v>3A</v>
      </c>
      <c r="Z671" s="16" t="str">
        <f>CONCATENATE(Table6[[#This Row],[Column1]]," ",Table6[[#This Row],[Column2]]," ",Table6[[#This Row],[Column3]])</f>
        <v>37⁄8–6 UN 3A</v>
      </c>
      <c r="AA671" s="16">
        <f t="shared" si="174"/>
        <v>0</v>
      </c>
      <c r="AB671" s="16">
        <f t="shared" si="175"/>
        <v>3.875</v>
      </c>
      <c r="AC671" s="16">
        <f t="shared" si="176"/>
        <v>3.8567999999999998</v>
      </c>
      <c r="AD671" s="16" t="str">
        <f t="shared" si="177"/>
        <v>—</v>
      </c>
      <c r="AE671" s="16">
        <f t="shared" si="178"/>
        <v>3.7667000000000002</v>
      </c>
      <c r="AF671" s="16">
        <f t="shared" si="179"/>
        <v>3.7593000000000001</v>
      </c>
      <c r="AG671" s="16">
        <f t="shared" si="180"/>
        <v>3.6766000000000001</v>
      </c>
      <c r="AH671" s="16" t="str">
        <f t="shared" si="181"/>
        <v>3B</v>
      </c>
      <c r="AI671" s="16">
        <f t="shared" si="182"/>
        <v>3.6949999999999998</v>
      </c>
      <c r="AJ671" s="16">
        <f t="shared" si="183"/>
        <v>3.7145999999999999</v>
      </c>
      <c r="AK671" s="16">
        <f t="shared" si="184"/>
        <v>3.7667000000000002</v>
      </c>
      <c r="AL671" s="16">
        <f t="shared" si="185"/>
        <v>3.7763</v>
      </c>
      <c r="AM671" s="16">
        <f t="shared" si="186"/>
        <v>3.875</v>
      </c>
      <c r="AR671" s="17"/>
      <c r="AS671" s="77"/>
    </row>
    <row r="672" spans="3:45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187"/>
        <v>37⁄8–8</v>
      </c>
      <c r="U672" s="16" t="str">
        <f t="shared" si="187"/>
        <v>UN</v>
      </c>
      <c r="W672" s="16" t="str">
        <f t="shared" si="171"/>
        <v>37⁄8–8</v>
      </c>
      <c r="X672" s="16" t="str">
        <f t="shared" si="172"/>
        <v>UN</v>
      </c>
      <c r="Y672" s="16" t="str">
        <f t="shared" si="173"/>
        <v>2A</v>
      </c>
      <c r="Z672" s="16" t="str">
        <f>CONCATENATE(Table6[[#This Row],[Column1]]," ",Table6[[#This Row],[Column2]]," ",Table6[[#This Row],[Column3]])</f>
        <v>37⁄8–8 UN 2A</v>
      </c>
      <c r="AA672" s="16">
        <f t="shared" si="174"/>
        <v>2.7000000000000001E-3</v>
      </c>
      <c r="AB672" s="16">
        <f t="shared" si="175"/>
        <v>3.8723000000000001</v>
      </c>
      <c r="AC672" s="16">
        <f t="shared" si="176"/>
        <v>3.8573</v>
      </c>
      <c r="AD672" s="16" t="str">
        <f t="shared" si="177"/>
        <v>—</v>
      </c>
      <c r="AE672" s="16">
        <f t="shared" si="178"/>
        <v>3.7911000000000001</v>
      </c>
      <c r="AF672" s="16">
        <f t="shared" si="179"/>
        <v>3.782</v>
      </c>
      <c r="AG672" s="16">
        <f t="shared" si="180"/>
        <v>3.7235</v>
      </c>
      <c r="AH672" s="16" t="str">
        <f t="shared" si="181"/>
        <v>2B</v>
      </c>
      <c r="AI672" s="16">
        <f t="shared" si="182"/>
        <v>3.74</v>
      </c>
      <c r="AJ672" s="16">
        <f t="shared" si="183"/>
        <v>3.7650000000000001</v>
      </c>
      <c r="AK672" s="16">
        <f t="shared" si="184"/>
        <v>3.7938000000000001</v>
      </c>
      <c r="AL672" s="16">
        <f t="shared" si="185"/>
        <v>3.8056000000000001</v>
      </c>
      <c r="AM672" s="16">
        <f t="shared" si="186"/>
        <v>3.875</v>
      </c>
      <c r="AR672" s="17"/>
      <c r="AS672" s="77"/>
    </row>
    <row r="673" spans="3:45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187"/>
        <v>0</v>
      </c>
      <c r="U673" s="16">
        <f t="shared" si="187"/>
        <v>0</v>
      </c>
      <c r="W673" s="16" t="str">
        <f t="shared" si="171"/>
        <v>37⁄8–8</v>
      </c>
      <c r="X673" s="16" t="str">
        <f t="shared" si="172"/>
        <v>UN</v>
      </c>
      <c r="Y673" s="16" t="str">
        <f t="shared" si="173"/>
        <v>3A</v>
      </c>
      <c r="Z673" s="16" t="str">
        <f>CONCATENATE(Table6[[#This Row],[Column1]]," ",Table6[[#This Row],[Column2]]," ",Table6[[#This Row],[Column3]])</f>
        <v>37⁄8–8 UN 3A</v>
      </c>
      <c r="AA673" s="16">
        <f t="shared" si="174"/>
        <v>0</v>
      </c>
      <c r="AB673" s="16">
        <f t="shared" si="175"/>
        <v>3.875</v>
      </c>
      <c r="AC673" s="16">
        <f t="shared" si="176"/>
        <v>3.86</v>
      </c>
      <c r="AD673" s="16" t="str">
        <f t="shared" si="177"/>
        <v>—</v>
      </c>
      <c r="AE673" s="16">
        <f t="shared" si="178"/>
        <v>3.7938000000000001</v>
      </c>
      <c r="AF673" s="16">
        <f t="shared" si="179"/>
        <v>3.7869999999999999</v>
      </c>
      <c r="AG673" s="16">
        <f t="shared" si="180"/>
        <v>3.7262</v>
      </c>
      <c r="AH673" s="16" t="str">
        <f t="shared" si="181"/>
        <v>3B</v>
      </c>
      <c r="AI673" s="16">
        <f t="shared" si="182"/>
        <v>3.74</v>
      </c>
      <c r="AJ673" s="16">
        <f t="shared" si="183"/>
        <v>3.7547000000000001</v>
      </c>
      <c r="AK673" s="16">
        <f t="shared" si="184"/>
        <v>3.7938000000000001</v>
      </c>
      <c r="AL673" s="16">
        <f t="shared" si="185"/>
        <v>3.8026</v>
      </c>
      <c r="AM673" s="16">
        <f t="shared" si="186"/>
        <v>3.875</v>
      </c>
      <c r="AR673" s="17"/>
      <c r="AS673" s="77"/>
    </row>
    <row r="674" spans="3:45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187"/>
        <v>37⁄8–12</v>
      </c>
      <c r="U674" s="16" t="str">
        <f t="shared" si="187"/>
        <v>UN</v>
      </c>
      <c r="W674" s="16" t="str">
        <f t="shared" si="171"/>
        <v>37⁄8–12</v>
      </c>
      <c r="X674" s="16" t="str">
        <f t="shared" si="172"/>
        <v>UN</v>
      </c>
      <c r="Y674" s="16" t="str">
        <f t="shared" si="173"/>
        <v>2A</v>
      </c>
      <c r="Z674" s="16" t="str">
        <f>CONCATENATE(Table6[[#This Row],[Column1]]," ",Table6[[#This Row],[Column2]]," ",Table6[[#This Row],[Column3]])</f>
        <v>37⁄8–12 UN 2A</v>
      </c>
      <c r="AA674" s="16">
        <f t="shared" si="174"/>
        <v>2E-3</v>
      </c>
      <c r="AB674" s="16">
        <f t="shared" si="175"/>
        <v>3.8730000000000002</v>
      </c>
      <c r="AC674" s="16">
        <f t="shared" si="176"/>
        <v>3.8616000000000001</v>
      </c>
      <c r="AD674" s="16" t="str">
        <f t="shared" si="177"/>
        <v>—</v>
      </c>
      <c r="AE674" s="16">
        <f t="shared" si="178"/>
        <v>3.8189000000000002</v>
      </c>
      <c r="AF674" s="16">
        <f t="shared" si="179"/>
        <v>3.8123999999999998</v>
      </c>
      <c r="AG674" s="16">
        <f t="shared" si="180"/>
        <v>3.7738</v>
      </c>
      <c r="AH674" s="16" t="str">
        <f t="shared" si="181"/>
        <v>2B</v>
      </c>
      <c r="AI674" s="16">
        <f t="shared" si="182"/>
        <v>3.7850000000000001</v>
      </c>
      <c r="AJ674" s="16">
        <f t="shared" si="183"/>
        <v>3.8029999999999999</v>
      </c>
      <c r="AK674" s="16">
        <f t="shared" si="184"/>
        <v>3.8209</v>
      </c>
      <c r="AL674" s="16">
        <f t="shared" si="185"/>
        <v>3.8294000000000001</v>
      </c>
      <c r="AM674" s="16">
        <f t="shared" si="186"/>
        <v>3.875</v>
      </c>
      <c r="AR674" s="17"/>
      <c r="AS674" s="77"/>
    </row>
    <row r="675" spans="3:45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187"/>
        <v>0</v>
      </c>
      <c r="U675" s="16">
        <f t="shared" si="187"/>
        <v>0</v>
      </c>
      <c r="W675" s="16" t="str">
        <f t="shared" si="171"/>
        <v>37⁄8–12</v>
      </c>
      <c r="X675" s="16" t="str">
        <f t="shared" si="172"/>
        <v>UN</v>
      </c>
      <c r="Y675" s="16" t="str">
        <f t="shared" si="173"/>
        <v>3A</v>
      </c>
      <c r="Z675" s="16" t="str">
        <f>CONCATENATE(Table6[[#This Row],[Column1]]," ",Table6[[#This Row],[Column2]]," ",Table6[[#This Row],[Column3]])</f>
        <v>37⁄8–12 UN 3A</v>
      </c>
      <c r="AA675" s="16">
        <f t="shared" si="174"/>
        <v>0</v>
      </c>
      <c r="AB675" s="16">
        <f t="shared" si="175"/>
        <v>3.875</v>
      </c>
      <c r="AC675" s="16">
        <f t="shared" si="176"/>
        <v>3.8635999999999999</v>
      </c>
      <c r="AD675" s="16" t="str">
        <f t="shared" si="177"/>
        <v>—</v>
      </c>
      <c r="AE675" s="16">
        <f t="shared" si="178"/>
        <v>3.8209</v>
      </c>
      <c r="AF675" s="16">
        <f t="shared" si="179"/>
        <v>3.8159999999999998</v>
      </c>
      <c r="AG675" s="16">
        <f t="shared" si="180"/>
        <v>3.7757999999999998</v>
      </c>
      <c r="AH675" s="16" t="str">
        <f t="shared" si="181"/>
        <v>3B</v>
      </c>
      <c r="AI675" s="16">
        <f t="shared" si="182"/>
        <v>3.7850000000000001</v>
      </c>
      <c r="AJ675" s="16">
        <f t="shared" si="183"/>
        <v>3.7948</v>
      </c>
      <c r="AK675" s="16">
        <f t="shared" si="184"/>
        <v>3.8209</v>
      </c>
      <c r="AL675" s="16">
        <f t="shared" si="185"/>
        <v>3.8273000000000001</v>
      </c>
      <c r="AM675" s="16">
        <f t="shared" si="186"/>
        <v>3.875</v>
      </c>
      <c r="AR675" s="17"/>
      <c r="AS675" s="77"/>
    </row>
    <row r="676" spans="3:45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187"/>
        <v>37⁄8–16</v>
      </c>
      <c r="U676" s="16" t="str">
        <f t="shared" si="187"/>
        <v>UN</v>
      </c>
      <c r="W676" s="16" t="str">
        <f t="shared" si="171"/>
        <v>37⁄8–16</v>
      </c>
      <c r="X676" s="16" t="str">
        <f t="shared" si="172"/>
        <v>UN</v>
      </c>
      <c r="Y676" s="16" t="str">
        <f t="shared" si="173"/>
        <v>2A</v>
      </c>
      <c r="Z676" s="16" t="str">
        <f>CONCATENATE(Table6[[#This Row],[Column1]]," ",Table6[[#This Row],[Column2]]," ",Table6[[#This Row],[Column3]])</f>
        <v>37⁄8–16 UN 2A</v>
      </c>
      <c r="AA676" s="16">
        <f t="shared" si="174"/>
        <v>1.8E-3</v>
      </c>
      <c r="AB676" s="16">
        <f t="shared" si="175"/>
        <v>3.8732000000000002</v>
      </c>
      <c r="AC676" s="16">
        <f t="shared" si="176"/>
        <v>3.8637999999999999</v>
      </c>
      <c r="AD676" s="16" t="str">
        <f t="shared" si="177"/>
        <v>—</v>
      </c>
      <c r="AE676" s="16">
        <f t="shared" si="178"/>
        <v>3.8325999999999998</v>
      </c>
      <c r="AF676" s="16">
        <f t="shared" si="179"/>
        <v>3.8267000000000002</v>
      </c>
      <c r="AG676" s="16">
        <f t="shared" si="180"/>
        <v>3.7987000000000002</v>
      </c>
      <c r="AH676" s="16" t="str">
        <f t="shared" si="181"/>
        <v>2B</v>
      </c>
      <c r="AI676" s="16">
        <f t="shared" si="182"/>
        <v>3.8069999999999999</v>
      </c>
      <c r="AJ676" s="16">
        <f t="shared" si="183"/>
        <v>3.8210000000000002</v>
      </c>
      <c r="AK676" s="16">
        <f t="shared" si="184"/>
        <v>3.8344</v>
      </c>
      <c r="AL676" s="16">
        <f t="shared" si="185"/>
        <v>3.8420000000000001</v>
      </c>
      <c r="AM676" s="16">
        <f t="shared" si="186"/>
        <v>3.875</v>
      </c>
      <c r="AR676" s="17"/>
      <c r="AS676" s="77"/>
    </row>
    <row r="677" spans="3:45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187"/>
        <v>0</v>
      </c>
      <c r="U677" s="16">
        <f t="shared" si="187"/>
        <v>0</v>
      </c>
      <c r="W677" s="16" t="str">
        <f t="shared" si="171"/>
        <v>37⁄8–16</v>
      </c>
      <c r="X677" s="16" t="str">
        <f t="shared" si="172"/>
        <v>UN</v>
      </c>
      <c r="Y677" s="16" t="str">
        <f t="shared" si="173"/>
        <v>3A</v>
      </c>
      <c r="Z677" s="16" t="str">
        <f>CONCATENATE(Table6[[#This Row],[Column1]]," ",Table6[[#This Row],[Column2]]," ",Table6[[#This Row],[Column3]])</f>
        <v>37⁄8–16 UN 3A</v>
      </c>
      <c r="AA677" s="16">
        <f t="shared" si="174"/>
        <v>0</v>
      </c>
      <c r="AB677" s="16">
        <f t="shared" si="175"/>
        <v>3.875</v>
      </c>
      <c r="AC677" s="16">
        <f t="shared" si="176"/>
        <v>3.8656000000000001</v>
      </c>
      <c r="AD677" s="16" t="str">
        <f t="shared" si="177"/>
        <v>—</v>
      </c>
      <c r="AE677" s="16">
        <f t="shared" si="178"/>
        <v>3.8344</v>
      </c>
      <c r="AF677" s="16">
        <f t="shared" si="179"/>
        <v>3.83</v>
      </c>
      <c r="AG677" s="16">
        <f t="shared" si="180"/>
        <v>3.8005</v>
      </c>
      <c r="AH677" s="16" t="str">
        <f t="shared" si="181"/>
        <v>3B</v>
      </c>
      <c r="AI677" s="16">
        <f t="shared" si="182"/>
        <v>3.8069999999999999</v>
      </c>
      <c r="AJ677" s="16">
        <f t="shared" si="183"/>
        <v>3.8157999999999999</v>
      </c>
      <c r="AK677" s="16">
        <f t="shared" si="184"/>
        <v>3.8344</v>
      </c>
      <c r="AL677" s="16">
        <f t="shared" si="185"/>
        <v>3.8401000000000001</v>
      </c>
      <c r="AM677" s="16">
        <f t="shared" si="186"/>
        <v>3.875</v>
      </c>
      <c r="AR677" s="17"/>
      <c r="AS677" s="77"/>
    </row>
    <row r="678" spans="3:45" x14ac:dyDescent="0.25">
      <c r="C678" s="16" t="s">
        <v>903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187"/>
        <v>4–4</v>
      </c>
      <c r="U678" s="16" t="str">
        <f t="shared" si="187"/>
        <v>UNC</v>
      </c>
      <c r="W678" s="16" t="str">
        <f t="shared" si="171"/>
        <v>4–4</v>
      </c>
      <c r="X678" s="16" t="str">
        <f t="shared" si="172"/>
        <v>UNC</v>
      </c>
      <c r="Y678" s="16" t="str">
        <f t="shared" si="173"/>
        <v>1A</v>
      </c>
      <c r="Z678" s="16" t="str">
        <f>CONCATENATE(Table6[[#This Row],[Column1]]," ",Table6[[#This Row],[Column2]]," ",Table6[[#This Row],[Column3]])</f>
        <v>4–4 UNC 1A</v>
      </c>
      <c r="AA678" s="16">
        <f t="shared" si="174"/>
        <v>3.3999999999999998E-3</v>
      </c>
      <c r="AB678" s="16">
        <f t="shared" si="175"/>
        <v>3.9965999999999999</v>
      </c>
      <c r="AC678" s="16">
        <f t="shared" si="176"/>
        <v>3.9609000000000001</v>
      </c>
      <c r="AD678" s="16" t="str">
        <f t="shared" si="177"/>
        <v>—</v>
      </c>
      <c r="AE678" s="16">
        <f t="shared" si="178"/>
        <v>3.8342000000000001</v>
      </c>
      <c r="AF678" s="16">
        <f t="shared" si="179"/>
        <v>3.8172000000000001</v>
      </c>
      <c r="AG678" s="16">
        <f t="shared" si="180"/>
        <v>3.6989000000000001</v>
      </c>
      <c r="AH678" s="16" t="str">
        <f t="shared" si="181"/>
        <v>1B</v>
      </c>
      <c r="AI678" s="16">
        <f t="shared" si="182"/>
        <v>3.7290000000000001</v>
      </c>
      <c r="AJ678" s="16">
        <f t="shared" si="183"/>
        <v>3.7669999999999999</v>
      </c>
      <c r="AK678" s="16">
        <f t="shared" si="184"/>
        <v>3.8376000000000001</v>
      </c>
      <c r="AL678" s="16">
        <f t="shared" si="185"/>
        <v>3.8597000000000001</v>
      </c>
      <c r="AM678" s="16">
        <f t="shared" si="186"/>
        <v>4</v>
      </c>
      <c r="AR678" s="17"/>
      <c r="AS678" s="77"/>
    </row>
    <row r="679" spans="3:45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187"/>
        <v>0</v>
      </c>
      <c r="U679" s="16">
        <f t="shared" si="187"/>
        <v>0</v>
      </c>
      <c r="W679" s="16" t="str">
        <f t="shared" si="171"/>
        <v>4–4</v>
      </c>
      <c r="X679" s="16" t="str">
        <f t="shared" si="172"/>
        <v>UNC</v>
      </c>
      <c r="Y679" s="16" t="str">
        <f t="shared" si="173"/>
        <v>2A</v>
      </c>
      <c r="Z679" s="16" t="str">
        <f>CONCATENATE(Table6[[#This Row],[Column1]]," ",Table6[[#This Row],[Column2]]," ",Table6[[#This Row],[Column3]])</f>
        <v>4–4 UNC 2A</v>
      </c>
      <c r="AA679" s="16">
        <f t="shared" si="174"/>
        <v>3.3999999999999998E-3</v>
      </c>
      <c r="AB679" s="16">
        <f t="shared" si="175"/>
        <v>3.9965999999999999</v>
      </c>
      <c r="AC679" s="16">
        <f t="shared" si="176"/>
        <v>3.9727999999999999</v>
      </c>
      <c r="AD679" s="16">
        <f t="shared" si="177"/>
        <v>3.9609000000000001</v>
      </c>
      <c r="AE679" s="16">
        <f t="shared" si="178"/>
        <v>3.8342000000000001</v>
      </c>
      <c r="AF679" s="16">
        <f t="shared" si="179"/>
        <v>3.8229000000000002</v>
      </c>
      <c r="AG679" s="16">
        <f t="shared" si="180"/>
        <v>3.6989000000000001</v>
      </c>
      <c r="AH679" s="16" t="str">
        <f t="shared" si="181"/>
        <v>2B</v>
      </c>
      <c r="AI679" s="16">
        <f t="shared" si="182"/>
        <v>3.7290000000000001</v>
      </c>
      <c r="AJ679" s="16">
        <f t="shared" si="183"/>
        <v>3.7669999999999999</v>
      </c>
      <c r="AK679" s="16">
        <f t="shared" si="184"/>
        <v>3.8376000000000001</v>
      </c>
      <c r="AL679" s="16">
        <f t="shared" si="185"/>
        <v>3.8523000000000001</v>
      </c>
      <c r="AM679" s="16">
        <f t="shared" si="186"/>
        <v>4</v>
      </c>
      <c r="AR679" s="17"/>
      <c r="AS679" s="77"/>
    </row>
    <row r="680" spans="3:45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187"/>
        <v>0</v>
      </c>
      <c r="U680" s="16">
        <f t="shared" si="187"/>
        <v>0</v>
      </c>
      <c r="W680" s="16" t="str">
        <f t="shared" si="171"/>
        <v>4–4</v>
      </c>
      <c r="X680" s="16" t="str">
        <f t="shared" si="172"/>
        <v>UNC</v>
      </c>
      <c r="Y680" s="16" t="str">
        <f t="shared" si="173"/>
        <v>3A</v>
      </c>
      <c r="Z680" s="16" t="str">
        <f>CONCATENATE(Table6[[#This Row],[Column1]]," ",Table6[[#This Row],[Column2]]," ",Table6[[#This Row],[Column3]])</f>
        <v>4–4 UNC 3A</v>
      </c>
      <c r="AA680" s="16">
        <f t="shared" si="174"/>
        <v>0</v>
      </c>
      <c r="AB680" s="16">
        <f t="shared" si="175"/>
        <v>4</v>
      </c>
      <c r="AC680" s="16">
        <f t="shared" si="176"/>
        <v>3.9762</v>
      </c>
      <c r="AD680" s="16" t="str">
        <f t="shared" si="177"/>
        <v>—</v>
      </c>
      <c r="AE680" s="16">
        <f t="shared" si="178"/>
        <v>3.8376000000000001</v>
      </c>
      <c r="AF680" s="16">
        <f t="shared" si="179"/>
        <v>3.8290999999999999</v>
      </c>
      <c r="AG680" s="16">
        <f t="shared" si="180"/>
        <v>3.7023000000000001</v>
      </c>
      <c r="AH680" s="16" t="str">
        <f t="shared" si="181"/>
        <v>3B</v>
      </c>
      <c r="AI680" s="16">
        <f t="shared" si="182"/>
        <v>3.7290000000000001</v>
      </c>
      <c r="AJ680" s="16">
        <f t="shared" si="183"/>
        <v>3.7593999999999999</v>
      </c>
      <c r="AK680" s="16">
        <f t="shared" si="184"/>
        <v>3.8376000000000001</v>
      </c>
      <c r="AL680" s="16">
        <f t="shared" si="185"/>
        <v>3.8487</v>
      </c>
      <c r="AM680" s="16">
        <f t="shared" si="186"/>
        <v>4</v>
      </c>
      <c r="AR680" s="17"/>
      <c r="AS680" s="77"/>
    </row>
    <row r="681" spans="3:45" x14ac:dyDescent="0.25">
      <c r="C681" s="16" t="s">
        <v>904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187"/>
        <v>4–6</v>
      </c>
      <c r="U681" s="16" t="str">
        <f t="shared" si="187"/>
        <v>UN</v>
      </c>
      <c r="W681" s="16" t="str">
        <f t="shared" si="171"/>
        <v>4–6</v>
      </c>
      <c r="X681" s="16" t="str">
        <f t="shared" si="172"/>
        <v>UN</v>
      </c>
      <c r="Y681" s="16" t="str">
        <f t="shared" si="173"/>
        <v>2A</v>
      </c>
      <c r="Z681" s="16" t="str">
        <f>CONCATENATE(Table6[[#This Row],[Column1]]," ",Table6[[#This Row],[Column2]]," ",Table6[[#This Row],[Column3]])</f>
        <v>4–6 UN 2A</v>
      </c>
      <c r="AA681" s="16">
        <f t="shared" si="174"/>
        <v>3.0000000000000001E-3</v>
      </c>
      <c r="AB681" s="16">
        <f t="shared" si="175"/>
        <v>3.9969999999999999</v>
      </c>
      <c r="AC681" s="16">
        <f t="shared" si="176"/>
        <v>3.9788000000000001</v>
      </c>
      <c r="AD681" s="16" t="str">
        <f t="shared" si="177"/>
        <v>—</v>
      </c>
      <c r="AE681" s="16">
        <f t="shared" si="178"/>
        <v>3.8887</v>
      </c>
      <c r="AF681" s="16">
        <f t="shared" si="179"/>
        <v>3.8788</v>
      </c>
      <c r="AG681" s="16">
        <f t="shared" si="180"/>
        <v>3.7986</v>
      </c>
      <c r="AH681" s="16" t="str">
        <f t="shared" si="181"/>
        <v>2B</v>
      </c>
      <c r="AI681" s="16">
        <f t="shared" si="182"/>
        <v>3.82</v>
      </c>
      <c r="AJ681" s="16">
        <f t="shared" si="183"/>
        <v>3.85</v>
      </c>
      <c r="AK681" s="16">
        <f t="shared" si="184"/>
        <v>3.8917000000000002</v>
      </c>
      <c r="AL681" s="16">
        <f t="shared" si="185"/>
        <v>3.9045999999999998</v>
      </c>
      <c r="AM681" s="16">
        <f t="shared" si="186"/>
        <v>4</v>
      </c>
      <c r="AR681" s="17"/>
      <c r="AS681" s="77"/>
    </row>
    <row r="682" spans="3:45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187"/>
        <v>0</v>
      </c>
      <c r="U682" s="16">
        <f t="shared" si="187"/>
        <v>0</v>
      </c>
      <c r="W682" s="16" t="str">
        <f t="shared" si="171"/>
        <v>4–6</v>
      </c>
      <c r="X682" s="16" t="str">
        <f t="shared" si="172"/>
        <v>UN</v>
      </c>
      <c r="Y682" s="16" t="str">
        <f t="shared" si="173"/>
        <v>3A</v>
      </c>
      <c r="Z682" s="16" t="str">
        <f>CONCATENATE(Table6[[#This Row],[Column1]]," ",Table6[[#This Row],[Column2]]," ",Table6[[#This Row],[Column3]])</f>
        <v>4–6 UN 3A</v>
      </c>
      <c r="AA682" s="16">
        <f t="shared" si="174"/>
        <v>0</v>
      </c>
      <c r="AB682" s="16">
        <f t="shared" si="175"/>
        <v>4</v>
      </c>
      <c r="AC682" s="16">
        <f t="shared" si="176"/>
        <v>3.9817999999999998</v>
      </c>
      <c r="AD682" s="16" t="str">
        <f t="shared" si="177"/>
        <v>—</v>
      </c>
      <c r="AE682" s="16">
        <f t="shared" si="178"/>
        <v>3.8917000000000002</v>
      </c>
      <c r="AF682" s="16">
        <f t="shared" si="179"/>
        <v>3.8843000000000001</v>
      </c>
      <c r="AG682" s="16">
        <f t="shared" si="180"/>
        <v>3.8016000000000001</v>
      </c>
      <c r="AH682" s="16" t="str">
        <f t="shared" si="181"/>
        <v>3B</v>
      </c>
      <c r="AI682" s="16">
        <f t="shared" si="182"/>
        <v>3.82</v>
      </c>
      <c r="AJ682" s="16">
        <f t="shared" si="183"/>
        <v>3.8395999999999999</v>
      </c>
      <c r="AK682" s="16">
        <f t="shared" si="184"/>
        <v>3.8917000000000002</v>
      </c>
      <c r="AL682" s="16">
        <f t="shared" si="185"/>
        <v>3.9014000000000002</v>
      </c>
      <c r="AM682" s="16">
        <f t="shared" si="186"/>
        <v>4</v>
      </c>
      <c r="AR682" s="17"/>
      <c r="AS682" s="77"/>
    </row>
    <row r="683" spans="3:45" x14ac:dyDescent="0.25">
      <c r="C683" s="16" t="s">
        <v>905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187"/>
        <v>4–8</v>
      </c>
      <c r="U683" s="16" t="str">
        <f t="shared" si="187"/>
        <v>UN</v>
      </c>
      <c r="W683" s="16" t="str">
        <f t="shared" si="171"/>
        <v>4–8</v>
      </c>
      <c r="X683" s="16" t="str">
        <f t="shared" si="172"/>
        <v>UN</v>
      </c>
      <c r="Y683" s="16" t="str">
        <f t="shared" si="173"/>
        <v>2A</v>
      </c>
      <c r="Z683" s="16" t="str">
        <f>CONCATENATE(Table6[[#This Row],[Column1]]," ",Table6[[#This Row],[Column2]]," ",Table6[[#This Row],[Column3]])</f>
        <v>4–8 UN 2A</v>
      </c>
      <c r="AA683" s="16">
        <f t="shared" si="174"/>
        <v>2.7000000000000001E-3</v>
      </c>
      <c r="AB683" s="16">
        <f t="shared" si="175"/>
        <v>3.9973000000000001</v>
      </c>
      <c r="AC683" s="16">
        <f t="shared" si="176"/>
        <v>3.9823</v>
      </c>
      <c r="AD683" s="16">
        <f t="shared" si="177"/>
        <v>3.9748000000000001</v>
      </c>
      <c r="AE683" s="16">
        <f t="shared" si="178"/>
        <v>3.9161000000000001</v>
      </c>
      <c r="AF683" s="16">
        <f t="shared" si="179"/>
        <v>3.907</v>
      </c>
      <c r="AG683" s="16">
        <f t="shared" si="180"/>
        <v>3.8485</v>
      </c>
      <c r="AH683" s="16" t="str">
        <f t="shared" si="181"/>
        <v>2B</v>
      </c>
      <c r="AI683" s="16">
        <f t="shared" si="182"/>
        <v>3.8650000000000002</v>
      </c>
      <c r="AJ683" s="16">
        <f t="shared" si="183"/>
        <v>3.89</v>
      </c>
      <c r="AK683" s="16">
        <f t="shared" si="184"/>
        <v>3.9188000000000001</v>
      </c>
      <c r="AL683" s="16">
        <f t="shared" si="185"/>
        <v>3.9306999999999999</v>
      </c>
      <c r="AM683" s="16">
        <f t="shared" si="186"/>
        <v>4</v>
      </c>
      <c r="AR683" s="17"/>
      <c r="AS683" s="77"/>
    </row>
    <row r="684" spans="3:45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187"/>
        <v>0</v>
      </c>
      <c r="U684" s="16">
        <f t="shared" si="187"/>
        <v>0</v>
      </c>
      <c r="W684" s="16" t="str">
        <f t="shared" si="171"/>
        <v>4–8</v>
      </c>
      <c r="X684" s="16" t="str">
        <f t="shared" si="172"/>
        <v>UN</v>
      </c>
      <c r="Y684" s="16" t="str">
        <f t="shared" si="173"/>
        <v>3A</v>
      </c>
      <c r="Z684" s="16" t="str">
        <f>CONCATENATE(Table6[[#This Row],[Column1]]," ",Table6[[#This Row],[Column2]]," ",Table6[[#This Row],[Column3]])</f>
        <v>4–8 UN 3A</v>
      </c>
      <c r="AA684" s="16">
        <f t="shared" si="174"/>
        <v>0</v>
      </c>
      <c r="AB684" s="16">
        <f t="shared" si="175"/>
        <v>4</v>
      </c>
      <c r="AC684" s="16">
        <f t="shared" si="176"/>
        <v>3.9849999999999999</v>
      </c>
      <c r="AD684" s="16" t="str">
        <f t="shared" si="177"/>
        <v>—</v>
      </c>
      <c r="AE684" s="16">
        <f t="shared" si="178"/>
        <v>3.9188000000000001</v>
      </c>
      <c r="AF684" s="16">
        <f t="shared" si="179"/>
        <v>3.9119999999999999</v>
      </c>
      <c r="AG684" s="16">
        <f t="shared" si="180"/>
        <v>3.8512</v>
      </c>
      <c r="AH684" s="16" t="str">
        <f t="shared" si="181"/>
        <v>3B</v>
      </c>
      <c r="AI684" s="16">
        <f t="shared" si="182"/>
        <v>3.8650000000000002</v>
      </c>
      <c r="AJ684" s="16">
        <f t="shared" si="183"/>
        <v>3.8797000000000001</v>
      </c>
      <c r="AK684" s="16">
        <f t="shared" si="184"/>
        <v>3.9188000000000001</v>
      </c>
      <c r="AL684" s="16">
        <f t="shared" si="185"/>
        <v>3.9277000000000002</v>
      </c>
      <c r="AM684" s="16">
        <f t="shared" si="186"/>
        <v>4</v>
      </c>
      <c r="AR684" s="17"/>
      <c r="AS684" s="77"/>
    </row>
    <row r="685" spans="3:45" x14ac:dyDescent="0.25">
      <c r="C685" s="16" t="s">
        <v>906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187"/>
        <v>4–10</v>
      </c>
      <c r="U685" s="16" t="str">
        <f t="shared" si="187"/>
        <v>UNS</v>
      </c>
      <c r="W685" s="16" t="str">
        <f t="shared" si="171"/>
        <v>4–10</v>
      </c>
      <c r="X685" s="16" t="str">
        <f t="shared" si="172"/>
        <v>UNS</v>
      </c>
      <c r="Y685" s="16" t="str">
        <f t="shared" si="173"/>
        <v>2A</v>
      </c>
      <c r="Z685" s="16" t="str">
        <f>CONCATENATE(Table6[[#This Row],[Column1]]," ",Table6[[#This Row],[Column2]]," ",Table6[[#This Row],[Column3]])</f>
        <v>4–10 UNS 2A</v>
      </c>
      <c r="AA685" s="16">
        <f t="shared" si="174"/>
        <v>2.0999999999999999E-3</v>
      </c>
      <c r="AB685" s="16">
        <f t="shared" si="175"/>
        <v>3.9979</v>
      </c>
      <c r="AC685" s="16">
        <f t="shared" si="176"/>
        <v>3.9849999999999999</v>
      </c>
      <c r="AD685" s="16" t="str">
        <f t="shared" si="177"/>
        <v>—</v>
      </c>
      <c r="AE685" s="16">
        <f t="shared" si="178"/>
        <v>3.9329000000000001</v>
      </c>
      <c r="AF685" s="16">
        <f t="shared" si="179"/>
        <v>3.9258999999999999</v>
      </c>
      <c r="AG685" s="16">
        <f t="shared" si="180"/>
        <v>3.8767999999999998</v>
      </c>
      <c r="AH685" s="16" t="str">
        <f t="shared" si="181"/>
        <v>2B</v>
      </c>
      <c r="AI685" s="16">
        <f t="shared" si="182"/>
        <v>3.8919999999999999</v>
      </c>
      <c r="AJ685" s="16">
        <f t="shared" si="183"/>
        <v>3.9129999999999998</v>
      </c>
      <c r="AK685" s="16">
        <f t="shared" si="184"/>
        <v>3.9350000000000001</v>
      </c>
      <c r="AL685" s="16">
        <f t="shared" si="185"/>
        <v>3.9441000000000002</v>
      </c>
      <c r="AM685" s="16">
        <f t="shared" si="186"/>
        <v>4</v>
      </c>
      <c r="AR685" s="17"/>
      <c r="AS685" s="77"/>
    </row>
    <row r="686" spans="3:45" x14ac:dyDescent="0.25">
      <c r="C686" s="16" t="s">
        <v>907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187"/>
        <v>4–12</v>
      </c>
      <c r="U686" s="16" t="str">
        <f t="shared" si="187"/>
        <v>UN</v>
      </c>
      <c r="W686" s="16" t="str">
        <f t="shared" si="171"/>
        <v>4–12</v>
      </c>
      <c r="X686" s="16" t="str">
        <f t="shared" si="172"/>
        <v>UN</v>
      </c>
      <c r="Y686" s="16" t="str">
        <f t="shared" si="173"/>
        <v>2A</v>
      </c>
      <c r="Z686" s="16" t="str">
        <f>CONCATENATE(Table6[[#This Row],[Column1]]," ",Table6[[#This Row],[Column2]]," ",Table6[[#This Row],[Column3]])</f>
        <v>4–12 UN 2A</v>
      </c>
      <c r="AA686" s="16">
        <f t="shared" si="174"/>
        <v>2E-3</v>
      </c>
      <c r="AB686" s="16">
        <f t="shared" si="175"/>
        <v>3.9980000000000002</v>
      </c>
      <c r="AC686" s="16">
        <f t="shared" si="176"/>
        <v>3.9866000000000001</v>
      </c>
      <c r="AD686" s="16" t="str">
        <f t="shared" si="177"/>
        <v>—</v>
      </c>
      <c r="AE686" s="16">
        <f t="shared" si="178"/>
        <v>3.9439000000000002</v>
      </c>
      <c r="AF686" s="16">
        <f t="shared" si="179"/>
        <v>3.9373999999999998</v>
      </c>
      <c r="AG686" s="16">
        <f t="shared" si="180"/>
        <v>3.8988</v>
      </c>
      <c r="AH686" s="16" t="str">
        <f t="shared" si="181"/>
        <v>2B</v>
      </c>
      <c r="AI686" s="16">
        <f t="shared" si="182"/>
        <v>3.91</v>
      </c>
      <c r="AJ686" s="16">
        <f t="shared" si="183"/>
        <v>3.9279999999999999</v>
      </c>
      <c r="AK686" s="16">
        <f t="shared" si="184"/>
        <v>3.9459</v>
      </c>
      <c r="AL686" s="16">
        <f t="shared" si="185"/>
        <v>3.9544000000000001</v>
      </c>
      <c r="AM686" s="16">
        <f t="shared" si="186"/>
        <v>4</v>
      </c>
      <c r="AR686" s="17"/>
      <c r="AS686" s="77"/>
    </row>
    <row r="687" spans="3:45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187"/>
        <v>0</v>
      </c>
      <c r="U687" s="16">
        <f t="shared" si="187"/>
        <v>0</v>
      </c>
      <c r="W687" s="16" t="str">
        <f t="shared" si="171"/>
        <v>4–12</v>
      </c>
      <c r="X687" s="16" t="str">
        <f t="shared" si="172"/>
        <v>UN</v>
      </c>
      <c r="Y687" s="16" t="str">
        <f t="shared" si="173"/>
        <v>3A</v>
      </c>
      <c r="Z687" s="16" t="str">
        <f>CONCATENATE(Table6[[#This Row],[Column1]]," ",Table6[[#This Row],[Column2]]," ",Table6[[#This Row],[Column3]])</f>
        <v>4–12 UN 3A</v>
      </c>
      <c r="AA687" s="16">
        <f t="shared" si="174"/>
        <v>0</v>
      </c>
      <c r="AB687" s="16">
        <f t="shared" si="175"/>
        <v>4</v>
      </c>
      <c r="AC687" s="16">
        <f t="shared" si="176"/>
        <v>3.9885999999999999</v>
      </c>
      <c r="AD687" s="16" t="str">
        <f t="shared" si="177"/>
        <v>—</v>
      </c>
      <c r="AE687" s="16">
        <f t="shared" si="178"/>
        <v>3.9459</v>
      </c>
      <c r="AF687" s="16">
        <f t="shared" si="179"/>
        <v>3.9409999999999998</v>
      </c>
      <c r="AG687" s="16">
        <f t="shared" si="180"/>
        <v>3.9007999999999998</v>
      </c>
      <c r="AH687" s="16" t="str">
        <f t="shared" si="181"/>
        <v>3B</v>
      </c>
      <c r="AI687" s="16">
        <f t="shared" si="182"/>
        <v>3.91</v>
      </c>
      <c r="AJ687" s="16">
        <f t="shared" si="183"/>
        <v>3.9198</v>
      </c>
      <c r="AK687" s="16">
        <f t="shared" si="184"/>
        <v>3.9459</v>
      </c>
      <c r="AL687" s="16">
        <f t="shared" si="185"/>
        <v>3.9523000000000001</v>
      </c>
      <c r="AM687" s="16">
        <f t="shared" si="186"/>
        <v>4</v>
      </c>
      <c r="AR687" s="17"/>
      <c r="AS687" s="77"/>
    </row>
    <row r="688" spans="3:45" x14ac:dyDescent="0.25">
      <c r="C688" s="16" t="s">
        <v>908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187"/>
        <v>4–14</v>
      </c>
      <c r="U688" s="16" t="str">
        <f t="shared" si="187"/>
        <v>UNS</v>
      </c>
      <c r="W688" s="16" t="str">
        <f t="shared" si="171"/>
        <v>4–14</v>
      </c>
      <c r="X688" s="16" t="str">
        <f t="shared" si="172"/>
        <v>UNS</v>
      </c>
      <c r="Y688" s="16" t="str">
        <f t="shared" si="173"/>
        <v>2A</v>
      </c>
      <c r="Z688" s="16" t="str">
        <f>CONCATENATE(Table6[[#This Row],[Column1]]," ",Table6[[#This Row],[Column2]]," ",Table6[[#This Row],[Column3]])</f>
        <v>4–14 UNS 2A</v>
      </c>
      <c r="AA688" s="16">
        <f t="shared" si="174"/>
        <v>1.8E-3</v>
      </c>
      <c r="AB688" s="16">
        <f t="shared" si="175"/>
        <v>3.9982000000000002</v>
      </c>
      <c r="AC688" s="16">
        <f t="shared" si="176"/>
        <v>3.9878999999999998</v>
      </c>
      <c r="AD688" s="16" t="str">
        <f t="shared" si="177"/>
        <v>—</v>
      </c>
      <c r="AE688" s="16">
        <f t="shared" si="178"/>
        <v>3.9518</v>
      </c>
      <c r="AF688" s="16">
        <f t="shared" si="179"/>
        <v>3.9456000000000002</v>
      </c>
      <c r="AG688" s="16">
        <f t="shared" si="180"/>
        <v>3.9131999999999998</v>
      </c>
      <c r="AH688" s="16" t="str">
        <f t="shared" si="181"/>
        <v>2B</v>
      </c>
      <c r="AI688" s="16">
        <f t="shared" si="182"/>
        <v>3.923</v>
      </c>
      <c r="AJ688" s="16">
        <f t="shared" si="183"/>
        <v>3.9380000000000002</v>
      </c>
      <c r="AK688" s="16">
        <f t="shared" si="184"/>
        <v>3.9535999999999998</v>
      </c>
      <c r="AL688" s="16">
        <f t="shared" si="185"/>
        <v>3.9615999999999998</v>
      </c>
      <c r="AM688" s="16">
        <f t="shared" si="186"/>
        <v>4</v>
      </c>
      <c r="AR688" s="17"/>
      <c r="AS688" s="77"/>
    </row>
    <row r="689" spans="3:45" x14ac:dyDescent="0.25">
      <c r="C689" s="16" t="s">
        <v>909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187"/>
        <v>4–16</v>
      </c>
      <c r="U689" s="16" t="str">
        <f t="shared" si="187"/>
        <v>UN</v>
      </c>
      <c r="W689" s="16" t="str">
        <f t="shared" si="171"/>
        <v>4–16</v>
      </c>
      <c r="X689" s="16" t="str">
        <f t="shared" si="172"/>
        <v>UN</v>
      </c>
      <c r="Y689" s="16" t="str">
        <f t="shared" si="173"/>
        <v>2A</v>
      </c>
      <c r="Z689" s="16" t="str">
        <f>CONCATENATE(Table6[[#This Row],[Column1]]," ",Table6[[#This Row],[Column2]]," ",Table6[[#This Row],[Column3]])</f>
        <v>4–16 UN 2A</v>
      </c>
      <c r="AA689" s="16">
        <f t="shared" si="174"/>
        <v>1.8E-3</v>
      </c>
      <c r="AB689" s="16">
        <f t="shared" si="175"/>
        <v>3.9982000000000002</v>
      </c>
      <c r="AC689" s="16">
        <f t="shared" si="176"/>
        <v>3.9887999999999999</v>
      </c>
      <c r="AD689" s="16" t="str">
        <f t="shared" si="177"/>
        <v>—</v>
      </c>
      <c r="AE689" s="16">
        <f t="shared" si="178"/>
        <v>3.9575999999999998</v>
      </c>
      <c r="AF689" s="16">
        <f t="shared" si="179"/>
        <v>3.9517000000000002</v>
      </c>
      <c r="AG689" s="16">
        <f t="shared" si="180"/>
        <v>3.9237000000000002</v>
      </c>
      <c r="AH689" s="16" t="str">
        <f t="shared" si="181"/>
        <v>2B</v>
      </c>
      <c r="AI689" s="16">
        <f t="shared" si="182"/>
        <v>3.9319999999999999</v>
      </c>
      <c r="AJ689" s="16">
        <f t="shared" si="183"/>
        <v>3.9460000000000002</v>
      </c>
      <c r="AK689" s="16">
        <f t="shared" si="184"/>
        <v>3.9594</v>
      </c>
      <c r="AL689" s="16">
        <f t="shared" si="185"/>
        <v>3.9670000000000001</v>
      </c>
      <c r="AM689" s="16">
        <f t="shared" si="186"/>
        <v>4</v>
      </c>
      <c r="AR689" s="17"/>
      <c r="AS689" s="77"/>
    </row>
    <row r="690" spans="3:45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187"/>
        <v>0</v>
      </c>
      <c r="U690" s="16">
        <f t="shared" si="187"/>
        <v>0</v>
      </c>
      <c r="W690" s="16" t="str">
        <f t="shared" si="171"/>
        <v>4–16</v>
      </c>
      <c r="X690" s="16" t="str">
        <f t="shared" si="172"/>
        <v>UN</v>
      </c>
      <c r="Y690" s="16" t="str">
        <f t="shared" si="173"/>
        <v>3A</v>
      </c>
      <c r="Z690" s="16" t="str">
        <f>CONCATENATE(Table6[[#This Row],[Column1]]," ",Table6[[#This Row],[Column2]]," ",Table6[[#This Row],[Column3]])</f>
        <v>4–16 UN 3A</v>
      </c>
      <c r="AA690" s="16">
        <f t="shared" si="174"/>
        <v>0</v>
      </c>
      <c r="AB690" s="16">
        <f t="shared" si="175"/>
        <v>4</v>
      </c>
      <c r="AC690" s="16">
        <f t="shared" si="176"/>
        <v>3.9906000000000001</v>
      </c>
      <c r="AD690" s="16" t="str">
        <f t="shared" si="177"/>
        <v>—</v>
      </c>
      <c r="AE690" s="16">
        <f t="shared" si="178"/>
        <v>3.9594</v>
      </c>
      <c r="AF690" s="16">
        <f t="shared" si="179"/>
        <v>3.9550000000000001</v>
      </c>
      <c r="AG690" s="16">
        <f t="shared" si="180"/>
        <v>3.9255</v>
      </c>
      <c r="AH690" s="16" t="str">
        <f t="shared" si="181"/>
        <v>3B</v>
      </c>
      <c r="AI690" s="16">
        <f t="shared" si="182"/>
        <v>3.9319999999999999</v>
      </c>
      <c r="AJ690" s="16">
        <f t="shared" si="183"/>
        <v>3.9407999999999999</v>
      </c>
      <c r="AK690" s="16">
        <f t="shared" si="184"/>
        <v>3.9594</v>
      </c>
      <c r="AL690" s="16">
        <f t="shared" si="185"/>
        <v>3.9651000000000001</v>
      </c>
      <c r="AM690" s="16">
        <f t="shared" si="186"/>
        <v>4</v>
      </c>
      <c r="AR690" s="17"/>
      <c r="AS690" s="77"/>
    </row>
    <row r="691" spans="3:45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187"/>
        <v>41⁄4–10</v>
      </c>
      <c r="U691" s="16" t="str">
        <f t="shared" si="187"/>
        <v>UNS</v>
      </c>
      <c r="W691" s="16" t="str">
        <f t="shared" si="171"/>
        <v>41⁄4–10</v>
      </c>
      <c r="X691" s="16" t="str">
        <f t="shared" si="172"/>
        <v>UNS</v>
      </c>
      <c r="Y691" s="16" t="str">
        <f t="shared" si="173"/>
        <v>2A</v>
      </c>
      <c r="Z691" s="16" t="str">
        <f>CONCATENATE(Table6[[#This Row],[Column1]]," ",Table6[[#This Row],[Column2]]," ",Table6[[#This Row],[Column3]])</f>
        <v>41⁄4–10 UNS 2A</v>
      </c>
      <c r="AA691" s="16">
        <f t="shared" si="174"/>
        <v>2.0999999999999999E-3</v>
      </c>
      <c r="AB691" s="16">
        <f t="shared" si="175"/>
        <v>4.2478999999999996</v>
      </c>
      <c r="AC691" s="16">
        <f t="shared" si="176"/>
        <v>4.2350000000000003</v>
      </c>
      <c r="AD691" s="16" t="str">
        <f t="shared" si="177"/>
        <v>—</v>
      </c>
      <c r="AE691" s="16">
        <f t="shared" si="178"/>
        <v>4.1829000000000001</v>
      </c>
      <c r="AF691" s="16">
        <f t="shared" si="179"/>
        <v>4.1759000000000004</v>
      </c>
      <c r="AG691" s="16">
        <f t="shared" si="180"/>
        <v>4.1288999999999998</v>
      </c>
      <c r="AH691" s="16" t="str">
        <f t="shared" si="181"/>
        <v>2B</v>
      </c>
      <c r="AI691" s="16">
        <f t="shared" si="182"/>
        <v>4.1420000000000003</v>
      </c>
      <c r="AJ691" s="16">
        <f t="shared" si="183"/>
        <v>4.1630000000000003</v>
      </c>
      <c r="AK691" s="16">
        <f t="shared" si="184"/>
        <v>4.1849999999999996</v>
      </c>
      <c r="AL691" s="16">
        <f t="shared" si="185"/>
        <v>4.1940999999999997</v>
      </c>
      <c r="AM691" s="16">
        <f t="shared" si="186"/>
        <v>4.25</v>
      </c>
      <c r="AR691" s="17"/>
      <c r="AS691" s="77"/>
    </row>
    <row r="692" spans="3:45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187"/>
        <v>41⁄4–14</v>
      </c>
      <c r="U692" s="16" t="str">
        <f t="shared" si="187"/>
        <v>UNS</v>
      </c>
      <c r="W692" s="16" t="str">
        <f t="shared" si="171"/>
        <v>41⁄4–14</v>
      </c>
      <c r="X692" s="16" t="str">
        <f t="shared" si="172"/>
        <v>UNS</v>
      </c>
      <c r="Y692" s="16" t="str">
        <f t="shared" si="173"/>
        <v>2A</v>
      </c>
      <c r="Z692" s="16" t="str">
        <f>CONCATENATE(Table6[[#This Row],[Column1]]," ",Table6[[#This Row],[Column2]]," ",Table6[[#This Row],[Column3]])</f>
        <v>41⁄4–14 UNS 2A</v>
      </c>
      <c r="AA692" s="16">
        <f t="shared" si="174"/>
        <v>1.8E-3</v>
      </c>
      <c r="AB692" s="16">
        <f t="shared" si="175"/>
        <v>4.2481999999999998</v>
      </c>
      <c r="AC692" s="16">
        <f t="shared" si="176"/>
        <v>4.2378999999999998</v>
      </c>
      <c r="AD692" s="16" t="str">
        <f t="shared" si="177"/>
        <v>—</v>
      </c>
      <c r="AE692" s="16">
        <f t="shared" si="178"/>
        <v>4.2018000000000004</v>
      </c>
      <c r="AF692" s="16">
        <f t="shared" si="179"/>
        <v>4.1955999999999998</v>
      </c>
      <c r="AG692" s="16">
        <f t="shared" si="180"/>
        <v>4.1631999999999998</v>
      </c>
      <c r="AH692" s="16" t="str">
        <f t="shared" si="181"/>
        <v>2B</v>
      </c>
      <c r="AI692" s="16">
        <f t="shared" si="182"/>
        <v>4.173</v>
      </c>
      <c r="AJ692" s="16">
        <f t="shared" si="183"/>
        <v>4.1879999999999997</v>
      </c>
      <c r="AK692" s="16">
        <f t="shared" si="184"/>
        <v>4.2035999999999998</v>
      </c>
      <c r="AL692" s="16">
        <f t="shared" si="185"/>
        <v>4.2115999999999998</v>
      </c>
      <c r="AM692" s="16">
        <f t="shared" si="186"/>
        <v>4.25</v>
      </c>
      <c r="AR692" s="17"/>
      <c r="AS692" s="77"/>
    </row>
    <row r="693" spans="3:45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187"/>
        <v>41⁄4–12</v>
      </c>
      <c r="U693" s="16" t="str">
        <f t="shared" si="187"/>
        <v>UN</v>
      </c>
      <c r="W693" s="16" t="str">
        <f t="shared" si="171"/>
        <v>41⁄4–12</v>
      </c>
      <c r="X693" s="16" t="str">
        <f t="shared" si="172"/>
        <v>UN</v>
      </c>
      <c r="Y693" s="16" t="str">
        <f t="shared" si="173"/>
        <v>2A</v>
      </c>
      <c r="Z693" s="16" t="str">
        <f>CONCATENATE(Table6[[#This Row],[Column1]]," ",Table6[[#This Row],[Column2]]," ",Table6[[#This Row],[Column3]])</f>
        <v>41⁄4–12 UN 2A</v>
      </c>
      <c r="AA693" s="16">
        <f t="shared" si="174"/>
        <v>2E-3</v>
      </c>
      <c r="AB693" s="16">
        <f t="shared" si="175"/>
        <v>4.2480000000000002</v>
      </c>
      <c r="AC693" s="16">
        <f t="shared" si="176"/>
        <v>4.2366000000000001</v>
      </c>
      <c r="AD693" s="16" t="str">
        <f t="shared" si="177"/>
        <v>—</v>
      </c>
      <c r="AE693" s="16">
        <f t="shared" si="178"/>
        <v>4.1939000000000002</v>
      </c>
      <c r="AF693" s="16">
        <f t="shared" si="179"/>
        <v>4.1874000000000002</v>
      </c>
      <c r="AG693" s="16">
        <f t="shared" si="180"/>
        <v>4.1487999999999996</v>
      </c>
      <c r="AH693" s="16" t="str">
        <f t="shared" si="181"/>
        <v>2B</v>
      </c>
      <c r="AI693" s="16">
        <f t="shared" si="182"/>
        <v>4.16</v>
      </c>
      <c r="AJ693" s="16">
        <f t="shared" si="183"/>
        <v>4.1779999999999999</v>
      </c>
      <c r="AK693" s="16">
        <f t="shared" si="184"/>
        <v>4.1959</v>
      </c>
      <c r="AL693" s="16">
        <f t="shared" si="185"/>
        <v>4.2043999999999997</v>
      </c>
      <c r="AM693" s="16">
        <f t="shared" si="186"/>
        <v>4.25</v>
      </c>
      <c r="AR693" s="17"/>
      <c r="AS693" s="77"/>
    </row>
    <row r="694" spans="3:45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187"/>
        <v>0</v>
      </c>
      <c r="U694" s="16">
        <f t="shared" si="187"/>
        <v>0</v>
      </c>
      <c r="W694" s="16" t="str">
        <f t="shared" si="171"/>
        <v>41⁄4–12</v>
      </c>
      <c r="X694" s="16" t="str">
        <f t="shared" si="172"/>
        <v>UN</v>
      </c>
      <c r="Y694" s="16" t="str">
        <f t="shared" si="173"/>
        <v>3A</v>
      </c>
      <c r="Z694" s="16" t="str">
        <f>CONCATENATE(Table6[[#This Row],[Column1]]," ",Table6[[#This Row],[Column2]]," ",Table6[[#This Row],[Column3]])</f>
        <v>41⁄4–12 UN 3A</v>
      </c>
      <c r="AA694" s="16">
        <f t="shared" si="174"/>
        <v>0</v>
      </c>
      <c r="AB694" s="16">
        <f t="shared" si="175"/>
        <v>4.25</v>
      </c>
      <c r="AC694" s="16">
        <f t="shared" si="176"/>
        <v>4.2385999999999999</v>
      </c>
      <c r="AD694" s="16" t="str">
        <f t="shared" si="177"/>
        <v>—</v>
      </c>
      <c r="AE694" s="16">
        <f t="shared" si="178"/>
        <v>4.1959</v>
      </c>
      <c r="AF694" s="16">
        <f t="shared" si="179"/>
        <v>4.1909999999999998</v>
      </c>
      <c r="AG694" s="16">
        <f t="shared" si="180"/>
        <v>4.1508000000000003</v>
      </c>
      <c r="AH694" s="16" t="str">
        <f t="shared" si="181"/>
        <v>3B</v>
      </c>
      <c r="AI694" s="16">
        <f t="shared" si="182"/>
        <v>4.16</v>
      </c>
      <c r="AJ694" s="16">
        <f t="shared" si="183"/>
        <v>4.1698000000000004</v>
      </c>
      <c r="AK694" s="16">
        <f t="shared" si="184"/>
        <v>4.1959</v>
      </c>
      <c r="AL694" s="16">
        <f t="shared" si="185"/>
        <v>4.2023000000000001</v>
      </c>
      <c r="AM694" s="16">
        <f t="shared" si="186"/>
        <v>4.25</v>
      </c>
      <c r="AR694" s="17"/>
      <c r="AS694" s="77"/>
    </row>
    <row r="695" spans="3:45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187"/>
        <v>41⁄4–16</v>
      </c>
      <c r="U695" s="16" t="str">
        <f t="shared" si="187"/>
        <v>UN</v>
      </c>
      <c r="W695" s="16" t="str">
        <f t="shared" si="171"/>
        <v>41⁄4–16</v>
      </c>
      <c r="X695" s="16" t="str">
        <f t="shared" si="172"/>
        <v>UN</v>
      </c>
      <c r="Y695" s="16" t="str">
        <f t="shared" si="173"/>
        <v>2A</v>
      </c>
      <c r="Z695" s="16" t="str">
        <f>CONCATENATE(Table6[[#This Row],[Column1]]," ",Table6[[#This Row],[Column2]]," ",Table6[[#This Row],[Column3]])</f>
        <v>41⁄4–16 UN 2A</v>
      </c>
      <c r="AA695" s="16">
        <f t="shared" si="174"/>
        <v>1.8E-3</v>
      </c>
      <c r="AB695" s="16">
        <f t="shared" si="175"/>
        <v>4.2481999999999998</v>
      </c>
      <c r="AC695" s="16">
        <f t="shared" si="176"/>
        <v>4.2388000000000003</v>
      </c>
      <c r="AD695" s="16" t="str">
        <f t="shared" si="177"/>
        <v>—</v>
      </c>
      <c r="AE695" s="16">
        <f t="shared" si="178"/>
        <v>4.2076000000000002</v>
      </c>
      <c r="AF695" s="16">
        <f t="shared" si="179"/>
        <v>4.2016999999999998</v>
      </c>
      <c r="AG695" s="16">
        <f t="shared" si="180"/>
        <v>4.1737000000000002</v>
      </c>
      <c r="AH695" s="16" t="str">
        <f t="shared" si="181"/>
        <v>2B</v>
      </c>
      <c r="AI695" s="16">
        <f t="shared" si="182"/>
        <v>4.1820000000000004</v>
      </c>
      <c r="AJ695" s="16">
        <f t="shared" si="183"/>
        <v>4.1959999999999997</v>
      </c>
      <c r="AK695" s="16">
        <f t="shared" si="184"/>
        <v>4.2093999999999996</v>
      </c>
      <c r="AL695" s="16">
        <f t="shared" si="185"/>
        <v>4.2169999999999996</v>
      </c>
      <c r="AM695" s="16">
        <f t="shared" si="186"/>
        <v>4.25</v>
      </c>
      <c r="AR695" s="17"/>
      <c r="AS695" s="77"/>
    </row>
    <row r="696" spans="3:45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187"/>
        <v>0</v>
      </c>
      <c r="U696" s="16">
        <f t="shared" si="187"/>
        <v>0</v>
      </c>
      <c r="W696" s="16" t="str">
        <f t="shared" si="171"/>
        <v>41⁄4–16</v>
      </c>
      <c r="X696" s="16" t="str">
        <f t="shared" si="172"/>
        <v>UN</v>
      </c>
      <c r="Y696" s="16" t="str">
        <f t="shared" si="173"/>
        <v>3A</v>
      </c>
      <c r="Z696" s="16" t="str">
        <f>CONCATENATE(Table6[[#This Row],[Column1]]," ",Table6[[#This Row],[Column2]]," ",Table6[[#This Row],[Column3]])</f>
        <v>41⁄4–16 UN 3A</v>
      </c>
      <c r="AA696" s="16">
        <f t="shared" si="174"/>
        <v>0</v>
      </c>
      <c r="AB696" s="16">
        <f t="shared" si="175"/>
        <v>4.25</v>
      </c>
      <c r="AC696" s="16">
        <f t="shared" si="176"/>
        <v>4.2405999999999997</v>
      </c>
      <c r="AD696" s="16" t="str">
        <f t="shared" si="177"/>
        <v>—</v>
      </c>
      <c r="AE696" s="16">
        <f t="shared" si="178"/>
        <v>4.2093999999999996</v>
      </c>
      <c r="AF696" s="16">
        <f t="shared" si="179"/>
        <v>4.2050000000000001</v>
      </c>
      <c r="AG696" s="16">
        <f t="shared" si="180"/>
        <v>4.1755000000000004</v>
      </c>
      <c r="AH696" s="16" t="str">
        <f t="shared" si="181"/>
        <v>3B</v>
      </c>
      <c r="AI696" s="16">
        <f t="shared" si="182"/>
        <v>4.1820000000000004</v>
      </c>
      <c r="AJ696" s="16">
        <f t="shared" si="183"/>
        <v>4.1900000000000004</v>
      </c>
      <c r="AK696" s="16">
        <f t="shared" si="184"/>
        <v>4.2093999999999996</v>
      </c>
      <c r="AL696" s="16">
        <f t="shared" si="185"/>
        <v>4.2150999999999996</v>
      </c>
      <c r="AM696" s="16">
        <f t="shared" si="186"/>
        <v>4.25</v>
      </c>
      <c r="AR696" s="17"/>
      <c r="AS696" s="77"/>
    </row>
    <row r="697" spans="3:45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187"/>
        <v>41⁄2–10</v>
      </c>
      <c r="U697" s="16" t="str">
        <f t="shared" si="187"/>
        <v>UNS</v>
      </c>
      <c r="W697" s="16" t="str">
        <f t="shared" si="171"/>
        <v>41⁄2–10</v>
      </c>
      <c r="X697" s="16" t="str">
        <f t="shared" si="172"/>
        <v>UNS</v>
      </c>
      <c r="Y697" s="16" t="str">
        <f t="shared" si="173"/>
        <v>2A</v>
      </c>
      <c r="Z697" s="16" t="str">
        <f>CONCATENATE(Table6[[#This Row],[Column1]]," ",Table6[[#This Row],[Column2]]," ",Table6[[#This Row],[Column3]])</f>
        <v>41⁄2–10 UNS 2A</v>
      </c>
      <c r="AA697" s="16">
        <f t="shared" si="174"/>
        <v>2.0999999999999999E-3</v>
      </c>
      <c r="AB697" s="16">
        <f t="shared" si="175"/>
        <v>4.4978999999999996</v>
      </c>
      <c r="AC697" s="16">
        <f t="shared" si="176"/>
        <v>4.4850000000000003</v>
      </c>
      <c r="AD697" s="16" t="str">
        <f t="shared" si="177"/>
        <v>—</v>
      </c>
      <c r="AE697" s="16">
        <f t="shared" si="178"/>
        <v>4.4329000000000001</v>
      </c>
      <c r="AF697" s="16">
        <f t="shared" si="179"/>
        <v>4.4259000000000004</v>
      </c>
      <c r="AG697" s="16">
        <f t="shared" si="180"/>
        <v>4.3788999999999998</v>
      </c>
      <c r="AH697" s="16" t="str">
        <f t="shared" si="181"/>
        <v>2B</v>
      </c>
      <c r="AI697" s="16">
        <f t="shared" si="182"/>
        <v>4.3920000000000003</v>
      </c>
      <c r="AJ697" s="16">
        <f t="shared" si="183"/>
        <v>4.4130000000000003</v>
      </c>
      <c r="AK697" s="16">
        <f t="shared" si="184"/>
        <v>4.4349999999999996</v>
      </c>
      <c r="AL697" s="16">
        <f t="shared" si="185"/>
        <v>4.4440999999999997</v>
      </c>
      <c r="AM697" s="16">
        <f t="shared" si="186"/>
        <v>4.5</v>
      </c>
      <c r="AR697" s="17"/>
      <c r="AS697" s="77"/>
    </row>
    <row r="698" spans="3:45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187"/>
        <v>41⁄2–14</v>
      </c>
      <c r="U698" s="16" t="str">
        <f t="shared" si="187"/>
        <v>UNS</v>
      </c>
      <c r="W698" s="16" t="str">
        <f t="shared" si="171"/>
        <v>41⁄2–14</v>
      </c>
      <c r="X698" s="16" t="str">
        <f t="shared" si="172"/>
        <v>UNS</v>
      </c>
      <c r="Y698" s="16" t="str">
        <f t="shared" si="173"/>
        <v>2A</v>
      </c>
      <c r="Z698" s="16" t="str">
        <f>CONCATENATE(Table6[[#This Row],[Column1]]," ",Table6[[#This Row],[Column2]]," ",Table6[[#This Row],[Column3]])</f>
        <v>41⁄2–14 UNS 2A</v>
      </c>
      <c r="AA698" s="16">
        <f t="shared" si="174"/>
        <v>1.8E-3</v>
      </c>
      <c r="AB698" s="16">
        <f t="shared" si="175"/>
        <v>4.4981999999999998</v>
      </c>
      <c r="AC698" s="16">
        <f t="shared" si="176"/>
        <v>4.4878999999999998</v>
      </c>
      <c r="AD698" s="16" t="str">
        <f t="shared" si="177"/>
        <v>—</v>
      </c>
      <c r="AE698" s="16">
        <f t="shared" si="178"/>
        <v>4.4518000000000004</v>
      </c>
      <c r="AF698" s="16">
        <f t="shared" si="179"/>
        <v>4.4455999999999998</v>
      </c>
      <c r="AG698" s="16">
        <f t="shared" si="180"/>
        <v>4.4131999999999998</v>
      </c>
      <c r="AH698" s="16" t="str">
        <f t="shared" si="181"/>
        <v>2B</v>
      </c>
      <c r="AI698" s="16">
        <f t="shared" si="182"/>
        <v>4.423</v>
      </c>
      <c r="AJ698" s="16">
        <f t="shared" si="183"/>
        <v>4.4379999999999997</v>
      </c>
      <c r="AK698" s="16">
        <f t="shared" si="184"/>
        <v>4.4535999999999998</v>
      </c>
      <c r="AL698" s="16">
        <f t="shared" si="185"/>
        <v>4.4615999999999998</v>
      </c>
      <c r="AM698" s="16">
        <f t="shared" si="186"/>
        <v>4.5</v>
      </c>
      <c r="AR698" s="17"/>
      <c r="AS698" s="77"/>
    </row>
    <row r="699" spans="3:45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187"/>
        <v>41⁄2–12</v>
      </c>
      <c r="U699" s="16" t="str">
        <f t="shared" si="187"/>
        <v>UN</v>
      </c>
      <c r="W699" s="16" t="str">
        <f t="shared" si="171"/>
        <v>41⁄2–12</v>
      </c>
      <c r="X699" s="16" t="str">
        <f t="shared" si="172"/>
        <v>UN</v>
      </c>
      <c r="Y699" s="16" t="str">
        <f t="shared" si="173"/>
        <v>2A</v>
      </c>
      <c r="Z699" s="16" t="str">
        <f>CONCATENATE(Table6[[#This Row],[Column1]]," ",Table6[[#This Row],[Column2]]," ",Table6[[#This Row],[Column3]])</f>
        <v>41⁄2–12 UN 2A</v>
      </c>
      <c r="AA699" s="16">
        <f t="shared" si="174"/>
        <v>2E-3</v>
      </c>
      <c r="AB699" s="16">
        <f t="shared" si="175"/>
        <v>4.4980000000000002</v>
      </c>
      <c r="AC699" s="16">
        <f t="shared" si="176"/>
        <v>4.4866000000000001</v>
      </c>
      <c r="AD699" s="16" t="str">
        <f t="shared" si="177"/>
        <v>—</v>
      </c>
      <c r="AE699" s="16">
        <f t="shared" si="178"/>
        <v>4.4439000000000002</v>
      </c>
      <c r="AF699" s="16">
        <f t="shared" si="179"/>
        <v>4.4374000000000002</v>
      </c>
      <c r="AG699" s="16">
        <f t="shared" si="180"/>
        <v>4.3987999999999996</v>
      </c>
      <c r="AH699" s="16" t="str">
        <f t="shared" si="181"/>
        <v>2B</v>
      </c>
      <c r="AI699" s="16">
        <f t="shared" si="182"/>
        <v>4.41</v>
      </c>
      <c r="AJ699" s="16">
        <f t="shared" si="183"/>
        <v>4.4279999999999999</v>
      </c>
      <c r="AK699" s="16">
        <f t="shared" si="184"/>
        <v>4.4459</v>
      </c>
      <c r="AL699" s="16">
        <f t="shared" si="185"/>
        <v>4.4543999999999997</v>
      </c>
      <c r="AM699" s="16">
        <f t="shared" si="186"/>
        <v>4.5</v>
      </c>
      <c r="AR699" s="17"/>
      <c r="AS699" s="77"/>
    </row>
    <row r="700" spans="3:45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187"/>
        <v>0</v>
      </c>
      <c r="U700" s="16">
        <f t="shared" si="187"/>
        <v>0</v>
      </c>
      <c r="W700" s="16" t="str">
        <f t="shared" si="171"/>
        <v>41⁄2–12</v>
      </c>
      <c r="X700" s="16" t="str">
        <f t="shared" si="172"/>
        <v>UN</v>
      </c>
      <c r="Y700" s="16" t="str">
        <f t="shared" si="173"/>
        <v>3A</v>
      </c>
      <c r="Z700" s="16" t="str">
        <f>CONCATENATE(Table6[[#This Row],[Column1]]," ",Table6[[#This Row],[Column2]]," ",Table6[[#This Row],[Column3]])</f>
        <v>41⁄2–12 UN 3A</v>
      </c>
      <c r="AA700" s="16">
        <f t="shared" si="174"/>
        <v>0</v>
      </c>
      <c r="AB700" s="16">
        <f t="shared" si="175"/>
        <v>4.5</v>
      </c>
      <c r="AC700" s="16">
        <f t="shared" si="176"/>
        <v>4.4885999999999999</v>
      </c>
      <c r="AD700" s="16" t="str">
        <f t="shared" si="177"/>
        <v>—</v>
      </c>
      <c r="AE700" s="16">
        <f t="shared" si="178"/>
        <v>4.4459</v>
      </c>
      <c r="AF700" s="16">
        <f t="shared" si="179"/>
        <v>4.4409999999999998</v>
      </c>
      <c r="AG700" s="16">
        <f t="shared" si="180"/>
        <v>4.4008000000000003</v>
      </c>
      <c r="AH700" s="16" t="str">
        <f t="shared" si="181"/>
        <v>3B</v>
      </c>
      <c r="AI700" s="16">
        <f t="shared" si="182"/>
        <v>4.41</v>
      </c>
      <c r="AJ700" s="16">
        <f t="shared" si="183"/>
        <v>4.4198000000000004</v>
      </c>
      <c r="AK700" s="16">
        <f t="shared" si="184"/>
        <v>4.4459</v>
      </c>
      <c r="AL700" s="16">
        <f t="shared" si="185"/>
        <v>4.4523000000000001</v>
      </c>
      <c r="AM700" s="16">
        <f t="shared" si="186"/>
        <v>4.5</v>
      </c>
      <c r="AR700" s="17"/>
      <c r="AS700" s="77"/>
    </row>
    <row r="701" spans="3:45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187"/>
        <v>41⁄2–16</v>
      </c>
      <c r="U701" s="16" t="str">
        <f t="shared" si="187"/>
        <v>UN</v>
      </c>
      <c r="W701" s="16" t="str">
        <f t="shared" si="171"/>
        <v>41⁄2–16</v>
      </c>
      <c r="X701" s="16" t="str">
        <f t="shared" si="172"/>
        <v>UN</v>
      </c>
      <c r="Y701" s="16" t="str">
        <f t="shared" si="173"/>
        <v>2A</v>
      </c>
      <c r="Z701" s="16" t="str">
        <f>CONCATENATE(Table6[[#This Row],[Column1]]," ",Table6[[#This Row],[Column2]]," ",Table6[[#This Row],[Column3]])</f>
        <v>41⁄2–16 UN 2A</v>
      </c>
      <c r="AA701" s="16">
        <f t="shared" si="174"/>
        <v>1.8E-3</v>
      </c>
      <c r="AB701" s="16">
        <f t="shared" si="175"/>
        <v>4.4981999999999998</v>
      </c>
      <c r="AC701" s="16">
        <f t="shared" si="176"/>
        <v>4.4888000000000003</v>
      </c>
      <c r="AD701" s="16" t="str">
        <f t="shared" si="177"/>
        <v>—</v>
      </c>
      <c r="AE701" s="16">
        <f t="shared" si="178"/>
        <v>4.4576000000000002</v>
      </c>
      <c r="AF701" s="16">
        <f t="shared" si="179"/>
        <v>4.4516999999999998</v>
      </c>
      <c r="AG701" s="16">
        <f t="shared" si="180"/>
        <v>4.4237000000000002</v>
      </c>
      <c r="AH701" s="16" t="str">
        <f t="shared" si="181"/>
        <v>2B</v>
      </c>
      <c r="AI701" s="16">
        <f t="shared" si="182"/>
        <v>4.4320000000000004</v>
      </c>
      <c r="AJ701" s="16">
        <f t="shared" si="183"/>
        <v>4.4459999999999997</v>
      </c>
      <c r="AK701" s="16">
        <f t="shared" si="184"/>
        <v>4.4593999999999996</v>
      </c>
      <c r="AL701" s="16">
        <f t="shared" si="185"/>
        <v>4.4669999999999996</v>
      </c>
      <c r="AM701" s="16">
        <f t="shared" si="186"/>
        <v>4.5</v>
      </c>
      <c r="AR701" s="17"/>
      <c r="AS701" s="77"/>
    </row>
    <row r="702" spans="3:45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187"/>
        <v>0</v>
      </c>
      <c r="U702" s="16">
        <f t="shared" si="187"/>
        <v>0</v>
      </c>
      <c r="W702" s="16" t="str">
        <f t="shared" si="171"/>
        <v>41⁄2–16</v>
      </c>
      <c r="X702" s="16" t="str">
        <f t="shared" si="172"/>
        <v>UN</v>
      </c>
      <c r="Y702" s="16" t="str">
        <f t="shared" si="173"/>
        <v>3A</v>
      </c>
      <c r="Z702" s="16" t="str">
        <f>CONCATENATE(Table6[[#This Row],[Column1]]," ",Table6[[#This Row],[Column2]]," ",Table6[[#This Row],[Column3]])</f>
        <v>41⁄2–16 UN 3A</v>
      </c>
      <c r="AA702" s="16">
        <f t="shared" si="174"/>
        <v>0</v>
      </c>
      <c r="AB702" s="16">
        <f t="shared" si="175"/>
        <v>4.5</v>
      </c>
      <c r="AC702" s="16">
        <f t="shared" si="176"/>
        <v>4.4905999999999997</v>
      </c>
      <c r="AD702" s="16" t="str">
        <f t="shared" si="177"/>
        <v>—</v>
      </c>
      <c r="AE702" s="16">
        <f t="shared" si="178"/>
        <v>4.4593999999999996</v>
      </c>
      <c r="AF702" s="16">
        <f t="shared" si="179"/>
        <v>4.4550000000000001</v>
      </c>
      <c r="AG702" s="16">
        <f t="shared" si="180"/>
        <v>4.4255000000000004</v>
      </c>
      <c r="AH702" s="16" t="str">
        <f t="shared" si="181"/>
        <v>3B</v>
      </c>
      <c r="AI702" s="16">
        <f t="shared" si="182"/>
        <v>4.4320000000000004</v>
      </c>
      <c r="AJ702" s="16">
        <f t="shared" si="183"/>
        <v>4.4408000000000003</v>
      </c>
      <c r="AK702" s="16">
        <f t="shared" si="184"/>
        <v>4.4593999999999996</v>
      </c>
      <c r="AL702" s="16">
        <f t="shared" si="185"/>
        <v>4.4650999999999996</v>
      </c>
      <c r="AM702" s="16">
        <f t="shared" si="186"/>
        <v>4.5</v>
      </c>
      <c r="AR702" s="17"/>
      <c r="AS702" s="77"/>
    </row>
    <row r="703" spans="3:45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187"/>
        <v>43⁄4–10</v>
      </c>
      <c r="U703" s="16" t="str">
        <f t="shared" si="187"/>
        <v>UNS</v>
      </c>
      <c r="W703" s="16" t="str">
        <f t="shared" si="171"/>
        <v>43⁄4–10</v>
      </c>
      <c r="X703" s="16" t="str">
        <f t="shared" si="172"/>
        <v>UNS</v>
      </c>
      <c r="Y703" s="16" t="str">
        <f t="shared" si="173"/>
        <v>2A</v>
      </c>
      <c r="Z703" s="16" t="str">
        <f>CONCATENATE(Table6[[#This Row],[Column1]]," ",Table6[[#This Row],[Column2]]," ",Table6[[#This Row],[Column3]])</f>
        <v>43⁄4–10 UNS 2A</v>
      </c>
      <c r="AA703" s="16">
        <f t="shared" si="174"/>
        <v>2.2000000000000001E-3</v>
      </c>
      <c r="AB703" s="16">
        <f t="shared" si="175"/>
        <v>4.7477999999999998</v>
      </c>
      <c r="AC703" s="16">
        <f t="shared" si="176"/>
        <v>4.7348999999999997</v>
      </c>
      <c r="AD703" s="16" t="str">
        <f t="shared" si="177"/>
        <v>—</v>
      </c>
      <c r="AE703" s="16">
        <f t="shared" si="178"/>
        <v>4.6828000000000003</v>
      </c>
      <c r="AF703" s="16">
        <f t="shared" si="179"/>
        <v>4.6756000000000002</v>
      </c>
      <c r="AG703" s="16">
        <f t="shared" si="180"/>
        <v>4.6288</v>
      </c>
      <c r="AH703" s="16" t="str">
        <f t="shared" si="181"/>
        <v>2B</v>
      </c>
      <c r="AI703" s="16">
        <f t="shared" si="182"/>
        <v>4.6420000000000003</v>
      </c>
      <c r="AJ703" s="16">
        <f t="shared" si="183"/>
        <v>4.6630000000000003</v>
      </c>
      <c r="AK703" s="16">
        <f t="shared" si="184"/>
        <v>4.6849999999999996</v>
      </c>
      <c r="AL703" s="16">
        <f t="shared" si="185"/>
        <v>4.6943999999999999</v>
      </c>
      <c r="AM703" s="16">
        <f t="shared" si="186"/>
        <v>4.75</v>
      </c>
      <c r="AR703" s="17"/>
      <c r="AS703" s="77"/>
    </row>
    <row r="704" spans="3:45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187"/>
        <v>43⁄4–14</v>
      </c>
      <c r="U704" s="16" t="str">
        <f t="shared" si="187"/>
        <v>UNS</v>
      </c>
      <c r="W704" s="16" t="str">
        <f t="shared" si="171"/>
        <v>43⁄4–14</v>
      </c>
      <c r="X704" s="16" t="str">
        <f t="shared" si="172"/>
        <v>UNS</v>
      </c>
      <c r="Y704" s="16" t="str">
        <f t="shared" si="173"/>
        <v>2A</v>
      </c>
      <c r="Z704" s="16" t="str">
        <f>CONCATENATE(Table6[[#This Row],[Column1]]," ",Table6[[#This Row],[Column2]]," ",Table6[[#This Row],[Column3]])</f>
        <v>43⁄4–14 UNS 2A</v>
      </c>
      <c r="AA704" s="16">
        <f t="shared" si="174"/>
        <v>1.9E-3</v>
      </c>
      <c r="AB704" s="16">
        <f t="shared" si="175"/>
        <v>4.7481</v>
      </c>
      <c r="AC704" s="16">
        <f t="shared" si="176"/>
        <v>4.7378</v>
      </c>
      <c r="AD704" s="16" t="str">
        <f t="shared" si="177"/>
        <v>—</v>
      </c>
      <c r="AE704" s="16">
        <f t="shared" si="178"/>
        <v>4.7016999999999998</v>
      </c>
      <c r="AF704" s="16">
        <f t="shared" si="179"/>
        <v>4.6952999999999996</v>
      </c>
      <c r="AG704" s="16">
        <f t="shared" si="180"/>
        <v>4.6631</v>
      </c>
      <c r="AH704" s="16" t="str">
        <f t="shared" si="181"/>
        <v>2B</v>
      </c>
      <c r="AI704" s="16">
        <f t="shared" si="182"/>
        <v>4.673</v>
      </c>
      <c r="AJ704" s="16">
        <f t="shared" si="183"/>
        <v>4.6879999999999997</v>
      </c>
      <c r="AK704" s="16">
        <f t="shared" si="184"/>
        <v>4.7035999999999998</v>
      </c>
      <c r="AL704" s="16">
        <f t="shared" si="185"/>
        <v>4.7119</v>
      </c>
      <c r="AM704" s="16">
        <f t="shared" si="186"/>
        <v>4.75</v>
      </c>
      <c r="AR704" s="17"/>
      <c r="AS704" s="77"/>
    </row>
    <row r="705" spans="3:45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187"/>
        <v>43⁄4–12</v>
      </c>
      <c r="U705" s="16" t="str">
        <f t="shared" si="187"/>
        <v>UN</v>
      </c>
      <c r="W705" s="16" t="str">
        <f t="shared" si="171"/>
        <v>43⁄4–12</v>
      </c>
      <c r="X705" s="16" t="str">
        <f t="shared" si="172"/>
        <v>UN</v>
      </c>
      <c r="Y705" s="16" t="str">
        <f t="shared" si="173"/>
        <v>2A</v>
      </c>
      <c r="Z705" s="16" t="str">
        <f>CONCATENATE(Table6[[#This Row],[Column1]]," ",Table6[[#This Row],[Column2]]," ",Table6[[#This Row],[Column3]])</f>
        <v>43⁄4–12 UN 2A</v>
      </c>
      <c r="AA705" s="16">
        <f t="shared" si="174"/>
        <v>2E-3</v>
      </c>
      <c r="AB705" s="16">
        <f t="shared" si="175"/>
        <v>4.7480000000000002</v>
      </c>
      <c r="AC705" s="16">
        <f t="shared" si="176"/>
        <v>4.7366000000000001</v>
      </c>
      <c r="AD705" s="16" t="str">
        <f t="shared" si="177"/>
        <v>—</v>
      </c>
      <c r="AE705" s="16">
        <f t="shared" si="178"/>
        <v>4.6939000000000002</v>
      </c>
      <c r="AF705" s="16">
        <f t="shared" si="179"/>
        <v>4.6871999999999998</v>
      </c>
      <c r="AG705" s="16">
        <f t="shared" si="180"/>
        <v>4.6487999999999996</v>
      </c>
      <c r="AH705" s="16" t="str">
        <f t="shared" si="181"/>
        <v>2B</v>
      </c>
      <c r="AI705" s="16">
        <f t="shared" si="182"/>
        <v>4.66</v>
      </c>
      <c r="AJ705" s="16">
        <f t="shared" si="183"/>
        <v>4.6779999999999999</v>
      </c>
      <c r="AK705" s="16">
        <f t="shared" si="184"/>
        <v>4.6959</v>
      </c>
      <c r="AL705" s="16">
        <f t="shared" si="185"/>
        <v>4.7046000000000001</v>
      </c>
      <c r="AM705" s="16">
        <f t="shared" si="186"/>
        <v>4.75</v>
      </c>
      <c r="AR705" s="17"/>
      <c r="AS705" s="77"/>
    </row>
    <row r="706" spans="3:45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187"/>
        <v>0</v>
      </c>
      <c r="U706" s="16">
        <f t="shared" si="187"/>
        <v>0</v>
      </c>
      <c r="W706" s="16" t="str">
        <f t="shared" si="171"/>
        <v>43⁄4–12</v>
      </c>
      <c r="X706" s="16" t="str">
        <f t="shared" si="172"/>
        <v>UN</v>
      </c>
      <c r="Y706" s="16" t="str">
        <f t="shared" si="173"/>
        <v>3A</v>
      </c>
      <c r="Z706" s="16" t="str">
        <f>CONCATENATE(Table6[[#This Row],[Column1]]," ",Table6[[#This Row],[Column2]]," ",Table6[[#This Row],[Column3]])</f>
        <v>43⁄4–12 UN 3A</v>
      </c>
      <c r="AA706" s="16">
        <f t="shared" si="174"/>
        <v>0</v>
      </c>
      <c r="AB706" s="16">
        <f t="shared" si="175"/>
        <v>4.75</v>
      </c>
      <c r="AC706" s="16">
        <f t="shared" si="176"/>
        <v>4.7385999999999999</v>
      </c>
      <c r="AD706" s="16" t="str">
        <f t="shared" si="177"/>
        <v>—</v>
      </c>
      <c r="AE706" s="16">
        <f t="shared" si="178"/>
        <v>4.6959</v>
      </c>
      <c r="AF706" s="16">
        <f t="shared" si="179"/>
        <v>4.6909000000000001</v>
      </c>
      <c r="AG706" s="16">
        <f t="shared" si="180"/>
        <v>4.6508000000000003</v>
      </c>
      <c r="AH706" s="16" t="str">
        <f t="shared" si="181"/>
        <v>3B</v>
      </c>
      <c r="AI706" s="16">
        <f t="shared" si="182"/>
        <v>4.66</v>
      </c>
      <c r="AJ706" s="16">
        <f t="shared" si="183"/>
        <v>4.6698000000000004</v>
      </c>
      <c r="AK706" s="16">
        <f t="shared" si="184"/>
        <v>4.6959</v>
      </c>
      <c r="AL706" s="16">
        <f t="shared" si="185"/>
        <v>4.7024999999999997</v>
      </c>
      <c r="AM706" s="16">
        <f t="shared" si="186"/>
        <v>4.75</v>
      </c>
      <c r="AR706" s="17"/>
      <c r="AS706" s="77"/>
    </row>
    <row r="707" spans="3:45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187"/>
        <v>43⁄4–16</v>
      </c>
      <c r="U707" s="16" t="str">
        <f t="shared" si="187"/>
        <v>UN</v>
      </c>
      <c r="W707" s="16" t="str">
        <f t="shared" si="171"/>
        <v>43⁄4–16</v>
      </c>
      <c r="X707" s="16" t="str">
        <f t="shared" si="172"/>
        <v>UN</v>
      </c>
      <c r="Y707" s="16" t="str">
        <f t="shared" si="173"/>
        <v>2A</v>
      </c>
      <c r="Z707" s="16" t="str">
        <f>CONCATENATE(Table6[[#This Row],[Column1]]," ",Table6[[#This Row],[Column2]]," ",Table6[[#This Row],[Column3]])</f>
        <v>43⁄4–16 UN 2A</v>
      </c>
      <c r="AA707" s="16">
        <f t="shared" si="174"/>
        <v>1.8E-3</v>
      </c>
      <c r="AB707" s="16">
        <f t="shared" si="175"/>
        <v>4.7481999999999998</v>
      </c>
      <c r="AC707" s="16">
        <f t="shared" si="176"/>
        <v>4.7388000000000003</v>
      </c>
      <c r="AD707" s="16" t="str">
        <f t="shared" si="177"/>
        <v>—</v>
      </c>
      <c r="AE707" s="16">
        <f t="shared" si="178"/>
        <v>4.7076000000000002</v>
      </c>
      <c r="AF707" s="16">
        <f t="shared" si="179"/>
        <v>4.7015000000000002</v>
      </c>
      <c r="AG707" s="16">
        <f t="shared" si="180"/>
        <v>4.6737000000000002</v>
      </c>
      <c r="AH707" s="16" t="str">
        <f t="shared" si="181"/>
        <v>2B</v>
      </c>
      <c r="AI707" s="16">
        <f t="shared" si="182"/>
        <v>4.6820000000000004</v>
      </c>
      <c r="AJ707" s="16">
        <f t="shared" si="183"/>
        <v>4.6959999999999997</v>
      </c>
      <c r="AK707" s="16">
        <f t="shared" si="184"/>
        <v>4.7093999999999996</v>
      </c>
      <c r="AL707" s="16">
        <f t="shared" si="185"/>
        <v>4.7172999999999998</v>
      </c>
      <c r="AM707" s="16">
        <f t="shared" si="186"/>
        <v>4.75</v>
      </c>
      <c r="AR707" s="17"/>
      <c r="AS707" s="77"/>
    </row>
    <row r="708" spans="3:45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187"/>
        <v>0</v>
      </c>
      <c r="U708" s="16">
        <f t="shared" si="187"/>
        <v>0</v>
      </c>
      <c r="W708" s="16" t="str">
        <f t="shared" ref="W708:W738" si="188">IF(T708=0,IF(T707=0,T706,T707),T708)</f>
        <v>43⁄4–16</v>
      </c>
      <c r="X708" s="16" t="str">
        <f t="shared" ref="X708:X738" si="189">IF(U708=0,IF(U707=0,U706,U707),U708)</f>
        <v>UN</v>
      </c>
      <c r="Y708" s="16" t="str">
        <f t="shared" ref="Y708:Y738" si="190">IF(OR($C708="1A",$C708="2A",$C708="3A"),C708,E708)</f>
        <v>3A</v>
      </c>
      <c r="Z708" s="16" t="str">
        <f>CONCATENATE(Table6[[#This Row],[Column1]]," ",Table6[[#This Row],[Column2]]," ",Table6[[#This Row],[Column3]])</f>
        <v>43⁄4–16 UN 3A</v>
      </c>
      <c r="AA708" s="16">
        <f t="shared" ref="AA708:AA738" si="191">IF(OR($C708="1A",$C708="2A",$C708="3A"),D708,F708)</f>
        <v>0</v>
      </c>
      <c r="AB708" s="16">
        <f t="shared" ref="AB708:AB738" si="192">IF(OR($C708="1A",$C708="2A",$C708="3A"),E708,G708)</f>
        <v>4.75</v>
      </c>
      <c r="AC708" s="16">
        <f t="shared" ref="AC708:AC738" si="193">IF(OR($C708="1A",$C708="2A",$C708="3A"),F708,H708)</f>
        <v>4.7405999999999997</v>
      </c>
      <c r="AD708" s="16" t="str">
        <f t="shared" ref="AD708:AD738" si="194">IF(OR($C708="1A",$C708="2A",$C708="3A"),G708,I708)</f>
        <v>—</v>
      </c>
      <c r="AE708" s="16">
        <f t="shared" ref="AE708:AE738" si="195">IF(OR($C708="1A",$C708="2A",$C708="3A"),H708,J708)</f>
        <v>4.7093999999999996</v>
      </c>
      <c r="AF708" s="16">
        <f t="shared" ref="AF708:AF738" si="196">IF(OR($C708="1A",$C708="2A",$C708="3A"),I708,K708)</f>
        <v>4.7049000000000003</v>
      </c>
      <c r="AG708" s="16">
        <f t="shared" ref="AG708:AG738" si="197">IF(OR($C708="1A",$C708="2A",$C708="3A"),J708,L708)</f>
        <v>4.6755000000000004</v>
      </c>
      <c r="AH708" s="16" t="str">
        <f t="shared" ref="AH708:AH738" si="198">IF(OR($C708="1A",$C708="2A",$C708="3A"),K708,M708)</f>
        <v>3B</v>
      </c>
      <c r="AI708" s="16">
        <f t="shared" ref="AI708:AI738" si="199">IF(OR($C708="1A",$C708="2A",$C708="3A"),L708,N708)</f>
        <v>4.6820000000000004</v>
      </c>
      <c r="AJ708" s="16">
        <f t="shared" ref="AJ708:AJ738" si="200">IF(OR($C708="1A",$C708="2A",$C708="3A"),M708,O708)</f>
        <v>4.6908000000000003</v>
      </c>
      <c r="AK708" s="16">
        <f t="shared" ref="AK708:AK738" si="201">IF(OR($C708="1A",$C708="2A",$C708="3A"),N708,P708)</f>
        <v>4.7093999999999996</v>
      </c>
      <c r="AL708" s="16">
        <f t="shared" ref="AL708:AL738" si="202">IF(OR($C708="1A",$C708="2A",$C708="3A"),O708,Q708)</f>
        <v>4.7153</v>
      </c>
      <c r="AM708" s="16">
        <f t="shared" ref="AM708:AM738" si="203">IF(OR($C708="1A",$C708="2A",$C708="3A"),P708,R708)</f>
        <v>4.75</v>
      </c>
      <c r="AR708" s="17"/>
      <c r="AS708" s="77"/>
    </row>
    <row r="709" spans="3:45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ref="T709:U738" si="204">IF(OR($C709="1A",$C709="2A",$C709="3A"),A709,C709)</f>
        <v>5.00–10</v>
      </c>
      <c r="U709" s="16" t="str">
        <f t="shared" si="204"/>
        <v>UNS</v>
      </c>
      <c r="W709" s="16" t="str">
        <f t="shared" si="188"/>
        <v>5.00–10</v>
      </c>
      <c r="X709" s="16" t="str">
        <f t="shared" si="189"/>
        <v>UNS</v>
      </c>
      <c r="Y709" s="16" t="str">
        <f t="shared" si="190"/>
        <v>2A</v>
      </c>
      <c r="Z709" s="16" t="str">
        <f>CONCATENATE(Table6[[#This Row],[Column1]]," ",Table6[[#This Row],[Column2]]," ",Table6[[#This Row],[Column3]])</f>
        <v>5.00–10 UNS 2A</v>
      </c>
      <c r="AA709" s="16">
        <f t="shared" si="191"/>
        <v>2.2000000000000001E-3</v>
      </c>
      <c r="AB709" s="16">
        <f t="shared" si="192"/>
        <v>4.9977999999999998</v>
      </c>
      <c r="AC709" s="16">
        <f t="shared" si="193"/>
        <v>4.9848999999999997</v>
      </c>
      <c r="AD709" s="16" t="str">
        <f t="shared" si="194"/>
        <v>—</v>
      </c>
      <c r="AE709" s="16">
        <f t="shared" si="195"/>
        <v>4.9328000000000003</v>
      </c>
      <c r="AF709" s="16">
        <f t="shared" si="196"/>
        <v>4.9256000000000002</v>
      </c>
      <c r="AG709" s="16">
        <f t="shared" si="197"/>
        <v>4.8788</v>
      </c>
      <c r="AH709" s="16" t="str">
        <f t="shared" si="198"/>
        <v>2B</v>
      </c>
      <c r="AI709" s="16">
        <f t="shared" si="199"/>
        <v>4.8920000000000003</v>
      </c>
      <c r="AJ709" s="16">
        <f t="shared" si="200"/>
        <v>4.9130000000000003</v>
      </c>
      <c r="AK709" s="16">
        <f t="shared" si="201"/>
        <v>4.9349999999999996</v>
      </c>
      <c r="AL709" s="16">
        <f t="shared" si="202"/>
        <v>4.9443999999999999</v>
      </c>
      <c r="AM709" s="16">
        <f t="shared" si="203"/>
        <v>5</v>
      </c>
      <c r="AR709" s="17"/>
      <c r="AS709" s="77"/>
    </row>
    <row r="710" spans="3:45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04"/>
        <v>5.00–14</v>
      </c>
      <c r="U710" s="16" t="str">
        <f t="shared" si="204"/>
        <v>UNS</v>
      </c>
      <c r="W710" s="16" t="str">
        <f t="shared" si="188"/>
        <v>5.00–14</v>
      </c>
      <c r="X710" s="16" t="str">
        <f t="shared" si="189"/>
        <v>UNS</v>
      </c>
      <c r="Y710" s="16" t="str">
        <f t="shared" si="190"/>
        <v>2A</v>
      </c>
      <c r="Z710" s="16" t="str">
        <f>CONCATENATE(Table6[[#This Row],[Column1]]," ",Table6[[#This Row],[Column2]]," ",Table6[[#This Row],[Column3]])</f>
        <v>5.00–14 UNS 2A</v>
      </c>
      <c r="AA710" s="16">
        <f t="shared" si="191"/>
        <v>1.9E-3</v>
      </c>
      <c r="AB710" s="16">
        <f t="shared" si="192"/>
        <v>4.9981</v>
      </c>
      <c r="AC710" s="16">
        <f t="shared" si="193"/>
        <v>4.9878</v>
      </c>
      <c r="AD710" s="16" t="str">
        <f t="shared" si="194"/>
        <v>—</v>
      </c>
      <c r="AE710" s="16">
        <f t="shared" si="195"/>
        <v>4.9516999999999998</v>
      </c>
      <c r="AF710" s="16">
        <f t="shared" si="196"/>
        <v>4.9452999999999996</v>
      </c>
      <c r="AG710" s="16">
        <f t="shared" si="197"/>
        <v>4.9131</v>
      </c>
      <c r="AH710" s="16" t="str">
        <f t="shared" si="198"/>
        <v>2B</v>
      </c>
      <c r="AI710" s="16">
        <f t="shared" si="199"/>
        <v>4.923</v>
      </c>
      <c r="AJ710" s="16">
        <f t="shared" si="200"/>
        <v>4.9379999999999997</v>
      </c>
      <c r="AK710" s="16">
        <f t="shared" si="201"/>
        <v>4.9535999999999998</v>
      </c>
      <c r="AL710" s="16">
        <f t="shared" si="202"/>
        <v>4.9619</v>
      </c>
      <c r="AM710" s="16">
        <f t="shared" si="203"/>
        <v>5</v>
      </c>
      <c r="AR710" s="17"/>
      <c r="AS710" s="77"/>
    </row>
    <row r="711" spans="3:45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04"/>
        <v>5.00–12</v>
      </c>
      <c r="U711" s="16" t="str">
        <f t="shared" si="204"/>
        <v>UN</v>
      </c>
      <c r="W711" s="16" t="str">
        <f t="shared" si="188"/>
        <v>5.00–12</v>
      </c>
      <c r="X711" s="16" t="str">
        <f t="shared" si="189"/>
        <v>UN</v>
      </c>
      <c r="Y711" s="16" t="str">
        <f t="shared" si="190"/>
        <v>2A</v>
      </c>
      <c r="Z711" s="16" t="str">
        <f>CONCATENATE(Table6[[#This Row],[Column1]]," ",Table6[[#This Row],[Column2]]," ",Table6[[#This Row],[Column3]])</f>
        <v>5.00–12 UN 2A</v>
      </c>
      <c r="AA711" s="16">
        <f t="shared" si="191"/>
        <v>2E-3</v>
      </c>
      <c r="AB711" s="16">
        <f t="shared" si="192"/>
        <v>4.9980000000000002</v>
      </c>
      <c r="AC711" s="16">
        <f t="shared" si="193"/>
        <v>4.9866000000000001</v>
      </c>
      <c r="AD711" s="16" t="str">
        <f t="shared" si="194"/>
        <v>—</v>
      </c>
      <c r="AE711" s="16">
        <f t="shared" si="195"/>
        <v>4.9439000000000002</v>
      </c>
      <c r="AF711" s="16">
        <f t="shared" si="196"/>
        <v>4.9371999999999998</v>
      </c>
      <c r="AG711" s="16">
        <f t="shared" si="197"/>
        <v>4.8987999999999996</v>
      </c>
      <c r="AH711" s="16" t="str">
        <f t="shared" si="198"/>
        <v>2B</v>
      </c>
      <c r="AI711" s="16">
        <f t="shared" si="199"/>
        <v>4.91</v>
      </c>
      <c r="AJ711" s="16">
        <f t="shared" si="200"/>
        <v>4.9279999999999999</v>
      </c>
      <c r="AK711" s="16">
        <f t="shared" si="201"/>
        <v>4.9459</v>
      </c>
      <c r="AL711" s="16">
        <f t="shared" si="202"/>
        <v>4.9546000000000001</v>
      </c>
      <c r="AM711" s="16">
        <f t="shared" si="203"/>
        <v>5</v>
      </c>
      <c r="AR711" s="17"/>
      <c r="AS711" s="77"/>
    </row>
    <row r="712" spans="3:45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04"/>
        <v>0</v>
      </c>
      <c r="U712" s="16">
        <f t="shared" si="204"/>
        <v>0</v>
      </c>
      <c r="W712" s="16" t="str">
        <f t="shared" si="188"/>
        <v>5.00–12</v>
      </c>
      <c r="X712" s="16" t="str">
        <f t="shared" si="189"/>
        <v>UN</v>
      </c>
      <c r="Y712" s="16" t="str">
        <f t="shared" si="190"/>
        <v>3A</v>
      </c>
      <c r="Z712" s="16" t="str">
        <f>CONCATENATE(Table6[[#This Row],[Column1]]," ",Table6[[#This Row],[Column2]]," ",Table6[[#This Row],[Column3]])</f>
        <v>5.00–12 UN 3A</v>
      </c>
      <c r="AA712" s="16">
        <f t="shared" si="191"/>
        <v>0</v>
      </c>
      <c r="AB712" s="16">
        <f t="shared" si="192"/>
        <v>5</v>
      </c>
      <c r="AC712" s="16">
        <f t="shared" si="193"/>
        <v>4.9885999999999999</v>
      </c>
      <c r="AD712" s="16" t="str">
        <f t="shared" si="194"/>
        <v>—</v>
      </c>
      <c r="AE712" s="16">
        <f t="shared" si="195"/>
        <v>4.9459</v>
      </c>
      <c r="AF712" s="16">
        <f t="shared" si="196"/>
        <v>4.9409000000000001</v>
      </c>
      <c r="AG712" s="16">
        <f t="shared" si="197"/>
        <v>4.9008000000000003</v>
      </c>
      <c r="AH712" s="16" t="str">
        <f t="shared" si="198"/>
        <v>3B</v>
      </c>
      <c r="AI712" s="16">
        <f t="shared" si="199"/>
        <v>4.91</v>
      </c>
      <c r="AJ712" s="16">
        <f t="shared" si="200"/>
        <v>4.9198000000000004</v>
      </c>
      <c r="AK712" s="16">
        <f t="shared" si="201"/>
        <v>4.9459</v>
      </c>
      <c r="AL712" s="16">
        <f t="shared" si="202"/>
        <v>4.9524999999999997</v>
      </c>
      <c r="AM712" s="16">
        <f t="shared" si="203"/>
        <v>5</v>
      </c>
      <c r="AR712" s="17"/>
      <c r="AS712" s="77"/>
    </row>
    <row r="713" spans="3:45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04"/>
        <v>5.00–16</v>
      </c>
      <c r="U713" s="16" t="str">
        <f t="shared" si="204"/>
        <v>UN</v>
      </c>
      <c r="W713" s="16" t="str">
        <f t="shared" si="188"/>
        <v>5.00–16</v>
      </c>
      <c r="X713" s="16" t="str">
        <f t="shared" si="189"/>
        <v>UN</v>
      </c>
      <c r="Y713" s="16" t="str">
        <f t="shared" si="190"/>
        <v>2A</v>
      </c>
      <c r="Z713" s="16" t="str">
        <f>CONCATENATE(Table6[[#This Row],[Column1]]," ",Table6[[#This Row],[Column2]]," ",Table6[[#This Row],[Column3]])</f>
        <v>5.00–16 UN 2A</v>
      </c>
      <c r="AA713" s="16">
        <f t="shared" si="191"/>
        <v>1.8E-3</v>
      </c>
      <c r="AB713" s="16">
        <f t="shared" si="192"/>
        <v>4.9981999999999998</v>
      </c>
      <c r="AC713" s="16">
        <f t="shared" si="193"/>
        <v>4.9888000000000003</v>
      </c>
      <c r="AD713" s="16" t="str">
        <f t="shared" si="194"/>
        <v>—</v>
      </c>
      <c r="AE713" s="16">
        <f t="shared" si="195"/>
        <v>4.9576000000000002</v>
      </c>
      <c r="AF713" s="16">
        <f t="shared" si="196"/>
        <v>4.9515000000000002</v>
      </c>
      <c r="AG713" s="16">
        <f t="shared" si="197"/>
        <v>4.9237000000000002</v>
      </c>
      <c r="AH713" s="16" t="str">
        <f t="shared" si="198"/>
        <v>2B</v>
      </c>
      <c r="AI713" s="16">
        <f t="shared" si="199"/>
        <v>4.9320000000000004</v>
      </c>
      <c r="AJ713" s="16">
        <f t="shared" si="200"/>
        <v>4.9459999999999997</v>
      </c>
      <c r="AK713" s="16">
        <f t="shared" si="201"/>
        <v>4.9593999999999996</v>
      </c>
      <c r="AL713" s="16">
        <f t="shared" si="202"/>
        <v>4.9672999999999998</v>
      </c>
      <c r="AM713" s="16">
        <f t="shared" si="203"/>
        <v>5</v>
      </c>
      <c r="AR713" s="17"/>
      <c r="AS713" s="77"/>
    </row>
    <row r="714" spans="3:45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04"/>
        <v>0</v>
      </c>
      <c r="U714" s="16">
        <f t="shared" si="204"/>
        <v>0</v>
      </c>
      <c r="W714" s="16" t="str">
        <f t="shared" si="188"/>
        <v>5.00–16</v>
      </c>
      <c r="X714" s="16" t="str">
        <f t="shared" si="189"/>
        <v>UN</v>
      </c>
      <c r="Y714" s="16" t="str">
        <f t="shared" si="190"/>
        <v>3A</v>
      </c>
      <c r="Z714" s="16" t="str">
        <f>CONCATENATE(Table6[[#This Row],[Column1]]," ",Table6[[#This Row],[Column2]]," ",Table6[[#This Row],[Column3]])</f>
        <v>5.00–16 UN 3A</v>
      </c>
      <c r="AA714" s="16">
        <f t="shared" si="191"/>
        <v>0</v>
      </c>
      <c r="AB714" s="16">
        <f t="shared" si="192"/>
        <v>5</v>
      </c>
      <c r="AC714" s="16">
        <f t="shared" si="193"/>
        <v>4.9905999999999997</v>
      </c>
      <c r="AD714" s="16" t="str">
        <f t="shared" si="194"/>
        <v>—</v>
      </c>
      <c r="AE714" s="16">
        <f t="shared" si="195"/>
        <v>4.9593999999999996</v>
      </c>
      <c r="AF714" s="16">
        <f t="shared" si="196"/>
        <v>4.9549000000000003</v>
      </c>
      <c r="AG714" s="16">
        <f t="shared" si="197"/>
        <v>4.9255000000000004</v>
      </c>
      <c r="AH714" s="16" t="str">
        <f t="shared" si="198"/>
        <v>3B</v>
      </c>
      <c r="AI714" s="16">
        <f t="shared" si="199"/>
        <v>4.9320000000000004</v>
      </c>
      <c r="AJ714" s="16">
        <f t="shared" si="200"/>
        <v>4.9408000000000003</v>
      </c>
      <c r="AK714" s="16">
        <f t="shared" si="201"/>
        <v>4.9593999999999996</v>
      </c>
      <c r="AL714" s="16">
        <f t="shared" si="202"/>
        <v>4.9653</v>
      </c>
      <c r="AM714" s="16">
        <f t="shared" si="203"/>
        <v>5</v>
      </c>
      <c r="AR714" s="17"/>
      <c r="AS714" s="77"/>
    </row>
    <row r="715" spans="3:45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04"/>
        <v>51⁄4–10</v>
      </c>
      <c r="U715" s="16" t="str">
        <f t="shared" si="204"/>
        <v>UNS</v>
      </c>
      <c r="W715" s="16" t="str">
        <f t="shared" si="188"/>
        <v>51⁄4–10</v>
      </c>
      <c r="X715" s="16" t="str">
        <f t="shared" si="189"/>
        <v>UNS</v>
      </c>
      <c r="Y715" s="16" t="str">
        <f t="shared" si="190"/>
        <v>2A</v>
      </c>
      <c r="Z715" s="16" t="str">
        <f>CONCATENATE(Table6[[#This Row],[Column1]]," ",Table6[[#This Row],[Column2]]," ",Table6[[#This Row],[Column3]])</f>
        <v>51⁄4–10 UNS 2A</v>
      </c>
      <c r="AA715" s="16">
        <f t="shared" si="191"/>
        <v>2.2000000000000001E-3</v>
      </c>
      <c r="AB715" s="16">
        <f t="shared" si="192"/>
        <v>5.2477999999999998</v>
      </c>
      <c r="AC715" s="16">
        <f t="shared" si="193"/>
        <v>5.2348999999999997</v>
      </c>
      <c r="AD715" s="16" t="str">
        <f t="shared" si="194"/>
        <v>—</v>
      </c>
      <c r="AE715" s="16">
        <f t="shared" si="195"/>
        <v>5.1829000000000001</v>
      </c>
      <c r="AF715" s="16">
        <f t="shared" si="196"/>
        <v>5.1756000000000002</v>
      </c>
      <c r="AG715" s="16">
        <f t="shared" si="197"/>
        <v>5.1288</v>
      </c>
      <c r="AH715" s="16" t="str">
        <f t="shared" si="198"/>
        <v>2B</v>
      </c>
      <c r="AI715" s="16">
        <f t="shared" si="199"/>
        <v>5.1420000000000003</v>
      </c>
      <c r="AJ715" s="16">
        <f t="shared" si="200"/>
        <v>5.1630000000000003</v>
      </c>
      <c r="AK715" s="16">
        <f t="shared" si="201"/>
        <v>5.1849999999999996</v>
      </c>
      <c r="AL715" s="16">
        <f t="shared" si="202"/>
        <v>5.1943999999999999</v>
      </c>
      <c r="AM715" s="16">
        <f t="shared" si="203"/>
        <v>5.25</v>
      </c>
      <c r="AR715" s="17"/>
      <c r="AS715" s="77"/>
    </row>
    <row r="716" spans="3:45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04"/>
        <v>51⁄4–14</v>
      </c>
      <c r="U716" s="16" t="str">
        <f t="shared" si="204"/>
        <v>UNS</v>
      </c>
      <c r="W716" s="16" t="str">
        <f t="shared" si="188"/>
        <v>51⁄4–14</v>
      </c>
      <c r="X716" s="16" t="str">
        <f t="shared" si="189"/>
        <v>UNS</v>
      </c>
      <c r="Y716" s="16" t="str">
        <f t="shared" si="190"/>
        <v>2A</v>
      </c>
      <c r="Z716" s="16" t="str">
        <f>CONCATENATE(Table6[[#This Row],[Column1]]," ",Table6[[#This Row],[Column2]]," ",Table6[[#This Row],[Column3]])</f>
        <v>51⁄4–14 UNS 2A</v>
      </c>
      <c r="AA716" s="16">
        <f t="shared" si="191"/>
        <v>1.9E-3</v>
      </c>
      <c r="AB716" s="16">
        <f t="shared" si="192"/>
        <v>5.2481</v>
      </c>
      <c r="AC716" s="16">
        <f t="shared" si="193"/>
        <v>5.2378</v>
      </c>
      <c r="AD716" s="16" t="str">
        <f t="shared" si="194"/>
        <v>—</v>
      </c>
      <c r="AE716" s="16">
        <f t="shared" si="195"/>
        <v>5.2016999999999998</v>
      </c>
      <c r="AF716" s="16">
        <f t="shared" si="196"/>
        <v>5.1952999999999996</v>
      </c>
      <c r="AG716" s="16">
        <f t="shared" si="197"/>
        <v>5.1631</v>
      </c>
      <c r="AH716" s="16" t="str">
        <f t="shared" si="198"/>
        <v>2B</v>
      </c>
      <c r="AI716" s="16">
        <f t="shared" si="199"/>
        <v>5.173</v>
      </c>
      <c r="AJ716" s="16">
        <f t="shared" si="200"/>
        <v>5.1879999999999997</v>
      </c>
      <c r="AK716" s="16">
        <f t="shared" si="201"/>
        <v>5.2035999999999998</v>
      </c>
      <c r="AL716" s="16">
        <f t="shared" si="202"/>
        <v>5.2119</v>
      </c>
      <c r="AM716" s="16">
        <f t="shared" si="203"/>
        <v>5.25</v>
      </c>
      <c r="AR716" s="17"/>
      <c r="AS716" s="77"/>
    </row>
    <row r="717" spans="3:45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04"/>
        <v>51⁄4–12</v>
      </c>
      <c r="U717" s="16" t="str">
        <f t="shared" si="204"/>
        <v>UN</v>
      </c>
      <c r="W717" s="16" t="str">
        <f t="shared" si="188"/>
        <v>51⁄4–12</v>
      </c>
      <c r="X717" s="16" t="str">
        <f t="shared" si="189"/>
        <v>UN</v>
      </c>
      <c r="Y717" s="16" t="str">
        <f t="shared" si="190"/>
        <v>2A</v>
      </c>
      <c r="Z717" s="16" t="str">
        <f>CONCATENATE(Table6[[#This Row],[Column1]]," ",Table6[[#This Row],[Column2]]," ",Table6[[#This Row],[Column3]])</f>
        <v>51⁄4–12 UN 2A</v>
      </c>
      <c r="AA717" s="16">
        <f t="shared" si="191"/>
        <v>2E-3</v>
      </c>
      <c r="AB717" s="16">
        <f t="shared" si="192"/>
        <v>5.2480000000000002</v>
      </c>
      <c r="AC717" s="16">
        <f t="shared" si="193"/>
        <v>5.2366000000000001</v>
      </c>
      <c r="AD717" s="16" t="str">
        <f t="shared" si="194"/>
        <v>—</v>
      </c>
      <c r="AE717" s="16">
        <f t="shared" si="195"/>
        <v>5.1939000000000002</v>
      </c>
      <c r="AF717" s="16">
        <f t="shared" si="196"/>
        <v>5.1871999999999998</v>
      </c>
      <c r="AG717" s="16">
        <f t="shared" si="197"/>
        <v>5.1487999999999996</v>
      </c>
      <c r="AH717" s="16" t="str">
        <f t="shared" si="198"/>
        <v>2B</v>
      </c>
      <c r="AI717" s="16">
        <f t="shared" si="199"/>
        <v>5.16</v>
      </c>
      <c r="AJ717" s="16">
        <f t="shared" si="200"/>
        <v>5.1779999999999999</v>
      </c>
      <c r="AK717" s="16">
        <f t="shared" si="201"/>
        <v>5.1959</v>
      </c>
      <c r="AL717" s="16">
        <f t="shared" si="202"/>
        <v>5.2046000000000001</v>
      </c>
      <c r="AM717" s="16">
        <f t="shared" si="203"/>
        <v>5.25</v>
      </c>
      <c r="AR717" s="17"/>
      <c r="AS717" s="77"/>
    </row>
    <row r="718" spans="3:45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04"/>
        <v>0</v>
      </c>
      <c r="U718" s="16">
        <f t="shared" si="204"/>
        <v>0</v>
      </c>
      <c r="W718" s="16" t="str">
        <f t="shared" si="188"/>
        <v>51⁄4–12</v>
      </c>
      <c r="X718" s="16" t="str">
        <f t="shared" si="189"/>
        <v>UN</v>
      </c>
      <c r="Y718" s="16" t="str">
        <f t="shared" si="190"/>
        <v>3A</v>
      </c>
      <c r="Z718" s="16" t="str">
        <f>CONCATENATE(Table6[[#This Row],[Column1]]," ",Table6[[#This Row],[Column2]]," ",Table6[[#This Row],[Column3]])</f>
        <v>51⁄4–12 UN 3A</v>
      </c>
      <c r="AA718" s="16">
        <f t="shared" si="191"/>
        <v>0</v>
      </c>
      <c r="AB718" s="16">
        <f t="shared" si="192"/>
        <v>5.25</v>
      </c>
      <c r="AC718" s="16">
        <f t="shared" si="193"/>
        <v>5.2385999999999999</v>
      </c>
      <c r="AD718" s="16" t="str">
        <f t="shared" si="194"/>
        <v>—</v>
      </c>
      <c r="AE718" s="16">
        <f t="shared" si="195"/>
        <v>5.1959</v>
      </c>
      <c r="AF718" s="16">
        <f t="shared" si="196"/>
        <v>5.1909000000000001</v>
      </c>
      <c r="AG718" s="16">
        <f t="shared" si="197"/>
        <v>5.1508000000000003</v>
      </c>
      <c r="AH718" s="16" t="str">
        <f t="shared" si="198"/>
        <v>3B</v>
      </c>
      <c r="AI718" s="16">
        <f t="shared" si="199"/>
        <v>5.16</v>
      </c>
      <c r="AJ718" s="16">
        <f t="shared" si="200"/>
        <v>5.1698000000000004</v>
      </c>
      <c r="AK718" s="16">
        <f t="shared" si="201"/>
        <v>5.1959</v>
      </c>
      <c r="AL718" s="16">
        <f t="shared" si="202"/>
        <v>5.2024999999999997</v>
      </c>
      <c r="AM718" s="16">
        <f t="shared" si="203"/>
        <v>5.25</v>
      </c>
      <c r="AR718" s="17"/>
      <c r="AS718" s="77"/>
    </row>
    <row r="719" spans="3:45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04"/>
        <v>51⁄4–16</v>
      </c>
      <c r="U719" s="16" t="str">
        <f t="shared" si="204"/>
        <v>UN</v>
      </c>
      <c r="W719" s="16" t="str">
        <f t="shared" si="188"/>
        <v>51⁄4–16</v>
      </c>
      <c r="X719" s="16" t="str">
        <f t="shared" si="189"/>
        <v>UN</v>
      </c>
      <c r="Y719" s="16" t="str">
        <f t="shared" si="190"/>
        <v>2A</v>
      </c>
      <c r="Z719" s="16" t="str">
        <f>CONCATENATE(Table6[[#This Row],[Column1]]," ",Table6[[#This Row],[Column2]]," ",Table6[[#This Row],[Column3]])</f>
        <v>51⁄4–16 UN 2A</v>
      </c>
      <c r="AA719" s="16">
        <f t="shared" si="191"/>
        <v>1.8E-3</v>
      </c>
      <c r="AB719" s="16">
        <f t="shared" si="192"/>
        <v>5.2481999999999998</v>
      </c>
      <c r="AC719" s="16">
        <f t="shared" si="193"/>
        <v>5.2388000000000003</v>
      </c>
      <c r="AD719" s="16" t="str">
        <f t="shared" si="194"/>
        <v>—</v>
      </c>
      <c r="AE719" s="16">
        <f t="shared" si="195"/>
        <v>5.2076000000000002</v>
      </c>
      <c r="AF719" s="16">
        <f t="shared" si="196"/>
        <v>5.2015000000000002</v>
      </c>
      <c r="AG719" s="16">
        <f t="shared" si="197"/>
        <v>5.1737000000000002</v>
      </c>
      <c r="AH719" s="16" t="str">
        <f t="shared" si="198"/>
        <v>2B</v>
      </c>
      <c r="AI719" s="16">
        <f t="shared" si="199"/>
        <v>5.1820000000000004</v>
      </c>
      <c r="AJ719" s="16">
        <f t="shared" si="200"/>
        <v>5.1959999999999997</v>
      </c>
      <c r="AK719" s="16">
        <f t="shared" si="201"/>
        <v>5.2093999999999996</v>
      </c>
      <c r="AL719" s="16">
        <f t="shared" si="202"/>
        <v>5.2172999999999998</v>
      </c>
      <c r="AM719" s="16">
        <f t="shared" si="203"/>
        <v>5.25</v>
      </c>
      <c r="AR719" s="17"/>
      <c r="AS719" s="77"/>
    </row>
    <row r="720" spans="3:45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04"/>
        <v>0</v>
      </c>
      <c r="U720" s="16">
        <f t="shared" si="204"/>
        <v>0</v>
      </c>
      <c r="W720" s="16" t="str">
        <f t="shared" si="188"/>
        <v>51⁄4–16</v>
      </c>
      <c r="X720" s="16" t="str">
        <f t="shared" si="189"/>
        <v>UN</v>
      </c>
      <c r="Y720" s="16" t="str">
        <f t="shared" si="190"/>
        <v>3A</v>
      </c>
      <c r="Z720" s="16" t="str">
        <f>CONCATENATE(Table6[[#This Row],[Column1]]," ",Table6[[#This Row],[Column2]]," ",Table6[[#This Row],[Column3]])</f>
        <v>51⁄4–16 UN 3A</v>
      </c>
      <c r="AA720" s="16">
        <f t="shared" si="191"/>
        <v>0</v>
      </c>
      <c r="AB720" s="16">
        <f t="shared" si="192"/>
        <v>5.25</v>
      </c>
      <c r="AC720" s="16">
        <f t="shared" si="193"/>
        <v>5.2405999999999997</v>
      </c>
      <c r="AD720" s="16" t="str">
        <f t="shared" si="194"/>
        <v>—</v>
      </c>
      <c r="AE720" s="16">
        <f t="shared" si="195"/>
        <v>5.2093999999999996</v>
      </c>
      <c r="AF720" s="16">
        <f t="shared" si="196"/>
        <v>5.2049000000000003</v>
      </c>
      <c r="AG720" s="16">
        <f t="shared" si="197"/>
        <v>5.1755000000000004</v>
      </c>
      <c r="AH720" s="16" t="str">
        <f t="shared" si="198"/>
        <v>3B</v>
      </c>
      <c r="AI720" s="16">
        <f t="shared" si="199"/>
        <v>5.1820000000000004</v>
      </c>
      <c r="AJ720" s="16">
        <f t="shared" si="200"/>
        <v>5.1908000000000003</v>
      </c>
      <c r="AK720" s="16">
        <f t="shared" si="201"/>
        <v>5.2093999999999996</v>
      </c>
      <c r="AL720" s="16">
        <f t="shared" si="202"/>
        <v>5.2153</v>
      </c>
      <c r="AM720" s="16">
        <f t="shared" si="203"/>
        <v>5.25</v>
      </c>
      <c r="AR720" s="17"/>
      <c r="AS720" s="77"/>
    </row>
    <row r="721" spans="3:45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04"/>
        <v>51⁄2–10</v>
      </c>
      <c r="U721" s="16" t="str">
        <f t="shared" si="204"/>
        <v>UNS</v>
      </c>
      <c r="W721" s="16" t="str">
        <f t="shared" si="188"/>
        <v>51⁄2–10</v>
      </c>
      <c r="X721" s="16" t="str">
        <f t="shared" si="189"/>
        <v>UNS</v>
      </c>
      <c r="Y721" s="16" t="str">
        <f t="shared" si="190"/>
        <v>2A</v>
      </c>
      <c r="Z721" s="16" t="str">
        <f>CONCATENATE(Table6[[#This Row],[Column1]]," ",Table6[[#This Row],[Column2]]," ",Table6[[#This Row],[Column3]])</f>
        <v>51⁄2–10 UNS 2A</v>
      </c>
      <c r="AA721" s="16">
        <f t="shared" si="191"/>
        <v>2.2000000000000001E-3</v>
      </c>
      <c r="AB721" s="16">
        <f t="shared" si="192"/>
        <v>5.4977999999999998</v>
      </c>
      <c r="AC721" s="16">
        <f t="shared" si="193"/>
        <v>5.4848999999999997</v>
      </c>
      <c r="AD721" s="16" t="str">
        <f t="shared" si="194"/>
        <v>—</v>
      </c>
      <c r="AE721" s="16">
        <f t="shared" si="195"/>
        <v>5.4328000000000003</v>
      </c>
      <c r="AF721" s="16">
        <f t="shared" si="196"/>
        <v>5.4256000000000002</v>
      </c>
      <c r="AG721" s="16">
        <f t="shared" si="197"/>
        <v>5.3788</v>
      </c>
      <c r="AH721" s="16" t="str">
        <f t="shared" si="198"/>
        <v>2B</v>
      </c>
      <c r="AI721" s="16">
        <f t="shared" si="199"/>
        <v>5.3920000000000003</v>
      </c>
      <c r="AJ721" s="16">
        <f t="shared" si="200"/>
        <v>5.4130000000000003</v>
      </c>
      <c r="AK721" s="16">
        <f t="shared" si="201"/>
        <v>5.4349999999999996</v>
      </c>
      <c r="AL721" s="16">
        <f t="shared" si="202"/>
        <v>5.4443999999999999</v>
      </c>
      <c r="AM721" s="16">
        <f t="shared" si="203"/>
        <v>5.5</v>
      </c>
      <c r="AR721" s="17"/>
      <c r="AS721" s="77"/>
    </row>
    <row r="722" spans="3:45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04"/>
        <v>51⁄2–14</v>
      </c>
      <c r="U722" s="16" t="str">
        <f t="shared" si="204"/>
        <v>UNS</v>
      </c>
      <c r="W722" s="16" t="str">
        <f t="shared" si="188"/>
        <v>51⁄2–14</v>
      </c>
      <c r="X722" s="16" t="str">
        <f t="shared" si="189"/>
        <v>UNS</v>
      </c>
      <c r="Y722" s="16" t="str">
        <f t="shared" si="190"/>
        <v>2A</v>
      </c>
      <c r="Z722" s="16" t="str">
        <f>CONCATENATE(Table6[[#This Row],[Column1]]," ",Table6[[#This Row],[Column2]]," ",Table6[[#This Row],[Column3]])</f>
        <v>51⁄2–14 UNS 2A</v>
      </c>
      <c r="AA722" s="16">
        <f t="shared" si="191"/>
        <v>1.9E-3</v>
      </c>
      <c r="AB722" s="16">
        <f t="shared" si="192"/>
        <v>5.4981</v>
      </c>
      <c r="AC722" s="16">
        <f t="shared" si="193"/>
        <v>5.4878</v>
      </c>
      <c r="AD722" s="16" t="str">
        <f t="shared" si="194"/>
        <v>—</v>
      </c>
      <c r="AE722" s="16">
        <f t="shared" si="195"/>
        <v>5.4516999999999998</v>
      </c>
      <c r="AF722" s="16">
        <f t="shared" si="196"/>
        <v>5.4452999999999996</v>
      </c>
      <c r="AG722" s="16">
        <f t="shared" si="197"/>
        <v>5.4131</v>
      </c>
      <c r="AH722" s="16" t="str">
        <f t="shared" si="198"/>
        <v>2B</v>
      </c>
      <c r="AI722" s="16">
        <f t="shared" si="199"/>
        <v>5.423</v>
      </c>
      <c r="AJ722" s="16">
        <f t="shared" si="200"/>
        <v>5.4379999999999997</v>
      </c>
      <c r="AK722" s="16">
        <f t="shared" si="201"/>
        <v>5.4535999999999998</v>
      </c>
      <c r="AL722" s="16">
        <f t="shared" si="202"/>
        <v>5.4619</v>
      </c>
      <c r="AM722" s="16">
        <f t="shared" si="203"/>
        <v>5.5</v>
      </c>
      <c r="AR722" s="17"/>
      <c r="AS722" s="77"/>
    </row>
    <row r="723" spans="3:45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04"/>
        <v>51⁄2–12</v>
      </c>
      <c r="U723" s="16" t="str">
        <f t="shared" si="204"/>
        <v>UN</v>
      </c>
      <c r="W723" s="16" t="str">
        <f t="shared" si="188"/>
        <v>51⁄2–12</v>
      </c>
      <c r="X723" s="16" t="str">
        <f t="shared" si="189"/>
        <v>UN</v>
      </c>
      <c r="Y723" s="16" t="str">
        <f t="shared" si="190"/>
        <v>2A</v>
      </c>
      <c r="Z723" s="16" t="str">
        <f>CONCATENATE(Table6[[#This Row],[Column1]]," ",Table6[[#This Row],[Column2]]," ",Table6[[#This Row],[Column3]])</f>
        <v>51⁄2–12 UN 2A</v>
      </c>
      <c r="AA723" s="16">
        <f t="shared" si="191"/>
        <v>2E-3</v>
      </c>
      <c r="AB723" s="16">
        <f t="shared" si="192"/>
        <v>5.4980000000000002</v>
      </c>
      <c r="AC723" s="16">
        <f t="shared" si="193"/>
        <v>5.4866000000000001</v>
      </c>
      <c r="AD723" s="16" t="str">
        <f t="shared" si="194"/>
        <v>—</v>
      </c>
      <c r="AE723" s="16">
        <f t="shared" si="195"/>
        <v>5.4439000000000002</v>
      </c>
      <c r="AF723" s="16">
        <f t="shared" si="196"/>
        <v>5.4371999999999998</v>
      </c>
      <c r="AG723" s="16">
        <f t="shared" si="197"/>
        <v>5.3987999999999996</v>
      </c>
      <c r="AH723" s="16" t="str">
        <f t="shared" si="198"/>
        <v>2B</v>
      </c>
      <c r="AI723" s="16">
        <f t="shared" si="199"/>
        <v>5.41</v>
      </c>
      <c r="AJ723" s="16">
        <f t="shared" si="200"/>
        <v>5.4279999999999999</v>
      </c>
      <c r="AK723" s="16">
        <f t="shared" si="201"/>
        <v>5.4459</v>
      </c>
      <c r="AL723" s="16">
        <f t="shared" si="202"/>
        <v>5.4546000000000001</v>
      </c>
      <c r="AM723" s="16">
        <f t="shared" si="203"/>
        <v>5.5</v>
      </c>
      <c r="AR723" s="17"/>
      <c r="AS723" s="77"/>
    </row>
    <row r="724" spans="3:45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04"/>
        <v>0</v>
      </c>
      <c r="U724" s="16">
        <f t="shared" si="204"/>
        <v>0</v>
      </c>
      <c r="W724" s="16" t="str">
        <f t="shared" si="188"/>
        <v>51⁄2–12</v>
      </c>
      <c r="X724" s="16" t="str">
        <f t="shared" si="189"/>
        <v>UN</v>
      </c>
      <c r="Y724" s="16" t="str">
        <f t="shared" si="190"/>
        <v>3A</v>
      </c>
      <c r="Z724" s="16" t="str">
        <f>CONCATENATE(Table6[[#This Row],[Column1]]," ",Table6[[#This Row],[Column2]]," ",Table6[[#This Row],[Column3]])</f>
        <v>51⁄2–12 UN 3A</v>
      </c>
      <c r="AA724" s="16">
        <f t="shared" si="191"/>
        <v>0</v>
      </c>
      <c r="AB724" s="16">
        <f t="shared" si="192"/>
        <v>5.5</v>
      </c>
      <c r="AC724" s="16">
        <f t="shared" si="193"/>
        <v>5.4885999999999999</v>
      </c>
      <c r="AD724" s="16" t="str">
        <f t="shared" si="194"/>
        <v>—</v>
      </c>
      <c r="AE724" s="16">
        <f t="shared" si="195"/>
        <v>5.4459</v>
      </c>
      <c r="AF724" s="16">
        <f t="shared" si="196"/>
        <v>5.4409000000000001</v>
      </c>
      <c r="AG724" s="16">
        <f t="shared" si="197"/>
        <v>5.4008000000000003</v>
      </c>
      <c r="AH724" s="16" t="str">
        <f t="shared" si="198"/>
        <v>3B</v>
      </c>
      <c r="AI724" s="16">
        <f t="shared" si="199"/>
        <v>5.41</v>
      </c>
      <c r="AJ724" s="16">
        <f t="shared" si="200"/>
        <v>5.4198000000000004</v>
      </c>
      <c r="AK724" s="16">
        <f t="shared" si="201"/>
        <v>5.4459</v>
      </c>
      <c r="AL724" s="16">
        <f t="shared" si="202"/>
        <v>5.4524999999999997</v>
      </c>
      <c r="AM724" s="16">
        <f t="shared" si="203"/>
        <v>5.5</v>
      </c>
      <c r="AR724" s="17"/>
      <c r="AS724" s="77"/>
    </row>
    <row r="725" spans="3:45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04"/>
        <v>51⁄2–16</v>
      </c>
      <c r="U725" s="16" t="str">
        <f t="shared" si="204"/>
        <v>UN</v>
      </c>
      <c r="W725" s="16" t="str">
        <f t="shared" si="188"/>
        <v>51⁄2–16</v>
      </c>
      <c r="X725" s="16" t="str">
        <f t="shared" si="189"/>
        <v>UN</v>
      </c>
      <c r="Y725" s="16" t="str">
        <f t="shared" si="190"/>
        <v>2A</v>
      </c>
      <c r="Z725" s="16" t="str">
        <f>CONCATENATE(Table6[[#This Row],[Column1]]," ",Table6[[#This Row],[Column2]]," ",Table6[[#This Row],[Column3]])</f>
        <v>51⁄2–16 UN 2A</v>
      </c>
      <c r="AA725" s="16">
        <f t="shared" si="191"/>
        <v>1.8E-3</v>
      </c>
      <c r="AB725" s="16">
        <f t="shared" si="192"/>
        <v>5.4981999999999998</v>
      </c>
      <c r="AC725" s="16">
        <f t="shared" si="193"/>
        <v>5.4888000000000003</v>
      </c>
      <c r="AD725" s="16" t="str">
        <f t="shared" si="194"/>
        <v>—</v>
      </c>
      <c r="AE725" s="16">
        <f t="shared" si="195"/>
        <v>5.4576000000000002</v>
      </c>
      <c r="AF725" s="16">
        <f t="shared" si="196"/>
        <v>5.4515000000000002</v>
      </c>
      <c r="AG725" s="16">
        <f t="shared" si="197"/>
        <v>5.4237000000000002</v>
      </c>
      <c r="AH725" s="16" t="str">
        <f t="shared" si="198"/>
        <v>2B</v>
      </c>
      <c r="AI725" s="16">
        <f t="shared" si="199"/>
        <v>5.4320000000000004</v>
      </c>
      <c r="AJ725" s="16">
        <f t="shared" si="200"/>
        <v>5.4459999999999997</v>
      </c>
      <c r="AK725" s="16">
        <f t="shared" si="201"/>
        <v>5.4593999999999996</v>
      </c>
      <c r="AL725" s="16">
        <f t="shared" si="202"/>
        <v>5.4672999999999998</v>
      </c>
      <c r="AM725" s="16">
        <f t="shared" si="203"/>
        <v>5.5</v>
      </c>
      <c r="AR725" s="17"/>
      <c r="AS725" s="77"/>
    </row>
    <row r="726" spans="3:45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04"/>
        <v>0</v>
      </c>
      <c r="U726" s="16">
        <f t="shared" si="204"/>
        <v>0</v>
      </c>
      <c r="W726" s="16" t="str">
        <f t="shared" si="188"/>
        <v>51⁄2–16</v>
      </c>
      <c r="X726" s="16" t="str">
        <f t="shared" si="189"/>
        <v>UN</v>
      </c>
      <c r="Y726" s="16" t="str">
        <f t="shared" si="190"/>
        <v>3A</v>
      </c>
      <c r="Z726" s="16" t="str">
        <f>CONCATENATE(Table6[[#This Row],[Column1]]," ",Table6[[#This Row],[Column2]]," ",Table6[[#This Row],[Column3]])</f>
        <v>51⁄2–16 UN 3A</v>
      </c>
      <c r="AA726" s="16">
        <f t="shared" si="191"/>
        <v>0</v>
      </c>
      <c r="AB726" s="16">
        <f t="shared" si="192"/>
        <v>5.5</v>
      </c>
      <c r="AC726" s="16">
        <f t="shared" si="193"/>
        <v>5.4905999999999997</v>
      </c>
      <c r="AD726" s="16" t="str">
        <f t="shared" si="194"/>
        <v>—</v>
      </c>
      <c r="AE726" s="16">
        <f t="shared" si="195"/>
        <v>5.4593999999999996</v>
      </c>
      <c r="AF726" s="16">
        <f t="shared" si="196"/>
        <v>5.4549000000000003</v>
      </c>
      <c r="AG726" s="16">
        <f t="shared" si="197"/>
        <v>5.4255000000000004</v>
      </c>
      <c r="AH726" s="16" t="str">
        <f t="shared" si="198"/>
        <v>3B</v>
      </c>
      <c r="AI726" s="16">
        <f t="shared" si="199"/>
        <v>5.4320000000000004</v>
      </c>
      <c r="AJ726" s="16">
        <f t="shared" si="200"/>
        <v>5.4408000000000003</v>
      </c>
      <c r="AK726" s="16">
        <f t="shared" si="201"/>
        <v>5.4593999999999996</v>
      </c>
      <c r="AL726" s="16">
        <f t="shared" si="202"/>
        <v>5.4653</v>
      </c>
      <c r="AM726" s="16">
        <f t="shared" si="203"/>
        <v>5.5</v>
      </c>
      <c r="AR726" s="17"/>
      <c r="AS726" s="77"/>
    </row>
    <row r="727" spans="3:45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04"/>
        <v>53⁄4–10</v>
      </c>
      <c r="U727" s="16" t="str">
        <f t="shared" si="204"/>
        <v>UNS</v>
      </c>
      <c r="W727" s="16" t="str">
        <f t="shared" si="188"/>
        <v>53⁄4–10</v>
      </c>
      <c r="X727" s="16" t="str">
        <f t="shared" si="189"/>
        <v>UNS</v>
      </c>
      <c r="Y727" s="16" t="str">
        <f t="shared" si="190"/>
        <v>2A</v>
      </c>
      <c r="Z727" s="16" t="str">
        <f>CONCATENATE(Table6[[#This Row],[Column1]]," ",Table6[[#This Row],[Column2]]," ",Table6[[#This Row],[Column3]])</f>
        <v>53⁄4–10 UNS 2A</v>
      </c>
      <c r="AA727" s="16">
        <f t="shared" si="191"/>
        <v>2.2000000000000001E-3</v>
      </c>
      <c r="AB727" s="16">
        <f t="shared" si="192"/>
        <v>5.7477999999999998</v>
      </c>
      <c r="AC727" s="16">
        <f t="shared" si="193"/>
        <v>5.7348999999999997</v>
      </c>
      <c r="AD727" s="16" t="str">
        <f t="shared" si="194"/>
        <v>—</v>
      </c>
      <c r="AE727" s="16">
        <f t="shared" si="195"/>
        <v>5.6828000000000003</v>
      </c>
      <c r="AF727" s="16">
        <f t="shared" si="196"/>
        <v>5.6753999999999998</v>
      </c>
      <c r="AG727" s="16">
        <f t="shared" si="197"/>
        <v>5.6288</v>
      </c>
      <c r="AH727" s="16" t="str">
        <f t="shared" si="198"/>
        <v>2B</v>
      </c>
      <c r="AI727" s="16">
        <f t="shared" si="199"/>
        <v>5.6420000000000003</v>
      </c>
      <c r="AJ727" s="16">
        <f t="shared" si="200"/>
        <v>5.6630000000000003</v>
      </c>
      <c r="AK727" s="16">
        <f t="shared" si="201"/>
        <v>5.6849999999999996</v>
      </c>
      <c r="AL727" s="16">
        <f t="shared" si="202"/>
        <v>5.6946000000000003</v>
      </c>
      <c r="AM727" s="16">
        <f t="shared" si="203"/>
        <v>5.75</v>
      </c>
      <c r="AR727" s="17"/>
      <c r="AS727" s="77"/>
    </row>
    <row r="728" spans="3:45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04"/>
        <v>53⁄4–14</v>
      </c>
      <c r="U728" s="16" t="str">
        <f t="shared" si="204"/>
        <v>UNS</v>
      </c>
      <c r="W728" s="16" t="str">
        <f t="shared" si="188"/>
        <v>53⁄4–14</v>
      </c>
      <c r="X728" s="16" t="str">
        <f t="shared" si="189"/>
        <v>UNS</v>
      </c>
      <c r="Y728" s="16" t="str">
        <f t="shared" si="190"/>
        <v>2A</v>
      </c>
      <c r="Z728" s="16" t="str">
        <f>CONCATENATE(Table6[[#This Row],[Column1]]," ",Table6[[#This Row],[Column2]]," ",Table6[[#This Row],[Column3]])</f>
        <v>53⁄4–14 UNS 2A</v>
      </c>
      <c r="AA728" s="16">
        <f t="shared" si="191"/>
        <v>2E-3</v>
      </c>
      <c r="AB728" s="16">
        <f t="shared" si="192"/>
        <v>5.7480000000000002</v>
      </c>
      <c r="AC728" s="16">
        <f t="shared" si="193"/>
        <v>5.7377000000000002</v>
      </c>
      <c r="AD728" s="16" t="str">
        <f t="shared" si="194"/>
        <v>—</v>
      </c>
      <c r="AE728" s="16">
        <f t="shared" si="195"/>
        <v>5.7016</v>
      </c>
      <c r="AF728" s="16">
        <f t="shared" si="196"/>
        <v>5.6951000000000001</v>
      </c>
      <c r="AG728" s="16">
        <f t="shared" si="197"/>
        <v>5.6630000000000003</v>
      </c>
      <c r="AH728" s="16" t="str">
        <f t="shared" si="198"/>
        <v>2B</v>
      </c>
      <c r="AI728" s="16">
        <f t="shared" si="199"/>
        <v>5.673</v>
      </c>
      <c r="AJ728" s="16">
        <f t="shared" si="200"/>
        <v>5.6879999999999997</v>
      </c>
      <c r="AK728" s="16">
        <f t="shared" si="201"/>
        <v>5.7035999999999998</v>
      </c>
      <c r="AL728" s="16">
        <f t="shared" si="202"/>
        <v>5.7121000000000004</v>
      </c>
      <c r="AM728" s="16">
        <f t="shared" si="203"/>
        <v>5.75</v>
      </c>
      <c r="AR728" s="17"/>
      <c r="AS728" s="77"/>
    </row>
    <row r="729" spans="3:45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04"/>
        <v>53⁄4–12</v>
      </c>
      <c r="U729" s="16" t="str">
        <f t="shared" si="204"/>
        <v>UN</v>
      </c>
      <c r="W729" s="16" t="str">
        <f t="shared" si="188"/>
        <v>53⁄4–12</v>
      </c>
      <c r="X729" s="16" t="str">
        <f t="shared" si="189"/>
        <v>UN</v>
      </c>
      <c r="Y729" s="16" t="str">
        <f t="shared" si="190"/>
        <v>2A</v>
      </c>
      <c r="Z729" s="16" t="str">
        <f>CONCATENATE(Table6[[#This Row],[Column1]]," ",Table6[[#This Row],[Column2]]," ",Table6[[#This Row],[Column3]])</f>
        <v>53⁄4–12 UN 2A</v>
      </c>
      <c r="AA729" s="16">
        <f t="shared" si="191"/>
        <v>2.0999999999999999E-3</v>
      </c>
      <c r="AB729" s="16">
        <f t="shared" si="192"/>
        <v>5.7478999999999996</v>
      </c>
      <c r="AC729" s="16">
        <f t="shared" si="193"/>
        <v>5.7365000000000004</v>
      </c>
      <c r="AD729" s="16" t="str">
        <f t="shared" si="194"/>
        <v>—</v>
      </c>
      <c r="AE729" s="16">
        <f t="shared" si="195"/>
        <v>5.6938000000000004</v>
      </c>
      <c r="AF729" s="16">
        <f t="shared" si="196"/>
        <v>5.6868999999999996</v>
      </c>
      <c r="AG729" s="16">
        <f t="shared" si="197"/>
        <v>5.6486999999999998</v>
      </c>
      <c r="AH729" s="16" t="str">
        <f t="shared" si="198"/>
        <v>2B</v>
      </c>
      <c r="AI729" s="16">
        <f t="shared" si="199"/>
        <v>5.66</v>
      </c>
      <c r="AJ729" s="16">
        <f t="shared" si="200"/>
        <v>5.6779999999999999</v>
      </c>
      <c r="AK729" s="16">
        <f t="shared" si="201"/>
        <v>5.6959</v>
      </c>
      <c r="AL729" s="16">
        <f t="shared" si="202"/>
        <v>5.7049000000000003</v>
      </c>
      <c r="AM729" s="16">
        <f t="shared" si="203"/>
        <v>5.75</v>
      </c>
      <c r="AR729" s="17"/>
      <c r="AS729" s="77"/>
    </row>
    <row r="730" spans="3:45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04"/>
        <v>0</v>
      </c>
      <c r="U730" s="16">
        <f t="shared" si="204"/>
        <v>0</v>
      </c>
      <c r="W730" s="16" t="str">
        <f t="shared" si="188"/>
        <v>53⁄4–12</v>
      </c>
      <c r="X730" s="16" t="str">
        <f t="shared" si="189"/>
        <v>UN</v>
      </c>
      <c r="Y730" s="16" t="str">
        <f t="shared" si="190"/>
        <v>3A</v>
      </c>
      <c r="Z730" s="16" t="str">
        <f>CONCATENATE(Table6[[#This Row],[Column1]]," ",Table6[[#This Row],[Column2]]," ",Table6[[#This Row],[Column3]])</f>
        <v>53⁄4–12 UN 3A</v>
      </c>
      <c r="AA730" s="16">
        <f t="shared" si="191"/>
        <v>0</v>
      </c>
      <c r="AB730" s="16">
        <f t="shared" si="192"/>
        <v>5.75</v>
      </c>
      <c r="AC730" s="16">
        <f t="shared" si="193"/>
        <v>5.7385999999999999</v>
      </c>
      <c r="AD730" s="16" t="str">
        <f t="shared" si="194"/>
        <v>—</v>
      </c>
      <c r="AE730" s="16">
        <f t="shared" si="195"/>
        <v>5.6959</v>
      </c>
      <c r="AF730" s="16">
        <f t="shared" si="196"/>
        <v>5.6906999999999996</v>
      </c>
      <c r="AG730" s="16">
        <f t="shared" si="197"/>
        <v>5.6508000000000003</v>
      </c>
      <c r="AH730" s="16" t="str">
        <f t="shared" si="198"/>
        <v>3B</v>
      </c>
      <c r="AI730" s="16">
        <f t="shared" si="199"/>
        <v>5.66</v>
      </c>
      <c r="AJ730" s="16">
        <f t="shared" si="200"/>
        <v>5.6698000000000004</v>
      </c>
      <c r="AK730" s="16">
        <f t="shared" si="201"/>
        <v>5.6959</v>
      </c>
      <c r="AL730" s="16">
        <f t="shared" si="202"/>
        <v>5.7026000000000003</v>
      </c>
      <c r="AM730" s="16">
        <f t="shared" si="203"/>
        <v>5.75</v>
      </c>
      <c r="AR730" s="17"/>
      <c r="AS730" s="77"/>
    </row>
    <row r="731" spans="3:45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si="204"/>
        <v>53⁄4–16</v>
      </c>
      <c r="U731" s="16" t="str">
        <f t="shared" si="204"/>
        <v>UN</v>
      </c>
      <c r="W731" s="16" t="str">
        <f t="shared" si="188"/>
        <v>53⁄4–16</v>
      </c>
      <c r="X731" s="16" t="str">
        <f t="shared" si="189"/>
        <v>UN</v>
      </c>
      <c r="Y731" s="16" t="str">
        <f t="shared" si="190"/>
        <v>2A</v>
      </c>
      <c r="Z731" s="16" t="str">
        <f>CONCATENATE(Table6[[#This Row],[Column1]]," ",Table6[[#This Row],[Column2]]," ",Table6[[#This Row],[Column3]])</f>
        <v>53⁄4–16 UN 2A</v>
      </c>
      <c r="AA731" s="16">
        <f t="shared" si="191"/>
        <v>1.9E-3</v>
      </c>
      <c r="AB731" s="16">
        <f t="shared" si="192"/>
        <v>5.7481</v>
      </c>
      <c r="AC731" s="16">
        <f t="shared" si="193"/>
        <v>5.7386999999999997</v>
      </c>
      <c r="AD731" s="16" t="str">
        <f t="shared" si="194"/>
        <v>—</v>
      </c>
      <c r="AE731" s="16">
        <f t="shared" si="195"/>
        <v>5.7074999999999996</v>
      </c>
      <c r="AF731" s="16">
        <f t="shared" si="196"/>
        <v>5.7012999999999998</v>
      </c>
      <c r="AG731" s="16">
        <f t="shared" si="197"/>
        <v>5.6736000000000004</v>
      </c>
      <c r="AH731" s="16" t="str">
        <f t="shared" si="198"/>
        <v>2B</v>
      </c>
      <c r="AI731" s="16">
        <f t="shared" si="199"/>
        <v>5.6820000000000004</v>
      </c>
      <c r="AJ731" s="16">
        <f t="shared" si="200"/>
        <v>5.6959999999999997</v>
      </c>
      <c r="AK731" s="16">
        <f t="shared" si="201"/>
        <v>5.7093999999999996</v>
      </c>
      <c r="AL731" s="16">
        <f t="shared" si="202"/>
        <v>5.7175000000000002</v>
      </c>
      <c r="AM731" s="16">
        <f t="shared" si="203"/>
        <v>5.75</v>
      </c>
      <c r="AR731" s="17"/>
      <c r="AS731" s="77"/>
    </row>
    <row r="732" spans="3:45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04"/>
        <v>0</v>
      </c>
      <c r="U732" s="16">
        <f t="shared" si="204"/>
        <v>0</v>
      </c>
      <c r="W732" s="16" t="str">
        <f t="shared" si="188"/>
        <v>53⁄4–16</v>
      </c>
      <c r="X732" s="16" t="str">
        <f t="shared" si="189"/>
        <v>UN</v>
      </c>
      <c r="Y732" s="16" t="str">
        <f t="shared" si="190"/>
        <v>3A</v>
      </c>
      <c r="Z732" s="16" t="str">
        <f>CONCATENATE(Table6[[#This Row],[Column1]]," ",Table6[[#This Row],[Column2]]," ",Table6[[#This Row],[Column3]])</f>
        <v>53⁄4–16 UN 3A</v>
      </c>
      <c r="AA732" s="16">
        <f t="shared" si="191"/>
        <v>0</v>
      </c>
      <c r="AB732" s="16">
        <f t="shared" si="192"/>
        <v>5.75</v>
      </c>
      <c r="AC732" s="16">
        <f t="shared" si="193"/>
        <v>5.7405999999999997</v>
      </c>
      <c r="AD732" s="16" t="str">
        <f t="shared" si="194"/>
        <v>—</v>
      </c>
      <c r="AE732" s="16">
        <f t="shared" si="195"/>
        <v>5.7093999999999996</v>
      </c>
      <c r="AF732" s="16">
        <f t="shared" si="196"/>
        <v>5.7046999999999999</v>
      </c>
      <c r="AG732" s="16">
        <f t="shared" si="197"/>
        <v>5.6755000000000004</v>
      </c>
      <c r="AH732" s="16" t="str">
        <f t="shared" si="198"/>
        <v>3B</v>
      </c>
      <c r="AI732" s="16">
        <f t="shared" si="199"/>
        <v>5.6820000000000004</v>
      </c>
      <c r="AJ732" s="16">
        <f t="shared" si="200"/>
        <v>5.6908000000000003</v>
      </c>
      <c r="AK732" s="16">
        <f t="shared" si="201"/>
        <v>5.7093999999999996</v>
      </c>
      <c r="AL732" s="16">
        <f t="shared" si="202"/>
        <v>5.7154999999999996</v>
      </c>
      <c r="AM732" s="16">
        <f t="shared" si="203"/>
        <v>5.75</v>
      </c>
      <c r="AR732" s="17"/>
      <c r="AS732" s="77"/>
    </row>
    <row r="733" spans="3:45" x14ac:dyDescent="0.25">
      <c r="C733" s="16" t="s">
        <v>938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04"/>
        <v>6–10</v>
      </c>
      <c r="U733" s="16" t="str">
        <f t="shared" si="204"/>
        <v>UNS</v>
      </c>
      <c r="W733" s="16" t="str">
        <f t="shared" si="188"/>
        <v>6–10</v>
      </c>
      <c r="X733" s="16" t="str">
        <f t="shared" si="189"/>
        <v>UNS</v>
      </c>
      <c r="Y733" s="16" t="str">
        <f t="shared" si="190"/>
        <v>2A</v>
      </c>
      <c r="Z733" s="16" t="str">
        <f>CONCATENATE(Table6[[#This Row],[Column1]]," ",Table6[[#This Row],[Column2]]," ",Table6[[#This Row],[Column3]])</f>
        <v>6–10 UNS 2A</v>
      </c>
      <c r="AA733" s="16">
        <f t="shared" si="191"/>
        <v>2.2000000000000001E-3</v>
      </c>
      <c r="AB733" s="16">
        <f t="shared" si="192"/>
        <v>5.9977999999999998</v>
      </c>
      <c r="AC733" s="16">
        <f t="shared" si="193"/>
        <v>5.9848999999999997</v>
      </c>
      <c r="AD733" s="16" t="str">
        <f t="shared" si="194"/>
        <v>—</v>
      </c>
      <c r="AE733" s="16">
        <f t="shared" si="195"/>
        <v>5.9328000000000003</v>
      </c>
      <c r="AF733" s="16">
        <f t="shared" si="196"/>
        <v>5.9253999999999998</v>
      </c>
      <c r="AG733" s="16">
        <f t="shared" si="197"/>
        <v>5.8788</v>
      </c>
      <c r="AH733" s="16" t="str">
        <f t="shared" si="198"/>
        <v>2B</v>
      </c>
      <c r="AI733" s="16">
        <f t="shared" si="199"/>
        <v>5.8920000000000003</v>
      </c>
      <c r="AJ733" s="16">
        <f t="shared" si="200"/>
        <v>5.9130000000000003</v>
      </c>
      <c r="AK733" s="16">
        <f t="shared" si="201"/>
        <v>5.9349999999999996</v>
      </c>
      <c r="AL733" s="16">
        <f t="shared" si="202"/>
        <v>5.9446000000000003</v>
      </c>
      <c r="AM733" s="16">
        <f t="shared" si="203"/>
        <v>6</v>
      </c>
      <c r="AR733" s="17"/>
      <c r="AS733" s="77"/>
    </row>
    <row r="734" spans="3:45" x14ac:dyDescent="0.25">
      <c r="C734" s="16" t="s">
        <v>939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04"/>
        <v>6–14</v>
      </c>
      <c r="U734" s="16" t="str">
        <f t="shared" si="204"/>
        <v>UNS</v>
      </c>
      <c r="W734" s="16" t="str">
        <f t="shared" si="188"/>
        <v>6–14</v>
      </c>
      <c r="X734" s="16" t="str">
        <f t="shared" si="189"/>
        <v>UNS</v>
      </c>
      <c r="Y734" s="16" t="str">
        <f t="shared" si="190"/>
        <v>2A</v>
      </c>
      <c r="Z734" s="16" t="str">
        <f>CONCATENATE(Table6[[#This Row],[Column1]]," ",Table6[[#This Row],[Column2]]," ",Table6[[#This Row],[Column3]])</f>
        <v>6–14 UNS 2A</v>
      </c>
      <c r="AA734" s="16">
        <f t="shared" si="191"/>
        <v>2E-3</v>
      </c>
      <c r="AB734" s="16">
        <f t="shared" si="192"/>
        <v>5.9980000000000002</v>
      </c>
      <c r="AC734" s="16">
        <f t="shared" si="193"/>
        <v>5.9877000000000002</v>
      </c>
      <c r="AD734" s="16" t="str">
        <f t="shared" si="194"/>
        <v>—</v>
      </c>
      <c r="AE734" s="16">
        <f t="shared" si="195"/>
        <v>5.9516</v>
      </c>
      <c r="AF734" s="16">
        <f t="shared" si="196"/>
        <v>5.9451000000000001</v>
      </c>
      <c r="AG734" s="16">
        <f t="shared" si="197"/>
        <v>5.9130000000000003</v>
      </c>
      <c r="AH734" s="16" t="str">
        <f t="shared" si="198"/>
        <v>2B</v>
      </c>
      <c r="AI734" s="16">
        <f t="shared" si="199"/>
        <v>5.923</v>
      </c>
      <c r="AJ734" s="16">
        <f t="shared" si="200"/>
        <v>5.9379999999999997</v>
      </c>
      <c r="AK734" s="16">
        <f t="shared" si="201"/>
        <v>5.9535999999999998</v>
      </c>
      <c r="AL734" s="16">
        <f t="shared" si="202"/>
        <v>5.9621000000000004</v>
      </c>
      <c r="AM734" s="16">
        <f t="shared" si="203"/>
        <v>6</v>
      </c>
      <c r="AR734" s="17"/>
      <c r="AS734" s="77"/>
    </row>
    <row r="735" spans="3:45" x14ac:dyDescent="0.25">
      <c r="C735" s="16" t="s">
        <v>940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04"/>
        <v>6–12</v>
      </c>
      <c r="U735" s="16" t="str">
        <f t="shared" si="204"/>
        <v>UN</v>
      </c>
      <c r="W735" s="16" t="str">
        <f t="shared" si="188"/>
        <v>6–12</v>
      </c>
      <c r="X735" s="16" t="str">
        <f t="shared" si="189"/>
        <v>UN</v>
      </c>
      <c r="Y735" s="16" t="str">
        <f t="shared" si="190"/>
        <v>2A</v>
      </c>
      <c r="Z735" s="16" t="str">
        <f>CONCATENATE(Table6[[#This Row],[Column1]]," ",Table6[[#This Row],[Column2]]," ",Table6[[#This Row],[Column3]])</f>
        <v>6–12 UN 2A</v>
      </c>
      <c r="AA735" s="16">
        <f t="shared" si="191"/>
        <v>2.0999999999999999E-3</v>
      </c>
      <c r="AB735" s="16">
        <f t="shared" si="192"/>
        <v>5.9978999999999996</v>
      </c>
      <c r="AC735" s="16">
        <f t="shared" si="193"/>
        <v>5.9865000000000004</v>
      </c>
      <c r="AD735" s="16" t="str">
        <f t="shared" si="194"/>
        <v>—</v>
      </c>
      <c r="AE735" s="16">
        <f t="shared" si="195"/>
        <v>5.9438000000000004</v>
      </c>
      <c r="AF735" s="16">
        <f t="shared" si="196"/>
        <v>5.9368999999999996</v>
      </c>
      <c r="AG735" s="16">
        <f t="shared" si="197"/>
        <v>5.8986999999999998</v>
      </c>
      <c r="AH735" s="16" t="str">
        <f t="shared" si="198"/>
        <v>2B</v>
      </c>
      <c r="AI735" s="16">
        <f t="shared" si="199"/>
        <v>5.91</v>
      </c>
      <c r="AJ735" s="16">
        <f t="shared" si="200"/>
        <v>5.9279999999999999</v>
      </c>
      <c r="AK735" s="16">
        <f t="shared" si="201"/>
        <v>5.9459</v>
      </c>
      <c r="AL735" s="16">
        <f t="shared" si="202"/>
        <v>5.9549000000000003</v>
      </c>
      <c r="AM735" s="16">
        <f t="shared" si="203"/>
        <v>6</v>
      </c>
      <c r="AR735" s="17"/>
      <c r="AS735" s="77"/>
    </row>
    <row r="736" spans="3:45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04"/>
        <v>0</v>
      </c>
      <c r="U736" s="16">
        <f t="shared" si="204"/>
        <v>0</v>
      </c>
      <c r="W736" s="16" t="str">
        <f t="shared" si="188"/>
        <v>6–12</v>
      </c>
      <c r="X736" s="16" t="str">
        <f t="shared" si="189"/>
        <v>UN</v>
      </c>
      <c r="Y736" s="16" t="str">
        <f t="shared" si="190"/>
        <v>3A</v>
      </c>
      <c r="Z736" s="16" t="str">
        <f>CONCATENATE(Table6[[#This Row],[Column1]]," ",Table6[[#This Row],[Column2]]," ",Table6[[#This Row],[Column3]])</f>
        <v>6–12 UN 3A</v>
      </c>
      <c r="AA736" s="16">
        <f t="shared" si="191"/>
        <v>0</v>
      </c>
      <c r="AB736" s="16">
        <f t="shared" si="192"/>
        <v>6</v>
      </c>
      <c r="AC736" s="16">
        <f t="shared" si="193"/>
        <v>5.9885999999999999</v>
      </c>
      <c r="AD736" s="16" t="str">
        <f t="shared" si="194"/>
        <v>—</v>
      </c>
      <c r="AE736" s="16">
        <f t="shared" si="195"/>
        <v>5.9459</v>
      </c>
      <c r="AF736" s="16">
        <f t="shared" si="196"/>
        <v>5.9406999999999996</v>
      </c>
      <c r="AG736" s="16">
        <f t="shared" si="197"/>
        <v>5.9008000000000003</v>
      </c>
      <c r="AH736" s="16" t="str">
        <f t="shared" si="198"/>
        <v>3B</v>
      </c>
      <c r="AI736" s="16">
        <f t="shared" si="199"/>
        <v>5.91</v>
      </c>
      <c r="AJ736" s="16">
        <f t="shared" si="200"/>
        <v>5.9198000000000004</v>
      </c>
      <c r="AK736" s="16">
        <f t="shared" si="201"/>
        <v>5.9459</v>
      </c>
      <c r="AL736" s="16">
        <f t="shared" si="202"/>
        <v>5.9526000000000003</v>
      </c>
      <c r="AM736" s="16">
        <f t="shared" si="203"/>
        <v>6</v>
      </c>
      <c r="AR736" s="17"/>
      <c r="AS736" s="77"/>
    </row>
    <row r="737" spans="3:45" x14ac:dyDescent="0.25">
      <c r="C737" s="16" t="s">
        <v>941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04"/>
        <v>6–16</v>
      </c>
      <c r="U737" s="16" t="str">
        <f t="shared" si="204"/>
        <v>UN</v>
      </c>
      <c r="W737" s="16" t="str">
        <f t="shared" si="188"/>
        <v>6–16</v>
      </c>
      <c r="X737" s="16" t="str">
        <f t="shared" si="189"/>
        <v>UN</v>
      </c>
      <c r="Y737" s="16" t="str">
        <f t="shared" si="190"/>
        <v>2A</v>
      </c>
      <c r="Z737" s="16" t="str">
        <f>CONCATENATE(Table6[[#This Row],[Column1]]," ",Table6[[#This Row],[Column2]]," ",Table6[[#This Row],[Column3]])</f>
        <v>6–16 UN 2A</v>
      </c>
      <c r="AA737" s="16">
        <f t="shared" si="191"/>
        <v>1.9E-3</v>
      </c>
      <c r="AB737" s="16">
        <f t="shared" si="192"/>
        <v>5.9981</v>
      </c>
      <c r="AC737" s="16">
        <f t="shared" si="193"/>
        <v>5.9886999999999997</v>
      </c>
      <c r="AD737" s="16" t="str">
        <f t="shared" si="194"/>
        <v>—</v>
      </c>
      <c r="AE737" s="16">
        <f t="shared" si="195"/>
        <v>5.9574999999999996</v>
      </c>
      <c r="AF737" s="16">
        <f t="shared" si="196"/>
        <v>5.9512999999999998</v>
      </c>
      <c r="AG737" s="16">
        <f t="shared" si="197"/>
        <v>5.9236000000000004</v>
      </c>
      <c r="AH737" s="16" t="str">
        <f t="shared" si="198"/>
        <v>2B</v>
      </c>
      <c r="AI737" s="16">
        <f t="shared" si="199"/>
        <v>5.9320000000000004</v>
      </c>
      <c r="AJ737" s="16">
        <f t="shared" si="200"/>
        <v>5.9459999999999997</v>
      </c>
      <c r="AK737" s="16">
        <f t="shared" si="201"/>
        <v>5.9593999999999996</v>
      </c>
      <c r="AL737" s="16">
        <f t="shared" si="202"/>
        <v>5.9675000000000002</v>
      </c>
      <c r="AM737" s="16">
        <f t="shared" si="203"/>
        <v>6</v>
      </c>
      <c r="AR737" s="17"/>
      <c r="AS737" s="77"/>
    </row>
    <row r="738" spans="3:45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04"/>
        <v>0</v>
      </c>
      <c r="U738" s="16">
        <f t="shared" si="204"/>
        <v>0</v>
      </c>
      <c r="W738" s="16" t="str">
        <f t="shared" si="188"/>
        <v>6–16</v>
      </c>
      <c r="X738" s="16" t="str">
        <f t="shared" si="189"/>
        <v>UN</v>
      </c>
      <c r="Y738" s="16" t="str">
        <f t="shared" si="190"/>
        <v>3A</v>
      </c>
      <c r="Z738" s="16" t="str">
        <f>CONCATENATE(Table6[[#This Row],[Column1]]," ",Table6[[#This Row],[Column2]]," ",Table6[[#This Row],[Column3]])</f>
        <v>6–16 UN 3A</v>
      </c>
      <c r="AA738" s="16">
        <f t="shared" si="191"/>
        <v>0</v>
      </c>
      <c r="AB738" s="16">
        <f t="shared" si="192"/>
        <v>6</v>
      </c>
      <c r="AC738" s="16">
        <f t="shared" si="193"/>
        <v>5.9905999999999997</v>
      </c>
      <c r="AD738" s="16" t="str">
        <f t="shared" si="194"/>
        <v>—</v>
      </c>
      <c r="AE738" s="16">
        <f t="shared" si="195"/>
        <v>5.9593999999999996</v>
      </c>
      <c r="AF738" s="16">
        <f t="shared" si="196"/>
        <v>5.9546999999999999</v>
      </c>
      <c r="AG738" s="16">
        <f t="shared" si="197"/>
        <v>5.9255000000000004</v>
      </c>
      <c r="AH738" s="16" t="str">
        <f t="shared" si="198"/>
        <v>3B</v>
      </c>
      <c r="AI738" s="16">
        <f t="shared" si="199"/>
        <v>5.9320000000000004</v>
      </c>
      <c r="AJ738" s="16">
        <f t="shared" si="200"/>
        <v>5.9408000000000003</v>
      </c>
      <c r="AK738" s="16">
        <f t="shared" si="201"/>
        <v>5.9593999999999996</v>
      </c>
      <c r="AL738" s="16">
        <f t="shared" si="202"/>
        <v>5.9654999999999996</v>
      </c>
      <c r="AM738" s="16">
        <f t="shared" si="203"/>
        <v>6</v>
      </c>
      <c r="AR738" s="17"/>
      <c r="AS738" s="77"/>
    </row>
    <row r="739" spans="3:45" x14ac:dyDescent="0.25">
      <c r="AR739" s="17"/>
      <c r="AS739" s="77"/>
    </row>
    <row r="740" spans="3:45" x14ac:dyDescent="0.25">
      <c r="AQ740" s="17"/>
      <c r="AR740" s="77"/>
    </row>
    <row r="741" spans="3:45" x14ac:dyDescent="0.25">
      <c r="AQ741" s="17"/>
      <c r="AR741" s="77"/>
    </row>
    <row r="742" spans="3:45" x14ac:dyDescent="0.25">
      <c r="AQ742" s="17"/>
      <c r="AR742" s="77"/>
    </row>
    <row r="743" spans="3:45" x14ac:dyDescent="0.25">
      <c r="AQ743" s="17"/>
      <c r="AR743" s="77"/>
    </row>
    <row r="744" spans="3:45" x14ac:dyDescent="0.25">
      <c r="AQ744" s="17"/>
      <c r="AR744" s="77"/>
    </row>
  </sheetData>
  <conditionalFormatting sqref="Z4:Z738">
    <cfRule type="duplicateValues" dxfId="9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T746"/>
  <sheetViews>
    <sheetView topLeftCell="M1" zoomScale="70" zoomScaleNormal="70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22" width="9.140625" style="16"/>
    <col min="23" max="23" width="13.28515625" style="16" customWidth="1"/>
    <col min="24" max="25" width="13.7109375" style="16" customWidth="1"/>
    <col min="26" max="26" width="19.5703125" style="16" bestFit="1" customWidth="1"/>
    <col min="27" max="27" width="13.5703125" style="16" customWidth="1"/>
    <col min="28" max="28" width="13.7109375" style="16" customWidth="1"/>
    <col min="29" max="29" width="13.5703125" style="16" customWidth="1"/>
    <col min="30" max="31" width="13.7109375" style="16" customWidth="1"/>
    <col min="32" max="32" width="14.85546875" style="16" customWidth="1"/>
    <col min="33" max="33" width="14.28515625" style="16" customWidth="1"/>
    <col min="34" max="36" width="14.85546875" style="16" customWidth="1"/>
    <col min="37" max="37" width="14.5703125" style="16" customWidth="1"/>
    <col min="38" max="38" width="14.85546875" style="16" customWidth="1"/>
    <col min="39" max="16384" width="9.140625" style="16"/>
  </cols>
  <sheetData>
    <row r="3" spans="3:46" x14ac:dyDescent="0.25">
      <c r="W3" s="16" t="s">
        <v>185</v>
      </c>
      <c r="X3" s="16" t="s">
        <v>1072</v>
      </c>
      <c r="Y3" s="16" t="s">
        <v>218</v>
      </c>
      <c r="Z3" s="16" t="s">
        <v>1865</v>
      </c>
      <c r="AA3" s="16" t="s">
        <v>219</v>
      </c>
      <c r="AB3" s="16" t="s">
        <v>1853</v>
      </c>
      <c r="AC3" s="16" t="s">
        <v>1854</v>
      </c>
      <c r="AD3" s="16" t="s">
        <v>1855</v>
      </c>
      <c r="AE3" s="16" t="s">
        <v>1856</v>
      </c>
      <c r="AF3" s="16" t="s">
        <v>1857</v>
      </c>
      <c r="AG3" s="16" t="s">
        <v>1858</v>
      </c>
      <c r="AH3" s="16" t="s">
        <v>1859</v>
      </c>
      <c r="AI3" s="16" t="s">
        <v>1860</v>
      </c>
      <c r="AJ3" s="16" t="s">
        <v>1861</v>
      </c>
      <c r="AK3" s="16" t="s">
        <v>1862</v>
      </c>
      <c r="AL3" s="16" t="s">
        <v>1863</v>
      </c>
      <c r="AM3" s="16" t="s">
        <v>1864</v>
      </c>
    </row>
    <row r="4" spans="3:46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:U67" si="0">IF(OR($C4="1A",$C4="2A",$C4="3A"),B4,D4)</f>
        <v>UNF</v>
      </c>
      <c r="W4" s="16" t="str">
        <f t="shared" ref="W4:W67" si="1">IF(T4=0,IF(T3=0,T2,T3),T4)</f>
        <v>0–80</v>
      </c>
      <c r="X4" s="16" t="str">
        <f t="shared" ref="X4:X67" si="2">IF(U4=0,IF(U3=0,U2,U3),U4)</f>
        <v>UNF</v>
      </c>
      <c r="Y4" s="16" t="str">
        <f t="shared" ref="Y4:Y67" si="3">IF(OR($C4="1A",$C4="2A",$C4="3A"),C4,E4)</f>
        <v>2A</v>
      </c>
      <c r="Z4" s="16" t="str">
        <f>CONCATENATE(Table69[[#This Row],[Column1]]," ",Table69[[#This Row],[Column2]]," ",Table69[[#This Row],[Column3]])</f>
        <v>0–80 UNF 2A</v>
      </c>
      <c r="AA4" s="16">
        <f t="shared" ref="AA4:AA67" si="4">IF(OR($C4="1A",$C4="2A",$C4="3A"),D4,F4)</f>
        <v>5.0000000000000001E-4</v>
      </c>
      <c r="AB4" s="16">
        <f t="shared" ref="AB4:AB67" si="5">IF(OR($C4="1A",$C4="2A",$C4="3A"),E4,G4)</f>
        <v>5.9499999999999997E-2</v>
      </c>
      <c r="AC4" s="16">
        <f t="shared" ref="AC4:AC67" si="6">IF(OR($C4="1A",$C4="2A",$C4="3A"),F4,H4)</f>
        <v>5.6300000000000003E-2</v>
      </c>
      <c r="AD4" s="16" t="str">
        <f t="shared" ref="AD4:AD67" si="7">IF(OR($C4="1A",$C4="2A",$C4="3A"),G4,I4)</f>
        <v>—</v>
      </c>
      <c r="AE4" s="16">
        <f t="shared" ref="AE4:AE67" si="8">IF(OR($C4="1A",$C4="2A",$C4="3A"),H4,J4)</f>
        <v>5.1400000000000001E-2</v>
      </c>
      <c r="AF4" s="16">
        <f t="shared" ref="AF4:AF67" si="9">IF(OR($C4="1A",$C4="2A",$C4="3A"),I4,K4)</f>
        <v>4.9599999999999998E-2</v>
      </c>
      <c r="AG4" s="16">
        <f t="shared" ref="AG4:AG67" si="10">IF(OR($C4="1A",$C4="2A",$C4="3A"),J4,L4)</f>
        <v>4.4600000000000001E-2</v>
      </c>
      <c r="AH4" s="16" t="str">
        <f t="shared" ref="AH4:AH67" si="11">IF(OR($C4="1A",$C4="2A",$C4="3A"),K4,M4)</f>
        <v>2B</v>
      </c>
      <c r="AI4" s="16">
        <f t="shared" ref="AI4:AI67" si="12">IF(OR($C4="1A",$C4="2A",$C4="3A"),L4,N4)</f>
        <v>4.65E-2</v>
      </c>
      <c r="AJ4" s="16">
        <f t="shared" ref="AJ4:AJ67" si="13">IF(OR($C4="1A",$C4="2A",$C4="3A"),M4,O4)</f>
        <v>5.1400000000000001E-2</v>
      </c>
      <c r="AK4" s="16">
        <f t="shared" ref="AK4:AK67" si="14">IF(OR($C4="1A",$C4="2A",$C4="3A"),N4,P4)</f>
        <v>5.1900000000000002E-2</v>
      </c>
      <c r="AL4" s="16">
        <f t="shared" ref="AL4:AL67" si="15">IF(OR($C4="1A",$C4="2A",$C4="3A"),O4,Q4)</f>
        <v>5.4199999999999998E-2</v>
      </c>
      <c r="AM4" s="16">
        <f t="shared" ref="AM4:AM67" si="16">IF(OR($C4="1A",$C4="2A",$C4="3A"),P4,R4)</f>
        <v>0.06</v>
      </c>
      <c r="AQ4" s="80" t="s">
        <v>185</v>
      </c>
      <c r="AR4" s="81" t="s">
        <v>1059</v>
      </c>
      <c r="AS4" s="82" t="s">
        <v>218</v>
      </c>
      <c r="AT4" s="83" t="s">
        <v>1060</v>
      </c>
    </row>
    <row r="5" spans="3:46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U68" si="17">IF(OR($C5="1A",$C5="2A",$C5="3A"),A5,C5)</f>
        <v>0</v>
      </c>
      <c r="U5" s="16">
        <f t="shared" si="0"/>
        <v>0</v>
      </c>
      <c r="W5" s="16" t="str">
        <f t="shared" si="1"/>
        <v>0–80</v>
      </c>
      <c r="X5" s="16" t="str">
        <f t="shared" si="2"/>
        <v>UNF</v>
      </c>
      <c r="Y5" s="16" t="str">
        <f t="shared" si="3"/>
        <v>3A</v>
      </c>
      <c r="Z5" s="16" t="str">
        <f>CONCATENATE(Table69[[#This Row],[Column1]]," ",Table69[[#This Row],[Column2]]," ",Table69[[#This Row],[Column3]])</f>
        <v>0–80 UNF 3A</v>
      </c>
      <c r="AA5" s="16">
        <f t="shared" si="4"/>
        <v>0</v>
      </c>
      <c r="AB5" s="16">
        <f t="shared" si="5"/>
        <v>0.06</v>
      </c>
      <c r="AC5" s="16">
        <f t="shared" si="6"/>
        <v>5.6800000000000003E-2</v>
      </c>
      <c r="AD5" s="16" t="str">
        <f t="shared" si="7"/>
        <v>—</v>
      </c>
      <c r="AE5" s="16">
        <f t="shared" si="8"/>
        <v>5.1900000000000002E-2</v>
      </c>
      <c r="AF5" s="16">
        <f t="shared" si="9"/>
        <v>5.0599999999999999E-2</v>
      </c>
      <c r="AG5" s="16">
        <f t="shared" si="10"/>
        <v>4.5100000000000001E-2</v>
      </c>
      <c r="AH5" s="16" t="str">
        <f t="shared" si="11"/>
        <v>3B</v>
      </c>
      <c r="AI5" s="16">
        <f t="shared" si="12"/>
        <v>4.65E-2</v>
      </c>
      <c r="AJ5" s="16">
        <f t="shared" si="13"/>
        <v>5.1400000000000001E-2</v>
      </c>
      <c r="AK5" s="16">
        <f t="shared" si="14"/>
        <v>5.1900000000000002E-2</v>
      </c>
      <c r="AL5" s="16">
        <f t="shared" si="15"/>
        <v>5.3600000000000002E-2</v>
      </c>
      <c r="AM5" s="16">
        <f t="shared" si="16"/>
        <v>0.06</v>
      </c>
      <c r="AQ5" s="19" t="s">
        <v>953</v>
      </c>
      <c r="AR5" s="79" t="s">
        <v>953</v>
      </c>
      <c r="AS5" s="77" t="s">
        <v>953</v>
      </c>
      <c r="AT5" s="78">
        <v>0.06</v>
      </c>
    </row>
    <row r="6" spans="3:46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17"/>
        <v>1–64</v>
      </c>
      <c r="U6" s="16" t="str">
        <f t="shared" si="0"/>
        <v>UNC</v>
      </c>
      <c r="W6" s="16" t="str">
        <f t="shared" si="1"/>
        <v>1–64</v>
      </c>
      <c r="X6" s="16" t="str">
        <f t="shared" si="2"/>
        <v>UNC</v>
      </c>
      <c r="Y6" s="16" t="str">
        <f t="shared" si="3"/>
        <v>2A</v>
      </c>
      <c r="Z6" s="16" t="str">
        <f>CONCATENATE(Table69[[#This Row],[Column1]]," ",Table69[[#This Row],[Column2]]," ",Table69[[#This Row],[Column3]])</f>
        <v>1–64 UNC 2A</v>
      </c>
      <c r="AA6" s="16">
        <f t="shared" si="4"/>
        <v>5.9999999999999995E-4</v>
      </c>
      <c r="AB6" s="16">
        <f t="shared" si="5"/>
        <v>7.2400000000000006E-2</v>
      </c>
      <c r="AC6" s="16">
        <f t="shared" si="6"/>
        <v>6.8599999999999994E-2</v>
      </c>
      <c r="AD6" s="16" t="str">
        <f t="shared" si="7"/>
        <v>—</v>
      </c>
      <c r="AE6" s="16">
        <f t="shared" si="8"/>
        <v>6.2300000000000001E-2</v>
      </c>
      <c r="AF6" s="16">
        <f t="shared" si="9"/>
        <v>6.0299999999999999E-2</v>
      </c>
      <c r="AG6" s="16">
        <f t="shared" si="10"/>
        <v>5.3800000000000001E-2</v>
      </c>
      <c r="AH6" s="16" t="str">
        <f t="shared" si="11"/>
        <v>2B</v>
      </c>
      <c r="AI6" s="16">
        <f t="shared" si="12"/>
        <v>5.6099999999999997E-2</v>
      </c>
      <c r="AJ6" s="16">
        <f t="shared" si="13"/>
        <v>6.2300000000000001E-2</v>
      </c>
      <c r="AK6" s="16">
        <f t="shared" si="14"/>
        <v>6.2899999999999998E-2</v>
      </c>
      <c r="AL6" s="16">
        <f t="shared" si="15"/>
        <v>6.5500000000000003E-2</v>
      </c>
      <c r="AM6" s="16">
        <f t="shared" si="16"/>
        <v>7.2999999999999995E-2</v>
      </c>
      <c r="AQ6" s="19" t="s">
        <v>954</v>
      </c>
      <c r="AR6" s="79" t="s">
        <v>954</v>
      </c>
      <c r="AS6" s="77" t="s">
        <v>954</v>
      </c>
      <c r="AT6" s="78">
        <v>7.2999999999999995E-2</v>
      </c>
    </row>
    <row r="7" spans="3:46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17"/>
        <v>0</v>
      </c>
      <c r="U7" s="16">
        <f t="shared" si="0"/>
        <v>0</v>
      </c>
      <c r="W7" s="16" t="str">
        <f t="shared" si="1"/>
        <v>1–64</v>
      </c>
      <c r="X7" s="16" t="str">
        <f t="shared" si="2"/>
        <v>UNC</v>
      </c>
      <c r="Y7" s="16" t="str">
        <f t="shared" si="3"/>
        <v>3A</v>
      </c>
      <c r="Z7" s="16" t="str">
        <f>CONCATENATE(Table69[[#This Row],[Column1]]," ",Table69[[#This Row],[Column2]]," ",Table69[[#This Row],[Column3]])</f>
        <v>1–64 UNC 3A</v>
      </c>
      <c r="AA7" s="16">
        <f t="shared" si="4"/>
        <v>0</v>
      </c>
      <c r="AB7" s="16">
        <f t="shared" si="5"/>
        <v>7.2999999999999995E-2</v>
      </c>
      <c r="AC7" s="16">
        <f t="shared" si="6"/>
        <v>6.9199999999999998E-2</v>
      </c>
      <c r="AD7" s="16" t="str">
        <f t="shared" si="7"/>
        <v>—</v>
      </c>
      <c r="AE7" s="16">
        <f t="shared" si="8"/>
        <v>6.2899999999999998E-2</v>
      </c>
      <c r="AF7" s="16">
        <f t="shared" si="9"/>
        <v>6.1400000000000003E-2</v>
      </c>
      <c r="AG7" s="16">
        <f t="shared" si="10"/>
        <v>5.4399999999999997E-2</v>
      </c>
      <c r="AH7" s="16" t="str">
        <f t="shared" si="11"/>
        <v>3B</v>
      </c>
      <c r="AI7" s="16">
        <f t="shared" si="12"/>
        <v>5.6099999999999997E-2</v>
      </c>
      <c r="AJ7" s="16">
        <f t="shared" si="13"/>
        <v>6.2300000000000001E-2</v>
      </c>
      <c r="AK7" s="16">
        <f t="shared" si="14"/>
        <v>6.2899999999999998E-2</v>
      </c>
      <c r="AL7" s="16">
        <f t="shared" si="15"/>
        <v>6.4799999999999996E-2</v>
      </c>
      <c r="AM7" s="16">
        <f t="shared" si="16"/>
        <v>7.2999999999999995E-2</v>
      </c>
      <c r="AQ7" s="19" t="s">
        <v>955</v>
      </c>
      <c r="AR7" s="79" t="s">
        <v>955</v>
      </c>
      <c r="AS7" s="77" t="s">
        <v>955</v>
      </c>
      <c r="AT7" s="78">
        <v>8.5999999999999993E-2</v>
      </c>
    </row>
    <row r="8" spans="3:46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17"/>
        <v>1–72</v>
      </c>
      <c r="U8" s="16" t="str">
        <f t="shared" si="0"/>
        <v>UNF</v>
      </c>
      <c r="W8" s="16" t="str">
        <f t="shared" si="1"/>
        <v>1–72</v>
      </c>
      <c r="X8" s="16" t="str">
        <f t="shared" si="2"/>
        <v>UNF</v>
      </c>
      <c r="Y8" s="16" t="str">
        <f t="shared" si="3"/>
        <v>2A</v>
      </c>
      <c r="Z8" s="16" t="str">
        <f>CONCATENATE(Table69[[#This Row],[Column1]]," ",Table69[[#This Row],[Column2]]," ",Table69[[#This Row],[Column3]])</f>
        <v>1–72 UNF 2A</v>
      </c>
      <c r="AA8" s="16">
        <f t="shared" si="4"/>
        <v>5.9999999999999995E-4</v>
      </c>
      <c r="AB8" s="16">
        <f t="shared" si="5"/>
        <v>7.2400000000000006E-2</v>
      </c>
      <c r="AC8" s="16">
        <f t="shared" si="6"/>
        <v>6.8900000000000003E-2</v>
      </c>
      <c r="AD8" s="16" t="str">
        <f t="shared" si="7"/>
        <v>—</v>
      </c>
      <c r="AE8" s="16">
        <f t="shared" si="8"/>
        <v>6.3399999999999998E-2</v>
      </c>
      <c r="AF8" s="16">
        <f t="shared" si="9"/>
        <v>6.1499999999999999E-2</v>
      </c>
      <c r="AG8" s="16">
        <f t="shared" si="10"/>
        <v>5.5899999999999998E-2</v>
      </c>
      <c r="AH8" s="16" t="str">
        <f t="shared" si="11"/>
        <v>2B</v>
      </c>
      <c r="AI8" s="16">
        <f t="shared" si="12"/>
        <v>5.8000000000000003E-2</v>
      </c>
      <c r="AJ8" s="16">
        <f t="shared" si="13"/>
        <v>6.3500000000000001E-2</v>
      </c>
      <c r="AK8" s="16">
        <f t="shared" si="14"/>
        <v>6.4000000000000001E-2</v>
      </c>
      <c r="AL8" s="16">
        <f t="shared" si="15"/>
        <v>6.6500000000000004E-2</v>
      </c>
      <c r="AM8" s="16">
        <f t="shared" si="16"/>
        <v>7.2999999999999995E-2</v>
      </c>
      <c r="AQ8" s="19" t="s">
        <v>956</v>
      </c>
      <c r="AR8" s="79" t="s">
        <v>956</v>
      </c>
      <c r="AS8" s="77" t="s">
        <v>956</v>
      </c>
      <c r="AT8" s="78">
        <v>9.9000000000000005E-2</v>
      </c>
    </row>
    <row r="9" spans="3:46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17"/>
        <v>0</v>
      </c>
      <c r="U9" s="16">
        <f t="shared" si="0"/>
        <v>0</v>
      </c>
      <c r="W9" s="16" t="str">
        <f t="shared" si="1"/>
        <v>1–72</v>
      </c>
      <c r="X9" s="16" t="str">
        <f t="shared" si="2"/>
        <v>UNF</v>
      </c>
      <c r="Y9" s="16" t="str">
        <f t="shared" si="3"/>
        <v>3A</v>
      </c>
      <c r="Z9" s="16" t="str">
        <f>CONCATENATE(Table69[[#This Row],[Column1]]," ",Table69[[#This Row],[Column2]]," ",Table69[[#This Row],[Column3]])</f>
        <v>1–72 UNF 3A</v>
      </c>
      <c r="AA9" s="16">
        <f t="shared" si="4"/>
        <v>0</v>
      </c>
      <c r="AB9" s="16">
        <f t="shared" si="5"/>
        <v>7.2999999999999995E-2</v>
      </c>
      <c r="AC9" s="16">
        <f t="shared" si="6"/>
        <v>6.9500000000000006E-2</v>
      </c>
      <c r="AD9" s="16" t="str">
        <f t="shared" si="7"/>
        <v>—</v>
      </c>
      <c r="AE9" s="16">
        <f t="shared" si="8"/>
        <v>6.4000000000000001E-2</v>
      </c>
      <c r="AF9" s="16">
        <f t="shared" si="9"/>
        <v>6.2600000000000003E-2</v>
      </c>
      <c r="AG9" s="16">
        <f t="shared" si="10"/>
        <v>5.6500000000000002E-2</v>
      </c>
      <c r="AH9" s="16" t="str">
        <f t="shared" si="11"/>
        <v>3B</v>
      </c>
      <c r="AI9" s="16">
        <f t="shared" si="12"/>
        <v>5.8000000000000003E-2</v>
      </c>
      <c r="AJ9" s="16">
        <f t="shared" si="13"/>
        <v>6.3500000000000001E-2</v>
      </c>
      <c r="AK9" s="16">
        <f t="shared" si="14"/>
        <v>6.4000000000000001E-2</v>
      </c>
      <c r="AL9" s="16">
        <f t="shared" si="15"/>
        <v>6.59E-2</v>
      </c>
      <c r="AM9" s="16">
        <f t="shared" si="16"/>
        <v>7.2999999999999995E-2</v>
      </c>
      <c r="AQ9" s="19" t="s">
        <v>957</v>
      </c>
      <c r="AR9" s="79" t="s">
        <v>957</v>
      </c>
      <c r="AS9" s="77" t="s">
        <v>957</v>
      </c>
      <c r="AT9" s="78">
        <v>0.112</v>
      </c>
    </row>
    <row r="10" spans="3:46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17"/>
        <v>2–56</v>
      </c>
      <c r="U10" s="16" t="str">
        <f t="shared" si="0"/>
        <v>UNC</v>
      </c>
      <c r="W10" s="16" t="str">
        <f t="shared" si="1"/>
        <v>2–56</v>
      </c>
      <c r="X10" s="16" t="str">
        <f t="shared" si="2"/>
        <v>UNC</v>
      </c>
      <c r="Y10" s="16" t="str">
        <f t="shared" si="3"/>
        <v>2A</v>
      </c>
      <c r="Z10" s="16" t="str">
        <f>CONCATENATE(Table69[[#This Row],[Column1]]," ",Table69[[#This Row],[Column2]]," ",Table69[[#This Row],[Column3]])</f>
        <v>2–56 UNC 2A</v>
      </c>
      <c r="AA10" s="16">
        <f t="shared" si="4"/>
        <v>5.9999999999999995E-4</v>
      </c>
      <c r="AB10" s="16">
        <f t="shared" si="5"/>
        <v>8.5400000000000004E-2</v>
      </c>
      <c r="AC10" s="16">
        <f t="shared" si="6"/>
        <v>8.1299999999999997E-2</v>
      </c>
      <c r="AD10" s="16" t="str">
        <f t="shared" si="7"/>
        <v>—</v>
      </c>
      <c r="AE10" s="16">
        <f t="shared" si="8"/>
        <v>7.3800000000000004E-2</v>
      </c>
      <c r="AF10" s="16">
        <f t="shared" si="9"/>
        <v>7.17E-2</v>
      </c>
      <c r="AG10" s="16">
        <f t="shared" si="10"/>
        <v>6.4199999999999993E-2</v>
      </c>
      <c r="AH10" s="16" t="str">
        <f t="shared" si="11"/>
        <v>2B</v>
      </c>
      <c r="AI10" s="16">
        <f t="shared" si="12"/>
        <v>6.6699999999999995E-2</v>
      </c>
      <c r="AJ10" s="16">
        <f t="shared" si="13"/>
        <v>7.3700000000000002E-2</v>
      </c>
      <c r="AK10" s="16">
        <f t="shared" si="14"/>
        <v>7.4399999999999994E-2</v>
      </c>
      <c r="AL10" s="16">
        <f t="shared" si="15"/>
        <v>7.7200000000000005E-2</v>
      </c>
      <c r="AM10" s="16">
        <f t="shared" si="16"/>
        <v>8.5999999999999993E-2</v>
      </c>
      <c r="AQ10" s="19" t="s">
        <v>958</v>
      </c>
      <c r="AR10" s="79" t="s">
        <v>958</v>
      </c>
      <c r="AS10" s="77" t="s">
        <v>958</v>
      </c>
      <c r="AT10" s="78">
        <v>0.125</v>
      </c>
    </row>
    <row r="11" spans="3:46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17"/>
        <v>0</v>
      </c>
      <c r="U11" s="16">
        <f t="shared" si="0"/>
        <v>0</v>
      </c>
      <c r="W11" s="16" t="str">
        <f t="shared" si="1"/>
        <v>2–56</v>
      </c>
      <c r="X11" s="16" t="str">
        <f t="shared" si="2"/>
        <v>UNC</v>
      </c>
      <c r="Y11" s="16" t="str">
        <f t="shared" si="3"/>
        <v>3A</v>
      </c>
      <c r="Z11" s="16" t="str">
        <f>CONCATENATE(Table69[[#This Row],[Column1]]," ",Table69[[#This Row],[Column2]]," ",Table69[[#This Row],[Column3]])</f>
        <v>2–56 UNC 3A</v>
      </c>
      <c r="AA11" s="16">
        <f t="shared" si="4"/>
        <v>0</v>
      </c>
      <c r="AB11" s="16">
        <f t="shared" si="5"/>
        <v>8.5999999999999993E-2</v>
      </c>
      <c r="AC11" s="16">
        <f t="shared" si="6"/>
        <v>8.1900000000000001E-2</v>
      </c>
      <c r="AD11" s="16" t="str">
        <f t="shared" si="7"/>
        <v>—</v>
      </c>
      <c r="AE11" s="16">
        <f t="shared" si="8"/>
        <v>7.4399999999999994E-2</v>
      </c>
      <c r="AF11" s="16">
        <f t="shared" si="9"/>
        <v>7.2800000000000004E-2</v>
      </c>
      <c r="AG11" s="16">
        <f t="shared" si="10"/>
        <v>6.4799999999999996E-2</v>
      </c>
      <c r="AH11" s="16" t="str">
        <f t="shared" si="11"/>
        <v>3B</v>
      </c>
      <c r="AI11" s="16">
        <f t="shared" si="12"/>
        <v>6.6699999999999995E-2</v>
      </c>
      <c r="AJ11" s="16">
        <f t="shared" si="13"/>
        <v>7.3700000000000002E-2</v>
      </c>
      <c r="AK11" s="16">
        <f t="shared" si="14"/>
        <v>7.4399999999999994E-2</v>
      </c>
      <c r="AL11" s="16">
        <f t="shared" si="15"/>
        <v>7.6499999999999999E-2</v>
      </c>
      <c r="AM11" s="16">
        <f t="shared" si="16"/>
        <v>8.5999999999999993E-2</v>
      </c>
      <c r="AQ11" s="19" t="s">
        <v>959</v>
      </c>
      <c r="AR11" s="79" t="s">
        <v>959</v>
      </c>
      <c r="AS11" s="77" t="s">
        <v>959</v>
      </c>
      <c r="AT11" s="78">
        <v>0.13800000000000001</v>
      </c>
    </row>
    <row r="12" spans="3:46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17"/>
        <v>2–64</v>
      </c>
      <c r="U12" s="16" t="str">
        <f t="shared" si="0"/>
        <v>UNF</v>
      </c>
      <c r="W12" s="16" t="str">
        <f t="shared" si="1"/>
        <v>2–64</v>
      </c>
      <c r="X12" s="16" t="str">
        <f t="shared" si="2"/>
        <v>UNF</v>
      </c>
      <c r="Y12" s="16" t="str">
        <f t="shared" si="3"/>
        <v>2A</v>
      </c>
      <c r="Z12" s="16" t="str">
        <f>CONCATENATE(Table69[[#This Row],[Column1]]," ",Table69[[#This Row],[Column2]]," ",Table69[[#This Row],[Column3]])</f>
        <v>2–64 UNF 2A</v>
      </c>
      <c r="AA12" s="16">
        <f t="shared" si="4"/>
        <v>5.9999999999999995E-4</v>
      </c>
      <c r="AB12" s="16">
        <f t="shared" si="5"/>
        <v>8.5400000000000004E-2</v>
      </c>
      <c r="AC12" s="16">
        <f t="shared" si="6"/>
        <v>8.1600000000000006E-2</v>
      </c>
      <c r="AD12" s="16" t="str">
        <f t="shared" si="7"/>
        <v>—</v>
      </c>
      <c r="AE12" s="16">
        <f t="shared" si="8"/>
        <v>7.5300000000000006E-2</v>
      </c>
      <c r="AF12" s="16">
        <f t="shared" si="9"/>
        <v>7.3300000000000004E-2</v>
      </c>
      <c r="AG12" s="16">
        <f t="shared" si="10"/>
        <v>6.6799999999999998E-2</v>
      </c>
      <c r="AH12" s="16" t="str">
        <f t="shared" si="11"/>
        <v>2B</v>
      </c>
      <c r="AI12" s="16">
        <f t="shared" si="12"/>
        <v>6.9099999999999995E-2</v>
      </c>
      <c r="AJ12" s="16">
        <f t="shared" si="13"/>
        <v>7.5300000000000006E-2</v>
      </c>
      <c r="AK12" s="16">
        <f t="shared" si="14"/>
        <v>7.5899999999999995E-2</v>
      </c>
      <c r="AL12" s="16">
        <f t="shared" si="15"/>
        <v>7.8600000000000003E-2</v>
      </c>
      <c r="AM12" s="16">
        <f t="shared" si="16"/>
        <v>8.5999999999999993E-2</v>
      </c>
      <c r="AQ12" s="19" t="s">
        <v>960</v>
      </c>
      <c r="AR12" s="79" t="s">
        <v>960</v>
      </c>
      <c r="AS12" s="77" t="s">
        <v>960</v>
      </c>
      <c r="AT12" s="78">
        <v>0.16400000000000001</v>
      </c>
    </row>
    <row r="13" spans="3:46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17"/>
        <v>0</v>
      </c>
      <c r="U13" s="16">
        <f t="shared" si="0"/>
        <v>0</v>
      </c>
      <c r="W13" s="16" t="str">
        <f t="shared" si="1"/>
        <v>2–64</v>
      </c>
      <c r="X13" s="16" t="str">
        <f t="shared" si="2"/>
        <v>UNF</v>
      </c>
      <c r="Y13" s="16" t="str">
        <f t="shared" si="3"/>
        <v>3A</v>
      </c>
      <c r="Z13" s="16" t="str">
        <f>CONCATENATE(Table69[[#This Row],[Column1]]," ",Table69[[#This Row],[Column2]]," ",Table69[[#This Row],[Column3]])</f>
        <v>2–64 UNF 3A</v>
      </c>
      <c r="AA13" s="16">
        <f t="shared" si="4"/>
        <v>0</v>
      </c>
      <c r="AB13" s="16">
        <f t="shared" si="5"/>
        <v>8.5999999999999993E-2</v>
      </c>
      <c r="AC13" s="16">
        <f t="shared" si="6"/>
        <v>8.2199999999999995E-2</v>
      </c>
      <c r="AD13" s="16" t="str">
        <f t="shared" si="7"/>
        <v>—</v>
      </c>
      <c r="AE13" s="16">
        <f t="shared" si="8"/>
        <v>7.5899999999999995E-2</v>
      </c>
      <c r="AF13" s="16">
        <f t="shared" si="9"/>
        <v>7.4399999999999994E-2</v>
      </c>
      <c r="AG13" s="16">
        <f t="shared" si="10"/>
        <v>6.7400000000000002E-2</v>
      </c>
      <c r="AH13" s="16" t="str">
        <f t="shared" si="11"/>
        <v>3B</v>
      </c>
      <c r="AI13" s="16">
        <f t="shared" si="12"/>
        <v>6.9099999999999995E-2</v>
      </c>
      <c r="AJ13" s="16">
        <f t="shared" si="13"/>
        <v>7.5300000000000006E-2</v>
      </c>
      <c r="AK13" s="16">
        <f t="shared" si="14"/>
        <v>7.5899999999999995E-2</v>
      </c>
      <c r="AL13" s="16">
        <f t="shared" si="15"/>
        <v>7.7899999999999997E-2</v>
      </c>
      <c r="AM13" s="16">
        <f t="shared" si="16"/>
        <v>8.5999999999999993E-2</v>
      </c>
      <c r="AQ13" s="19" t="s">
        <v>378</v>
      </c>
      <c r="AR13" s="79" t="s">
        <v>378</v>
      </c>
      <c r="AS13" s="77" t="s">
        <v>378</v>
      </c>
      <c r="AT13" s="78">
        <v>0.19</v>
      </c>
    </row>
    <row r="14" spans="3:46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17"/>
        <v>3–48</v>
      </c>
      <c r="U14" s="16" t="str">
        <f t="shared" si="0"/>
        <v>UNC</v>
      </c>
      <c r="W14" s="16" t="str">
        <f t="shared" si="1"/>
        <v>3–48</v>
      </c>
      <c r="X14" s="16" t="str">
        <f t="shared" si="2"/>
        <v>UNC</v>
      </c>
      <c r="Y14" s="16" t="str">
        <f t="shared" si="3"/>
        <v>2A</v>
      </c>
      <c r="Z14" s="16" t="str">
        <f>CONCATENATE(Table69[[#This Row],[Column1]]," ",Table69[[#This Row],[Column2]]," ",Table69[[#This Row],[Column3]])</f>
        <v>3–48 UNC 2A</v>
      </c>
      <c r="AA14" s="16">
        <f t="shared" si="4"/>
        <v>6.9999999999999999E-4</v>
      </c>
      <c r="AB14" s="16">
        <f t="shared" si="5"/>
        <v>9.8299999999999998E-2</v>
      </c>
      <c r="AC14" s="16">
        <f t="shared" si="6"/>
        <v>9.3799999999999994E-2</v>
      </c>
      <c r="AD14" s="16" t="str">
        <f t="shared" si="7"/>
        <v>—</v>
      </c>
      <c r="AE14" s="16">
        <f t="shared" si="8"/>
        <v>8.48E-2</v>
      </c>
      <c r="AF14" s="16">
        <f t="shared" si="9"/>
        <v>8.2500000000000004E-2</v>
      </c>
      <c r="AG14" s="16">
        <f t="shared" si="10"/>
        <v>7.3400000000000007E-2</v>
      </c>
      <c r="AH14" s="16" t="str">
        <f t="shared" si="11"/>
        <v>2B</v>
      </c>
      <c r="AI14" s="16">
        <f t="shared" si="12"/>
        <v>7.6399999999999996E-2</v>
      </c>
      <c r="AJ14" s="16">
        <f t="shared" si="13"/>
        <v>8.4500000000000006E-2</v>
      </c>
      <c r="AK14" s="16">
        <f t="shared" si="14"/>
        <v>8.5500000000000007E-2</v>
      </c>
      <c r="AL14" s="16">
        <f t="shared" si="15"/>
        <v>8.8499999999999995E-2</v>
      </c>
      <c r="AM14" s="16">
        <f t="shared" si="16"/>
        <v>9.9000000000000005E-2</v>
      </c>
      <c r="AQ14" s="19" t="s">
        <v>379</v>
      </c>
      <c r="AR14" s="79" t="s">
        <v>379</v>
      </c>
      <c r="AS14" s="77" t="s">
        <v>379</v>
      </c>
      <c r="AT14" s="78">
        <v>0.216</v>
      </c>
    </row>
    <row r="15" spans="3:46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17"/>
        <v>0</v>
      </c>
      <c r="U15" s="16">
        <f t="shared" si="0"/>
        <v>0</v>
      </c>
      <c r="W15" s="16" t="str">
        <f t="shared" si="1"/>
        <v>3–48</v>
      </c>
      <c r="X15" s="16" t="str">
        <f t="shared" si="2"/>
        <v>UNC</v>
      </c>
      <c r="Y15" s="16" t="str">
        <f t="shared" si="3"/>
        <v>3A</v>
      </c>
      <c r="Z15" s="16" t="str">
        <f>CONCATENATE(Table69[[#This Row],[Column1]]," ",Table69[[#This Row],[Column2]]," ",Table69[[#This Row],[Column3]])</f>
        <v>3–48 UNC 3A</v>
      </c>
      <c r="AA15" s="16">
        <f t="shared" si="4"/>
        <v>0</v>
      </c>
      <c r="AB15" s="16">
        <f t="shared" si="5"/>
        <v>9.9000000000000005E-2</v>
      </c>
      <c r="AC15" s="16">
        <f t="shared" si="6"/>
        <v>9.4500000000000001E-2</v>
      </c>
      <c r="AD15" s="16" t="str">
        <f t="shared" si="7"/>
        <v>—</v>
      </c>
      <c r="AE15" s="16">
        <f t="shared" si="8"/>
        <v>8.5500000000000007E-2</v>
      </c>
      <c r="AF15" s="16">
        <f t="shared" si="9"/>
        <v>8.3799999999999999E-2</v>
      </c>
      <c r="AG15" s="16">
        <f t="shared" si="10"/>
        <v>7.4099999999999999E-2</v>
      </c>
      <c r="AH15" s="16" t="str">
        <f t="shared" si="11"/>
        <v>3B</v>
      </c>
      <c r="AI15" s="16">
        <f t="shared" si="12"/>
        <v>7.6399999999999996E-2</v>
      </c>
      <c r="AJ15" s="16">
        <f t="shared" si="13"/>
        <v>8.4500000000000006E-2</v>
      </c>
      <c r="AK15" s="16">
        <f t="shared" si="14"/>
        <v>8.5500000000000007E-2</v>
      </c>
      <c r="AL15" s="16">
        <f t="shared" si="15"/>
        <v>8.77E-2</v>
      </c>
      <c r="AM15" s="16">
        <f t="shared" si="16"/>
        <v>9.9000000000000005E-2</v>
      </c>
      <c r="AQ15" s="19" t="s">
        <v>961</v>
      </c>
      <c r="AR15" s="79" t="s">
        <v>1013</v>
      </c>
      <c r="AS15" s="77">
        <v>0.25</v>
      </c>
      <c r="AT15" s="78">
        <v>0.25</v>
      </c>
    </row>
    <row r="16" spans="3:46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17"/>
        <v>3–56</v>
      </c>
      <c r="U16" s="16" t="str">
        <f t="shared" si="0"/>
        <v>UNF</v>
      </c>
      <c r="W16" s="16" t="str">
        <f t="shared" si="1"/>
        <v>3–56</v>
      </c>
      <c r="X16" s="16" t="str">
        <f t="shared" si="2"/>
        <v>UNF</v>
      </c>
      <c r="Y16" s="16" t="str">
        <f t="shared" si="3"/>
        <v>2A</v>
      </c>
      <c r="Z16" s="16" t="str">
        <f>CONCATENATE(Table69[[#This Row],[Column1]]," ",Table69[[#This Row],[Column2]]," ",Table69[[#This Row],[Column3]])</f>
        <v>3–56 UNF 2A</v>
      </c>
      <c r="AA16" s="16">
        <f t="shared" si="4"/>
        <v>6.9999999999999999E-4</v>
      </c>
      <c r="AB16" s="16">
        <f t="shared" si="5"/>
        <v>9.8299999999999998E-2</v>
      </c>
      <c r="AC16" s="16">
        <f t="shared" si="6"/>
        <v>9.4200000000000006E-2</v>
      </c>
      <c r="AD16" s="16" t="str">
        <f t="shared" si="7"/>
        <v>—</v>
      </c>
      <c r="AE16" s="16">
        <f t="shared" si="8"/>
        <v>8.6699999999999999E-2</v>
      </c>
      <c r="AF16" s="16">
        <f t="shared" si="9"/>
        <v>8.4500000000000006E-2</v>
      </c>
      <c r="AG16" s="16">
        <f t="shared" si="10"/>
        <v>7.7100000000000002E-2</v>
      </c>
      <c r="AH16" s="16" t="str">
        <f t="shared" si="11"/>
        <v>2B</v>
      </c>
      <c r="AI16" s="16">
        <f t="shared" si="12"/>
        <v>7.9699999999999993E-2</v>
      </c>
      <c r="AJ16" s="16">
        <f t="shared" si="13"/>
        <v>8.6499999999999994E-2</v>
      </c>
      <c r="AK16" s="16">
        <f t="shared" si="14"/>
        <v>8.7400000000000005E-2</v>
      </c>
      <c r="AL16" s="16">
        <f t="shared" si="15"/>
        <v>9.0200000000000002E-2</v>
      </c>
      <c r="AM16" s="16">
        <f t="shared" si="16"/>
        <v>9.9000000000000005E-2</v>
      </c>
      <c r="AQ16" s="19" t="s">
        <v>962</v>
      </c>
      <c r="AR16" s="79" t="s">
        <v>1014</v>
      </c>
      <c r="AS16" s="77">
        <v>0.3125</v>
      </c>
      <c r="AT16" s="78">
        <v>0.3125</v>
      </c>
    </row>
    <row r="17" spans="3:46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17"/>
        <v>0</v>
      </c>
      <c r="U17" s="16">
        <f t="shared" si="0"/>
        <v>0</v>
      </c>
      <c r="W17" s="16" t="str">
        <f t="shared" si="1"/>
        <v>3–56</v>
      </c>
      <c r="X17" s="16" t="str">
        <f t="shared" si="2"/>
        <v>UNF</v>
      </c>
      <c r="Y17" s="16" t="str">
        <f t="shared" si="3"/>
        <v>3A</v>
      </c>
      <c r="Z17" s="16" t="str">
        <f>CONCATENATE(Table69[[#This Row],[Column1]]," ",Table69[[#This Row],[Column2]]," ",Table69[[#This Row],[Column3]])</f>
        <v>3–56 UNF 3A</v>
      </c>
      <c r="AA17" s="16">
        <f t="shared" si="4"/>
        <v>0</v>
      </c>
      <c r="AB17" s="16">
        <f t="shared" si="5"/>
        <v>9.9000000000000005E-2</v>
      </c>
      <c r="AC17" s="16">
        <f t="shared" si="6"/>
        <v>9.4899999999999998E-2</v>
      </c>
      <c r="AD17" s="16" t="str">
        <f t="shared" si="7"/>
        <v>—</v>
      </c>
      <c r="AE17" s="16">
        <f t="shared" si="8"/>
        <v>8.7400000000000005E-2</v>
      </c>
      <c r="AF17" s="16">
        <f t="shared" si="9"/>
        <v>8.5800000000000001E-2</v>
      </c>
      <c r="AG17" s="16">
        <f t="shared" si="10"/>
        <v>7.7799999999999994E-2</v>
      </c>
      <c r="AH17" s="16" t="str">
        <f t="shared" si="11"/>
        <v>3B</v>
      </c>
      <c r="AI17" s="16">
        <f t="shared" si="12"/>
        <v>7.9699999999999993E-2</v>
      </c>
      <c r="AJ17" s="16">
        <f t="shared" si="13"/>
        <v>8.6499999999999994E-2</v>
      </c>
      <c r="AK17" s="16">
        <f t="shared" si="14"/>
        <v>8.7400000000000005E-2</v>
      </c>
      <c r="AL17" s="16">
        <f t="shared" si="15"/>
        <v>8.9499999999999996E-2</v>
      </c>
      <c r="AM17" s="16">
        <f t="shared" si="16"/>
        <v>9.9000000000000005E-2</v>
      </c>
      <c r="AQ17" s="19" t="s">
        <v>963</v>
      </c>
      <c r="AR17" s="79" t="s">
        <v>1015</v>
      </c>
      <c r="AS17" s="77">
        <v>0.375</v>
      </c>
      <c r="AT17" s="78">
        <v>0.375</v>
      </c>
    </row>
    <row r="18" spans="3:46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17"/>
        <v>4–40</v>
      </c>
      <c r="U18" s="16" t="str">
        <f t="shared" si="0"/>
        <v>UNC</v>
      </c>
      <c r="W18" s="16" t="str">
        <f t="shared" si="1"/>
        <v>4–40</v>
      </c>
      <c r="X18" s="16" t="str">
        <f t="shared" si="2"/>
        <v>UNC</v>
      </c>
      <c r="Y18" s="16" t="str">
        <f t="shared" si="3"/>
        <v>2A</v>
      </c>
      <c r="Z18" s="16" t="str">
        <f>CONCATENATE(Table69[[#This Row],[Column1]]," ",Table69[[#This Row],[Column2]]," ",Table69[[#This Row],[Column3]])</f>
        <v>4–40 UNC 2A</v>
      </c>
      <c r="AA18" s="16">
        <f t="shared" si="4"/>
        <v>8.0000000000000004E-4</v>
      </c>
      <c r="AB18" s="16">
        <f t="shared" si="5"/>
        <v>0.11119999999999999</v>
      </c>
      <c r="AC18" s="16">
        <f t="shared" si="6"/>
        <v>0.1061</v>
      </c>
      <c r="AD18" s="16" t="str">
        <f t="shared" si="7"/>
        <v>—</v>
      </c>
      <c r="AE18" s="16">
        <f t="shared" si="8"/>
        <v>9.5000000000000001E-2</v>
      </c>
      <c r="AF18" s="16">
        <f t="shared" si="9"/>
        <v>9.2499999999999999E-2</v>
      </c>
      <c r="AG18" s="16">
        <f t="shared" si="10"/>
        <v>8.14E-2</v>
      </c>
      <c r="AH18" s="16" t="str">
        <f t="shared" si="11"/>
        <v>2B</v>
      </c>
      <c r="AI18" s="16">
        <f t="shared" si="12"/>
        <v>8.4900000000000003E-2</v>
      </c>
      <c r="AJ18" s="16">
        <f t="shared" si="13"/>
        <v>9.3899999999999997E-2</v>
      </c>
      <c r="AK18" s="16">
        <f t="shared" si="14"/>
        <v>9.5799999999999996E-2</v>
      </c>
      <c r="AL18" s="16">
        <f t="shared" si="15"/>
        <v>9.9099999999999994E-2</v>
      </c>
      <c r="AM18" s="16">
        <f t="shared" si="16"/>
        <v>0.112</v>
      </c>
      <c r="AQ18" s="19" t="s">
        <v>964</v>
      </c>
      <c r="AR18" s="79" t="s">
        <v>964</v>
      </c>
      <c r="AS18" s="78">
        <v>0.39</v>
      </c>
      <c r="AT18" s="78">
        <v>0.39</v>
      </c>
    </row>
    <row r="19" spans="3:46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17"/>
        <v>0</v>
      </c>
      <c r="U19" s="16">
        <f t="shared" si="0"/>
        <v>0</v>
      </c>
      <c r="W19" s="16" t="str">
        <f t="shared" si="1"/>
        <v>4–40</v>
      </c>
      <c r="X19" s="16" t="str">
        <f t="shared" si="2"/>
        <v>UNC</v>
      </c>
      <c r="Y19" s="16" t="str">
        <f t="shared" si="3"/>
        <v>3A</v>
      </c>
      <c r="Z19" s="16" t="str">
        <f>CONCATENATE(Table69[[#This Row],[Column1]]," ",Table69[[#This Row],[Column2]]," ",Table69[[#This Row],[Column3]])</f>
        <v>4–40 UNC 3A</v>
      </c>
      <c r="AA19" s="16">
        <f t="shared" si="4"/>
        <v>0</v>
      </c>
      <c r="AB19" s="16">
        <f t="shared" si="5"/>
        <v>0.112</v>
      </c>
      <c r="AC19" s="16">
        <f t="shared" si="6"/>
        <v>0.1069</v>
      </c>
      <c r="AD19" s="16" t="str">
        <f t="shared" si="7"/>
        <v>—</v>
      </c>
      <c r="AE19" s="16">
        <f t="shared" si="8"/>
        <v>9.5799999999999996E-2</v>
      </c>
      <c r="AF19" s="16">
        <f t="shared" si="9"/>
        <v>9.3899999999999997E-2</v>
      </c>
      <c r="AG19" s="16">
        <f t="shared" si="10"/>
        <v>8.2199999999999995E-2</v>
      </c>
      <c r="AH19" s="16" t="str">
        <f t="shared" si="11"/>
        <v>3B</v>
      </c>
      <c r="AI19" s="16">
        <f t="shared" si="12"/>
        <v>8.4900000000000003E-2</v>
      </c>
      <c r="AJ19" s="16">
        <f t="shared" si="13"/>
        <v>9.3899999999999997E-2</v>
      </c>
      <c r="AK19" s="16">
        <f t="shared" si="14"/>
        <v>9.5799999999999996E-2</v>
      </c>
      <c r="AL19" s="16">
        <f t="shared" si="15"/>
        <v>9.8199999999999996E-2</v>
      </c>
      <c r="AM19" s="16">
        <f t="shared" si="16"/>
        <v>0.112</v>
      </c>
      <c r="AQ19" s="19" t="s">
        <v>965</v>
      </c>
      <c r="AR19" s="79" t="s">
        <v>1016</v>
      </c>
      <c r="AS19" s="77">
        <v>0.4375</v>
      </c>
      <c r="AT19" s="78">
        <v>0.4375</v>
      </c>
    </row>
    <row r="20" spans="3:46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17"/>
        <v>4–48</v>
      </c>
      <c r="U20" s="16" t="str">
        <f t="shared" si="0"/>
        <v>UNF</v>
      </c>
      <c r="W20" s="16" t="str">
        <f t="shared" si="1"/>
        <v>4–48</v>
      </c>
      <c r="X20" s="16" t="str">
        <f t="shared" si="2"/>
        <v>UNF</v>
      </c>
      <c r="Y20" s="16" t="str">
        <f t="shared" si="3"/>
        <v>2A</v>
      </c>
      <c r="Z20" s="16" t="str">
        <f>CONCATENATE(Table69[[#This Row],[Column1]]," ",Table69[[#This Row],[Column2]]," ",Table69[[#This Row],[Column3]])</f>
        <v>4–48 UNF 2A</v>
      </c>
      <c r="AA20" s="16">
        <f t="shared" si="4"/>
        <v>6.9999999999999999E-4</v>
      </c>
      <c r="AB20" s="16">
        <f t="shared" si="5"/>
        <v>0.1113</v>
      </c>
      <c r="AC20" s="16">
        <f t="shared" si="6"/>
        <v>0.10680000000000001</v>
      </c>
      <c r="AD20" s="16" t="str">
        <f t="shared" si="7"/>
        <v>—</v>
      </c>
      <c r="AE20" s="16">
        <f t="shared" si="8"/>
        <v>9.7799999999999998E-2</v>
      </c>
      <c r="AF20" s="16">
        <f t="shared" si="9"/>
        <v>9.5399999999999999E-2</v>
      </c>
      <c r="AG20" s="16">
        <f t="shared" si="10"/>
        <v>8.6400000000000005E-2</v>
      </c>
      <c r="AH20" s="16" t="str">
        <f t="shared" si="11"/>
        <v>2B</v>
      </c>
      <c r="AI20" s="16">
        <f t="shared" si="12"/>
        <v>8.9399999999999993E-2</v>
      </c>
      <c r="AJ20" s="16">
        <f t="shared" si="13"/>
        <v>9.6799999999999997E-2</v>
      </c>
      <c r="AK20" s="16">
        <f t="shared" si="14"/>
        <v>9.8500000000000004E-2</v>
      </c>
      <c r="AL20" s="16">
        <f t="shared" si="15"/>
        <v>0.1016</v>
      </c>
      <c r="AM20" s="16">
        <f t="shared" si="16"/>
        <v>0.112</v>
      </c>
      <c r="AQ20" s="19" t="s">
        <v>966</v>
      </c>
      <c r="AR20" s="79" t="s">
        <v>1017</v>
      </c>
      <c r="AS20" s="77">
        <v>0.5</v>
      </c>
      <c r="AT20" s="78">
        <v>0.5</v>
      </c>
    </row>
    <row r="21" spans="3:46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17"/>
        <v>0</v>
      </c>
      <c r="U21" s="16">
        <f t="shared" si="0"/>
        <v>0</v>
      </c>
      <c r="W21" s="16" t="str">
        <f t="shared" si="1"/>
        <v>4–48</v>
      </c>
      <c r="X21" s="16" t="str">
        <f t="shared" si="2"/>
        <v>UNF</v>
      </c>
      <c r="Y21" s="16" t="str">
        <f t="shared" si="3"/>
        <v>3A</v>
      </c>
      <c r="Z21" s="16" t="str">
        <f>CONCATENATE(Table69[[#This Row],[Column1]]," ",Table69[[#This Row],[Column2]]," ",Table69[[#This Row],[Column3]])</f>
        <v>4–48 UNF 3A</v>
      </c>
      <c r="AA21" s="16">
        <f t="shared" si="4"/>
        <v>0</v>
      </c>
      <c r="AB21" s="16">
        <f t="shared" si="5"/>
        <v>0.112</v>
      </c>
      <c r="AC21" s="16">
        <f t="shared" si="6"/>
        <v>0.1075</v>
      </c>
      <c r="AD21" s="16" t="str">
        <f t="shared" si="7"/>
        <v>—</v>
      </c>
      <c r="AE21" s="16">
        <f t="shared" si="8"/>
        <v>9.8500000000000004E-2</v>
      </c>
      <c r="AF21" s="16">
        <f t="shared" si="9"/>
        <v>9.6699999999999994E-2</v>
      </c>
      <c r="AG21" s="16">
        <f t="shared" si="10"/>
        <v>8.7099999999999997E-2</v>
      </c>
      <c r="AH21" s="16" t="str">
        <f t="shared" si="11"/>
        <v>3B</v>
      </c>
      <c r="AI21" s="16">
        <f t="shared" si="12"/>
        <v>8.9399999999999993E-2</v>
      </c>
      <c r="AJ21" s="16">
        <f t="shared" si="13"/>
        <v>9.6799999999999997E-2</v>
      </c>
      <c r="AK21" s="16">
        <f t="shared" si="14"/>
        <v>9.8500000000000004E-2</v>
      </c>
      <c r="AL21" s="16">
        <f t="shared" si="15"/>
        <v>0.1008</v>
      </c>
      <c r="AM21" s="16">
        <f t="shared" si="16"/>
        <v>0.112</v>
      </c>
      <c r="AQ21" s="19" t="s">
        <v>967</v>
      </c>
      <c r="AR21" s="79" t="s">
        <v>1018</v>
      </c>
      <c r="AS21" s="77">
        <v>0.5625</v>
      </c>
      <c r="AT21" s="78">
        <v>0.5625</v>
      </c>
    </row>
    <row r="22" spans="3:46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17"/>
        <v>5–40</v>
      </c>
      <c r="U22" s="16" t="str">
        <f t="shared" si="0"/>
        <v>UNC</v>
      </c>
      <c r="W22" s="16" t="str">
        <f t="shared" si="1"/>
        <v>5–40</v>
      </c>
      <c r="X22" s="16" t="str">
        <f t="shared" si="2"/>
        <v>UNC</v>
      </c>
      <c r="Y22" s="16" t="str">
        <f t="shared" si="3"/>
        <v>2A</v>
      </c>
      <c r="Z22" s="16" t="str">
        <f>CONCATENATE(Table69[[#This Row],[Column1]]," ",Table69[[#This Row],[Column2]]," ",Table69[[#This Row],[Column3]])</f>
        <v>5–40 UNC 2A</v>
      </c>
      <c r="AA22" s="16">
        <f t="shared" si="4"/>
        <v>8.0000000000000004E-4</v>
      </c>
      <c r="AB22" s="16">
        <f t="shared" si="5"/>
        <v>0.1242</v>
      </c>
      <c r="AC22" s="16">
        <f t="shared" si="6"/>
        <v>0.1191</v>
      </c>
      <c r="AD22" s="16" t="str">
        <f t="shared" si="7"/>
        <v>—</v>
      </c>
      <c r="AE22" s="16">
        <f t="shared" si="8"/>
        <v>0.108</v>
      </c>
      <c r="AF22" s="16">
        <f t="shared" si="9"/>
        <v>0.10539999999999999</v>
      </c>
      <c r="AG22" s="16">
        <f t="shared" si="10"/>
        <v>9.4399999999999998E-2</v>
      </c>
      <c r="AH22" s="16" t="str">
        <f t="shared" si="11"/>
        <v>2B</v>
      </c>
      <c r="AI22" s="16">
        <f t="shared" si="12"/>
        <v>9.7900000000000001E-2</v>
      </c>
      <c r="AJ22" s="16">
        <f t="shared" si="13"/>
        <v>0.1062</v>
      </c>
      <c r="AK22" s="16">
        <f t="shared" si="14"/>
        <v>0.10879999999999999</v>
      </c>
      <c r="AL22" s="16">
        <f t="shared" si="15"/>
        <v>0.11210000000000001</v>
      </c>
      <c r="AM22" s="16">
        <f t="shared" si="16"/>
        <v>0.125</v>
      </c>
      <c r="AQ22" s="19" t="s">
        <v>968</v>
      </c>
      <c r="AR22" s="79" t="s">
        <v>1019</v>
      </c>
      <c r="AS22" s="77">
        <v>0.625</v>
      </c>
      <c r="AT22" s="78">
        <v>0.625</v>
      </c>
    </row>
    <row r="23" spans="3:46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17"/>
        <v>0</v>
      </c>
      <c r="U23" s="16">
        <f t="shared" si="0"/>
        <v>0</v>
      </c>
      <c r="W23" s="16" t="str">
        <f t="shared" si="1"/>
        <v>5–40</v>
      </c>
      <c r="X23" s="16" t="str">
        <f t="shared" si="2"/>
        <v>UNC</v>
      </c>
      <c r="Y23" s="16" t="str">
        <f t="shared" si="3"/>
        <v>3A</v>
      </c>
      <c r="Z23" s="16" t="str">
        <f>CONCATENATE(Table69[[#This Row],[Column1]]," ",Table69[[#This Row],[Column2]]," ",Table69[[#This Row],[Column3]])</f>
        <v>5–40 UNC 3A</v>
      </c>
      <c r="AA23" s="16">
        <f t="shared" si="4"/>
        <v>0</v>
      </c>
      <c r="AB23" s="16">
        <f t="shared" si="5"/>
        <v>0.125</v>
      </c>
      <c r="AC23" s="16">
        <f t="shared" si="6"/>
        <v>0.11990000000000001</v>
      </c>
      <c r="AD23" s="16" t="str">
        <f t="shared" si="7"/>
        <v>—</v>
      </c>
      <c r="AE23" s="16">
        <f t="shared" si="8"/>
        <v>0.10879999999999999</v>
      </c>
      <c r="AF23" s="16">
        <f t="shared" si="9"/>
        <v>0.1069</v>
      </c>
      <c r="AG23" s="16">
        <f t="shared" si="10"/>
        <v>9.5200000000000007E-2</v>
      </c>
      <c r="AH23" s="16" t="str">
        <f t="shared" si="11"/>
        <v>3B</v>
      </c>
      <c r="AI23" s="16">
        <f t="shared" si="12"/>
        <v>9.7900000000000001E-2</v>
      </c>
      <c r="AJ23" s="16">
        <f t="shared" si="13"/>
        <v>0.1062</v>
      </c>
      <c r="AK23" s="16">
        <f t="shared" si="14"/>
        <v>0.10879999999999999</v>
      </c>
      <c r="AL23" s="16">
        <f t="shared" si="15"/>
        <v>0.1113</v>
      </c>
      <c r="AM23" s="16">
        <f t="shared" si="16"/>
        <v>0.125</v>
      </c>
      <c r="AQ23" s="19" t="s">
        <v>969</v>
      </c>
      <c r="AR23" s="79" t="s">
        <v>1020</v>
      </c>
      <c r="AS23" s="77">
        <v>0.6875</v>
      </c>
      <c r="AT23" s="78">
        <v>0.6875</v>
      </c>
    </row>
    <row r="24" spans="3:46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17"/>
        <v>5–44</v>
      </c>
      <c r="U24" s="16" t="str">
        <f t="shared" si="0"/>
        <v>UNF</v>
      </c>
      <c r="W24" s="16" t="str">
        <f t="shared" si="1"/>
        <v>5–44</v>
      </c>
      <c r="X24" s="16" t="str">
        <f t="shared" si="2"/>
        <v>UNF</v>
      </c>
      <c r="Y24" s="16" t="str">
        <f t="shared" si="3"/>
        <v>2A</v>
      </c>
      <c r="Z24" s="16" t="str">
        <f>CONCATENATE(Table69[[#This Row],[Column1]]," ",Table69[[#This Row],[Column2]]," ",Table69[[#This Row],[Column3]])</f>
        <v>5–44 UNF 2A</v>
      </c>
      <c r="AA24" s="16">
        <f t="shared" si="4"/>
        <v>6.9999999999999999E-4</v>
      </c>
      <c r="AB24" s="16">
        <f t="shared" si="5"/>
        <v>0.12429999999999999</v>
      </c>
      <c r="AC24" s="16">
        <f t="shared" si="6"/>
        <v>0.1195</v>
      </c>
      <c r="AD24" s="16" t="str">
        <f t="shared" si="7"/>
        <v>—</v>
      </c>
      <c r="AE24" s="16">
        <f t="shared" si="8"/>
        <v>0.1095</v>
      </c>
      <c r="AF24" s="16">
        <f t="shared" si="9"/>
        <v>0.107</v>
      </c>
      <c r="AG24" s="16">
        <f t="shared" si="10"/>
        <v>9.7199999999999995E-2</v>
      </c>
      <c r="AH24" s="16" t="str">
        <f t="shared" si="11"/>
        <v>2B</v>
      </c>
      <c r="AI24" s="16">
        <f t="shared" si="12"/>
        <v>0.1004</v>
      </c>
      <c r="AJ24" s="16">
        <f t="shared" si="13"/>
        <v>0.1079</v>
      </c>
      <c r="AK24" s="16">
        <f t="shared" si="14"/>
        <v>0.11020000000000001</v>
      </c>
      <c r="AL24" s="16">
        <f t="shared" si="15"/>
        <v>0.1134</v>
      </c>
      <c r="AM24" s="16">
        <f t="shared" si="16"/>
        <v>0.125</v>
      </c>
      <c r="AQ24" s="19" t="s">
        <v>970</v>
      </c>
      <c r="AR24" s="79" t="s">
        <v>1021</v>
      </c>
      <c r="AS24" s="77">
        <v>0.75</v>
      </c>
      <c r="AT24" s="78">
        <v>0.75</v>
      </c>
    </row>
    <row r="25" spans="3:46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17"/>
        <v>0</v>
      </c>
      <c r="U25" s="16">
        <f t="shared" si="0"/>
        <v>0</v>
      </c>
      <c r="W25" s="16" t="str">
        <f t="shared" si="1"/>
        <v>5–44</v>
      </c>
      <c r="X25" s="16" t="str">
        <f t="shared" si="2"/>
        <v>UNF</v>
      </c>
      <c r="Y25" s="16" t="str">
        <f t="shared" si="3"/>
        <v>3A</v>
      </c>
      <c r="Z25" s="16" t="str">
        <f>CONCATENATE(Table69[[#This Row],[Column1]]," ",Table69[[#This Row],[Column2]]," ",Table69[[#This Row],[Column3]])</f>
        <v>5–44 UNF 3A</v>
      </c>
      <c r="AA25" s="16">
        <f t="shared" si="4"/>
        <v>0</v>
      </c>
      <c r="AB25" s="16">
        <f t="shared" si="5"/>
        <v>0.125</v>
      </c>
      <c r="AC25" s="16">
        <f t="shared" si="6"/>
        <v>0.1202</v>
      </c>
      <c r="AD25" s="16" t="str">
        <f t="shared" si="7"/>
        <v>—</v>
      </c>
      <c r="AE25" s="16">
        <f t="shared" si="8"/>
        <v>0.11020000000000001</v>
      </c>
      <c r="AF25" s="16">
        <f t="shared" si="9"/>
        <v>0.10829999999999999</v>
      </c>
      <c r="AG25" s="16">
        <f t="shared" si="10"/>
        <v>9.7900000000000001E-2</v>
      </c>
      <c r="AH25" s="16" t="str">
        <f t="shared" si="11"/>
        <v>3B</v>
      </c>
      <c r="AI25" s="16">
        <f t="shared" si="12"/>
        <v>0.1004</v>
      </c>
      <c r="AJ25" s="16">
        <f t="shared" si="13"/>
        <v>0.1079</v>
      </c>
      <c r="AK25" s="16">
        <f t="shared" si="14"/>
        <v>0.11020000000000001</v>
      </c>
      <c r="AL25" s="16">
        <f t="shared" si="15"/>
        <v>0.11260000000000001</v>
      </c>
      <c r="AM25" s="16">
        <f t="shared" si="16"/>
        <v>0.125</v>
      </c>
      <c r="AQ25" s="19" t="s">
        <v>971</v>
      </c>
      <c r="AR25" s="79" t="s">
        <v>1011</v>
      </c>
      <c r="AS25" s="77">
        <v>0.8125</v>
      </c>
      <c r="AT25" s="78">
        <v>0.8125</v>
      </c>
    </row>
    <row r="26" spans="3:46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17"/>
        <v>6–32</v>
      </c>
      <c r="U26" s="16" t="str">
        <f t="shared" si="0"/>
        <v>UNC</v>
      </c>
      <c r="W26" s="16" t="str">
        <f t="shared" si="1"/>
        <v>6–32</v>
      </c>
      <c r="X26" s="16" t="str">
        <f t="shared" si="2"/>
        <v>UNC</v>
      </c>
      <c r="Y26" s="16" t="str">
        <f t="shared" si="3"/>
        <v>2A</v>
      </c>
      <c r="Z26" s="16" t="str">
        <f>CONCATENATE(Table69[[#This Row],[Column1]]," ",Table69[[#This Row],[Column2]]," ",Table69[[#This Row],[Column3]])</f>
        <v>6–32 UNC 2A</v>
      </c>
      <c r="AA26" s="16">
        <f t="shared" si="4"/>
        <v>8.0000000000000004E-4</v>
      </c>
      <c r="AB26" s="16">
        <f t="shared" si="5"/>
        <v>0.13719999999999999</v>
      </c>
      <c r="AC26" s="16">
        <f t="shared" si="6"/>
        <v>0.13120000000000001</v>
      </c>
      <c r="AD26" s="16" t="str">
        <f t="shared" si="7"/>
        <v>—</v>
      </c>
      <c r="AE26" s="16">
        <f t="shared" si="8"/>
        <v>0.1169</v>
      </c>
      <c r="AF26" s="16">
        <f t="shared" si="9"/>
        <v>0.11409999999999999</v>
      </c>
      <c r="AG26" s="16">
        <f t="shared" si="10"/>
        <v>0.1</v>
      </c>
      <c r="AH26" s="16" t="str">
        <f t="shared" si="11"/>
        <v>2B</v>
      </c>
      <c r="AI26" s="16">
        <f t="shared" si="12"/>
        <v>0.104</v>
      </c>
      <c r="AJ26" s="16">
        <f t="shared" si="13"/>
        <v>0.114</v>
      </c>
      <c r="AK26" s="16">
        <f t="shared" si="14"/>
        <v>0.1177</v>
      </c>
      <c r="AL26" s="16">
        <f t="shared" si="15"/>
        <v>0.12139999999999999</v>
      </c>
      <c r="AM26" s="16">
        <f t="shared" si="16"/>
        <v>0.13800000000000001</v>
      </c>
      <c r="AQ26" s="19" t="s">
        <v>972</v>
      </c>
      <c r="AR26" s="79" t="s">
        <v>1022</v>
      </c>
      <c r="AS26" s="77">
        <v>0.875</v>
      </c>
      <c r="AT26" s="78">
        <v>0.875</v>
      </c>
    </row>
    <row r="27" spans="3:46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si="17"/>
        <v>0</v>
      </c>
      <c r="U27" s="16">
        <f t="shared" si="0"/>
        <v>0</v>
      </c>
      <c r="W27" s="16" t="str">
        <f t="shared" si="1"/>
        <v>6–32</v>
      </c>
      <c r="X27" s="16" t="str">
        <f t="shared" si="2"/>
        <v>UNC</v>
      </c>
      <c r="Y27" s="16" t="str">
        <f t="shared" si="3"/>
        <v>3A</v>
      </c>
      <c r="Z27" s="16" t="str">
        <f>CONCATENATE(Table69[[#This Row],[Column1]]," ",Table69[[#This Row],[Column2]]," ",Table69[[#This Row],[Column3]])</f>
        <v>6–32 UNC 3A</v>
      </c>
      <c r="AA27" s="16">
        <f t="shared" si="4"/>
        <v>0</v>
      </c>
      <c r="AB27" s="16">
        <f t="shared" si="5"/>
        <v>0.13800000000000001</v>
      </c>
      <c r="AC27" s="16">
        <f t="shared" si="6"/>
        <v>0.13200000000000001</v>
      </c>
      <c r="AD27" s="16" t="str">
        <f t="shared" si="7"/>
        <v>—</v>
      </c>
      <c r="AE27" s="16">
        <f t="shared" si="8"/>
        <v>0.1177</v>
      </c>
      <c r="AF27" s="16">
        <f t="shared" si="9"/>
        <v>0.11559999999999999</v>
      </c>
      <c r="AG27" s="16">
        <f t="shared" si="10"/>
        <v>0.1008</v>
      </c>
      <c r="AH27" s="16" t="str">
        <f t="shared" si="11"/>
        <v>3B</v>
      </c>
      <c r="AI27" s="16">
        <f t="shared" si="12"/>
        <v>0.104</v>
      </c>
      <c r="AJ27" s="16">
        <f t="shared" si="13"/>
        <v>0.114</v>
      </c>
      <c r="AK27" s="16">
        <f t="shared" si="14"/>
        <v>0.1177</v>
      </c>
      <c r="AL27" s="16">
        <f t="shared" si="15"/>
        <v>0.12039999999999999</v>
      </c>
      <c r="AM27" s="16">
        <f t="shared" si="16"/>
        <v>0.13800000000000001</v>
      </c>
      <c r="AQ27" s="19" t="s">
        <v>973</v>
      </c>
      <c r="AR27" s="79" t="s">
        <v>1012</v>
      </c>
      <c r="AS27" s="77">
        <v>0.9375</v>
      </c>
      <c r="AT27" s="78">
        <v>0.9375</v>
      </c>
    </row>
    <row r="28" spans="3:46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17"/>
        <v>6–40</v>
      </c>
      <c r="U28" s="16" t="str">
        <f t="shared" si="0"/>
        <v>UNF</v>
      </c>
      <c r="W28" s="16" t="str">
        <f t="shared" si="1"/>
        <v>6–40</v>
      </c>
      <c r="X28" s="16" t="str">
        <f t="shared" si="2"/>
        <v>UNF</v>
      </c>
      <c r="Y28" s="16" t="str">
        <f t="shared" si="3"/>
        <v>2A</v>
      </c>
      <c r="Z28" s="16" t="str">
        <f>CONCATENATE(Table69[[#This Row],[Column1]]," ",Table69[[#This Row],[Column2]]," ",Table69[[#This Row],[Column3]])</f>
        <v>6–40 UNF 2A</v>
      </c>
      <c r="AA28" s="16">
        <f t="shared" si="4"/>
        <v>8.0000000000000004E-4</v>
      </c>
      <c r="AB28" s="16">
        <f t="shared" si="5"/>
        <v>0.13719999999999999</v>
      </c>
      <c r="AC28" s="16">
        <f t="shared" si="6"/>
        <v>0.1321</v>
      </c>
      <c r="AD28" s="16" t="str">
        <f t="shared" si="7"/>
        <v>—</v>
      </c>
      <c r="AE28" s="16">
        <f t="shared" si="8"/>
        <v>0.121</v>
      </c>
      <c r="AF28" s="16">
        <f t="shared" si="9"/>
        <v>0.11840000000000001</v>
      </c>
      <c r="AG28" s="16">
        <f t="shared" si="10"/>
        <v>0.1074</v>
      </c>
      <c r="AH28" s="16" t="str">
        <f t="shared" si="11"/>
        <v>2B</v>
      </c>
      <c r="AI28" s="16">
        <f t="shared" si="12"/>
        <v>0.111</v>
      </c>
      <c r="AJ28" s="16">
        <f t="shared" si="13"/>
        <v>0.11899999999999999</v>
      </c>
      <c r="AK28" s="16">
        <f t="shared" si="14"/>
        <v>0.12180000000000001</v>
      </c>
      <c r="AL28" s="16">
        <f t="shared" si="15"/>
        <v>0.12520000000000001</v>
      </c>
      <c r="AM28" s="16">
        <f t="shared" si="16"/>
        <v>0.13800000000000001</v>
      </c>
      <c r="AQ28" s="19" t="s">
        <v>1081</v>
      </c>
      <c r="AR28" s="79" t="s">
        <v>954</v>
      </c>
      <c r="AS28" s="77">
        <v>1</v>
      </c>
      <c r="AT28" s="78">
        <v>1</v>
      </c>
    </row>
    <row r="29" spans="3:46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17"/>
        <v>0</v>
      </c>
      <c r="U29" s="16">
        <f t="shared" si="0"/>
        <v>0</v>
      </c>
      <c r="W29" s="16" t="str">
        <f t="shared" si="1"/>
        <v>6–40</v>
      </c>
      <c r="X29" s="16" t="str">
        <f t="shared" si="2"/>
        <v>UNF</v>
      </c>
      <c r="Y29" s="16" t="str">
        <f t="shared" si="3"/>
        <v>3A</v>
      </c>
      <c r="Z29" s="16" t="str">
        <f>CONCATENATE(Table69[[#This Row],[Column1]]," ",Table69[[#This Row],[Column2]]," ",Table69[[#This Row],[Column3]])</f>
        <v>6–40 UNF 3A</v>
      </c>
      <c r="AA29" s="16">
        <f t="shared" si="4"/>
        <v>0</v>
      </c>
      <c r="AB29" s="16">
        <f t="shared" si="5"/>
        <v>0.13800000000000001</v>
      </c>
      <c r="AC29" s="16">
        <f t="shared" si="6"/>
        <v>0.13289999999999999</v>
      </c>
      <c r="AD29" s="16" t="str">
        <f t="shared" si="7"/>
        <v>—</v>
      </c>
      <c r="AE29" s="16">
        <f t="shared" si="8"/>
        <v>0.12180000000000001</v>
      </c>
      <c r="AF29" s="16">
        <f t="shared" si="9"/>
        <v>0.1198</v>
      </c>
      <c r="AG29" s="16">
        <f t="shared" si="10"/>
        <v>0.1082</v>
      </c>
      <c r="AH29" s="16" t="str">
        <f t="shared" si="11"/>
        <v>3B</v>
      </c>
      <c r="AI29" s="16">
        <f t="shared" si="12"/>
        <v>0.111</v>
      </c>
      <c r="AJ29" s="16">
        <f t="shared" si="13"/>
        <v>0.1186</v>
      </c>
      <c r="AK29" s="16">
        <f t="shared" si="14"/>
        <v>0.12180000000000001</v>
      </c>
      <c r="AL29" s="16">
        <f t="shared" si="15"/>
        <v>0.12429999999999999</v>
      </c>
      <c r="AM29" s="16">
        <f t="shared" si="16"/>
        <v>0.13800000000000001</v>
      </c>
      <c r="AQ29" s="19" t="s">
        <v>1879</v>
      </c>
      <c r="AR29" s="79" t="s">
        <v>1880</v>
      </c>
      <c r="AS29" s="77">
        <v>1.0625</v>
      </c>
      <c r="AT29" s="78">
        <f>1+1/16</f>
        <v>1.0625</v>
      </c>
    </row>
    <row r="30" spans="3:46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17"/>
        <v>8–32</v>
      </c>
      <c r="U30" s="16" t="str">
        <f t="shared" si="0"/>
        <v>UNC</v>
      </c>
      <c r="W30" s="16" t="str">
        <f t="shared" si="1"/>
        <v>8–32</v>
      </c>
      <c r="X30" s="16" t="str">
        <f t="shared" si="2"/>
        <v>UNC</v>
      </c>
      <c r="Y30" s="16" t="str">
        <f t="shared" si="3"/>
        <v>2A</v>
      </c>
      <c r="Z30" s="16" t="str">
        <f>CONCATENATE(Table69[[#This Row],[Column1]]," ",Table69[[#This Row],[Column2]]," ",Table69[[#This Row],[Column3]])</f>
        <v>8–32 UNC 2A</v>
      </c>
      <c r="AA30" s="16">
        <f t="shared" si="4"/>
        <v>8.9999999999999998E-4</v>
      </c>
      <c r="AB30" s="16">
        <f t="shared" si="5"/>
        <v>0.16309999999999999</v>
      </c>
      <c r="AC30" s="16">
        <f t="shared" si="6"/>
        <v>0.15709999999999999</v>
      </c>
      <c r="AD30" s="16" t="str">
        <f t="shared" si="7"/>
        <v>—</v>
      </c>
      <c r="AE30" s="16">
        <f t="shared" si="8"/>
        <v>0.14280000000000001</v>
      </c>
      <c r="AF30" s="16">
        <f t="shared" si="9"/>
        <v>0.1399</v>
      </c>
      <c r="AG30" s="16">
        <f t="shared" si="10"/>
        <v>0.12590000000000001</v>
      </c>
      <c r="AH30" s="16" t="str">
        <f t="shared" si="11"/>
        <v>2B</v>
      </c>
      <c r="AI30" s="16">
        <f t="shared" si="12"/>
        <v>0.13</v>
      </c>
      <c r="AJ30" s="16">
        <f t="shared" si="13"/>
        <v>0.13900000000000001</v>
      </c>
      <c r="AK30" s="16">
        <f t="shared" si="14"/>
        <v>0.14369999999999999</v>
      </c>
      <c r="AL30" s="16">
        <f t="shared" si="15"/>
        <v>0.14749999999999999</v>
      </c>
      <c r="AM30" s="16">
        <f t="shared" si="16"/>
        <v>0.16400000000000001</v>
      </c>
      <c r="AQ30" s="19" t="s">
        <v>974</v>
      </c>
      <c r="AR30" s="79" t="s">
        <v>1023</v>
      </c>
      <c r="AS30" s="77">
        <v>1.125</v>
      </c>
      <c r="AT30" s="78">
        <v>1.125</v>
      </c>
    </row>
    <row r="31" spans="3:46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17"/>
        <v>0</v>
      </c>
      <c r="U31" s="16">
        <f t="shared" si="0"/>
        <v>0</v>
      </c>
      <c r="W31" s="16" t="str">
        <f t="shared" si="1"/>
        <v>8–32</v>
      </c>
      <c r="X31" s="16" t="str">
        <f t="shared" si="2"/>
        <v>UNC</v>
      </c>
      <c r="Y31" s="16" t="str">
        <f t="shared" si="3"/>
        <v>3A</v>
      </c>
      <c r="Z31" s="16" t="str">
        <f>CONCATENATE(Table69[[#This Row],[Column1]]," ",Table69[[#This Row],[Column2]]," ",Table69[[#This Row],[Column3]])</f>
        <v>8–32 UNC 3A</v>
      </c>
      <c r="AA31" s="16">
        <f t="shared" si="4"/>
        <v>0</v>
      </c>
      <c r="AB31" s="16">
        <f t="shared" si="5"/>
        <v>0.16400000000000001</v>
      </c>
      <c r="AC31" s="16">
        <f t="shared" si="6"/>
        <v>0.158</v>
      </c>
      <c r="AD31" s="16" t="str">
        <f t="shared" si="7"/>
        <v>—</v>
      </c>
      <c r="AE31" s="16">
        <f t="shared" si="8"/>
        <v>0.14369999999999999</v>
      </c>
      <c r="AF31" s="16">
        <f t="shared" si="9"/>
        <v>0.14149999999999999</v>
      </c>
      <c r="AG31" s="16">
        <f t="shared" si="10"/>
        <v>0.1268</v>
      </c>
      <c r="AH31" s="16" t="str">
        <f t="shared" si="11"/>
        <v>3B</v>
      </c>
      <c r="AI31" s="16">
        <f t="shared" si="12"/>
        <v>0.13</v>
      </c>
      <c r="AJ31" s="16">
        <f t="shared" si="13"/>
        <v>0.1389</v>
      </c>
      <c r="AK31" s="16">
        <f t="shared" si="14"/>
        <v>0.14369999999999999</v>
      </c>
      <c r="AL31" s="16">
        <f t="shared" si="15"/>
        <v>0.14649999999999999</v>
      </c>
      <c r="AM31" s="16">
        <f t="shared" si="16"/>
        <v>0.16400000000000001</v>
      </c>
      <c r="AQ31" s="19" t="s">
        <v>1881</v>
      </c>
      <c r="AR31" s="79" t="s">
        <v>1882</v>
      </c>
      <c r="AS31" s="77">
        <v>1.1875</v>
      </c>
      <c r="AT31" s="78">
        <f>1+3/16</f>
        <v>1.1875</v>
      </c>
    </row>
    <row r="32" spans="3:46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17"/>
        <v>8–36</v>
      </c>
      <c r="U32" s="16" t="str">
        <f t="shared" si="0"/>
        <v>UNF</v>
      </c>
      <c r="W32" s="16" t="str">
        <f t="shared" si="1"/>
        <v>8–36</v>
      </c>
      <c r="X32" s="16" t="str">
        <f t="shared" si="2"/>
        <v>UNF</v>
      </c>
      <c r="Y32" s="16" t="str">
        <f t="shared" si="3"/>
        <v>2A</v>
      </c>
      <c r="Z32" s="16" t="str">
        <f>CONCATENATE(Table69[[#This Row],[Column1]]," ",Table69[[#This Row],[Column2]]," ",Table69[[#This Row],[Column3]])</f>
        <v>8–36 UNF 2A</v>
      </c>
      <c r="AA32" s="16">
        <f t="shared" si="4"/>
        <v>8.0000000000000004E-4</v>
      </c>
      <c r="AB32" s="16">
        <f t="shared" si="5"/>
        <v>0.16320000000000001</v>
      </c>
      <c r="AC32" s="16">
        <f t="shared" si="6"/>
        <v>0.15770000000000001</v>
      </c>
      <c r="AD32" s="16" t="str">
        <f t="shared" si="7"/>
        <v>—</v>
      </c>
      <c r="AE32" s="16">
        <f t="shared" si="8"/>
        <v>0.1452</v>
      </c>
      <c r="AF32" s="16">
        <f t="shared" si="9"/>
        <v>0.1424</v>
      </c>
      <c r="AG32" s="16">
        <f t="shared" si="10"/>
        <v>0.13009999999999999</v>
      </c>
      <c r="AH32" s="16" t="str">
        <f t="shared" si="11"/>
        <v>2B</v>
      </c>
      <c r="AI32" s="16">
        <f t="shared" si="12"/>
        <v>0.13400000000000001</v>
      </c>
      <c r="AJ32" s="16">
        <f t="shared" si="13"/>
        <v>0.14199999999999999</v>
      </c>
      <c r="AK32" s="16">
        <f t="shared" si="14"/>
        <v>0.14599999999999999</v>
      </c>
      <c r="AL32" s="16">
        <f t="shared" si="15"/>
        <v>0.14960000000000001</v>
      </c>
      <c r="AM32" s="16">
        <f t="shared" si="16"/>
        <v>0.16400000000000001</v>
      </c>
      <c r="AQ32" s="19" t="s">
        <v>975</v>
      </c>
      <c r="AR32" s="79" t="s">
        <v>1024</v>
      </c>
      <c r="AS32" s="77">
        <v>1.25</v>
      </c>
      <c r="AT32" s="78">
        <v>1.25</v>
      </c>
    </row>
    <row r="33" spans="3:46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17"/>
        <v>0</v>
      </c>
      <c r="U33" s="16">
        <f t="shared" si="0"/>
        <v>0</v>
      </c>
      <c r="W33" s="16" t="str">
        <f t="shared" si="1"/>
        <v>8–36</v>
      </c>
      <c r="X33" s="16" t="str">
        <f t="shared" si="2"/>
        <v>UNF</v>
      </c>
      <c r="Y33" s="16" t="str">
        <f t="shared" si="3"/>
        <v>3A</v>
      </c>
      <c r="Z33" s="16" t="str">
        <f>CONCATENATE(Table69[[#This Row],[Column1]]," ",Table69[[#This Row],[Column2]]," ",Table69[[#This Row],[Column3]])</f>
        <v>8–36 UNF 3A</v>
      </c>
      <c r="AA33" s="16">
        <f t="shared" si="4"/>
        <v>0</v>
      </c>
      <c r="AB33" s="16">
        <f t="shared" si="5"/>
        <v>0.16400000000000001</v>
      </c>
      <c r="AC33" s="16">
        <f t="shared" si="6"/>
        <v>0.1585</v>
      </c>
      <c r="AD33" s="16" t="str">
        <f t="shared" si="7"/>
        <v>—</v>
      </c>
      <c r="AE33" s="16">
        <f t="shared" si="8"/>
        <v>0.14599999999999999</v>
      </c>
      <c r="AF33" s="16">
        <f t="shared" si="9"/>
        <v>0.1439</v>
      </c>
      <c r="AG33" s="16">
        <f t="shared" si="10"/>
        <v>0.13089999999999999</v>
      </c>
      <c r="AH33" s="16" t="str">
        <f t="shared" si="11"/>
        <v>3B</v>
      </c>
      <c r="AI33" s="16">
        <f t="shared" si="12"/>
        <v>0.13400000000000001</v>
      </c>
      <c r="AJ33" s="16">
        <f t="shared" si="13"/>
        <v>0.1416</v>
      </c>
      <c r="AK33" s="16">
        <f t="shared" si="14"/>
        <v>0.14599999999999999</v>
      </c>
      <c r="AL33" s="16">
        <f t="shared" si="15"/>
        <v>0.1487</v>
      </c>
      <c r="AM33" s="16">
        <f t="shared" si="16"/>
        <v>0.16400000000000001</v>
      </c>
      <c r="AQ33" s="19" t="s">
        <v>1883</v>
      </c>
      <c r="AR33" s="79" t="s">
        <v>1884</v>
      </c>
      <c r="AS33" s="77">
        <v>1.3125</v>
      </c>
      <c r="AT33" s="78">
        <f>1+5/16</f>
        <v>1.3125</v>
      </c>
    </row>
    <row r="34" spans="3:46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17"/>
        <v>10–24</v>
      </c>
      <c r="U34" s="16" t="str">
        <f t="shared" si="0"/>
        <v>UNC</v>
      </c>
      <c r="W34" s="16" t="str">
        <f t="shared" si="1"/>
        <v>10–24</v>
      </c>
      <c r="X34" s="16" t="str">
        <f t="shared" si="2"/>
        <v>UNC</v>
      </c>
      <c r="Y34" s="16" t="str">
        <f t="shared" si="3"/>
        <v>2A</v>
      </c>
      <c r="Z34" s="16" t="str">
        <f>CONCATENATE(Table69[[#This Row],[Column1]]," ",Table69[[#This Row],[Column2]]," ",Table69[[#This Row],[Column3]])</f>
        <v>10–24 UNC 2A</v>
      </c>
      <c r="AA34" s="16">
        <f t="shared" si="4"/>
        <v>1E-3</v>
      </c>
      <c r="AB34" s="16">
        <f t="shared" si="5"/>
        <v>0.189</v>
      </c>
      <c r="AC34" s="16">
        <f t="shared" si="6"/>
        <v>0.18179999999999999</v>
      </c>
      <c r="AD34" s="16" t="str">
        <f t="shared" si="7"/>
        <v>—</v>
      </c>
      <c r="AE34" s="16">
        <f t="shared" si="8"/>
        <v>0.16189999999999999</v>
      </c>
      <c r="AF34" s="16">
        <f t="shared" si="9"/>
        <v>0.15859999999999999</v>
      </c>
      <c r="AG34" s="16">
        <f t="shared" si="10"/>
        <v>0.1394</v>
      </c>
      <c r="AH34" s="16" t="str">
        <f t="shared" si="11"/>
        <v>2B</v>
      </c>
      <c r="AI34" s="16">
        <f t="shared" si="12"/>
        <v>0.14499999999999999</v>
      </c>
      <c r="AJ34" s="16">
        <f t="shared" si="13"/>
        <v>0.156</v>
      </c>
      <c r="AK34" s="16">
        <f t="shared" si="14"/>
        <v>0.16289999999999999</v>
      </c>
      <c r="AL34" s="16">
        <f t="shared" si="15"/>
        <v>0.16719999999999999</v>
      </c>
      <c r="AM34" s="16">
        <f t="shared" si="16"/>
        <v>0.19</v>
      </c>
      <c r="AQ34" s="19" t="s">
        <v>976</v>
      </c>
      <c r="AR34" s="79" t="s">
        <v>1025</v>
      </c>
      <c r="AS34" s="77">
        <v>1.375</v>
      </c>
      <c r="AT34" s="78">
        <v>1.375</v>
      </c>
    </row>
    <row r="35" spans="3:46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17"/>
        <v>0</v>
      </c>
      <c r="U35" s="16">
        <f t="shared" si="0"/>
        <v>0</v>
      </c>
      <c r="W35" s="16" t="str">
        <f t="shared" si="1"/>
        <v>10–24</v>
      </c>
      <c r="X35" s="16" t="str">
        <f t="shared" si="2"/>
        <v>UNC</v>
      </c>
      <c r="Y35" s="16" t="str">
        <f t="shared" si="3"/>
        <v>3A</v>
      </c>
      <c r="Z35" s="16" t="str">
        <f>CONCATENATE(Table69[[#This Row],[Column1]]," ",Table69[[#This Row],[Column2]]," ",Table69[[#This Row],[Column3]])</f>
        <v>10–24 UNC 3A</v>
      </c>
      <c r="AA35" s="16">
        <f t="shared" si="4"/>
        <v>0</v>
      </c>
      <c r="AB35" s="16">
        <f t="shared" si="5"/>
        <v>0.19</v>
      </c>
      <c r="AC35" s="16">
        <f t="shared" si="6"/>
        <v>0.18279999999999999</v>
      </c>
      <c r="AD35" s="16" t="str">
        <f t="shared" si="7"/>
        <v>—</v>
      </c>
      <c r="AE35" s="16">
        <f t="shared" si="8"/>
        <v>0.16289999999999999</v>
      </c>
      <c r="AF35" s="16">
        <f t="shared" si="9"/>
        <v>0.16039999999999999</v>
      </c>
      <c r="AG35" s="16">
        <f t="shared" si="10"/>
        <v>0.1404</v>
      </c>
      <c r="AH35" s="16" t="str">
        <f t="shared" si="11"/>
        <v>3B</v>
      </c>
      <c r="AI35" s="16">
        <f t="shared" si="12"/>
        <v>0.14499999999999999</v>
      </c>
      <c r="AJ35" s="16">
        <f t="shared" si="13"/>
        <v>0.1555</v>
      </c>
      <c r="AK35" s="16">
        <f t="shared" si="14"/>
        <v>0.16289999999999999</v>
      </c>
      <c r="AL35" s="16">
        <f t="shared" si="15"/>
        <v>0.1661</v>
      </c>
      <c r="AM35" s="16">
        <f t="shared" si="16"/>
        <v>0.19</v>
      </c>
      <c r="AQ35" s="19" t="s">
        <v>977</v>
      </c>
      <c r="AR35" s="79" t="s">
        <v>1026</v>
      </c>
      <c r="AS35" s="77">
        <v>1.4375</v>
      </c>
      <c r="AT35" s="78">
        <v>1.875</v>
      </c>
    </row>
    <row r="36" spans="3:46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17"/>
        <v>10–28</v>
      </c>
      <c r="U36" s="16" t="str">
        <f t="shared" si="0"/>
        <v>UNS</v>
      </c>
      <c r="W36" s="16" t="str">
        <f t="shared" si="1"/>
        <v>10–28</v>
      </c>
      <c r="X36" s="16" t="str">
        <f t="shared" si="2"/>
        <v>UNS</v>
      </c>
      <c r="Y36" s="16" t="str">
        <f t="shared" si="3"/>
        <v>2A</v>
      </c>
      <c r="Z36" s="16" t="str">
        <f>CONCATENATE(Table69[[#This Row],[Column1]]," ",Table69[[#This Row],[Column2]]," ",Table69[[#This Row],[Column3]])</f>
        <v>10–28 UNS 2A</v>
      </c>
      <c r="AA36" s="16">
        <f t="shared" si="4"/>
        <v>1E-3</v>
      </c>
      <c r="AB36" s="16">
        <f t="shared" si="5"/>
        <v>0.189</v>
      </c>
      <c r="AC36" s="16">
        <f t="shared" si="6"/>
        <v>0.1825</v>
      </c>
      <c r="AD36" s="16" t="str">
        <f t="shared" si="7"/>
        <v>—</v>
      </c>
      <c r="AE36" s="16">
        <f t="shared" si="8"/>
        <v>0.1658</v>
      </c>
      <c r="AF36" s="16">
        <f t="shared" si="9"/>
        <v>0.16250000000000001</v>
      </c>
      <c r="AG36" s="16">
        <f t="shared" si="10"/>
        <v>0.1464</v>
      </c>
      <c r="AH36" s="16" t="str">
        <f t="shared" si="11"/>
        <v>2B</v>
      </c>
      <c r="AI36" s="16">
        <f t="shared" si="12"/>
        <v>0.151</v>
      </c>
      <c r="AJ36" s="16">
        <f t="shared" si="13"/>
        <v>0.16</v>
      </c>
      <c r="AK36" s="16">
        <f t="shared" si="14"/>
        <v>0.1668</v>
      </c>
      <c r="AL36" s="16">
        <f t="shared" si="15"/>
        <v>0.1711</v>
      </c>
      <c r="AM36" s="16">
        <f t="shared" si="16"/>
        <v>0.19</v>
      </c>
      <c r="AQ36" s="19" t="s">
        <v>978</v>
      </c>
      <c r="AR36" s="79" t="s">
        <v>1027</v>
      </c>
      <c r="AS36" s="77">
        <v>1.5</v>
      </c>
      <c r="AT36" s="78">
        <v>1.5</v>
      </c>
    </row>
    <row r="37" spans="3:46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17"/>
        <v>10–32</v>
      </c>
      <c r="U37" s="16" t="str">
        <f t="shared" si="0"/>
        <v>UNF</v>
      </c>
      <c r="W37" s="16" t="str">
        <f t="shared" si="1"/>
        <v>10–32</v>
      </c>
      <c r="X37" s="16" t="str">
        <f t="shared" si="2"/>
        <v>UNF</v>
      </c>
      <c r="Y37" s="16" t="str">
        <f t="shared" si="3"/>
        <v>2A</v>
      </c>
      <c r="Z37" s="16" t="str">
        <f>CONCATENATE(Table69[[#This Row],[Column1]]," ",Table69[[#This Row],[Column2]]," ",Table69[[#This Row],[Column3]])</f>
        <v>10–32 UNF 2A</v>
      </c>
      <c r="AA37" s="16">
        <f t="shared" si="4"/>
        <v>8.9999999999999998E-4</v>
      </c>
      <c r="AB37" s="16">
        <f t="shared" si="5"/>
        <v>0.18909999999999999</v>
      </c>
      <c r="AC37" s="16">
        <f t="shared" si="6"/>
        <v>0.18310000000000001</v>
      </c>
      <c r="AD37" s="16" t="str">
        <f t="shared" si="7"/>
        <v>—</v>
      </c>
      <c r="AE37" s="16">
        <f t="shared" si="8"/>
        <v>0.16880000000000001</v>
      </c>
      <c r="AF37" s="16">
        <f t="shared" si="9"/>
        <v>0.1658</v>
      </c>
      <c r="AG37" s="16">
        <f t="shared" si="10"/>
        <v>0.15190000000000001</v>
      </c>
      <c r="AH37" s="16" t="str">
        <f t="shared" si="11"/>
        <v>2B</v>
      </c>
      <c r="AI37" s="16">
        <f t="shared" si="12"/>
        <v>0.156</v>
      </c>
      <c r="AJ37" s="16">
        <f t="shared" si="13"/>
        <v>0.16400000000000001</v>
      </c>
      <c r="AK37" s="16">
        <f t="shared" si="14"/>
        <v>0.16969999999999999</v>
      </c>
      <c r="AL37" s="16">
        <f t="shared" si="15"/>
        <v>0.1736</v>
      </c>
      <c r="AM37" s="16">
        <f t="shared" si="16"/>
        <v>0.19</v>
      </c>
      <c r="AQ37" s="19" t="s">
        <v>979</v>
      </c>
      <c r="AR37" s="79" t="s">
        <v>1028</v>
      </c>
      <c r="AS37" s="77">
        <v>1.5625</v>
      </c>
      <c r="AT37" s="78">
        <v>1.5625</v>
      </c>
    </row>
    <row r="38" spans="3:46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17"/>
        <v>0</v>
      </c>
      <c r="U38" s="16">
        <f t="shared" si="0"/>
        <v>0</v>
      </c>
      <c r="W38" s="16" t="str">
        <f t="shared" si="1"/>
        <v>10–32</v>
      </c>
      <c r="X38" s="16" t="str">
        <f t="shared" si="2"/>
        <v>UNF</v>
      </c>
      <c r="Y38" s="16" t="str">
        <f t="shared" si="3"/>
        <v>3A</v>
      </c>
      <c r="Z38" s="16" t="str">
        <f>CONCATENATE(Table69[[#This Row],[Column1]]," ",Table69[[#This Row],[Column2]]," ",Table69[[#This Row],[Column3]])</f>
        <v>10–32 UNF 3A</v>
      </c>
      <c r="AA38" s="16">
        <f t="shared" si="4"/>
        <v>0</v>
      </c>
      <c r="AB38" s="16">
        <f t="shared" si="5"/>
        <v>0.19</v>
      </c>
      <c r="AC38" s="16">
        <f t="shared" si="6"/>
        <v>0.184</v>
      </c>
      <c r="AD38" s="16" t="str">
        <f t="shared" si="7"/>
        <v>—</v>
      </c>
      <c r="AE38" s="16">
        <f t="shared" si="8"/>
        <v>0.16969999999999999</v>
      </c>
      <c r="AF38" s="16">
        <f t="shared" si="9"/>
        <v>0.16739999999999999</v>
      </c>
      <c r="AG38" s="16">
        <f t="shared" si="10"/>
        <v>0.15279999999999999</v>
      </c>
      <c r="AH38" s="16" t="str">
        <f t="shared" si="11"/>
        <v>3B</v>
      </c>
      <c r="AI38" s="16">
        <f t="shared" si="12"/>
        <v>0.156</v>
      </c>
      <c r="AJ38" s="16">
        <f t="shared" si="13"/>
        <v>0.1641</v>
      </c>
      <c r="AK38" s="16">
        <f t="shared" si="14"/>
        <v>0.16969999999999999</v>
      </c>
      <c r="AL38" s="16">
        <f t="shared" si="15"/>
        <v>0.1726</v>
      </c>
      <c r="AM38" s="16">
        <f t="shared" si="16"/>
        <v>0.19</v>
      </c>
      <c r="AQ38" s="19" t="s">
        <v>980</v>
      </c>
      <c r="AR38" s="79" t="s">
        <v>1029</v>
      </c>
      <c r="AS38" s="77">
        <v>1.625</v>
      </c>
      <c r="AT38" s="78">
        <v>1.625</v>
      </c>
    </row>
    <row r="39" spans="3:46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17"/>
        <v>10–36</v>
      </c>
      <c r="U39" s="16" t="str">
        <f t="shared" si="0"/>
        <v>UNS</v>
      </c>
      <c r="W39" s="16" t="str">
        <f t="shared" si="1"/>
        <v>10–36</v>
      </c>
      <c r="X39" s="16" t="str">
        <f t="shared" si="2"/>
        <v>UNS</v>
      </c>
      <c r="Y39" s="16" t="str">
        <f t="shared" si="3"/>
        <v>2A</v>
      </c>
      <c r="Z39" s="16" t="str">
        <f>CONCATENATE(Table69[[#This Row],[Column1]]," ",Table69[[#This Row],[Column2]]," ",Table69[[#This Row],[Column3]])</f>
        <v>10–36 UNS 2A</v>
      </c>
      <c r="AA39" s="16">
        <f t="shared" si="4"/>
        <v>8.9999999999999998E-4</v>
      </c>
      <c r="AB39" s="16">
        <f t="shared" si="5"/>
        <v>0.18909999999999999</v>
      </c>
      <c r="AC39" s="16">
        <f t="shared" si="6"/>
        <v>0.18360000000000001</v>
      </c>
      <c r="AD39" s="16" t="str">
        <f t="shared" si="7"/>
        <v>—</v>
      </c>
      <c r="AE39" s="16">
        <f t="shared" si="8"/>
        <v>0.1711</v>
      </c>
      <c r="AF39" s="16">
        <f t="shared" si="9"/>
        <v>0.1681</v>
      </c>
      <c r="AG39" s="16">
        <f t="shared" si="10"/>
        <v>0.156</v>
      </c>
      <c r="AH39" s="16" t="str">
        <f t="shared" si="11"/>
        <v>2B</v>
      </c>
      <c r="AI39" s="16">
        <f t="shared" si="12"/>
        <v>0.16</v>
      </c>
      <c r="AJ39" s="16">
        <f t="shared" si="13"/>
        <v>0.16600000000000001</v>
      </c>
      <c r="AK39" s="16">
        <f t="shared" si="14"/>
        <v>0.17199999999999999</v>
      </c>
      <c r="AL39" s="16">
        <f t="shared" si="15"/>
        <v>0.1759</v>
      </c>
      <c r="AM39" s="16">
        <f t="shared" si="16"/>
        <v>0.19</v>
      </c>
      <c r="AQ39" s="19" t="s">
        <v>981</v>
      </c>
      <c r="AR39" s="79" t="s">
        <v>1030</v>
      </c>
      <c r="AS39" s="77">
        <v>1.6875</v>
      </c>
      <c r="AT39" s="78">
        <v>1.6875</v>
      </c>
    </row>
    <row r="40" spans="3:46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17"/>
        <v>10–40</v>
      </c>
      <c r="U40" s="16" t="str">
        <f t="shared" si="0"/>
        <v>UNS</v>
      </c>
      <c r="W40" s="16" t="str">
        <f t="shared" si="1"/>
        <v>10–40</v>
      </c>
      <c r="X40" s="16" t="str">
        <f t="shared" si="2"/>
        <v>UNS</v>
      </c>
      <c r="Y40" s="16" t="str">
        <f t="shared" si="3"/>
        <v>2A</v>
      </c>
      <c r="Z40" s="16" t="str">
        <f>CONCATENATE(Table69[[#This Row],[Column1]]," ",Table69[[#This Row],[Column2]]," ",Table69[[#This Row],[Column3]])</f>
        <v>10–40 UNS 2A</v>
      </c>
      <c r="AA40" s="16">
        <f t="shared" si="4"/>
        <v>8.9999999999999998E-4</v>
      </c>
      <c r="AB40" s="16">
        <f t="shared" si="5"/>
        <v>0.18909999999999999</v>
      </c>
      <c r="AC40" s="16">
        <f t="shared" si="6"/>
        <v>0.184</v>
      </c>
      <c r="AD40" s="16" t="str">
        <f t="shared" si="7"/>
        <v>—</v>
      </c>
      <c r="AE40" s="16">
        <f t="shared" si="8"/>
        <v>0.1729</v>
      </c>
      <c r="AF40" s="16">
        <f t="shared" si="9"/>
        <v>0.17</v>
      </c>
      <c r="AG40" s="16">
        <f t="shared" si="10"/>
        <v>0.15920000000000001</v>
      </c>
      <c r="AH40" s="16" t="str">
        <f t="shared" si="11"/>
        <v>2B</v>
      </c>
      <c r="AI40" s="16">
        <f t="shared" si="12"/>
        <v>0.16300000000000001</v>
      </c>
      <c r="AJ40" s="16">
        <f t="shared" si="13"/>
        <v>0.16900000000000001</v>
      </c>
      <c r="AK40" s="16">
        <f t="shared" si="14"/>
        <v>0.17380000000000001</v>
      </c>
      <c r="AL40" s="16">
        <f t="shared" si="15"/>
        <v>0.17749999999999999</v>
      </c>
      <c r="AM40" s="16">
        <f t="shared" si="16"/>
        <v>0.19</v>
      </c>
      <c r="AQ40" s="19" t="s">
        <v>982</v>
      </c>
      <c r="AR40" s="79" t="s">
        <v>1031</v>
      </c>
      <c r="AS40" s="77">
        <v>1.75</v>
      </c>
      <c r="AT40" s="78">
        <v>1.75</v>
      </c>
    </row>
    <row r="41" spans="3:46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17"/>
        <v>10–48</v>
      </c>
      <c r="U41" s="16" t="str">
        <f t="shared" si="0"/>
        <v>UNS</v>
      </c>
      <c r="W41" s="16" t="str">
        <f t="shared" si="1"/>
        <v>10–48</v>
      </c>
      <c r="X41" s="16" t="str">
        <f t="shared" si="2"/>
        <v>UNS</v>
      </c>
      <c r="Y41" s="16" t="str">
        <f t="shared" si="3"/>
        <v>2A</v>
      </c>
      <c r="Z41" s="16" t="str">
        <f>CONCATENATE(Table69[[#This Row],[Column1]]," ",Table69[[#This Row],[Column2]]," ",Table69[[#This Row],[Column3]])</f>
        <v>10–48 UNS 2A</v>
      </c>
      <c r="AA41" s="16">
        <f t="shared" si="4"/>
        <v>8.0000000000000004E-4</v>
      </c>
      <c r="AB41" s="16">
        <f t="shared" si="5"/>
        <v>0.18920000000000001</v>
      </c>
      <c r="AC41" s="16">
        <f t="shared" si="6"/>
        <v>0.1847</v>
      </c>
      <c r="AD41" s="16" t="str">
        <f t="shared" si="7"/>
        <v>—</v>
      </c>
      <c r="AE41" s="16">
        <f t="shared" si="8"/>
        <v>0.1757</v>
      </c>
      <c r="AF41" s="16">
        <f t="shared" si="9"/>
        <v>0.1731</v>
      </c>
      <c r="AG41" s="16">
        <f t="shared" si="10"/>
        <v>0.16439999999999999</v>
      </c>
      <c r="AH41" s="16" t="str">
        <f t="shared" si="11"/>
        <v>2B</v>
      </c>
      <c r="AI41" s="16">
        <f t="shared" si="12"/>
        <v>0.16700000000000001</v>
      </c>
      <c r="AJ41" s="16">
        <f t="shared" si="13"/>
        <v>0.17199999999999999</v>
      </c>
      <c r="AK41" s="16">
        <f t="shared" si="14"/>
        <v>0.17649999999999999</v>
      </c>
      <c r="AL41" s="16">
        <f t="shared" si="15"/>
        <v>0.1799</v>
      </c>
      <c r="AM41" s="16">
        <f t="shared" si="16"/>
        <v>0.19</v>
      </c>
      <c r="AQ41" s="19" t="s">
        <v>983</v>
      </c>
      <c r="AR41" s="79" t="s">
        <v>1032</v>
      </c>
      <c r="AS41" s="77">
        <v>1.8125</v>
      </c>
      <c r="AT41" s="78">
        <v>1.8125</v>
      </c>
    </row>
    <row r="42" spans="3:46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17"/>
        <v>10–56</v>
      </c>
      <c r="U42" s="16" t="str">
        <f t="shared" si="0"/>
        <v>UNS</v>
      </c>
      <c r="W42" s="16" t="str">
        <f t="shared" si="1"/>
        <v>10–56</v>
      </c>
      <c r="X42" s="16" t="str">
        <f t="shared" si="2"/>
        <v>UNS</v>
      </c>
      <c r="Y42" s="16" t="str">
        <f t="shared" si="3"/>
        <v>2A</v>
      </c>
      <c r="Z42" s="16" t="str">
        <f>CONCATENATE(Table69[[#This Row],[Column1]]," ",Table69[[#This Row],[Column2]]," ",Table69[[#This Row],[Column3]])</f>
        <v>10–56 UNS 2A</v>
      </c>
      <c r="AA42" s="16">
        <f t="shared" si="4"/>
        <v>6.9999999999999999E-4</v>
      </c>
      <c r="AB42" s="16">
        <f t="shared" si="5"/>
        <v>0.1893</v>
      </c>
      <c r="AC42" s="16">
        <f t="shared" si="6"/>
        <v>0.1852</v>
      </c>
      <c r="AD42" s="16" t="str">
        <f t="shared" si="7"/>
        <v>—</v>
      </c>
      <c r="AE42" s="16">
        <f t="shared" si="8"/>
        <v>0.1777</v>
      </c>
      <c r="AF42" s="16">
        <f t="shared" si="9"/>
        <v>0.17519999999999999</v>
      </c>
      <c r="AG42" s="16">
        <f t="shared" si="10"/>
        <v>0.1681</v>
      </c>
      <c r="AH42" s="16" t="str">
        <f t="shared" si="11"/>
        <v>2B</v>
      </c>
      <c r="AI42" s="16">
        <f t="shared" si="12"/>
        <v>0.17100000000000001</v>
      </c>
      <c r="AJ42" s="16">
        <f t="shared" si="13"/>
        <v>0.17499999999999999</v>
      </c>
      <c r="AK42" s="16">
        <f t="shared" si="14"/>
        <v>0.1784</v>
      </c>
      <c r="AL42" s="16">
        <f t="shared" si="15"/>
        <v>0.18160000000000001</v>
      </c>
      <c r="AM42" s="16">
        <f t="shared" si="16"/>
        <v>0.19</v>
      </c>
      <c r="AQ42" s="19" t="s">
        <v>984</v>
      </c>
      <c r="AR42" s="79" t="s">
        <v>1033</v>
      </c>
      <c r="AS42" s="77">
        <v>1.875</v>
      </c>
      <c r="AT42" s="78">
        <v>1.875</v>
      </c>
    </row>
    <row r="43" spans="3:46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17"/>
        <v>12–24</v>
      </c>
      <c r="U43" s="16" t="str">
        <f t="shared" si="0"/>
        <v>UNC</v>
      </c>
      <c r="W43" s="16" t="str">
        <f t="shared" si="1"/>
        <v>12–24</v>
      </c>
      <c r="X43" s="16" t="str">
        <f t="shared" si="2"/>
        <v>UNC</v>
      </c>
      <c r="Y43" s="16" t="str">
        <f t="shared" si="3"/>
        <v>2A</v>
      </c>
      <c r="Z43" s="16" t="str">
        <f>CONCATENATE(Table69[[#This Row],[Column1]]," ",Table69[[#This Row],[Column2]]," ",Table69[[#This Row],[Column3]])</f>
        <v>12–24 UNC 2A</v>
      </c>
      <c r="AA43" s="16">
        <f t="shared" si="4"/>
        <v>1E-3</v>
      </c>
      <c r="AB43" s="16">
        <f t="shared" si="5"/>
        <v>0.215</v>
      </c>
      <c r="AC43" s="16">
        <f t="shared" si="6"/>
        <v>0.20780000000000001</v>
      </c>
      <c r="AD43" s="16" t="str">
        <f t="shared" si="7"/>
        <v>—</v>
      </c>
      <c r="AE43" s="16">
        <f t="shared" si="8"/>
        <v>0.18790000000000001</v>
      </c>
      <c r="AF43" s="16">
        <f t="shared" si="9"/>
        <v>0.1845</v>
      </c>
      <c r="AG43" s="16">
        <f t="shared" si="10"/>
        <v>0.16539999999999999</v>
      </c>
      <c r="AH43" s="16" t="str">
        <f t="shared" si="11"/>
        <v>2B</v>
      </c>
      <c r="AI43" s="16">
        <f t="shared" si="12"/>
        <v>0.17100000000000001</v>
      </c>
      <c r="AJ43" s="16">
        <f t="shared" si="13"/>
        <v>0.18099999999999999</v>
      </c>
      <c r="AK43" s="16">
        <f t="shared" si="14"/>
        <v>0.18890000000000001</v>
      </c>
      <c r="AL43" s="16">
        <f t="shared" si="15"/>
        <v>0.1933</v>
      </c>
      <c r="AM43" s="16">
        <f t="shared" si="16"/>
        <v>0.216</v>
      </c>
      <c r="AQ43" s="19" t="s">
        <v>985</v>
      </c>
      <c r="AR43" s="79" t="s">
        <v>1034</v>
      </c>
      <c r="AS43" s="77">
        <v>1.9375</v>
      </c>
      <c r="AT43" s="78">
        <v>1.9375</v>
      </c>
    </row>
    <row r="44" spans="3:46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17"/>
        <v>0</v>
      </c>
      <c r="U44" s="16">
        <f t="shared" si="0"/>
        <v>0</v>
      </c>
      <c r="W44" s="16" t="str">
        <f t="shared" si="1"/>
        <v>12–24</v>
      </c>
      <c r="X44" s="16" t="str">
        <f t="shared" si="2"/>
        <v>UNC</v>
      </c>
      <c r="Y44" s="16" t="str">
        <f t="shared" si="3"/>
        <v>3A</v>
      </c>
      <c r="Z44" s="16" t="str">
        <f>CONCATENATE(Table69[[#This Row],[Column1]]," ",Table69[[#This Row],[Column2]]," ",Table69[[#This Row],[Column3]])</f>
        <v>12–24 UNC 3A</v>
      </c>
      <c r="AA44" s="16">
        <f t="shared" si="4"/>
        <v>0</v>
      </c>
      <c r="AB44" s="16">
        <f t="shared" si="5"/>
        <v>0.216</v>
      </c>
      <c r="AC44" s="16">
        <f t="shared" si="6"/>
        <v>0.20880000000000001</v>
      </c>
      <c r="AD44" s="16" t="str">
        <f t="shared" si="7"/>
        <v>—</v>
      </c>
      <c r="AE44" s="16">
        <f t="shared" si="8"/>
        <v>0.18890000000000001</v>
      </c>
      <c r="AF44" s="16">
        <f t="shared" si="9"/>
        <v>0.18629999999999999</v>
      </c>
      <c r="AG44" s="16">
        <f t="shared" si="10"/>
        <v>0.16639999999999999</v>
      </c>
      <c r="AH44" s="16" t="str">
        <f t="shared" si="11"/>
        <v>3B</v>
      </c>
      <c r="AI44" s="16">
        <f t="shared" si="12"/>
        <v>0.17100000000000001</v>
      </c>
      <c r="AJ44" s="16">
        <f t="shared" si="13"/>
        <v>0.1807</v>
      </c>
      <c r="AK44" s="16">
        <f t="shared" si="14"/>
        <v>0.18890000000000001</v>
      </c>
      <c r="AL44" s="16">
        <f t="shared" si="15"/>
        <v>0.19220000000000001</v>
      </c>
      <c r="AM44" s="16">
        <f t="shared" si="16"/>
        <v>0.216</v>
      </c>
      <c r="AQ44" s="19" t="s">
        <v>1080</v>
      </c>
      <c r="AR44" s="79" t="s">
        <v>955</v>
      </c>
      <c r="AS44" s="77">
        <v>2</v>
      </c>
      <c r="AT44" s="78">
        <v>2</v>
      </c>
    </row>
    <row r="45" spans="3:46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17"/>
        <v>12–28</v>
      </c>
      <c r="U45" s="16" t="str">
        <f t="shared" si="0"/>
        <v>UNF</v>
      </c>
      <c r="W45" s="16" t="str">
        <f t="shared" si="1"/>
        <v>12–28</v>
      </c>
      <c r="X45" s="16" t="str">
        <f t="shared" si="2"/>
        <v>UNF</v>
      </c>
      <c r="Y45" s="16" t="str">
        <f t="shared" si="3"/>
        <v>2A</v>
      </c>
      <c r="Z45" s="16" t="str">
        <f>CONCATENATE(Table69[[#This Row],[Column1]]," ",Table69[[#This Row],[Column2]]," ",Table69[[#This Row],[Column3]])</f>
        <v>12–28 UNF 2A</v>
      </c>
      <c r="AA45" s="16">
        <f t="shared" si="4"/>
        <v>1E-3</v>
      </c>
      <c r="AB45" s="16">
        <f t="shared" si="5"/>
        <v>0.215</v>
      </c>
      <c r="AC45" s="16">
        <f t="shared" si="6"/>
        <v>0.20849999999999999</v>
      </c>
      <c r="AD45" s="16" t="str">
        <f t="shared" si="7"/>
        <v>—</v>
      </c>
      <c r="AE45" s="16">
        <f t="shared" si="8"/>
        <v>0.1918</v>
      </c>
      <c r="AF45" s="16">
        <f t="shared" si="9"/>
        <v>0.18859999999999999</v>
      </c>
      <c r="AG45" s="16">
        <f t="shared" si="10"/>
        <v>0.1724</v>
      </c>
      <c r="AH45" s="16" t="str">
        <f t="shared" si="11"/>
        <v>2B</v>
      </c>
      <c r="AI45" s="16">
        <f t="shared" si="12"/>
        <v>0.17699999999999999</v>
      </c>
      <c r="AJ45" s="16">
        <f t="shared" si="13"/>
        <v>0.186</v>
      </c>
      <c r="AK45" s="16">
        <f t="shared" si="14"/>
        <v>0.1928</v>
      </c>
      <c r="AL45" s="16">
        <f t="shared" si="15"/>
        <v>0.19700000000000001</v>
      </c>
      <c r="AM45" s="16">
        <f t="shared" si="16"/>
        <v>0.216</v>
      </c>
      <c r="AQ45" s="19" t="s">
        <v>986</v>
      </c>
      <c r="AR45" s="79" t="s">
        <v>1035</v>
      </c>
      <c r="AS45" s="77">
        <v>2.0625</v>
      </c>
      <c r="AT45" s="78">
        <v>2.0625</v>
      </c>
    </row>
    <row r="46" spans="3:46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17"/>
        <v>0</v>
      </c>
      <c r="U46" s="16">
        <f t="shared" si="0"/>
        <v>0</v>
      </c>
      <c r="W46" s="16" t="str">
        <f t="shared" si="1"/>
        <v>12–28</v>
      </c>
      <c r="X46" s="16" t="str">
        <f t="shared" si="2"/>
        <v>UNF</v>
      </c>
      <c r="Y46" s="16" t="str">
        <f t="shared" si="3"/>
        <v>3A</v>
      </c>
      <c r="Z46" s="16" t="str">
        <f>CONCATENATE(Table69[[#This Row],[Column1]]," ",Table69[[#This Row],[Column2]]," ",Table69[[#This Row],[Column3]])</f>
        <v>12–28 UNF 3A</v>
      </c>
      <c r="AA46" s="16">
        <f t="shared" si="4"/>
        <v>0</v>
      </c>
      <c r="AB46" s="16">
        <f t="shared" si="5"/>
        <v>0.216</v>
      </c>
      <c r="AC46" s="16">
        <f t="shared" si="6"/>
        <v>0.20949999999999999</v>
      </c>
      <c r="AD46" s="16" t="str">
        <f t="shared" si="7"/>
        <v>—</v>
      </c>
      <c r="AE46" s="16">
        <f t="shared" si="8"/>
        <v>0.1928</v>
      </c>
      <c r="AF46" s="16">
        <f t="shared" si="9"/>
        <v>0.19040000000000001</v>
      </c>
      <c r="AG46" s="16">
        <f t="shared" si="10"/>
        <v>0.1734</v>
      </c>
      <c r="AH46" s="16" t="str">
        <f t="shared" si="11"/>
        <v>3B</v>
      </c>
      <c r="AI46" s="16">
        <f t="shared" si="12"/>
        <v>0.17699999999999999</v>
      </c>
      <c r="AJ46" s="16">
        <f t="shared" si="13"/>
        <v>0.1857</v>
      </c>
      <c r="AK46" s="16">
        <f t="shared" si="14"/>
        <v>0.1928</v>
      </c>
      <c r="AL46" s="16">
        <f t="shared" si="15"/>
        <v>0.19589999999999999</v>
      </c>
      <c r="AM46" s="16">
        <f t="shared" si="16"/>
        <v>0.216</v>
      </c>
      <c r="AQ46" s="19" t="s">
        <v>987</v>
      </c>
      <c r="AR46" s="79" t="s">
        <v>1036</v>
      </c>
      <c r="AS46" s="77">
        <v>2.125</v>
      </c>
      <c r="AT46" s="78">
        <v>2.125</v>
      </c>
    </row>
    <row r="47" spans="3:46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17"/>
        <v>12–32</v>
      </c>
      <c r="U47" s="16" t="str">
        <f t="shared" si="0"/>
        <v>UNEF</v>
      </c>
      <c r="W47" s="16" t="str">
        <f t="shared" si="1"/>
        <v>12–32</v>
      </c>
      <c r="X47" s="16" t="str">
        <f t="shared" si="2"/>
        <v>UNEF</v>
      </c>
      <c r="Y47" s="16" t="str">
        <f t="shared" si="3"/>
        <v>2A</v>
      </c>
      <c r="Z47" s="16" t="str">
        <f>CONCATENATE(Table69[[#This Row],[Column1]]," ",Table69[[#This Row],[Column2]]," ",Table69[[#This Row],[Column3]])</f>
        <v>12–32 UNEF 2A</v>
      </c>
      <c r="AA47" s="16">
        <f t="shared" si="4"/>
        <v>8.9999999999999998E-4</v>
      </c>
      <c r="AB47" s="16">
        <f t="shared" si="5"/>
        <v>0.21510000000000001</v>
      </c>
      <c r="AC47" s="16">
        <f t="shared" si="6"/>
        <v>0.20910000000000001</v>
      </c>
      <c r="AD47" s="16" t="str">
        <f t="shared" si="7"/>
        <v>—</v>
      </c>
      <c r="AE47" s="16">
        <f t="shared" si="8"/>
        <v>0.1948</v>
      </c>
      <c r="AF47" s="16">
        <f t="shared" si="9"/>
        <v>0.19170000000000001</v>
      </c>
      <c r="AG47" s="16">
        <f t="shared" si="10"/>
        <v>0.1779</v>
      </c>
      <c r="AH47" s="16" t="str">
        <f t="shared" si="11"/>
        <v>2B</v>
      </c>
      <c r="AI47" s="16">
        <f t="shared" si="12"/>
        <v>0.182</v>
      </c>
      <c r="AJ47" s="16">
        <f t="shared" si="13"/>
        <v>0.19</v>
      </c>
      <c r="AK47" s="16">
        <f t="shared" si="14"/>
        <v>0.19570000000000001</v>
      </c>
      <c r="AL47" s="16">
        <f t="shared" si="15"/>
        <v>0.19980000000000001</v>
      </c>
      <c r="AM47" s="16">
        <f t="shared" si="16"/>
        <v>0.216</v>
      </c>
      <c r="AQ47" s="19" t="s">
        <v>988</v>
      </c>
      <c r="AR47" s="79" t="s">
        <v>1037</v>
      </c>
      <c r="AS47" s="77">
        <v>2.1875</v>
      </c>
      <c r="AT47" s="78">
        <v>2.1875</v>
      </c>
    </row>
    <row r="48" spans="3:46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17"/>
        <v>0</v>
      </c>
      <c r="U48" s="16">
        <f t="shared" si="0"/>
        <v>0</v>
      </c>
      <c r="W48" s="16" t="str">
        <f t="shared" si="1"/>
        <v>12–32</v>
      </c>
      <c r="X48" s="16" t="str">
        <f t="shared" si="2"/>
        <v>UNEF</v>
      </c>
      <c r="Y48" s="16" t="str">
        <f t="shared" si="3"/>
        <v>3A</v>
      </c>
      <c r="Z48" s="16" t="str">
        <f>CONCATENATE(Table69[[#This Row],[Column1]]," ",Table69[[#This Row],[Column2]]," ",Table69[[#This Row],[Column3]])</f>
        <v>12–32 UNEF 3A</v>
      </c>
      <c r="AA48" s="16">
        <f t="shared" si="4"/>
        <v>0</v>
      </c>
      <c r="AB48" s="16">
        <f t="shared" si="5"/>
        <v>0.216</v>
      </c>
      <c r="AC48" s="16">
        <f t="shared" si="6"/>
        <v>0.21</v>
      </c>
      <c r="AD48" s="16" t="str">
        <f t="shared" si="7"/>
        <v>—</v>
      </c>
      <c r="AE48" s="16">
        <f t="shared" si="8"/>
        <v>0.19570000000000001</v>
      </c>
      <c r="AF48" s="16">
        <f t="shared" si="9"/>
        <v>0.1933</v>
      </c>
      <c r="AG48" s="16">
        <f t="shared" si="10"/>
        <v>0.17879999999999999</v>
      </c>
      <c r="AH48" s="16" t="str">
        <f t="shared" si="11"/>
        <v>3B</v>
      </c>
      <c r="AI48" s="16">
        <f t="shared" si="12"/>
        <v>0.182</v>
      </c>
      <c r="AJ48" s="16">
        <f t="shared" si="13"/>
        <v>0.1895</v>
      </c>
      <c r="AK48" s="16">
        <f t="shared" si="14"/>
        <v>0.19570000000000001</v>
      </c>
      <c r="AL48" s="16">
        <f t="shared" si="15"/>
        <v>0.1988</v>
      </c>
      <c r="AM48" s="16">
        <f t="shared" si="16"/>
        <v>0.216</v>
      </c>
      <c r="AQ48" s="19" t="s">
        <v>989</v>
      </c>
      <c r="AR48" s="79" t="s">
        <v>1038</v>
      </c>
      <c r="AS48" s="77">
        <v>2.25</v>
      </c>
      <c r="AT48" s="78">
        <v>2.25</v>
      </c>
    </row>
    <row r="49" spans="3:46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17"/>
        <v>12–36</v>
      </c>
      <c r="U49" s="16" t="str">
        <f t="shared" si="0"/>
        <v>UNS</v>
      </c>
      <c r="W49" s="16" t="str">
        <f t="shared" si="1"/>
        <v>12–36</v>
      </c>
      <c r="X49" s="16" t="str">
        <f t="shared" si="2"/>
        <v>UNS</v>
      </c>
      <c r="Y49" s="16" t="str">
        <f t="shared" si="3"/>
        <v>2A</v>
      </c>
      <c r="Z49" s="16" t="str">
        <f>CONCATENATE(Table69[[#This Row],[Column1]]," ",Table69[[#This Row],[Column2]]," ",Table69[[#This Row],[Column3]])</f>
        <v>12–36 UNS 2A</v>
      </c>
      <c r="AA49" s="16">
        <f t="shared" si="4"/>
        <v>8.9999999999999998E-4</v>
      </c>
      <c r="AB49" s="16">
        <f t="shared" si="5"/>
        <v>0.21510000000000001</v>
      </c>
      <c r="AC49" s="16">
        <f t="shared" si="6"/>
        <v>0.20960000000000001</v>
      </c>
      <c r="AD49" s="16" t="str">
        <f t="shared" si="7"/>
        <v>—</v>
      </c>
      <c r="AE49" s="16">
        <f t="shared" si="8"/>
        <v>0.1971</v>
      </c>
      <c r="AF49" s="16">
        <f t="shared" si="9"/>
        <v>0.19409999999999999</v>
      </c>
      <c r="AG49" s="16">
        <f t="shared" si="10"/>
        <v>0.18210000000000001</v>
      </c>
      <c r="AH49" s="16" t="str">
        <f t="shared" si="11"/>
        <v>2B</v>
      </c>
      <c r="AI49" s="16">
        <f t="shared" si="12"/>
        <v>0.186</v>
      </c>
      <c r="AJ49" s="16">
        <f t="shared" si="13"/>
        <v>0.192</v>
      </c>
      <c r="AK49" s="16">
        <f t="shared" si="14"/>
        <v>0.19800000000000001</v>
      </c>
      <c r="AL49" s="16">
        <f t="shared" si="15"/>
        <v>0.2019</v>
      </c>
      <c r="AM49" s="16">
        <f t="shared" si="16"/>
        <v>0.216</v>
      </c>
      <c r="AQ49" s="19" t="s">
        <v>990</v>
      </c>
      <c r="AR49" s="79" t="s">
        <v>1039</v>
      </c>
      <c r="AS49" s="77">
        <v>2.3125</v>
      </c>
      <c r="AT49" s="78">
        <v>2.3125</v>
      </c>
    </row>
    <row r="50" spans="3:46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17"/>
        <v>12–40</v>
      </c>
      <c r="U50" s="16" t="str">
        <f t="shared" si="0"/>
        <v>UNS</v>
      </c>
      <c r="W50" s="16" t="str">
        <f t="shared" si="1"/>
        <v>12–40</v>
      </c>
      <c r="X50" s="16" t="str">
        <f t="shared" si="2"/>
        <v>UNS</v>
      </c>
      <c r="Y50" s="16" t="str">
        <f t="shared" si="3"/>
        <v>2A</v>
      </c>
      <c r="Z50" s="16" t="str">
        <f>CONCATENATE(Table69[[#This Row],[Column1]]," ",Table69[[#This Row],[Column2]]," ",Table69[[#This Row],[Column3]])</f>
        <v>12–40 UNS 2A</v>
      </c>
      <c r="AA50" s="16">
        <f t="shared" si="4"/>
        <v>8.9999999999999998E-4</v>
      </c>
      <c r="AB50" s="16">
        <f t="shared" si="5"/>
        <v>0.21510000000000001</v>
      </c>
      <c r="AC50" s="16">
        <f t="shared" si="6"/>
        <v>0.21</v>
      </c>
      <c r="AD50" s="16" t="str">
        <f t="shared" si="7"/>
        <v>—</v>
      </c>
      <c r="AE50" s="16">
        <f t="shared" si="8"/>
        <v>0.19889999999999999</v>
      </c>
      <c r="AF50" s="16">
        <f t="shared" si="9"/>
        <v>0.19600000000000001</v>
      </c>
      <c r="AG50" s="16">
        <f t="shared" si="10"/>
        <v>0.1835</v>
      </c>
      <c r="AH50" s="16" t="str">
        <f t="shared" si="11"/>
        <v>2B</v>
      </c>
      <c r="AI50" s="16">
        <f t="shared" si="12"/>
        <v>0.189</v>
      </c>
      <c r="AJ50" s="16">
        <f t="shared" si="13"/>
        <v>0.19500000000000001</v>
      </c>
      <c r="AK50" s="16">
        <f t="shared" si="14"/>
        <v>0.19980000000000001</v>
      </c>
      <c r="AL50" s="16">
        <f t="shared" si="15"/>
        <v>0.20349999999999999</v>
      </c>
      <c r="AM50" s="16">
        <f t="shared" si="16"/>
        <v>0.216</v>
      </c>
      <c r="AQ50" s="19" t="s">
        <v>991</v>
      </c>
      <c r="AR50" s="79" t="s">
        <v>1040</v>
      </c>
      <c r="AS50" s="77">
        <v>2.375</v>
      </c>
      <c r="AT50" s="78">
        <v>2.375</v>
      </c>
    </row>
    <row r="51" spans="3:46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17"/>
        <v>12–48</v>
      </c>
      <c r="U51" s="16" t="str">
        <f t="shared" si="0"/>
        <v>UNS</v>
      </c>
      <c r="W51" s="16" t="str">
        <f t="shared" si="1"/>
        <v>12–48</v>
      </c>
      <c r="X51" s="16" t="str">
        <f t="shared" si="2"/>
        <v>UNS</v>
      </c>
      <c r="Y51" s="16" t="str">
        <f t="shared" si="3"/>
        <v>2A</v>
      </c>
      <c r="Z51" s="16" t="str">
        <f>CONCATENATE(Table69[[#This Row],[Column1]]," ",Table69[[#This Row],[Column2]]," ",Table69[[#This Row],[Column3]])</f>
        <v>12–48 UNS 2A</v>
      </c>
      <c r="AA51" s="16">
        <f t="shared" si="4"/>
        <v>8.0000000000000004E-4</v>
      </c>
      <c r="AB51" s="16">
        <f t="shared" si="5"/>
        <v>0.2152</v>
      </c>
      <c r="AC51" s="16">
        <f t="shared" si="6"/>
        <v>0.2107</v>
      </c>
      <c r="AD51" s="16" t="str">
        <f t="shared" si="7"/>
        <v>—</v>
      </c>
      <c r="AE51" s="16">
        <f t="shared" si="8"/>
        <v>0.20169999999999999</v>
      </c>
      <c r="AF51" s="16">
        <f t="shared" si="9"/>
        <v>0.1991</v>
      </c>
      <c r="AG51" s="16">
        <f t="shared" si="10"/>
        <v>0.19040000000000001</v>
      </c>
      <c r="AH51" s="16" t="str">
        <f t="shared" si="11"/>
        <v>2B</v>
      </c>
      <c r="AI51" s="16">
        <f t="shared" si="12"/>
        <v>0.193</v>
      </c>
      <c r="AJ51" s="16">
        <f t="shared" si="13"/>
        <v>0.19800000000000001</v>
      </c>
      <c r="AK51" s="16">
        <f t="shared" si="14"/>
        <v>0.20250000000000001</v>
      </c>
      <c r="AL51" s="16">
        <f t="shared" si="15"/>
        <v>0.2059</v>
      </c>
      <c r="AM51" s="16">
        <f t="shared" si="16"/>
        <v>0.216</v>
      </c>
      <c r="AQ51" s="19" t="s">
        <v>992</v>
      </c>
      <c r="AR51" s="79" t="s">
        <v>1041</v>
      </c>
      <c r="AS51" s="77">
        <v>2.4375</v>
      </c>
      <c r="AT51" s="78">
        <v>2.4375</v>
      </c>
    </row>
    <row r="52" spans="3:46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17"/>
        <v>12–56</v>
      </c>
      <c r="U52" s="16" t="str">
        <f t="shared" si="0"/>
        <v>UNS</v>
      </c>
      <c r="W52" s="16" t="str">
        <f t="shared" si="1"/>
        <v>12–56</v>
      </c>
      <c r="X52" s="16" t="str">
        <f t="shared" si="2"/>
        <v>UNS</v>
      </c>
      <c r="Y52" s="16" t="str">
        <f t="shared" si="3"/>
        <v>2A</v>
      </c>
      <c r="Z52" s="16" t="str">
        <f>CONCATENATE(Table69[[#This Row],[Column1]]," ",Table69[[#This Row],[Column2]]," ",Table69[[#This Row],[Column3]])</f>
        <v>12–56 UNS 2A</v>
      </c>
      <c r="AA52" s="16">
        <f t="shared" si="4"/>
        <v>6.9999999999999999E-4</v>
      </c>
      <c r="AB52" s="16">
        <f t="shared" si="5"/>
        <v>0.21529999999999999</v>
      </c>
      <c r="AC52" s="16">
        <f t="shared" si="6"/>
        <v>0.2112</v>
      </c>
      <c r="AD52" s="16" t="str">
        <f t="shared" si="7"/>
        <v>—</v>
      </c>
      <c r="AE52" s="16">
        <f t="shared" si="8"/>
        <v>0.20369999999999999</v>
      </c>
      <c r="AF52" s="16">
        <f t="shared" si="9"/>
        <v>0.20119999999999999</v>
      </c>
      <c r="AG52" s="16">
        <f t="shared" si="10"/>
        <v>0.19409999999999999</v>
      </c>
      <c r="AH52" s="16" t="str">
        <f t="shared" si="11"/>
        <v>2B</v>
      </c>
      <c r="AI52" s="16">
        <f t="shared" si="12"/>
        <v>0.19700000000000001</v>
      </c>
      <c r="AJ52" s="16">
        <f t="shared" si="13"/>
        <v>0.20100000000000001</v>
      </c>
      <c r="AK52" s="16">
        <f t="shared" si="14"/>
        <v>0.2044</v>
      </c>
      <c r="AL52" s="16">
        <f t="shared" si="15"/>
        <v>0.20760000000000001</v>
      </c>
      <c r="AM52" s="16">
        <f t="shared" si="16"/>
        <v>0.216</v>
      </c>
      <c r="AQ52" s="19" t="s">
        <v>993</v>
      </c>
      <c r="AR52" s="79" t="s">
        <v>1042</v>
      </c>
      <c r="AS52" s="77">
        <v>2.5</v>
      </c>
      <c r="AT52" s="78">
        <v>2.5</v>
      </c>
    </row>
    <row r="53" spans="3:46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17"/>
        <v>1⁄4–20</v>
      </c>
      <c r="U53" s="16" t="str">
        <f t="shared" si="0"/>
        <v>UNC</v>
      </c>
      <c r="W53" s="16" t="str">
        <f t="shared" si="1"/>
        <v>1⁄4–20</v>
      </c>
      <c r="X53" s="16" t="str">
        <f t="shared" si="2"/>
        <v>UNC</v>
      </c>
      <c r="Y53" s="16" t="str">
        <f t="shared" si="3"/>
        <v>1A</v>
      </c>
      <c r="Z53" s="16" t="str">
        <f>CONCATENATE(Table69[[#This Row],[Column1]]," ",Table69[[#This Row],[Column2]]," ",Table69[[#This Row],[Column3]])</f>
        <v>1⁄4–20 UNC 1A</v>
      </c>
      <c r="AA53" s="16">
        <f t="shared" si="4"/>
        <v>1.1000000000000001E-3</v>
      </c>
      <c r="AB53" s="16">
        <f t="shared" si="5"/>
        <v>0.24890000000000001</v>
      </c>
      <c r="AC53" s="16">
        <f t="shared" si="6"/>
        <v>0.23669999999999999</v>
      </c>
      <c r="AD53" s="16" t="str">
        <f t="shared" si="7"/>
        <v>—</v>
      </c>
      <c r="AE53" s="16">
        <f t="shared" si="8"/>
        <v>0.21640000000000001</v>
      </c>
      <c r="AF53" s="16">
        <f t="shared" si="9"/>
        <v>0.21079999999999999</v>
      </c>
      <c r="AG53" s="16">
        <f t="shared" si="10"/>
        <v>0.18940000000000001</v>
      </c>
      <c r="AH53" s="16" t="str">
        <f t="shared" si="11"/>
        <v>1B</v>
      </c>
      <c r="AI53" s="16">
        <f t="shared" si="12"/>
        <v>0.19600000000000001</v>
      </c>
      <c r="AJ53" s="16">
        <f t="shared" si="13"/>
        <v>0.20699999999999999</v>
      </c>
      <c r="AK53" s="16">
        <f t="shared" si="14"/>
        <v>0.2175</v>
      </c>
      <c r="AL53" s="16">
        <f t="shared" si="15"/>
        <v>0.2248</v>
      </c>
      <c r="AM53" s="16">
        <f t="shared" si="16"/>
        <v>0.25</v>
      </c>
      <c r="AQ53" s="19" t="s">
        <v>994</v>
      </c>
      <c r="AR53" s="79" t="s">
        <v>1043</v>
      </c>
      <c r="AS53" s="77">
        <v>2.625</v>
      </c>
      <c r="AT53" s="78">
        <v>2.625</v>
      </c>
    </row>
    <row r="54" spans="3:46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17"/>
        <v>0</v>
      </c>
      <c r="U54" s="16">
        <f t="shared" si="0"/>
        <v>0</v>
      </c>
      <c r="W54" s="16" t="str">
        <f t="shared" si="1"/>
        <v>1⁄4–20</v>
      </c>
      <c r="X54" s="16" t="str">
        <f t="shared" si="2"/>
        <v>UNC</v>
      </c>
      <c r="Y54" s="16" t="str">
        <f t="shared" si="3"/>
        <v>2A</v>
      </c>
      <c r="Z54" s="16" t="str">
        <f>CONCATENATE(Table69[[#This Row],[Column1]]," ",Table69[[#This Row],[Column2]]," ",Table69[[#This Row],[Column3]])</f>
        <v>1⁄4–20 UNC 2A</v>
      </c>
      <c r="AA54" s="16">
        <f t="shared" si="4"/>
        <v>1.1000000000000001E-3</v>
      </c>
      <c r="AB54" s="16">
        <f t="shared" si="5"/>
        <v>0.24890000000000001</v>
      </c>
      <c r="AC54" s="16">
        <f t="shared" si="6"/>
        <v>0.24079999999999999</v>
      </c>
      <c r="AD54" s="16">
        <f t="shared" si="7"/>
        <v>0.23669999999999999</v>
      </c>
      <c r="AE54" s="16">
        <f t="shared" si="8"/>
        <v>0.21640000000000001</v>
      </c>
      <c r="AF54" s="16">
        <f t="shared" si="9"/>
        <v>0.2127</v>
      </c>
      <c r="AG54" s="16">
        <f t="shared" si="10"/>
        <v>0.18940000000000001</v>
      </c>
      <c r="AH54" s="16" t="str">
        <f t="shared" si="11"/>
        <v>2B</v>
      </c>
      <c r="AI54" s="16">
        <f t="shared" si="12"/>
        <v>0.19600000000000001</v>
      </c>
      <c r="AJ54" s="16">
        <f t="shared" si="13"/>
        <v>0.20699999999999999</v>
      </c>
      <c r="AK54" s="16">
        <f t="shared" si="14"/>
        <v>0.2175</v>
      </c>
      <c r="AL54" s="16">
        <f t="shared" si="15"/>
        <v>0.22239999999999999</v>
      </c>
      <c r="AM54" s="16">
        <f t="shared" si="16"/>
        <v>0.25</v>
      </c>
      <c r="AQ54" s="19" t="s">
        <v>995</v>
      </c>
      <c r="AR54" s="79" t="s">
        <v>1044</v>
      </c>
      <c r="AS54" s="77">
        <v>2.75</v>
      </c>
      <c r="AT54" s="78">
        <v>2.75</v>
      </c>
    </row>
    <row r="55" spans="3:46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17"/>
        <v>0</v>
      </c>
      <c r="U55" s="16">
        <f t="shared" si="0"/>
        <v>0</v>
      </c>
      <c r="W55" s="16" t="str">
        <f t="shared" si="1"/>
        <v>1⁄4–20</v>
      </c>
      <c r="X55" s="16" t="str">
        <f t="shared" si="2"/>
        <v>UNC</v>
      </c>
      <c r="Y55" s="16" t="str">
        <f t="shared" si="3"/>
        <v>3A</v>
      </c>
      <c r="Z55" s="16" t="str">
        <f>CONCATENATE(Table69[[#This Row],[Column1]]," ",Table69[[#This Row],[Column2]]," ",Table69[[#This Row],[Column3]])</f>
        <v>1⁄4–20 UNC 3A</v>
      </c>
      <c r="AA55" s="16">
        <f t="shared" si="4"/>
        <v>0</v>
      </c>
      <c r="AB55" s="16">
        <f t="shared" si="5"/>
        <v>0.25</v>
      </c>
      <c r="AC55" s="16">
        <f t="shared" si="6"/>
        <v>0.2419</v>
      </c>
      <c r="AD55" s="16" t="str">
        <f t="shared" si="7"/>
        <v>—</v>
      </c>
      <c r="AE55" s="16">
        <f t="shared" si="8"/>
        <v>0.2175</v>
      </c>
      <c r="AF55" s="16">
        <f t="shared" si="9"/>
        <v>0.2147</v>
      </c>
      <c r="AG55" s="16">
        <f t="shared" si="10"/>
        <v>0.1905</v>
      </c>
      <c r="AH55" s="16" t="str">
        <f t="shared" si="11"/>
        <v>3B</v>
      </c>
      <c r="AI55" s="16">
        <f t="shared" si="12"/>
        <v>0.19600000000000001</v>
      </c>
      <c r="AJ55" s="16">
        <f t="shared" si="13"/>
        <v>0.20669999999999999</v>
      </c>
      <c r="AK55" s="16">
        <f t="shared" si="14"/>
        <v>0.2175</v>
      </c>
      <c r="AL55" s="16">
        <f t="shared" si="15"/>
        <v>0.22109999999999999</v>
      </c>
      <c r="AM55" s="16">
        <f t="shared" si="16"/>
        <v>0.25</v>
      </c>
      <c r="AQ55" s="19" t="s">
        <v>996</v>
      </c>
      <c r="AR55" s="79" t="s">
        <v>1045</v>
      </c>
      <c r="AS55" s="77">
        <v>2.875</v>
      </c>
      <c r="AT55" s="78">
        <v>2.875</v>
      </c>
    </row>
    <row r="56" spans="3:46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17"/>
        <v>1⁄4–24</v>
      </c>
      <c r="U56" s="16" t="str">
        <f t="shared" si="0"/>
        <v>UNS</v>
      </c>
      <c r="W56" s="16" t="str">
        <f t="shared" si="1"/>
        <v>1⁄4–24</v>
      </c>
      <c r="X56" s="16" t="str">
        <f t="shared" si="2"/>
        <v>UNS</v>
      </c>
      <c r="Y56" s="16" t="str">
        <f t="shared" si="3"/>
        <v>2A</v>
      </c>
      <c r="Z56" s="16" t="str">
        <f>CONCATENATE(Table69[[#This Row],[Column1]]," ",Table69[[#This Row],[Column2]]," ",Table69[[#This Row],[Column3]])</f>
        <v>1⁄4–24 UNS 2A</v>
      </c>
      <c r="AA56" s="16">
        <f t="shared" si="4"/>
        <v>1.1000000000000001E-3</v>
      </c>
      <c r="AB56" s="16">
        <f t="shared" si="5"/>
        <v>0.24890000000000001</v>
      </c>
      <c r="AC56" s="16">
        <f t="shared" si="6"/>
        <v>0.2417</v>
      </c>
      <c r="AD56" s="16" t="str">
        <f t="shared" si="7"/>
        <v>—</v>
      </c>
      <c r="AE56" s="16">
        <f t="shared" si="8"/>
        <v>0.2218</v>
      </c>
      <c r="AF56" s="16">
        <f t="shared" si="9"/>
        <v>0.21809999999999999</v>
      </c>
      <c r="AG56" s="16">
        <f t="shared" si="10"/>
        <v>0.1993</v>
      </c>
      <c r="AH56" s="16" t="str">
        <f t="shared" si="11"/>
        <v>2B</v>
      </c>
      <c r="AI56" s="16">
        <f t="shared" si="12"/>
        <v>0.20499999999999999</v>
      </c>
      <c r="AJ56" s="16">
        <f t="shared" si="13"/>
        <v>0.215</v>
      </c>
      <c r="AK56" s="16">
        <f t="shared" si="14"/>
        <v>0.22289999999999999</v>
      </c>
      <c r="AL56" s="16">
        <f t="shared" si="15"/>
        <v>0.22770000000000001</v>
      </c>
      <c r="AM56" s="16">
        <f t="shared" si="16"/>
        <v>0.25</v>
      </c>
      <c r="AQ56" s="19" t="s">
        <v>1079</v>
      </c>
      <c r="AR56" s="79" t="s">
        <v>956</v>
      </c>
      <c r="AS56" s="77">
        <v>3</v>
      </c>
      <c r="AT56" s="78">
        <v>3</v>
      </c>
    </row>
    <row r="57" spans="3:46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17"/>
        <v>1⁄4–27</v>
      </c>
      <c r="U57" s="16" t="str">
        <f t="shared" si="0"/>
        <v>UNS</v>
      </c>
      <c r="W57" s="16" t="str">
        <f t="shared" si="1"/>
        <v>1⁄4–27</v>
      </c>
      <c r="X57" s="16" t="str">
        <f t="shared" si="2"/>
        <v>UNS</v>
      </c>
      <c r="Y57" s="16" t="str">
        <f t="shared" si="3"/>
        <v>2A</v>
      </c>
      <c r="Z57" s="16" t="str">
        <f>CONCATENATE(Table69[[#This Row],[Column1]]," ",Table69[[#This Row],[Column2]]," ",Table69[[#This Row],[Column3]])</f>
        <v>1⁄4–27 UNS 2A</v>
      </c>
      <c r="AA57" s="16">
        <f t="shared" si="4"/>
        <v>1E-3</v>
      </c>
      <c r="AB57" s="16">
        <f t="shared" si="5"/>
        <v>0.249</v>
      </c>
      <c r="AC57" s="16">
        <f t="shared" si="6"/>
        <v>0.24229999999999999</v>
      </c>
      <c r="AD57" s="16" t="str">
        <f t="shared" si="7"/>
        <v>—</v>
      </c>
      <c r="AE57" s="16">
        <f t="shared" si="8"/>
        <v>0.22489999999999999</v>
      </c>
      <c r="AF57" s="16">
        <f t="shared" si="9"/>
        <v>0.22140000000000001</v>
      </c>
      <c r="AG57" s="16">
        <f t="shared" si="10"/>
        <v>0.2049</v>
      </c>
      <c r="AH57" s="16" t="str">
        <f t="shared" si="11"/>
        <v>2B</v>
      </c>
      <c r="AI57" s="16">
        <f t="shared" si="12"/>
        <v>0.21</v>
      </c>
      <c r="AJ57" s="16">
        <f t="shared" si="13"/>
        <v>0.219</v>
      </c>
      <c r="AK57" s="16">
        <f t="shared" si="14"/>
        <v>0.22589999999999999</v>
      </c>
      <c r="AL57" s="16">
        <f t="shared" si="15"/>
        <v>0.23039999999999999</v>
      </c>
      <c r="AM57" s="16">
        <f t="shared" si="16"/>
        <v>0.25</v>
      </c>
      <c r="AQ57" s="19" t="s">
        <v>997</v>
      </c>
      <c r="AR57" s="79" t="s">
        <v>1046</v>
      </c>
      <c r="AS57" s="77">
        <v>3.125</v>
      </c>
      <c r="AT57" s="78">
        <v>3.125</v>
      </c>
    </row>
    <row r="58" spans="3:46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17"/>
        <v>1⁄4–28</v>
      </c>
      <c r="U58" s="16" t="str">
        <f t="shared" si="0"/>
        <v>UNF</v>
      </c>
      <c r="W58" s="16" t="str">
        <f t="shared" si="1"/>
        <v>1⁄4–28</v>
      </c>
      <c r="X58" s="16" t="str">
        <f t="shared" si="2"/>
        <v>UNF</v>
      </c>
      <c r="Y58" s="16" t="str">
        <f t="shared" si="3"/>
        <v>1A</v>
      </c>
      <c r="Z58" s="16" t="str">
        <f>CONCATENATE(Table69[[#This Row],[Column1]]," ",Table69[[#This Row],[Column2]]," ",Table69[[#This Row],[Column3]])</f>
        <v>1⁄4–28 UNF 1A</v>
      </c>
      <c r="AA58" s="16">
        <f t="shared" si="4"/>
        <v>1E-3</v>
      </c>
      <c r="AB58" s="16">
        <f t="shared" si="5"/>
        <v>0.249</v>
      </c>
      <c r="AC58" s="16">
        <f t="shared" si="6"/>
        <v>0.2392</v>
      </c>
      <c r="AD58" s="16" t="str">
        <f t="shared" si="7"/>
        <v>—</v>
      </c>
      <c r="AE58" s="16">
        <f t="shared" si="8"/>
        <v>0.2258</v>
      </c>
      <c r="AF58" s="16">
        <f t="shared" si="9"/>
        <v>0.2208</v>
      </c>
      <c r="AG58" s="16">
        <f t="shared" si="10"/>
        <v>0.2064</v>
      </c>
      <c r="AH58" s="16" t="str">
        <f t="shared" si="11"/>
        <v>1B</v>
      </c>
      <c r="AI58" s="16">
        <f t="shared" si="12"/>
        <v>0.21099999999999999</v>
      </c>
      <c r="AJ58" s="16">
        <f t="shared" si="13"/>
        <v>0.22</v>
      </c>
      <c r="AK58" s="16">
        <f t="shared" si="14"/>
        <v>0.2268</v>
      </c>
      <c r="AL58" s="16">
        <f t="shared" si="15"/>
        <v>0.23330000000000001</v>
      </c>
      <c r="AM58" s="16">
        <f t="shared" si="16"/>
        <v>0.25</v>
      </c>
      <c r="AQ58" s="19" t="s">
        <v>998</v>
      </c>
      <c r="AR58" s="79" t="s">
        <v>1047</v>
      </c>
      <c r="AS58" s="77">
        <v>3.25</v>
      </c>
      <c r="AT58" s="78">
        <v>3.25</v>
      </c>
    </row>
    <row r="59" spans="3:46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17"/>
        <v>0</v>
      </c>
      <c r="U59" s="16">
        <f t="shared" si="0"/>
        <v>0</v>
      </c>
      <c r="W59" s="16" t="str">
        <f t="shared" si="1"/>
        <v>1⁄4–28</v>
      </c>
      <c r="X59" s="16" t="str">
        <f t="shared" si="2"/>
        <v>UNF</v>
      </c>
      <c r="Y59" s="16" t="str">
        <f t="shared" si="3"/>
        <v>2A</v>
      </c>
      <c r="Z59" s="16" t="str">
        <f>CONCATENATE(Table69[[#This Row],[Column1]]," ",Table69[[#This Row],[Column2]]," ",Table69[[#This Row],[Column3]])</f>
        <v>1⁄4–28 UNF 2A</v>
      </c>
      <c r="AA59" s="16">
        <f t="shared" si="4"/>
        <v>1E-3</v>
      </c>
      <c r="AB59" s="16">
        <f t="shared" si="5"/>
        <v>0.249</v>
      </c>
      <c r="AC59" s="16">
        <f t="shared" si="6"/>
        <v>0.24249999999999999</v>
      </c>
      <c r="AD59" s="16" t="str">
        <f t="shared" si="7"/>
        <v>—</v>
      </c>
      <c r="AE59" s="16">
        <f t="shared" si="8"/>
        <v>0.2258</v>
      </c>
      <c r="AF59" s="16">
        <f t="shared" si="9"/>
        <v>0.2225</v>
      </c>
      <c r="AG59" s="16">
        <f t="shared" si="10"/>
        <v>0.2064</v>
      </c>
      <c r="AH59" s="16" t="str">
        <f t="shared" si="11"/>
        <v>2B</v>
      </c>
      <c r="AI59" s="16">
        <f t="shared" si="12"/>
        <v>0.21099999999999999</v>
      </c>
      <c r="AJ59" s="16">
        <f t="shared" si="13"/>
        <v>0.22</v>
      </c>
      <c r="AK59" s="16">
        <f t="shared" si="14"/>
        <v>0.2268</v>
      </c>
      <c r="AL59" s="16">
        <f t="shared" si="15"/>
        <v>0.2311</v>
      </c>
      <c r="AM59" s="16">
        <f t="shared" si="16"/>
        <v>0.25</v>
      </c>
      <c r="AQ59" s="19" t="s">
        <v>999</v>
      </c>
      <c r="AR59" s="79" t="s">
        <v>1048</v>
      </c>
      <c r="AS59" s="77">
        <v>3.375</v>
      </c>
      <c r="AT59" s="78">
        <v>3.375</v>
      </c>
    </row>
    <row r="60" spans="3:46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17"/>
        <v>0</v>
      </c>
      <c r="U60" s="16">
        <f t="shared" si="0"/>
        <v>0</v>
      </c>
      <c r="W60" s="16" t="str">
        <f t="shared" si="1"/>
        <v>1⁄4–28</v>
      </c>
      <c r="X60" s="16" t="str">
        <f t="shared" si="2"/>
        <v>UNF</v>
      </c>
      <c r="Y60" s="16" t="str">
        <f t="shared" si="3"/>
        <v>3A</v>
      </c>
      <c r="Z60" s="16" t="str">
        <f>CONCATENATE(Table69[[#This Row],[Column1]]," ",Table69[[#This Row],[Column2]]," ",Table69[[#This Row],[Column3]])</f>
        <v>1⁄4–28 UNF 3A</v>
      </c>
      <c r="AA60" s="16">
        <f t="shared" si="4"/>
        <v>0</v>
      </c>
      <c r="AB60" s="16">
        <f t="shared" si="5"/>
        <v>0.25</v>
      </c>
      <c r="AC60" s="16">
        <f t="shared" si="6"/>
        <v>0.24349999999999999</v>
      </c>
      <c r="AD60" s="16" t="str">
        <f t="shared" si="7"/>
        <v>—</v>
      </c>
      <c r="AE60" s="16">
        <f t="shared" si="8"/>
        <v>0.2268</v>
      </c>
      <c r="AF60" s="16">
        <f t="shared" si="9"/>
        <v>0.2243</v>
      </c>
      <c r="AG60" s="16">
        <f t="shared" si="10"/>
        <v>0.2074</v>
      </c>
      <c r="AH60" s="16" t="str">
        <f t="shared" si="11"/>
        <v>3B</v>
      </c>
      <c r="AI60" s="16">
        <f t="shared" si="12"/>
        <v>0.21099999999999999</v>
      </c>
      <c r="AJ60" s="16">
        <f t="shared" si="13"/>
        <v>0.219</v>
      </c>
      <c r="AK60" s="16">
        <f t="shared" si="14"/>
        <v>0.2268</v>
      </c>
      <c r="AL60" s="16">
        <f t="shared" si="15"/>
        <v>0.23</v>
      </c>
      <c r="AM60" s="16">
        <f t="shared" si="16"/>
        <v>0.25</v>
      </c>
      <c r="AQ60" s="19" t="s">
        <v>1000</v>
      </c>
      <c r="AR60" s="79" t="s">
        <v>1049</v>
      </c>
      <c r="AS60" s="77">
        <v>3.5</v>
      </c>
      <c r="AT60" s="78">
        <v>3.5</v>
      </c>
    </row>
    <row r="61" spans="3:46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17"/>
        <v>1⁄4–32</v>
      </c>
      <c r="U61" s="16" t="str">
        <f t="shared" si="0"/>
        <v>UNEF</v>
      </c>
      <c r="W61" s="16" t="str">
        <f t="shared" si="1"/>
        <v>1⁄4–32</v>
      </c>
      <c r="X61" s="16" t="str">
        <f t="shared" si="2"/>
        <v>UNEF</v>
      </c>
      <c r="Y61" s="16" t="str">
        <f t="shared" si="3"/>
        <v>2A</v>
      </c>
      <c r="Z61" s="16" t="str">
        <f>CONCATENATE(Table69[[#This Row],[Column1]]," ",Table69[[#This Row],[Column2]]," ",Table69[[#This Row],[Column3]])</f>
        <v>1⁄4–32 UNEF 2A</v>
      </c>
      <c r="AA61" s="16">
        <f t="shared" si="4"/>
        <v>1E-3</v>
      </c>
      <c r="AB61" s="16">
        <f t="shared" si="5"/>
        <v>0.249</v>
      </c>
      <c r="AC61" s="16">
        <f t="shared" si="6"/>
        <v>0.24299999999999999</v>
      </c>
      <c r="AD61" s="16" t="str">
        <f t="shared" si="7"/>
        <v>—</v>
      </c>
      <c r="AE61" s="16">
        <f t="shared" si="8"/>
        <v>0.22869999999999999</v>
      </c>
      <c r="AF61" s="16">
        <f t="shared" si="9"/>
        <v>0.22550000000000001</v>
      </c>
      <c r="AG61" s="16">
        <f t="shared" si="10"/>
        <v>0.21179999999999999</v>
      </c>
      <c r="AH61" s="16" t="str">
        <f t="shared" si="11"/>
        <v>2B</v>
      </c>
      <c r="AI61" s="16">
        <f t="shared" si="12"/>
        <v>0.216</v>
      </c>
      <c r="AJ61" s="16">
        <f t="shared" si="13"/>
        <v>0.224</v>
      </c>
      <c r="AK61" s="16">
        <f t="shared" si="14"/>
        <v>0.22969999999999999</v>
      </c>
      <c r="AL61" s="16">
        <f t="shared" si="15"/>
        <v>0.2339</v>
      </c>
      <c r="AM61" s="16">
        <f t="shared" si="16"/>
        <v>0.25</v>
      </c>
      <c r="AQ61" s="19" t="s">
        <v>1001</v>
      </c>
      <c r="AR61" s="79" t="s">
        <v>1050</v>
      </c>
      <c r="AS61" s="77">
        <v>3.625</v>
      </c>
      <c r="AT61" s="78">
        <v>3.625</v>
      </c>
    </row>
    <row r="62" spans="3:46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17"/>
        <v>0</v>
      </c>
      <c r="U62" s="16">
        <f t="shared" si="0"/>
        <v>0</v>
      </c>
      <c r="W62" s="16" t="str">
        <f t="shared" si="1"/>
        <v>1⁄4–32</v>
      </c>
      <c r="X62" s="16" t="str">
        <f t="shared" si="2"/>
        <v>UNEF</v>
      </c>
      <c r="Y62" s="16" t="str">
        <f t="shared" si="3"/>
        <v>3A</v>
      </c>
      <c r="Z62" s="16" t="str">
        <f>CONCATENATE(Table69[[#This Row],[Column1]]," ",Table69[[#This Row],[Column2]]," ",Table69[[#This Row],[Column3]])</f>
        <v>1⁄4–32 UNEF 3A</v>
      </c>
      <c r="AA62" s="16">
        <f t="shared" si="4"/>
        <v>0</v>
      </c>
      <c r="AB62" s="16">
        <f t="shared" si="5"/>
        <v>0.25</v>
      </c>
      <c r="AC62" s="16">
        <f t="shared" si="6"/>
        <v>0.24399999999999999</v>
      </c>
      <c r="AD62" s="16" t="str">
        <f t="shared" si="7"/>
        <v>—</v>
      </c>
      <c r="AE62" s="16">
        <f t="shared" si="8"/>
        <v>0.22969999999999999</v>
      </c>
      <c r="AF62" s="16">
        <f t="shared" si="9"/>
        <v>0.2273</v>
      </c>
      <c r="AG62" s="16">
        <f t="shared" si="10"/>
        <v>0.21279999999999999</v>
      </c>
      <c r="AH62" s="16" t="str">
        <f t="shared" si="11"/>
        <v>3B</v>
      </c>
      <c r="AI62" s="16">
        <f t="shared" si="12"/>
        <v>0.216</v>
      </c>
      <c r="AJ62" s="16">
        <f t="shared" si="13"/>
        <v>0.22289999999999999</v>
      </c>
      <c r="AK62" s="16">
        <f t="shared" si="14"/>
        <v>0.22969999999999999</v>
      </c>
      <c r="AL62" s="16">
        <f t="shared" si="15"/>
        <v>0.23280000000000001</v>
      </c>
      <c r="AM62" s="16">
        <f t="shared" si="16"/>
        <v>0.25</v>
      </c>
      <c r="AQ62" s="19" t="s">
        <v>1002</v>
      </c>
      <c r="AR62" s="79" t="s">
        <v>1051</v>
      </c>
      <c r="AS62" s="77">
        <v>3.75</v>
      </c>
      <c r="AT62" s="78">
        <v>3.75</v>
      </c>
    </row>
    <row r="63" spans="3:46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17"/>
        <v>1⁄4–36</v>
      </c>
      <c r="U63" s="16" t="str">
        <f t="shared" si="0"/>
        <v>UNS</v>
      </c>
      <c r="W63" s="16" t="str">
        <f t="shared" si="1"/>
        <v>1⁄4–36</v>
      </c>
      <c r="X63" s="16" t="str">
        <f t="shared" si="2"/>
        <v>UNS</v>
      </c>
      <c r="Y63" s="16" t="str">
        <f t="shared" si="3"/>
        <v>2A</v>
      </c>
      <c r="Z63" s="16" t="str">
        <f>CONCATENATE(Table69[[#This Row],[Column1]]," ",Table69[[#This Row],[Column2]]," ",Table69[[#This Row],[Column3]])</f>
        <v>1⁄4–36 UNS 2A</v>
      </c>
      <c r="AA63" s="16">
        <f t="shared" si="4"/>
        <v>8.9999999999999998E-4</v>
      </c>
      <c r="AB63" s="16">
        <f t="shared" si="5"/>
        <v>0.24909999999999999</v>
      </c>
      <c r="AC63" s="16">
        <f t="shared" si="6"/>
        <v>0.24360000000000001</v>
      </c>
      <c r="AD63" s="16" t="str">
        <f t="shared" si="7"/>
        <v>—</v>
      </c>
      <c r="AE63" s="16">
        <f t="shared" si="8"/>
        <v>0.2311</v>
      </c>
      <c r="AF63" s="16">
        <f t="shared" si="9"/>
        <v>0.22800000000000001</v>
      </c>
      <c r="AG63" s="16">
        <f t="shared" si="10"/>
        <v>0.21609999999999999</v>
      </c>
      <c r="AH63" s="16" t="str">
        <f t="shared" si="11"/>
        <v>2B</v>
      </c>
      <c r="AI63" s="16">
        <f t="shared" si="12"/>
        <v>0.22</v>
      </c>
      <c r="AJ63" s="16">
        <f t="shared" si="13"/>
        <v>0.22600000000000001</v>
      </c>
      <c r="AK63" s="16">
        <f t="shared" si="14"/>
        <v>0.23200000000000001</v>
      </c>
      <c r="AL63" s="16">
        <f t="shared" si="15"/>
        <v>0.23599999999999999</v>
      </c>
      <c r="AM63" s="16">
        <f t="shared" si="16"/>
        <v>0.25</v>
      </c>
      <c r="AQ63" s="19" t="s">
        <v>1003</v>
      </c>
      <c r="AR63" s="79" t="s">
        <v>1052</v>
      </c>
      <c r="AS63" s="77">
        <v>3.875</v>
      </c>
      <c r="AT63" s="78">
        <v>3.875</v>
      </c>
    </row>
    <row r="64" spans="3:46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17"/>
        <v>1⁄4–40</v>
      </c>
      <c r="U64" s="16" t="str">
        <f t="shared" si="0"/>
        <v>UNS</v>
      </c>
      <c r="W64" s="16" t="str">
        <f t="shared" si="1"/>
        <v>1⁄4–40</v>
      </c>
      <c r="X64" s="16" t="str">
        <f t="shared" si="2"/>
        <v>UNS</v>
      </c>
      <c r="Y64" s="16" t="str">
        <f t="shared" si="3"/>
        <v>2A</v>
      </c>
      <c r="Z64" s="16" t="str">
        <f>CONCATENATE(Table69[[#This Row],[Column1]]," ",Table69[[#This Row],[Column2]]," ",Table69[[#This Row],[Column3]])</f>
        <v>1⁄4–40 UNS 2A</v>
      </c>
      <c r="AA64" s="16">
        <f t="shared" si="4"/>
        <v>8.9999999999999998E-4</v>
      </c>
      <c r="AB64" s="16">
        <f t="shared" si="5"/>
        <v>0.24909999999999999</v>
      </c>
      <c r="AC64" s="16">
        <f t="shared" si="6"/>
        <v>0.24399999999999999</v>
      </c>
      <c r="AD64" s="16" t="str">
        <f t="shared" si="7"/>
        <v>—</v>
      </c>
      <c r="AE64" s="16">
        <f t="shared" si="8"/>
        <v>0.2329</v>
      </c>
      <c r="AF64" s="16">
        <f t="shared" si="9"/>
        <v>0.23</v>
      </c>
      <c r="AG64" s="16">
        <f t="shared" si="10"/>
        <v>0.21929999999999999</v>
      </c>
      <c r="AH64" s="16" t="str">
        <f t="shared" si="11"/>
        <v>2B</v>
      </c>
      <c r="AI64" s="16">
        <f t="shared" si="12"/>
        <v>0.223</v>
      </c>
      <c r="AJ64" s="16">
        <f t="shared" si="13"/>
        <v>0.22900000000000001</v>
      </c>
      <c r="AK64" s="16">
        <f t="shared" si="14"/>
        <v>0.23380000000000001</v>
      </c>
      <c r="AL64" s="16">
        <f t="shared" si="15"/>
        <v>0.23760000000000001</v>
      </c>
      <c r="AM64" s="16">
        <f t="shared" si="16"/>
        <v>0.25</v>
      </c>
      <c r="AQ64" s="19" t="s">
        <v>1078</v>
      </c>
      <c r="AR64" s="79" t="s">
        <v>957</v>
      </c>
      <c r="AS64" s="77">
        <v>4</v>
      </c>
      <c r="AT64" s="78">
        <v>4</v>
      </c>
    </row>
    <row r="65" spans="3:46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17"/>
        <v>1⁄4–48</v>
      </c>
      <c r="U65" s="16" t="str">
        <f t="shared" si="0"/>
        <v>UNS</v>
      </c>
      <c r="W65" s="16" t="str">
        <f t="shared" si="1"/>
        <v>1⁄4–48</v>
      </c>
      <c r="X65" s="16" t="str">
        <f t="shared" si="2"/>
        <v>UNS</v>
      </c>
      <c r="Y65" s="16" t="str">
        <f t="shared" si="3"/>
        <v>2A</v>
      </c>
      <c r="Z65" s="16" t="str">
        <f>CONCATENATE(Table69[[#This Row],[Column1]]," ",Table69[[#This Row],[Column2]]," ",Table69[[#This Row],[Column3]])</f>
        <v>1⁄4–48 UNS 2A</v>
      </c>
      <c r="AA65" s="16">
        <f t="shared" si="4"/>
        <v>8.0000000000000004E-4</v>
      </c>
      <c r="AB65" s="16">
        <f t="shared" si="5"/>
        <v>0.2492</v>
      </c>
      <c r="AC65" s="16">
        <f t="shared" si="6"/>
        <v>0.2447</v>
      </c>
      <c r="AD65" s="16" t="str">
        <f t="shared" si="7"/>
        <v>—</v>
      </c>
      <c r="AE65" s="16">
        <f t="shared" si="8"/>
        <v>0.23569999999999999</v>
      </c>
      <c r="AF65" s="16">
        <f t="shared" si="9"/>
        <v>0.23300000000000001</v>
      </c>
      <c r="AG65" s="16">
        <f t="shared" si="10"/>
        <v>0.2243</v>
      </c>
      <c r="AH65" s="16" t="str">
        <f t="shared" si="11"/>
        <v>2B</v>
      </c>
      <c r="AI65" s="16">
        <f t="shared" si="12"/>
        <v>0.22700000000000001</v>
      </c>
      <c r="AJ65" s="16">
        <f t="shared" si="13"/>
        <v>0.23200000000000001</v>
      </c>
      <c r="AK65" s="16">
        <f t="shared" si="14"/>
        <v>0.23649999999999999</v>
      </c>
      <c r="AL65" s="16">
        <f t="shared" si="15"/>
        <v>0.24010000000000001</v>
      </c>
      <c r="AM65" s="16">
        <f t="shared" si="16"/>
        <v>0.25</v>
      </c>
      <c r="AQ65" s="19" t="s">
        <v>1004</v>
      </c>
      <c r="AR65" s="79" t="s">
        <v>1053</v>
      </c>
      <c r="AS65" s="77">
        <v>4.25</v>
      </c>
      <c r="AT65" s="78">
        <v>4.25</v>
      </c>
    </row>
    <row r="66" spans="3:46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17"/>
        <v>1⁄4–56</v>
      </c>
      <c r="U66" s="16" t="str">
        <f t="shared" si="0"/>
        <v>UNS</v>
      </c>
      <c r="W66" s="16" t="str">
        <f t="shared" si="1"/>
        <v>1⁄4–56</v>
      </c>
      <c r="X66" s="16" t="str">
        <f t="shared" si="2"/>
        <v>UNS</v>
      </c>
      <c r="Y66" s="16" t="str">
        <f t="shared" si="3"/>
        <v>2A</v>
      </c>
      <c r="Z66" s="16" t="str">
        <f>CONCATENATE(Table69[[#This Row],[Column1]]," ",Table69[[#This Row],[Column2]]," ",Table69[[#This Row],[Column3]])</f>
        <v>1⁄4–56 UNS 2A</v>
      </c>
      <c r="AA66" s="16">
        <f t="shared" si="4"/>
        <v>8.0000000000000004E-4</v>
      </c>
      <c r="AB66" s="16">
        <f t="shared" si="5"/>
        <v>0.2492</v>
      </c>
      <c r="AC66" s="16">
        <f t="shared" si="6"/>
        <v>0.24510000000000001</v>
      </c>
      <c r="AD66" s="16" t="str">
        <f t="shared" si="7"/>
        <v>—</v>
      </c>
      <c r="AE66" s="16">
        <f t="shared" si="8"/>
        <v>0.23760000000000001</v>
      </c>
      <c r="AF66" s="16">
        <f t="shared" si="9"/>
        <v>0.23499999999999999</v>
      </c>
      <c r="AG66" s="16">
        <f t="shared" si="10"/>
        <v>0.22800000000000001</v>
      </c>
      <c r="AH66" s="16" t="str">
        <f t="shared" si="11"/>
        <v>2B</v>
      </c>
      <c r="AI66" s="16">
        <f t="shared" si="12"/>
        <v>0.23100000000000001</v>
      </c>
      <c r="AJ66" s="16">
        <f t="shared" si="13"/>
        <v>0.23499999999999999</v>
      </c>
      <c r="AK66" s="16">
        <f t="shared" si="14"/>
        <v>0.2384</v>
      </c>
      <c r="AL66" s="16">
        <f t="shared" si="15"/>
        <v>0.2417</v>
      </c>
      <c r="AM66" s="16">
        <f t="shared" si="16"/>
        <v>0.25</v>
      </c>
      <c r="AQ66" s="19" t="s">
        <v>1005</v>
      </c>
      <c r="AR66" s="79" t="s">
        <v>1054</v>
      </c>
      <c r="AS66" s="77">
        <v>4.5</v>
      </c>
      <c r="AT66" s="78">
        <v>4.5</v>
      </c>
    </row>
    <row r="67" spans="3:46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17"/>
        <v>5⁄16–18</v>
      </c>
      <c r="U67" s="16" t="str">
        <f t="shared" si="0"/>
        <v>UNC</v>
      </c>
      <c r="W67" s="16" t="str">
        <f t="shared" si="1"/>
        <v>5⁄16–18</v>
      </c>
      <c r="X67" s="16" t="str">
        <f t="shared" si="2"/>
        <v>UNC</v>
      </c>
      <c r="Y67" s="16" t="str">
        <f t="shared" si="3"/>
        <v>1A</v>
      </c>
      <c r="Z67" s="16" t="str">
        <f>CONCATENATE(Table69[[#This Row],[Column1]]," ",Table69[[#This Row],[Column2]]," ",Table69[[#This Row],[Column3]])</f>
        <v>5⁄16–18 UNC 1A</v>
      </c>
      <c r="AA67" s="16">
        <f t="shared" si="4"/>
        <v>1.1999999999999999E-3</v>
      </c>
      <c r="AB67" s="16">
        <f t="shared" si="5"/>
        <v>0.31130000000000002</v>
      </c>
      <c r="AC67" s="16">
        <f t="shared" si="6"/>
        <v>0.29820000000000002</v>
      </c>
      <c r="AD67" s="16" t="str">
        <f t="shared" si="7"/>
        <v>—</v>
      </c>
      <c r="AE67" s="16">
        <f t="shared" si="8"/>
        <v>0.2752</v>
      </c>
      <c r="AF67" s="16">
        <f t="shared" si="9"/>
        <v>0.26910000000000001</v>
      </c>
      <c r="AG67" s="16">
        <f t="shared" si="10"/>
        <v>0.2452</v>
      </c>
      <c r="AH67" s="16" t="str">
        <f t="shared" si="11"/>
        <v>1B</v>
      </c>
      <c r="AI67" s="16">
        <f t="shared" si="12"/>
        <v>0.252</v>
      </c>
      <c r="AJ67" s="16">
        <f t="shared" si="13"/>
        <v>0.26500000000000001</v>
      </c>
      <c r="AK67" s="16">
        <f t="shared" si="14"/>
        <v>0.27639999999999998</v>
      </c>
      <c r="AL67" s="16">
        <f t="shared" si="15"/>
        <v>0.2843</v>
      </c>
      <c r="AM67" s="16">
        <f t="shared" si="16"/>
        <v>0.3125</v>
      </c>
      <c r="AQ67" s="19" t="s">
        <v>1006</v>
      </c>
      <c r="AR67" s="79" t="s">
        <v>1055</v>
      </c>
      <c r="AS67" s="77">
        <v>4.75</v>
      </c>
      <c r="AT67" s="78">
        <v>4.75</v>
      </c>
    </row>
    <row r="68" spans="3:46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17"/>
        <v>0</v>
      </c>
      <c r="U68" s="16">
        <f t="shared" si="17"/>
        <v>0</v>
      </c>
      <c r="W68" s="16" t="str">
        <f t="shared" ref="W68:W131" si="18">IF(T68=0,IF(T67=0,T66,T67),T68)</f>
        <v>5⁄16–18</v>
      </c>
      <c r="X68" s="16" t="str">
        <f t="shared" ref="X68:X131" si="19">IF(U68=0,IF(U67=0,U66,U67),U68)</f>
        <v>UNC</v>
      </c>
      <c r="Y68" s="16" t="str">
        <f t="shared" ref="Y68:Y131" si="20">IF(OR($C68="1A",$C68="2A",$C68="3A"),C68,E68)</f>
        <v>2A</v>
      </c>
      <c r="Z68" s="16" t="str">
        <f>CONCATENATE(Table69[[#This Row],[Column1]]," ",Table69[[#This Row],[Column2]]," ",Table69[[#This Row],[Column3]])</f>
        <v>5⁄16–18 UNC 2A</v>
      </c>
      <c r="AA68" s="16">
        <f t="shared" ref="AA68:AA131" si="21">IF(OR($C68="1A",$C68="2A",$C68="3A"),D68,F68)</f>
        <v>1.1999999999999999E-3</v>
      </c>
      <c r="AB68" s="16">
        <f t="shared" ref="AB68:AB131" si="22">IF(OR($C68="1A",$C68="2A",$C68="3A"),E68,G68)</f>
        <v>0.31130000000000002</v>
      </c>
      <c r="AC68" s="16">
        <f t="shared" ref="AC68:AC131" si="23">IF(OR($C68="1A",$C68="2A",$C68="3A"),F68,H68)</f>
        <v>0.30259999999999998</v>
      </c>
      <c r="AD68" s="16">
        <f t="shared" ref="AD68:AD131" si="24">IF(OR($C68="1A",$C68="2A",$C68="3A"),G68,I68)</f>
        <v>0.29820000000000002</v>
      </c>
      <c r="AE68" s="16">
        <f t="shared" ref="AE68:AE131" si="25">IF(OR($C68="1A",$C68="2A",$C68="3A"),H68,J68)</f>
        <v>0.2752</v>
      </c>
      <c r="AF68" s="16">
        <f t="shared" ref="AF68:AF131" si="26">IF(OR($C68="1A",$C68="2A",$C68="3A"),I68,K68)</f>
        <v>0.2712</v>
      </c>
      <c r="AG68" s="16">
        <f t="shared" ref="AG68:AG131" si="27">IF(OR($C68="1A",$C68="2A",$C68="3A"),J68,L68)</f>
        <v>0.2452</v>
      </c>
      <c r="AH68" s="16" t="str">
        <f t="shared" ref="AH68:AH131" si="28">IF(OR($C68="1A",$C68="2A",$C68="3A"),K68,M68)</f>
        <v>2B</v>
      </c>
      <c r="AI68" s="16">
        <f t="shared" ref="AI68:AI131" si="29">IF(OR($C68="1A",$C68="2A",$C68="3A"),L68,N68)</f>
        <v>0.252</v>
      </c>
      <c r="AJ68" s="16">
        <f t="shared" ref="AJ68:AJ131" si="30">IF(OR($C68="1A",$C68="2A",$C68="3A"),M68,O68)</f>
        <v>0.26500000000000001</v>
      </c>
      <c r="AK68" s="16">
        <f t="shared" ref="AK68:AK131" si="31">IF(OR($C68="1A",$C68="2A",$C68="3A"),N68,P68)</f>
        <v>0.27639999999999998</v>
      </c>
      <c r="AL68" s="16">
        <f t="shared" ref="AL68:AL131" si="32">IF(OR($C68="1A",$C68="2A",$C68="3A"),O68,Q68)</f>
        <v>0.28170000000000001</v>
      </c>
      <c r="AM68" s="16">
        <f t="shared" ref="AM68:AM131" si="33">IF(OR($C68="1A",$C68="2A",$C68="3A"),P68,R68)</f>
        <v>0.3125</v>
      </c>
      <c r="AQ68" s="19" t="s">
        <v>1007</v>
      </c>
      <c r="AR68" s="79" t="s">
        <v>958</v>
      </c>
      <c r="AS68" s="77">
        <v>5</v>
      </c>
      <c r="AT68" s="78">
        <v>5</v>
      </c>
    </row>
    <row r="69" spans="3:46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ref="T69:U132" si="34">IF(OR($C69="1A",$C69="2A",$C69="3A"),A69,C69)</f>
        <v>0</v>
      </c>
      <c r="U69" s="16">
        <f t="shared" si="34"/>
        <v>0</v>
      </c>
      <c r="W69" s="16" t="str">
        <f t="shared" si="18"/>
        <v>5⁄16–18</v>
      </c>
      <c r="X69" s="16" t="str">
        <f t="shared" si="19"/>
        <v>UNC</v>
      </c>
      <c r="Y69" s="16" t="str">
        <f t="shared" si="20"/>
        <v>3A</v>
      </c>
      <c r="Z69" s="16" t="str">
        <f>CONCATENATE(Table69[[#This Row],[Column1]]," ",Table69[[#This Row],[Column2]]," ",Table69[[#This Row],[Column3]])</f>
        <v>5⁄16–18 UNC 3A</v>
      </c>
      <c r="AA69" s="16">
        <f t="shared" si="21"/>
        <v>0</v>
      </c>
      <c r="AB69" s="16">
        <f t="shared" si="22"/>
        <v>0.3125</v>
      </c>
      <c r="AC69" s="16">
        <f t="shared" si="23"/>
        <v>0.30380000000000001</v>
      </c>
      <c r="AD69" s="16" t="str">
        <f t="shared" si="24"/>
        <v>—</v>
      </c>
      <c r="AE69" s="16">
        <f t="shared" si="25"/>
        <v>0.27639999999999998</v>
      </c>
      <c r="AF69" s="16">
        <f t="shared" si="26"/>
        <v>0.27339999999999998</v>
      </c>
      <c r="AG69" s="16">
        <f t="shared" si="27"/>
        <v>0.24640000000000001</v>
      </c>
      <c r="AH69" s="16" t="str">
        <f t="shared" si="28"/>
        <v>3B</v>
      </c>
      <c r="AI69" s="16">
        <f t="shared" si="29"/>
        <v>0.252</v>
      </c>
      <c r="AJ69" s="16">
        <f t="shared" si="30"/>
        <v>0.26300000000000001</v>
      </c>
      <c r="AK69" s="16">
        <f t="shared" si="31"/>
        <v>0.27639999999999998</v>
      </c>
      <c r="AL69" s="16">
        <f t="shared" si="32"/>
        <v>0.28029999999999999</v>
      </c>
      <c r="AM69" s="16">
        <f t="shared" si="33"/>
        <v>0.3125</v>
      </c>
      <c r="AQ69" s="19" t="s">
        <v>1008</v>
      </c>
      <c r="AR69" s="79" t="s">
        <v>1056</v>
      </c>
      <c r="AS69" s="77">
        <v>5.25</v>
      </c>
      <c r="AT69" s="78">
        <v>5.25</v>
      </c>
    </row>
    <row r="70" spans="3:46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4"/>
        <v>5⁄16–20</v>
      </c>
      <c r="U70" s="16" t="str">
        <f t="shared" si="34"/>
        <v>UN</v>
      </c>
      <c r="W70" s="16" t="str">
        <f t="shared" si="18"/>
        <v>5⁄16–20</v>
      </c>
      <c r="X70" s="16" t="str">
        <f t="shared" si="19"/>
        <v>UN</v>
      </c>
      <c r="Y70" s="16" t="str">
        <f t="shared" si="20"/>
        <v>2A</v>
      </c>
      <c r="Z70" s="16" t="str">
        <f>CONCATENATE(Table69[[#This Row],[Column1]]," ",Table69[[#This Row],[Column2]]," ",Table69[[#This Row],[Column3]])</f>
        <v>5⁄16–20 UN 2A</v>
      </c>
      <c r="AA70" s="16">
        <f t="shared" si="21"/>
        <v>1.1999999999999999E-3</v>
      </c>
      <c r="AB70" s="16">
        <f t="shared" si="22"/>
        <v>0.31130000000000002</v>
      </c>
      <c r="AC70" s="16">
        <f t="shared" si="23"/>
        <v>0.30320000000000003</v>
      </c>
      <c r="AD70" s="16" t="str">
        <f t="shared" si="24"/>
        <v>—</v>
      </c>
      <c r="AE70" s="16">
        <f t="shared" si="25"/>
        <v>0.27879999999999999</v>
      </c>
      <c r="AF70" s="16">
        <f t="shared" si="26"/>
        <v>0.27479999999999999</v>
      </c>
      <c r="AG70" s="16">
        <f t="shared" si="27"/>
        <v>0.25180000000000002</v>
      </c>
      <c r="AH70" s="16" t="str">
        <f t="shared" si="28"/>
        <v>2B</v>
      </c>
      <c r="AI70" s="16">
        <f t="shared" si="29"/>
        <v>0.25800000000000001</v>
      </c>
      <c r="AJ70" s="16">
        <f t="shared" si="30"/>
        <v>0.27</v>
      </c>
      <c r="AK70" s="16">
        <f t="shared" si="31"/>
        <v>0.28000000000000003</v>
      </c>
      <c r="AL70" s="16">
        <f t="shared" si="32"/>
        <v>0.28520000000000001</v>
      </c>
      <c r="AM70" s="16">
        <f t="shared" si="33"/>
        <v>0.3125</v>
      </c>
      <c r="AQ70" s="19" t="s">
        <v>1009</v>
      </c>
      <c r="AR70" s="79" t="s">
        <v>1057</v>
      </c>
      <c r="AS70" s="77">
        <v>5.5</v>
      </c>
      <c r="AT70" s="78">
        <v>5.5</v>
      </c>
    </row>
    <row r="71" spans="3:46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4"/>
        <v>0</v>
      </c>
      <c r="U71" s="16">
        <f t="shared" si="34"/>
        <v>0</v>
      </c>
      <c r="W71" s="16" t="str">
        <f t="shared" si="18"/>
        <v>5⁄16–20</v>
      </c>
      <c r="X71" s="16" t="str">
        <f t="shared" si="19"/>
        <v>UN</v>
      </c>
      <c r="Y71" s="16" t="str">
        <f t="shared" si="20"/>
        <v>3A</v>
      </c>
      <c r="Z71" s="16" t="str">
        <f>CONCATENATE(Table69[[#This Row],[Column1]]," ",Table69[[#This Row],[Column2]]," ",Table69[[#This Row],[Column3]])</f>
        <v>5⁄16–20 UN 3A</v>
      </c>
      <c r="AA71" s="16">
        <f t="shared" si="21"/>
        <v>0</v>
      </c>
      <c r="AB71" s="16">
        <f t="shared" si="22"/>
        <v>0.3125</v>
      </c>
      <c r="AC71" s="16">
        <f t="shared" si="23"/>
        <v>0.3044</v>
      </c>
      <c r="AD71" s="16" t="str">
        <f t="shared" si="24"/>
        <v>—</v>
      </c>
      <c r="AE71" s="16">
        <f t="shared" si="25"/>
        <v>0.28000000000000003</v>
      </c>
      <c r="AF71" s="16">
        <f t="shared" si="26"/>
        <v>0.27700000000000002</v>
      </c>
      <c r="AG71" s="16">
        <f t="shared" si="27"/>
        <v>0.253</v>
      </c>
      <c r="AH71" s="16" t="str">
        <f t="shared" si="28"/>
        <v>3B</v>
      </c>
      <c r="AI71" s="16">
        <f t="shared" si="29"/>
        <v>0.25800000000000001</v>
      </c>
      <c r="AJ71" s="16">
        <f t="shared" si="30"/>
        <v>0.26800000000000002</v>
      </c>
      <c r="AK71" s="16">
        <f t="shared" si="31"/>
        <v>0.28000000000000003</v>
      </c>
      <c r="AL71" s="16">
        <f t="shared" si="32"/>
        <v>0.28389999999999999</v>
      </c>
      <c r="AM71" s="16">
        <f t="shared" si="33"/>
        <v>0.3125</v>
      </c>
      <c r="AQ71" s="19" t="s">
        <v>1010</v>
      </c>
      <c r="AR71" s="79" t="s">
        <v>1058</v>
      </c>
      <c r="AS71" s="77">
        <v>5.75</v>
      </c>
      <c r="AT71" s="78">
        <v>5.75</v>
      </c>
    </row>
    <row r="72" spans="3:46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4"/>
        <v>5⁄16–24</v>
      </c>
      <c r="U72" s="16" t="str">
        <f t="shared" si="34"/>
        <v>UNF</v>
      </c>
      <c r="W72" s="16" t="str">
        <f t="shared" si="18"/>
        <v>5⁄16–24</v>
      </c>
      <c r="X72" s="16" t="str">
        <f t="shared" si="19"/>
        <v>UNF</v>
      </c>
      <c r="Y72" s="16" t="str">
        <f t="shared" si="20"/>
        <v>1A</v>
      </c>
      <c r="Z72" s="16" t="str">
        <f>CONCATENATE(Table69[[#This Row],[Column1]]," ",Table69[[#This Row],[Column2]]," ",Table69[[#This Row],[Column3]])</f>
        <v>5⁄16–24 UNF 1A</v>
      </c>
      <c r="AA72" s="16">
        <f t="shared" si="21"/>
        <v>1.1000000000000001E-3</v>
      </c>
      <c r="AB72" s="16">
        <f t="shared" si="22"/>
        <v>0.31140000000000001</v>
      </c>
      <c r="AC72" s="16">
        <f t="shared" si="23"/>
        <v>0.30059999999999998</v>
      </c>
      <c r="AD72" s="16" t="str">
        <f t="shared" si="24"/>
        <v>—</v>
      </c>
      <c r="AE72" s="16">
        <f t="shared" si="25"/>
        <v>0.2843</v>
      </c>
      <c r="AF72" s="16">
        <f t="shared" si="26"/>
        <v>0.27879999999999999</v>
      </c>
      <c r="AG72" s="16">
        <f t="shared" si="27"/>
        <v>0.26179999999999998</v>
      </c>
      <c r="AH72" s="16" t="str">
        <f t="shared" si="28"/>
        <v>1B</v>
      </c>
      <c r="AI72" s="16">
        <f t="shared" si="29"/>
        <v>0.26700000000000002</v>
      </c>
      <c r="AJ72" s="16">
        <f t="shared" si="30"/>
        <v>0.27700000000000002</v>
      </c>
      <c r="AK72" s="16">
        <f t="shared" si="31"/>
        <v>0.28539999999999999</v>
      </c>
      <c r="AL72" s="16">
        <f t="shared" si="32"/>
        <v>0.29249999999999998</v>
      </c>
      <c r="AM72" s="16">
        <f t="shared" si="33"/>
        <v>0.3125</v>
      </c>
      <c r="AQ72" s="19" t="s">
        <v>1077</v>
      </c>
      <c r="AR72" s="79" t="s">
        <v>959</v>
      </c>
      <c r="AS72" s="77">
        <v>6</v>
      </c>
      <c r="AT72" s="78">
        <v>6</v>
      </c>
    </row>
    <row r="73" spans="3:46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4"/>
        <v>0</v>
      </c>
      <c r="U73" s="16">
        <f t="shared" si="34"/>
        <v>0</v>
      </c>
      <c r="W73" s="16" t="str">
        <f t="shared" si="18"/>
        <v>5⁄16–24</v>
      </c>
      <c r="X73" s="16" t="str">
        <f t="shared" si="19"/>
        <v>UNF</v>
      </c>
      <c r="Y73" s="16" t="str">
        <f t="shared" si="20"/>
        <v>2A</v>
      </c>
      <c r="Z73" s="16" t="str">
        <f>CONCATENATE(Table69[[#This Row],[Column1]]," ",Table69[[#This Row],[Column2]]," ",Table69[[#This Row],[Column3]])</f>
        <v>5⁄16–24 UNF 2A</v>
      </c>
      <c r="AA73" s="16">
        <f t="shared" si="21"/>
        <v>1.1000000000000001E-3</v>
      </c>
      <c r="AB73" s="16">
        <f t="shared" si="22"/>
        <v>0.31140000000000001</v>
      </c>
      <c r="AC73" s="16">
        <f t="shared" si="23"/>
        <v>0.30420000000000003</v>
      </c>
      <c r="AD73" s="16" t="str">
        <f t="shared" si="24"/>
        <v>—</v>
      </c>
      <c r="AE73" s="16">
        <f t="shared" si="25"/>
        <v>0.2843</v>
      </c>
      <c r="AF73" s="16">
        <f t="shared" si="26"/>
        <v>0.28060000000000002</v>
      </c>
      <c r="AG73" s="16">
        <f t="shared" si="27"/>
        <v>0.26179999999999998</v>
      </c>
      <c r="AH73" s="16" t="str">
        <f t="shared" si="28"/>
        <v>2B</v>
      </c>
      <c r="AI73" s="16">
        <f t="shared" si="29"/>
        <v>0.26700000000000002</v>
      </c>
      <c r="AJ73" s="16">
        <f t="shared" si="30"/>
        <v>0.27700000000000002</v>
      </c>
      <c r="AK73" s="16">
        <f t="shared" si="31"/>
        <v>0.28539999999999999</v>
      </c>
      <c r="AL73" s="16">
        <f t="shared" si="32"/>
        <v>0.29020000000000001</v>
      </c>
      <c r="AM73" s="16">
        <f t="shared" si="33"/>
        <v>0.3125</v>
      </c>
      <c r="AR73" s="17"/>
      <c r="AS73" s="77"/>
    </row>
    <row r="74" spans="3:46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4"/>
        <v>0</v>
      </c>
      <c r="U74" s="16">
        <f t="shared" si="34"/>
        <v>0</v>
      </c>
      <c r="W74" s="16" t="str">
        <f t="shared" si="18"/>
        <v>5⁄16–24</v>
      </c>
      <c r="X74" s="16" t="str">
        <f t="shared" si="19"/>
        <v>UNF</v>
      </c>
      <c r="Y74" s="16" t="str">
        <f t="shared" si="20"/>
        <v>3A</v>
      </c>
      <c r="Z74" s="16" t="str">
        <f>CONCATENATE(Table69[[#This Row],[Column1]]," ",Table69[[#This Row],[Column2]]," ",Table69[[#This Row],[Column3]])</f>
        <v>5⁄16–24 UNF 3A</v>
      </c>
      <c r="AA74" s="16">
        <f t="shared" si="21"/>
        <v>0</v>
      </c>
      <c r="AB74" s="16">
        <f t="shared" si="22"/>
        <v>0.3125</v>
      </c>
      <c r="AC74" s="16">
        <f t="shared" si="23"/>
        <v>0.30530000000000002</v>
      </c>
      <c r="AD74" s="16" t="str">
        <f t="shared" si="24"/>
        <v>—</v>
      </c>
      <c r="AE74" s="16">
        <f t="shared" si="25"/>
        <v>0.28539999999999999</v>
      </c>
      <c r="AF74" s="16">
        <f t="shared" si="26"/>
        <v>0.28270000000000001</v>
      </c>
      <c r="AG74" s="16">
        <f t="shared" si="27"/>
        <v>0.26290000000000002</v>
      </c>
      <c r="AH74" s="16" t="str">
        <f t="shared" si="28"/>
        <v>3B</v>
      </c>
      <c r="AI74" s="16">
        <f t="shared" si="29"/>
        <v>0.26700000000000002</v>
      </c>
      <c r="AJ74" s="16">
        <f t="shared" si="30"/>
        <v>0.27539999999999998</v>
      </c>
      <c r="AK74" s="16">
        <f t="shared" si="31"/>
        <v>0.28539999999999999</v>
      </c>
      <c r="AL74" s="16">
        <f t="shared" si="32"/>
        <v>0.28899999999999998</v>
      </c>
      <c r="AM74" s="16">
        <f t="shared" si="33"/>
        <v>0.3125</v>
      </c>
      <c r="AR74" s="17"/>
      <c r="AS74" s="77"/>
    </row>
    <row r="75" spans="3:46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4"/>
        <v>5⁄16–27</v>
      </c>
      <c r="U75" s="16" t="str">
        <f t="shared" si="34"/>
        <v>UNS</v>
      </c>
      <c r="W75" s="16" t="str">
        <f t="shared" si="18"/>
        <v>5⁄16–27</v>
      </c>
      <c r="X75" s="16" t="str">
        <f t="shared" si="19"/>
        <v>UNS</v>
      </c>
      <c r="Y75" s="16" t="str">
        <f t="shared" si="20"/>
        <v>2A</v>
      </c>
      <c r="Z75" s="16" t="str">
        <f>CONCATENATE(Table69[[#This Row],[Column1]]," ",Table69[[#This Row],[Column2]]," ",Table69[[#This Row],[Column3]])</f>
        <v>5⁄16–27 UNS 2A</v>
      </c>
      <c r="AA75" s="16">
        <f t="shared" si="21"/>
        <v>1E-3</v>
      </c>
      <c r="AB75" s="16">
        <f t="shared" si="22"/>
        <v>0.3115</v>
      </c>
      <c r="AC75" s="16">
        <f t="shared" si="23"/>
        <v>0.30480000000000002</v>
      </c>
      <c r="AD75" s="16" t="str">
        <f t="shared" si="24"/>
        <v>—</v>
      </c>
      <c r="AE75" s="16">
        <f t="shared" si="25"/>
        <v>0.28739999999999999</v>
      </c>
      <c r="AF75" s="16">
        <f t="shared" si="26"/>
        <v>0.28389999999999999</v>
      </c>
      <c r="AG75" s="16">
        <f t="shared" si="27"/>
        <v>0.26740000000000003</v>
      </c>
      <c r="AH75" s="16" t="str">
        <f t="shared" si="28"/>
        <v>2B</v>
      </c>
      <c r="AI75" s="16">
        <f t="shared" si="29"/>
        <v>0.27200000000000002</v>
      </c>
      <c r="AJ75" s="16">
        <f t="shared" si="30"/>
        <v>0.28100000000000003</v>
      </c>
      <c r="AK75" s="16">
        <f t="shared" si="31"/>
        <v>0.28839999999999999</v>
      </c>
      <c r="AL75" s="16">
        <f t="shared" si="32"/>
        <v>0.29289999999999999</v>
      </c>
      <c r="AM75" s="16">
        <f t="shared" si="33"/>
        <v>0.3125</v>
      </c>
      <c r="AR75" s="17"/>
      <c r="AS75" s="77"/>
    </row>
    <row r="76" spans="3:46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4"/>
        <v>5⁄16–28</v>
      </c>
      <c r="U76" s="16" t="str">
        <f t="shared" si="34"/>
        <v>UN</v>
      </c>
      <c r="W76" s="16" t="str">
        <f t="shared" si="18"/>
        <v>5⁄16–28</v>
      </c>
      <c r="X76" s="16" t="str">
        <f t="shared" si="19"/>
        <v>UN</v>
      </c>
      <c r="Y76" s="16" t="str">
        <f t="shared" si="20"/>
        <v>2A</v>
      </c>
      <c r="Z76" s="16" t="str">
        <f>CONCATENATE(Table69[[#This Row],[Column1]]," ",Table69[[#This Row],[Column2]]," ",Table69[[#This Row],[Column3]])</f>
        <v>5⁄16–28 UN 2A</v>
      </c>
      <c r="AA76" s="16">
        <f t="shared" si="21"/>
        <v>1E-3</v>
      </c>
      <c r="AB76" s="16">
        <f t="shared" si="22"/>
        <v>0.3115</v>
      </c>
      <c r="AC76" s="16">
        <f t="shared" si="23"/>
        <v>0.30499999999999999</v>
      </c>
      <c r="AD76" s="16" t="str">
        <f t="shared" si="24"/>
        <v>—</v>
      </c>
      <c r="AE76" s="16">
        <f t="shared" si="25"/>
        <v>0.2883</v>
      </c>
      <c r="AF76" s="16">
        <f t="shared" si="26"/>
        <v>0.28489999999999999</v>
      </c>
      <c r="AG76" s="16">
        <f t="shared" si="27"/>
        <v>0.26889999999999997</v>
      </c>
      <c r="AH76" s="16" t="str">
        <f t="shared" si="28"/>
        <v>2B</v>
      </c>
      <c r="AI76" s="16">
        <f t="shared" si="29"/>
        <v>0.27400000000000002</v>
      </c>
      <c r="AJ76" s="16">
        <f t="shared" si="30"/>
        <v>0.28199999999999997</v>
      </c>
      <c r="AK76" s="16">
        <f t="shared" si="31"/>
        <v>0.2893</v>
      </c>
      <c r="AL76" s="16">
        <f t="shared" si="32"/>
        <v>0.29370000000000002</v>
      </c>
      <c r="AM76" s="16">
        <f t="shared" si="33"/>
        <v>0.3125</v>
      </c>
      <c r="AR76" s="17"/>
      <c r="AS76" s="77"/>
    </row>
    <row r="77" spans="3:46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4"/>
        <v>0</v>
      </c>
      <c r="U77" s="16">
        <f t="shared" si="34"/>
        <v>0</v>
      </c>
      <c r="W77" s="16" t="str">
        <f t="shared" si="18"/>
        <v>5⁄16–28</v>
      </c>
      <c r="X77" s="16" t="str">
        <f t="shared" si="19"/>
        <v>UN</v>
      </c>
      <c r="Y77" s="16" t="str">
        <f t="shared" si="20"/>
        <v>3A</v>
      </c>
      <c r="Z77" s="16" t="str">
        <f>CONCATENATE(Table69[[#This Row],[Column1]]," ",Table69[[#This Row],[Column2]]," ",Table69[[#This Row],[Column3]])</f>
        <v>5⁄16–28 UN 3A</v>
      </c>
      <c r="AA77" s="16">
        <f t="shared" si="21"/>
        <v>0</v>
      </c>
      <c r="AB77" s="16">
        <f t="shared" si="22"/>
        <v>0.3125</v>
      </c>
      <c r="AC77" s="16">
        <f t="shared" si="23"/>
        <v>0.30599999999999999</v>
      </c>
      <c r="AD77" s="16" t="str">
        <f t="shared" si="24"/>
        <v>—</v>
      </c>
      <c r="AE77" s="16">
        <f t="shared" si="25"/>
        <v>0.2893</v>
      </c>
      <c r="AF77" s="16">
        <f t="shared" si="26"/>
        <v>0.28670000000000001</v>
      </c>
      <c r="AG77" s="16">
        <f t="shared" si="27"/>
        <v>0.26989999999999997</v>
      </c>
      <c r="AH77" s="16" t="str">
        <f t="shared" si="28"/>
        <v>3B</v>
      </c>
      <c r="AI77" s="16">
        <f t="shared" si="29"/>
        <v>0.27400000000000002</v>
      </c>
      <c r="AJ77" s="16">
        <f t="shared" si="30"/>
        <v>0.28070000000000001</v>
      </c>
      <c r="AK77" s="16">
        <f t="shared" si="31"/>
        <v>0.2893</v>
      </c>
      <c r="AL77" s="16">
        <f t="shared" si="32"/>
        <v>0.29260000000000003</v>
      </c>
      <c r="AM77" s="16">
        <f t="shared" si="33"/>
        <v>0.3125</v>
      </c>
      <c r="AR77" s="17"/>
      <c r="AS77" s="77"/>
    </row>
    <row r="78" spans="3:46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4"/>
        <v>5⁄16–32</v>
      </c>
      <c r="U78" s="16" t="str">
        <f t="shared" si="34"/>
        <v>UNEF</v>
      </c>
      <c r="W78" s="16" t="str">
        <f t="shared" si="18"/>
        <v>5⁄16–32</v>
      </c>
      <c r="X78" s="16" t="str">
        <f t="shared" si="19"/>
        <v>UNEF</v>
      </c>
      <c r="Y78" s="16" t="str">
        <f t="shared" si="20"/>
        <v>2A</v>
      </c>
      <c r="Z78" s="16" t="str">
        <f>CONCATENATE(Table69[[#This Row],[Column1]]," ",Table69[[#This Row],[Column2]]," ",Table69[[#This Row],[Column3]])</f>
        <v>5⁄16–32 UNEF 2A</v>
      </c>
      <c r="AA78" s="16">
        <f t="shared" si="21"/>
        <v>1E-3</v>
      </c>
      <c r="AB78" s="16">
        <f t="shared" si="22"/>
        <v>0.3115</v>
      </c>
      <c r="AC78" s="16">
        <f t="shared" si="23"/>
        <v>0.30549999999999999</v>
      </c>
      <c r="AD78" s="16" t="str">
        <f t="shared" si="24"/>
        <v>—</v>
      </c>
      <c r="AE78" s="16">
        <f t="shared" si="25"/>
        <v>0.29120000000000001</v>
      </c>
      <c r="AF78" s="16">
        <f t="shared" si="26"/>
        <v>0.28799999999999998</v>
      </c>
      <c r="AG78" s="16">
        <f t="shared" si="27"/>
        <v>0.27429999999999999</v>
      </c>
      <c r="AH78" s="16" t="str">
        <f t="shared" si="28"/>
        <v>2B</v>
      </c>
      <c r="AI78" s="16">
        <f t="shared" si="29"/>
        <v>0.27900000000000003</v>
      </c>
      <c r="AJ78" s="16">
        <f t="shared" si="30"/>
        <v>0.28599999999999998</v>
      </c>
      <c r="AK78" s="16">
        <f t="shared" si="31"/>
        <v>0.29220000000000002</v>
      </c>
      <c r="AL78" s="16">
        <f t="shared" si="32"/>
        <v>0.2964</v>
      </c>
      <c r="AM78" s="16">
        <f t="shared" si="33"/>
        <v>0.3125</v>
      </c>
      <c r="AR78" s="17"/>
      <c r="AS78" s="77"/>
    </row>
    <row r="79" spans="3:46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4"/>
        <v>0</v>
      </c>
      <c r="U79" s="16">
        <f t="shared" si="34"/>
        <v>0</v>
      </c>
      <c r="W79" s="16" t="str">
        <f t="shared" si="18"/>
        <v>5⁄16–32</v>
      </c>
      <c r="X79" s="16" t="str">
        <f t="shared" si="19"/>
        <v>UNEF</v>
      </c>
      <c r="Y79" s="16" t="str">
        <f t="shared" si="20"/>
        <v>3A</v>
      </c>
      <c r="Z79" s="16" t="str">
        <f>CONCATENATE(Table69[[#This Row],[Column1]]," ",Table69[[#This Row],[Column2]]," ",Table69[[#This Row],[Column3]])</f>
        <v>5⁄16–32 UNEF 3A</v>
      </c>
      <c r="AA79" s="16">
        <f t="shared" si="21"/>
        <v>0</v>
      </c>
      <c r="AB79" s="16">
        <f t="shared" si="22"/>
        <v>0.3125</v>
      </c>
      <c r="AC79" s="16">
        <f t="shared" si="23"/>
        <v>0.30649999999999999</v>
      </c>
      <c r="AD79" s="16" t="str">
        <f t="shared" si="24"/>
        <v>—</v>
      </c>
      <c r="AE79" s="16">
        <f t="shared" si="25"/>
        <v>0.29220000000000002</v>
      </c>
      <c r="AF79" s="16">
        <f t="shared" si="26"/>
        <v>0.2898</v>
      </c>
      <c r="AG79" s="16">
        <f t="shared" si="27"/>
        <v>0.27529999999999999</v>
      </c>
      <c r="AH79" s="16" t="str">
        <f t="shared" si="28"/>
        <v>3B</v>
      </c>
      <c r="AI79" s="16">
        <f t="shared" si="29"/>
        <v>0.27900000000000003</v>
      </c>
      <c r="AJ79" s="16">
        <f t="shared" si="30"/>
        <v>0.28470000000000001</v>
      </c>
      <c r="AK79" s="16">
        <f t="shared" si="31"/>
        <v>0.29220000000000002</v>
      </c>
      <c r="AL79" s="16">
        <f t="shared" si="32"/>
        <v>0.29530000000000001</v>
      </c>
      <c r="AM79" s="16">
        <f t="shared" si="33"/>
        <v>0.3125</v>
      </c>
      <c r="AR79" s="17"/>
      <c r="AS79" s="77"/>
    </row>
    <row r="80" spans="3:46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4"/>
        <v>5⁄16–36</v>
      </c>
      <c r="U80" s="16" t="str">
        <f t="shared" si="34"/>
        <v>UNS</v>
      </c>
      <c r="W80" s="16" t="str">
        <f t="shared" si="18"/>
        <v>5⁄16–36</v>
      </c>
      <c r="X80" s="16" t="str">
        <f t="shared" si="19"/>
        <v>UNS</v>
      </c>
      <c r="Y80" s="16" t="str">
        <f t="shared" si="20"/>
        <v>2A</v>
      </c>
      <c r="Z80" s="16" t="str">
        <f>CONCATENATE(Table69[[#This Row],[Column1]]," ",Table69[[#This Row],[Column2]]," ",Table69[[#This Row],[Column3]])</f>
        <v>5⁄16–36 UNS 2A</v>
      </c>
      <c r="AA80" s="16">
        <f t="shared" si="21"/>
        <v>8.9999999999999998E-4</v>
      </c>
      <c r="AB80" s="16">
        <f t="shared" si="22"/>
        <v>0.31159999999999999</v>
      </c>
      <c r="AC80" s="16">
        <f t="shared" si="23"/>
        <v>0.30609999999999998</v>
      </c>
      <c r="AD80" s="16" t="str">
        <f t="shared" si="24"/>
        <v>—</v>
      </c>
      <c r="AE80" s="16">
        <f t="shared" si="25"/>
        <v>0.29360000000000003</v>
      </c>
      <c r="AF80" s="16">
        <f t="shared" si="26"/>
        <v>0.29049999999999998</v>
      </c>
      <c r="AG80" s="16">
        <f t="shared" si="27"/>
        <v>0.27850000000000003</v>
      </c>
      <c r="AH80" s="16" t="str">
        <f t="shared" si="28"/>
        <v>2B</v>
      </c>
      <c r="AI80" s="16">
        <f t="shared" si="29"/>
        <v>0.28199999999999997</v>
      </c>
      <c r="AJ80" s="16">
        <f t="shared" si="30"/>
        <v>0.28899999999999998</v>
      </c>
      <c r="AK80" s="16">
        <f t="shared" si="31"/>
        <v>0.29449999999999998</v>
      </c>
      <c r="AL80" s="16">
        <f t="shared" si="32"/>
        <v>0.29849999999999999</v>
      </c>
      <c r="AM80" s="16">
        <f t="shared" si="33"/>
        <v>0.3125</v>
      </c>
      <c r="AR80" s="17"/>
      <c r="AS80" s="77"/>
    </row>
    <row r="81" spans="3:45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4"/>
        <v>5⁄16–40</v>
      </c>
      <c r="U81" s="16" t="str">
        <f t="shared" si="34"/>
        <v>UNS</v>
      </c>
      <c r="W81" s="16" t="str">
        <f t="shared" si="18"/>
        <v>5⁄16–40</v>
      </c>
      <c r="X81" s="16" t="str">
        <f t="shared" si="19"/>
        <v>UNS</v>
      </c>
      <c r="Y81" s="16" t="str">
        <f t="shared" si="20"/>
        <v>2A</v>
      </c>
      <c r="Z81" s="16" t="str">
        <f>CONCATENATE(Table69[[#This Row],[Column1]]," ",Table69[[#This Row],[Column2]]," ",Table69[[#This Row],[Column3]])</f>
        <v>5⁄16–40 UNS 2A</v>
      </c>
      <c r="AA81" s="16">
        <f t="shared" si="21"/>
        <v>8.9999999999999998E-4</v>
      </c>
      <c r="AB81" s="16">
        <f t="shared" si="22"/>
        <v>0.31159999999999999</v>
      </c>
      <c r="AC81" s="16">
        <f t="shared" si="23"/>
        <v>0.30649999999999999</v>
      </c>
      <c r="AD81" s="16" t="str">
        <f t="shared" si="24"/>
        <v>—</v>
      </c>
      <c r="AE81" s="16">
        <f t="shared" si="25"/>
        <v>0.2954</v>
      </c>
      <c r="AF81" s="16">
        <f t="shared" si="26"/>
        <v>0.29249999999999998</v>
      </c>
      <c r="AG81" s="16">
        <f t="shared" si="27"/>
        <v>0.28179999999999999</v>
      </c>
      <c r="AH81" s="16" t="str">
        <f t="shared" si="28"/>
        <v>2B</v>
      </c>
      <c r="AI81" s="16">
        <f t="shared" si="29"/>
        <v>0.28499999999999998</v>
      </c>
      <c r="AJ81" s="16">
        <f t="shared" si="30"/>
        <v>0.29099999999999998</v>
      </c>
      <c r="AK81" s="16">
        <f t="shared" si="31"/>
        <v>0.29630000000000001</v>
      </c>
      <c r="AL81" s="16">
        <f t="shared" si="32"/>
        <v>0.30009999999999998</v>
      </c>
      <c r="AM81" s="16">
        <f t="shared" si="33"/>
        <v>0.3125</v>
      </c>
      <c r="AR81" s="17"/>
      <c r="AS81" s="77"/>
    </row>
    <row r="82" spans="3:45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4"/>
        <v>5⁄16–48</v>
      </c>
      <c r="U82" s="16" t="str">
        <f t="shared" si="34"/>
        <v>UNS</v>
      </c>
      <c r="W82" s="16" t="str">
        <f t="shared" si="18"/>
        <v>5⁄16–48</v>
      </c>
      <c r="X82" s="16" t="str">
        <f t="shared" si="19"/>
        <v>UNS</v>
      </c>
      <c r="Y82" s="16" t="str">
        <f t="shared" si="20"/>
        <v>2A</v>
      </c>
      <c r="Z82" s="16" t="str">
        <f>CONCATENATE(Table69[[#This Row],[Column1]]," ",Table69[[#This Row],[Column2]]," ",Table69[[#This Row],[Column3]])</f>
        <v>5⁄16–48 UNS 2A</v>
      </c>
      <c r="AA82" s="16">
        <f t="shared" si="21"/>
        <v>8.0000000000000004E-4</v>
      </c>
      <c r="AB82" s="16">
        <f t="shared" si="22"/>
        <v>0.31169999999999998</v>
      </c>
      <c r="AC82" s="16">
        <f t="shared" si="23"/>
        <v>0.30719999999999997</v>
      </c>
      <c r="AD82" s="16" t="str">
        <f t="shared" si="24"/>
        <v>—</v>
      </c>
      <c r="AE82" s="16">
        <f t="shared" si="25"/>
        <v>0.29820000000000002</v>
      </c>
      <c r="AF82" s="16">
        <f t="shared" si="26"/>
        <v>0.29549999999999998</v>
      </c>
      <c r="AG82" s="16">
        <f t="shared" si="27"/>
        <v>0.28689999999999999</v>
      </c>
      <c r="AH82" s="16" t="str">
        <f t="shared" si="28"/>
        <v>2B</v>
      </c>
      <c r="AI82" s="16">
        <f t="shared" si="29"/>
        <v>0.28999999999999998</v>
      </c>
      <c r="AJ82" s="16">
        <f t="shared" si="30"/>
        <v>0.29499999999999998</v>
      </c>
      <c r="AK82" s="16">
        <f t="shared" si="31"/>
        <v>0.29899999999999999</v>
      </c>
      <c r="AL82" s="16">
        <f t="shared" si="32"/>
        <v>0.30259999999999998</v>
      </c>
      <c r="AM82" s="16">
        <f t="shared" si="33"/>
        <v>0.3125</v>
      </c>
      <c r="AR82" s="17"/>
      <c r="AS82" s="77"/>
    </row>
    <row r="83" spans="3:45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4"/>
        <v>3⁄8–16</v>
      </c>
      <c r="U83" s="16" t="str">
        <f t="shared" si="34"/>
        <v>UNC</v>
      </c>
      <c r="W83" s="16" t="str">
        <f t="shared" si="18"/>
        <v>3⁄8–16</v>
      </c>
      <c r="X83" s="16" t="str">
        <f t="shared" si="19"/>
        <v>UNC</v>
      </c>
      <c r="Y83" s="16" t="str">
        <f t="shared" si="20"/>
        <v>1A</v>
      </c>
      <c r="Z83" s="16" t="str">
        <f>CONCATENATE(Table69[[#This Row],[Column1]]," ",Table69[[#This Row],[Column2]]," ",Table69[[#This Row],[Column3]])</f>
        <v>3⁄8–16 UNC 1A</v>
      </c>
      <c r="AA83" s="16">
        <f t="shared" si="21"/>
        <v>1.2999999999999999E-3</v>
      </c>
      <c r="AB83" s="16">
        <f t="shared" si="22"/>
        <v>0.37369999999999998</v>
      </c>
      <c r="AC83" s="16">
        <f t="shared" si="23"/>
        <v>0.35949999999999999</v>
      </c>
      <c r="AD83" s="16" t="str">
        <f t="shared" si="24"/>
        <v>—</v>
      </c>
      <c r="AE83" s="16">
        <f t="shared" si="25"/>
        <v>0.33310000000000001</v>
      </c>
      <c r="AF83" s="16">
        <f t="shared" si="26"/>
        <v>0.3266</v>
      </c>
      <c r="AG83" s="16">
        <f t="shared" si="27"/>
        <v>0.29920000000000002</v>
      </c>
      <c r="AH83" s="16" t="str">
        <f t="shared" si="28"/>
        <v>1B</v>
      </c>
      <c r="AI83" s="16">
        <f t="shared" si="29"/>
        <v>0.307</v>
      </c>
      <c r="AJ83" s="16">
        <f t="shared" si="30"/>
        <v>0.32100000000000001</v>
      </c>
      <c r="AK83" s="16">
        <f t="shared" si="31"/>
        <v>0.33439999999999998</v>
      </c>
      <c r="AL83" s="16">
        <f t="shared" si="32"/>
        <v>0.34289999999999998</v>
      </c>
      <c r="AM83" s="16">
        <f t="shared" si="33"/>
        <v>0.375</v>
      </c>
      <c r="AR83" s="17"/>
      <c r="AS83" s="77"/>
    </row>
    <row r="84" spans="3:45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4"/>
        <v>0</v>
      </c>
      <c r="U84" s="16">
        <f t="shared" si="34"/>
        <v>0</v>
      </c>
      <c r="W84" s="16" t="str">
        <f t="shared" si="18"/>
        <v>3⁄8–16</v>
      </c>
      <c r="X84" s="16" t="str">
        <f t="shared" si="19"/>
        <v>UNC</v>
      </c>
      <c r="Y84" s="16" t="str">
        <f t="shared" si="20"/>
        <v>2A</v>
      </c>
      <c r="Z84" s="16" t="str">
        <f>CONCATENATE(Table69[[#This Row],[Column1]]," ",Table69[[#This Row],[Column2]]," ",Table69[[#This Row],[Column3]])</f>
        <v>3⁄8–16 UNC 2A</v>
      </c>
      <c r="AA84" s="16">
        <f t="shared" si="21"/>
        <v>1.2999999999999999E-3</v>
      </c>
      <c r="AB84" s="16">
        <f t="shared" si="22"/>
        <v>0.37369999999999998</v>
      </c>
      <c r="AC84" s="16">
        <f t="shared" si="23"/>
        <v>0.36430000000000001</v>
      </c>
      <c r="AD84" s="16">
        <f t="shared" si="24"/>
        <v>0.35949999999999999</v>
      </c>
      <c r="AE84" s="16">
        <f t="shared" si="25"/>
        <v>0.33310000000000001</v>
      </c>
      <c r="AF84" s="16">
        <f t="shared" si="26"/>
        <v>0.32869999999999999</v>
      </c>
      <c r="AG84" s="16">
        <f t="shared" si="27"/>
        <v>0.29920000000000002</v>
      </c>
      <c r="AH84" s="16" t="str">
        <f t="shared" si="28"/>
        <v>2B</v>
      </c>
      <c r="AI84" s="16">
        <f t="shared" si="29"/>
        <v>0.307</v>
      </c>
      <c r="AJ84" s="16">
        <f t="shared" si="30"/>
        <v>0.32100000000000001</v>
      </c>
      <c r="AK84" s="16">
        <f t="shared" si="31"/>
        <v>0.33439999999999998</v>
      </c>
      <c r="AL84" s="16">
        <f t="shared" si="32"/>
        <v>0.34010000000000001</v>
      </c>
      <c r="AM84" s="16">
        <f t="shared" si="33"/>
        <v>0.375</v>
      </c>
      <c r="AR84" s="17"/>
      <c r="AS84" s="77"/>
    </row>
    <row r="85" spans="3:45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4"/>
        <v>0</v>
      </c>
      <c r="U85" s="16">
        <f t="shared" si="34"/>
        <v>0</v>
      </c>
      <c r="W85" s="16" t="str">
        <f t="shared" si="18"/>
        <v>3⁄8–16</v>
      </c>
      <c r="X85" s="16" t="str">
        <f t="shared" si="19"/>
        <v>UNC</v>
      </c>
      <c r="Y85" s="16" t="str">
        <f t="shared" si="20"/>
        <v>3A</v>
      </c>
      <c r="Z85" s="16" t="str">
        <f>CONCATENATE(Table69[[#This Row],[Column1]]," ",Table69[[#This Row],[Column2]]," ",Table69[[#This Row],[Column3]])</f>
        <v>3⁄8–16 UNC 3A</v>
      </c>
      <c r="AA85" s="16">
        <f t="shared" si="21"/>
        <v>0</v>
      </c>
      <c r="AB85" s="16">
        <f t="shared" si="22"/>
        <v>0.375</v>
      </c>
      <c r="AC85" s="16">
        <f t="shared" si="23"/>
        <v>0.36559999999999998</v>
      </c>
      <c r="AD85" s="16" t="str">
        <f t="shared" si="24"/>
        <v>—</v>
      </c>
      <c r="AE85" s="16">
        <f t="shared" si="25"/>
        <v>0.33439999999999998</v>
      </c>
      <c r="AF85" s="16">
        <f t="shared" si="26"/>
        <v>0.33110000000000001</v>
      </c>
      <c r="AG85" s="16">
        <f t="shared" si="27"/>
        <v>0.30049999999999999</v>
      </c>
      <c r="AH85" s="16" t="str">
        <f t="shared" si="28"/>
        <v>3B</v>
      </c>
      <c r="AI85" s="16">
        <f t="shared" si="29"/>
        <v>0.307</v>
      </c>
      <c r="AJ85" s="16">
        <f t="shared" si="30"/>
        <v>0.31819999999999998</v>
      </c>
      <c r="AK85" s="16">
        <f t="shared" si="31"/>
        <v>0.33439999999999998</v>
      </c>
      <c r="AL85" s="16">
        <f t="shared" si="32"/>
        <v>0.3387</v>
      </c>
      <c r="AM85" s="16">
        <f t="shared" si="33"/>
        <v>0.375</v>
      </c>
      <c r="AR85" s="17"/>
      <c r="AS85" s="77"/>
    </row>
    <row r="86" spans="3:45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4"/>
        <v>3⁄8–18</v>
      </c>
      <c r="U86" s="16" t="str">
        <f t="shared" si="34"/>
        <v>UNS</v>
      </c>
      <c r="W86" s="16" t="str">
        <f t="shared" si="18"/>
        <v>3⁄8–18</v>
      </c>
      <c r="X86" s="16" t="str">
        <f t="shared" si="19"/>
        <v>UNS</v>
      </c>
      <c r="Y86" s="16" t="str">
        <f t="shared" si="20"/>
        <v>2A</v>
      </c>
      <c r="Z86" s="16" t="str">
        <f>CONCATENATE(Table69[[#This Row],[Column1]]," ",Table69[[#This Row],[Column2]]," ",Table69[[#This Row],[Column3]])</f>
        <v>3⁄8–18 UNS 2A</v>
      </c>
      <c r="AA86" s="16">
        <f t="shared" si="21"/>
        <v>1.2999999999999999E-3</v>
      </c>
      <c r="AB86" s="16">
        <f t="shared" si="22"/>
        <v>0.37369999999999998</v>
      </c>
      <c r="AC86" s="16">
        <f t="shared" si="23"/>
        <v>0.36499999999999999</v>
      </c>
      <c r="AD86" s="16" t="str">
        <f t="shared" si="24"/>
        <v>—</v>
      </c>
      <c r="AE86" s="16">
        <f t="shared" si="25"/>
        <v>0.33760000000000001</v>
      </c>
      <c r="AF86" s="16">
        <f t="shared" si="26"/>
        <v>0.33329999999999999</v>
      </c>
      <c r="AG86" s="16">
        <f t="shared" si="27"/>
        <v>0.30759999999999998</v>
      </c>
      <c r="AH86" s="16" t="str">
        <f t="shared" si="28"/>
        <v>2B</v>
      </c>
      <c r="AI86" s="16">
        <f t="shared" si="29"/>
        <v>0.315</v>
      </c>
      <c r="AJ86" s="16">
        <f t="shared" si="30"/>
        <v>0.32800000000000001</v>
      </c>
      <c r="AK86" s="16">
        <f t="shared" si="31"/>
        <v>0.33889999999999998</v>
      </c>
      <c r="AL86" s="16">
        <f t="shared" si="32"/>
        <v>0.34449999999999997</v>
      </c>
      <c r="AM86" s="16">
        <f t="shared" si="33"/>
        <v>0.375</v>
      </c>
      <c r="AR86" s="17"/>
      <c r="AS86" s="77"/>
    </row>
    <row r="87" spans="3:45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4"/>
        <v>3⁄8–20</v>
      </c>
      <c r="U87" s="16" t="str">
        <f t="shared" si="34"/>
        <v>UN</v>
      </c>
      <c r="W87" s="16" t="str">
        <f t="shared" si="18"/>
        <v>3⁄8–20</v>
      </c>
      <c r="X87" s="16" t="str">
        <f t="shared" si="19"/>
        <v>UN</v>
      </c>
      <c r="Y87" s="16" t="str">
        <f t="shared" si="20"/>
        <v>2A</v>
      </c>
      <c r="Z87" s="16" t="str">
        <f>CONCATENATE(Table69[[#This Row],[Column1]]," ",Table69[[#This Row],[Column2]]," ",Table69[[#This Row],[Column3]])</f>
        <v>3⁄8–20 UN 2A</v>
      </c>
      <c r="AA87" s="16">
        <f t="shared" si="21"/>
        <v>1.1999999999999999E-3</v>
      </c>
      <c r="AB87" s="16">
        <f t="shared" si="22"/>
        <v>0.37380000000000002</v>
      </c>
      <c r="AC87" s="16">
        <f t="shared" si="23"/>
        <v>0.36570000000000003</v>
      </c>
      <c r="AD87" s="16" t="str">
        <f t="shared" si="24"/>
        <v>—</v>
      </c>
      <c r="AE87" s="16">
        <f t="shared" si="25"/>
        <v>0.34129999999999999</v>
      </c>
      <c r="AF87" s="16">
        <f t="shared" si="26"/>
        <v>0.3372</v>
      </c>
      <c r="AG87" s="16">
        <f t="shared" si="27"/>
        <v>0.31430000000000002</v>
      </c>
      <c r="AH87" s="16" t="str">
        <f t="shared" si="28"/>
        <v>2B</v>
      </c>
      <c r="AI87" s="16">
        <f t="shared" si="29"/>
        <v>0.32100000000000001</v>
      </c>
      <c r="AJ87" s="16">
        <f t="shared" si="30"/>
        <v>0.33200000000000002</v>
      </c>
      <c r="AK87" s="16">
        <f t="shared" si="31"/>
        <v>0.34250000000000003</v>
      </c>
      <c r="AL87" s="16">
        <f t="shared" si="32"/>
        <v>0.34789999999999999</v>
      </c>
      <c r="AM87" s="16">
        <f t="shared" si="33"/>
        <v>0.375</v>
      </c>
      <c r="AR87" s="17"/>
      <c r="AS87" s="77"/>
    </row>
    <row r="88" spans="3:45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4"/>
        <v>0</v>
      </c>
      <c r="U88" s="16">
        <f t="shared" si="34"/>
        <v>0</v>
      </c>
      <c r="W88" s="16" t="str">
        <f t="shared" si="18"/>
        <v>3⁄8–20</v>
      </c>
      <c r="X88" s="16" t="str">
        <f t="shared" si="19"/>
        <v>UN</v>
      </c>
      <c r="Y88" s="16" t="str">
        <f t="shared" si="20"/>
        <v>3A</v>
      </c>
      <c r="Z88" s="16" t="str">
        <f>CONCATENATE(Table69[[#This Row],[Column1]]," ",Table69[[#This Row],[Column2]]," ",Table69[[#This Row],[Column3]])</f>
        <v>3⁄8–20 UN 3A</v>
      </c>
      <c r="AA88" s="16">
        <f t="shared" si="21"/>
        <v>0</v>
      </c>
      <c r="AB88" s="16">
        <f t="shared" si="22"/>
        <v>0.375</v>
      </c>
      <c r="AC88" s="16">
        <f t="shared" si="23"/>
        <v>0.3669</v>
      </c>
      <c r="AD88" s="16" t="str">
        <f t="shared" si="24"/>
        <v>—</v>
      </c>
      <c r="AE88" s="16">
        <f t="shared" si="25"/>
        <v>0.34250000000000003</v>
      </c>
      <c r="AF88" s="16">
        <f t="shared" si="26"/>
        <v>0.33939999999999998</v>
      </c>
      <c r="AG88" s="16">
        <f t="shared" si="27"/>
        <v>0.3155</v>
      </c>
      <c r="AH88" s="16" t="str">
        <f t="shared" si="28"/>
        <v>3B</v>
      </c>
      <c r="AI88" s="16">
        <f t="shared" si="29"/>
        <v>0.32100000000000001</v>
      </c>
      <c r="AJ88" s="16">
        <f t="shared" si="30"/>
        <v>0.32969999999999999</v>
      </c>
      <c r="AK88" s="16">
        <f t="shared" si="31"/>
        <v>0.34250000000000003</v>
      </c>
      <c r="AL88" s="16">
        <f t="shared" si="32"/>
        <v>0.34649999999999997</v>
      </c>
      <c r="AM88" s="16">
        <f t="shared" si="33"/>
        <v>0.375</v>
      </c>
      <c r="AR88" s="17"/>
      <c r="AS88" s="77"/>
    </row>
    <row r="89" spans="3:45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4"/>
        <v>3⁄8–24</v>
      </c>
      <c r="U89" s="16" t="str">
        <f t="shared" si="34"/>
        <v>UNF</v>
      </c>
      <c r="W89" s="16" t="str">
        <f t="shared" si="18"/>
        <v>3⁄8–24</v>
      </c>
      <c r="X89" s="16" t="str">
        <f t="shared" si="19"/>
        <v>UNF</v>
      </c>
      <c r="Y89" s="16" t="str">
        <f t="shared" si="20"/>
        <v>1A</v>
      </c>
      <c r="Z89" s="16" t="str">
        <f>CONCATENATE(Table69[[#This Row],[Column1]]," ",Table69[[#This Row],[Column2]]," ",Table69[[#This Row],[Column3]])</f>
        <v>3⁄8–24 UNF 1A</v>
      </c>
      <c r="AA89" s="16">
        <f t="shared" si="21"/>
        <v>1.1000000000000001E-3</v>
      </c>
      <c r="AB89" s="16">
        <f t="shared" si="22"/>
        <v>0.37390000000000001</v>
      </c>
      <c r="AC89" s="16">
        <f t="shared" si="23"/>
        <v>0.36309999999999998</v>
      </c>
      <c r="AD89" s="16" t="str">
        <f t="shared" si="24"/>
        <v>—</v>
      </c>
      <c r="AE89" s="16">
        <f t="shared" si="25"/>
        <v>0.3468</v>
      </c>
      <c r="AF89" s="16">
        <f t="shared" si="26"/>
        <v>0.34110000000000001</v>
      </c>
      <c r="AG89" s="16">
        <f t="shared" si="27"/>
        <v>0.32429999999999998</v>
      </c>
      <c r="AH89" s="16" t="str">
        <f t="shared" si="28"/>
        <v>1B</v>
      </c>
      <c r="AI89" s="16">
        <f t="shared" si="29"/>
        <v>0.33</v>
      </c>
      <c r="AJ89" s="16">
        <f t="shared" si="30"/>
        <v>0.34</v>
      </c>
      <c r="AK89" s="16">
        <f t="shared" si="31"/>
        <v>0.34789999999999999</v>
      </c>
      <c r="AL89" s="16">
        <f t="shared" si="32"/>
        <v>0.3553</v>
      </c>
      <c r="AM89" s="16">
        <f t="shared" si="33"/>
        <v>0.375</v>
      </c>
      <c r="AR89" s="17"/>
      <c r="AS89" s="77"/>
    </row>
    <row r="90" spans="3:45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4"/>
        <v>0</v>
      </c>
      <c r="U90" s="16">
        <f t="shared" si="34"/>
        <v>0</v>
      </c>
      <c r="W90" s="16" t="str">
        <f t="shared" si="18"/>
        <v>3⁄8–24</v>
      </c>
      <c r="X90" s="16" t="str">
        <f t="shared" si="19"/>
        <v>UNF</v>
      </c>
      <c r="Y90" s="16" t="str">
        <f t="shared" si="20"/>
        <v>2A</v>
      </c>
      <c r="Z90" s="16" t="str">
        <f>CONCATENATE(Table69[[#This Row],[Column1]]," ",Table69[[#This Row],[Column2]]," ",Table69[[#This Row],[Column3]])</f>
        <v>3⁄8–24 UNF 2A</v>
      </c>
      <c r="AA90" s="16">
        <f t="shared" si="21"/>
        <v>1.1000000000000001E-3</v>
      </c>
      <c r="AB90" s="16">
        <f t="shared" si="22"/>
        <v>0.37390000000000001</v>
      </c>
      <c r="AC90" s="16">
        <f t="shared" si="23"/>
        <v>0.36670000000000003</v>
      </c>
      <c r="AD90" s="16" t="str">
        <f t="shared" si="24"/>
        <v>—</v>
      </c>
      <c r="AE90" s="16">
        <f t="shared" si="25"/>
        <v>0.3468</v>
      </c>
      <c r="AF90" s="16">
        <f t="shared" si="26"/>
        <v>0.34300000000000003</v>
      </c>
      <c r="AG90" s="16">
        <f t="shared" si="27"/>
        <v>0.32429999999999998</v>
      </c>
      <c r="AH90" s="16" t="str">
        <f t="shared" si="28"/>
        <v>2B</v>
      </c>
      <c r="AI90" s="16">
        <f t="shared" si="29"/>
        <v>0.33</v>
      </c>
      <c r="AJ90" s="16">
        <f t="shared" si="30"/>
        <v>0.34</v>
      </c>
      <c r="AK90" s="16">
        <f t="shared" si="31"/>
        <v>0.34789999999999999</v>
      </c>
      <c r="AL90" s="16">
        <f t="shared" si="32"/>
        <v>0.3528</v>
      </c>
      <c r="AM90" s="16">
        <f t="shared" si="33"/>
        <v>0.375</v>
      </c>
      <c r="AR90" s="17"/>
      <c r="AS90" s="77"/>
    </row>
    <row r="91" spans="3:45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si="34"/>
        <v>3⁄8–24</v>
      </c>
      <c r="U91" s="16" t="str">
        <f t="shared" si="34"/>
        <v>UNF</v>
      </c>
      <c r="W91" s="16" t="str">
        <f t="shared" si="18"/>
        <v>3⁄8–24</v>
      </c>
      <c r="X91" s="16" t="str">
        <f t="shared" si="19"/>
        <v>UNF</v>
      </c>
      <c r="Y91" s="16" t="str">
        <f t="shared" si="20"/>
        <v>3A</v>
      </c>
      <c r="Z91" s="16" t="str">
        <f>CONCATENATE(Table69[[#This Row],[Column1]]," ",Table69[[#This Row],[Column2]]," ",Table69[[#This Row],[Column3]])</f>
        <v>3⁄8–24 UNF 3A</v>
      </c>
      <c r="AA91" s="16">
        <f t="shared" si="21"/>
        <v>0</v>
      </c>
      <c r="AB91" s="16">
        <f t="shared" si="22"/>
        <v>0.375</v>
      </c>
      <c r="AC91" s="16">
        <f t="shared" si="23"/>
        <v>0.36780000000000002</v>
      </c>
      <c r="AD91" s="16" t="str">
        <f t="shared" si="24"/>
        <v>—</v>
      </c>
      <c r="AE91" s="16">
        <f t="shared" si="25"/>
        <v>0.34789999999999999</v>
      </c>
      <c r="AF91" s="16">
        <f t="shared" si="26"/>
        <v>0.34499999999999997</v>
      </c>
      <c r="AG91" s="16">
        <f t="shared" si="27"/>
        <v>0.32540000000000002</v>
      </c>
      <c r="AH91" s="16" t="str">
        <f t="shared" si="28"/>
        <v>3B</v>
      </c>
      <c r="AI91" s="16">
        <f t="shared" si="29"/>
        <v>0.33</v>
      </c>
      <c r="AJ91" s="16">
        <f t="shared" si="30"/>
        <v>0.3372</v>
      </c>
      <c r="AK91" s="16">
        <f t="shared" si="31"/>
        <v>0.34789999999999999</v>
      </c>
      <c r="AL91" s="16">
        <f t="shared" si="32"/>
        <v>0.35160000000000002</v>
      </c>
      <c r="AM91" s="16">
        <f t="shared" si="33"/>
        <v>0.375</v>
      </c>
      <c r="AR91" s="17"/>
      <c r="AS91" s="77"/>
    </row>
    <row r="92" spans="3:45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34"/>
        <v>3⁄8–27</v>
      </c>
      <c r="U92" s="16" t="str">
        <f t="shared" si="34"/>
        <v>UNS</v>
      </c>
      <c r="W92" s="16" t="str">
        <f t="shared" si="18"/>
        <v>3⁄8–27</v>
      </c>
      <c r="X92" s="16" t="str">
        <f t="shared" si="19"/>
        <v>UNS</v>
      </c>
      <c r="Y92" s="16" t="str">
        <f t="shared" si="20"/>
        <v>2A</v>
      </c>
      <c r="Z92" s="16" t="str">
        <f>CONCATENATE(Table69[[#This Row],[Column1]]," ",Table69[[#This Row],[Column2]]," ",Table69[[#This Row],[Column3]])</f>
        <v>3⁄8–27 UNS 2A</v>
      </c>
      <c r="AA92" s="16">
        <f t="shared" si="21"/>
        <v>1.1000000000000001E-3</v>
      </c>
      <c r="AB92" s="16">
        <f t="shared" si="22"/>
        <v>0.37390000000000001</v>
      </c>
      <c r="AC92" s="16">
        <f t="shared" si="23"/>
        <v>0.36720000000000003</v>
      </c>
      <c r="AD92" s="16" t="str">
        <f t="shared" si="24"/>
        <v>—</v>
      </c>
      <c r="AE92" s="16">
        <f t="shared" si="25"/>
        <v>0.3498</v>
      </c>
      <c r="AF92" s="16">
        <f t="shared" si="26"/>
        <v>0.34620000000000001</v>
      </c>
      <c r="AG92" s="16">
        <f t="shared" si="27"/>
        <v>0.32979999999999998</v>
      </c>
      <c r="AH92" s="16" t="str">
        <f t="shared" si="28"/>
        <v>2B</v>
      </c>
      <c r="AI92" s="16">
        <f t="shared" si="29"/>
        <v>0.33500000000000002</v>
      </c>
      <c r="AJ92" s="16">
        <f t="shared" si="30"/>
        <v>0.34399999999999997</v>
      </c>
      <c r="AK92" s="16">
        <f t="shared" si="31"/>
        <v>0.35089999999999999</v>
      </c>
      <c r="AL92" s="16">
        <f t="shared" si="32"/>
        <v>0.35560000000000003</v>
      </c>
      <c r="AM92" s="16">
        <f t="shared" si="33"/>
        <v>0.375</v>
      </c>
      <c r="AR92" s="17"/>
      <c r="AS92" s="77"/>
    </row>
    <row r="93" spans="3:45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34"/>
        <v>3⁄8–28</v>
      </c>
      <c r="U93" s="16" t="str">
        <f t="shared" si="34"/>
        <v>UN</v>
      </c>
      <c r="W93" s="16" t="str">
        <f t="shared" si="18"/>
        <v>3⁄8–28</v>
      </c>
      <c r="X93" s="16" t="str">
        <f t="shared" si="19"/>
        <v>UN</v>
      </c>
      <c r="Y93" s="16" t="str">
        <f t="shared" si="20"/>
        <v>2A</v>
      </c>
      <c r="Z93" s="16" t="str">
        <f>CONCATENATE(Table69[[#This Row],[Column1]]," ",Table69[[#This Row],[Column2]]," ",Table69[[#This Row],[Column3]])</f>
        <v>3⁄8–28 UN 2A</v>
      </c>
      <c r="AA93" s="16">
        <f t="shared" si="21"/>
        <v>1.1000000000000001E-3</v>
      </c>
      <c r="AB93" s="16">
        <f t="shared" si="22"/>
        <v>0.37390000000000001</v>
      </c>
      <c r="AC93" s="16">
        <f t="shared" si="23"/>
        <v>0.3674</v>
      </c>
      <c r="AD93" s="16" t="str">
        <f t="shared" si="24"/>
        <v>—</v>
      </c>
      <c r="AE93" s="16">
        <f t="shared" si="25"/>
        <v>0.35070000000000001</v>
      </c>
      <c r="AF93" s="16">
        <f t="shared" si="26"/>
        <v>0.34710000000000002</v>
      </c>
      <c r="AG93" s="16">
        <f t="shared" si="27"/>
        <v>0.33129999999999998</v>
      </c>
      <c r="AH93" s="16" t="str">
        <f t="shared" si="28"/>
        <v>2B</v>
      </c>
      <c r="AI93" s="16">
        <f t="shared" si="29"/>
        <v>0.33600000000000002</v>
      </c>
      <c r="AJ93" s="16">
        <f t="shared" si="30"/>
        <v>0.34499999999999997</v>
      </c>
      <c r="AK93" s="16">
        <f t="shared" si="31"/>
        <v>0.3518</v>
      </c>
      <c r="AL93" s="16">
        <f t="shared" si="32"/>
        <v>0.35639999999999999</v>
      </c>
      <c r="AM93" s="16">
        <f t="shared" si="33"/>
        <v>0.375</v>
      </c>
      <c r="AR93" s="17"/>
      <c r="AS93" s="77"/>
    </row>
    <row r="94" spans="3:45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34"/>
        <v>0</v>
      </c>
      <c r="U94" s="16">
        <f t="shared" si="34"/>
        <v>0</v>
      </c>
      <c r="W94" s="16" t="str">
        <f t="shared" si="18"/>
        <v>3⁄8–28</v>
      </c>
      <c r="X94" s="16" t="str">
        <f t="shared" si="19"/>
        <v>UN</v>
      </c>
      <c r="Y94" s="16" t="str">
        <f t="shared" si="20"/>
        <v>3A</v>
      </c>
      <c r="Z94" s="16" t="str">
        <f>CONCATENATE(Table69[[#This Row],[Column1]]," ",Table69[[#This Row],[Column2]]," ",Table69[[#This Row],[Column3]])</f>
        <v>3⁄8–28 UN 3A</v>
      </c>
      <c r="AA94" s="16">
        <f t="shared" si="21"/>
        <v>0</v>
      </c>
      <c r="AB94" s="16">
        <f t="shared" si="22"/>
        <v>0.375</v>
      </c>
      <c r="AC94" s="16">
        <f t="shared" si="23"/>
        <v>0.36849999999999999</v>
      </c>
      <c r="AD94" s="16" t="str">
        <f t="shared" si="24"/>
        <v>—</v>
      </c>
      <c r="AE94" s="16">
        <f t="shared" si="25"/>
        <v>0.3518</v>
      </c>
      <c r="AF94" s="16">
        <f t="shared" si="26"/>
        <v>0.34910000000000002</v>
      </c>
      <c r="AG94" s="16">
        <f t="shared" si="27"/>
        <v>0.33239999999999997</v>
      </c>
      <c r="AH94" s="16" t="str">
        <f t="shared" si="28"/>
        <v>3B</v>
      </c>
      <c r="AI94" s="16">
        <f t="shared" si="29"/>
        <v>0.33600000000000002</v>
      </c>
      <c r="AJ94" s="16">
        <f t="shared" si="30"/>
        <v>0.34260000000000002</v>
      </c>
      <c r="AK94" s="16">
        <f t="shared" si="31"/>
        <v>0.3518</v>
      </c>
      <c r="AL94" s="16">
        <f t="shared" si="32"/>
        <v>0.3553</v>
      </c>
      <c r="AM94" s="16">
        <f t="shared" si="33"/>
        <v>0.375</v>
      </c>
      <c r="AR94" s="17"/>
      <c r="AS94" s="77"/>
    </row>
    <row r="95" spans="3:45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34"/>
        <v>3⁄8–32</v>
      </c>
      <c r="U95" s="16" t="str">
        <f t="shared" si="34"/>
        <v>UNEF</v>
      </c>
      <c r="W95" s="16" t="str">
        <f t="shared" si="18"/>
        <v>3⁄8–32</v>
      </c>
      <c r="X95" s="16" t="str">
        <f t="shared" si="19"/>
        <v>UNEF</v>
      </c>
      <c r="Y95" s="16" t="str">
        <f t="shared" si="20"/>
        <v>2A</v>
      </c>
      <c r="Z95" s="16" t="str">
        <f>CONCATENATE(Table69[[#This Row],[Column1]]," ",Table69[[#This Row],[Column2]]," ",Table69[[#This Row],[Column3]])</f>
        <v>3⁄8–32 UNEF 2A</v>
      </c>
      <c r="AA95" s="16">
        <f t="shared" si="21"/>
        <v>1E-3</v>
      </c>
      <c r="AB95" s="16">
        <f t="shared" si="22"/>
        <v>0.374</v>
      </c>
      <c r="AC95" s="16">
        <f t="shared" si="23"/>
        <v>0.36799999999999999</v>
      </c>
      <c r="AD95" s="16" t="str">
        <f t="shared" si="24"/>
        <v>—</v>
      </c>
      <c r="AE95" s="16">
        <f t="shared" si="25"/>
        <v>0.35370000000000001</v>
      </c>
      <c r="AF95" s="16">
        <f t="shared" si="26"/>
        <v>0.3503</v>
      </c>
      <c r="AG95" s="16">
        <f t="shared" si="27"/>
        <v>0.33679999999999999</v>
      </c>
      <c r="AH95" s="16" t="str">
        <f t="shared" si="28"/>
        <v>2B</v>
      </c>
      <c r="AI95" s="16">
        <f t="shared" si="29"/>
        <v>0.34100000000000003</v>
      </c>
      <c r="AJ95" s="16">
        <f t="shared" si="30"/>
        <v>0.34899999999999998</v>
      </c>
      <c r="AK95" s="16">
        <f t="shared" si="31"/>
        <v>0.35470000000000002</v>
      </c>
      <c r="AL95" s="16">
        <f t="shared" si="32"/>
        <v>0.35909999999999997</v>
      </c>
      <c r="AM95" s="16">
        <f t="shared" si="33"/>
        <v>0.375</v>
      </c>
      <c r="AR95" s="17"/>
      <c r="AS95" s="77"/>
    </row>
    <row r="96" spans="3:45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34"/>
        <v>0</v>
      </c>
      <c r="U96" s="16">
        <f t="shared" si="34"/>
        <v>0</v>
      </c>
      <c r="W96" s="16" t="str">
        <f t="shared" si="18"/>
        <v>3⁄8–32</v>
      </c>
      <c r="X96" s="16" t="str">
        <f t="shared" si="19"/>
        <v>UNEF</v>
      </c>
      <c r="Y96" s="16" t="str">
        <f t="shared" si="20"/>
        <v>3A</v>
      </c>
      <c r="Z96" s="16" t="str">
        <f>CONCATENATE(Table69[[#This Row],[Column1]]," ",Table69[[#This Row],[Column2]]," ",Table69[[#This Row],[Column3]])</f>
        <v>3⁄8–32 UNEF 3A</v>
      </c>
      <c r="AA96" s="16">
        <f t="shared" si="21"/>
        <v>0</v>
      </c>
      <c r="AB96" s="16">
        <f t="shared" si="22"/>
        <v>0.375</v>
      </c>
      <c r="AC96" s="16">
        <f t="shared" si="23"/>
        <v>0.36899999999999999</v>
      </c>
      <c r="AD96" s="16" t="str">
        <f t="shared" si="24"/>
        <v>—</v>
      </c>
      <c r="AE96" s="16">
        <f t="shared" si="25"/>
        <v>0.35470000000000002</v>
      </c>
      <c r="AF96" s="16">
        <f t="shared" si="26"/>
        <v>0.35220000000000001</v>
      </c>
      <c r="AG96" s="16">
        <f t="shared" si="27"/>
        <v>0.33779999999999999</v>
      </c>
      <c r="AH96" s="16" t="str">
        <f t="shared" si="28"/>
        <v>3B</v>
      </c>
      <c r="AI96" s="16">
        <f t="shared" si="29"/>
        <v>0.34100000000000003</v>
      </c>
      <c r="AJ96" s="16">
        <f t="shared" si="30"/>
        <v>0.34689999999999999</v>
      </c>
      <c r="AK96" s="16">
        <f t="shared" si="31"/>
        <v>0.35470000000000002</v>
      </c>
      <c r="AL96" s="16">
        <f t="shared" si="32"/>
        <v>0.35799999999999998</v>
      </c>
      <c r="AM96" s="16">
        <f t="shared" si="33"/>
        <v>0.375</v>
      </c>
      <c r="AR96" s="17"/>
      <c r="AS96" s="77"/>
    </row>
    <row r="97" spans="3:45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34"/>
        <v>3⁄8–36</v>
      </c>
      <c r="U97" s="16" t="str">
        <f t="shared" si="34"/>
        <v>UNS</v>
      </c>
      <c r="W97" s="16" t="str">
        <f t="shared" si="18"/>
        <v>3⁄8–36</v>
      </c>
      <c r="X97" s="16" t="str">
        <f t="shared" si="19"/>
        <v>UNS</v>
      </c>
      <c r="Y97" s="16" t="str">
        <f t="shared" si="20"/>
        <v>2A</v>
      </c>
      <c r="Z97" s="16" t="str">
        <f>CONCATENATE(Table69[[#This Row],[Column1]]," ",Table69[[#This Row],[Column2]]," ",Table69[[#This Row],[Column3]])</f>
        <v>3⁄8–36 UNS 2A</v>
      </c>
      <c r="AA97" s="16">
        <f t="shared" si="21"/>
        <v>1E-3</v>
      </c>
      <c r="AB97" s="16">
        <f t="shared" si="22"/>
        <v>0.374</v>
      </c>
      <c r="AC97" s="16">
        <f t="shared" si="23"/>
        <v>0.36849999999999999</v>
      </c>
      <c r="AD97" s="16" t="str">
        <f t="shared" si="24"/>
        <v>—</v>
      </c>
      <c r="AE97" s="16">
        <f t="shared" si="25"/>
        <v>0.35599999999999998</v>
      </c>
      <c r="AF97" s="16">
        <f t="shared" si="26"/>
        <v>0.3528</v>
      </c>
      <c r="AG97" s="16">
        <f t="shared" si="27"/>
        <v>0.34089999999999998</v>
      </c>
      <c r="AH97" s="16" t="str">
        <f t="shared" si="28"/>
        <v>2B</v>
      </c>
      <c r="AI97" s="16">
        <f t="shared" si="29"/>
        <v>0.34499999999999997</v>
      </c>
      <c r="AJ97" s="16">
        <f t="shared" si="30"/>
        <v>0.35199999999999998</v>
      </c>
      <c r="AK97" s="16">
        <f t="shared" si="31"/>
        <v>0.35699999999999998</v>
      </c>
      <c r="AL97" s="16">
        <f t="shared" si="32"/>
        <v>0.36120000000000002</v>
      </c>
      <c r="AM97" s="16">
        <f t="shared" si="33"/>
        <v>0.375</v>
      </c>
      <c r="AR97" s="17"/>
      <c r="AS97" s="77"/>
    </row>
    <row r="98" spans="3:45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34"/>
        <v>3⁄8–40</v>
      </c>
      <c r="U98" s="16" t="str">
        <f t="shared" si="34"/>
        <v>UNS</v>
      </c>
      <c r="W98" s="16" t="str">
        <f t="shared" si="18"/>
        <v>3⁄8–40</v>
      </c>
      <c r="X98" s="16" t="str">
        <f t="shared" si="19"/>
        <v>UNS</v>
      </c>
      <c r="Y98" s="16" t="str">
        <f t="shared" si="20"/>
        <v>2A</v>
      </c>
      <c r="Z98" s="16" t="str">
        <f>CONCATENATE(Table69[[#This Row],[Column1]]," ",Table69[[#This Row],[Column2]]," ",Table69[[#This Row],[Column3]])</f>
        <v>3⁄8–40 UNS 2A</v>
      </c>
      <c r="AA98" s="16">
        <f t="shared" si="21"/>
        <v>8.9999999999999998E-4</v>
      </c>
      <c r="AB98" s="16">
        <f t="shared" si="22"/>
        <v>0.37409999999999999</v>
      </c>
      <c r="AC98" s="16">
        <f t="shared" si="23"/>
        <v>0.36899999999999999</v>
      </c>
      <c r="AD98" s="16" t="str">
        <f t="shared" si="24"/>
        <v>—</v>
      </c>
      <c r="AE98" s="16">
        <f t="shared" si="25"/>
        <v>0.3579</v>
      </c>
      <c r="AF98" s="16">
        <f t="shared" si="26"/>
        <v>0.3548</v>
      </c>
      <c r="AG98" s="16">
        <f t="shared" si="27"/>
        <v>0.34429999999999999</v>
      </c>
      <c r="AH98" s="16" t="str">
        <f t="shared" si="28"/>
        <v>2B</v>
      </c>
      <c r="AI98" s="16">
        <f t="shared" si="29"/>
        <v>0.34799999999999998</v>
      </c>
      <c r="AJ98" s="16">
        <f t="shared" si="30"/>
        <v>0.35399999999999998</v>
      </c>
      <c r="AK98" s="16">
        <f t="shared" si="31"/>
        <v>0.35880000000000001</v>
      </c>
      <c r="AL98" s="16">
        <f t="shared" si="32"/>
        <v>0.36280000000000001</v>
      </c>
      <c r="AM98" s="16">
        <f t="shared" si="33"/>
        <v>0.375</v>
      </c>
      <c r="AR98" s="17"/>
      <c r="AS98" s="77"/>
    </row>
    <row r="99" spans="3:45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34"/>
        <v>0.390–27</v>
      </c>
      <c r="U99" s="16" t="str">
        <f t="shared" si="34"/>
        <v>UNS</v>
      </c>
      <c r="W99" s="16" t="str">
        <f t="shared" si="18"/>
        <v>0.390–27</v>
      </c>
      <c r="X99" s="16" t="str">
        <f t="shared" si="19"/>
        <v>UNS</v>
      </c>
      <c r="Y99" s="16" t="str">
        <f t="shared" si="20"/>
        <v>2A</v>
      </c>
      <c r="Z99" s="16" t="str">
        <f>CONCATENATE(Table69[[#This Row],[Column1]]," ",Table69[[#This Row],[Column2]]," ",Table69[[#This Row],[Column3]])</f>
        <v>0.390–27 UNS 2A</v>
      </c>
      <c r="AA99" s="16">
        <f t="shared" si="21"/>
        <v>1.1000000000000001E-3</v>
      </c>
      <c r="AB99" s="16">
        <f t="shared" si="22"/>
        <v>0.38890000000000002</v>
      </c>
      <c r="AC99" s="16">
        <f t="shared" si="23"/>
        <v>0.38219999999999998</v>
      </c>
      <c r="AD99" s="16" t="str">
        <f t="shared" si="24"/>
        <v>—</v>
      </c>
      <c r="AE99" s="16">
        <f t="shared" si="25"/>
        <v>0.36480000000000001</v>
      </c>
      <c r="AF99" s="16">
        <f t="shared" si="26"/>
        <v>0.36120000000000002</v>
      </c>
      <c r="AG99" s="16">
        <f t="shared" si="27"/>
        <v>0.3448</v>
      </c>
      <c r="AH99" s="16" t="str">
        <f t="shared" si="28"/>
        <v>2B</v>
      </c>
      <c r="AI99" s="16">
        <f t="shared" si="29"/>
        <v>0.35</v>
      </c>
      <c r="AJ99" s="16">
        <f t="shared" si="30"/>
        <v>0.35899999999999999</v>
      </c>
      <c r="AK99" s="16">
        <f t="shared" si="31"/>
        <v>0.3659</v>
      </c>
      <c r="AL99" s="16">
        <f t="shared" si="32"/>
        <v>0.37059999999999998</v>
      </c>
      <c r="AM99" s="16">
        <f t="shared" si="33"/>
        <v>0.39</v>
      </c>
      <c r="AR99" s="17"/>
      <c r="AS99" s="77"/>
    </row>
    <row r="100" spans="3:45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34"/>
        <v>7⁄16–14</v>
      </c>
      <c r="U100" s="16" t="str">
        <f t="shared" si="34"/>
        <v>UNC</v>
      </c>
      <c r="W100" s="16" t="str">
        <f t="shared" si="18"/>
        <v>7⁄16–14</v>
      </c>
      <c r="X100" s="16" t="str">
        <f t="shared" si="19"/>
        <v>UNC</v>
      </c>
      <c r="Y100" s="16" t="str">
        <f t="shared" si="20"/>
        <v>1A</v>
      </c>
      <c r="Z100" s="16" t="str">
        <f>CONCATENATE(Table69[[#This Row],[Column1]]," ",Table69[[#This Row],[Column2]]," ",Table69[[#This Row],[Column3]])</f>
        <v>7⁄16–14 UNC 1A</v>
      </c>
      <c r="AA100" s="16">
        <f t="shared" si="21"/>
        <v>1.4E-3</v>
      </c>
      <c r="AB100" s="16">
        <f t="shared" si="22"/>
        <v>0.43609999999999999</v>
      </c>
      <c r="AC100" s="16">
        <f t="shared" si="23"/>
        <v>0.42059999999999997</v>
      </c>
      <c r="AD100" s="16" t="str">
        <f t="shared" si="24"/>
        <v>—</v>
      </c>
      <c r="AE100" s="16">
        <f t="shared" si="25"/>
        <v>0.38969999999999999</v>
      </c>
      <c r="AF100" s="16">
        <f t="shared" si="26"/>
        <v>0.3826</v>
      </c>
      <c r="AG100" s="16">
        <f t="shared" si="27"/>
        <v>0.35110000000000002</v>
      </c>
      <c r="AH100" s="16" t="str">
        <f t="shared" si="28"/>
        <v>1B</v>
      </c>
      <c r="AI100" s="16">
        <f t="shared" si="29"/>
        <v>0.36</v>
      </c>
      <c r="AJ100" s="16">
        <f t="shared" si="30"/>
        <v>0.376</v>
      </c>
      <c r="AK100" s="16">
        <f t="shared" si="31"/>
        <v>0.3911</v>
      </c>
      <c r="AL100" s="16">
        <f t="shared" si="32"/>
        <v>0.40029999999999999</v>
      </c>
      <c r="AM100" s="16">
        <f t="shared" si="33"/>
        <v>0.4375</v>
      </c>
      <c r="AR100" s="17"/>
      <c r="AS100" s="77"/>
    </row>
    <row r="101" spans="3:45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34"/>
        <v>0</v>
      </c>
      <c r="U101" s="16">
        <f t="shared" si="34"/>
        <v>0</v>
      </c>
      <c r="W101" s="16" t="str">
        <f t="shared" si="18"/>
        <v>7⁄16–14</v>
      </c>
      <c r="X101" s="16" t="str">
        <f t="shared" si="19"/>
        <v>UNC</v>
      </c>
      <c r="Y101" s="16" t="str">
        <f t="shared" si="20"/>
        <v>2A</v>
      </c>
      <c r="Z101" s="16" t="str">
        <f>CONCATENATE(Table69[[#This Row],[Column1]]," ",Table69[[#This Row],[Column2]]," ",Table69[[#This Row],[Column3]])</f>
        <v>7⁄16–14 UNC 2A</v>
      </c>
      <c r="AA101" s="16">
        <f t="shared" si="21"/>
        <v>1.4E-3</v>
      </c>
      <c r="AB101" s="16">
        <f t="shared" si="22"/>
        <v>0.43609999999999999</v>
      </c>
      <c r="AC101" s="16">
        <f t="shared" si="23"/>
        <v>0.42580000000000001</v>
      </c>
      <c r="AD101" s="16">
        <f t="shared" si="24"/>
        <v>0.42059999999999997</v>
      </c>
      <c r="AE101" s="16">
        <f t="shared" si="25"/>
        <v>0.38969999999999999</v>
      </c>
      <c r="AF101" s="16">
        <f t="shared" si="26"/>
        <v>0.38500000000000001</v>
      </c>
      <c r="AG101" s="16">
        <f t="shared" si="27"/>
        <v>0.35110000000000002</v>
      </c>
      <c r="AH101" s="16" t="str">
        <f t="shared" si="28"/>
        <v>2B</v>
      </c>
      <c r="AI101" s="16">
        <f t="shared" si="29"/>
        <v>0.36</v>
      </c>
      <c r="AJ101" s="16">
        <f t="shared" si="30"/>
        <v>0.376</v>
      </c>
      <c r="AK101" s="16">
        <f t="shared" si="31"/>
        <v>0.3911</v>
      </c>
      <c r="AL101" s="16">
        <f t="shared" si="32"/>
        <v>0.3972</v>
      </c>
      <c r="AM101" s="16">
        <f t="shared" si="33"/>
        <v>0.4375</v>
      </c>
      <c r="AR101" s="17"/>
      <c r="AS101" s="77"/>
    </row>
    <row r="102" spans="3:45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34"/>
        <v>0</v>
      </c>
      <c r="U102" s="16">
        <f t="shared" si="34"/>
        <v>0</v>
      </c>
      <c r="W102" s="16" t="str">
        <f t="shared" si="18"/>
        <v>7⁄16–14</v>
      </c>
      <c r="X102" s="16" t="str">
        <f t="shared" si="19"/>
        <v>UNC</v>
      </c>
      <c r="Y102" s="16" t="str">
        <f t="shared" si="20"/>
        <v>3A</v>
      </c>
      <c r="Z102" s="16" t="str">
        <f>CONCATENATE(Table69[[#This Row],[Column1]]," ",Table69[[#This Row],[Column2]]," ",Table69[[#This Row],[Column3]])</f>
        <v>7⁄16–14 UNC 3A</v>
      </c>
      <c r="AA102" s="16">
        <f t="shared" si="21"/>
        <v>0</v>
      </c>
      <c r="AB102" s="16">
        <f t="shared" si="22"/>
        <v>0.4375</v>
      </c>
      <c r="AC102" s="16">
        <f t="shared" si="23"/>
        <v>0.42720000000000002</v>
      </c>
      <c r="AD102" s="16" t="str">
        <f t="shared" si="24"/>
        <v>—</v>
      </c>
      <c r="AE102" s="16">
        <f t="shared" si="25"/>
        <v>0.3911</v>
      </c>
      <c r="AF102" s="16">
        <f t="shared" si="26"/>
        <v>0.3876</v>
      </c>
      <c r="AG102" s="16">
        <f t="shared" si="27"/>
        <v>0.35249999999999998</v>
      </c>
      <c r="AH102" s="16" t="str">
        <f t="shared" si="28"/>
        <v>3B</v>
      </c>
      <c r="AI102" s="16">
        <f t="shared" si="29"/>
        <v>0.36</v>
      </c>
      <c r="AJ102" s="16">
        <f t="shared" si="30"/>
        <v>0.37169999999999997</v>
      </c>
      <c r="AK102" s="16">
        <f t="shared" si="31"/>
        <v>0.3911</v>
      </c>
      <c r="AL102" s="16">
        <f t="shared" si="32"/>
        <v>0.3957</v>
      </c>
      <c r="AM102" s="16">
        <f t="shared" si="33"/>
        <v>0.4375</v>
      </c>
      <c r="AR102" s="17"/>
      <c r="AS102" s="77"/>
    </row>
    <row r="103" spans="3:45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34"/>
        <v>7⁄16–16</v>
      </c>
      <c r="U103" s="16" t="str">
        <f t="shared" si="34"/>
        <v>UN</v>
      </c>
      <c r="W103" s="16" t="str">
        <f t="shared" si="18"/>
        <v>7⁄16–16</v>
      </c>
      <c r="X103" s="16" t="str">
        <f t="shared" si="19"/>
        <v>UN</v>
      </c>
      <c r="Y103" s="16" t="str">
        <f t="shared" si="20"/>
        <v>2A</v>
      </c>
      <c r="Z103" s="16" t="str">
        <f>CONCATENATE(Table69[[#This Row],[Column1]]," ",Table69[[#This Row],[Column2]]," ",Table69[[#This Row],[Column3]])</f>
        <v>7⁄16–16 UN 2A</v>
      </c>
      <c r="AA103" s="16">
        <f t="shared" si="21"/>
        <v>1.4E-3</v>
      </c>
      <c r="AB103" s="16">
        <f t="shared" si="22"/>
        <v>0.43609999999999999</v>
      </c>
      <c r="AC103" s="16">
        <f t="shared" si="23"/>
        <v>0.42670000000000002</v>
      </c>
      <c r="AD103" s="16" t="str">
        <f t="shared" si="24"/>
        <v>—</v>
      </c>
      <c r="AE103" s="16">
        <f t="shared" si="25"/>
        <v>0.39550000000000002</v>
      </c>
      <c r="AF103" s="16">
        <f t="shared" si="26"/>
        <v>0.39090000000000003</v>
      </c>
      <c r="AG103" s="16">
        <f t="shared" si="27"/>
        <v>0.36159999999999998</v>
      </c>
      <c r="AH103" s="16" t="str">
        <f t="shared" si="28"/>
        <v>2B</v>
      </c>
      <c r="AI103" s="16">
        <f t="shared" si="29"/>
        <v>0.37</v>
      </c>
      <c r="AJ103" s="16">
        <f t="shared" si="30"/>
        <v>0.38400000000000001</v>
      </c>
      <c r="AK103" s="16">
        <f t="shared" si="31"/>
        <v>0.39689999999999998</v>
      </c>
      <c r="AL103" s="16">
        <f t="shared" si="32"/>
        <v>0.40279999999999999</v>
      </c>
      <c r="AM103" s="16">
        <f t="shared" si="33"/>
        <v>0.4375</v>
      </c>
      <c r="AR103" s="17"/>
      <c r="AS103" s="77"/>
    </row>
    <row r="104" spans="3:45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34"/>
        <v>0</v>
      </c>
      <c r="U104" s="16">
        <f t="shared" si="34"/>
        <v>0</v>
      </c>
      <c r="W104" s="16" t="str">
        <f t="shared" si="18"/>
        <v>7⁄16–16</v>
      </c>
      <c r="X104" s="16" t="str">
        <f t="shared" si="19"/>
        <v>UN</v>
      </c>
      <c r="Y104" s="16" t="str">
        <f t="shared" si="20"/>
        <v>3A</v>
      </c>
      <c r="Z104" s="16" t="str">
        <f>CONCATENATE(Table69[[#This Row],[Column1]]," ",Table69[[#This Row],[Column2]]," ",Table69[[#This Row],[Column3]])</f>
        <v>7⁄16–16 UN 3A</v>
      </c>
      <c r="AA104" s="16">
        <f t="shared" si="21"/>
        <v>0</v>
      </c>
      <c r="AB104" s="16">
        <f t="shared" si="22"/>
        <v>0.4375</v>
      </c>
      <c r="AC104" s="16">
        <f t="shared" si="23"/>
        <v>0.42809999999999998</v>
      </c>
      <c r="AD104" s="16" t="str">
        <f t="shared" si="24"/>
        <v>—</v>
      </c>
      <c r="AE104" s="16">
        <f t="shared" si="25"/>
        <v>0.39689999999999998</v>
      </c>
      <c r="AF104" s="16">
        <f t="shared" si="26"/>
        <v>0.39350000000000002</v>
      </c>
      <c r="AG104" s="16">
        <f t="shared" si="27"/>
        <v>0.36299999999999999</v>
      </c>
      <c r="AH104" s="16" t="str">
        <f t="shared" si="28"/>
        <v>3B</v>
      </c>
      <c r="AI104" s="16">
        <f t="shared" si="29"/>
        <v>0.37</v>
      </c>
      <c r="AJ104" s="16">
        <f t="shared" si="30"/>
        <v>0.38</v>
      </c>
      <c r="AK104" s="16">
        <f t="shared" si="31"/>
        <v>0.39689999999999998</v>
      </c>
      <c r="AL104" s="16">
        <f t="shared" si="32"/>
        <v>0.40139999999999998</v>
      </c>
      <c r="AM104" s="16">
        <f t="shared" si="33"/>
        <v>0.4375</v>
      </c>
      <c r="AR104" s="17"/>
      <c r="AS104" s="77"/>
    </row>
    <row r="105" spans="3:45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34"/>
        <v>7⁄16–18</v>
      </c>
      <c r="U105" s="16" t="str">
        <f t="shared" si="34"/>
        <v>UNS</v>
      </c>
      <c r="W105" s="16" t="str">
        <f t="shared" si="18"/>
        <v>7⁄16–18</v>
      </c>
      <c r="X105" s="16" t="str">
        <f t="shared" si="19"/>
        <v>UNS</v>
      </c>
      <c r="Y105" s="16" t="str">
        <f t="shared" si="20"/>
        <v>2A</v>
      </c>
      <c r="Z105" s="16" t="str">
        <f>CONCATENATE(Table69[[#This Row],[Column1]]," ",Table69[[#This Row],[Column2]]," ",Table69[[#This Row],[Column3]])</f>
        <v>7⁄16–18 UNS 2A</v>
      </c>
      <c r="AA105" s="16">
        <f t="shared" si="21"/>
        <v>1.2999999999999999E-3</v>
      </c>
      <c r="AB105" s="16">
        <f t="shared" si="22"/>
        <v>0.43619999999999998</v>
      </c>
      <c r="AC105" s="16">
        <f t="shared" si="23"/>
        <v>0.42749999999999999</v>
      </c>
      <c r="AD105" s="16" t="str">
        <f t="shared" si="24"/>
        <v>—</v>
      </c>
      <c r="AE105" s="16">
        <f t="shared" si="25"/>
        <v>0.40010000000000001</v>
      </c>
      <c r="AF105" s="16">
        <f t="shared" si="26"/>
        <v>0.39579999999999999</v>
      </c>
      <c r="AG105" s="16">
        <f t="shared" si="27"/>
        <v>0.37009999999999998</v>
      </c>
      <c r="AH105" s="16" t="str">
        <f t="shared" si="28"/>
        <v>2B</v>
      </c>
      <c r="AI105" s="16">
        <f t="shared" si="29"/>
        <v>0.377</v>
      </c>
      <c r="AJ105" s="16">
        <f t="shared" si="30"/>
        <v>0.39</v>
      </c>
      <c r="AK105" s="16">
        <f t="shared" si="31"/>
        <v>0.40139999999999998</v>
      </c>
      <c r="AL105" s="16">
        <f t="shared" si="32"/>
        <v>0.40699999999999997</v>
      </c>
      <c r="AM105" s="16">
        <f t="shared" si="33"/>
        <v>0.4375</v>
      </c>
      <c r="AR105" s="17"/>
      <c r="AS105" s="77"/>
    </row>
    <row r="106" spans="3:45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34"/>
        <v>7⁄16–20</v>
      </c>
      <c r="U106" s="16" t="str">
        <f t="shared" si="34"/>
        <v>UNF</v>
      </c>
      <c r="W106" s="16" t="str">
        <f t="shared" si="18"/>
        <v>7⁄16–20</v>
      </c>
      <c r="X106" s="16" t="str">
        <f t="shared" si="19"/>
        <v>UNF</v>
      </c>
      <c r="Y106" s="16" t="str">
        <f t="shared" si="20"/>
        <v>1A</v>
      </c>
      <c r="Z106" s="16" t="str">
        <f>CONCATENATE(Table69[[#This Row],[Column1]]," ",Table69[[#This Row],[Column2]]," ",Table69[[#This Row],[Column3]])</f>
        <v>7⁄16–20 UNF 1A</v>
      </c>
      <c r="AA106" s="16">
        <f t="shared" si="21"/>
        <v>1.2999999999999999E-3</v>
      </c>
      <c r="AB106" s="16">
        <f t="shared" si="22"/>
        <v>0.43619999999999998</v>
      </c>
      <c r="AC106" s="16">
        <f t="shared" si="23"/>
        <v>0.42399999999999999</v>
      </c>
      <c r="AD106" s="16" t="str">
        <f t="shared" si="24"/>
        <v>—</v>
      </c>
      <c r="AE106" s="16">
        <f t="shared" si="25"/>
        <v>0.4037</v>
      </c>
      <c r="AF106" s="16">
        <f t="shared" si="26"/>
        <v>0.39750000000000002</v>
      </c>
      <c r="AG106" s="16">
        <f t="shared" si="27"/>
        <v>0.37669999999999998</v>
      </c>
      <c r="AH106" s="16" t="str">
        <f t="shared" si="28"/>
        <v>1B</v>
      </c>
      <c r="AI106" s="16">
        <f t="shared" si="29"/>
        <v>0.38300000000000001</v>
      </c>
      <c r="AJ106" s="16">
        <f t="shared" si="30"/>
        <v>0.39500000000000002</v>
      </c>
      <c r="AK106" s="16">
        <f t="shared" si="31"/>
        <v>0.40500000000000003</v>
      </c>
      <c r="AL106" s="16">
        <f t="shared" si="32"/>
        <v>0.41310000000000002</v>
      </c>
      <c r="AM106" s="16">
        <f t="shared" si="33"/>
        <v>0.4375</v>
      </c>
      <c r="AR106" s="17"/>
      <c r="AS106" s="77"/>
    </row>
    <row r="107" spans="3:45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34"/>
        <v>0</v>
      </c>
      <c r="U107" s="16">
        <f t="shared" si="34"/>
        <v>0</v>
      </c>
      <c r="W107" s="16" t="str">
        <f t="shared" si="18"/>
        <v>7⁄16–20</v>
      </c>
      <c r="X107" s="16" t="str">
        <f t="shared" si="19"/>
        <v>UNF</v>
      </c>
      <c r="Y107" s="16" t="str">
        <f t="shared" si="20"/>
        <v>2A</v>
      </c>
      <c r="Z107" s="16" t="str">
        <f>CONCATENATE(Table69[[#This Row],[Column1]]," ",Table69[[#This Row],[Column2]]," ",Table69[[#This Row],[Column3]])</f>
        <v>7⁄16–20 UNF 2A</v>
      </c>
      <c r="AA107" s="16">
        <f t="shared" si="21"/>
        <v>1.2999999999999999E-3</v>
      </c>
      <c r="AB107" s="16">
        <f t="shared" si="22"/>
        <v>0.43619999999999998</v>
      </c>
      <c r="AC107" s="16">
        <f t="shared" si="23"/>
        <v>0.42809999999999998</v>
      </c>
      <c r="AD107" s="16" t="str">
        <f t="shared" si="24"/>
        <v>—</v>
      </c>
      <c r="AE107" s="16">
        <f t="shared" si="25"/>
        <v>0.4037</v>
      </c>
      <c r="AF107" s="16">
        <f t="shared" si="26"/>
        <v>0.39950000000000002</v>
      </c>
      <c r="AG107" s="16">
        <f t="shared" si="27"/>
        <v>0.37669999999999998</v>
      </c>
      <c r="AH107" s="16" t="str">
        <f t="shared" si="28"/>
        <v>2B</v>
      </c>
      <c r="AI107" s="16">
        <f t="shared" si="29"/>
        <v>0.38300000000000001</v>
      </c>
      <c r="AJ107" s="16">
        <f t="shared" si="30"/>
        <v>0.39500000000000002</v>
      </c>
      <c r="AK107" s="16">
        <f t="shared" si="31"/>
        <v>0.40500000000000003</v>
      </c>
      <c r="AL107" s="16">
        <f t="shared" si="32"/>
        <v>0.41039999999999999</v>
      </c>
      <c r="AM107" s="16">
        <f t="shared" si="33"/>
        <v>0.4375</v>
      </c>
      <c r="AR107" s="17"/>
      <c r="AS107" s="77"/>
    </row>
    <row r="108" spans="3:45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34"/>
        <v>0</v>
      </c>
      <c r="U108" s="16">
        <f t="shared" si="34"/>
        <v>0</v>
      </c>
      <c r="W108" s="16" t="str">
        <f t="shared" si="18"/>
        <v>7⁄16–20</v>
      </c>
      <c r="X108" s="16" t="str">
        <f t="shared" si="19"/>
        <v>UNF</v>
      </c>
      <c r="Y108" s="16" t="str">
        <f t="shared" si="20"/>
        <v>3A</v>
      </c>
      <c r="Z108" s="16" t="str">
        <f>CONCATENATE(Table69[[#This Row],[Column1]]," ",Table69[[#This Row],[Column2]]," ",Table69[[#This Row],[Column3]])</f>
        <v>7⁄16–20 UNF 3A</v>
      </c>
      <c r="AA108" s="16">
        <f t="shared" si="21"/>
        <v>0</v>
      </c>
      <c r="AB108" s="16">
        <f t="shared" si="22"/>
        <v>0.4375</v>
      </c>
      <c r="AC108" s="16">
        <f t="shared" si="23"/>
        <v>0.4294</v>
      </c>
      <c r="AD108" s="16" t="str">
        <f t="shared" si="24"/>
        <v>—</v>
      </c>
      <c r="AE108" s="16">
        <f t="shared" si="25"/>
        <v>0.40500000000000003</v>
      </c>
      <c r="AF108" s="16">
        <f t="shared" si="26"/>
        <v>0.40189999999999998</v>
      </c>
      <c r="AG108" s="16">
        <f t="shared" si="27"/>
        <v>0.378</v>
      </c>
      <c r="AH108" s="16" t="str">
        <f t="shared" si="28"/>
        <v>3B</v>
      </c>
      <c r="AI108" s="16">
        <f t="shared" si="29"/>
        <v>0.38300000000000001</v>
      </c>
      <c r="AJ108" s="16">
        <f t="shared" si="30"/>
        <v>0.3916</v>
      </c>
      <c r="AK108" s="16">
        <f t="shared" si="31"/>
        <v>0.40500000000000003</v>
      </c>
      <c r="AL108" s="16">
        <f t="shared" si="32"/>
        <v>0.40910000000000002</v>
      </c>
      <c r="AM108" s="16">
        <f t="shared" si="33"/>
        <v>0.4375</v>
      </c>
      <c r="AR108" s="17"/>
      <c r="AS108" s="77"/>
    </row>
    <row r="109" spans="3:45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34"/>
        <v>7⁄16–24</v>
      </c>
      <c r="U109" s="16" t="str">
        <f t="shared" si="34"/>
        <v>UNS</v>
      </c>
      <c r="W109" s="16" t="str">
        <f t="shared" si="18"/>
        <v>7⁄16–24</v>
      </c>
      <c r="X109" s="16" t="str">
        <f t="shared" si="19"/>
        <v>UNS</v>
      </c>
      <c r="Y109" s="16" t="str">
        <f t="shared" si="20"/>
        <v>2A</v>
      </c>
      <c r="Z109" s="16" t="str">
        <f>CONCATENATE(Table69[[#This Row],[Column1]]," ",Table69[[#This Row],[Column2]]," ",Table69[[#This Row],[Column3]])</f>
        <v>7⁄16–24 UNS 2A</v>
      </c>
      <c r="AA109" s="16">
        <f t="shared" si="21"/>
        <v>1.1000000000000001E-3</v>
      </c>
      <c r="AB109" s="16">
        <f t="shared" si="22"/>
        <v>0.43640000000000001</v>
      </c>
      <c r="AC109" s="16">
        <f t="shared" si="23"/>
        <v>0.42920000000000003</v>
      </c>
      <c r="AD109" s="16" t="str">
        <f t="shared" si="24"/>
        <v>—</v>
      </c>
      <c r="AE109" s="16">
        <f t="shared" si="25"/>
        <v>0.4093</v>
      </c>
      <c r="AF109" s="16">
        <f t="shared" si="26"/>
        <v>0.40550000000000003</v>
      </c>
      <c r="AG109" s="16">
        <f t="shared" si="27"/>
        <v>0.38679999999999998</v>
      </c>
      <c r="AH109" s="16" t="str">
        <f t="shared" si="28"/>
        <v>2B</v>
      </c>
      <c r="AI109" s="16">
        <f t="shared" si="29"/>
        <v>0.39200000000000002</v>
      </c>
      <c r="AJ109" s="16">
        <f t="shared" si="30"/>
        <v>0.40200000000000002</v>
      </c>
      <c r="AK109" s="16">
        <f t="shared" si="31"/>
        <v>0.41039999999999999</v>
      </c>
      <c r="AL109" s="16">
        <f t="shared" si="32"/>
        <v>0.4153</v>
      </c>
      <c r="AM109" s="16">
        <f t="shared" si="33"/>
        <v>0.4375</v>
      </c>
      <c r="AR109" s="17"/>
      <c r="AS109" s="77"/>
    </row>
    <row r="110" spans="3:45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34"/>
        <v>7⁄16–27</v>
      </c>
      <c r="U110" s="16" t="str">
        <f t="shared" si="34"/>
        <v>UNS</v>
      </c>
      <c r="W110" s="16" t="str">
        <f t="shared" si="18"/>
        <v>7⁄16–27</v>
      </c>
      <c r="X110" s="16" t="str">
        <f t="shared" si="19"/>
        <v>UNS</v>
      </c>
      <c r="Y110" s="16" t="str">
        <f t="shared" si="20"/>
        <v>2A</v>
      </c>
      <c r="Z110" s="16" t="str">
        <f>CONCATENATE(Table69[[#This Row],[Column1]]," ",Table69[[#This Row],[Column2]]," ",Table69[[#This Row],[Column3]])</f>
        <v>7⁄16–27 UNS 2A</v>
      </c>
      <c r="AA110" s="16">
        <f t="shared" si="21"/>
        <v>1.1000000000000001E-3</v>
      </c>
      <c r="AB110" s="16">
        <f t="shared" si="22"/>
        <v>0.43640000000000001</v>
      </c>
      <c r="AC110" s="16">
        <f t="shared" si="23"/>
        <v>0.42970000000000003</v>
      </c>
      <c r="AD110" s="16" t="str">
        <f t="shared" si="24"/>
        <v>—</v>
      </c>
      <c r="AE110" s="16">
        <f t="shared" si="25"/>
        <v>0.4123</v>
      </c>
      <c r="AF110" s="16">
        <f t="shared" si="26"/>
        <v>0.40870000000000001</v>
      </c>
      <c r="AG110" s="16">
        <f t="shared" si="27"/>
        <v>0.39229999999999998</v>
      </c>
      <c r="AH110" s="16" t="str">
        <f t="shared" si="28"/>
        <v>2B</v>
      </c>
      <c r="AI110" s="16">
        <f t="shared" si="29"/>
        <v>0.39700000000000002</v>
      </c>
      <c r="AJ110" s="16">
        <f t="shared" si="30"/>
        <v>0.40600000000000003</v>
      </c>
      <c r="AK110" s="16">
        <f t="shared" si="31"/>
        <v>0.41339999999999999</v>
      </c>
      <c r="AL110" s="16">
        <f t="shared" si="32"/>
        <v>0.41810000000000003</v>
      </c>
      <c r="AM110" s="16">
        <f t="shared" si="33"/>
        <v>0.4375</v>
      </c>
      <c r="AR110" s="17"/>
      <c r="AS110" s="77"/>
    </row>
    <row r="111" spans="3:45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34"/>
        <v>7⁄16–28</v>
      </c>
      <c r="U111" s="16" t="str">
        <f t="shared" si="34"/>
        <v>UNEF</v>
      </c>
      <c r="W111" s="16" t="str">
        <f t="shared" si="18"/>
        <v>7⁄16–28</v>
      </c>
      <c r="X111" s="16" t="str">
        <f t="shared" si="19"/>
        <v>UNEF</v>
      </c>
      <c r="Y111" s="16" t="str">
        <f t="shared" si="20"/>
        <v>2A</v>
      </c>
      <c r="Z111" s="16" t="str">
        <f>CONCATENATE(Table69[[#This Row],[Column1]]," ",Table69[[#This Row],[Column2]]," ",Table69[[#This Row],[Column3]])</f>
        <v>7⁄16–28 UNEF 2A</v>
      </c>
      <c r="AA111" s="16">
        <f t="shared" si="21"/>
        <v>1.1000000000000001E-3</v>
      </c>
      <c r="AB111" s="16">
        <f t="shared" si="22"/>
        <v>0.43640000000000001</v>
      </c>
      <c r="AC111" s="16">
        <f t="shared" si="23"/>
        <v>0.4299</v>
      </c>
      <c r="AD111" s="16" t="str">
        <f t="shared" si="24"/>
        <v>—</v>
      </c>
      <c r="AE111" s="16">
        <f t="shared" si="25"/>
        <v>0.41320000000000001</v>
      </c>
      <c r="AF111" s="16">
        <f t="shared" si="26"/>
        <v>0.40960000000000002</v>
      </c>
      <c r="AG111" s="16">
        <f t="shared" si="27"/>
        <v>0.39379999999999998</v>
      </c>
      <c r="AH111" s="16" t="str">
        <f t="shared" si="28"/>
        <v>2B</v>
      </c>
      <c r="AI111" s="16">
        <f t="shared" si="29"/>
        <v>0.39900000000000002</v>
      </c>
      <c r="AJ111" s="16">
        <f t="shared" si="30"/>
        <v>0.40699999999999997</v>
      </c>
      <c r="AK111" s="16">
        <f t="shared" si="31"/>
        <v>0.4143</v>
      </c>
      <c r="AL111" s="16">
        <f t="shared" si="32"/>
        <v>0.41889999999999999</v>
      </c>
      <c r="AM111" s="16">
        <f t="shared" si="33"/>
        <v>0.4375</v>
      </c>
      <c r="AR111" s="17"/>
      <c r="AS111" s="77"/>
    </row>
    <row r="112" spans="3:45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34"/>
        <v>0</v>
      </c>
      <c r="U112" s="16">
        <f t="shared" si="34"/>
        <v>0</v>
      </c>
      <c r="W112" s="16" t="str">
        <f t="shared" si="18"/>
        <v>7⁄16–28</v>
      </c>
      <c r="X112" s="16" t="str">
        <f t="shared" si="19"/>
        <v>UNEF</v>
      </c>
      <c r="Y112" s="16" t="str">
        <f t="shared" si="20"/>
        <v>3A</v>
      </c>
      <c r="Z112" s="16" t="str">
        <f>CONCATENATE(Table69[[#This Row],[Column1]]," ",Table69[[#This Row],[Column2]]," ",Table69[[#This Row],[Column3]])</f>
        <v>7⁄16–28 UNEF 3A</v>
      </c>
      <c r="AA112" s="16">
        <f t="shared" si="21"/>
        <v>0</v>
      </c>
      <c r="AB112" s="16">
        <f t="shared" si="22"/>
        <v>0.4375</v>
      </c>
      <c r="AC112" s="16">
        <f t="shared" si="23"/>
        <v>0.43099999999999999</v>
      </c>
      <c r="AD112" s="16" t="str">
        <f t="shared" si="24"/>
        <v>—</v>
      </c>
      <c r="AE112" s="16">
        <f t="shared" si="25"/>
        <v>0.4143</v>
      </c>
      <c r="AF112" s="16">
        <f t="shared" si="26"/>
        <v>0.41160000000000002</v>
      </c>
      <c r="AG112" s="16">
        <f t="shared" si="27"/>
        <v>0.39489999999999997</v>
      </c>
      <c r="AH112" s="16" t="str">
        <f t="shared" si="28"/>
        <v>3B</v>
      </c>
      <c r="AI112" s="16">
        <f t="shared" si="29"/>
        <v>0.39900000000000002</v>
      </c>
      <c r="AJ112" s="16">
        <f t="shared" si="30"/>
        <v>0.40510000000000002</v>
      </c>
      <c r="AK112" s="16">
        <f t="shared" si="31"/>
        <v>0.4143</v>
      </c>
      <c r="AL112" s="16">
        <f t="shared" si="32"/>
        <v>0.4178</v>
      </c>
      <c r="AM112" s="16">
        <f t="shared" si="33"/>
        <v>0.4375</v>
      </c>
      <c r="AR112" s="17"/>
      <c r="AS112" s="77"/>
    </row>
    <row r="113" spans="3:45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34"/>
        <v>7⁄16–32</v>
      </c>
      <c r="U113" s="16" t="str">
        <f t="shared" si="34"/>
        <v>UN</v>
      </c>
      <c r="W113" s="16" t="str">
        <f t="shared" si="18"/>
        <v>7⁄16–32</v>
      </c>
      <c r="X113" s="16" t="str">
        <f t="shared" si="19"/>
        <v>UN</v>
      </c>
      <c r="Y113" s="16" t="str">
        <f t="shared" si="20"/>
        <v>2A</v>
      </c>
      <c r="Z113" s="16" t="str">
        <f>CONCATENATE(Table69[[#This Row],[Column1]]," ",Table69[[#This Row],[Column2]]," ",Table69[[#This Row],[Column3]])</f>
        <v>7⁄16–32 UN 2A</v>
      </c>
      <c r="AA113" s="16">
        <f t="shared" si="21"/>
        <v>1E-3</v>
      </c>
      <c r="AB113" s="16">
        <f t="shared" si="22"/>
        <v>0.4365</v>
      </c>
      <c r="AC113" s="16">
        <f t="shared" si="23"/>
        <v>0.43049999999999999</v>
      </c>
      <c r="AD113" s="16" t="str">
        <f t="shared" si="24"/>
        <v>—</v>
      </c>
      <c r="AE113" s="16">
        <f t="shared" si="25"/>
        <v>0.41620000000000001</v>
      </c>
      <c r="AF113" s="16">
        <f t="shared" si="26"/>
        <v>0.4128</v>
      </c>
      <c r="AG113" s="16">
        <f t="shared" si="27"/>
        <v>0.39929999999999999</v>
      </c>
      <c r="AH113" s="16" t="str">
        <f t="shared" si="28"/>
        <v>2B</v>
      </c>
      <c r="AI113" s="16">
        <f t="shared" si="29"/>
        <v>0.40400000000000003</v>
      </c>
      <c r="AJ113" s="16">
        <f t="shared" si="30"/>
        <v>0.41099999999999998</v>
      </c>
      <c r="AK113" s="16">
        <f t="shared" si="31"/>
        <v>0.41720000000000002</v>
      </c>
      <c r="AL113" s="16">
        <f t="shared" si="32"/>
        <v>0.42159999999999997</v>
      </c>
      <c r="AM113" s="16">
        <f t="shared" si="33"/>
        <v>0.4375</v>
      </c>
      <c r="AR113" s="17"/>
      <c r="AS113" s="77"/>
    </row>
    <row r="114" spans="3:45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34"/>
        <v>0</v>
      </c>
      <c r="U114" s="16">
        <f t="shared" si="34"/>
        <v>0</v>
      </c>
      <c r="W114" s="16" t="str">
        <f t="shared" si="18"/>
        <v>7⁄16–32</v>
      </c>
      <c r="X114" s="16" t="str">
        <f t="shared" si="19"/>
        <v>UN</v>
      </c>
      <c r="Y114" s="16" t="str">
        <f t="shared" si="20"/>
        <v>3A</v>
      </c>
      <c r="Z114" s="16" t="str">
        <f>CONCATENATE(Table69[[#This Row],[Column1]]," ",Table69[[#This Row],[Column2]]," ",Table69[[#This Row],[Column3]])</f>
        <v>7⁄16–32 UN 3A</v>
      </c>
      <c r="AA114" s="16">
        <f t="shared" si="21"/>
        <v>0</v>
      </c>
      <c r="AB114" s="16">
        <f t="shared" si="22"/>
        <v>0.4375</v>
      </c>
      <c r="AC114" s="16">
        <f t="shared" si="23"/>
        <v>0.43149999999999999</v>
      </c>
      <c r="AD114" s="16" t="str">
        <f t="shared" si="24"/>
        <v>—</v>
      </c>
      <c r="AE114" s="16">
        <f t="shared" si="25"/>
        <v>0.41720000000000002</v>
      </c>
      <c r="AF114" s="16">
        <f t="shared" si="26"/>
        <v>0.41470000000000001</v>
      </c>
      <c r="AG114" s="16">
        <f t="shared" si="27"/>
        <v>0.40029999999999999</v>
      </c>
      <c r="AH114" s="16" t="str">
        <f t="shared" si="28"/>
        <v>3B</v>
      </c>
      <c r="AI114" s="16">
        <f t="shared" si="29"/>
        <v>0.40400000000000003</v>
      </c>
      <c r="AJ114" s="16">
        <f t="shared" si="30"/>
        <v>0.40939999999999999</v>
      </c>
      <c r="AK114" s="16">
        <f t="shared" si="31"/>
        <v>0.41720000000000002</v>
      </c>
      <c r="AL114" s="16">
        <f t="shared" si="32"/>
        <v>0.42049999999999998</v>
      </c>
      <c r="AM114" s="16">
        <f t="shared" si="33"/>
        <v>0.4375</v>
      </c>
      <c r="AR114" s="17"/>
      <c r="AS114" s="77"/>
    </row>
    <row r="115" spans="3:45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34"/>
        <v>1⁄2–12</v>
      </c>
      <c r="U115" s="16" t="str">
        <f t="shared" si="34"/>
        <v>UNS</v>
      </c>
      <c r="W115" s="16" t="str">
        <f t="shared" si="18"/>
        <v>1⁄2–12</v>
      </c>
      <c r="X115" s="16" t="str">
        <f t="shared" si="19"/>
        <v>UNS</v>
      </c>
      <c r="Y115" s="16" t="str">
        <f t="shared" si="20"/>
        <v>2A</v>
      </c>
      <c r="Z115" s="16" t="str">
        <f>CONCATENATE(Table69[[#This Row],[Column1]]," ",Table69[[#This Row],[Column2]]," ",Table69[[#This Row],[Column3]])</f>
        <v>1⁄2–12 UNS 2A</v>
      </c>
      <c r="AA115" s="16">
        <f t="shared" si="21"/>
        <v>1.6000000000000001E-3</v>
      </c>
      <c r="AB115" s="16">
        <f t="shared" si="22"/>
        <v>0.49840000000000001</v>
      </c>
      <c r="AC115" s="16">
        <f t="shared" si="23"/>
        <v>0.48699999999999999</v>
      </c>
      <c r="AD115" s="16" t="str">
        <f t="shared" si="24"/>
        <v>—</v>
      </c>
      <c r="AE115" s="16">
        <f t="shared" si="25"/>
        <v>0.44429999999999997</v>
      </c>
      <c r="AF115" s="16">
        <f t="shared" si="26"/>
        <v>0.43890000000000001</v>
      </c>
      <c r="AG115" s="16">
        <f t="shared" si="27"/>
        <v>0.3992</v>
      </c>
      <c r="AH115" s="16" t="str">
        <f t="shared" si="28"/>
        <v>2B</v>
      </c>
      <c r="AI115" s="16">
        <f t="shared" si="29"/>
        <v>0.41</v>
      </c>
      <c r="AJ115" s="16">
        <f t="shared" si="30"/>
        <v>0.42799999999999999</v>
      </c>
      <c r="AK115" s="16">
        <f t="shared" si="31"/>
        <v>0.44590000000000002</v>
      </c>
      <c r="AL115" s="16">
        <f t="shared" si="32"/>
        <v>0.45290000000000002</v>
      </c>
      <c r="AM115" s="16">
        <f t="shared" si="33"/>
        <v>0.5</v>
      </c>
      <c r="AR115" s="17"/>
      <c r="AS115" s="77"/>
    </row>
    <row r="116" spans="3:45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34"/>
        <v>0</v>
      </c>
      <c r="U116" s="16">
        <f t="shared" si="34"/>
        <v>0</v>
      </c>
      <c r="W116" s="16" t="str">
        <f t="shared" si="18"/>
        <v>1⁄2–12</v>
      </c>
      <c r="X116" s="16" t="str">
        <f t="shared" si="19"/>
        <v>UNS</v>
      </c>
      <c r="Y116" s="16" t="str">
        <f t="shared" si="20"/>
        <v>3A</v>
      </c>
      <c r="Z116" s="16" t="str">
        <f>CONCATENATE(Table69[[#This Row],[Column1]]," ",Table69[[#This Row],[Column2]]," ",Table69[[#This Row],[Column3]])</f>
        <v>1⁄2–12 UNS 3A</v>
      </c>
      <c r="AA116" s="16">
        <f t="shared" si="21"/>
        <v>0</v>
      </c>
      <c r="AB116" s="16">
        <f t="shared" si="22"/>
        <v>0.5</v>
      </c>
      <c r="AC116" s="16">
        <f t="shared" si="23"/>
        <v>0.48859999999999998</v>
      </c>
      <c r="AD116" s="16" t="str">
        <f t="shared" si="24"/>
        <v>—</v>
      </c>
      <c r="AE116" s="16">
        <f t="shared" si="25"/>
        <v>0.44590000000000002</v>
      </c>
      <c r="AF116" s="16">
        <f t="shared" si="26"/>
        <v>0.44190000000000002</v>
      </c>
      <c r="AG116" s="16">
        <f t="shared" si="27"/>
        <v>0.40079999999999999</v>
      </c>
      <c r="AH116" s="16" t="str">
        <f t="shared" si="28"/>
        <v>3B</v>
      </c>
      <c r="AI116" s="16">
        <f t="shared" si="29"/>
        <v>0.41</v>
      </c>
      <c r="AJ116" s="16">
        <f t="shared" si="30"/>
        <v>0.42230000000000001</v>
      </c>
      <c r="AK116" s="16">
        <f t="shared" si="31"/>
        <v>0.44590000000000002</v>
      </c>
      <c r="AL116" s="16">
        <f t="shared" si="32"/>
        <v>0.4511</v>
      </c>
      <c r="AM116" s="16">
        <f t="shared" si="33"/>
        <v>0.5</v>
      </c>
      <c r="AR116" s="17"/>
      <c r="AS116" s="77"/>
    </row>
    <row r="117" spans="3:45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34"/>
        <v>1⁄2–13</v>
      </c>
      <c r="U117" s="16" t="str">
        <f t="shared" si="34"/>
        <v>UNC</v>
      </c>
      <c r="W117" s="16" t="str">
        <f t="shared" si="18"/>
        <v>1⁄2–13</v>
      </c>
      <c r="X117" s="16" t="str">
        <f t="shared" si="19"/>
        <v>UNC</v>
      </c>
      <c r="Y117" s="16" t="str">
        <f t="shared" si="20"/>
        <v>1A</v>
      </c>
      <c r="Z117" s="16" t="str">
        <f>CONCATENATE(Table69[[#This Row],[Column1]]," ",Table69[[#This Row],[Column2]]," ",Table69[[#This Row],[Column3]])</f>
        <v>1⁄2–13 UNC 1A</v>
      </c>
      <c r="AA117" s="16">
        <f t="shared" si="21"/>
        <v>1.5E-3</v>
      </c>
      <c r="AB117" s="16">
        <f t="shared" si="22"/>
        <v>0.4985</v>
      </c>
      <c r="AC117" s="16">
        <f t="shared" si="23"/>
        <v>0.48220000000000002</v>
      </c>
      <c r="AD117" s="16" t="str">
        <f t="shared" si="24"/>
        <v>—</v>
      </c>
      <c r="AE117" s="16">
        <f t="shared" si="25"/>
        <v>0.44850000000000001</v>
      </c>
      <c r="AF117" s="16">
        <f t="shared" si="26"/>
        <v>0.44109999999999999</v>
      </c>
      <c r="AG117" s="16">
        <f t="shared" si="27"/>
        <v>0.40689999999999998</v>
      </c>
      <c r="AH117" s="16" t="str">
        <f t="shared" si="28"/>
        <v>1B</v>
      </c>
      <c r="AI117" s="16">
        <f t="shared" si="29"/>
        <v>0.41699999999999998</v>
      </c>
      <c r="AJ117" s="16">
        <f t="shared" si="30"/>
        <v>0.434</v>
      </c>
      <c r="AK117" s="16">
        <f t="shared" si="31"/>
        <v>0.45</v>
      </c>
      <c r="AL117" s="16">
        <f t="shared" si="32"/>
        <v>0.4597</v>
      </c>
      <c r="AM117" s="16">
        <f t="shared" si="33"/>
        <v>0.5</v>
      </c>
      <c r="AR117" s="17"/>
      <c r="AS117" s="77"/>
    </row>
    <row r="118" spans="3:45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34"/>
        <v>0</v>
      </c>
      <c r="U118" s="16">
        <f t="shared" si="34"/>
        <v>0</v>
      </c>
      <c r="W118" s="16" t="str">
        <f t="shared" si="18"/>
        <v>1⁄2–13</v>
      </c>
      <c r="X118" s="16" t="str">
        <f t="shared" si="19"/>
        <v>UNC</v>
      </c>
      <c r="Y118" s="16" t="str">
        <f t="shared" si="20"/>
        <v>2A</v>
      </c>
      <c r="Z118" s="16" t="str">
        <f>CONCATENATE(Table69[[#This Row],[Column1]]," ",Table69[[#This Row],[Column2]]," ",Table69[[#This Row],[Column3]])</f>
        <v>1⁄2–13 UNC 2A</v>
      </c>
      <c r="AA118" s="16">
        <f t="shared" si="21"/>
        <v>1.5E-3</v>
      </c>
      <c r="AB118" s="16">
        <f t="shared" si="22"/>
        <v>0.4985</v>
      </c>
      <c r="AC118" s="16">
        <f t="shared" si="23"/>
        <v>0.48759999999999998</v>
      </c>
      <c r="AD118" s="16">
        <f t="shared" si="24"/>
        <v>0.48220000000000002</v>
      </c>
      <c r="AE118" s="16">
        <f t="shared" si="25"/>
        <v>0.44850000000000001</v>
      </c>
      <c r="AF118" s="16">
        <f t="shared" si="26"/>
        <v>0.44350000000000001</v>
      </c>
      <c r="AG118" s="16">
        <f t="shared" si="27"/>
        <v>0.40689999999999998</v>
      </c>
      <c r="AH118" s="16" t="str">
        <f t="shared" si="28"/>
        <v>2B</v>
      </c>
      <c r="AI118" s="16">
        <f t="shared" si="29"/>
        <v>0.41699999999999998</v>
      </c>
      <c r="AJ118" s="16">
        <f t="shared" si="30"/>
        <v>0.434</v>
      </c>
      <c r="AK118" s="16">
        <f t="shared" si="31"/>
        <v>0.45</v>
      </c>
      <c r="AL118" s="16">
        <f t="shared" si="32"/>
        <v>0.45650000000000002</v>
      </c>
      <c r="AM118" s="16">
        <f t="shared" si="33"/>
        <v>0.5</v>
      </c>
      <c r="AR118" s="17"/>
      <c r="AS118" s="77"/>
    </row>
    <row r="119" spans="3:45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34"/>
        <v>0</v>
      </c>
      <c r="U119" s="16">
        <f t="shared" si="34"/>
        <v>0</v>
      </c>
      <c r="W119" s="16" t="str">
        <f t="shared" si="18"/>
        <v>1⁄2–13</v>
      </c>
      <c r="X119" s="16" t="str">
        <f t="shared" si="19"/>
        <v>UNC</v>
      </c>
      <c r="Y119" s="16" t="str">
        <f t="shared" si="20"/>
        <v>3A</v>
      </c>
      <c r="Z119" s="16" t="str">
        <f>CONCATENATE(Table69[[#This Row],[Column1]]," ",Table69[[#This Row],[Column2]]," ",Table69[[#This Row],[Column3]])</f>
        <v>1⁄2–13 UNC 3A</v>
      </c>
      <c r="AA119" s="16">
        <f t="shared" si="21"/>
        <v>0</v>
      </c>
      <c r="AB119" s="16">
        <f t="shared" si="22"/>
        <v>0.5</v>
      </c>
      <c r="AC119" s="16">
        <f t="shared" si="23"/>
        <v>0.48909999999999998</v>
      </c>
      <c r="AD119" s="16" t="str">
        <f t="shared" si="24"/>
        <v>—</v>
      </c>
      <c r="AE119" s="16">
        <f t="shared" si="25"/>
        <v>0.45</v>
      </c>
      <c r="AF119" s="16">
        <f t="shared" si="26"/>
        <v>0.44629999999999997</v>
      </c>
      <c r="AG119" s="16">
        <f t="shared" si="27"/>
        <v>0.40839999999999999</v>
      </c>
      <c r="AH119" s="16" t="str">
        <f t="shared" si="28"/>
        <v>3B</v>
      </c>
      <c r="AI119" s="16">
        <f t="shared" si="29"/>
        <v>0.41699999999999998</v>
      </c>
      <c r="AJ119" s="16">
        <f t="shared" si="30"/>
        <v>0.4284</v>
      </c>
      <c r="AK119" s="16">
        <f t="shared" si="31"/>
        <v>0.45</v>
      </c>
      <c r="AL119" s="16">
        <f t="shared" si="32"/>
        <v>0.45479999999999998</v>
      </c>
      <c r="AM119" s="16">
        <f t="shared" si="33"/>
        <v>0.5</v>
      </c>
      <c r="AR119" s="17"/>
      <c r="AS119" s="77"/>
    </row>
    <row r="120" spans="3:45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34"/>
        <v>1⁄2–14</v>
      </c>
      <c r="U120" s="16" t="str">
        <f t="shared" si="34"/>
        <v>UNS</v>
      </c>
      <c r="W120" s="16" t="str">
        <f t="shared" si="18"/>
        <v>1⁄2–14</v>
      </c>
      <c r="X120" s="16" t="str">
        <f t="shared" si="19"/>
        <v>UNS</v>
      </c>
      <c r="Y120" s="16" t="str">
        <f t="shared" si="20"/>
        <v>2A</v>
      </c>
      <c r="Z120" s="16" t="str">
        <f>CONCATENATE(Table69[[#This Row],[Column1]]," ",Table69[[#This Row],[Column2]]," ",Table69[[#This Row],[Column3]])</f>
        <v>1⁄2–14 UNS 2A</v>
      </c>
      <c r="AA120" s="16">
        <f t="shared" si="21"/>
        <v>1.5E-3</v>
      </c>
      <c r="AB120" s="16">
        <f t="shared" si="22"/>
        <v>0.4985</v>
      </c>
      <c r="AC120" s="16">
        <f t="shared" si="23"/>
        <v>0.48820000000000002</v>
      </c>
      <c r="AD120" s="16" t="str">
        <f t="shared" si="24"/>
        <v>—</v>
      </c>
      <c r="AE120" s="16">
        <f t="shared" si="25"/>
        <v>0.4521</v>
      </c>
      <c r="AF120" s="16">
        <f t="shared" si="26"/>
        <v>0.4471</v>
      </c>
      <c r="AG120" s="16">
        <f t="shared" si="27"/>
        <v>0.41349999999999998</v>
      </c>
      <c r="AH120" s="16" t="str">
        <f t="shared" si="28"/>
        <v>2B</v>
      </c>
      <c r="AI120" s="16">
        <f t="shared" si="29"/>
        <v>0.42299999999999999</v>
      </c>
      <c r="AJ120" s="16">
        <f t="shared" si="30"/>
        <v>0.438</v>
      </c>
      <c r="AK120" s="16">
        <f t="shared" si="31"/>
        <v>0.4536</v>
      </c>
      <c r="AL120" s="16">
        <f t="shared" si="32"/>
        <v>0.46010000000000001</v>
      </c>
      <c r="AM120" s="16">
        <f t="shared" si="33"/>
        <v>0.5</v>
      </c>
      <c r="AR120" s="17"/>
      <c r="AS120" s="77"/>
    </row>
    <row r="121" spans="3:45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34"/>
        <v>1⁄2–16</v>
      </c>
      <c r="U121" s="16" t="str">
        <f t="shared" si="34"/>
        <v>UN</v>
      </c>
      <c r="W121" s="16" t="str">
        <f t="shared" si="18"/>
        <v>1⁄2–16</v>
      </c>
      <c r="X121" s="16" t="str">
        <f t="shared" si="19"/>
        <v>UN</v>
      </c>
      <c r="Y121" s="16" t="str">
        <f t="shared" si="20"/>
        <v>2A</v>
      </c>
      <c r="Z121" s="16" t="str">
        <f>CONCATENATE(Table69[[#This Row],[Column1]]," ",Table69[[#This Row],[Column2]]," ",Table69[[#This Row],[Column3]])</f>
        <v>1⁄2–16 UN 2A</v>
      </c>
      <c r="AA121" s="16">
        <f t="shared" si="21"/>
        <v>1.4E-3</v>
      </c>
      <c r="AB121" s="16">
        <f t="shared" si="22"/>
        <v>0.49859999999999999</v>
      </c>
      <c r="AC121" s="16">
        <f t="shared" si="23"/>
        <v>0.48920000000000002</v>
      </c>
      <c r="AD121" s="16" t="str">
        <f t="shared" si="24"/>
        <v>—</v>
      </c>
      <c r="AE121" s="16">
        <f t="shared" si="25"/>
        <v>0.45800000000000002</v>
      </c>
      <c r="AF121" s="16">
        <f t="shared" si="26"/>
        <v>0.45329999999999998</v>
      </c>
      <c r="AG121" s="16">
        <f t="shared" si="27"/>
        <v>0.42409999999999998</v>
      </c>
      <c r="AH121" s="16" t="str">
        <f t="shared" si="28"/>
        <v>2B</v>
      </c>
      <c r="AI121" s="16">
        <f t="shared" si="29"/>
        <v>0.432</v>
      </c>
      <c r="AJ121" s="16">
        <f t="shared" si="30"/>
        <v>0.44600000000000001</v>
      </c>
      <c r="AK121" s="16">
        <f t="shared" si="31"/>
        <v>0.45939999999999998</v>
      </c>
      <c r="AL121" s="16">
        <f t="shared" si="32"/>
        <v>0.46550000000000002</v>
      </c>
      <c r="AM121" s="16">
        <f t="shared" si="33"/>
        <v>0.5</v>
      </c>
      <c r="AR121" s="17"/>
      <c r="AS121" s="77"/>
    </row>
    <row r="122" spans="3:45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34"/>
        <v>0</v>
      </c>
      <c r="U122" s="16">
        <f t="shared" si="34"/>
        <v>0</v>
      </c>
      <c r="W122" s="16" t="str">
        <f t="shared" si="18"/>
        <v>1⁄2–16</v>
      </c>
      <c r="X122" s="16" t="str">
        <f t="shared" si="19"/>
        <v>UN</v>
      </c>
      <c r="Y122" s="16" t="str">
        <f t="shared" si="20"/>
        <v>3A</v>
      </c>
      <c r="Z122" s="16" t="str">
        <f>CONCATENATE(Table69[[#This Row],[Column1]]," ",Table69[[#This Row],[Column2]]," ",Table69[[#This Row],[Column3]])</f>
        <v>1⁄2–16 UN 3A</v>
      </c>
      <c r="AA122" s="16">
        <f t="shared" si="21"/>
        <v>0</v>
      </c>
      <c r="AB122" s="16">
        <f t="shared" si="22"/>
        <v>0.5</v>
      </c>
      <c r="AC122" s="16">
        <f t="shared" si="23"/>
        <v>0.49059999999999998</v>
      </c>
      <c r="AD122" s="16" t="str">
        <f t="shared" si="24"/>
        <v>—</v>
      </c>
      <c r="AE122" s="16">
        <f t="shared" si="25"/>
        <v>0.45939999999999998</v>
      </c>
      <c r="AF122" s="16">
        <f t="shared" si="26"/>
        <v>0.45590000000000003</v>
      </c>
      <c r="AG122" s="16">
        <f t="shared" si="27"/>
        <v>0.42549999999999999</v>
      </c>
      <c r="AH122" s="16" t="str">
        <f t="shared" si="28"/>
        <v>3B</v>
      </c>
      <c r="AI122" s="16">
        <f t="shared" si="29"/>
        <v>0.432</v>
      </c>
      <c r="AJ122" s="16">
        <f t="shared" si="30"/>
        <v>0.44190000000000002</v>
      </c>
      <c r="AK122" s="16">
        <f t="shared" si="31"/>
        <v>0.45939999999999998</v>
      </c>
      <c r="AL122" s="16">
        <f t="shared" si="32"/>
        <v>0.46400000000000002</v>
      </c>
      <c r="AM122" s="16">
        <f t="shared" si="33"/>
        <v>0.5</v>
      </c>
      <c r="AR122" s="17"/>
      <c r="AS122" s="77"/>
    </row>
    <row r="123" spans="3:45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34"/>
        <v>1⁄2–18</v>
      </c>
      <c r="U123" s="16" t="str">
        <f t="shared" si="34"/>
        <v>UNS</v>
      </c>
      <c r="W123" s="16" t="str">
        <f t="shared" si="18"/>
        <v>1⁄2–18</v>
      </c>
      <c r="X123" s="16" t="str">
        <f t="shared" si="19"/>
        <v>UNS</v>
      </c>
      <c r="Y123" s="16" t="str">
        <f t="shared" si="20"/>
        <v>2A</v>
      </c>
      <c r="Z123" s="16" t="str">
        <f>CONCATENATE(Table69[[#This Row],[Column1]]," ",Table69[[#This Row],[Column2]]," ",Table69[[#This Row],[Column3]])</f>
        <v>1⁄2–18 UNS 2A</v>
      </c>
      <c r="AA123" s="16">
        <f t="shared" si="21"/>
        <v>1.2999999999999999E-3</v>
      </c>
      <c r="AB123" s="16">
        <f t="shared" si="22"/>
        <v>0.49869999999999998</v>
      </c>
      <c r="AC123" s="16">
        <f t="shared" si="23"/>
        <v>0.49</v>
      </c>
      <c r="AD123" s="16" t="str">
        <f t="shared" si="24"/>
        <v>—</v>
      </c>
      <c r="AE123" s="16">
        <f t="shared" si="25"/>
        <v>0.46260000000000001</v>
      </c>
      <c r="AF123" s="16">
        <f t="shared" si="26"/>
        <v>0.4582</v>
      </c>
      <c r="AG123" s="16">
        <f t="shared" si="27"/>
        <v>0.43259999999999998</v>
      </c>
      <c r="AH123" s="16" t="str">
        <f t="shared" si="28"/>
        <v>2B</v>
      </c>
      <c r="AI123" s="16">
        <f t="shared" si="29"/>
        <v>0.44</v>
      </c>
      <c r="AJ123" s="16">
        <f t="shared" si="30"/>
        <v>0.45300000000000001</v>
      </c>
      <c r="AK123" s="16">
        <f t="shared" si="31"/>
        <v>0.46389999999999998</v>
      </c>
      <c r="AL123" s="16">
        <f t="shared" si="32"/>
        <v>0.46970000000000001</v>
      </c>
      <c r="AM123" s="16">
        <f t="shared" si="33"/>
        <v>0.5</v>
      </c>
      <c r="AR123" s="17"/>
      <c r="AS123" s="77"/>
    </row>
    <row r="124" spans="3:45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34"/>
        <v>1⁄2–20</v>
      </c>
      <c r="U124" s="16" t="str">
        <f t="shared" si="34"/>
        <v>UNF</v>
      </c>
      <c r="W124" s="16" t="str">
        <f t="shared" si="18"/>
        <v>1⁄2–20</v>
      </c>
      <c r="X124" s="16" t="str">
        <f t="shared" si="19"/>
        <v>UNF</v>
      </c>
      <c r="Y124" s="16" t="str">
        <f t="shared" si="20"/>
        <v>1A</v>
      </c>
      <c r="Z124" s="16" t="str">
        <f>CONCATENATE(Table69[[#This Row],[Column1]]," ",Table69[[#This Row],[Column2]]," ",Table69[[#This Row],[Column3]])</f>
        <v>1⁄2–20 UNF 1A</v>
      </c>
      <c r="AA124" s="16">
        <f t="shared" si="21"/>
        <v>1.2999999999999999E-3</v>
      </c>
      <c r="AB124" s="16">
        <f t="shared" si="22"/>
        <v>0.49869999999999998</v>
      </c>
      <c r="AC124" s="16">
        <f t="shared" si="23"/>
        <v>0.48649999999999999</v>
      </c>
      <c r="AD124" s="16" t="str">
        <f t="shared" si="24"/>
        <v>—</v>
      </c>
      <c r="AE124" s="16">
        <f t="shared" si="25"/>
        <v>0.4662</v>
      </c>
      <c r="AF124" s="16">
        <f t="shared" si="26"/>
        <v>0.45979999999999999</v>
      </c>
      <c r="AG124" s="16">
        <f t="shared" si="27"/>
        <v>0.43919999999999998</v>
      </c>
      <c r="AH124" s="16" t="str">
        <f t="shared" si="28"/>
        <v>1B</v>
      </c>
      <c r="AI124" s="16">
        <f t="shared" si="29"/>
        <v>0.44600000000000001</v>
      </c>
      <c r="AJ124" s="16">
        <f t="shared" si="30"/>
        <v>0.45700000000000002</v>
      </c>
      <c r="AK124" s="16">
        <f t="shared" si="31"/>
        <v>0.46750000000000003</v>
      </c>
      <c r="AL124" s="16">
        <f t="shared" si="32"/>
        <v>0.47589999999999999</v>
      </c>
      <c r="AM124" s="16">
        <f t="shared" si="33"/>
        <v>0.5</v>
      </c>
      <c r="AR124" s="17"/>
      <c r="AS124" s="77"/>
    </row>
    <row r="125" spans="3:45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34"/>
        <v>0</v>
      </c>
      <c r="U125" s="16">
        <f t="shared" si="34"/>
        <v>0</v>
      </c>
      <c r="W125" s="16" t="str">
        <f t="shared" si="18"/>
        <v>1⁄2–20</v>
      </c>
      <c r="X125" s="16" t="str">
        <f t="shared" si="19"/>
        <v>UNF</v>
      </c>
      <c r="Y125" s="16" t="str">
        <f t="shared" si="20"/>
        <v>2A</v>
      </c>
      <c r="Z125" s="16" t="str">
        <f>CONCATENATE(Table69[[#This Row],[Column1]]," ",Table69[[#This Row],[Column2]]," ",Table69[[#This Row],[Column3]])</f>
        <v>1⁄2–20 UNF 2A</v>
      </c>
      <c r="AA125" s="16">
        <f t="shared" si="21"/>
        <v>1.2999999999999999E-3</v>
      </c>
      <c r="AB125" s="16">
        <f t="shared" si="22"/>
        <v>0.49869999999999998</v>
      </c>
      <c r="AC125" s="16">
        <f t="shared" si="23"/>
        <v>0.49059999999999998</v>
      </c>
      <c r="AD125" s="16" t="str">
        <f t="shared" si="24"/>
        <v>—</v>
      </c>
      <c r="AE125" s="16">
        <f t="shared" si="25"/>
        <v>0.4662</v>
      </c>
      <c r="AF125" s="16">
        <f t="shared" si="26"/>
        <v>0.46189999999999998</v>
      </c>
      <c r="AG125" s="16">
        <f t="shared" si="27"/>
        <v>0.43919999999999998</v>
      </c>
      <c r="AH125" s="16" t="str">
        <f t="shared" si="28"/>
        <v>2B</v>
      </c>
      <c r="AI125" s="16">
        <f t="shared" si="29"/>
        <v>0.44600000000000001</v>
      </c>
      <c r="AJ125" s="16">
        <f t="shared" si="30"/>
        <v>0.45700000000000002</v>
      </c>
      <c r="AK125" s="16">
        <f t="shared" si="31"/>
        <v>0.46750000000000003</v>
      </c>
      <c r="AL125" s="16">
        <f t="shared" si="32"/>
        <v>0.47310000000000002</v>
      </c>
      <c r="AM125" s="16">
        <f t="shared" si="33"/>
        <v>0.5</v>
      </c>
      <c r="AR125" s="17"/>
      <c r="AS125" s="77"/>
    </row>
    <row r="126" spans="3:45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34"/>
        <v>0</v>
      </c>
      <c r="U126" s="16">
        <f t="shared" si="34"/>
        <v>0</v>
      </c>
      <c r="W126" s="16" t="str">
        <f t="shared" si="18"/>
        <v>1⁄2–20</v>
      </c>
      <c r="X126" s="16" t="str">
        <f t="shared" si="19"/>
        <v>UNF</v>
      </c>
      <c r="Y126" s="16" t="str">
        <f t="shared" si="20"/>
        <v>3A</v>
      </c>
      <c r="Z126" s="16" t="str">
        <f>CONCATENATE(Table69[[#This Row],[Column1]]," ",Table69[[#This Row],[Column2]]," ",Table69[[#This Row],[Column3]])</f>
        <v>1⁄2–20 UNF 3A</v>
      </c>
      <c r="AA126" s="16">
        <f t="shared" si="21"/>
        <v>0</v>
      </c>
      <c r="AB126" s="16">
        <f t="shared" si="22"/>
        <v>0.5</v>
      </c>
      <c r="AC126" s="16">
        <f t="shared" si="23"/>
        <v>0.4919</v>
      </c>
      <c r="AD126" s="16" t="str">
        <f t="shared" si="24"/>
        <v>—</v>
      </c>
      <c r="AE126" s="16">
        <f t="shared" si="25"/>
        <v>0.46750000000000003</v>
      </c>
      <c r="AF126" s="16">
        <f t="shared" si="26"/>
        <v>0.46429999999999999</v>
      </c>
      <c r="AG126" s="16">
        <f t="shared" si="27"/>
        <v>0.4405</v>
      </c>
      <c r="AH126" s="16" t="str">
        <f t="shared" si="28"/>
        <v>3B</v>
      </c>
      <c r="AI126" s="16">
        <f t="shared" si="29"/>
        <v>0.44600000000000001</v>
      </c>
      <c r="AJ126" s="16">
        <f t="shared" si="30"/>
        <v>0.45369999999999999</v>
      </c>
      <c r="AK126" s="16">
        <f t="shared" si="31"/>
        <v>0.46750000000000003</v>
      </c>
      <c r="AL126" s="16">
        <f t="shared" si="32"/>
        <v>0.47170000000000001</v>
      </c>
      <c r="AM126" s="16">
        <f t="shared" si="33"/>
        <v>0.5</v>
      </c>
      <c r="AR126" s="17"/>
      <c r="AS126" s="77"/>
    </row>
    <row r="127" spans="3:45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34"/>
        <v>1⁄2–24</v>
      </c>
      <c r="U127" s="16" t="str">
        <f t="shared" si="34"/>
        <v>UNS</v>
      </c>
      <c r="W127" s="16" t="str">
        <f t="shared" si="18"/>
        <v>1⁄2–24</v>
      </c>
      <c r="X127" s="16" t="str">
        <f t="shared" si="19"/>
        <v>UNS</v>
      </c>
      <c r="Y127" s="16" t="str">
        <f t="shared" si="20"/>
        <v>2A</v>
      </c>
      <c r="Z127" s="16" t="str">
        <f>CONCATENATE(Table69[[#This Row],[Column1]]," ",Table69[[#This Row],[Column2]]," ",Table69[[#This Row],[Column3]])</f>
        <v>1⁄2–24 UNS 2A</v>
      </c>
      <c r="AA127" s="16">
        <f t="shared" si="21"/>
        <v>1.1999999999999999E-3</v>
      </c>
      <c r="AB127" s="16">
        <f t="shared" si="22"/>
        <v>0.49880000000000002</v>
      </c>
      <c r="AC127" s="16">
        <f t="shared" si="23"/>
        <v>0.49159999999999998</v>
      </c>
      <c r="AD127" s="16" t="str">
        <f t="shared" si="24"/>
        <v>—</v>
      </c>
      <c r="AE127" s="16">
        <f t="shared" si="25"/>
        <v>0.47170000000000001</v>
      </c>
      <c r="AF127" s="16">
        <f t="shared" si="26"/>
        <v>0.46779999999999999</v>
      </c>
      <c r="AG127" s="16">
        <f t="shared" si="27"/>
        <v>0.44919999999999999</v>
      </c>
      <c r="AH127" s="16" t="str">
        <f t="shared" si="28"/>
        <v>2B</v>
      </c>
      <c r="AI127" s="16">
        <f t="shared" si="29"/>
        <v>0.45500000000000002</v>
      </c>
      <c r="AJ127" s="16">
        <f t="shared" si="30"/>
        <v>0.46500000000000002</v>
      </c>
      <c r="AK127" s="16">
        <f t="shared" si="31"/>
        <v>0.47289999999999999</v>
      </c>
      <c r="AL127" s="16">
        <f t="shared" si="32"/>
        <v>0.47799999999999998</v>
      </c>
      <c r="AM127" s="16">
        <f t="shared" si="33"/>
        <v>0.5</v>
      </c>
      <c r="AR127" s="17"/>
      <c r="AS127" s="77"/>
    </row>
    <row r="128" spans="3:45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34"/>
        <v>1⁄2–27</v>
      </c>
      <c r="U128" s="16" t="str">
        <f t="shared" si="34"/>
        <v>UNS</v>
      </c>
      <c r="W128" s="16" t="str">
        <f t="shared" si="18"/>
        <v>1⁄2–27</v>
      </c>
      <c r="X128" s="16" t="str">
        <f t="shared" si="19"/>
        <v>UNS</v>
      </c>
      <c r="Y128" s="16" t="str">
        <f t="shared" si="20"/>
        <v>2A</v>
      </c>
      <c r="Z128" s="16" t="str">
        <f>CONCATENATE(Table69[[#This Row],[Column1]]," ",Table69[[#This Row],[Column2]]," ",Table69[[#This Row],[Column3]])</f>
        <v>1⁄2–27 UNS 2A</v>
      </c>
      <c r="AA128" s="16">
        <f t="shared" si="21"/>
        <v>1.1000000000000001E-3</v>
      </c>
      <c r="AB128" s="16">
        <f t="shared" si="22"/>
        <v>0.49890000000000001</v>
      </c>
      <c r="AC128" s="16">
        <f t="shared" si="23"/>
        <v>0.49220000000000003</v>
      </c>
      <c r="AD128" s="16" t="str">
        <f t="shared" si="24"/>
        <v>—</v>
      </c>
      <c r="AE128" s="16">
        <f t="shared" si="25"/>
        <v>0.4748</v>
      </c>
      <c r="AF128" s="16">
        <f t="shared" si="26"/>
        <v>0.47110000000000002</v>
      </c>
      <c r="AG128" s="16">
        <f t="shared" si="27"/>
        <v>0.45479999999999998</v>
      </c>
      <c r="AH128" s="16" t="str">
        <f t="shared" si="28"/>
        <v>2B</v>
      </c>
      <c r="AI128" s="16">
        <f t="shared" si="29"/>
        <v>0.46</v>
      </c>
      <c r="AJ128" s="16">
        <f t="shared" si="30"/>
        <v>0.46899999999999997</v>
      </c>
      <c r="AK128" s="16">
        <f t="shared" si="31"/>
        <v>0.47589999999999999</v>
      </c>
      <c r="AL128" s="16">
        <f t="shared" si="32"/>
        <v>0.48070000000000002</v>
      </c>
      <c r="AM128" s="16">
        <f t="shared" si="33"/>
        <v>0.5</v>
      </c>
      <c r="AR128" s="17"/>
      <c r="AS128" s="77"/>
    </row>
    <row r="129" spans="3:45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34"/>
        <v>1⁄2–28</v>
      </c>
      <c r="U129" s="16" t="str">
        <f t="shared" si="34"/>
        <v>UNEF</v>
      </c>
      <c r="W129" s="16" t="str">
        <f t="shared" si="18"/>
        <v>1⁄2–28</v>
      </c>
      <c r="X129" s="16" t="str">
        <f t="shared" si="19"/>
        <v>UNEF</v>
      </c>
      <c r="Y129" s="16" t="str">
        <f t="shared" si="20"/>
        <v>2A</v>
      </c>
      <c r="Z129" s="16" t="str">
        <f>CONCATENATE(Table69[[#This Row],[Column1]]," ",Table69[[#This Row],[Column2]]," ",Table69[[#This Row],[Column3]])</f>
        <v>1⁄2–28 UNEF 2A</v>
      </c>
      <c r="AA129" s="16">
        <f t="shared" si="21"/>
        <v>1.1000000000000001E-3</v>
      </c>
      <c r="AB129" s="16">
        <f t="shared" si="22"/>
        <v>0.49890000000000001</v>
      </c>
      <c r="AC129" s="16">
        <f t="shared" si="23"/>
        <v>0.4924</v>
      </c>
      <c r="AD129" s="16" t="str">
        <f t="shared" si="24"/>
        <v>—</v>
      </c>
      <c r="AE129" s="16">
        <f t="shared" si="25"/>
        <v>0.47570000000000001</v>
      </c>
      <c r="AF129" s="16">
        <f t="shared" si="26"/>
        <v>0.47199999999999998</v>
      </c>
      <c r="AG129" s="16">
        <f t="shared" si="27"/>
        <v>0.45629999999999998</v>
      </c>
      <c r="AH129" s="16" t="str">
        <f t="shared" si="28"/>
        <v>2B</v>
      </c>
      <c r="AI129" s="16">
        <f t="shared" si="29"/>
        <v>0.46100000000000002</v>
      </c>
      <c r="AJ129" s="16">
        <f t="shared" si="30"/>
        <v>0.47</v>
      </c>
      <c r="AK129" s="16">
        <f t="shared" si="31"/>
        <v>0.4768</v>
      </c>
      <c r="AL129" s="16">
        <f t="shared" si="32"/>
        <v>0.48159999999999997</v>
      </c>
      <c r="AM129" s="16">
        <f t="shared" si="33"/>
        <v>0.5</v>
      </c>
      <c r="AR129" s="17"/>
      <c r="AS129" s="77"/>
    </row>
    <row r="130" spans="3:45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34"/>
        <v>0</v>
      </c>
      <c r="U130" s="16">
        <f t="shared" si="34"/>
        <v>0</v>
      </c>
      <c r="W130" s="16" t="str">
        <f t="shared" si="18"/>
        <v>1⁄2–28</v>
      </c>
      <c r="X130" s="16" t="str">
        <f t="shared" si="19"/>
        <v>UNEF</v>
      </c>
      <c r="Y130" s="16" t="str">
        <f t="shared" si="20"/>
        <v>3A</v>
      </c>
      <c r="Z130" s="16" t="str">
        <f>CONCATENATE(Table69[[#This Row],[Column1]]," ",Table69[[#This Row],[Column2]]," ",Table69[[#This Row],[Column3]])</f>
        <v>1⁄2–28 UNEF 3A</v>
      </c>
      <c r="AA130" s="16">
        <f t="shared" si="21"/>
        <v>0</v>
      </c>
      <c r="AB130" s="16">
        <f t="shared" si="22"/>
        <v>0.5</v>
      </c>
      <c r="AC130" s="16">
        <f t="shared" si="23"/>
        <v>0.49349999999999999</v>
      </c>
      <c r="AD130" s="16" t="str">
        <f t="shared" si="24"/>
        <v>—</v>
      </c>
      <c r="AE130" s="16">
        <f t="shared" si="25"/>
        <v>0.4768</v>
      </c>
      <c r="AF130" s="16">
        <f t="shared" si="26"/>
        <v>0.47399999999999998</v>
      </c>
      <c r="AG130" s="16">
        <f t="shared" si="27"/>
        <v>0.45739999999999997</v>
      </c>
      <c r="AH130" s="16" t="str">
        <f t="shared" si="28"/>
        <v>3B</v>
      </c>
      <c r="AI130" s="16">
        <f t="shared" si="29"/>
        <v>0.46100000000000002</v>
      </c>
      <c r="AJ130" s="16">
        <f t="shared" si="30"/>
        <v>0.46760000000000002</v>
      </c>
      <c r="AK130" s="16">
        <f t="shared" si="31"/>
        <v>0.4768</v>
      </c>
      <c r="AL130" s="16">
        <f t="shared" si="32"/>
        <v>0.48039999999999999</v>
      </c>
      <c r="AM130" s="16">
        <f t="shared" si="33"/>
        <v>0.5</v>
      </c>
      <c r="AR130" s="17"/>
      <c r="AS130" s="77"/>
    </row>
    <row r="131" spans="3:45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34"/>
        <v>1⁄2–32</v>
      </c>
      <c r="U131" s="16" t="str">
        <f t="shared" si="34"/>
        <v>UN</v>
      </c>
      <c r="W131" s="16" t="str">
        <f t="shared" si="18"/>
        <v>1⁄2–32</v>
      </c>
      <c r="X131" s="16" t="str">
        <f t="shared" si="19"/>
        <v>UN</v>
      </c>
      <c r="Y131" s="16" t="str">
        <f t="shared" si="20"/>
        <v>2A</v>
      </c>
      <c r="Z131" s="16" t="str">
        <f>CONCATENATE(Table69[[#This Row],[Column1]]," ",Table69[[#This Row],[Column2]]," ",Table69[[#This Row],[Column3]])</f>
        <v>1⁄2–32 UN 2A</v>
      </c>
      <c r="AA131" s="16">
        <f t="shared" si="21"/>
        <v>1E-3</v>
      </c>
      <c r="AB131" s="16">
        <f t="shared" si="22"/>
        <v>0.499</v>
      </c>
      <c r="AC131" s="16">
        <f t="shared" si="23"/>
        <v>0.49299999999999999</v>
      </c>
      <c r="AD131" s="16" t="str">
        <f t="shared" si="24"/>
        <v>—</v>
      </c>
      <c r="AE131" s="16">
        <f t="shared" si="25"/>
        <v>0.47870000000000001</v>
      </c>
      <c r="AF131" s="16">
        <f t="shared" si="26"/>
        <v>0.47520000000000001</v>
      </c>
      <c r="AG131" s="16">
        <f t="shared" si="27"/>
        <v>0.46179999999999999</v>
      </c>
      <c r="AH131" s="16" t="str">
        <f t="shared" si="28"/>
        <v>2B</v>
      </c>
      <c r="AI131" s="16">
        <f t="shared" si="29"/>
        <v>0.46600000000000003</v>
      </c>
      <c r="AJ131" s="16">
        <f t="shared" si="30"/>
        <v>0.47399999999999998</v>
      </c>
      <c r="AK131" s="16">
        <f t="shared" si="31"/>
        <v>0.47970000000000002</v>
      </c>
      <c r="AL131" s="16">
        <f t="shared" si="32"/>
        <v>0.48420000000000002</v>
      </c>
      <c r="AM131" s="16">
        <f t="shared" si="33"/>
        <v>0.5</v>
      </c>
      <c r="AR131" s="17"/>
      <c r="AS131" s="77"/>
    </row>
    <row r="132" spans="3:45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34"/>
        <v>0</v>
      </c>
      <c r="U132" s="16">
        <f t="shared" si="34"/>
        <v>0</v>
      </c>
      <c r="W132" s="16" t="str">
        <f t="shared" ref="W132:W195" si="35">IF(T132=0,IF(T131=0,T130,T131),T132)</f>
        <v>1⁄2–32</v>
      </c>
      <c r="X132" s="16" t="str">
        <f t="shared" ref="X132:X195" si="36">IF(U132=0,IF(U131=0,U130,U131),U132)</f>
        <v>UN</v>
      </c>
      <c r="Y132" s="16" t="str">
        <f t="shared" ref="Y132:Y195" si="37">IF(OR($C132="1A",$C132="2A",$C132="3A"),C132,E132)</f>
        <v>3A</v>
      </c>
      <c r="Z132" s="16" t="str">
        <f>CONCATENATE(Table69[[#This Row],[Column1]]," ",Table69[[#This Row],[Column2]]," ",Table69[[#This Row],[Column3]])</f>
        <v>1⁄2–32 UN 3A</v>
      </c>
      <c r="AA132" s="16">
        <f t="shared" ref="AA132:AA195" si="38">IF(OR($C132="1A",$C132="2A",$C132="3A"),D132,F132)</f>
        <v>0</v>
      </c>
      <c r="AB132" s="16">
        <f t="shared" ref="AB132:AB195" si="39">IF(OR($C132="1A",$C132="2A",$C132="3A"),E132,G132)</f>
        <v>0.5</v>
      </c>
      <c r="AC132" s="16">
        <f t="shared" ref="AC132:AC195" si="40">IF(OR($C132="1A",$C132="2A",$C132="3A"),F132,H132)</f>
        <v>0.49399999999999999</v>
      </c>
      <c r="AD132" s="16" t="str">
        <f t="shared" ref="AD132:AD195" si="41">IF(OR($C132="1A",$C132="2A",$C132="3A"),G132,I132)</f>
        <v>—</v>
      </c>
      <c r="AE132" s="16">
        <f t="shared" ref="AE132:AE195" si="42">IF(OR($C132="1A",$C132="2A",$C132="3A"),H132,J132)</f>
        <v>0.47970000000000002</v>
      </c>
      <c r="AF132" s="16">
        <f t="shared" ref="AF132:AF195" si="43">IF(OR($C132="1A",$C132="2A",$C132="3A"),I132,K132)</f>
        <v>0.47710000000000002</v>
      </c>
      <c r="AG132" s="16">
        <f t="shared" ref="AG132:AG195" si="44">IF(OR($C132="1A",$C132="2A",$C132="3A"),J132,L132)</f>
        <v>0.46279999999999999</v>
      </c>
      <c r="AH132" s="16" t="str">
        <f t="shared" ref="AH132:AH195" si="45">IF(OR($C132="1A",$C132="2A",$C132="3A"),K132,M132)</f>
        <v>3B</v>
      </c>
      <c r="AI132" s="16">
        <f t="shared" ref="AI132:AI195" si="46">IF(OR($C132="1A",$C132="2A",$C132="3A"),L132,N132)</f>
        <v>0.46600000000000003</v>
      </c>
      <c r="AJ132" s="16">
        <f t="shared" ref="AJ132:AJ195" si="47">IF(OR($C132="1A",$C132="2A",$C132="3A"),M132,O132)</f>
        <v>0.47189999999999999</v>
      </c>
      <c r="AK132" s="16">
        <f t="shared" ref="AK132:AK195" si="48">IF(OR($C132="1A",$C132="2A",$C132="3A"),N132,P132)</f>
        <v>0.47970000000000002</v>
      </c>
      <c r="AL132" s="16">
        <f t="shared" ref="AL132:AL195" si="49">IF(OR($C132="1A",$C132="2A",$C132="3A"),O132,Q132)</f>
        <v>0.48309999999999997</v>
      </c>
      <c r="AM132" s="16">
        <f t="shared" ref="AM132:AM195" si="50">IF(OR($C132="1A",$C132="2A",$C132="3A"),P132,R132)</f>
        <v>0.5</v>
      </c>
      <c r="AR132" s="17"/>
      <c r="AS132" s="77"/>
    </row>
    <row r="133" spans="3:45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ref="T133:U196" si="51">IF(OR($C133="1A",$C133="2A",$C133="3A"),A133,C133)</f>
        <v>9⁄16–12</v>
      </c>
      <c r="U133" s="16" t="str">
        <f t="shared" si="51"/>
        <v>UNC</v>
      </c>
      <c r="W133" s="16" t="str">
        <f t="shared" si="35"/>
        <v>9⁄16–12</v>
      </c>
      <c r="X133" s="16" t="str">
        <f t="shared" si="36"/>
        <v>UNC</v>
      </c>
      <c r="Y133" s="16" t="str">
        <f t="shared" si="37"/>
        <v>1A</v>
      </c>
      <c r="Z133" s="16" t="str">
        <f>CONCATENATE(Table69[[#This Row],[Column1]]," ",Table69[[#This Row],[Column2]]," ",Table69[[#This Row],[Column3]])</f>
        <v>9⁄16–12 UNC 1A</v>
      </c>
      <c r="AA133" s="16">
        <f t="shared" si="38"/>
        <v>1.6000000000000001E-3</v>
      </c>
      <c r="AB133" s="16">
        <f t="shared" si="39"/>
        <v>0.56089999999999995</v>
      </c>
      <c r="AC133" s="16">
        <f t="shared" si="40"/>
        <v>0.54369999999999996</v>
      </c>
      <c r="AD133" s="16" t="str">
        <f t="shared" si="41"/>
        <v>—</v>
      </c>
      <c r="AE133" s="16">
        <f t="shared" si="42"/>
        <v>0.50680000000000003</v>
      </c>
      <c r="AF133" s="16">
        <f t="shared" si="43"/>
        <v>0.499</v>
      </c>
      <c r="AG133" s="16">
        <f t="shared" si="44"/>
        <v>0.4617</v>
      </c>
      <c r="AH133" s="16" t="str">
        <f t="shared" si="45"/>
        <v>1B</v>
      </c>
      <c r="AI133" s="16">
        <f t="shared" si="46"/>
        <v>0.47199999999999998</v>
      </c>
      <c r="AJ133" s="16">
        <f t="shared" si="47"/>
        <v>0.49</v>
      </c>
      <c r="AK133" s="16">
        <f t="shared" si="48"/>
        <v>0.50839999999999996</v>
      </c>
      <c r="AL133" s="16">
        <f t="shared" si="49"/>
        <v>0.51859999999999995</v>
      </c>
      <c r="AM133" s="16">
        <f t="shared" si="50"/>
        <v>0.5625</v>
      </c>
      <c r="AR133" s="17"/>
      <c r="AS133" s="77"/>
    </row>
    <row r="134" spans="3:45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1"/>
        <v>0</v>
      </c>
      <c r="U134" s="16">
        <f t="shared" si="51"/>
        <v>0</v>
      </c>
      <c r="W134" s="16" t="str">
        <f t="shared" si="35"/>
        <v>9⁄16–12</v>
      </c>
      <c r="X134" s="16" t="str">
        <f t="shared" si="36"/>
        <v>UNC</v>
      </c>
      <c r="Y134" s="16" t="str">
        <f t="shared" si="37"/>
        <v>2A</v>
      </c>
      <c r="Z134" s="16" t="str">
        <f>CONCATENATE(Table69[[#This Row],[Column1]]," ",Table69[[#This Row],[Column2]]," ",Table69[[#This Row],[Column3]])</f>
        <v>9⁄16–12 UNC 2A</v>
      </c>
      <c r="AA134" s="16">
        <f t="shared" si="38"/>
        <v>1.6000000000000001E-3</v>
      </c>
      <c r="AB134" s="16">
        <f t="shared" si="39"/>
        <v>0.56089999999999995</v>
      </c>
      <c r="AC134" s="16">
        <f t="shared" si="40"/>
        <v>0.54949999999999999</v>
      </c>
      <c r="AD134" s="16">
        <f t="shared" si="41"/>
        <v>0.54369999999999996</v>
      </c>
      <c r="AE134" s="16">
        <f t="shared" si="42"/>
        <v>0.50680000000000003</v>
      </c>
      <c r="AF134" s="16">
        <f t="shared" si="43"/>
        <v>0.50160000000000005</v>
      </c>
      <c r="AG134" s="16">
        <f t="shared" si="44"/>
        <v>0.4617</v>
      </c>
      <c r="AH134" s="16" t="str">
        <f t="shared" si="45"/>
        <v>2B</v>
      </c>
      <c r="AI134" s="16">
        <f t="shared" si="46"/>
        <v>0.47199999999999998</v>
      </c>
      <c r="AJ134" s="16">
        <f t="shared" si="47"/>
        <v>0.49</v>
      </c>
      <c r="AK134" s="16">
        <f t="shared" si="48"/>
        <v>0.50839999999999996</v>
      </c>
      <c r="AL134" s="16">
        <f t="shared" si="49"/>
        <v>0.51519999999999999</v>
      </c>
      <c r="AM134" s="16">
        <f t="shared" si="50"/>
        <v>0.5625</v>
      </c>
      <c r="AR134" s="17"/>
      <c r="AS134" s="77"/>
    </row>
    <row r="135" spans="3:45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1"/>
        <v>0</v>
      </c>
      <c r="U135" s="16">
        <f t="shared" si="51"/>
        <v>0</v>
      </c>
      <c r="W135" s="16" t="str">
        <f t="shared" si="35"/>
        <v>9⁄16–12</v>
      </c>
      <c r="X135" s="16" t="str">
        <f t="shared" si="36"/>
        <v>UNC</v>
      </c>
      <c r="Y135" s="16" t="str">
        <f t="shared" si="37"/>
        <v>3A</v>
      </c>
      <c r="Z135" s="16" t="str">
        <f>CONCATENATE(Table69[[#This Row],[Column1]]," ",Table69[[#This Row],[Column2]]," ",Table69[[#This Row],[Column3]])</f>
        <v>9⁄16–12 UNC 3A</v>
      </c>
      <c r="AA135" s="16">
        <f t="shared" si="38"/>
        <v>0</v>
      </c>
      <c r="AB135" s="16">
        <f t="shared" si="39"/>
        <v>0.5625</v>
      </c>
      <c r="AC135" s="16">
        <f t="shared" si="40"/>
        <v>0.55110000000000003</v>
      </c>
      <c r="AD135" s="16" t="str">
        <f t="shared" si="41"/>
        <v>—</v>
      </c>
      <c r="AE135" s="16">
        <f t="shared" si="42"/>
        <v>0.50839999999999996</v>
      </c>
      <c r="AF135" s="16">
        <f t="shared" si="43"/>
        <v>0.50449999999999995</v>
      </c>
      <c r="AG135" s="16">
        <f t="shared" si="44"/>
        <v>0.46329999999999999</v>
      </c>
      <c r="AH135" s="16" t="str">
        <f t="shared" si="45"/>
        <v>3B</v>
      </c>
      <c r="AI135" s="16">
        <f t="shared" si="46"/>
        <v>0.47199999999999998</v>
      </c>
      <c r="AJ135" s="16">
        <f t="shared" si="47"/>
        <v>0.48430000000000001</v>
      </c>
      <c r="AK135" s="16">
        <f t="shared" si="48"/>
        <v>0.50839999999999996</v>
      </c>
      <c r="AL135" s="16">
        <f t="shared" si="49"/>
        <v>0.51349999999999996</v>
      </c>
      <c r="AM135" s="16">
        <f t="shared" si="50"/>
        <v>0.5625</v>
      </c>
      <c r="AR135" s="17"/>
      <c r="AS135" s="77"/>
    </row>
    <row r="136" spans="3:45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1"/>
        <v>9⁄16–14</v>
      </c>
      <c r="U136" s="16" t="str">
        <f t="shared" si="51"/>
        <v>UNS</v>
      </c>
      <c r="W136" s="16" t="str">
        <f t="shared" si="35"/>
        <v>9⁄16–14</v>
      </c>
      <c r="X136" s="16" t="str">
        <f t="shared" si="36"/>
        <v>UNS</v>
      </c>
      <c r="Y136" s="16" t="str">
        <f t="shared" si="37"/>
        <v>2A</v>
      </c>
      <c r="Z136" s="16" t="str">
        <f>CONCATENATE(Table69[[#This Row],[Column1]]," ",Table69[[#This Row],[Column2]]," ",Table69[[#This Row],[Column3]])</f>
        <v>9⁄16–14 UNS 2A</v>
      </c>
      <c r="AA136" s="16">
        <f t="shared" si="38"/>
        <v>1.5E-3</v>
      </c>
      <c r="AB136" s="16">
        <f t="shared" si="39"/>
        <v>0.56100000000000005</v>
      </c>
      <c r="AC136" s="16">
        <f t="shared" si="40"/>
        <v>0.55069999999999997</v>
      </c>
      <c r="AD136" s="16" t="str">
        <f t="shared" si="41"/>
        <v>—</v>
      </c>
      <c r="AE136" s="16">
        <f t="shared" si="42"/>
        <v>0.51459999999999995</v>
      </c>
      <c r="AF136" s="16">
        <f t="shared" si="43"/>
        <v>0.50960000000000005</v>
      </c>
      <c r="AG136" s="16">
        <f t="shared" si="44"/>
        <v>0.47599999999999998</v>
      </c>
      <c r="AH136" s="16" t="str">
        <f t="shared" si="45"/>
        <v>2B</v>
      </c>
      <c r="AI136" s="16">
        <f t="shared" si="46"/>
        <v>0.48499999999999999</v>
      </c>
      <c r="AJ136" s="16">
        <f t="shared" si="47"/>
        <v>0.501</v>
      </c>
      <c r="AK136" s="16">
        <f t="shared" si="48"/>
        <v>0.5161</v>
      </c>
      <c r="AL136" s="16">
        <f t="shared" si="49"/>
        <v>0.52259999999999995</v>
      </c>
      <c r="AM136" s="16">
        <f t="shared" si="50"/>
        <v>0.5625</v>
      </c>
      <c r="AR136" s="17"/>
      <c r="AS136" s="77"/>
    </row>
    <row r="137" spans="3:45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1"/>
        <v>9⁄16–16</v>
      </c>
      <c r="U137" s="16" t="str">
        <f t="shared" si="51"/>
        <v>UN</v>
      </c>
      <c r="W137" s="16" t="str">
        <f t="shared" si="35"/>
        <v>9⁄16–16</v>
      </c>
      <c r="X137" s="16" t="str">
        <f t="shared" si="36"/>
        <v>UN</v>
      </c>
      <c r="Y137" s="16" t="str">
        <f t="shared" si="37"/>
        <v>2A</v>
      </c>
      <c r="Z137" s="16" t="str">
        <f>CONCATENATE(Table69[[#This Row],[Column1]]," ",Table69[[#This Row],[Column2]]," ",Table69[[#This Row],[Column3]])</f>
        <v>9⁄16–16 UN 2A</v>
      </c>
      <c r="AA137" s="16">
        <f t="shared" si="38"/>
        <v>1.4E-3</v>
      </c>
      <c r="AB137" s="16">
        <f t="shared" si="39"/>
        <v>0.56110000000000004</v>
      </c>
      <c r="AC137" s="16">
        <f t="shared" si="40"/>
        <v>0.55169999999999997</v>
      </c>
      <c r="AD137" s="16" t="str">
        <f t="shared" si="41"/>
        <v>—</v>
      </c>
      <c r="AE137" s="16">
        <f t="shared" si="42"/>
        <v>0.52049999999999996</v>
      </c>
      <c r="AF137" s="16">
        <f t="shared" si="43"/>
        <v>0.51580000000000004</v>
      </c>
      <c r="AG137" s="16">
        <f t="shared" si="44"/>
        <v>0.48659999999999998</v>
      </c>
      <c r="AH137" s="16" t="str">
        <f t="shared" si="45"/>
        <v>2B</v>
      </c>
      <c r="AI137" s="16">
        <f t="shared" si="46"/>
        <v>0.495</v>
      </c>
      <c r="AJ137" s="16">
        <f t="shared" si="47"/>
        <v>0.50900000000000001</v>
      </c>
      <c r="AK137" s="16">
        <f t="shared" si="48"/>
        <v>0.52190000000000003</v>
      </c>
      <c r="AL137" s="16">
        <f t="shared" si="49"/>
        <v>0.52800000000000002</v>
      </c>
      <c r="AM137" s="16">
        <f t="shared" si="50"/>
        <v>0.5625</v>
      </c>
      <c r="AR137" s="17"/>
      <c r="AS137" s="77"/>
    </row>
    <row r="138" spans="3:45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1"/>
        <v>0</v>
      </c>
      <c r="U138" s="16">
        <f t="shared" si="51"/>
        <v>0</v>
      </c>
      <c r="W138" s="16" t="str">
        <f t="shared" si="35"/>
        <v>9⁄16–16</v>
      </c>
      <c r="X138" s="16" t="str">
        <f t="shared" si="36"/>
        <v>UN</v>
      </c>
      <c r="Y138" s="16" t="str">
        <f t="shared" si="37"/>
        <v>3A</v>
      </c>
      <c r="Z138" s="16" t="str">
        <f>CONCATENATE(Table69[[#This Row],[Column1]]," ",Table69[[#This Row],[Column2]]," ",Table69[[#This Row],[Column3]])</f>
        <v>9⁄16–16 UN 3A</v>
      </c>
      <c r="AA138" s="16">
        <f t="shared" si="38"/>
        <v>0</v>
      </c>
      <c r="AB138" s="16">
        <f t="shared" si="39"/>
        <v>0.5625</v>
      </c>
      <c r="AC138" s="16">
        <f t="shared" si="40"/>
        <v>0.55310000000000004</v>
      </c>
      <c r="AD138" s="16" t="str">
        <f t="shared" si="41"/>
        <v>—</v>
      </c>
      <c r="AE138" s="16">
        <f t="shared" si="42"/>
        <v>0.52190000000000003</v>
      </c>
      <c r="AF138" s="16">
        <f t="shared" si="43"/>
        <v>0.51839999999999997</v>
      </c>
      <c r="AG138" s="16">
        <f t="shared" si="44"/>
        <v>0.48799999999999999</v>
      </c>
      <c r="AH138" s="16" t="str">
        <f t="shared" si="45"/>
        <v>3B</v>
      </c>
      <c r="AI138" s="16">
        <f t="shared" si="46"/>
        <v>0.495</v>
      </c>
      <c r="AJ138" s="16">
        <f t="shared" si="47"/>
        <v>0.504</v>
      </c>
      <c r="AK138" s="16">
        <f t="shared" si="48"/>
        <v>0.52190000000000003</v>
      </c>
      <c r="AL138" s="16">
        <f t="shared" si="49"/>
        <v>0.52649999999999997</v>
      </c>
      <c r="AM138" s="16">
        <f t="shared" si="50"/>
        <v>0.5625</v>
      </c>
      <c r="AR138" s="17"/>
      <c r="AS138" s="77"/>
    </row>
    <row r="139" spans="3:45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1"/>
        <v>9⁄16–18</v>
      </c>
      <c r="U139" s="16" t="str">
        <f t="shared" si="51"/>
        <v>UNF</v>
      </c>
      <c r="W139" s="16" t="str">
        <f t="shared" si="35"/>
        <v>9⁄16–18</v>
      </c>
      <c r="X139" s="16" t="str">
        <f t="shared" si="36"/>
        <v>UNF</v>
      </c>
      <c r="Y139" s="16" t="str">
        <f t="shared" si="37"/>
        <v>1A</v>
      </c>
      <c r="Z139" s="16" t="str">
        <f>CONCATENATE(Table69[[#This Row],[Column1]]," ",Table69[[#This Row],[Column2]]," ",Table69[[#This Row],[Column3]])</f>
        <v>9⁄16–18 UNF 1A</v>
      </c>
      <c r="AA139" s="16">
        <f t="shared" si="38"/>
        <v>1.4E-3</v>
      </c>
      <c r="AB139" s="16">
        <f t="shared" si="39"/>
        <v>0.56110000000000004</v>
      </c>
      <c r="AC139" s="16">
        <f t="shared" si="40"/>
        <v>0.54800000000000004</v>
      </c>
      <c r="AD139" s="16" t="str">
        <f t="shared" si="41"/>
        <v>—</v>
      </c>
      <c r="AE139" s="16">
        <f t="shared" si="42"/>
        <v>0.52500000000000002</v>
      </c>
      <c r="AF139" s="16">
        <f t="shared" si="43"/>
        <v>0.51819999999999999</v>
      </c>
      <c r="AG139" s="16">
        <f t="shared" si="44"/>
        <v>0.495</v>
      </c>
      <c r="AH139" s="16" t="str">
        <f t="shared" si="45"/>
        <v>1B</v>
      </c>
      <c r="AI139" s="16">
        <f t="shared" si="46"/>
        <v>0.502</v>
      </c>
      <c r="AJ139" s="16">
        <f t="shared" si="47"/>
        <v>0.51500000000000001</v>
      </c>
      <c r="AK139" s="16">
        <f t="shared" si="48"/>
        <v>0.52639999999999998</v>
      </c>
      <c r="AL139" s="16">
        <f t="shared" si="49"/>
        <v>0.5353</v>
      </c>
      <c r="AM139" s="16">
        <f t="shared" si="50"/>
        <v>0.5625</v>
      </c>
      <c r="AR139" s="17"/>
      <c r="AS139" s="77"/>
    </row>
    <row r="140" spans="3:45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1"/>
        <v>0</v>
      </c>
      <c r="U140" s="16">
        <f t="shared" si="51"/>
        <v>0</v>
      </c>
      <c r="W140" s="16" t="str">
        <f t="shared" si="35"/>
        <v>9⁄16–18</v>
      </c>
      <c r="X140" s="16" t="str">
        <f t="shared" si="36"/>
        <v>UNF</v>
      </c>
      <c r="Y140" s="16" t="str">
        <f t="shared" si="37"/>
        <v>2A</v>
      </c>
      <c r="Z140" s="16" t="str">
        <f>CONCATENATE(Table69[[#This Row],[Column1]]," ",Table69[[#This Row],[Column2]]," ",Table69[[#This Row],[Column3]])</f>
        <v>9⁄16–18 UNF 2A</v>
      </c>
      <c r="AA140" s="16">
        <f t="shared" si="38"/>
        <v>1.4E-3</v>
      </c>
      <c r="AB140" s="16">
        <f t="shared" si="39"/>
        <v>0.56110000000000004</v>
      </c>
      <c r="AC140" s="16">
        <f t="shared" si="40"/>
        <v>0.5524</v>
      </c>
      <c r="AD140" s="16" t="str">
        <f t="shared" si="41"/>
        <v>—</v>
      </c>
      <c r="AE140" s="16">
        <f t="shared" si="42"/>
        <v>0.52500000000000002</v>
      </c>
      <c r="AF140" s="16">
        <f t="shared" si="43"/>
        <v>0.52049999999999996</v>
      </c>
      <c r="AG140" s="16">
        <f t="shared" si="44"/>
        <v>0.495</v>
      </c>
      <c r="AH140" s="16" t="str">
        <f t="shared" si="45"/>
        <v>2B</v>
      </c>
      <c r="AI140" s="16">
        <f t="shared" si="46"/>
        <v>0.502</v>
      </c>
      <c r="AJ140" s="16">
        <f t="shared" si="47"/>
        <v>0.51500000000000001</v>
      </c>
      <c r="AK140" s="16">
        <f t="shared" si="48"/>
        <v>0.52639999999999998</v>
      </c>
      <c r="AL140" s="16">
        <f t="shared" si="49"/>
        <v>0.5323</v>
      </c>
      <c r="AM140" s="16">
        <f t="shared" si="50"/>
        <v>0.5625</v>
      </c>
      <c r="AR140" s="17"/>
      <c r="AS140" s="77"/>
    </row>
    <row r="141" spans="3:45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1"/>
        <v>0</v>
      </c>
      <c r="U141" s="16">
        <f t="shared" si="51"/>
        <v>0</v>
      </c>
      <c r="W141" s="16" t="str">
        <f t="shared" si="35"/>
        <v>9⁄16–18</v>
      </c>
      <c r="X141" s="16" t="str">
        <f t="shared" si="36"/>
        <v>UNF</v>
      </c>
      <c r="Y141" s="16" t="str">
        <f t="shared" si="37"/>
        <v>3A</v>
      </c>
      <c r="Z141" s="16" t="str">
        <f>CONCATENATE(Table69[[#This Row],[Column1]]," ",Table69[[#This Row],[Column2]]," ",Table69[[#This Row],[Column3]])</f>
        <v>9⁄16–18 UNF 3A</v>
      </c>
      <c r="AA141" s="16">
        <f t="shared" si="38"/>
        <v>0</v>
      </c>
      <c r="AB141" s="16">
        <f t="shared" si="39"/>
        <v>0.5625</v>
      </c>
      <c r="AC141" s="16">
        <f t="shared" si="40"/>
        <v>0.55379999999999996</v>
      </c>
      <c r="AD141" s="16" t="str">
        <f t="shared" si="41"/>
        <v>—</v>
      </c>
      <c r="AE141" s="16">
        <f t="shared" si="42"/>
        <v>0.52639999999999998</v>
      </c>
      <c r="AF141" s="16">
        <f t="shared" si="43"/>
        <v>0.52300000000000002</v>
      </c>
      <c r="AG141" s="16">
        <f t="shared" si="44"/>
        <v>0.49640000000000001</v>
      </c>
      <c r="AH141" s="16" t="str">
        <f t="shared" si="45"/>
        <v>3B</v>
      </c>
      <c r="AI141" s="16">
        <f t="shared" si="46"/>
        <v>0.502</v>
      </c>
      <c r="AJ141" s="16">
        <f t="shared" si="47"/>
        <v>0.51060000000000005</v>
      </c>
      <c r="AK141" s="16">
        <f t="shared" si="48"/>
        <v>0.52639999999999998</v>
      </c>
      <c r="AL141" s="16">
        <f t="shared" si="49"/>
        <v>0.53080000000000005</v>
      </c>
      <c r="AM141" s="16">
        <f t="shared" si="50"/>
        <v>0.5625</v>
      </c>
      <c r="AR141" s="17"/>
      <c r="AS141" s="77"/>
    </row>
    <row r="142" spans="3:45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1"/>
        <v>9⁄16–20</v>
      </c>
      <c r="U142" s="16" t="str">
        <f t="shared" si="51"/>
        <v>UN</v>
      </c>
      <c r="W142" s="16" t="str">
        <f t="shared" si="35"/>
        <v>9⁄16–20</v>
      </c>
      <c r="X142" s="16" t="str">
        <f t="shared" si="36"/>
        <v>UN</v>
      </c>
      <c r="Y142" s="16" t="str">
        <f t="shared" si="37"/>
        <v>2A</v>
      </c>
      <c r="Z142" s="16" t="str">
        <f>CONCATENATE(Table69[[#This Row],[Column1]]," ",Table69[[#This Row],[Column2]]," ",Table69[[#This Row],[Column3]])</f>
        <v>9⁄16–20 UN 2A</v>
      </c>
      <c r="AA142" s="16">
        <f t="shared" si="38"/>
        <v>1.2999999999999999E-3</v>
      </c>
      <c r="AB142" s="16">
        <f t="shared" si="39"/>
        <v>0.56120000000000003</v>
      </c>
      <c r="AC142" s="16">
        <f t="shared" si="40"/>
        <v>0.55310000000000004</v>
      </c>
      <c r="AD142" s="16" t="str">
        <f t="shared" si="41"/>
        <v>—</v>
      </c>
      <c r="AE142" s="16">
        <f t="shared" si="42"/>
        <v>0.52869999999999995</v>
      </c>
      <c r="AF142" s="16">
        <f t="shared" si="43"/>
        <v>0.52449999999999997</v>
      </c>
      <c r="AG142" s="16">
        <f t="shared" si="44"/>
        <v>0.50170000000000003</v>
      </c>
      <c r="AH142" s="16" t="str">
        <f t="shared" si="45"/>
        <v>2B</v>
      </c>
      <c r="AI142" s="16">
        <f t="shared" si="46"/>
        <v>0.50800000000000001</v>
      </c>
      <c r="AJ142" s="16">
        <f t="shared" si="47"/>
        <v>0.52</v>
      </c>
      <c r="AK142" s="16">
        <f t="shared" si="48"/>
        <v>0.53</v>
      </c>
      <c r="AL142" s="16">
        <f t="shared" si="49"/>
        <v>0.53549999999999998</v>
      </c>
      <c r="AM142" s="16">
        <f t="shared" si="50"/>
        <v>0.5625</v>
      </c>
      <c r="AR142" s="17"/>
      <c r="AS142" s="77"/>
    </row>
    <row r="143" spans="3:45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1"/>
        <v>0</v>
      </c>
      <c r="U143" s="16">
        <f t="shared" si="51"/>
        <v>0</v>
      </c>
      <c r="W143" s="16" t="str">
        <f t="shared" si="35"/>
        <v>9⁄16–20</v>
      </c>
      <c r="X143" s="16" t="str">
        <f t="shared" si="36"/>
        <v>UN</v>
      </c>
      <c r="Y143" s="16" t="str">
        <f t="shared" si="37"/>
        <v>3A</v>
      </c>
      <c r="Z143" s="16" t="str">
        <f>CONCATENATE(Table69[[#This Row],[Column1]]," ",Table69[[#This Row],[Column2]]," ",Table69[[#This Row],[Column3]])</f>
        <v>9⁄16–20 UN 3A</v>
      </c>
      <c r="AA143" s="16">
        <f t="shared" si="38"/>
        <v>0</v>
      </c>
      <c r="AB143" s="16">
        <f t="shared" si="39"/>
        <v>0.5625</v>
      </c>
      <c r="AC143" s="16">
        <f t="shared" si="40"/>
        <v>0.5544</v>
      </c>
      <c r="AD143" s="16" t="str">
        <f t="shared" si="41"/>
        <v>—</v>
      </c>
      <c r="AE143" s="16">
        <f t="shared" si="42"/>
        <v>0.53</v>
      </c>
      <c r="AF143" s="16">
        <f t="shared" si="43"/>
        <v>0.52680000000000005</v>
      </c>
      <c r="AG143" s="16">
        <f t="shared" si="44"/>
        <v>0.503</v>
      </c>
      <c r="AH143" s="16" t="str">
        <f t="shared" si="45"/>
        <v>3B</v>
      </c>
      <c r="AI143" s="16">
        <f t="shared" si="46"/>
        <v>0.50800000000000001</v>
      </c>
      <c r="AJ143" s="16">
        <f t="shared" si="47"/>
        <v>0.51619999999999999</v>
      </c>
      <c r="AK143" s="16">
        <f t="shared" si="48"/>
        <v>0.53</v>
      </c>
      <c r="AL143" s="16">
        <f t="shared" si="49"/>
        <v>0.53410000000000002</v>
      </c>
      <c r="AM143" s="16">
        <f t="shared" si="50"/>
        <v>0.5625</v>
      </c>
      <c r="AR143" s="17"/>
      <c r="AS143" s="77"/>
    </row>
    <row r="144" spans="3:45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1"/>
        <v>9⁄16–24</v>
      </c>
      <c r="U144" s="16" t="str">
        <f t="shared" si="51"/>
        <v>UNEF</v>
      </c>
      <c r="W144" s="16" t="str">
        <f t="shared" si="35"/>
        <v>9⁄16–24</v>
      </c>
      <c r="X144" s="16" t="str">
        <f t="shared" si="36"/>
        <v>UNEF</v>
      </c>
      <c r="Y144" s="16" t="str">
        <f t="shared" si="37"/>
        <v>2A</v>
      </c>
      <c r="Z144" s="16" t="str">
        <f>CONCATENATE(Table69[[#This Row],[Column1]]," ",Table69[[#This Row],[Column2]]," ",Table69[[#This Row],[Column3]])</f>
        <v>9⁄16–24 UNEF 2A</v>
      </c>
      <c r="AA144" s="16">
        <f t="shared" si="38"/>
        <v>1.1999999999999999E-3</v>
      </c>
      <c r="AB144" s="16">
        <f t="shared" si="39"/>
        <v>0.56130000000000002</v>
      </c>
      <c r="AC144" s="16">
        <f t="shared" si="40"/>
        <v>0.55410000000000004</v>
      </c>
      <c r="AD144" s="16" t="str">
        <f t="shared" si="41"/>
        <v>—</v>
      </c>
      <c r="AE144" s="16">
        <f t="shared" si="42"/>
        <v>0.53420000000000001</v>
      </c>
      <c r="AF144" s="16">
        <f t="shared" si="43"/>
        <v>0.53029999999999999</v>
      </c>
      <c r="AG144" s="16">
        <f t="shared" si="44"/>
        <v>0.51170000000000004</v>
      </c>
      <c r="AH144" s="16" t="str">
        <f t="shared" si="45"/>
        <v>2B</v>
      </c>
      <c r="AI144" s="16">
        <f t="shared" si="46"/>
        <v>0.51700000000000002</v>
      </c>
      <c r="AJ144" s="16">
        <f t="shared" si="47"/>
        <v>0.52700000000000002</v>
      </c>
      <c r="AK144" s="16">
        <f t="shared" si="48"/>
        <v>0.53539999999999999</v>
      </c>
      <c r="AL144" s="16">
        <f t="shared" si="49"/>
        <v>0.54049999999999998</v>
      </c>
      <c r="AM144" s="16">
        <f t="shared" si="50"/>
        <v>0.5625</v>
      </c>
      <c r="AR144" s="17"/>
      <c r="AS144" s="77"/>
    </row>
    <row r="145" spans="3:45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1"/>
        <v>0</v>
      </c>
      <c r="U145" s="16">
        <f t="shared" si="51"/>
        <v>0</v>
      </c>
      <c r="W145" s="16" t="str">
        <f t="shared" si="35"/>
        <v>9⁄16–24</v>
      </c>
      <c r="X145" s="16" t="str">
        <f t="shared" si="36"/>
        <v>UNEF</v>
      </c>
      <c r="Y145" s="16" t="str">
        <f t="shared" si="37"/>
        <v>3A</v>
      </c>
      <c r="Z145" s="16" t="str">
        <f>CONCATENATE(Table69[[#This Row],[Column1]]," ",Table69[[#This Row],[Column2]]," ",Table69[[#This Row],[Column3]])</f>
        <v>9⁄16–24 UNEF 3A</v>
      </c>
      <c r="AA145" s="16">
        <f t="shared" si="38"/>
        <v>0</v>
      </c>
      <c r="AB145" s="16">
        <f t="shared" si="39"/>
        <v>0.5625</v>
      </c>
      <c r="AC145" s="16">
        <f t="shared" si="40"/>
        <v>0.55530000000000002</v>
      </c>
      <c r="AD145" s="16" t="str">
        <f t="shared" si="41"/>
        <v>—</v>
      </c>
      <c r="AE145" s="16">
        <f t="shared" si="42"/>
        <v>0.53539999999999999</v>
      </c>
      <c r="AF145" s="16">
        <f t="shared" si="43"/>
        <v>0.53249999999999997</v>
      </c>
      <c r="AG145" s="16">
        <f t="shared" si="44"/>
        <v>0.51290000000000002</v>
      </c>
      <c r="AH145" s="16" t="str">
        <f t="shared" si="45"/>
        <v>3B</v>
      </c>
      <c r="AI145" s="16">
        <f t="shared" si="46"/>
        <v>0.51700000000000002</v>
      </c>
      <c r="AJ145" s="16">
        <f t="shared" si="47"/>
        <v>0.52439999999999998</v>
      </c>
      <c r="AK145" s="16">
        <f t="shared" si="48"/>
        <v>0.53539999999999999</v>
      </c>
      <c r="AL145" s="16">
        <f t="shared" si="49"/>
        <v>0.53920000000000001</v>
      </c>
      <c r="AM145" s="16">
        <f t="shared" si="50"/>
        <v>0.5625</v>
      </c>
      <c r="AR145" s="17"/>
      <c r="AS145" s="77"/>
    </row>
    <row r="146" spans="3:45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1"/>
        <v>9⁄16–27</v>
      </c>
      <c r="U146" s="16" t="str">
        <f t="shared" si="51"/>
        <v>UNS</v>
      </c>
      <c r="W146" s="16" t="str">
        <f t="shared" si="35"/>
        <v>9⁄16–27</v>
      </c>
      <c r="X146" s="16" t="str">
        <f t="shared" si="36"/>
        <v>UNS</v>
      </c>
      <c r="Y146" s="16" t="str">
        <f t="shared" si="37"/>
        <v>2A</v>
      </c>
      <c r="Z146" s="16" t="str">
        <f>CONCATENATE(Table69[[#This Row],[Column1]]," ",Table69[[#This Row],[Column2]]," ",Table69[[#This Row],[Column3]])</f>
        <v>9⁄16–27 UNS 2A</v>
      </c>
      <c r="AA146" s="16">
        <f t="shared" si="38"/>
        <v>1.1000000000000001E-3</v>
      </c>
      <c r="AB146" s="16">
        <f t="shared" si="39"/>
        <v>0.56140000000000001</v>
      </c>
      <c r="AC146" s="16">
        <f t="shared" si="40"/>
        <v>0.55469999999999997</v>
      </c>
      <c r="AD146" s="16" t="str">
        <f t="shared" si="41"/>
        <v>—</v>
      </c>
      <c r="AE146" s="16">
        <f t="shared" si="42"/>
        <v>0.5373</v>
      </c>
      <c r="AF146" s="16">
        <f t="shared" si="43"/>
        <v>0.53359999999999996</v>
      </c>
      <c r="AG146" s="16">
        <f t="shared" si="44"/>
        <v>0.51729999999999998</v>
      </c>
      <c r="AH146" s="16" t="str">
        <f t="shared" si="45"/>
        <v>2B</v>
      </c>
      <c r="AI146" s="16">
        <f t="shared" si="46"/>
        <v>0.52200000000000002</v>
      </c>
      <c r="AJ146" s="16">
        <f t="shared" si="47"/>
        <v>0.53100000000000003</v>
      </c>
      <c r="AK146" s="16">
        <f t="shared" si="48"/>
        <v>0.53839999999999999</v>
      </c>
      <c r="AL146" s="16">
        <f t="shared" si="49"/>
        <v>0.54320000000000002</v>
      </c>
      <c r="AM146" s="16">
        <f t="shared" si="50"/>
        <v>0.5625</v>
      </c>
      <c r="AR146" s="17"/>
      <c r="AS146" s="77"/>
    </row>
    <row r="147" spans="3:45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1"/>
        <v>9⁄16–28</v>
      </c>
      <c r="U147" s="16" t="str">
        <f t="shared" si="51"/>
        <v>UN</v>
      </c>
      <c r="W147" s="16" t="str">
        <f t="shared" si="35"/>
        <v>9⁄16–28</v>
      </c>
      <c r="X147" s="16" t="str">
        <f t="shared" si="36"/>
        <v>UN</v>
      </c>
      <c r="Y147" s="16" t="str">
        <f t="shared" si="37"/>
        <v>2A</v>
      </c>
      <c r="Z147" s="16" t="str">
        <f>CONCATENATE(Table69[[#This Row],[Column1]]," ",Table69[[#This Row],[Column2]]," ",Table69[[#This Row],[Column3]])</f>
        <v>9⁄16–28 UN 2A</v>
      </c>
      <c r="AA147" s="16">
        <f t="shared" si="38"/>
        <v>1.1000000000000001E-3</v>
      </c>
      <c r="AB147" s="16">
        <f t="shared" si="39"/>
        <v>0.56140000000000001</v>
      </c>
      <c r="AC147" s="16">
        <f t="shared" si="40"/>
        <v>0.55489999999999995</v>
      </c>
      <c r="AD147" s="16" t="str">
        <f t="shared" si="41"/>
        <v>—</v>
      </c>
      <c r="AE147" s="16">
        <f t="shared" si="42"/>
        <v>0.53820000000000001</v>
      </c>
      <c r="AF147" s="16">
        <f t="shared" si="43"/>
        <v>0.53449999999999998</v>
      </c>
      <c r="AG147" s="16">
        <f t="shared" si="44"/>
        <v>0.51880000000000004</v>
      </c>
      <c r="AH147" s="16" t="str">
        <f t="shared" si="45"/>
        <v>2B</v>
      </c>
      <c r="AI147" s="16">
        <f t="shared" si="46"/>
        <v>0.52400000000000002</v>
      </c>
      <c r="AJ147" s="16">
        <f t="shared" si="47"/>
        <v>0.53200000000000003</v>
      </c>
      <c r="AK147" s="16">
        <f t="shared" si="48"/>
        <v>0.5393</v>
      </c>
      <c r="AL147" s="16">
        <f t="shared" si="49"/>
        <v>0.54410000000000003</v>
      </c>
      <c r="AM147" s="16">
        <f t="shared" si="50"/>
        <v>0.5625</v>
      </c>
      <c r="AR147" s="17"/>
      <c r="AS147" s="77"/>
    </row>
    <row r="148" spans="3:45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1"/>
        <v>0</v>
      </c>
      <c r="U148" s="16">
        <f t="shared" si="51"/>
        <v>0</v>
      </c>
      <c r="W148" s="16" t="str">
        <f t="shared" si="35"/>
        <v>9⁄16–28</v>
      </c>
      <c r="X148" s="16" t="str">
        <f t="shared" si="36"/>
        <v>UN</v>
      </c>
      <c r="Y148" s="16" t="str">
        <f t="shared" si="37"/>
        <v>3A</v>
      </c>
      <c r="Z148" s="16" t="str">
        <f>CONCATENATE(Table69[[#This Row],[Column1]]," ",Table69[[#This Row],[Column2]]," ",Table69[[#This Row],[Column3]])</f>
        <v>9⁄16–28 UN 3A</v>
      </c>
      <c r="AA148" s="16">
        <f t="shared" si="38"/>
        <v>0</v>
      </c>
      <c r="AB148" s="16">
        <f t="shared" si="39"/>
        <v>0.5625</v>
      </c>
      <c r="AC148" s="16">
        <f t="shared" si="40"/>
        <v>0.55600000000000005</v>
      </c>
      <c r="AD148" s="16" t="str">
        <f t="shared" si="41"/>
        <v>—</v>
      </c>
      <c r="AE148" s="16">
        <f t="shared" si="42"/>
        <v>0.5393</v>
      </c>
      <c r="AF148" s="16">
        <f t="shared" si="43"/>
        <v>0.53649999999999998</v>
      </c>
      <c r="AG148" s="16">
        <f t="shared" si="44"/>
        <v>0.51990000000000003</v>
      </c>
      <c r="AH148" s="16" t="str">
        <f t="shared" si="45"/>
        <v>3B</v>
      </c>
      <c r="AI148" s="16">
        <f t="shared" si="46"/>
        <v>0.52400000000000002</v>
      </c>
      <c r="AJ148" s="16">
        <f t="shared" si="47"/>
        <v>0.53010000000000002</v>
      </c>
      <c r="AK148" s="16">
        <f t="shared" si="48"/>
        <v>0.5393</v>
      </c>
      <c r="AL148" s="16">
        <f t="shared" si="49"/>
        <v>0.54290000000000005</v>
      </c>
      <c r="AM148" s="16">
        <f t="shared" si="50"/>
        <v>0.5625</v>
      </c>
      <c r="AR148" s="17"/>
      <c r="AS148" s="77"/>
    </row>
    <row r="149" spans="3:45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1"/>
        <v>9⁄16–32</v>
      </c>
      <c r="U149" s="16" t="str">
        <f t="shared" si="51"/>
        <v>UN</v>
      </c>
      <c r="W149" s="16" t="str">
        <f t="shared" si="35"/>
        <v>9⁄16–32</v>
      </c>
      <c r="X149" s="16" t="str">
        <f t="shared" si="36"/>
        <v>UN</v>
      </c>
      <c r="Y149" s="16" t="str">
        <f t="shared" si="37"/>
        <v>2A</v>
      </c>
      <c r="Z149" s="16" t="str">
        <f>CONCATENATE(Table69[[#This Row],[Column1]]," ",Table69[[#This Row],[Column2]]," ",Table69[[#This Row],[Column3]])</f>
        <v>9⁄16–32 UN 2A</v>
      </c>
      <c r="AA149" s="16">
        <f t="shared" si="38"/>
        <v>1E-3</v>
      </c>
      <c r="AB149" s="16">
        <f t="shared" si="39"/>
        <v>0.5615</v>
      </c>
      <c r="AC149" s="16">
        <f t="shared" si="40"/>
        <v>0.55549999999999999</v>
      </c>
      <c r="AD149" s="16" t="str">
        <f t="shared" si="41"/>
        <v>—</v>
      </c>
      <c r="AE149" s="16">
        <f t="shared" si="42"/>
        <v>0.54120000000000001</v>
      </c>
      <c r="AF149" s="16">
        <f t="shared" si="43"/>
        <v>0.53769999999999996</v>
      </c>
      <c r="AG149" s="16">
        <f t="shared" si="44"/>
        <v>0.52429999999999999</v>
      </c>
      <c r="AH149" s="16" t="str">
        <f t="shared" si="45"/>
        <v>2B</v>
      </c>
      <c r="AI149" s="16">
        <f t="shared" si="46"/>
        <v>0.52900000000000003</v>
      </c>
      <c r="AJ149" s="16">
        <f t="shared" si="47"/>
        <v>0.53600000000000003</v>
      </c>
      <c r="AK149" s="16">
        <f t="shared" si="48"/>
        <v>0.54220000000000002</v>
      </c>
      <c r="AL149" s="16">
        <f t="shared" si="49"/>
        <v>0.54669999999999996</v>
      </c>
      <c r="AM149" s="16">
        <f t="shared" si="50"/>
        <v>0.5625</v>
      </c>
      <c r="AR149" s="17"/>
      <c r="AS149" s="77"/>
    </row>
    <row r="150" spans="3:45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1"/>
        <v>0</v>
      </c>
      <c r="U150" s="16">
        <f t="shared" si="51"/>
        <v>0</v>
      </c>
      <c r="W150" s="16" t="str">
        <f t="shared" si="35"/>
        <v>9⁄16–32</v>
      </c>
      <c r="X150" s="16" t="str">
        <f t="shared" si="36"/>
        <v>UN</v>
      </c>
      <c r="Y150" s="16" t="str">
        <f t="shared" si="37"/>
        <v>3A</v>
      </c>
      <c r="Z150" s="16" t="str">
        <f>CONCATENATE(Table69[[#This Row],[Column1]]," ",Table69[[#This Row],[Column2]]," ",Table69[[#This Row],[Column3]])</f>
        <v>9⁄16–32 UN 3A</v>
      </c>
      <c r="AA150" s="16">
        <f t="shared" si="38"/>
        <v>0</v>
      </c>
      <c r="AB150" s="16">
        <f t="shared" si="39"/>
        <v>0.5625</v>
      </c>
      <c r="AC150" s="16">
        <f t="shared" si="40"/>
        <v>0.55649999999999999</v>
      </c>
      <c r="AD150" s="16" t="str">
        <f t="shared" si="41"/>
        <v>—</v>
      </c>
      <c r="AE150" s="16">
        <f t="shared" si="42"/>
        <v>0.54220000000000002</v>
      </c>
      <c r="AF150" s="16">
        <f t="shared" si="43"/>
        <v>0.53959999999999997</v>
      </c>
      <c r="AG150" s="16">
        <f t="shared" si="44"/>
        <v>0.52529999999999999</v>
      </c>
      <c r="AH150" s="16" t="str">
        <f t="shared" si="45"/>
        <v>3B</v>
      </c>
      <c r="AI150" s="16">
        <f t="shared" si="46"/>
        <v>0.52900000000000003</v>
      </c>
      <c r="AJ150" s="16">
        <f t="shared" si="47"/>
        <v>0.53439999999999999</v>
      </c>
      <c r="AK150" s="16">
        <f t="shared" si="48"/>
        <v>0.54220000000000002</v>
      </c>
      <c r="AL150" s="16">
        <f t="shared" si="49"/>
        <v>0.54559999999999997</v>
      </c>
      <c r="AM150" s="16">
        <f t="shared" si="50"/>
        <v>0.5625</v>
      </c>
      <c r="AR150" s="17"/>
      <c r="AS150" s="77"/>
    </row>
    <row r="151" spans="3:45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1"/>
        <v>5⁄8–11</v>
      </c>
      <c r="U151" s="16" t="str">
        <f t="shared" si="51"/>
        <v>UNC</v>
      </c>
      <c r="W151" s="16" t="str">
        <f t="shared" si="35"/>
        <v>5⁄8–11</v>
      </c>
      <c r="X151" s="16" t="str">
        <f t="shared" si="36"/>
        <v>UNC</v>
      </c>
      <c r="Y151" s="16" t="str">
        <f t="shared" si="37"/>
        <v>1A</v>
      </c>
      <c r="Z151" s="16" t="str">
        <f>CONCATENATE(Table69[[#This Row],[Column1]]," ",Table69[[#This Row],[Column2]]," ",Table69[[#This Row],[Column3]])</f>
        <v>5⁄8–11 UNC 1A</v>
      </c>
      <c r="AA151" s="16">
        <f t="shared" si="38"/>
        <v>1.6000000000000001E-3</v>
      </c>
      <c r="AB151" s="16">
        <f t="shared" si="39"/>
        <v>0.62339999999999995</v>
      </c>
      <c r="AC151" s="16">
        <f t="shared" si="40"/>
        <v>0.60519999999999996</v>
      </c>
      <c r="AD151" s="16" t="str">
        <f t="shared" si="41"/>
        <v>—</v>
      </c>
      <c r="AE151" s="16">
        <f t="shared" si="42"/>
        <v>0.56440000000000001</v>
      </c>
      <c r="AF151" s="16">
        <f t="shared" si="43"/>
        <v>0.55610000000000004</v>
      </c>
      <c r="AG151" s="16">
        <f t="shared" si="44"/>
        <v>0.51519999999999999</v>
      </c>
      <c r="AH151" s="16" t="str">
        <f t="shared" si="45"/>
        <v>1B</v>
      </c>
      <c r="AI151" s="16">
        <f t="shared" si="46"/>
        <v>0.52700000000000002</v>
      </c>
      <c r="AJ151" s="16">
        <f t="shared" si="47"/>
        <v>0.54600000000000004</v>
      </c>
      <c r="AK151" s="16">
        <f t="shared" si="48"/>
        <v>0.56599999999999995</v>
      </c>
      <c r="AL151" s="16">
        <f t="shared" si="49"/>
        <v>0.57669999999999999</v>
      </c>
      <c r="AM151" s="16">
        <f t="shared" si="50"/>
        <v>0.625</v>
      </c>
      <c r="AR151" s="17"/>
      <c r="AS151" s="77"/>
    </row>
    <row r="152" spans="3:45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1"/>
        <v>0</v>
      </c>
      <c r="U152" s="16">
        <f t="shared" si="51"/>
        <v>0</v>
      </c>
      <c r="W152" s="16" t="str">
        <f t="shared" si="35"/>
        <v>5⁄8–11</v>
      </c>
      <c r="X152" s="16" t="str">
        <f t="shared" si="36"/>
        <v>UNC</v>
      </c>
      <c r="Y152" s="16" t="str">
        <f t="shared" si="37"/>
        <v>2A</v>
      </c>
      <c r="Z152" s="16" t="str">
        <f>CONCATENATE(Table69[[#This Row],[Column1]]," ",Table69[[#This Row],[Column2]]," ",Table69[[#This Row],[Column3]])</f>
        <v>5⁄8–11 UNC 2A</v>
      </c>
      <c r="AA152" s="16">
        <f t="shared" si="38"/>
        <v>1.6000000000000001E-3</v>
      </c>
      <c r="AB152" s="16">
        <f t="shared" si="39"/>
        <v>0.62339999999999995</v>
      </c>
      <c r="AC152" s="16">
        <f t="shared" si="40"/>
        <v>0.61129999999999995</v>
      </c>
      <c r="AD152" s="16">
        <f t="shared" si="41"/>
        <v>0.60519999999999996</v>
      </c>
      <c r="AE152" s="16">
        <f t="shared" si="42"/>
        <v>0.56440000000000001</v>
      </c>
      <c r="AF152" s="16">
        <f t="shared" si="43"/>
        <v>0.55889999999999995</v>
      </c>
      <c r="AG152" s="16">
        <f t="shared" si="44"/>
        <v>0.51519999999999999</v>
      </c>
      <c r="AH152" s="16" t="str">
        <f t="shared" si="45"/>
        <v>2B</v>
      </c>
      <c r="AI152" s="16">
        <f t="shared" si="46"/>
        <v>0.52700000000000002</v>
      </c>
      <c r="AJ152" s="16">
        <f t="shared" si="47"/>
        <v>0.54600000000000004</v>
      </c>
      <c r="AK152" s="16">
        <f t="shared" si="48"/>
        <v>0.56599999999999995</v>
      </c>
      <c r="AL152" s="16">
        <f t="shared" si="49"/>
        <v>0.57320000000000004</v>
      </c>
      <c r="AM152" s="16">
        <f t="shared" si="50"/>
        <v>0.625</v>
      </c>
      <c r="AR152" s="17"/>
      <c r="AS152" s="77"/>
    </row>
    <row r="153" spans="3:45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1"/>
        <v>0</v>
      </c>
      <c r="U153" s="16">
        <f t="shared" si="51"/>
        <v>0</v>
      </c>
      <c r="W153" s="16" t="str">
        <f t="shared" si="35"/>
        <v>5⁄8–11</v>
      </c>
      <c r="X153" s="16" t="str">
        <f t="shared" si="36"/>
        <v>UNC</v>
      </c>
      <c r="Y153" s="16" t="str">
        <f t="shared" si="37"/>
        <v>3A</v>
      </c>
      <c r="Z153" s="16" t="str">
        <f>CONCATENATE(Table69[[#This Row],[Column1]]," ",Table69[[#This Row],[Column2]]," ",Table69[[#This Row],[Column3]])</f>
        <v>5⁄8–11 UNC 3A</v>
      </c>
      <c r="AA153" s="16">
        <f t="shared" si="38"/>
        <v>0</v>
      </c>
      <c r="AB153" s="16">
        <f t="shared" si="39"/>
        <v>0.625</v>
      </c>
      <c r="AC153" s="16">
        <f t="shared" si="40"/>
        <v>0.6129</v>
      </c>
      <c r="AD153" s="16" t="str">
        <f t="shared" si="41"/>
        <v>—</v>
      </c>
      <c r="AE153" s="16">
        <f t="shared" si="42"/>
        <v>0.56599999999999995</v>
      </c>
      <c r="AF153" s="16">
        <f t="shared" si="43"/>
        <v>0.56189999999999996</v>
      </c>
      <c r="AG153" s="16">
        <f t="shared" si="44"/>
        <v>0.51680000000000004</v>
      </c>
      <c r="AH153" s="16" t="str">
        <f t="shared" si="45"/>
        <v>3B</v>
      </c>
      <c r="AI153" s="16">
        <f t="shared" si="46"/>
        <v>0.52700000000000002</v>
      </c>
      <c r="AJ153" s="16">
        <f t="shared" si="47"/>
        <v>0.53910000000000002</v>
      </c>
      <c r="AK153" s="16">
        <f t="shared" si="48"/>
        <v>0.56599999999999995</v>
      </c>
      <c r="AL153" s="16">
        <f t="shared" si="49"/>
        <v>0.57140000000000002</v>
      </c>
      <c r="AM153" s="16">
        <f t="shared" si="50"/>
        <v>0.625</v>
      </c>
      <c r="AR153" s="17"/>
      <c r="AS153" s="77"/>
    </row>
    <row r="154" spans="3:45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1"/>
        <v>5⁄8–12</v>
      </c>
      <c r="U154" s="16" t="str">
        <f t="shared" si="51"/>
        <v>UN</v>
      </c>
      <c r="W154" s="16" t="str">
        <f t="shared" si="35"/>
        <v>5⁄8–12</v>
      </c>
      <c r="X154" s="16" t="str">
        <f t="shared" si="36"/>
        <v>UN</v>
      </c>
      <c r="Y154" s="16" t="str">
        <f t="shared" si="37"/>
        <v>2A</v>
      </c>
      <c r="Z154" s="16" t="str">
        <f>CONCATENATE(Table69[[#This Row],[Column1]]," ",Table69[[#This Row],[Column2]]," ",Table69[[#This Row],[Column3]])</f>
        <v>5⁄8–12 UN 2A</v>
      </c>
      <c r="AA154" s="16">
        <f t="shared" si="38"/>
        <v>1.6000000000000001E-3</v>
      </c>
      <c r="AB154" s="16">
        <f t="shared" si="39"/>
        <v>0.62339999999999995</v>
      </c>
      <c r="AC154" s="16">
        <f t="shared" si="40"/>
        <v>0.61199999999999999</v>
      </c>
      <c r="AD154" s="16" t="str">
        <f t="shared" si="41"/>
        <v>—</v>
      </c>
      <c r="AE154" s="16">
        <f t="shared" si="42"/>
        <v>0.56930000000000003</v>
      </c>
      <c r="AF154" s="16">
        <f t="shared" si="43"/>
        <v>0.56389999999999996</v>
      </c>
      <c r="AG154" s="16">
        <f t="shared" si="44"/>
        <v>0.5242</v>
      </c>
      <c r="AH154" s="16" t="str">
        <f t="shared" si="45"/>
        <v>2B</v>
      </c>
      <c r="AI154" s="16">
        <f t="shared" si="46"/>
        <v>0.53500000000000003</v>
      </c>
      <c r="AJ154" s="16">
        <f t="shared" si="47"/>
        <v>0.55300000000000005</v>
      </c>
      <c r="AK154" s="16">
        <f t="shared" si="48"/>
        <v>0.57089999999999996</v>
      </c>
      <c r="AL154" s="16">
        <f t="shared" si="49"/>
        <v>0.57799999999999996</v>
      </c>
      <c r="AM154" s="16">
        <f t="shared" si="50"/>
        <v>0.625</v>
      </c>
      <c r="AR154" s="17"/>
      <c r="AS154" s="77"/>
    </row>
    <row r="155" spans="3:45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si="51"/>
        <v>0</v>
      </c>
      <c r="U155" s="16">
        <f t="shared" si="51"/>
        <v>0</v>
      </c>
      <c r="W155" s="16" t="str">
        <f t="shared" si="35"/>
        <v>5⁄8–12</v>
      </c>
      <c r="X155" s="16" t="str">
        <f t="shared" si="36"/>
        <v>UN</v>
      </c>
      <c r="Y155" s="16" t="str">
        <f t="shared" si="37"/>
        <v>3A</v>
      </c>
      <c r="Z155" s="16" t="str">
        <f>CONCATENATE(Table69[[#This Row],[Column1]]," ",Table69[[#This Row],[Column2]]," ",Table69[[#This Row],[Column3]])</f>
        <v>5⁄8–12 UN 3A</v>
      </c>
      <c r="AA155" s="16">
        <f t="shared" si="38"/>
        <v>0</v>
      </c>
      <c r="AB155" s="16">
        <f t="shared" si="39"/>
        <v>0.625</v>
      </c>
      <c r="AC155" s="16">
        <f t="shared" si="40"/>
        <v>0.61360000000000003</v>
      </c>
      <c r="AD155" s="16" t="str">
        <f t="shared" si="41"/>
        <v>—</v>
      </c>
      <c r="AE155" s="16">
        <f t="shared" si="42"/>
        <v>0.57089999999999996</v>
      </c>
      <c r="AF155" s="16">
        <f t="shared" si="43"/>
        <v>0.56679999999999997</v>
      </c>
      <c r="AG155" s="16">
        <f t="shared" si="44"/>
        <v>0.52580000000000005</v>
      </c>
      <c r="AH155" s="16" t="str">
        <f t="shared" si="45"/>
        <v>3B</v>
      </c>
      <c r="AI155" s="16">
        <f t="shared" si="46"/>
        <v>0.53500000000000003</v>
      </c>
      <c r="AJ155" s="16">
        <f t="shared" si="47"/>
        <v>0.54630000000000001</v>
      </c>
      <c r="AK155" s="16">
        <f t="shared" si="48"/>
        <v>0.57089999999999996</v>
      </c>
      <c r="AL155" s="16">
        <f t="shared" si="49"/>
        <v>0.57620000000000005</v>
      </c>
      <c r="AM155" s="16">
        <f t="shared" si="50"/>
        <v>0.625</v>
      </c>
      <c r="AR155" s="17"/>
      <c r="AS155" s="77"/>
    </row>
    <row r="156" spans="3:45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51"/>
        <v>5⁄8–14</v>
      </c>
      <c r="U156" s="16" t="str">
        <f t="shared" si="51"/>
        <v>UNS</v>
      </c>
      <c r="W156" s="16" t="str">
        <f t="shared" si="35"/>
        <v>5⁄8–14</v>
      </c>
      <c r="X156" s="16" t="str">
        <f t="shared" si="36"/>
        <v>UNS</v>
      </c>
      <c r="Y156" s="16" t="str">
        <f t="shared" si="37"/>
        <v>2A</v>
      </c>
      <c r="Z156" s="16" t="str">
        <f>CONCATENATE(Table69[[#This Row],[Column1]]," ",Table69[[#This Row],[Column2]]," ",Table69[[#This Row],[Column3]])</f>
        <v>5⁄8–14 UNS 2A</v>
      </c>
      <c r="AA156" s="16">
        <f t="shared" si="38"/>
        <v>1.5E-3</v>
      </c>
      <c r="AB156" s="16">
        <f t="shared" si="39"/>
        <v>0.62350000000000005</v>
      </c>
      <c r="AC156" s="16">
        <f t="shared" si="40"/>
        <v>0.61319999999999997</v>
      </c>
      <c r="AD156" s="16" t="str">
        <f t="shared" si="41"/>
        <v>—</v>
      </c>
      <c r="AE156" s="16">
        <f t="shared" si="42"/>
        <v>0.57709999999999995</v>
      </c>
      <c r="AF156" s="16">
        <f t="shared" si="43"/>
        <v>0.57199999999999995</v>
      </c>
      <c r="AG156" s="16">
        <f t="shared" si="44"/>
        <v>0.53849999999999998</v>
      </c>
      <c r="AH156" s="16" t="str">
        <f t="shared" si="45"/>
        <v>2B</v>
      </c>
      <c r="AI156" s="16">
        <f t="shared" si="46"/>
        <v>0.54800000000000004</v>
      </c>
      <c r="AJ156" s="16">
        <f t="shared" si="47"/>
        <v>0.56399999999999995</v>
      </c>
      <c r="AK156" s="16">
        <f t="shared" si="48"/>
        <v>0.5786</v>
      </c>
      <c r="AL156" s="16">
        <f t="shared" si="49"/>
        <v>0.58520000000000005</v>
      </c>
      <c r="AM156" s="16">
        <f t="shared" si="50"/>
        <v>0.625</v>
      </c>
      <c r="AR156" s="17"/>
      <c r="AS156" s="77"/>
    </row>
    <row r="157" spans="3:45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51"/>
        <v>5⁄8–16</v>
      </c>
      <c r="U157" s="16" t="str">
        <f t="shared" si="51"/>
        <v>UN</v>
      </c>
      <c r="W157" s="16" t="str">
        <f t="shared" si="35"/>
        <v>5⁄8–16</v>
      </c>
      <c r="X157" s="16" t="str">
        <f t="shared" si="36"/>
        <v>UN</v>
      </c>
      <c r="Y157" s="16" t="str">
        <f t="shared" si="37"/>
        <v>2A</v>
      </c>
      <c r="Z157" s="16" t="str">
        <f>CONCATENATE(Table69[[#This Row],[Column1]]," ",Table69[[#This Row],[Column2]]," ",Table69[[#This Row],[Column3]])</f>
        <v>5⁄8–16 UN 2A</v>
      </c>
      <c r="AA157" s="16">
        <f t="shared" si="38"/>
        <v>1.4E-3</v>
      </c>
      <c r="AB157" s="16">
        <f t="shared" si="39"/>
        <v>0.62360000000000004</v>
      </c>
      <c r="AC157" s="16">
        <f t="shared" si="40"/>
        <v>0.61419999999999997</v>
      </c>
      <c r="AD157" s="16" t="str">
        <f t="shared" si="41"/>
        <v>—</v>
      </c>
      <c r="AE157" s="16">
        <f t="shared" si="42"/>
        <v>0.58299999999999996</v>
      </c>
      <c r="AF157" s="16">
        <f t="shared" si="43"/>
        <v>0.57820000000000005</v>
      </c>
      <c r="AG157" s="16">
        <f t="shared" si="44"/>
        <v>0.54910000000000003</v>
      </c>
      <c r="AH157" s="16" t="str">
        <f t="shared" si="45"/>
        <v>2B</v>
      </c>
      <c r="AI157" s="16">
        <f t="shared" si="46"/>
        <v>0.55700000000000005</v>
      </c>
      <c r="AJ157" s="16">
        <f t="shared" si="47"/>
        <v>0.57099999999999995</v>
      </c>
      <c r="AK157" s="16">
        <f t="shared" si="48"/>
        <v>0.58440000000000003</v>
      </c>
      <c r="AL157" s="16">
        <f t="shared" si="49"/>
        <v>0.59060000000000001</v>
      </c>
      <c r="AM157" s="16">
        <f t="shared" si="50"/>
        <v>0.625</v>
      </c>
      <c r="AR157" s="17"/>
      <c r="AS157" s="77"/>
    </row>
    <row r="158" spans="3:45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51"/>
        <v>0</v>
      </c>
      <c r="U158" s="16">
        <f t="shared" si="51"/>
        <v>0</v>
      </c>
      <c r="W158" s="16" t="str">
        <f t="shared" si="35"/>
        <v>5⁄8–16</v>
      </c>
      <c r="X158" s="16" t="str">
        <f t="shared" si="36"/>
        <v>UN</v>
      </c>
      <c r="Y158" s="16" t="str">
        <f t="shared" si="37"/>
        <v>3A</v>
      </c>
      <c r="Z158" s="16" t="str">
        <f>CONCATENATE(Table69[[#This Row],[Column1]]," ",Table69[[#This Row],[Column2]]," ",Table69[[#This Row],[Column3]])</f>
        <v>5⁄8–16 UN 3A</v>
      </c>
      <c r="AA158" s="16">
        <f t="shared" si="38"/>
        <v>0</v>
      </c>
      <c r="AB158" s="16">
        <f t="shared" si="39"/>
        <v>0.625</v>
      </c>
      <c r="AC158" s="16">
        <f t="shared" si="40"/>
        <v>0.61560000000000004</v>
      </c>
      <c r="AD158" s="16" t="str">
        <f t="shared" si="41"/>
        <v>—</v>
      </c>
      <c r="AE158" s="16">
        <f t="shared" si="42"/>
        <v>0.58440000000000003</v>
      </c>
      <c r="AF158" s="16">
        <f t="shared" si="43"/>
        <v>0.58079999999999998</v>
      </c>
      <c r="AG158" s="16">
        <f t="shared" si="44"/>
        <v>0.55049999999999999</v>
      </c>
      <c r="AH158" s="16" t="str">
        <f t="shared" si="45"/>
        <v>3B</v>
      </c>
      <c r="AI158" s="16">
        <f t="shared" si="46"/>
        <v>0.55700000000000005</v>
      </c>
      <c r="AJ158" s="16">
        <f t="shared" si="47"/>
        <v>0.56620000000000004</v>
      </c>
      <c r="AK158" s="16">
        <f t="shared" si="48"/>
        <v>0.58440000000000003</v>
      </c>
      <c r="AL158" s="16">
        <f t="shared" si="49"/>
        <v>0.58899999999999997</v>
      </c>
      <c r="AM158" s="16">
        <f t="shared" si="50"/>
        <v>0.625</v>
      </c>
      <c r="AR158" s="17"/>
      <c r="AS158" s="77"/>
    </row>
    <row r="159" spans="3:45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51"/>
        <v>5⁄8–18</v>
      </c>
      <c r="U159" s="16" t="str">
        <f t="shared" si="51"/>
        <v>UNF</v>
      </c>
      <c r="W159" s="16" t="str">
        <f t="shared" si="35"/>
        <v>5⁄8–18</v>
      </c>
      <c r="X159" s="16" t="str">
        <f t="shared" si="36"/>
        <v>UNF</v>
      </c>
      <c r="Y159" s="16" t="str">
        <f t="shared" si="37"/>
        <v>1A</v>
      </c>
      <c r="Z159" s="16" t="str">
        <f>CONCATENATE(Table69[[#This Row],[Column1]]," ",Table69[[#This Row],[Column2]]," ",Table69[[#This Row],[Column3]])</f>
        <v>5⁄8–18 UNF 1A</v>
      </c>
      <c r="AA159" s="16">
        <f t="shared" si="38"/>
        <v>1.4E-3</v>
      </c>
      <c r="AB159" s="16">
        <f t="shared" si="39"/>
        <v>0.62360000000000004</v>
      </c>
      <c r="AC159" s="16">
        <f t="shared" si="40"/>
        <v>0.61050000000000004</v>
      </c>
      <c r="AD159" s="16" t="str">
        <f t="shared" si="41"/>
        <v>—</v>
      </c>
      <c r="AE159" s="16">
        <f t="shared" si="42"/>
        <v>0.58750000000000002</v>
      </c>
      <c r="AF159" s="16">
        <f t="shared" si="43"/>
        <v>0.58050000000000002</v>
      </c>
      <c r="AG159" s="16">
        <f t="shared" si="44"/>
        <v>0.5575</v>
      </c>
      <c r="AH159" s="16" t="str">
        <f t="shared" si="45"/>
        <v>1B</v>
      </c>
      <c r="AI159" s="16">
        <f t="shared" si="46"/>
        <v>0.56499999999999995</v>
      </c>
      <c r="AJ159" s="16">
        <f t="shared" si="47"/>
        <v>0.57799999999999996</v>
      </c>
      <c r="AK159" s="16">
        <f t="shared" si="48"/>
        <v>0.58889999999999998</v>
      </c>
      <c r="AL159" s="16">
        <f t="shared" si="49"/>
        <v>0.59799999999999998</v>
      </c>
      <c r="AM159" s="16">
        <f t="shared" si="50"/>
        <v>0.625</v>
      </c>
      <c r="AR159" s="17"/>
      <c r="AS159" s="77"/>
    </row>
    <row r="160" spans="3:45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51"/>
        <v>0</v>
      </c>
      <c r="U160" s="16">
        <f t="shared" si="51"/>
        <v>0</v>
      </c>
      <c r="W160" s="16" t="str">
        <f t="shared" si="35"/>
        <v>5⁄8–18</v>
      </c>
      <c r="X160" s="16" t="str">
        <f t="shared" si="36"/>
        <v>UNF</v>
      </c>
      <c r="Y160" s="16" t="str">
        <f t="shared" si="37"/>
        <v>2A</v>
      </c>
      <c r="Z160" s="16" t="str">
        <f>CONCATENATE(Table69[[#This Row],[Column1]]," ",Table69[[#This Row],[Column2]]," ",Table69[[#This Row],[Column3]])</f>
        <v>5⁄8–18 UNF 2A</v>
      </c>
      <c r="AA160" s="16">
        <f t="shared" si="38"/>
        <v>1.4E-3</v>
      </c>
      <c r="AB160" s="16">
        <f t="shared" si="39"/>
        <v>0.62360000000000004</v>
      </c>
      <c r="AC160" s="16">
        <f t="shared" si="40"/>
        <v>0.6149</v>
      </c>
      <c r="AD160" s="16" t="str">
        <f t="shared" si="41"/>
        <v>—</v>
      </c>
      <c r="AE160" s="16">
        <f t="shared" si="42"/>
        <v>0.58750000000000002</v>
      </c>
      <c r="AF160" s="16">
        <f t="shared" si="43"/>
        <v>0.58279999999999998</v>
      </c>
      <c r="AG160" s="16">
        <f t="shared" si="44"/>
        <v>0.5575</v>
      </c>
      <c r="AH160" s="16" t="str">
        <f t="shared" si="45"/>
        <v>2B</v>
      </c>
      <c r="AI160" s="16">
        <f t="shared" si="46"/>
        <v>0.56499999999999995</v>
      </c>
      <c r="AJ160" s="16">
        <f t="shared" si="47"/>
        <v>0.57799999999999996</v>
      </c>
      <c r="AK160" s="16">
        <f t="shared" si="48"/>
        <v>0.58889999999999998</v>
      </c>
      <c r="AL160" s="16">
        <f t="shared" si="49"/>
        <v>0.59489999999999998</v>
      </c>
      <c r="AM160" s="16">
        <f t="shared" si="50"/>
        <v>0.625</v>
      </c>
      <c r="AR160" s="17"/>
      <c r="AS160" s="77"/>
    </row>
    <row r="161" spans="3:45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51"/>
        <v>0</v>
      </c>
      <c r="U161" s="16">
        <f t="shared" si="51"/>
        <v>0</v>
      </c>
      <c r="W161" s="16" t="str">
        <f t="shared" si="35"/>
        <v>5⁄8–18</v>
      </c>
      <c r="X161" s="16" t="str">
        <f t="shared" si="36"/>
        <v>UNF</v>
      </c>
      <c r="Y161" s="16" t="str">
        <f t="shared" si="37"/>
        <v>3A</v>
      </c>
      <c r="Z161" s="16" t="str">
        <f>CONCATENATE(Table69[[#This Row],[Column1]]," ",Table69[[#This Row],[Column2]]," ",Table69[[#This Row],[Column3]])</f>
        <v>5⁄8–18 UNF 3A</v>
      </c>
      <c r="AA161" s="16">
        <f t="shared" si="38"/>
        <v>0</v>
      </c>
      <c r="AB161" s="16">
        <f t="shared" si="39"/>
        <v>0.625</v>
      </c>
      <c r="AC161" s="16">
        <f t="shared" si="40"/>
        <v>0.61629999999999996</v>
      </c>
      <c r="AD161" s="16" t="str">
        <f t="shared" si="41"/>
        <v>—</v>
      </c>
      <c r="AE161" s="16">
        <f t="shared" si="42"/>
        <v>0.58889999999999998</v>
      </c>
      <c r="AF161" s="16">
        <f t="shared" si="43"/>
        <v>0.58540000000000003</v>
      </c>
      <c r="AG161" s="16">
        <f t="shared" si="44"/>
        <v>0.55889999999999995</v>
      </c>
      <c r="AH161" s="16" t="str">
        <f t="shared" si="45"/>
        <v>3B</v>
      </c>
      <c r="AI161" s="16">
        <f t="shared" si="46"/>
        <v>0.56499999999999995</v>
      </c>
      <c r="AJ161" s="16">
        <f t="shared" si="47"/>
        <v>0.57299999999999995</v>
      </c>
      <c r="AK161" s="16">
        <f t="shared" si="48"/>
        <v>0.58889999999999998</v>
      </c>
      <c r="AL161" s="16">
        <f t="shared" si="49"/>
        <v>0.59340000000000004</v>
      </c>
      <c r="AM161" s="16">
        <f t="shared" si="50"/>
        <v>0.625</v>
      </c>
      <c r="AR161" s="17"/>
      <c r="AS161" s="77"/>
    </row>
    <row r="162" spans="3:45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51"/>
        <v>5⁄8–20</v>
      </c>
      <c r="U162" s="16" t="str">
        <f t="shared" si="51"/>
        <v>UN</v>
      </c>
      <c r="W162" s="16" t="str">
        <f t="shared" si="35"/>
        <v>5⁄8–20</v>
      </c>
      <c r="X162" s="16" t="str">
        <f t="shared" si="36"/>
        <v>UN</v>
      </c>
      <c r="Y162" s="16" t="str">
        <f t="shared" si="37"/>
        <v>2A</v>
      </c>
      <c r="Z162" s="16" t="str">
        <f>CONCATENATE(Table69[[#This Row],[Column1]]," ",Table69[[#This Row],[Column2]]," ",Table69[[#This Row],[Column3]])</f>
        <v>5⁄8–20 UN 2A</v>
      </c>
      <c r="AA162" s="16">
        <f t="shared" si="38"/>
        <v>1.2999999999999999E-3</v>
      </c>
      <c r="AB162" s="16">
        <f t="shared" si="39"/>
        <v>0.62370000000000003</v>
      </c>
      <c r="AC162" s="16">
        <f t="shared" si="40"/>
        <v>0.61560000000000004</v>
      </c>
      <c r="AD162" s="16" t="str">
        <f t="shared" si="41"/>
        <v>—</v>
      </c>
      <c r="AE162" s="16">
        <f t="shared" si="42"/>
        <v>0.59119999999999995</v>
      </c>
      <c r="AF162" s="16">
        <f t="shared" si="43"/>
        <v>0.58689999999999998</v>
      </c>
      <c r="AG162" s="16">
        <f t="shared" si="44"/>
        <v>0.56420000000000003</v>
      </c>
      <c r="AH162" s="16" t="str">
        <f t="shared" si="45"/>
        <v>2B</v>
      </c>
      <c r="AI162" s="16">
        <f t="shared" si="46"/>
        <v>0.57099999999999995</v>
      </c>
      <c r="AJ162" s="16">
        <f t="shared" si="47"/>
        <v>0.58199999999999996</v>
      </c>
      <c r="AK162" s="16">
        <f t="shared" si="48"/>
        <v>0.59250000000000003</v>
      </c>
      <c r="AL162" s="16">
        <f t="shared" si="49"/>
        <v>0.59809999999999997</v>
      </c>
      <c r="AM162" s="16">
        <f t="shared" si="50"/>
        <v>0.625</v>
      </c>
      <c r="AR162" s="17"/>
      <c r="AS162" s="77"/>
    </row>
    <row r="163" spans="3:45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51"/>
        <v>0</v>
      </c>
      <c r="U163" s="16">
        <f t="shared" si="51"/>
        <v>0</v>
      </c>
      <c r="W163" s="16" t="str">
        <f t="shared" si="35"/>
        <v>5⁄8–20</v>
      </c>
      <c r="X163" s="16" t="str">
        <f t="shared" si="36"/>
        <v>UN</v>
      </c>
      <c r="Y163" s="16" t="str">
        <f t="shared" si="37"/>
        <v>3A</v>
      </c>
      <c r="Z163" s="16" t="str">
        <f>CONCATENATE(Table69[[#This Row],[Column1]]," ",Table69[[#This Row],[Column2]]," ",Table69[[#This Row],[Column3]])</f>
        <v>5⁄8–20 UN 3A</v>
      </c>
      <c r="AA163" s="16">
        <f t="shared" si="38"/>
        <v>0</v>
      </c>
      <c r="AB163" s="16">
        <f t="shared" si="39"/>
        <v>0.625</v>
      </c>
      <c r="AC163" s="16">
        <f t="shared" si="40"/>
        <v>0.6169</v>
      </c>
      <c r="AD163" s="16" t="str">
        <f t="shared" si="41"/>
        <v>—</v>
      </c>
      <c r="AE163" s="16">
        <f t="shared" si="42"/>
        <v>0.59250000000000003</v>
      </c>
      <c r="AF163" s="16">
        <f t="shared" si="43"/>
        <v>0.58930000000000005</v>
      </c>
      <c r="AG163" s="16">
        <f t="shared" si="44"/>
        <v>0.5655</v>
      </c>
      <c r="AH163" s="16" t="str">
        <f t="shared" si="45"/>
        <v>3B</v>
      </c>
      <c r="AI163" s="16">
        <f t="shared" si="46"/>
        <v>0.57099999999999995</v>
      </c>
      <c r="AJ163" s="16">
        <f t="shared" si="47"/>
        <v>0.57869999999999999</v>
      </c>
      <c r="AK163" s="16">
        <f t="shared" si="48"/>
        <v>0.59250000000000003</v>
      </c>
      <c r="AL163" s="16">
        <f t="shared" si="49"/>
        <v>0.59670000000000001</v>
      </c>
      <c r="AM163" s="16">
        <f t="shared" si="50"/>
        <v>0.625</v>
      </c>
      <c r="AR163" s="17"/>
      <c r="AS163" s="77"/>
    </row>
    <row r="164" spans="3:45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51"/>
        <v>5⁄8–24</v>
      </c>
      <c r="U164" s="16" t="str">
        <f t="shared" si="51"/>
        <v>UNEF</v>
      </c>
      <c r="W164" s="16" t="str">
        <f t="shared" si="35"/>
        <v>5⁄8–24</v>
      </c>
      <c r="X164" s="16" t="str">
        <f t="shared" si="36"/>
        <v>UNEF</v>
      </c>
      <c r="Y164" s="16" t="str">
        <f t="shared" si="37"/>
        <v>2A</v>
      </c>
      <c r="Z164" s="16" t="str">
        <f>CONCATENATE(Table69[[#This Row],[Column1]]," ",Table69[[#This Row],[Column2]]," ",Table69[[#This Row],[Column3]])</f>
        <v>5⁄8–24 UNEF 2A</v>
      </c>
      <c r="AA164" s="16">
        <f t="shared" si="38"/>
        <v>1.1999999999999999E-3</v>
      </c>
      <c r="AB164" s="16">
        <f t="shared" si="39"/>
        <v>0.62380000000000002</v>
      </c>
      <c r="AC164" s="16">
        <f t="shared" si="40"/>
        <v>0.61660000000000004</v>
      </c>
      <c r="AD164" s="16" t="str">
        <f t="shared" si="41"/>
        <v>—</v>
      </c>
      <c r="AE164" s="16">
        <f t="shared" si="42"/>
        <v>0.59670000000000001</v>
      </c>
      <c r="AF164" s="16">
        <f t="shared" si="43"/>
        <v>0.5927</v>
      </c>
      <c r="AG164" s="16">
        <f t="shared" si="44"/>
        <v>0.57420000000000004</v>
      </c>
      <c r="AH164" s="16" t="str">
        <f t="shared" si="45"/>
        <v>2B</v>
      </c>
      <c r="AI164" s="16">
        <f t="shared" si="46"/>
        <v>0.57999999999999996</v>
      </c>
      <c r="AJ164" s="16">
        <f t="shared" si="47"/>
        <v>0.59</v>
      </c>
      <c r="AK164" s="16">
        <f t="shared" si="48"/>
        <v>0.59789999999999999</v>
      </c>
      <c r="AL164" s="16">
        <f t="shared" si="49"/>
        <v>0.60309999999999997</v>
      </c>
      <c r="AM164" s="16">
        <f t="shared" si="50"/>
        <v>0.625</v>
      </c>
      <c r="AR164" s="17"/>
      <c r="AS164" s="77"/>
    </row>
    <row r="165" spans="3:45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51"/>
        <v>0</v>
      </c>
      <c r="U165" s="16">
        <f t="shared" si="51"/>
        <v>0</v>
      </c>
      <c r="W165" s="16" t="str">
        <f t="shared" si="35"/>
        <v>5⁄8–24</v>
      </c>
      <c r="X165" s="16" t="str">
        <f t="shared" si="36"/>
        <v>UNEF</v>
      </c>
      <c r="Y165" s="16" t="str">
        <f t="shared" si="37"/>
        <v>3A</v>
      </c>
      <c r="Z165" s="16" t="str">
        <f>CONCATENATE(Table69[[#This Row],[Column1]]," ",Table69[[#This Row],[Column2]]," ",Table69[[#This Row],[Column3]])</f>
        <v>5⁄8–24 UNEF 3A</v>
      </c>
      <c r="AA165" s="16">
        <f t="shared" si="38"/>
        <v>0</v>
      </c>
      <c r="AB165" s="16">
        <f t="shared" si="39"/>
        <v>0.625</v>
      </c>
      <c r="AC165" s="16">
        <f t="shared" si="40"/>
        <v>0.61780000000000002</v>
      </c>
      <c r="AD165" s="16" t="str">
        <f t="shared" si="41"/>
        <v>—</v>
      </c>
      <c r="AE165" s="16">
        <f t="shared" si="42"/>
        <v>0.59789999999999999</v>
      </c>
      <c r="AF165" s="16">
        <f t="shared" si="43"/>
        <v>0.59489999999999998</v>
      </c>
      <c r="AG165" s="16">
        <f t="shared" si="44"/>
        <v>0.57540000000000002</v>
      </c>
      <c r="AH165" s="16" t="str">
        <f t="shared" si="45"/>
        <v>3B</v>
      </c>
      <c r="AI165" s="16">
        <f t="shared" si="46"/>
        <v>0.57999999999999996</v>
      </c>
      <c r="AJ165" s="16">
        <f t="shared" si="47"/>
        <v>0.58689999999999998</v>
      </c>
      <c r="AK165" s="16">
        <f t="shared" si="48"/>
        <v>0.59789999999999999</v>
      </c>
      <c r="AL165" s="16">
        <f t="shared" si="49"/>
        <v>0.6018</v>
      </c>
      <c r="AM165" s="16">
        <f t="shared" si="50"/>
        <v>0.625</v>
      </c>
      <c r="AR165" s="17"/>
      <c r="AS165" s="77"/>
    </row>
    <row r="166" spans="3:45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51"/>
        <v>5⁄8–27</v>
      </c>
      <c r="U166" s="16" t="str">
        <f t="shared" si="51"/>
        <v>UNS</v>
      </c>
      <c r="W166" s="16" t="str">
        <f t="shared" si="35"/>
        <v>5⁄8–27</v>
      </c>
      <c r="X166" s="16" t="str">
        <f t="shared" si="36"/>
        <v>UNS</v>
      </c>
      <c r="Y166" s="16" t="str">
        <f t="shared" si="37"/>
        <v>2A</v>
      </c>
      <c r="Z166" s="16" t="str">
        <f>CONCATENATE(Table69[[#This Row],[Column1]]," ",Table69[[#This Row],[Column2]]," ",Table69[[#This Row],[Column3]])</f>
        <v>5⁄8–27 UNS 2A</v>
      </c>
      <c r="AA166" s="16">
        <f t="shared" si="38"/>
        <v>1.1000000000000001E-3</v>
      </c>
      <c r="AB166" s="16">
        <f t="shared" si="39"/>
        <v>0.62390000000000001</v>
      </c>
      <c r="AC166" s="16">
        <f t="shared" si="40"/>
        <v>0.61719999999999997</v>
      </c>
      <c r="AD166" s="16" t="str">
        <f t="shared" si="41"/>
        <v>—</v>
      </c>
      <c r="AE166" s="16">
        <f t="shared" si="42"/>
        <v>0.5998</v>
      </c>
      <c r="AF166" s="16">
        <f t="shared" si="43"/>
        <v>0.59599999999999997</v>
      </c>
      <c r="AG166" s="16">
        <f t="shared" si="44"/>
        <v>0.57979999999999998</v>
      </c>
      <c r="AH166" s="16" t="str">
        <f t="shared" si="45"/>
        <v>2B</v>
      </c>
      <c r="AI166" s="16">
        <f t="shared" si="46"/>
        <v>0.58499999999999996</v>
      </c>
      <c r="AJ166" s="16">
        <f t="shared" si="47"/>
        <v>0.59399999999999997</v>
      </c>
      <c r="AK166" s="16">
        <f t="shared" si="48"/>
        <v>0.60089999999999999</v>
      </c>
      <c r="AL166" s="16">
        <f t="shared" si="49"/>
        <v>0.60589999999999999</v>
      </c>
      <c r="AM166" s="16">
        <f t="shared" si="50"/>
        <v>0.625</v>
      </c>
      <c r="AR166" s="17"/>
      <c r="AS166" s="77"/>
    </row>
    <row r="167" spans="3:45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51"/>
        <v>5⁄8–28</v>
      </c>
      <c r="U167" s="16" t="str">
        <f t="shared" si="51"/>
        <v>UN</v>
      </c>
      <c r="W167" s="16" t="str">
        <f t="shared" si="35"/>
        <v>5⁄8–28</v>
      </c>
      <c r="X167" s="16" t="str">
        <f t="shared" si="36"/>
        <v>UN</v>
      </c>
      <c r="Y167" s="16" t="str">
        <f t="shared" si="37"/>
        <v>2A</v>
      </c>
      <c r="Z167" s="16" t="str">
        <f>CONCATENATE(Table69[[#This Row],[Column1]]," ",Table69[[#This Row],[Column2]]," ",Table69[[#This Row],[Column3]])</f>
        <v>5⁄8–28 UN 2A</v>
      </c>
      <c r="AA167" s="16">
        <f t="shared" si="38"/>
        <v>1.1000000000000001E-3</v>
      </c>
      <c r="AB167" s="16">
        <f t="shared" si="39"/>
        <v>0.62390000000000001</v>
      </c>
      <c r="AC167" s="16">
        <f t="shared" si="40"/>
        <v>0.61739999999999995</v>
      </c>
      <c r="AD167" s="16" t="str">
        <f t="shared" si="41"/>
        <v>—</v>
      </c>
      <c r="AE167" s="16">
        <f t="shared" si="42"/>
        <v>0.60070000000000001</v>
      </c>
      <c r="AF167" s="16">
        <f t="shared" si="43"/>
        <v>0.59689999999999999</v>
      </c>
      <c r="AG167" s="16">
        <f t="shared" si="44"/>
        <v>0.58130000000000004</v>
      </c>
      <c r="AH167" s="16" t="str">
        <f t="shared" si="45"/>
        <v>2B</v>
      </c>
      <c r="AI167" s="16">
        <f t="shared" si="46"/>
        <v>0.58599999999999997</v>
      </c>
      <c r="AJ167" s="16">
        <f t="shared" si="47"/>
        <v>0.59499999999999997</v>
      </c>
      <c r="AK167" s="16">
        <f t="shared" si="48"/>
        <v>0.6018</v>
      </c>
      <c r="AL167" s="16">
        <f t="shared" si="49"/>
        <v>0.60670000000000002</v>
      </c>
      <c r="AM167" s="16">
        <f t="shared" si="50"/>
        <v>0.625</v>
      </c>
      <c r="AR167" s="17"/>
      <c r="AS167" s="77"/>
    </row>
    <row r="168" spans="3:45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51"/>
        <v>0</v>
      </c>
      <c r="U168" s="16">
        <f t="shared" si="51"/>
        <v>0</v>
      </c>
      <c r="W168" s="16" t="str">
        <f t="shared" si="35"/>
        <v>5⁄8–28</v>
      </c>
      <c r="X168" s="16" t="str">
        <f t="shared" si="36"/>
        <v>UN</v>
      </c>
      <c r="Y168" s="16" t="str">
        <f t="shared" si="37"/>
        <v>3A</v>
      </c>
      <c r="Z168" s="16" t="str">
        <f>CONCATENATE(Table69[[#This Row],[Column1]]," ",Table69[[#This Row],[Column2]]," ",Table69[[#This Row],[Column3]])</f>
        <v>5⁄8–28 UN 3A</v>
      </c>
      <c r="AA168" s="16">
        <f t="shared" si="38"/>
        <v>0</v>
      </c>
      <c r="AB168" s="16">
        <f t="shared" si="39"/>
        <v>0.625</v>
      </c>
      <c r="AC168" s="16">
        <f t="shared" si="40"/>
        <v>0.61850000000000005</v>
      </c>
      <c r="AD168" s="16" t="str">
        <f t="shared" si="41"/>
        <v>—</v>
      </c>
      <c r="AE168" s="16">
        <f t="shared" si="42"/>
        <v>0.6018</v>
      </c>
      <c r="AF168" s="16">
        <f t="shared" si="43"/>
        <v>0.59899999999999998</v>
      </c>
      <c r="AG168" s="16">
        <f t="shared" si="44"/>
        <v>0.58240000000000003</v>
      </c>
      <c r="AH168" s="16" t="str">
        <f t="shared" si="45"/>
        <v>3B</v>
      </c>
      <c r="AI168" s="16">
        <f t="shared" si="46"/>
        <v>0.58599999999999997</v>
      </c>
      <c r="AJ168" s="16">
        <f t="shared" si="47"/>
        <v>0.59260000000000002</v>
      </c>
      <c r="AK168" s="16">
        <f t="shared" si="48"/>
        <v>0.6018</v>
      </c>
      <c r="AL168" s="16">
        <f t="shared" si="49"/>
        <v>0.60550000000000004</v>
      </c>
      <c r="AM168" s="16">
        <f t="shared" si="50"/>
        <v>0.625</v>
      </c>
      <c r="AR168" s="17"/>
      <c r="AS168" s="77"/>
    </row>
    <row r="169" spans="3:45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51"/>
        <v>5⁄8–32</v>
      </c>
      <c r="U169" s="16" t="str">
        <f t="shared" si="51"/>
        <v>UN</v>
      </c>
      <c r="W169" s="16" t="str">
        <f t="shared" si="35"/>
        <v>5⁄8–32</v>
      </c>
      <c r="X169" s="16" t="str">
        <f t="shared" si="36"/>
        <v>UN</v>
      </c>
      <c r="Y169" s="16" t="str">
        <f t="shared" si="37"/>
        <v>2A</v>
      </c>
      <c r="Z169" s="16" t="str">
        <f>CONCATENATE(Table69[[#This Row],[Column1]]," ",Table69[[#This Row],[Column2]]," ",Table69[[#This Row],[Column3]])</f>
        <v>5⁄8–32 UN 2A</v>
      </c>
      <c r="AA169" s="16">
        <f t="shared" si="38"/>
        <v>1.1000000000000001E-3</v>
      </c>
      <c r="AB169" s="16">
        <f t="shared" si="39"/>
        <v>0.62390000000000001</v>
      </c>
      <c r="AC169" s="16">
        <f t="shared" si="40"/>
        <v>0.6179</v>
      </c>
      <c r="AD169" s="16" t="str">
        <f t="shared" si="41"/>
        <v>—</v>
      </c>
      <c r="AE169" s="16">
        <f t="shared" si="42"/>
        <v>0.60360000000000003</v>
      </c>
      <c r="AF169" s="16">
        <f t="shared" si="43"/>
        <v>0.6</v>
      </c>
      <c r="AG169" s="16">
        <f t="shared" si="44"/>
        <v>0.5867</v>
      </c>
      <c r="AH169" s="16" t="str">
        <f t="shared" si="45"/>
        <v>2B</v>
      </c>
      <c r="AI169" s="16">
        <f t="shared" si="46"/>
        <v>0.59099999999999997</v>
      </c>
      <c r="AJ169" s="16">
        <f t="shared" si="47"/>
        <v>0.59899999999999998</v>
      </c>
      <c r="AK169" s="16">
        <f t="shared" si="48"/>
        <v>0.60470000000000002</v>
      </c>
      <c r="AL169" s="16">
        <f t="shared" si="49"/>
        <v>0.60929999999999995</v>
      </c>
      <c r="AM169" s="16">
        <f t="shared" si="50"/>
        <v>0.625</v>
      </c>
      <c r="AR169" s="17"/>
      <c r="AS169" s="77"/>
    </row>
    <row r="170" spans="3:45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51"/>
        <v>0</v>
      </c>
      <c r="U170" s="16">
        <f t="shared" si="51"/>
        <v>0</v>
      </c>
      <c r="W170" s="16" t="str">
        <f t="shared" si="35"/>
        <v>5⁄8–32</v>
      </c>
      <c r="X170" s="16" t="str">
        <f t="shared" si="36"/>
        <v>UN</v>
      </c>
      <c r="Y170" s="16" t="str">
        <f t="shared" si="37"/>
        <v>3A</v>
      </c>
      <c r="Z170" s="16" t="str">
        <f>CONCATENATE(Table69[[#This Row],[Column1]]," ",Table69[[#This Row],[Column2]]," ",Table69[[#This Row],[Column3]])</f>
        <v>5⁄8–32 UN 3A</v>
      </c>
      <c r="AA170" s="16">
        <f t="shared" si="38"/>
        <v>0</v>
      </c>
      <c r="AB170" s="16">
        <f t="shared" si="39"/>
        <v>0.625</v>
      </c>
      <c r="AC170" s="16">
        <f t="shared" si="40"/>
        <v>0.61899999999999999</v>
      </c>
      <c r="AD170" s="16" t="str">
        <f t="shared" si="41"/>
        <v>—</v>
      </c>
      <c r="AE170" s="16">
        <f t="shared" si="42"/>
        <v>0.60470000000000002</v>
      </c>
      <c r="AF170" s="16">
        <f t="shared" si="43"/>
        <v>0.60199999999999998</v>
      </c>
      <c r="AG170" s="16">
        <f t="shared" si="44"/>
        <v>0.58779999999999999</v>
      </c>
      <c r="AH170" s="16" t="str">
        <f t="shared" si="45"/>
        <v>3B</v>
      </c>
      <c r="AI170" s="16">
        <f t="shared" si="46"/>
        <v>0.59099999999999997</v>
      </c>
      <c r="AJ170" s="16">
        <f t="shared" si="47"/>
        <v>0.59689999999999999</v>
      </c>
      <c r="AK170" s="16">
        <f t="shared" si="48"/>
        <v>0.60470000000000002</v>
      </c>
      <c r="AL170" s="16">
        <f t="shared" si="49"/>
        <v>0.60819999999999996</v>
      </c>
      <c r="AM170" s="16">
        <f t="shared" si="50"/>
        <v>0.625</v>
      </c>
      <c r="AR170" s="17"/>
      <c r="AS170" s="77"/>
    </row>
    <row r="171" spans="3:45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51"/>
        <v>11⁄16–12</v>
      </c>
      <c r="U171" s="16" t="str">
        <f t="shared" si="51"/>
        <v>UN</v>
      </c>
      <c r="W171" s="16" t="str">
        <f t="shared" si="35"/>
        <v>11⁄16–12</v>
      </c>
      <c r="X171" s="16" t="str">
        <f t="shared" si="36"/>
        <v>UN</v>
      </c>
      <c r="Y171" s="16" t="str">
        <f t="shared" si="37"/>
        <v>2A</v>
      </c>
      <c r="Z171" s="16" t="str">
        <f>CONCATENATE(Table69[[#This Row],[Column1]]," ",Table69[[#This Row],[Column2]]," ",Table69[[#This Row],[Column3]])</f>
        <v>11⁄16–12 UN 2A</v>
      </c>
      <c r="AA171" s="16">
        <f t="shared" si="38"/>
        <v>1.6000000000000001E-3</v>
      </c>
      <c r="AB171" s="16">
        <f t="shared" si="39"/>
        <v>0.68589999999999995</v>
      </c>
      <c r="AC171" s="16">
        <f t="shared" si="40"/>
        <v>0.67449999999999999</v>
      </c>
      <c r="AD171" s="16" t="str">
        <f t="shared" si="41"/>
        <v>—</v>
      </c>
      <c r="AE171" s="16">
        <f t="shared" si="42"/>
        <v>0.63180000000000003</v>
      </c>
      <c r="AF171" s="16">
        <f t="shared" si="43"/>
        <v>0.62639999999999996</v>
      </c>
      <c r="AG171" s="16">
        <f t="shared" si="44"/>
        <v>0.5867</v>
      </c>
      <c r="AH171" s="16" t="str">
        <f t="shared" si="45"/>
        <v>2B</v>
      </c>
      <c r="AI171" s="16">
        <f t="shared" si="46"/>
        <v>0.59699999999999998</v>
      </c>
      <c r="AJ171" s="16">
        <f t="shared" si="47"/>
        <v>0.61499999999999999</v>
      </c>
      <c r="AK171" s="16">
        <f t="shared" si="48"/>
        <v>0.63339999999999996</v>
      </c>
      <c r="AL171" s="16">
        <f t="shared" si="49"/>
        <v>0.64049999999999996</v>
      </c>
      <c r="AM171" s="16">
        <f t="shared" si="50"/>
        <v>0.6875</v>
      </c>
      <c r="AR171" s="17"/>
      <c r="AS171" s="77"/>
    </row>
    <row r="172" spans="3:45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51"/>
        <v>0</v>
      </c>
      <c r="U172" s="16">
        <f t="shared" si="51"/>
        <v>0</v>
      </c>
      <c r="W172" s="16" t="str">
        <f t="shared" si="35"/>
        <v>11⁄16–12</v>
      </c>
      <c r="X172" s="16" t="str">
        <f t="shared" si="36"/>
        <v>UN</v>
      </c>
      <c r="Y172" s="16" t="str">
        <f t="shared" si="37"/>
        <v>3A</v>
      </c>
      <c r="Z172" s="16" t="str">
        <f>CONCATENATE(Table69[[#This Row],[Column1]]," ",Table69[[#This Row],[Column2]]," ",Table69[[#This Row],[Column3]])</f>
        <v>11⁄16–12 UN 3A</v>
      </c>
      <c r="AA172" s="16">
        <f t="shared" si="38"/>
        <v>0</v>
      </c>
      <c r="AB172" s="16">
        <f t="shared" si="39"/>
        <v>0.6875</v>
      </c>
      <c r="AC172" s="16">
        <f t="shared" si="40"/>
        <v>0.67610000000000003</v>
      </c>
      <c r="AD172" s="16" t="str">
        <f t="shared" si="41"/>
        <v>—</v>
      </c>
      <c r="AE172" s="16">
        <f t="shared" si="42"/>
        <v>0.63339999999999996</v>
      </c>
      <c r="AF172" s="16">
        <f t="shared" si="43"/>
        <v>0.62929999999999997</v>
      </c>
      <c r="AG172" s="16">
        <f t="shared" si="44"/>
        <v>0.58830000000000005</v>
      </c>
      <c r="AH172" s="16" t="str">
        <f t="shared" si="45"/>
        <v>3B</v>
      </c>
      <c r="AI172" s="16">
        <f t="shared" si="46"/>
        <v>0.59699999999999998</v>
      </c>
      <c r="AJ172" s="16">
        <f t="shared" si="47"/>
        <v>0.60850000000000004</v>
      </c>
      <c r="AK172" s="16">
        <f t="shared" si="48"/>
        <v>0.63339999999999996</v>
      </c>
      <c r="AL172" s="16">
        <f t="shared" si="49"/>
        <v>0.63870000000000005</v>
      </c>
      <c r="AM172" s="16">
        <f t="shared" si="50"/>
        <v>0.6875</v>
      </c>
      <c r="AR172" s="17"/>
      <c r="AS172" s="77"/>
    </row>
    <row r="173" spans="3:45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51"/>
        <v>11⁄16–16</v>
      </c>
      <c r="U173" s="16" t="str">
        <f t="shared" si="51"/>
        <v>UN</v>
      </c>
      <c r="W173" s="16" t="str">
        <f t="shared" si="35"/>
        <v>11⁄16–16</v>
      </c>
      <c r="X173" s="16" t="str">
        <f t="shared" si="36"/>
        <v>UN</v>
      </c>
      <c r="Y173" s="16" t="str">
        <f t="shared" si="37"/>
        <v>2A</v>
      </c>
      <c r="Z173" s="16" t="str">
        <f>CONCATENATE(Table69[[#This Row],[Column1]]," ",Table69[[#This Row],[Column2]]," ",Table69[[#This Row],[Column3]])</f>
        <v>11⁄16–16 UN 2A</v>
      </c>
      <c r="AA173" s="16">
        <f t="shared" si="38"/>
        <v>1.4E-3</v>
      </c>
      <c r="AB173" s="16">
        <f t="shared" si="39"/>
        <v>0.68610000000000004</v>
      </c>
      <c r="AC173" s="16">
        <f t="shared" si="40"/>
        <v>0.67669999999999997</v>
      </c>
      <c r="AD173" s="16" t="str">
        <f t="shared" si="41"/>
        <v>—</v>
      </c>
      <c r="AE173" s="16">
        <f t="shared" si="42"/>
        <v>0.64549999999999996</v>
      </c>
      <c r="AF173" s="16">
        <f t="shared" si="43"/>
        <v>0.64070000000000005</v>
      </c>
      <c r="AG173" s="16">
        <f t="shared" si="44"/>
        <v>0.61160000000000003</v>
      </c>
      <c r="AH173" s="16" t="str">
        <f t="shared" si="45"/>
        <v>2B</v>
      </c>
      <c r="AI173" s="16">
        <f t="shared" si="46"/>
        <v>0.62</v>
      </c>
      <c r="AJ173" s="16">
        <f t="shared" si="47"/>
        <v>0.63400000000000001</v>
      </c>
      <c r="AK173" s="16">
        <f t="shared" si="48"/>
        <v>0.64690000000000003</v>
      </c>
      <c r="AL173" s="16">
        <f t="shared" si="49"/>
        <v>0.65310000000000001</v>
      </c>
      <c r="AM173" s="16">
        <f t="shared" si="50"/>
        <v>0.6875</v>
      </c>
      <c r="AR173" s="17"/>
      <c r="AS173" s="77"/>
    </row>
    <row r="174" spans="3:45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51"/>
        <v>0</v>
      </c>
      <c r="U174" s="16">
        <f t="shared" si="51"/>
        <v>0</v>
      </c>
      <c r="W174" s="16" t="str">
        <f t="shared" si="35"/>
        <v>11⁄16–16</v>
      </c>
      <c r="X174" s="16" t="str">
        <f t="shared" si="36"/>
        <v>UN</v>
      </c>
      <c r="Y174" s="16" t="str">
        <f t="shared" si="37"/>
        <v>3A</v>
      </c>
      <c r="Z174" s="16" t="str">
        <f>CONCATENATE(Table69[[#This Row],[Column1]]," ",Table69[[#This Row],[Column2]]," ",Table69[[#This Row],[Column3]])</f>
        <v>11⁄16–16 UN 3A</v>
      </c>
      <c r="AA174" s="16">
        <f t="shared" si="38"/>
        <v>0</v>
      </c>
      <c r="AB174" s="16">
        <f t="shared" si="39"/>
        <v>0.6875</v>
      </c>
      <c r="AC174" s="16">
        <f t="shared" si="40"/>
        <v>0.67810000000000004</v>
      </c>
      <c r="AD174" s="16" t="str">
        <f t="shared" si="41"/>
        <v>—</v>
      </c>
      <c r="AE174" s="16">
        <f t="shared" si="42"/>
        <v>0.64690000000000003</v>
      </c>
      <c r="AF174" s="16">
        <f t="shared" si="43"/>
        <v>0.64329999999999998</v>
      </c>
      <c r="AG174" s="16">
        <f t="shared" si="44"/>
        <v>0.61299999999999999</v>
      </c>
      <c r="AH174" s="16" t="str">
        <f t="shared" si="45"/>
        <v>3B</v>
      </c>
      <c r="AI174" s="16">
        <f t="shared" si="46"/>
        <v>0.62</v>
      </c>
      <c r="AJ174" s="16">
        <f t="shared" si="47"/>
        <v>0.62839999999999996</v>
      </c>
      <c r="AK174" s="16">
        <f t="shared" si="48"/>
        <v>0.64690000000000003</v>
      </c>
      <c r="AL174" s="16">
        <f t="shared" si="49"/>
        <v>0.65149999999999997</v>
      </c>
      <c r="AM174" s="16">
        <f t="shared" si="50"/>
        <v>0.6875</v>
      </c>
      <c r="AR174" s="17"/>
      <c r="AS174" s="77"/>
    </row>
    <row r="175" spans="3:45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51"/>
        <v>11⁄16–20</v>
      </c>
      <c r="U175" s="16" t="str">
        <f t="shared" si="51"/>
        <v>UN</v>
      </c>
      <c r="W175" s="16" t="str">
        <f t="shared" si="35"/>
        <v>11⁄16–20</v>
      </c>
      <c r="X175" s="16" t="str">
        <f t="shared" si="36"/>
        <v>UN</v>
      </c>
      <c r="Y175" s="16" t="str">
        <f t="shared" si="37"/>
        <v>2A</v>
      </c>
      <c r="Z175" s="16" t="str">
        <f>CONCATENATE(Table69[[#This Row],[Column1]]," ",Table69[[#This Row],[Column2]]," ",Table69[[#This Row],[Column3]])</f>
        <v>11⁄16–20 UN 2A</v>
      </c>
      <c r="AA175" s="16">
        <f t="shared" si="38"/>
        <v>1.2999999999999999E-3</v>
      </c>
      <c r="AB175" s="16">
        <f t="shared" si="39"/>
        <v>0.68620000000000003</v>
      </c>
      <c r="AC175" s="16">
        <f t="shared" si="40"/>
        <v>0.67810000000000004</v>
      </c>
      <c r="AD175" s="16" t="str">
        <f t="shared" si="41"/>
        <v>—</v>
      </c>
      <c r="AE175" s="16">
        <f t="shared" si="42"/>
        <v>0.65369999999999995</v>
      </c>
      <c r="AF175" s="16">
        <f t="shared" si="43"/>
        <v>0.64939999999999998</v>
      </c>
      <c r="AG175" s="16">
        <f t="shared" si="44"/>
        <v>0.62670000000000003</v>
      </c>
      <c r="AH175" s="16" t="str">
        <f t="shared" si="45"/>
        <v>2B</v>
      </c>
      <c r="AI175" s="16">
        <f t="shared" si="46"/>
        <v>0.63300000000000001</v>
      </c>
      <c r="AJ175" s="16">
        <f t="shared" si="47"/>
        <v>0.64500000000000002</v>
      </c>
      <c r="AK175" s="16">
        <f t="shared" si="48"/>
        <v>0.65500000000000003</v>
      </c>
      <c r="AL175" s="16">
        <f t="shared" si="49"/>
        <v>0.66059999999999997</v>
      </c>
      <c r="AM175" s="16">
        <f t="shared" si="50"/>
        <v>0.6875</v>
      </c>
      <c r="AR175" s="17"/>
      <c r="AS175" s="77"/>
    </row>
    <row r="176" spans="3:45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51"/>
        <v>0</v>
      </c>
      <c r="U176" s="16">
        <f t="shared" si="51"/>
        <v>0</v>
      </c>
      <c r="W176" s="16" t="str">
        <f t="shared" si="35"/>
        <v>11⁄16–20</v>
      </c>
      <c r="X176" s="16" t="str">
        <f t="shared" si="36"/>
        <v>UN</v>
      </c>
      <c r="Y176" s="16" t="str">
        <f t="shared" si="37"/>
        <v>3A</v>
      </c>
      <c r="Z176" s="16" t="str">
        <f>CONCATENATE(Table69[[#This Row],[Column1]]," ",Table69[[#This Row],[Column2]]," ",Table69[[#This Row],[Column3]])</f>
        <v>11⁄16–20 UN 3A</v>
      </c>
      <c r="AA176" s="16">
        <f t="shared" si="38"/>
        <v>0</v>
      </c>
      <c r="AB176" s="16">
        <f t="shared" si="39"/>
        <v>0.6875</v>
      </c>
      <c r="AC176" s="16">
        <f t="shared" si="40"/>
        <v>0.6794</v>
      </c>
      <c r="AD176" s="16" t="str">
        <f t="shared" si="41"/>
        <v>—</v>
      </c>
      <c r="AE176" s="16">
        <f t="shared" si="42"/>
        <v>0.65500000000000003</v>
      </c>
      <c r="AF176" s="16">
        <f t="shared" si="43"/>
        <v>0.65180000000000005</v>
      </c>
      <c r="AG176" s="16">
        <f t="shared" si="44"/>
        <v>0.628</v>
      </c>
      <c r="AH176" s="16" t="str">
        <f t="shared" si="45"/>
        <v>3B</v>
      </c>
      <c r="AI176" s="16">
        <f t="shared" si="46"/>
        <v>0.63300000000000001</v>
      </c>
      <c r="AJ176" s="16">
        <f t="shared" si="47"/>
        <v>0.64119999999999999</v>
      </c>
      <c r="AK176" s="16">
        <f t="shared" si="48"/>
        <v>0.65500000000000003</v>
      </c>
      <c r="AL176" s="16">
        <f t="shared" si="49"/>
        <v>0.65920000000000001</v>
      </c>
      <c r="AM176" s="16">
        <f t="shared" si="50"/>
        <v>0.6875</v>
      </c>
      <c r="AR176" s="17"/>
      <c r="AS176" s="77"/>
    </row>
    <row r="177" spans="3:45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51"/>
        <v>11⁄16–24</v>
      </c>
      <c r="U177" s="16" t="str">
        <f t="shared" si="51"/>
        <v>UNEF</v>
      </c>
      <c r="W177" s="16" t="str">
        <f t="shared" si="35"/>
        <v>11⁄16–24</v>
      </c>
      <c r="X177" s="16" t="str">
        <f t="shared" si="36"/>
        <v>UNEF</v>
      </c>
      <c r="Y177" s="16" t="str">
        <f t="shared" si="37"/>
        <v>2A</v>
      </c>
      <c r="Z177" s="16" t="str">
        <f>CONCATENATE(Table69[[#This Row],[Column1]]," ",Table69[[#This Row],[Column2]]," ",Table69[[#This Row],[Column3]])</f>
        <v>11⁄16–24 UNEF 2A</v>
      </c>
      <c r="AA177" s="16">
        <f t="shared" si="38"/>
        <v>1.1999999999999999E-3</v>
      </c>
      <c r="AB177" s="16">
        <f t="shared" si="39"/>
        <v>0.68630000000000002</v>
      </c>
      <c r="AC177" s="16">
        <f t="shared" si="40"/>
        <v>0.67910000000000004</v>
      </c>
      <c r="AD177" s="16" t="str">
        <f t="shared" si="41"/>
        <v>—</v>
      </c>
      <c r="AE177" s="16">
        <f t="shared" si="42"/>
        <v>0.65920000000000001</v>
      </c>
      <c r="AF177" s="16">
        <f t="shared" si="43"/>
        <v>0.6552</v>
      </c>
      <c r="AG177" s="16">
        <f t="shared" si="44"/>
        <v>0.63670000000000004</v>
      </c>
      <c r="AH177" s="16" t="str">
        <f t="shared" si="45"/>
        <v>2B</v>
      </c>
      <c r="AI177" s="16">
        <f t="shared" si="46"/>
        <v>0.64200000000000002</v>
      </c>
      <c r="AJ177" s="16">
        <f t="shared" si="47"/>
        <v>0.65200000000000002</v>
      </c>
      <c r="AK177" s="16">
        <f t="shared" si="48"/>
        <v>0.66039999999999999</v>
      </c>
      <c r="AL177" s="16">
        <f t="shared" si="49"/>
        <v>0.66559999999999997</v>
      </c>
      <c r="AM177" s="16">
        <f t="shared" si="50"/>
        <v>0.6875</v>
      </c>
      <c r="AR177" s="17"/>
      <c r="AS177" s="77"/>
    </row>
    <row r="178" spans="3:45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51"/>
        <v>0</v>
      </c>
      <c r="U178" s="16">
        <f t="shared" si="51"/>
        <v>0</v>
      </c>
      <c r="W178" s="16" t="str">
        <f t="shared" si="35"/>
        <v>11⁄16–24</v>
      </c>
      <c r="X178" s="16" t="str">
        <f t="shared" si="36"/>
        <v>UNEF</v>
      </c>
      <c r="Y178" s="16" t="str">
        <f t="shared" si="37"/>
        <v>3A</v>
      </c>
      <c r="Z178" s="16" t="str">
        <f>CONCATENATE(Table69[[#This Row],[Column1]]," ",Table69[[#This Row],[Column2]]," ",Table69[[#This Row],[Column3]])</f>
        <v>11⁄16–24 UNEF 3A</v>
      </c>
      <c r="AA178" s="16">
        <f t="shared" si="38"/>
        <v>0</v>
      </c>
      <c r="AB178" s="16">
        <f t="shared" si="39"/>
        <v>0.6875</v>
      </c>
      <c r="AC178" s="16">
        <f t="shared" si="40"/>
        <v>0.68030000000000002</v>
      </c>
      <c r="AD178" s="16" t="str">
        <f t="shared" si="41"/>
        <v>—</v>
      </c>
      <c r="AE178" s="16">
        <f t="shared" si="42"/>
        <v>0.66039999999999999</v>
      </c>
      <c r="AF178" s="16">
        <f t="shared" si="43"/>
        <v>0.65739999999999998</v>
      </c>
      <c r="AG178" s="16">
        <f t="shared" si="44"/>
        <v>0.63790000000000002</v>
      </c>
      <c r="AH178" s="16" t="str">
        <f t="shared" si="45"/>
        <v>3B</v>
      </c>
      <c r="AI178" s="16">
        <f t="shared" si="46"/>
        <v>0.64200000000000002</v>
      </c>
      <c r="AJ178" s="16">
        <f t="shared" si="47"/>
        <v>0.64939999999999998</v>
      </c>
      <c r="AK178" s="16">
        <f t="shared" si="48"/>
        <v>0.66039999999999999</v>
      </c>
      <c r="AL178" s="16">
        <f t="shared" si="49"/>
        <v>0.6643</v>
      </c>
      <c r="AM178" s="16">
        <f t="shared" si="50"/>
        <v>0.6875</v>
      </c>
      <c r="AR178" s="17"/>
      <c r="AS178" s="77"/>
    </row>
    <row r="179" spans="3:45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51"/>
        <v>11⁄16–28</v>
      </c>
      <c r="U179" s="16" t="str">
        <f t="shared" si="51"/>
        <v>UN</v>
      </c>
      <c r="W179" s="16" t="str">
        <f t="shared" si="35"/>
        <v>11⁄16–28</v>
      </c>
      <c r="X179" s="16" t="str">
        <f t="shared" si="36"/>
        <v>UN</v>
      </c>
      <c r="Y179" s="16" t="str">
        <f t="shared" si="37"/>
        <v>2A</v>
      </c>
      <c r="Z179" s="16" t="str">
        <f>CONCATENATE(Table69[[#This Row],[Column1]]," ",Table69[[#This Row],[Column2]]," ",Table69[[#This Row],[Column3]])</f>
        <v>11⁄16–28 UN 2A</v>
      </c>
      <c r="AA179" s="16">
        <f t="shared" si="38"/>
        <v>1.1000000000000001E-3</v>
      </c>
      <c r="AB179" s="16">
        <f t="shared" si="39"/>
        <v>0.68640000000000001</v>
      </c>
      <c r="AC179" s="16">
        <f t="shared" si="40"/>
        <v>0.67989999999999995</v>
      </c>
      <c r="AD179" s="16" t="str">
        <f t="shared" si="41"/>
        <v>—</v>
      </c>
      <c r="AE179" s="16">
        <f t="shared" si="42"/>
        <v>0.66320000000000001</v>
      </c>
      <c r="AF179" s="16">
        <f t="shared" si="43"/>
        <v>0.65939999999999999</v>
      </c>
      <c r="AG179" s="16">
        <f t="shared" si="44"/>
        <v>0.64380000000000004</v>
      </c>
      <c r="AH179" s="16" t="str">
        <f t="shared" si="45"/>
        <v>2B</v>
      </c>
      <c r="AI179" s="16">
        <f t="shared" si="46"/>
        <v>0.64900000000000002</v>
      </c>
      <c r="AJ179" s="16">
        <f t="shared" si="47"/>
        <v>0.65700000000000003</v>
      </c>
      <c r="AK179" s="16">
        <f t="shared" si="48"/>
        <v>0.6643</v>
      </c>
      <c r="AL179" s="16">
        <f t="shared" si="49"/>
        <v>0.66920000000000002</v>
      </c>
      <c r="AM179" s="16">
        <f t="shared" si="50"/>
        <v>0.6875</v>
      </c>
      <c r="AR179" s="17"/>
      <c r="AS179" s="77"/>
    </row>
    <row r="180" spans="3:45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51"/>
        <v>0</v>
      </c>
      <c r="U180" s="16">
        <f t="shared" si="51"/>
        <v>0</v>
      </c>
      <c r="W180" s="16" t="str">
        <f t="shared" si="35"/>
        <v>11⁄16–28</v>
      </c>
      <c r="X180" s="16" t="str">
        <f t="shared" si="36"/>
        <v>UN</v>
      </c>
      <c r="Y180" s="16" t="str">
        <f t="shared" si="37"/>
        <v>3A</v>
      </c>
      <c r="Z180" s="16" t="str">
        <f>CONCATENATE(Table69[[#This Row],[Column1]]," ",Table69[[#This Row],[Column2]]," ",Table69[[#This Row],[Column3]])</f>
        <v>11⁄16–28 UN 3A</v>
      </c>
      <c r="AA180" s="16">
        <f t="shared" si="38"/>
        <v>0</v>
      </c>
      <c r="AB180" s="16">
        <f t="shared" si="39"/>
        <v>0.6875</v>
      </c>
      <c r="AC180" s="16">
        <f t="shared" si="40"/>
        <v>0.68100000000000005</v>
      </c>
      <c r="AD180" s="16" t="str">
        <f t="shared" si="41"/>
        <v>—</v>
      </c>
      <c r="AE180" s="16">
        <f t="shared" si="42"/>
        <v>0.6643</v>
      </c>
      <c r="AF180" s="16">
        <f t="shared" si="43"/>
        <v>0.66149999999999998</v>
      </c>
      <c r="AG180" s="16">
        <f t="shared" si="44"/>
        <v>0.64490000000000003</v>
      </c>
      <c r="AH180" s="16" t="str">
        <f t="shared" si="45"/>
        <v>3B</v>
      </c>
      <c r="AI180" s="16">
        <f t="shared" si="46"/>
        <v>0.64900000000000002</v>
      </c>
      <c r="AJ180" s="16">
        <f t="shared" si="47"/>
        <v>0.65510000000000002</v>
      </c>
      <c r="AK180" s="16">
        <f t="shared" si="48"/>
        <v>0.6643</v>
      </c>
      <c r="AL180" s="16">
        <f t="shared" si="49"/>
        <v>0.66800000000000004</v>
      </c>
      <c r="AM180" s="16">
        <f t="shared" si="50"/>
        <v>0.6875</v>
      </c>
      <c r="AR180" s="17"/>
      <c r="AS180" s="77"/>
    </row>
    <row r="181" spans="3:45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51"/>
        <v>11⁄16–32</v>
      </c>
      <c r="U181" s="16" t="str">
        <f t="shared" si="51"/>
        <v>UN</v>
      </c>
      <c r="W181" s="16" t="str">
        <f t="shared" si="35"/>
        <v>11⁄16–32</v>
      </c>
      <c r="X181" s="16" t="str">
        <f t="shared" si="36"/>
        <v>UN</v>
      </c>
      <c r="Y181" s="16" t="str">
        <f t="shared" si="37"/>
        <v>2A</v>
      </c>
      <c r="Z181" s="16" t="str">
        <f>CONCATENATE(Table69[[#This Row],[Column1]]," ",Table69[[#This Row],[Column2]]," ",Table69[[#This Row],[Column3]])</f>
        <v>11⁄16–32 UN 2A</v>
      </c>
      <c r="AA181" s="16">
        <f t="shared" si="38"/>
        <v>1.1000000000000001E-3</v>
      </c>
      <c r="AB181" s="16">
        <f t="shared" si="39"/>
        <v>0.68640000000000001</v>
      </c>
      <c r="AC181" s="16">
        <f t="shared" si="40"/>
        <v>0.6804</v>
      </c>
      <c r="AD181" s="16" t="str">
        <f t="shared" si="41"/>
        <v>—</v>
      </c>
      <c r="AE181" s="16">
        <f t="shared" si="42"/>
        <v>0.66610000000000003</v>
      </c>
      <c r="AF181" s="16">
        <f t="shared" si="43"/>
        <v>0.66249999999999998</v>
      </c>
      <c r="AG181" s="16">
        <f t="shared" si="44"/>
        <v>0.6492</v>
      </c>
      <c r="AH181" s="16" t="str">
        <f t="shared" si="45"/>
        <v>2B</v>
      </c>
      <c r="AI181" s="16">
        <f t="shared" si="46"/>
        <v>0.65400000000000003</v>
      </c>
      <c r="AJ181" s="16">
        <f t="shared" si="47"/>
        <v>0.66100000000000003</v>
      </c>
      <c r="AK181" s="16">
        <f t="shared" si="48"/>
        <v>0.66720000000000002</v>
      </c>
      <c r="AL181" s="16">
        <f t="shared" si="49"/>
        <v>0.67179999999999995</v>
      </c>
      <c r="AM181" s="16">
        <f t="shared" si="50"/>
        <v>0.6875</v>
      </c>
      <c r="AR181" s="17"/>
      <c r="AS181" s="77"/>
    </row>
    <row r="182" spans="3:45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51"/>
        <v>0</v>
      </c>
      <c r="U182" s="16">
        <f t="shared" si="51"/>
        <v>0</v>
      </c>
      <c r="W182" s="16" t="str">
        <f t="shared" si="35"/>
        <v>11⁄16–32</v>
      </c>
      <c r="X182" s="16" t="str">
        <f t="shared" si="36"/>
        <v>UN</v>
      </c>
      <c r="Y182" s="16" t="str">
        <f t="shared" si="37"/>
        <v>3A</v>
      </c>
      <c r="Z182" s="16" t="str">
        <f>CONCATENATE(Table69[[#This Row],[Column1]]," ",Table69[[#This Row],[Column2]]," ",Table69[[#This Row],[Column3]])</f>
        <v>11⁄16–32 UN 3A</v>
      </c>
      <c r="AA182" s="16">
        <f t="shared" si="38"/>
        <v>0</v>
      </c>
      <c r="AB182" s="16">
        <f t="shared" si="39"/>
        <v>0.6875</v>
      </c>
      <c r="AC182" s="16">
        <f t="shared" si="40"/>
        <v>0.68149999999999999</v>
      </c>
      <c r="AD182" s="16" t="str">
        <f t="shared" si="41"/>
        <v>—</v>
      </c>
      <c r="AE182" s="16">
        <f t="shared" si="42"/>
        <v>0.66720000000000002</v>
      </c>
      <c r="AF182" s="16">
        <f t="shared" si="43"/>
        <v>0.66449999999999998</v>
      </c>
      <c r="AG182" s="16">
        <f t="shared" si="44"/>
        <v>0.65029999999999999</v>
      </c>
      <c r="AH182" s="16" t="str">
        <f t="shared" si="45"/>
        <v>3B</v>
      </c>
      <c r="AI182" s="16">
        <f t="shared" si="46"/>
        <v>0.65400000000000003</v>
      </c>
      <c r="AJ182" s="16">
        <f t="shared" si="47"/>
        <v>0.65939999999999999</v>
      </c>
      <c r="AK182" s="16">
        <f t="shared" si="48"/>
        <v>0.66720000000000002</v>
      </c>
      <c r="AL182" s="16">
        <f t="shared" si="49"/>
        <v>0.67069999999999996</v>
      </c>
      <c r="AM182" s="16">
        <f t="shared" si="50"/>
        <v>0.6875</v>
      </c>
      <c r="AR182" s="17"/>
      <c r="AS182" s="77"/>
    </row>
    <row r="183" spans="3:45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51"/>
        <v>3⁄4–10</v>
      </c>
      <c r="U183" s="16" t="str">
        <f t="shared" si="51"/>
        <v>UNC</v>
      </c>
      <c r="W183" s="16" t="str">
        <f t="shared" si="35"/>
        <v>3⁄4–10</v>
      </c>
      <c r="X183" s="16" t="str">
        <f t="shared" si="36"/>
        <v>UNC</v>
      </c>
      <c r="Y183" s="16" t="str">
        <f t="shared" si="37"/>
        <v>1A</v>
      </c>
      <c r="Z183" s="16" t="str">
        <f>CONCATENATE(Table69[[#This Row],[Column1]]," ",Table69[[#This Row],[Column2]]," ",Table69[[#This Row],[Column3]])</f>
        <v>3⁄4–10 UNC 1A</v>
      </c>
      <c r="AA183" s="16">
        <f t="shared" si="38"/>
        <v>1.8E-3</v>
      </c>
      <c r="AB183" s="16">
        <f t="shared" si="39"/>
        <v>0.74819999999999998</v>
      </c>
      <c r="AC183" s="16">
        <f t="shared" si="40"/>
        <v>0.7288</v>
      </c>
      <c r="AD183" s="16" t="str">
        <f t="shared" si="41"/>
        <v>—</v>
      </c>
      <c r="AE183" s="16">
        <f t="shared" si="42"/>
        <v>0.68320000000000003</v>
      </c>
      <c r="AF183" s="16">
        <f t="shared" si="43"/>
        <v>0.6744</v>
      </c>
      <c r="AG183" s="16">
        <f t="shared" si="44"/>
        <v>0.62909999999999999</v>
      </c>
      <c r="AH183" s="16" t="str">
        <f t="shared" si="45"/>
        <v>1B</v>
      </c>
      <c r="AI183" s="16">
        <f t="shared" si="46"/>
        <v>0.64200000000000002</v>
      </c>
      <c r="AJ183" s="16">
        <f t="shared" si="47"/>
        <v>0.66300000000000003</v>
      </c>
      <c r="AK183" s="16">
        <f t="shared" si="48"/>
        <v>0.68500000000000005</v>
      </c>
      <c r="AL183" s="16">
        <f t="shared" si="49"/>
        <v>0.69650000000000001</v>
      </c>
      <c r="AM183" s="16">
        <f t="shared" si="50"/>
        <v>0.75</v>
      </c>
      <c r="AR183" s="17"/>
      <c r="AS183" s="77"/>
    </row>
    <row r="184" spans="3:45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51"/>
        <v>0</v>
      </c>
      <c r="U184" s="16">
        <f t="shared" si="51"/>
        <v>0</v>
      </c>
      <c r="W184" s="16" t="str">
        <f t="shared" si="35"/>
        <v>3⁄4–10</v>
      </c>
      <c r="X184" s="16" t="str">
        <f t="shared" si="36"/>
        <v>UNC</v>
      </c>
      <c r="Y184" s="16" t="str">
        <f t="shared" si="37"/>
        <v>2A</v>
      </c>
      <c r="Z184" s="16" t="str">
        <f>CONCATENATE(Table69[[#This Row],[Column1]]," ",Table69[[#This Row],[Column2]]," ",Table69[[#This Row],[Column3]])</f>
        <v>3⁄4–10 UNC 2A</v>
      </c>
      <c r="AA184" s="16">
        <f t="shared" si="38"/>
        <v>1.8E-3</v>
      </c>
      <c r="AB184" s="16">
        <f t="shared" si="39"/>
        <v>0.74819999999999998</v>
      </c>
      <c r="AC184" s="16">
        <f t="shared" si="40"/>
        <v>0.73529999999999995</v>
      </c>
      <c r="AD184" s="16">
        <f t="shared" si="41"/>
        <v>0.7288</v>
      </c>
      <c r="AE184" s="16">
        <f t="shared" si="42"/>
        <v>0.68320000000000003</v>
      </c>
      <c r="AF184" s="16">
        <f t="shared" si="43"/>
        <v>0.67730000000000001</v>
      </c>
      <c r="AG184" s="16">
        <f t="shared" si="44"/>
        <v>0.62909999999999999</v>
      </c>
      <c r="AH184" s="16" t="str">
        <f t="shared" si="45"/>
        <v>2B</v>
      </c>
      <c r="AI184" s="16">
        <f t="shared" si="46"/>
        <v>0.64200000000000002</v>
      </c>
      <c r="AJ184" s="16">
        <f t="shared" si="47"/>
        <v>0.66300000000000003</v>
      </c>
      <c r="AK184" s="16">
        <f t="shared" si="48"/>
        <v>0.68500000000000005</v>
      </c>
      <c r="AL184" s="16">
        <f t="shared" si="49"/>
        <v>0.69269999999999998</v>
      </c>
      <c r="AM184" s="16">
        <f t="shared" si="50"/>
        <v>0.75</v>
      </c>
      <c r="AR184" s="17"/>
      <c r="AS184" s="77"/>
    </row>
    <row r="185" spans="3:45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51"/>
        <v>0</v>
      </c>
      <c r="U185" s="16">
        <f t="shared" si="51"/>
        <v>0</v>
      </c>
      <c r="W185" s="16" t="str">
        <f t="shared" si="35"/>
        <v>3⁄4–10</v>
      </c>
      <c r="X185" s="16" t="str">
        <f t="shared" si="36"/>
        <v>UNC</v>
      </c>
      <c r="Y185" s="16" t="str">
        <f t="shared" si="37"/>
        <v>3A</v>
      </c>
      <c r="Z185" s="16" t="str">
        <f>CONCATENATE(Table69[[#This Row],[Column1]]," ",Table69[[#This Row],[Column2]]," ",Table69[[#This Row],[Column3]])</f>
        <v>3⁄4–10 UNC 3A</v>
      </c>
      <c r="AA185" s="16">
        <f t="shared" si="38"/>
        <v>0</v>
      </c>
      <c r="AB185" s="16">
        <f t="shared" si="39"/>
        <v>0.75</v>
      </c>
      <c r="AC185" s="16">
        <f t="shared" si="40"/>
        <v>0.73709999999999998</v>
      </c>
      <c r="AD185" s="16" t="str">
        <f t="shared" si="41"/>
        <v>—</v>
      </c>
      <c r="AE185" s="16">
        <f t="shared" si="42"/>
        <v>0.68500000000000005</v>
      </c>
      <c r="AF185" s="16">
        <f t="shared" si="43"/>
        <v>0.68059999999999998</v>
      </c>
      <c r="AG185" s="16">
        <f t="shared" si="44"/>
        <v>0.63090000000000002</v>
      </c>
      <c r="AH185" s="16" t="str">
        <f t="shared" si="45"/>
        <v>3B</v>
      </c>
      <c r="AI185" s="16">
        <f t="shared" si="46"/>
        <v>0.64200000000000002</v>
      </c>
      <c r="AJ185" s="16">
        <f t="shared" si="47"/>
        <v>0.65449999999999997</v>
      </c>
      <c r="AK185" s="16">
        <f t="shared" si="48"/>
        <v>0.68500000000000005</v>
      </c>
      <c r="AL185" s="16">
        <f t="shared" si="49"/>
        <v>0.69069999999999998</v>
      </c>
      <c r="AM185" s="16">
        <f t="shared" si="50"/>
        <v>0.75</v>
      </c>
      <c r="AR185" s="17"/>
      <c r="AS185" s="77"/>
    </row>
    <row r="186" spans="3:45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51"/>
        <v>3⁄4–12</v>
      </c>
      <c r="U186" s="16" t="str">
        <f t="shared" si="51"/>
        <v>UN</v>
      </c>
      <c r="W186" s="16" t="str">
        <f t="shared" si="35"/>
        <v>3⁄4–12</v>
      </c>
      <c r="X186" s="16" t="str">
        <f t="shared" si="36"/>
        <v>UN</v>
      </c>
      <c r="Y186" s="16" t="str">
        <f t="shared" si="37"/>
        <v>2A</v>
      </c>
      <c r="Z186" s="16" t="str">
        <f>CONCATENATE(Table69[[#This Row],[Column1]]," ",Table69[[#This Row],[Column2]]," ",Table69[[#This Row],[Column3]])</f>
        <v>3⁄4–12 UN 2A</v>
      </c>
      <c r="AA186" s="16">
        <f t="shared" si="38"/>
        <v>1.6999999999999999E-3</v>
      </c>
      <c r="AB186" s="16">
        <f t="shared" si="39"/>
        <v>0.74829999999999997</v>
      </c>
      <c r="AC186" s="16">
        <f t="shared" si="40"/>
        <v>0.7369</v>
      </c>
      <c r="AD186" s="16" t="str">
        <f t="shared" si="41"/>
        <v>—</v>
      </c>
      <c r="AE186" s="16">
        <f t="shared" si="42"/>
        <v>0.69420000000000004</v>
      </c>
      <c r="AF186" s="16">
        <f t="shared" si="43"/>
        <v>0.68869999999999998</v>
      </c>
      <c r="AG186" s="16">
        <f t="shared" si="44"/>
        <v>0.64910000000000001</v>
      </c>
      <c r="AH186" s="16" t="str">
        <f t="shared" si="45"/>
        <v>2B</v>
      </c>
      <c r="AI186" s="16">
        <f t="shared" si="46"/>
        <v>0.66</v>
      </c>
      <c r="AJ186" s="16">
        <f t="shared" si="47"/>
        <v>0.67800000000000005</v>
      </c>
      <c r="AK186" s="16">
        <f t="shared" si="48"/>
        <v>0.69589999999999996</v>
      </c>
      <c r="AL186" s="16">
        <f t="shared" si="49"/>
        <v>0.70309999999999995</v>
      </c>
      <c r="AM186" s="16">
        <f t="shared" si="50"/>
        <v>0.75</v>
      </c>
      <c r="AR186" s="17"/>
      <c r="AS186" s="77"/>
    </row>
    <row r="187" spans="3:45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51"/>
        <v>0</v>
      </c>
      <c r="U187" s="16">
        <f t="shared" si="51"/>
        <v>0</v>
      </c>
      <c r="W187" s="16" t="str">
        <f t="shared" si="35"/>
        <v>3⁄4–12</v>
      </c>
      <c r="X187" s="16" t="str">
        <f t="shared" si="36"/>
        <v>UN</v>
      </c>
      <c r="Y187" s="16" t="str">
        <f t="shared" si="37"/>
        <v>3A</v>
      </c>
      <c r="Z187" s="16" t="str">
        <f>CONCATENATE(Table69[[#This Row],[Column1]]," ",Table69[[#This Row],[Column2]]," ",Table69[[#This Row],[Column3]])</f>
        <v>3⁄4–12 UN 3A</v>
      </c>
      <c r="AA187" s="16">
        <f t="shared" si="38"/>
        <v>0</v>
      </c>
      <c r="AB187" s="16">
        <f t="shared" si="39"/>
        <v>0.75</v>
      </c>
      <c r="AC187" s="16">
        <f t="shared" si="40"/>
        <v>0.73860000000000003</v>
      </c>
      <c r="AD187" s="16" t="str">
        <f t="shared" si="41"/>
        <v>—</v>
      </c>
      <c r="AE187" s="16">
        <f t="shared" si="42"/>
        <v>0.69589999999999996</v>
      </c>
      <c r="AF187" s="16">
        <f t="shared" si="43"/>
        <v>0.69179999999999997</v>
      </c>
      <c r="AG187" s="16">
        <f t="shared" si="44"/>
        <v>0.65080000000000005</v>
      </c>
      <c r="AH187" s="16" t="str">
        <f t="shared" si="45"/>
        <v>3B</v>
      </c>
      <c r="AI187" s="16">
        <f t="shared" si="46"/>
        <v>0.66</v>
      </c>
      <c r="AJ187" s="16">
        <f t="shared" si="47"/>
        <v>0.67069999999999996</v>
      </c>
      <c r="AK187" s="16">
        <f t="shared" si="48"/>
        <v>0.69589999999999996</v>
      </c>
      <c r="AL187" s="16">
        <f t="shared" si="49"/>
        <v>0.70130000000000003</v>
      </c>
      <c r="AM187" s="16">
        <f t="shared" si="50"/>
        <v>0.75</v>
      </c>
      <c r="AR187" s="17"/>
      <c r="AS187" s="77"/>
    </row>
    <row r="188" spans="3:45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51"/>
        <v>3⁄4–14</v>
      </c>
      <c r="U188" s="16" t="str">
        <f t="shared" si="51"/>
        <v>UNS</v>
      </c>
      <c r="W188" s="16" t="str">
        <f t="shared" si="35"/>
        <v>3⁄4–14</v>
      </c>
      <c r="X188" s="16" t="str">
        <f t="shared" si="36"/>
        <v>UNS</v>
      </c>
      <c r="Y188" s="16" t="str">
        <f t="shared" si="37"/>
        <v>2A</v>
      </c>
      <c r="Z188" s="16" t="str">
        <f>CONCATENATE(Table69[[#This Row],[Column1]]," ",Table69[[#This Row],[Column2]]," ",Table69[[#This Row],[Column3]])</f>
        <v>3⁄4–14 UNS 2A</v>
      </c>
      <c r="AA188" s="16">
        <f t="shared" si="38"/>
        <v>1.5E-3</v>
      </c>
      <c r="AB188" s="16">
        <f t="shared" si="39"/>
        <v>0.74850000000000005</v>
      </c>
      <c r="AC188" s="16">
        <f t="shared" si="40"/>
        <v>0.73819999999999997</v>
      </c>
      <c r="AD188" s="16" t="str">
        <f t="shared" si="41"/>
        <v>—</v>
      </c>
      <c r="AE188" s="16">
        <f t="shared" si="42"/>
        <v>0.70209999999999995</v>
      </c>
      <c r="AF188" s="16">
        <f t="shared" si="43"/>
        <v>0.69699999999999995</v>
      </c>
      <c r="AG188" s="16">
        <f t="shared" si="44"/>
        <v>0.66349999999999998</v>
      </c>
      <c r="AH188" s="16" t="str">
        <f t="shared" si="45"/>
        <v>2B</v>
      </c>
      <c r="AI188" s="16">
        <f t="shared" si="46"/>
        <v>0.67300000000000004</v>
      </c>
      <c r="AJ188" s="16">
        <f t="shared" si="47"/>
        <v>0.68799999999999994</v>
      </c>
      <c r="AK188" s="16">
        <f t="shared" si="48"/>
        <v>0.7036</v>
      </c>
      <c r="AL188" s="16">
        <f t="shared" si="49"/>
        <v>0.71030000000000004</v>
      </c>
      <c r="AM188" s="16">
        <f t="shared" si="50"/>
        <v>0.75</v>
      </c>
      <c r="AR188" s="17"/>
      <c r="AS188" s="77"/>
    </row>
    <row r="189" spans="3:45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51"/>
        <v>3⁄4–16</v>
      </c>
      <c r="U189" s="16" t="str">
        <f t="shared" si="51"/>
        <v>UNF</v>
      </c>
      <c r="W189" s="16" t="str">
        <f t="shared" si="35"/>
        <v>3⁄4–16</v>
      </c>
      <c r="X189" s="16" t="str">
        <f t="shared" si="36"/>
        <v>UNF</v>
      </c>
      <c r="Y189" s="16" t="str">
        <f t="shared" si="37"/>
        <v>1A</v>
      </c>
      <c r="Z189" s="16" t="str">
        <f>CONCATENATE(Table69[[#This Row],[Column1]]," ",Table69[[#This Row],[Column2]]," ",Table69[[#This Row],[Column3]])</f>
        <v>3⁄4–16 UNF 1A</v>
      </c>
      <c r="AA189" s="16">
        <f t="shared" si="38"/>
        <v>1.5E-3</v>
      </c>
      <c r="AB189" s="16">
        <f t="shared" si="39"/>
        <v>0.74850000000000005</v>
      </c>
      <c r="AC189" s="16">
        <f t="shared" si="40"/>
        <v>0.73429999999999995</v>
      </c>
      <c r="AD189" s="16" t="str">
        <f t="shared" si="41"/>
        <v>—</v>
      </c>
      <c r="AE189" s="16">
        <f t="shared" si="42"/>
        <v>0.70789999999999997</v>
      </c>
      <c r="AF189" s="16">
        <f t="shared" si="43"/>
        <v>0.70040000000000002</v>
      </c>
      <c r="AG189" s="16">
        <f t="shared" si="44"/>
        <v>0.67400000000000004</v>
      </c>
      <c r="AH189" s="16" t="str">
        <f t="shared" si="45"/>
        <v>1B</v>
      </c>
      <c r="AI189" s="16">
        <f t="shared" si="46"/>
        <v>0.68200000000000005</v>
      </c>
      <c r="AJ189" s="16">
        <f t="shared" si="47"/>
        <v>0.69599999999999995</v>
      </c>
      <c r="AK189" s="16">
        <f t="shared" si="48"/>
        <v>0.70940000000000003</v>
      </c>
      <c r="AL189" s="16">
        <f t="shared" si="49"/>
        <v>0.71919999999999995</v>
      </c>
      <c r="AM189" s="16">
        <f t="shared" si="50"/>
        <v>0.75</v>
      </c>
      <c r="AR189" s="17"/>
      <c r="AS189" s="77"/>
    </row>
    <row r="190" spans="3:45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51"/>
        <v>0</v>
      </c>
      <c r="U190" s="16">
        <f t="shared" si="51"/>
        <v>0</v>
      </c>
      <c r="W190" s="16" t="str">
        <f t="shared" si="35"/>
        <v>3⁄4–16</v>
      </c>
      <c r="X190" s="16" t="str">
        <f t="shared" si="36"/>
        <v>UNF</v>
      </c>
      <c r="Y190" s="16" t="str">
        <f t="shared" si="37"/>
        <v>2A</v>
      </c>
      <c r="Z190" s="16" t="str">
        <f>CONCATENATE(Table69[[#This Row],[Column1]]," ",Table69[[#This Row],[Column2]]," ",Table69[[#This Row],[Column3]])</f>
        <v>3⁄4–16 UNF 2A</v>
      </c>
      <c r="AA190" s="16">
        <f t="shared" si="38"/>
        <v>1.5E-3</v>
      </c>
      <c r="AB190" s="16">
        <f t="shared" si="39"/>
        <v>0.74850000000000005</v>
      </c>
      <c r="AC190" s="16">
        <f t="shared" si="40"/>
        <v>0.73909999999999998</v>
      </c>
      <c r="AD190" s="16" t="str">
        <f t="shared" si="41"/>
        <v>—</v>
      </c>
      <c r="AE190" s="16">
        <f t="shared" si="42"/>
        <v>0.70789999999999997</v>
      </c>
      <c r="AF190" s="16">
        <f t="shared" si="43"/>
        <v>0.70289999999999997</v>
      </c>
      <c r="AG190" s="16">
        <f t="shared" si="44"/>
        <v>0.67400000000000004</v>
      </c>
      <c r="AH190" s="16" t="str">
        <f t="shared" si="45"/>
        <v>2B</v>
      </c>
      <c r="AI190" s="16">
        <f t="shared" si="46"/>
        <v>0.68200000000000005</v>
      </c>
      <c r="AJ190" s="16">
        <f t="shared" si="47"/>
        <v>0.69599999999999995</v>
      </c>
      <c r="AK190" s="16">
        <f t="shared" si="48"/>
        <v>0.70940000000000003</v>
      </c>
      <c r="AL190" s="16">
        <f t="shared" si="49"/>
        <v>0.71589999999999998</v>
      </c>
      <c r="AM190" s="16">
        <f t="shared" si="50"/>
        <v>0.75</v>
      </c>
      <c r="AR190" s="17"/>
      <c r="AS190" s="77"/>
    </row>
    <row r="191" spans="3:45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51"/>
        <v>0</v>
      </c>
      <c r="U191" s="16">
        <f t="shared" si="51"/>
        <v>0</v>
      </c>
      <c r="W191" s="16" t="str">
        <f t="shared" si="35"/>
        <v>3⁄4–16</v>
      </c>
      <c r="X191" s="16" t="str">
        <f t="shared" si="36"/>
        <v>UNF</v>
      </c>
      <c r="Y191" s="16" t="str">
        <f t="shared" si="37"/>
        <v>3A</v>
      </c>
      <c r="Z191" s="16" t="str">
        <f>CONCATENATE(Table69[[#This Row],[Column1]]," ",Table69[[#This Row],[Column2]]," ",Table69[[#This Row],[Column3]])</f>
        <v>3⁄4–16 UNF 3A</v>
      </c>
      <c r="AA191" s="16">
        <f t="shared" si="38"/>
        <v>0</v>
      </c>
      <c r="AB191" s="16">
        <f t="shared" si="39"/>
        <v>0.75</v>
      </c>
      <c r="AC191" s="16">
        <f t="shared" si="40"/>
        <v>0.74060000000000004</v>
      </c>
      <c r="AD191" s="16" t="str">
        <f t="shared" si="41"/>
        <v>—</v>
      </c>
      <c r="AE191" s="16">
        <f t="shared" si="42"/>
        <v>0.70940000000000003</v>
      </c>
      <c r="AF191" s="16">
        <f t="shared" si="43"/>
        <v>0.7056</v>
      </c>
      <c r="AG191" s="16">
        <f t="shared" si="44"/>
        <v>0.67549999999999999</v>
      </c>
      <c r="AH191" s="16" t="str">
        <f t="shared" si="45"/>
        <v>3B</v>
      </c>
      <c r="AI191" s="16">
        <f t="shared" si="46"/>
        <v>0.68200000000000005</v>
      </c>
      <c r="AJ191" s="16">
        <f t="shared" si="47"/>
        <v>0.69079999999999997</v>
      </c>
      <c r="AK191" s="16">
        <f t="shared" si="48"/>
        <v>0.70940000000000003</v>
      </c>
      <c r="AL191" s="16">
        <f t="shared" si="49"/>
        <v>0.71430000000000005</v>
      </c>
      <c r="AM191" s="16">
        <f t="shared" si="50"/>
        <v>0.75</v>
      </c>
      <c r="AR191" s="17"/>
      <c r="AS191" s="77"/>
    </row>
    <row r="192" spans="3:45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51"/>
        <v>3⁄4–18</v>
      </c>
      <c r="U192" s="16" t="str">
        <f t="shared" si="51"/>
        <v>UNS</v>
      </c>
      <c r="W192" s="16" t="str">
        <f t="shared" si="35"/>
        <v>3⁄4–18</v>
      </c>
      <c r="X192" s="16" t="str">
        <f t="shared" si="36"/>
        <v>UNS</v>
      </c>
      <c r="Y192" s="16" t="str">
        <f t="shared" si="37"/>
        <v>2A</v>
      </c>
      <c r="Z192" s="16" t="str">
        <f>CONCATENATE(Table69[[#This Row],[Column1]]," ",Table69[[#This Row],[Column2]]," ",Table69[[#This Row],[Column3]])</f>
        <v>3⁄4–18 UNS 2A</v>
      </c>
      <c r="AA192" s="16">
        <f t="shared" si="38"/>
        <v>1.4E-3</v>
      </c>
      <c r="AB192" s="16">
        <f t="shared" si="39"/>
        <v>0.74860000000000004</v>
      </c>
      <c r="AC192" s="16">
        <f t="shared" si="40"/>
        <v>0.7399</v>
      </c>
      <c r="AD192" s="16" t="str">
        <f t="shared" si="41"/>
        <v>—</v>
      </c>
      <c r="AE192" s="16">
        <f t="shared" si="42"/>
        <v>0.71250000000000002</v>
      </c>
      <c r="AF192" s="16">
        <f t="shared" si="43"/>
        <v>0.70789999999999997</v>
      </c>
      <c r="AG192" s="16">
        <f t="shared" si="44"/>
        <v>0.6825</v>
      </c>
      <c r="AH192" s="16" t="str">
        <f t="shared" si="45"/>
        <v>2B</v>
      </c>
      <c r="AI192" s="16">
        <f t="shared" si="46"/>
        <v>0.69</v>
      </c>
      <c r="AJ192" s="16">
        <f t="shared" si="47"/>
        <v>0.70299999999999996</v>
      </c>
      <c r="AK192" s="16">
        <f t="shared" si="48"/>
        <v>0.71389999999999998</v>
      </c>
      <c r="AL192" s="16">
        <f t="shared" si="49"/>
        <v>0.71989999999999998</v>
      </c>
      <c r="AM192" s="16">
        <f t="shared" si="50"/>
        <v>0.75</v>
      </c>
      <c r="AR192" s="17"/>
      <c r="AS192" s="77"/>
    </row>
    <row r="193" spans="3:45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51"/>
        <v>3⁄4–20</v>
      </c>
      <c r="U193" s="16" t="str">
        <f t="shared" si="51"/>
        <v>UNEF</v>
      </c>
      <c r="W193" s="16" t="str">
        <f t="shared" si="35"/>
        <v>3⁄4–20</v>
      </c>
      <c r="X193" s="16" t="str">
        <f t="shared" si="36"/>
        <v>UNEF</v>
      </c>
      <c r="Y193" s="16" t="str">
        <f t="shared" si="37"/>
        <v>2A</v>
      </c>
      <c r="Z193" s="16" t="str">
        <f>CONCATENATE(Table69[[#This Row],[Column1]]," ",Table69[[#This Row],[Column2]]," ",Table69[[#This Row],[Column3]])</f>
        <v>3⁄4–20 UNEF 2A</v>
      </c>
      <c r="AA193" s="16">
        <f t="shared" si="38"/>
        <v>1.2999999999999999E-3</v>
      </c>
      <c r="AB193" s="16">
        <f t="shared" si="39"/>
        <v>0.74870000000000003</v>
      </c>
      <c r="AC193" s="16">
        <f t="shared" si="40"/>
        <v>0.74060000000000004</v>
      </c>
      <c r="AD193" s="16" t="str">
        <f t="shared" si="41"/>
        <v>—</v>
      </c>
      <c r="AE193" s="16">
        <f t="shared" si="42"/>
        <v>0.71619999999999995</v>
      </c>
      <c r="AF193" s="16">
        <f t="shared" si="43"/>
        <v>0.71179999999999999</v>
      </c>
      <c r="AG193" s="16">
        <f t="shared" si="44"/>
        <v>0.68920000000000003</v>
      </c>
      <c r="AH193" s="16" t="str">
        <f t="shared" si="45"/>
        <v>2B</v>
      </c>
      <c r="AI193" s="16">
        <f t="shared" si="46"/>
        <v>0.69599999999999995</v>
      </c>
      <c r="AJ193" s="16">
        <f t="shared" si="47"/>
        <v>0.70699999999999996</v>
      </c>
      <c r="AK193" s="16">
        <f t="shared" si="48"/>
        <v>0.71750000000000003</v>
      </c>
      <c r="AL193" s="16">
        <f t="shared" si="49"/>
        <v>0.72319999999999995</v>
      </c>
      <c r="AM193" s="16">
        <f t="shared" si="50"/>
        <v>0.75</v>
      </c>
      <c r="AR193" s="17"/>
      <c r="AS193" s="77"/>
    </row>
    <row r="194" spans="3:45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51"/>
        <v>0</v>
      </c>
      <c r="U194" s="16">
        <f t="shared" si="51"/>
        <v>0</v>
      </c>
      <c r="W194" s="16" t="str">
        <f t="shared" si="35"/>
        <v>3⁄4–20</v>
      </c>
      <c r="X194" s="16" t="str">
        <f t="shared" si="36"/>
        <v>UNEF</v>
      </c>
      <c r="Y194" s="16" t="str">
        <f t="shared" si="37"/>
        <v>3A</v>
      </c>
      <c r="Z194" s="16" t="str">
        <f>CONCATENATE(Table69[[#This Row],[Column1]]," ",Table69[[#This Row],[Column2]]," ",Table69[[#This Row],[Column3]])</f>
        <v>3⁄4–20 UNEF 3A</v>
      </c>
      <c r="AA194" s="16">
        <f t="shared" si="38"/>
        <v>0</v>
      </c>
      <c r="AB194" s="16">
        <f t="shared" si="39"/>
        <v>0.75</v>
      </c>
      <c r="AC194" s="16">
        <f t="shared" si="40"/>
        <v>0.7419</v>
      </c>
      <c r="AD194" s="16" t="str">
        <f t="shared" si="41"/>
        <v>—</v>
      </c>
      <c r="AE194" s="16">
        <f t="shared" si="42"/>
        <v>0.71750000000000003</v>
      </c>
      <c r="AF194" s="16">
        <f t="shared" si="43"/>
        <v>0.71419999999999995</v>
      </c>
      <c r="AG194" s="16">
        <f t="shared" si="44"/>
        <v>0.6905</v>
      </c>
      <c r="AH194" s="16" t="str">
        <f t="shared" si="45"/>
        <v>3B</v>
      </c>
      <c r="AI194" s="16">
        <f t="shared" si="46"/>
        <v>0.69599999999999995</v>
      </c>
      <c r="AJ194" s="16">
        <f t="shared" si="47"/>
        <v>0.70369999999999999</v>
      </c>
      <c r="AK194" s="16">
        <f t="shared" si="48"/>
        <v>0.71750000000000003</v>
      </c>
      <c r="AL194" s="16">
        <f t="shared" si="49"/>
        <v>0.7218</v>
      </c>
      <c r="AM194" s="16">
        <f t="shared" si="50"/>
        <v>0.75</v>
      </c>
      <c r="AR194" s="17"/>
      <c r="AS194" s="77"/>
    </row>
    <row r="195" spans="3:45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51"/>
        <v>3⁄4–24</v>
      </c>
      <c r="U195" s="16" t="str">
        <f t="shared" si="51"/>
        <v>UNS</v>
      </c>
      <c r="W195" s="16" t="str">
        <f t="shared" si="35"/>
        <v>3⁄4–24</v>
      </c>
      <c r="X195" s="16" t="str">
        <f t="shared" si="36"/>
        <v>UNS</v>
      </c>
      <c r="Y195" s="16" t="str">
        <f t="shared" si="37"/>
        <v>2A</v>
      </c>
      <c r="Z195" s="16" t="str">
        <f>CONCATENATE(Table69[[#This Row],[Column1]]," ",Table69[[#This Row],[Column2]]," ",Table69[[#This Row],[Column3]])</f>
        <v>3⁄4–24 UNS 2A</v>
      </c>
      <c r="AA195" s="16">
        <f t="shared" si="38"/>
        <v>1.1999999999999999E-3</v>
      </c>
      <c r="AB195" s="16">
        <f t="shared" si="39"/>
        <v>0.74880000000000002</v>
      </c>
      <c r="AC195" s="16">
        <f t="shared" si="40"/>
        <v>0.74160000000000004</v>
      </c>
      <c r="AD195" s="16" t="str">
        <f t="shared" si="41"/>
        <v>—</v>
      </c>
      <c r="AE195" s="16">
        <f t="shared" si="42"/>
        <v>0.72170000000000001</v>
      </c>
      <c r="AF195" s="16">
        <f t="shared" si="43"/>
        <v>0.71760000000000002</v>
      </c>
      <c r="AG195" s="16">
        <f t="shared" si="44"/>
        <v>0.69920000000000004</v>
      </c>
      <c r="AH195" s="16" t="str">
        <f t="shared" si="45"/>
        <v>2B</v>
      </c>
      <c r="AI195" s="16">
        <f t="shared" si="46"/>
        <v>0.70499999999999996</v>
      </c>
      <c r="AJ195" s="16">
        <f t="shared" si="47"/>
        <v>0.71499999999999997</v>
      </c>
      <c r="AK195" s="16">
        <f t="shared" si="48"/>
        <v>0.72289999999999999</v>
      </c>
      <c r="AL195" s="16">
        <f t="shared" si="49"/>
        <v>0.72819999999999996</v>
      </c>
      <c r="AM195" s="16">
        <f t="shared" si="50"/>
        <v>0.75</v>
      </c>
      <c r="AR195" s="17"/>
      <c r="AS195" s="77"/>
    </row>
    <row r="196" spans="3:45" x14ac:dyDescent="0.25">
      <c r="C196" s="16" t="s">
        <v>1866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51"/>
        <v>3⁄4–27</v>
      </c>
      <c r="U196" s="16" t="str">
        <f t="shared" si="51"/>
        <v>UNS</v>
      </c>
      <c r="W196" s="16" t="str">
        <f t="shared" ref="W196:W259" si="52">IF(T196=0,IF(T195=0,T194,T195),T196)</f>
        <v>3⁄4–27</v>
      </c>
      <c r="X196" s="16" t="str">
        <f t="shared" ref="X196:X259" si="53">IF(U196=0,IF(U195=0,U194,U195),U196)</f>
        <v>UNS</v>
      </c>
      <c r="Y196" s="16" t="str">
        <f t="shared" ref="Y196:Y259" si="54">IF(OR($C196="1A",$C196="2A",$C196="3A"),C196,E196)</f>
        <v>2A</v>
      </c>
      <c r="Z196" s="16" t="str">
        <f>CONCATENATE(Table69[[#This Row],[Column1]]," ",Table69[[#This Row],[Column2]]," ",Table69[[#This Row],[Column3]])</f>
        <v>3⁄4–27 UNS 2A</v>
      </c>
      <c r="AA196" s="16">
        <f t="shared" ref="AA196:AA259" si="55">IF(OR($C196="1A",$C196="2A",$C196="3A"),D196,F196)</f>
        <v>1.1999999999999999E-3</v>
      </c>
      <c r="AB196" s="16">
        <f t="shared" ref="AB196:AB259" si="56">IF(OR($C196="1A",$C196="2A",$C196="3A"),E196,G196)</f>
        <v>0.74880000000000002</v>
      </c>
      <c r="AC196" s="16">
        <f t="shared" ref="AC196:AC259" si="57">IF(OR($C196="1A",$C196="2A",$C196="3A"),F196,H196)</f>
        <v>0.74209999999999998</v>
      </c>
      <c r="AD196" s="16" t="str">
        <f t="shared" ref="AD196:AD259" si="58">IF(OR($C196="1A",$C196="2A",$C196="3A"),G196,I196)</f>
        <v>—</v>
      </c>
      <c r="AE196" s="16">
        <f t="shared" ref="AE196:AE259" si="59">IF(OR($C196="1A",$C196="2A",$C196="3A"),H196,J196)</f>
        <v>0.72470000000000001</v>
      </c>
      <c r="AF196" s="16">
        <f t="shared" ref="AF196:AF259" si="60">IF(OR($C196="1A",$C196="2A",$C196="3A"),I196,K196)</f>
        <v>0.7208</v>
      </c>
      <c r="AG196" s="16">
        <f t="shared" ref="AG196:AG259" si="61">IF(OR($C196="1A",$C196="2A",$C196="3A"),J196,L196)</f>
        <v>0.70469999999999999</v>
      </c>
      <c r="AH196" s="16" t="str">
        <f t="shared" ref="AH196:AH259" si="62">IF(OR($C196="1A",$C196="2A",$C196="3A"),K196,M196)</f>
        <v>2B</v>
      </c>
      <c r="AI196" s="16">
        <f t="shared" ref="AI196:AI259" si="63">IF(OR($C196="1A",$C196="2A",$C196="3A"),L196,N196)</f>
        <v>0.71</v>
      </c>
      <c r="AJ196" s="16">
        <f t="shared" ref="AJ196:AJ259" si="64">IF(OR($C196="1A",$C196="2A",$C196="3A"),M196,O196)</f>
        <v>0.71899999999999997</v>
      </c>
      <c r="AK196" s="16">
        <f t="shared" ref="AK196:AK259" si="65">IF(OR($C196="1A",$C196="2A",$C196="3A"),N196,P196)</f>
        <v>0.72589999999999999</v>
      </c>
      <c r="AL196" s="16">
        <f t="shared" ref="AL196:AL259" si="66">IF(OR($C196="1A",$C196="2A",$C196="3A"),O196,Q196)</f>
        <v>0.73099999999999998</v>
      </c>
      <c r="AM196" s="16">
        <f t="shared" ref="AM196:AM259" si="67">IF(OR($C196="1A",$C196="2A",$C196="3A"),P196,R196)</f>
        <v>0.75</v>
      </c>
      <c r="AR196" s="17"/>
      <c r="AS196" s="77"/>
    </row>
    <row r="197" spans="3:45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ref="T197:U260" si="68">IF(OR($C197="1A",$C197="2A",$C197="3A"),A197,C197)</f>
        <v>3⁄4–28</v>
      </c>
      <c r="U197" s="16" t="str">
        <f t="shared" si="68"/>
        <v>UN</v>
      </c>
      <c r="W197" s="16" t="str">
        <f t="shared" si="52"/>
        <v>3⁄4–28</v>
      </c>
      <c r="X197" s="16" t="str">
        <f t="shared" si="53"/>
        <v>UN</v>
      </c>
      <c r="Y197" s="16" t="str">
        <f t="shared" si="54"/>
        <v>2A</v>
      </c>
      <c r="Z197" s="16" t="str">
        <f>CONCATENATE(Table69[[#This Row],[Column1]]," ",Table69[[#This Row],[Column2]]," ",Table69[[#This Row],[Column3]])</f>
        <v>3⁄4–28 UN 2A</v>
      </c>
      <c r="AA197" s="16">
        <f t="shared" si="55"/>
        <v>1.1999999999999999E-3</v>
      </c>
      <c r="AB197" s="16">
        <f t="shared" si="56"/>
        <v>0.74880000000000002</v>
      </c>
      <c r="AC197" s="16">
        <f t="shared" si="57"/>
        <v>0.74229999999999996</v>
      </c>
      <c r="AD197" s="16" t="str">
        <f t="shared" si="58"/>
        <v>—</v>
      </c>
      <c r="AE197" s="16">
        <f t="shared" si="59"/>
        <v>0.72560000000000002</v>
      </c>
      <c r="AF197" s="16">
        <f t="shared" si="60"/>
        <v>0.7218</v>
      </c>
      <c r="AG197" s="16">
        <f t="shared" si="61"/>
        <v>0.70620000000000005</v>
      </c>
      <c r="AH197" s="16" t="str">
        <f t="shared" si="62"/>
        <v>2B</v>
      </c>
      <c r="AI197" s="16">
        <f t="shared" si="63"/>
        <v>0.71099999999999997</v>
      </c>
      <c r="AJ197" s="16">
        <f t="shared" si="64"/>
        <v>0.72</v>
      </c>
      <c r="AK197" s="16">
        <f t="shared" si="65"/>
        <v>0.7268</v>
      </c>
      <c r="AL197" s="16">
        <f t="shared" si="66"/>
        <v>0.73180000000000001</v>
      </c>
      <c r="AM197" s="16">
        <f t="shared" si="67"/>
        <v>0.75</v>
      </c>
      <c r="AR197" s="17"/>
      <c r="AS197" s="77"/>
    </row>
    <row r="198" spans="3:45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68"/>
        <v>0</v>
      </c>
      <c r="U198" s="16">
        <f t="shared" si="68"/>
        <v>0</v>
      </c>
      <c r="W198" s="16" t="str">
        <f t="shared" si="52"/>
        <v>3⁄4–28</v>
      </c>
      <c r="X198" s="16" t="str">
        <f t="shared" si="53"/>
        <v>UN</v>
      </c>
      <c r="Y198" s="16" t="str">
        <f t="shared" si="54"/>
        <v>3A</v>
      </c>
      <c r="Z198" s="16" t="str">
        <f>CONCATENATE(Table69[[#This Row],[Column1]]," ",Table69[[#This Row],[Column2]]," ",Table69[[#This Row],[Column3]])</f>
        <v>3⁄4–28 UN 3A</v>
      </c>
      <c r="AA198" s="16">
        <f t="shared" si="55"/>
        <v>0</v>
      </c>
      <c r="AB198" s="16">
        <f t="shared" si="56"/>
        <v>0.75</v>
      </c>
      <c r="AC198" s="16">
        <f t="shared" si="57"/>
        <v>0.74350000000000005</v>
      </c>
      <c r="AD198" s="16" t="str">
        <f t="shared" si="58"/>
        <v>—</v>
      </c>
      <c r="AE198" s="16">
        <f t="shared" si="59"/>
        <v>0.7268</v>
      </c>
      <c r="AF198" s="16">
        <f t="shared" si="60"/>
        <v>0.72389999999999999</v>
      </c>
      <c r="AG198" s="16">
        <f t="shared" si="61"/>
        <v>0.70740000000000003</v>
      </c>
      <c r="AH198" s="16" t="str">
        <f t="shared" si="62"/>
        <v>3B</v>
      </c>
      <c r="AI198" s="16">
        <f t="shared" si="63"/>
        <v>0.71099999999999997</v>
      </c>
      <c r="AJ198" s="16">
        <f t="shared" si="64"/>
        <v>0.71760000000000002</v>
      </c>
      <c r="AK198" s="16">
        <f t="shared" si="65"/>
        <v>0.7268</v>
      </c>
      <c r="AL198" s="16">
        <f t="shared" si="66"/>
        <v>0.73050000000000004</v>
      </c>
      <c r="AM198" s="16">
        <f t="shared" si="67"/>
        <v>0.75</v>
      </c>
      <c r="AR198" s="17"/>
      <c r="AS198" s="77"/>
    </row>
    <row r="199" spans="3:45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68"/>
        <v>3⁄4–32</v>
      </c>
      <c r="U199" s="16" t="str">
        <f t="shared" si="68"/>
        <v>UN</v>
      </c>
      <c r="W199" s="16" t="str">
        <f t="shared" si="52"/>
        <v>3⁄4–32</v>
      </c>
      <c r="X199" s="16" t="str">
        <f t="shared" si="53"/>
        <v>UN</v>
      </c>
      <c r="Y199" s="16" t="str">
        <f t="shared" si="54"/>
        <v>2A</v>
      </c>
      <c r="Z199" s="16" t="str">
        <f>CONCATENATE(Table69[[#This Row],[Column1]]," ",Table69[[#This Row],[Column2]]," ",Table69[[#This Row],[Column3]])</f>
        <v>3⁄4–32 UN 2A</v>
      </c>
      <c r="AA199" s="16">
        <f t="shared" si="55"/>
        <v>1.1000000000000001E-3</v>
      </c>
      <c r="AB199" s="16">
        <f t="shared" si="56"/>
        <v>0.74890000000000001</v>
      </c>
      <c r="AC199" s="16">
        <f t="shared" si="57"/>
        <v>0.7429</v>
      </c>
      <c r="AD199" s="16" t="str">
        <f t="shared" si="58"/>
        <v>—</v>
      </c>
      <c r="AE199" s="16">
        <f t="shared" si="59"/>
        <v>0.72860000000000003</v>
      </c>
      <c r="AF199" s="16">
        <f t="shared" si="60"/>
        <v>0.72499999999999998</v>
      </c>
      <c r="AG199" s="16">
        <f t="shared" si="61"/>
        <v>0.7117</v>
      </c>
      <c r="AH199" s="16" t="str">
        <f t="shared" si="62"/>
        <v>2B</v>
      </c>
      <c r="AI199" s="16">
        <f t="shared" si="63"/>
        <v>0.71599999999999997</v>
      </c>
      <c r="AJ199" s="16">
        <f t="shared" si="64"/>
        <v>0.72399999999999998</v>
      </c>
      <c r="AK199" s="16">
        <f t="shared" si="65"/>
        <v>0.72970000000000002</v>
      </c>
      <c r="AL199" s="16">
        <f t="shared" si="66"/>
        <v>0.73440000000000005</v>
      </c>
      <c r="AM199" s="16">
        <f t="shared" si="67"/>
        <v>0.75</v>
      </c>
      <c r="AR199" s="17"/>
      <c r="AS199" s="77"/>
    </row>
    <row r="200" spans="3:45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68"/>
        <v>0</v>
      </c>
      <c r="U200" s="16">
        <f t="shared" si="68"/>
        <v>0</v>
      </c>
      <c r="W200" s="16" t="str">
        <f t="shared" si="52"/>
        <v>3⁄4–32</v>
      </c>
      <c r="X200" s="16" t="str">
        <f t="shared" si="53"/>
        <v>UN</v>
      </c>
      <c r="Y200" s="16" t="str">
        <f t="shared" si="54"/>
        <v>3A</v>
      </c>
      <c r="Z200" s="16" t="str">
        <f>CONCATENATE(Table69[[#This Row],[Column1]]," ",Table69[[#This Row],[Column2]]," ",Table69[[#This Row],[Column3]])</f>
        <v>3⁄4–32 UN 3A</v>
      </c>
      <c r="AA200" s="16">
        <f t="shared" si="55"/>
        <v>0</v>
      </c>
      <c r="AB200" s="16">
        <f t="shared" si="56"/>
        <v>0.75</v>
      </c>
      <c r="AC200" s="16">
        <f t="shared" si="57"/>
        <v>0.74399999999999999</v>
      </c>
      <c r="AD200" s="16" t="str">
        <f t="shared" si="58"/>
        <v>—</v>
      </c>
      <c r="AE200" s="16">
        <f t="shared" si="59"/>
        <v>0.72970000000000002</v>
      </c>
      <c r="AF200" s="16">
        <f t="shared" si="60"/>
        <v>0.72699999999999998</v>
      </c>
      <c r="AG200" s="16">
        <f t="shared" si="61"/>
        <v>0.71279999999999999</v>
      </c>
      <c r="AH200" s="16" t="str">
        <f t="shared" si="62"/>
        <v>3B</v>
      </c>
      <c r="AI200" s="16">
        <f t="shared" si="63"/>
        <v>0.71599999999999997</v>
      </c>
      <c r="AJ200" s="16">
        <f t="shared" si="64"/>
        <v>0.72189999999999999</v>
      </c>
      <c r="AK200" s="16">
        <f t="shared" si="65"/>
        <v>0.72970000000000002</v>
      </c>
      <c r="AL200" s="16">
        <f t="shared" si="66"/>
        <v>0.73329999999999995</v>
      </c>
      <c r="AM200" s="16">
        <f t="shared" si="67"/>
        <v>0.75</v>
      </c>
      <c r="AR200" s="17"/>
      <c r="AS200" s="77"/>
    </row>
    <row r="201" spans="3:45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68"/>
        <v>13⁄16–12</v>
      </c>
      <c r="U201" s="16" t="str">
        <f t="shared" si="68"/>
        <v>UN</v>
      </c>
      <c r="W201" s="16" t="str">
        <f t="shared" si="52"/>
        <v>13⁄16–12</v>
      </c>
      <c r="X201" s="16" t="str">
        <f t="shared" si="53"/>
        <v>UN</v>
      </c>
      <c r="Y201" s="16" t="str">
        <f t="shared" si="54"/>
        <v>2A</v>
      </c>
      <c r="Z201" s="16" t="str">
        <f>CONCATENATE(Table69[[#This Row],[Column1]]," ",Table69[[#This Row],[Column2]]," ",Table69[[#This Row],[Column3]])</f>
        <v>13⁄16–12 UN 2A</v>
      </c>
      <c r="AA201" s="16">
        <f t="shared" si="55"/>
        <v>1.6999999999999999E-3</v>
      </c>
      <c r="AB201" s="16">
        <f t="shared" si="56"/>
        <v>0.81079999999999997</v>
      </c>
      <c r="AC201" s="16">
        <f t="shared" si="57"/>
        <v>0.7994</v>
      </c>
      <c r="AD201" s="16" t="str">
        <f t="shared" si="58"/>
        <v>—</v>
      </c>
      <c r="AE201" s="16">
        <f t="shared" si="59"/>
        <v>0.75670000000000004</v>
      </c>
      <c r="AF201" s="16">
        <f t="shared" si="60"/>
        <v>0.75119999999999998</v>
      </c>
      <c r="AG201" s="16">
        <f t="shared" si="61"/>
        <v>0.71160000000000001</v>
      </c>
      <c r="AH201" s="16" t="str">
        <f t="shared" si="62"/>
        <v>2B</v>
      </c>
      <c r="AI201" s="16">
        <f t="shared" si="63"/>
        <v>0.72199999999999998</v>
      </c>
      <c r="AJ201" s="16">
        <f t="shared" si="64"/>
        <v>0.74</v>
      </c>
      <c r="AK201" s="16">
        <f t="shared" si="65"/>
        <v>0.75839999999999996</v>
      </c>
      <c r="AL201" s="16">
        <f t="shared" si="66"/>
        <v>0.76559999999999995</v>
      </c>
      <c r="AM201" s="16">
        <f t="shared" si="67"/>
        <v>0.8125</v>
      </c>
      <c r="AR201" s="17"/>
      <c r="AS201" s="77"/>
    </row>
    <row r="202" spans="3:45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68"/>
        <v>0</v>
      </c>
      <c r="U202" s="16">
        <f t="shared" si="68"/>
        <v>0</v>
      </c>
      <c r="W202" s="16" t="str">
        <f t="shared" si="52"/>
        <v>13⁄16–12</v>
      </c>
      <c r="X202" s="16" t="str">
        <f t="shared" si="53"/>
        <v>UN</v>
      </c>
      <c r="Y202" s="16" t="str">
        <f t="shared" si="54"/>
        <v>3A</v>
      </c>
      <c r="Z202" s="16" t="str">
        <f>CONCATENATE(Table69[[#This Row],[Column1]]," ",Table69[[#This Row],[Column2]]," ",Table69[[#This Row],[Column3]])</f>
        <v>13⁄16–12 UN 3A</v>
      </c>
      <c r="AA202" s="16">
        <f t="shared" si="55"/>
        <v>0</v>
      </c>
      <c r="AB202" s="16">
        <f t="shared" si="56"/>
        <v>0.8125</v>
      </c>
      <c r="AC202" s="16">
        <f t="shared" si="57"/>
        <v>0.80110000000000003</v>
      </c>
      <c r="AD202" s="16" t="str">
        <f t="shared" si="58"/>
        <v>—</v>
      </c>
      <c r="AE202" s="16">
        <f t="shared" si="59"/>
        <v>0.75839999999999996</v>
      </c>
      <c r="AF202" s="16">
        <f t="shared" si="60"/>
        <v>0.75429999999999997</v>
      </c>
      <c r="AG202" s="16">
        <f t="shared" si="61"/>
        <v>0.71330000000000005</v>
      </c>
      <c r="AH202" s="16" t="str">
        <f t="shared" si="62"/>
        <v>3B</v>
      </c>
      <c r="AI202" s="16">
        <f t="shared" si="63"/>
        <v>0.72199999999999998</v>
      </c>
      <c r="AJ202" s="16">
        <f t="shared" si="64"/>
        <v>0.7329</v>
      </c>
      <c r="AK202" s="16">
        <f t="shared" si="65"/>
        <v>0.75839999999999996</v>
      </c>
      <c r="AL202" s="16">
        <f t="shared" si="66"/>
        <v>0.76380000000000003</v>
      </c>
      <c r="AM202" s="16">
        <f t="shared" si="67"/>
        <v>0.8125</v>
      </c>
      <c r="AR202" s="17"/>
      <c r="AS202" s="77"/>
    </row>
    <row r="203" spans="3:45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68"/>
        <v>13⁄16–16</v>
      </c>
      <c r="U203" s="16" t="str">
        <f t="shared" si="68"/>
        <v>UN</v>
      </c>
      <c r="W203" s="16" t="str">
        <f t="shared" si="52"/>
        <v>13⁄16–16</v>
      </c>
      <c r="X203" s="16" t="str">
        <f t="shared" si="53"/>
        <v>UN</v>
      </c>
      <c r="Y203" s="16" t="str">
        <f t="shared" si="54"/>
        <v>2A</v>
      </c>
      <c r="Z203" s="16" t="str">
        <f>CONCATENATE(Table69[[#This Row],[Column1]]," ",Table69[[#This Row],[Column2]]," ",Table69[[#This Row],[Column3]])</f>
        <v>13⁄16–16 UN 2A</v>
      </c>
      <c r="AA203" s="16">
        <f t="shared" si="55"/>
        <v>1.5E-3</v>
      </c>
      <c r="AB203" s="16">
        <f t="shared" si="56"/>
        <v>0.81100000000000005</v>
      </c>
      <c r="AC203" s="16">
        <f t="shared" si="57"/>
        <v>0.80159999999999998</v>
      </c>
      <c r="AD203" s="16" t="str">
        <f t="shared" si="58"/>
        <v>—</v>
      </c>
      <c r="AE203" s="16">
        <f t="shared" si="59"/>
        <v>0.77039999999999997</v>
      </c>
      <c r="AF203" s="16">
        <f t="shared" si="60"/>
        <v>0.76549999999999996</v>
      </c>
      <c r="AG203" s="16">
        <f t="shared" si="61"/>
        <v>0.73650000000000004</v>
      </c>
      <c r="AH203" s="16" t="str">
        <f t="shared" si="62"/>
        <v>2B</v>
      </c>
      <c r="AI203" s="16">
        <f t="shared" si="63"/>
        <v>0.745</v>
      </c>
      <c r="AJ203" s="16">
        <f t="shared" si="64"/>
        <v>0.75900000000000001</v>
      </c>
      <c r="AK203" s="16">
        <f t="shared" si="65"/>
        <v>0.77190000000000003</v>
      </c>
      <c r="AL203" s="16">
        <f t="shared" si="66"/>
        <v>0.7782</v>
      </c>
      <c r="AM203" s="16">
        <f t="shared" si="67"/>
        <v>0.8125</v>
      </c>
      <c r="AR203" s="17"/>
      <c r="AS203" s="77"/>
    </row>
    <row r="204" spans="3:45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68"/>
        <v>0</v>
      </c>
      <c r="U204" s="16">
        <f t="shared" si="68"/>
        <v>0</v>
      </c>
      <c r="W204" s="16" t="str">
        <f t="shared" si="52"/>
        <v>13⁄16–16</v>
      </c>
      <c r="X204" s="16" t="str">
        <f t="shared" si="53"/>
        <v>UN</v>
      </c>
      <c r="Y204" s="16" t="str">
        <f t="shared" si="54"/>
        <v>3A</v>
      </c>
      <c r="Z204" s="16" t="str">
        <f>CONCATENATE(Table69[[#This Row],[Column1]]," ",Table69[[#This Row],[Column2]]," ",Table69[[#This Row],[Column3]])</f>
        <v>13⁄16–16 UN 3A</v>
      </c>
      <c r="AA204" s="16">
        <f t="shared" si="55"/>
        <v>0</v>
      </c>
      <c r="AB204" s="16">
        <f t="shared" si="56"/>
        <v>0.8125</v>
      </c>
      <c r="AC204" s="16">
        <f t="shared" si="57"/>
        <v>0.80310000000000004</v>
      </c>
      <c r="AD204" s="16" t="str">
        <f t="shared" si="58"/>
        <v>—</v>
      </c>
      <c r="AE204" s="16">
        <f t="shared" si="59"/>
        <v>0.77190000000000003</v>
      </c>
      <c r="AF204" s="16">
        <f t="shared" si="60"/>
        <v>0.76829999999999998</v>
      </c>
      <c r="AG204" s="16">
        <f t="shared" si="61"/>
        <v>0.73799999999999999</v>
      </c>
      <c r="AH204" s="16" t="str">
        <f t="shared" si="62"/>
        <v>3B</v>
      </c>
      <c r="AI204" s="16">
        <f t="shared" si="63"/>
        <v>0.745</v>
      </c>
      <c r="AJ204" s="16">
        <f t="shared" si="64"/>
        <v>0.75329999999999997</v>
      </c>
      <c r="AK204" s="16">
        <f t="shared" si="65"/>
        <v>0.77190000000000003</v>
      </c>
      <c r="AL204" s="16">
        <f t="shared" si="66"/>
        <v>0.77659999999999996</v>
      </c>
      <c r="AM204" s="16">
        <f t="shared" si="67"/>
        <v>0.8125</v>
      </c>
      <c r="AR204" s="17"/>
      <c r="AS204" s="77"/>
    </row>
    <row r="205" spans="3:45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68"/>
        <v>13⁄16–20</v>
      </c>
      <c r="U205" s="16" t="str">
        <f t="shared" si="68"/>
        <v>UNEF</v>
      </c>
      <c r="W205" s="16" t="str">
        <f t="shared" si="52"/>
        <v>13⁄16–20</v>
      </c>
      <c r="X205" s="16" t="str">
        <f t="shared" si="53"/>
        <v>UNEF</v>
      </c>
      <c r="Y205" s="16" t="str">
        <f t="shared" si="54"/>
        <v>2A</v>
      </c>
      <c r="Z205" s="16" t="str">
        <f>CONCATENATE(Table69[[#This Row],[Column1]]," ",Table69[[#This Row],[Column2]]," ",Table69[[#This Row],[Column3]])</f>
        <v>13⁄16–20 UNEF 2A</v>
      </c>
      <c r="AA205" s="16">
        <f t="shared" si="55"/>
        <v>1.2999999999999999E-3</v>
      </c>
      <c r="AB205" s="16">
        <f t="shared" si="56"/>
        <v>0.81120000000000003</v>
      </c>
      <c r="AC205" s="16">
        <f t="shared" si="57"/>
        <v>0.80310000000000004</v>
      </c>
      <c r="AD205" s="16" t="str">
        <f t="shared" si="58"/>
        <v>—</v>
      </c>
      <c r="AE205" s="16">
        <f t="shared" si="59"/>
        <v>0.77869999999999995</v>
      </c>
      <c r="AF205" s="16">
        <f t="shared" si="60"/>
        <v>0.77429999999999999</v>
      </c>
      <c r="AG205" s="16">
        <f t="shared" si="61"/>
        <v>0.75170000000000003</v>
      </c>
      <c r="AH205" s="16" t="str">
        <f t="shared" si="62"/>
        <v>2B</v>
      </c>
      <c r="AI205" s="16">
        <f t="shared" si="63"/>
        <v>0.75800000000000001</v>
      </c>
      <c r="AJ205" s="16">
        <f t="shared" si="64"/>
        <v>0.77</v>
      </c>
      <c r="AK205" s="16">
        <f t="shared" si="65"/>
        <v>0.78</v>
      </c>
      <c r="AL205" s="16">
        <f t="shared" si="66"/>
        <v>0.78569999999999995</v>
      </c>
      <c r="AM205" s="16">
        <f t="shared" si="67"/>
        <v>0.8125</v>
      </c>
      <c r="AR205" s="17"/>
      <c r="AS205" s="77"/>
    </row>
    <row r="206" spans="3:45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68"/>
        <v>0</v>
      </c>
      <c r="U206" s="16">
        <f t="shared" si="68"/>
        <v>0</v>
      </c>
      <c r="W206" s="16" t="str">
        <f t="shared" si="52"/>
        <v>13⁄16–20</v>
      </c>
      <c r="X206" s="16" t="str">
        <f t="shared" si="53"/>
        <v>UNEF</v>
      </c>
      <c r="Y206" s="16" t="str">
        <f t="shared" si="54"/>
        <v>3A</v>
      </c>
      <c r="Z206" s="16" t="str">
        <f>CONCATENATE(Table69[[#This Row],[Column1]]," ",Table69[[#This Row],[Column2]]," ",Table69[[#This Row],[Column3]])</f>
        <v>13⁄16–20 UNEF 3A</v>
      </c>
      <c r="AA206" s="16">
        <f t="shared" si="55"/>
        <v>0</v>
      </c>
      <c r="AB206" s="16">
        <f t="shared" si="56"/>
        <v>0.8125</v>
      </c>
      <c r="AC206" s="16">
        <f t="shared" si="57"/>
        <v>0.8044</v>
      </c>
      <c r="AD206" s="16" t="str">
        <f t="shared" si="58"/>
        <v>—</v>
      </c>
      <c r="AE206" s="16">
        <f t="shared" si="59"/>
        <v>0.78</v>
      </c>
      <c r="AF206" s="16">
        <f t="shared" si="60"/>
        <v>0.77669999999999995</v>
      </c>
      <c r="AG206" s="16">
        <f t="shared" si="61"/>
        <v>0.753</v>
      </c>
      <c r="AH206" s="16" t="str">
        <f t="shared" si="62"/>
        <v>3B</v>
      </c>
      <c r="AI206" s="16">
        <f t="shared" si="63"/>
        <v>0.75800000000000001</v>
      </c>
      <c r="AJ206" s="16">
        <f t="shared" si="64"/>
        <v>0.76619999999999999</v>
      </c>
      <c r="AK206" s="16">
        <f t="shared" si="65"/>
        <v>0.78</v>
      </c>
      <c r="AL206" s="16">
        <f t="shared" si="66"/>
        <v>0.7843</v>
      </c>
      <c r="AM206" s="16">
        <f t="shared" si="67"/>
        <v>0.8125</v>
      </c>
      <c r="AR206" s="17"/>
      <c r="AS206" s="77"/>
    </row>
    <row r="207" spans="3:45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68"/>
        <v>13⁄16–28</v>
      </c>
      <c r="U207" s="16" t="str">
        <f t="shared" si="68"/>
        <v>UN</v>
      </c>
      <c r="W207" s="16" t="str">
        <f t="shared" si="52"/>
        <v>13⁄16–28</v>
      </c>
      <c r="X207" s="16" t="str">
        <f t="shared" si="53"/>
        <v>UN</v>
      </c>
      <c r="Y207" s="16" t="str">
        <f t="shared" si="54"/>
        <v>2A</v>
      </c>
      <c r="Z207" s="16" t="str">
        <f>CONCATENATE(Table69[[#This Row],[Column1]]," ",Table69[[#This Row],[Column2]]," ",Table69[[#This Row],[Column3]])</f>
        <v>13⁄16–28 UN 2A</v>
      </c>
      <c r="AA207" s="16">
        <f t="shared" si="55"/>
        <v>1.1999999999999999E-3</v>
      </c>
      <c r="AB207" s="16">
        <f t="shared" si="56"/>
        <v>0.81130000000000002</v>
      </c>
      <c r="AC207" s="16">
        <f t="shared" si="57"/>
        <v>0.80479999999999996</v>
      </c>
      <c r="AD207" s="16" t="str">
        <f t="shared" si="58"/>
        <v>—</v>
      </c>
      <c r="AE207" s="16">
        <f t="shared" si="59"/>
        <v>0.78810000000000002</v>
      </c>
      <c r="AF207" s="16">
        <f t="shared" si="60"/>
        <v>0.7843</v>
      </c>
      <c r="AG207" s="16">
        <f t="shared" si="61"/>
        <v>0.76870000000000005</v>
      </c>
      <c r="AH207" s="16" t="str">
        <f t="shared" si="62"/>
        <v>2B</v>
      </c>
      <c r="AI207" s="16">
        <f t="shared" si="63"/>
        <v>0.77400000000000002</v>
      </c>
      <c r="AJ207" s="16">
        <f t="shared" si="64"/>
        <v>0.78200000000000003</v>
      </c>
      <c r="AK207" s="16">
        <f t="shared" si="65"/>
        <v>0.7893</v>
      </c>
      <c r="AL207" s="16">
        <f t="shared" si="66"/>
        <v>0.79430000000000001</v>
      </c>
      <c r="AM207" s="16">
        <f t="shared" si="67"/>
        <v>0.8125</v>
      </c>
      <c r="AR207" s="17"/>
      <c r="AS207" s="77"/>
    </row>
    <row r="208" spans="3:45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68"/>
        <v>0</v>
      </c>
      <c r="U208" s="16">
        <f t="shared" si="68"/>
        <v>0</v>
      </c>
      <c r="W208" s="16" t="str">
        <f t="shared" si="52"/>
        <v>13⁄16–28</v>
      </c>
      <c r="X208" s="16" t="str">
        <f t="shared" si="53"/>
        <v>UN</v>
      </c>
      <c r="Y208" s="16" t="str">
        <f t="shared" si="54"/>
        <v>3A</v>
      </c>
      <c r="Z208" s="16" t="str">
        <f>CONCATENATE(Table69[[#This Row],[Column1]]," ",Table69[[#This Row],[Column2]]," ",Table69[[#This Row],[Column3]])</f>
        <v>13⁄16–28 UN 3A</v>
      </c>
      <c r="AA208" s="16">
        <f t="shared" si="55"/>
        <v>0</v>
      </c>
      <c r="AB208" s="16">
        <f t="shared" si="56"/>
        <v>0.8125</v>
      </c>
      <c r="AC208" s="16">
        <f t="shared" si="57"/>
        <v>0.80600000000000005</v>
      </c>
      <c r="AD208" s="16" t="str">
        <f t="shared" si="58"/>
        <v>—</v>
      </c>
      <c r="AE208" s="16">
        <f t="shared" si="59"/>
        <v>0.7893</v>
      </c>
      <c r="AF208" s="16">
        <f t="shared" si="60"/>
        <v>0.78639999999999999</v>
      </c>
      <c r="AG208" s="16">
        <f t="shared" si="61"/>
        <v>0.76990000000000003</v>
      </c>
      <c r="AH208" s="16" t="str">
        <f t="shared" si="62"/>
        <v>3B</v>
      </c>
      <c r="AI208" s="16">
        <f t="shared" si="63"/>
        <v>0.77400000000000002</v>
      </c>
      <c r="AJ208" s="16">
        <f t="shared" si="64"/>
        <v>0.78010000000000002</v>
      </c>
      <c r="AK208" s="16">
        <f t="shared" si="65"/>
        <v>0.7893</v>
      </c>
      <c r="AL208" s="16">
        <f t="shared" si="66"/>
        <v>0.79300000000000004</v>
      </c>
      <c r="AM208" s="16">
        <f t="shared" si="67"/>
        <v>0.8125</v>
      </c>
      <c r="AR208" s="17"/>
      <c r="AS208" s="77"/>
    </row>
    <row r="209" spans="3:45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68"/>
        <v>13⁄16–32</v>
      </c>
      <c r="U209" s="16" t="str">
        <f t="shared" si="68"/>
        <v>UN</v>
      </c>
      <c r="W209" s="16" t="str">
        <f t="shared" si="52"/>
        <v>13⁄16–32</v>
      </c>
      <c r="X209" s="16" t="str">
        <f t="shared" si="53"/>
        <v>UN</v>
      </c>
      <c r="Y209" s="16" t="str">
        <f t="shared" si="54"/>
        <v>2A</v>
      </c>
      <c r="Z209" s="16" t="str">
        <f>CONCATENATE(Table69[[#This Row],[Column1]]," ",Table69[[#This Row],[Column2]]," ",Table69[[#This Row],[Column3]])</f>
        <v>13⁄16–32 UN 2A</v>
      </c>
      <c r="AA209" s="16">
        <f t="shared" si="55"/>
        <v>1.1000000000000001E-3</v>
      </c>
      <c r="AB209" s="16">
        <f t="shared" si="56"/>
        <v>0.81140000000000001</v>
      </c>
      <c r="AC209" s="16">
        <f t="shared" si="57"/>
        <v>0.8054</v>
      </c>
      <c r="AD209" s="16" t="str">
        <f t="shared" si="58"/>
        <v>—</v>
      </c>
      <c r="AE209" s="16">
        <f t="shared" si="59"/>
        <v>0.79110000000000003</v>
      </c>
      <c r="AF209" s="16">
        <f t="shared" si="60"/>
        <v>0.78749999999999998</v>
      </c>
      <c r="AG209" s="16">
        <f t="shared" si="61"/>
        <v>0.7742</v>
      </c>
      <c r="AH209" s="16" t="str">
        <f t="shared" si="62"/>
        <v>2B</v>
      </c>
      <c r="AI209" s="16">
        <f t="shared" si="63"/>
        <v>0.77900000000000003</v>
      </c>
      <c r="AJ209" s="16">
        <f t="shared" si="64"/>
        <v>0.78600000000000003</v>
      </c>
      <c r="AK209" s="16">
        <f t="shared" si="65"/>
        <v>0.79220000000000002</v>
      </c>
      <c r="AL209" s="16">
        <f t="shared" si="66"/>
        <v>0.79690000000000005</v>
      </c>
      <c r="AM209" s="16">
        <f t="shared" si="67"/>
        <v>0.8125</v>
      </c>
      <c r="AR209" s="17"/>
      <c r="AS209" s="77"/>
    </row>
    <row r="210" spans="3:45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68"/>
        <v>0</v>
      </c>
      <c r="U210" s="16">
        <f t="shared" si="68"/>
        <v>0</v>
      </c>
      <c r="W210" s="16" t="str">
        <f t="shared" si="52"/>
        <v>13⁄16–32</v>
      </c>
      <c r="X210" s="16" t="str">
        <f t="shared" si="53"/>
        <v>UN</v>
      </c>
      <c r="Y210" s="16" t="str">
        <f t="shared" si="54"/>
        <v>3A</v>
      </c>
      <c r="Z210" s="16" t="str">
        <f>CONCATENATE(Table69[[#This Row],[Column1]]," ",Table69[[#This Row],[Column2]]," ",Table69[[#This Row],[Column3]])</f>
        <v>13⁄16–32 UN 3A</v>
      </c>
      <c r="AA210" s="16">
        <f t="shared" si="55"/>
        <v>0</v>
      </c>
      <c r="AB210" s="16">
        <f t="shared" si="56"/>
        <v>0.8125</v>
      </c>
      <c r="AC210" s="16">
        <f t="shared" si="57"/>
        <v>0.80649999999999999</v>
      </c>
      <c r="AD210" s="16" t="str">
        <f t="shared" si="58"/>
        <v>—</v>
      </c>
      <c r="AE210" s="16">
        <f t="shared" si="59"/>
        <v>0.79220000000000002</v>
      </c>
      <c r="AF210" s="16">
        <f t="shared" si="60"/>
        <v>0.78949999999999998</v>
      </c>
      <c r="AG210" s="16">
        <f t="shared" si="61"/>
        <v>0.77529999999999999</v>
      </c>
      <c r="AH210" s="16" t="str">
        <f t="shared" si="62"/>
        <v>3B</v>
      </c>
      <c r="AI210" s="16">
        <f t="shared" si="63"/>
        <v>0.77900000000000003</v>
      </c>
      <c r="AJ210" s="16">
        <f t="shared" si="64"/>
        <v>0.78439999999999999</v>
      </c>
      <c r="AK210" s="16">
        <f t="shared" si="65"/>
        <v>0.79220000000000002</v>
      </c>
      <c r="AL210" s="16">
        <f t="shared" si="66"/>
        <v>0.79579999999999995</v>
      </c>
      <c r="AM210" s="16">
        <f t="shared" si="67"/>
        <v>0.8125</v>
      </c>
      <c r="AR210" s="17"/>
      <c r="AS210" s="77"/>
    </row>
    <row r="211" spans="3:45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68"/>
        <v>7⁄8–9</v>
      </c>
      <c r="U211" s="16" t="str">
        <f t="shared" si="68"/>
        <v>UNC</v>
      </c>
      <c r="W211" s="16" t="str">
        <f t="shared" si="52"/>
        <v>7⁄8–9</v>
      </c>
      <c r="X211" s="16" t="str">
        <f t="shared" si="53"/>
        <v>UNC</v>
      </c>
      <c r="Y211" s="16" t="str">
        <f t="shared" si="54"/>
        <v>1A</v>
      </c>
      <c r="Z211" s="16" t="str">
        <f>CONCATENATE(Table69[[#This Row],[Column1]]," ",Table69[[#This Row],[Column2]]," ",Table69[[#This Row],[Column3]])</f>
        <v>7⁄8–9 UNC 1A</v>
      </c>
      <c r="AA211" s="16">
        <f t="shared" si="55"/>
        <v>1.9E-3</v>
      </c>
      <c r="AB211" s="16">
        <f t="shared" si="56"/>
        <v>0.87309999999999999</v>
      </c>
      <c r="AC211" s="16">
        <f t="shared" si="57"/>
        <v>0.85229999999999995</v>
      </c>
      <c r="AD211" s="16" t="str">
        <f t="shared" si="58"/>
        <v>—</v>
      </c>
      <c r="AE211" s="16">
        <f t="shared" si="59"/>
        <v>0.80089999999999995</v>
      </c>
      <c r="AF211" s="16">
        <f t="shared" si="60"/>
        <v>0.79139999999999999</v>
      </c>
      <c r="AG211" s="16">
        <f t="shared" si="61"/>
        <v>0.74080000000000001</v>
      </c>
      <c r="AH211" s="16" t="str">
        <f t="shared" si="62"/>
        <v>1B</v>
      </c>
      <c r="AI211" s="16">
        <f t="shared" si="63"/>
        <v>0.755</v>
      </c>
      <c r="AJ211" s="16">
        <f t="shared" si="64"/>
        <v>0.77800000000000002</v>
      </c>
      <c r="AK211" s="16">
        <f t="shared" si="65"/>
        <v>0.80279999999999996</v>
      </c>
      <c r="AL211" s="16">
        <f t="shared" si="66"/>
        <v>0.81510000000000005</v>
      </c>
      <c r="AM211" s="16">
        <f t="shared" si="67"/>
        <v>0.875</v>
      </c>
      <c r="AR211" s="17"/>
      <c r="AS211" s="77"/>
    </row>
    <row r="212" spans="3:45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68"/>
        <v>0</v>
      </c>
      <c r="U212" s="16">
        <f t="shared" si="68"/>
        <v>0</v>
      </c>
      <c r="W212" s="16" t="str">
        <f t="shared" si="52"/>
        <v>7⁄8–9</v>
      </c>
      <c r="X212" s="16" t="str">
        <f t="shared" si="53"/>
        <v>UNC</v>
      </c>
      <c r="Y212" s="16" t="str">
        <f t="shared" si="54"/>
        <v>2A</v>
      </c>
      <c r="Z212" s="16" t="str">
        <f>CONCATENATE(Table69[[#This Row],[Column1]]," ",Table69[[#This Row],[Column2]]," ",Table69[[#This Row],[Column3]])</f>
        <v>7⁄8–9 UNC 2A</v>
      </c>
      <c r="AA212" s="16">
        <f t="shared" si="55"/>
        <v>1.9E-3</v>
      </c>
      <c r="AB212" s="16">
        <f t="shared" si="56"/>
        <v>0.87309999999999999</v>
      </c>
      <c r="AC212" s="16">
        <f t="shared" si="57"/>
        <v>0.85919999999999996</v>
      </c>
      <c r="AD212" s="16">
        <f t="shared" si="58"/>
        <v>0.85229999999999995</v>
      </c>
      <c r="AE212" s="16">
        <f t="shared" si="59"/>
        <v>0.80089999999999995</v>
      </c>
      <c r="AF212" s="16">
        <f t="shared" si="60"/>
        <v>0.79459999999999997</v>
      </c>
      <c r="AG212" s="16">
        <f t="shared" si="61"/>
        <v>0.74080000000000001</v>
      </c>
      <c r="AH212" s="16" t="str">
        <f t="shared" si="62"/>
        <v>2B</v>
      </c>
      <c r="AI212" s="16">
        <f t="shared" si="63"/>
        <v>0.755</v>
      </c>
      <c r="AJ212" s="16">
        <f t="shared" si="64"/>
        <v>0.77800000000000002</v>
      </c>
      <c r="AK212" s="16">
        <f t="shared" si="65"/>
        <v>0.80279999999999996</v>
      </c>
      <c r="AL212" s="16">
        <f t="shared" si="66"/>
        <v>0.81100000000000005</v>
      </c>
      <c r="AM212" s="16">
        <f t="shared" si="67"/>
        <v>0.875</v>
      </c>
      <c r="AR212" s="17"/>
      <c r="AS212" s="77"/>
    </row>
    <row r="213" spans="3:45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68"/>
        <v>0</v>
      </c>
      <c r="U213" s="16">
        <f t="shared" si="68"/>
        <v>0</v>
      </c>
      <c r="W213" s="16" t="str">
        <f t="shared" si="52"/>
        <v>7⁄8–9</v>
      </c>
      <c r="X213" s="16" t="str">
        <f t="shared" si="53"/>
        <v>UNC</v>
      </c>
      <c r="Y213" s="16" t="str">
        <f t="shared" si="54"/>
        <v>3A</v>
      </c>
      <c r="Z213" s="16" t="str">
        <f>CONCATENATE(Table69[[#This Row],[Column1]]," ",Table69[[#This Row],[Column2]]," ",Table69[[#This Row],[Column3]])</f>
        <v>7⁄8–9 UNC 3A</v>
      </c>
      <c r="AA213" s="16">
        <f t="shared" si="55"/>
        <v>0</v>
      </c>
      <c r="AB213" s="16">
        <f t="shared" si="56"/>
        <v>0.875</v>
      </c>
      <c r="AC213" s="16">
        <f t="shared" si="57"/>
        <v>0.86109999999999998</v>
      </c>
      <c r="AD213" s="16" t="str">
        <f t="shared" si="58"/>
        <v>—</v>
      </c>
      <c r="AE213" s="16">
        <f t="shared" si="59"/>
        <v>0.80279999999999996</v>
      </c>
      <c r="AF213" s="16">
        <f t="shared" si="60"/>
        <v>0.79810000000000003</v>
      </c>
      <c r="AG213" s="16">
        <f t="shared" si="61"/>
        <v>0.74270000000000003</v>
      </c>
      <c r="AH213" s="16" t="str">
        <f t="shared" si="62"/>
        <v>3B</v>
      </c>
      <c r="AI213" s="16">
        <f t="shared" si="63"/>
        <v>0.755</v>
      </c>
      <c r="AJ213" s="16">
        <f t="shared" si="64"/>
        <v>0.7681</v>
      </c>
      <c r="AK213" s="16">
        <f t="shared" si="65"/>
        <v>0.80279999999999996</v>
      </c>
      <c r="AL213" s="16">
        <f t="shared" si="66"/>
        <v>0.80889999999999995</v>
      </c>
      <c r="AM213" s="16">
        <f t="shared" si="67"/>
        <v>0.875</v>
      </c>
      <c r="AR213" s="17"/>
      <c r="AS213" s="77"/>
    </row>
    <row r="214" spans="3:45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68"/>
        <v>7⁄8–10</v>
      </c>
      <c r="U214" s="16" t="str">
        <f t="shared" si="68"/>
        <v>UNS</v>
      </c>
      <c r="W214" s="16" t="str">
        <f t="shared" si="52"/>
        <v>7⁄8–10</v>
      </c>
      <c r="X214" s="16" t="str">
        <f t="shared" si="53"/>
        <v>UNS</v>
      </c>
      <c r="Y214" s="16" t="str">
        <f t="shared" si="54"/>
        <v>2A</v>
      </c>
      <c r="Z214" s="16" t="str">
        <f>CONCATENATE(Table69[[#This Row],[Column1]]," ",Table69[[#This Row],[Column2]]," ",Table69[[#This Row],[Column3]])</f>
        <v>7⁄8–10 UNS 2A</v>
      </c>
      <c r="AA214" s="16">
        <f t="shared" si="55"/>
        <v>1.8E-3</v>
      </c>
      <c r="AB214" s="16">
        <f t="shared" si="56"/>
        <v>0.87319999999999998</v>
      </c>
      <c r="AC214" s="16">
        <f t="shared" si="57"/>
        <v>0.86029999999999995</v>
      </c>
      <c r="AD214" s="16" t="str">
        <f t="shared" si="58"/>
        <v>—</v>
      </c>
      <c r="AE214" s="16">
        <f t="shared" si="59"/>
        <v>0.80820000000000003</v>
      </c>
      <c r="AF214" s="16">
        <f t="shared" si="60"/>
        <v>0.80220000000000002</v>
      </c>
      <c r="AG214" s="16">
        <f t="shared" si="61"/>
        <v>0.75419999999999998</v>
      </c>
      <c r="AH214" s="16" t="str">
        <f t="shared" si="62"/>
        <v>2B</v>
      </c>
      <c r="AI214" s="16">
        <f t="shared" si="63"/>
        <v>0.76700000000000002</v>
      </c>
      <c r="AJ214" s="16">
        <f t="shared" si="64"/>
        <v>0.78800000000000003</v>
      </c>
      <c r="AK214" s="16">
        <f t="shared" si="65"/>
        <v>0.81</v>
      </c>
      <c r="AL214" s="16">
        <f t="shared" si="66"/>
        <v>0.81779999999999997</v>
      </c>
      <c r="AM214" s="16">
        <f t="shared" si="67"/>
        <v>0.875</v>
      </c>
      <c r="AR214" s="17"/>
      <c r="AS214" s="77"/>
    </row>
    <row r="215" spans="3:45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68"/>
        <v>7⁄8–12</v>
      </c>
      <c r="U215" s="16" t="str">
        <f t="shared" si="68"/>
        <v>UN</v>
      </c>
      <c r="W215" s="16" t="str">
        <f t="shared" si="52"/>
        <v>7⁄8–12</v>
      </c>
      <c r="X215" s="16" t="str">
        <f t="shared" si="53"/>
        <v>UN</v>
      </c>
      <c r="Y215" s="16" t="str">
        <f t="shared" si="54"/>
        <v>2A</v>
      </c>
      <c r="Z215" s="16" t="str">
        <f>CONCATENATE(Table69[[#This Row],[Column1]]," ",Table69[[#This Row],[Column2]]," ",Table69[[#This Row],[Column3]])</f>
        <v>7⁄8–12 UN 2A</v>
      </c>
      <c r="AA215" s="16">
        <f t="shared" si="55"/>
        <v>1.6999999999999999E-3</v>
      </c>
      <c r="AB215" s="16">
        <f t="shared" si="56"/>
        <v>0.87329999999999997</v>
      </c>
      <c r="AC215" s="16">
        <f t="shared" si="57"/>
        <v>0.8619</v>
      </c>
      <c r="AD215" s="16" t="str">
        <f t="shared" si="58"/>
        <v>—</v>
      </c>
      <c r="AE215" s="16">
        <f t="shared" si="59"/>
        <v>0.81920000000000004</v>
      </c>
      <c r="AF215" s="16">
        <f t="shared" si="60"/>
        <v>0.81369999999999998</v>
      </c>
      <c r="AG215" s="16">
        <f t="shared" si="61"/>
        <v>0.77410000000000001</v>
      </c>
      <c r="AH215" s="16" t="str">
        <f t="shared" si="62"/>
        <v>2B</v>
      </c>
      <c r="AI215" s="16">
        <f t="shared" si="63"/>
        <v>0.78500000000000003</v>
      </c>
      <c r="AJ215" s="16">
        <f t="shared" si="64"/>
        <v>0.80300000000000005</v>
      </c>
      <c r="AK215" s="16">
        <f t="shared" si="65"/>
        <v>0.82089999999999996</v>
      </c>
      <c r="AL215" s="16">
        <f t="shared" si="66"/>
        <v>0.82809999999999995</v>
      </c>
      <c r="AM215" s="16">
        <f t="shared" si="67"/>
        <v>0.875</v>
      </c>
      <c r="AR215" s="17"/>
      <c r="AS215" s="77"/>
    </row>
    <row r="216" spans="3:45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68"/>
        <v>0</v>
      </c>
      <c r="U216" s="16">
        <f t="shared" si="68"/>
        <v>0</v>
      </c>
      <c r="W216" s="16" t="str">
        <f t="shared" si="52"/>
        <v>7⁄8–12</v>
      </c>
      <c r="X216" s="16" t="str">
        <f t="shared" si="53"/>
        <v>UN</v>
      </c>
      <c r="Y216" s="16" t="str">
        <f t="shared" si="54"/>
        <v>3A</v>
      </c>
      <c r="Z216" s="16" t="str">
        <f>CONCATENATE(Table69[[#This Row],[Column1]]," ",Table69[[#This Row],[Column2]]," ",Table69[[#This Row],[Column3]])</f>
        <v>7⁄8–12 UN 3A</v>
      </c>
      <c r="AA216" s="16">
        <f t="shared" si="55"/>
        <v>0</v>
      </c>
      <c r="AB216" s="16">
        <f t="shared" si="56"/>
        <v>0.875</v>
      </c>
      <c r="AC216" s="16">
        <f t="shared" si="57"/>
        <v>0.86360000000000003</v>
      </c>
      <c r="AD216" s="16" t="str">
        <f t="shared" si="58"/>
        <v>—</v>
      </c>
      <c r="AE216" s="16">
        <f t="shared" si="59"/>
        <v>0.82089999999999996</v>
      </c>
      <c r="AF216" s="16">
        <f t="shared" si="60"/>
        <v>0.81679999999999997</v>
      </c>
      <c r="AG216" s="16">
        <f t="shared" si="61"/>
        <v>0.77580000000000005</v>
      </c>
      <c r="AH216" s="16" t="str">
        <f t="shared" si="62"/>
        <v>3B</v>
      </c>
      <c r="AI216" s="16">
        <f t="shared" si="63"/>
        <v>0.78500000000000003</v>
      </c>
      <c r="AJ216" s="16">
        <f t="shared" si="64"/>
        <v>0.79479999999999995</v>
      </c>
      <c r="AK216" s="16">
        <f t="shared" si="65"/>
        <v>0.82089999999999996</v>
      </c>
      <c r="AL216" s="16">
        <f t="shared" si="66"/>
        <v>0.82630000000000003</v>
      </c>
      <c r="AM216" s="16">
        <f t="shared" si="67"/>
        <v>0.875</v>
      </c>
      <c r="AR216" s="17"/>
      <c r="AS216" s="77"/>
    </row>
    <row r="217" spans="3:45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68"/>
        <v>7⁄8–14</v>
      </c>
      <c r="U217" s="16" t="str">
        <f t="shared" si="68"/>
        <v>UNF</v>
      </c>
      <c r="W217" s="16" t="str">
        <f t="shared" si="52"/>
        <v>7⁄8–14</v>
      </c>
      <c r="X217" s="16" t="str">
        <f t="shared" si="53"/>
        <v>UNF</v>
      </c>
      <c r="Y217" s="16" t="str">
        <f t="shared" si="54"/>
        <v>1A</v>
      </c>
      <c r="Z217" s="16" t="str">
        <f>CONCATENATE(Table69[[#This Row],[Column1]]," ",Table69[[#This Row],[Column2]]," ",Table69[[#This Row],[Column3]])</f>
        <v>7⁄8–14 UNF 1A</v>
      </c>
      <c r="AA217" s="16">
        <f t="shared" si="55"/>
        <v>1.6000000000000001E-3</v>
      </c>
      <c r="AB217" s="16">
        <f t="shared" si="56"/>
        <v>0.87339999999999995</v>
      </c>
      <c r="AC217" s="16">
        <f t="shared" si="57"/>
        <v>0.8579</v>
      </c>
      <c r="AD217" s="16" t="str">
        <f t="shared" si="58"/>
        <v>—</v>
      </c>
      <c r="AE217" s="16">
        <f t="shared" si="59"/>
        <v>0.82699999999999996</v>
      </c>
      <c r="AF217" s="16">
        <f t="shared" si="60"/>
        <v>0.81889999999999996</v>
      </c>
      <c r="AG217" s="16">
        <f t="shared" si="61"/>
        <v>0.78839999999999999</v>
      </c>
      <c r="AH217" s="16" t="str">
        <f t="shared" si="62"/>
        <v>1B</v>
      </c>
      <c r="AI217" s="16">
        <f t="shared" si="63"/>
        <v>0.79800000000000004</v>
      </c>
      <c r="AJ217" s="16">
        <f t="shared" si="64"/>
        <v>0.81399999999999995</v>
      </c>
      <c r="AK217" s="16">
        <f t="shared" si="65"/>
        <v>0.8286</v>
      </c>
      <c r="AL217" s="16">
        <f t="shared" si="66"/>
        <v>0.83919999999999995</v>
      </c>
      <c r="AM217" s="16">
        <f t="shared" si="67"/>
        <v>0.875</v>
      </c>
      <c r="AR217" s="17"/>
      <c r="AS217" s="77"/>
    </row>
    <row r="218" spans="3:45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68"/>
        <v>0</v>
      </c>
      <c r="U218" s="16">
        <f t="shared" si="68"/>
        <v>0</v>
      </c>
      <c r="W218" s="16" t="str">
        <f t="shared" si="52"/>
        <v>7⁄8–14</v>
      </c>
      <c r="X218" s="16" t="str">
        <f t="shared" si="53"/>
        <v>UNF</v>
      </c>
      <c r="Y218" s="16" t="str">
        <f t="shared" si="54"/>
        <v>2A</v>
      </c>
      <c r="Z218" s="16" t="str">
        <f>CONCATENATE(Table69[[#This Row],[Column1]]," ",Table69[[#This Row],[Column2]]," ",Table69[[#This Row],[Column3]])</f>
        <v>7⁄8–14 UNF 2A</v>
      </c>
      <c r="AA218" s="16">
        <f t="shared" si="55"/>
        <v>1.6000000000000001E-3</v>
      </c>
      <c r="AB218" s="16">
        <f t="shared" si="56"/>
        <v>0.87339999999999995</v>
      </c>
      <c r="AC218" s="16">
        <f t="shared" si="57"/>
        <v>0.86309999999999998</v>
      </c>
      <c r="AD218" s="16" t="str">
        <f t="shared" si="58"/>
        <v>—</v>
      </c>
      <c r="AE218" s="16">
        <f t="shared" si="59"/>
        <v>0.82699999999999996</v>
      </c>
      <c r="AF218" s="16">
        <f t="shared" si="60"/>
        <v>0.8216</v>
      </c>
      <c r="AG218" s="16">
        <f t="shared" si="61"/>
        <v>0.78839999999999999</v>
      </c>
      <c r="AH218" s="16" t="str">
        <f t="shared" si="62"/>
        <v>2B</v>
      </c>
      <c r="AI218" s="16">
        <f t="shared" si="63"/>
        <v>0.79800000000000004</v>
      </c>
      <c r="AJ218" s="16">
        <f t="shared" si="64"/>
        <v>0.81399999999999995</v>
      </c>
      <c r="AK218" s="16">
        <f t="shared" si="65"/>
        <v>0.8286</v>
      </c>
      <c r="AL218" s="16">
        <f t="shared" si="66"/>
        <v>0.83560000000000001</v>
      </c>
      <c r="AM218" s="16">
        <f t="shared" si="67"/>
        <v>0.875</v>
      </c>
      <c r="AR218" s="17"/>
      <c r="AS218" s="77"/>
    </row>
    <row r="219" spans="3:45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si="68"/>
        <v>0</v>
      </c>
      <c r="U219" s="16">
        <f t="shared" si="68"/>
        <v>0</v>
      </c>
      <c r="W219" s="16" t="str">
        <f t="shared" si="52"/>
        <v>7⁄8–14</v>
      </c>
      <c r="X219" s="16" t="str">
        <f t="shared" si="53"/>
        <v>UNF</v>
      </c>
      <c r="Y219" s="16" t="str">
        <f t="shared" si="54"/>
        <v>3A</v>
      </c>
      <c r="Z219" s="16" t="str">
        <f>CONCATENATE(Table69[[#This Row],[Column1]]," ",Table69[[#This Row],[Column2]]," ",Table69[[#This Row],[Column3]])</f>
        <v>7⁄8–14 UNF 3A</v>
      </c>
      <c r="AA219" s="16">
        <f t="shared" si="55"/>
        <v>0</v>
      </c>
      <c r="AB219" s="16">
        <f t="shared" si="56"/>
        <v>0.875</v>
      </c>
      <c r="AC219" s="16">
        <f t="shared" si="57"/>
        <v>0.86470000000000002</v>
      </c>
      <c r="AD219" s="16" t="str">
        <f t="shared" si="58"/>
        <v>—</v>
      </c>
      <c r="AE219" s="16">
        <f t="shared" si="59"/>
        <v>0.8286</v>
      </c>
      <c r="AF219" s="16">
        <f t="shared" si="60"/>
        <v>0.82450000000000001</v>
      </c>
      <c r="AG219" s="16">
        <f t="shared" si="61"/>
        <v>0.79</v>
      </c>
      <c r="AH219" s="16" t="str">
        <f t="shared" si="62"/>
        <v>3B</v>
      </c>
      <c r="AI219" s="16">
        <f t="shared" si="63"/>
        <v>0.79800000000000004</v>
      </c>
      <c r="AJ219" s="16">
        <f t="shared" si="64"/>
        <v>0.80679999999999996</v>
      </c>
      <c r="AK219" s="16">
        <f t="shared" si="65"/>
        <v>0.8286</v>
      </c>
      <c r="AL219" s="16">
        <f t="shared" si="66"/>
        <v>0.83389999999999997</v>
      </c>
      <c r="AM219" s="16">
        <f t="shared" si="67"/>
        <v>0.875</v>
      </c>
      <c r="AR219" s="17"/>
      <c r="AS219" s="77"/>
    </row>
    <row r="220" spans="3:45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68"/>
        <v>7⁄8–16</v>
      </c>
      <c r="U220" s="16" t="str">
        <f t="shared" si="68"/>
        <v>UN</v>
      </c>
      <c r="W220" s="16" t="str">
        <f t="shared" si="52"/>
        <v>7⁄8–16</v>
      </c>
      <c r="X220" s="16" t="str">
        <f t="shared" si="53"/>
        <v>UN</v>
      </c>
      <c r="Y220" s="16" t="str">
        <f t="shared" si="54"/>
        <v>2A</v>
      </c>
      <c r="Z220" s="16" t="str">
        <f>CONCATENATE(Table69[[#This Row],[Column1]]," ",Table69[[#This Row],[Column2]]," ",Table69[[#This Row],[Column3]])</f>
        <v>7⁄8–16 UN 2A</v>
      </c>
      <c r="AA220" s="16">
        <f t="shared" si="55"/>
        <v>1.5E-3</v>
      </c>
      <c r="AB220" s="16">
        <f t="shared" si="56"/>
        <v>0.87350000000000005</v>
      </c>
      <c r="AC220" s="16">
        <f t="shared" si="57"/>
        <v>0.86409999999999998</v>
      </c>
      <c r="AD220" s="16" t="str">
        <f t="shared" si="58"/>
        <v>—</v>
      </c>
      <c r="AE220" s="16">
        <f t="shared" si="59"/>
        <v>0.83289999999999997</v>
      </c>
      <c r="AF220" s="16">
        <f t="shared" si="60"/>
        <v>0.82799999999999996</v>
      </c>
      <c r="AG220" s="16">
        <f t="shared" si="61"/>
        <v>0.79</v>
      </c>
      <c r="AH220" s="16" t="str">
        <f t="shared" si="62"/>
        <v>2B</v>
      </c>
      <c r="AI220" s="16">
        <f t="shared" si="63"/>
        <v>0.80700000000000005</v>
      </c>
      <c r="AJ220" s="16">
        <f t="shared" si="64"/>
        <v>0.82099999999999995</v>
      </c>
      <c r="AK220" s="16">
        <f t="shared" si="65"/>
        <v>0.83440000000000003</v>
      </c>
      <c r="AL220" s="16">
        <f t="shared" si="66"/>
        <v>0.8407</v>
      </c>
      <c r="AM220" s="16">
        <f t="shared" si="67"/>
        <v>0.875</v>
      </c>
      <c r="AR220" s="17"/>
      <c r="AS220" s="77"/>
    </row>
    <row r="221" spans="3:45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68"/>
        <v>0</v>
      </c>
      <c r="U221" s="16">
        <f t="shared" si="68"/>
        <v>0</v>
      </c>
      <c r="W221" s="16" t="str">
        <f t="shared" si="52"/>
        <v>7⁄8–16</v>
      </c>
      <c r="X221" s="16" t="str">
        <f t="shared" si="53"/>
        <v>UN</v>
      </c>
      <c r="Y221" s="16" t="str">
        <f t="shared" si="54"/>
        <v>3A</v>
      </c>
      <c r="Z221" s="16" t="str">
        <f>CONCATENATE(Table69[[#This Row],[Column1]]," ",Table69[[#This Row],[Column2]]," ",Table69[[#This Row],[Column3]])</f>
        <v>7⁄8–16 UN 3A</v>
      </c>
      <c r="AA221" s="16">
        <f t="shared" si="55"/>
        <v>0</v>
      </c>
      <c r="AB221" s="16">
        <f t="shared" si="56"/>
        <v>0.875</v>
      </c>
      <c r="AC221" s="16">
        <f t="shared" si="57"/>
        <v>0.86560000000000004</v>
      </c>
      <c r="AD221" s="16" t="str">
        <f t="shared" si="58"/>
        <v>—</v>
      </c>
      <c r="AE221" s="16">
        <f t="shared" si="59"/>
        <v>0.83440000000000003</v>
      </c>
      <c r="AF221" s="16">
        <f t="shared" si="60"/>
        <v>0.83079999999999998</v>
      </c>
      <c r="AG221" s="16">
        <f t="shared" si="61"/>
        <v>0.80049999999999999</v>
      </c>
      <c r="AH221" s="16" t="str">
        <f t="shared" si="62"/>
        <v>3B</v>
      </c>
      <c r="AI221" s="16">
        <f t="shared" si="63"/>
        <v>0.80700000000000005</v>
      </c>
      <c r="AJ221" s="16">
        <f t="shared" si="64"/>
        <v>0.81579999999999997</v>
      </c>
      <c r="AK221" s="16">
        <f t="shared" si="65"/>
        <v>0.83440000000000003</v>
      </c>
      <c r="AL221" s="16">
        <f t="shared" si="66"/>
        <v>0.83909999999999996</v>
      </c>
      <c r="AM221" s="16">
        <f t="shared" si="67"/>
        <v>0.875</v>
      </c>
      <c r="AR221" s="17"/>
      <c r="AS221" s="77"/>
    </row>
    <row r="222" spans="3:45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68"/>
        <v>7⁄8–18</v>
      </c>
      <c r="U222" s="16" t="str">
        <f t="shared" si="68"/>
        <v>UNS</v>
      </c>
      <c r="W222" s="16" t="str">
        <f t="shared" si="52"/>
        <v>7⁄8–18</v>
      </c>
      <c r="X222" s="16" t="str">
        <f t="shared" si="53"/>
        <v>UNS</v>
      </c>
      <c r="Y222" s="16" t="str">
        <f t="shared" si="54"/>
        <v>2A</v>
      </c>
      <c r="Z222" s="16" t="str">
        <f>CONCATENATE(Table69[[#This Row],[Column1]]," ",Table69[[#This Row],[Column2]]," ",Table69[[#This Row],[Column3]])</f>
        <v>7⁄8–18 UNS 2A</v>
      </c>
      <c r="AA222" s="16">
        <f t="shared" si="55"/>
        <v>1.4E-3</v>
      </c>
      <c r="AB222" s="16">
        <f t="shared" si="56"/>
        <v>0.87360000000000004</v>
      </c>
      <c r="AC222" s="16">
        <f t="shared" si="57"/>
        <v>0.8649</v>
      </c>
      <c r="AD222" s="16" t="str">
        <f t="shared" si="58"/>
        <v>—</v>
      </c>
      <c r="AE222" s="16">
        <f t="shared" si="59"/>
        <v>0.83750000000000002</v>
      </c>
      <c r="AF222" s="16">
        <f t="shared" si="60"/>
        <v>0.83289999999999997</v>
      </c>
      <c r="AG222" s="16">
        <f t="shared" si="61"/>
        <v>0.8075</v>
      </c>
      <c r="AH222" s="16" t="str">
        <f t="shared" si="62"/>
        <v>2B</v>
      </c>
      <c r="AI222" s="16">
        <f t="shared" si="63"/>
        <v>0.81499999999999995</v>
      </c>
      <c r="AJ222" s="16">
        <f t="shared" si="64"/>
        <v>0.82799999999999996</v>
      </c>
      <c r="AK222" s="16">
        <f t="shared" si="65"/>
        <v>0.83889999999999998</v>
      </c>
      <c r="AL222" s="16">
        <f t="shared" si="66"/>
        <v>0.84489999999999998</v>
      </c>
      <c r="AM222" s="16">
        <f t="shared" si="67"/>
        <v>0.875</v>
      </c>
      <c r="AR222" s="17"/>
      <c r="AS222" s="77"/>
    </row>
    <row r="223" spans="3:45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68"/>
        <v>7⁄8–20</v>
      </c>
      <c r="U223" s="16" t="str">
        <f t="shared" si="68"/>
        <v>UNEF</v>
      </c>
      <c r="W223" s="16" t="str">
        <f t="shared" si="52"/>
        <v>7⁄8–20</v>
      </c>
      <c r="X223" s="16" t="str">
        <f t="shared" si="53"/>
        <v>UNEF</v>
      </c>
      <c r="Y223" s="16" t="str">
        <f t="shared" si="54"/>
        <v>2A</v>
      </c>
      <c r="Z223" s="16" t="str">
        <f>CONCATENATE(Table69[[#This Row],[Column1]]," ",Table69[[#This Row],[Column2]]," ",Table69[[#This Row],[Column3]])</f>
        <v>7⁄8–20 UNEF 2A</v>
      </c>
      <c r="AA223" s="16">
        <f t="shared" si="55"/>
        <v>1.2999999999999999E-3</v>
      </c>
      <c r="AB223" s="16">
        <f t="shared" si="56"/>
        <v>0.87370000000000003</v>
      </c>
      <c r="AC223" s="16">
        <f t="shared" si="57"/>
        <v>0.86560000000000004</v>
      </c>
      <c r="AD223" s="16" t="str">
        <f t="shared" si="58"/>
        <v>—</v>
      </c>
      <c r="AE223" s="16">
        <f t="shared" si="59"/>
        <v>0.84119999999999995</v>
      </c>
      <c r="AF223" s="16">
        <f t="shared" si="60"/>
        <v>0.83679999999999999</v>
      </c>
      <c r="AG223" s="16">
        <f t="shared" si="61"/>
        <v>0.81420000000000003</v>
      </c>
      <c r="AH223" s="16" t="str">
        <f t="shared" si="62"/>
        <v>2B</v>
      </c>
      <c r="AI223" s="16">
        <f t="shared" si="63"/>
        <v>0.82099999999999995</v>
      </c>
      <c r="AJ223" s="16">
        <f t="shared" si="64"/>
        <v>0.83199999999999996</v>
      </c>
      <c r="AK223" s="16">
        <f t="shared" si="65"/>
        <v>0.84250000000000003</v>
      </c>
      <c r="AL223" s="16">
        <f t="shared" si="66"/>
        <v>0.84819999999999995</v>
      </c>
      <c r="AM223" s="16">
        <f t="shared" si="67"/>
        <v>0.875</v>
      </c>
      <c r="AR223" s="17"/>
      <c r="AS223" s="77"/>
    </row>
    <row r="224" spans="3:45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68"/>
        <v>0</v>
      </c>
      <c r="U224" s="16">
        <f t="shared" si="68"/>
        <v>0</v>
      </c>
      <c r="W224" s="16" t="str">
        <f t="shared" si="52"/>
        <v>7⁄8–20</v>
      </c>
      <c r="X224" s="16" t="str">
        <f t="shared" si="53"/>
        <v>UNEF</v>
      </c>
      <c r="Y224" s="16" t="str">
        <f t="shared" si="54"/>
        <v>3A</v>
      </c>
      <c r="Z224" s="16" t="str">
        <f>CONCATENATE(Table69[[#This Row],[Column1]]," ",Table69[[#This Row],[Column2]]," ",Table69[[#This Row],[Column3]])</f>
        <v>7⁄8–20 UNEF 3A</v>
      </c>
      <c r="AA224" s="16">
        <f t="shared" si="55"/>
        <v>0</v>
      </c>
      <c r="AB224" s="16">
        <f t="shared" si="56"/>
        <v>0.875</v>
      </c>
      <c r="AC224" s="16">
        <f t="shared" si="57"/>
        <v>0.8669</v>
      </c>
      <c r="AD224" s="16" t="str">
        <f t="shared" si="58"/>
        <v>—</v>
      </c>
      <c r="AE224" s="16">
        <f t="shared" si="59"/>
        <v>0.84250000000000003</v>
      </c>
      <c r="AF224" s="16">
        <f t="shared" si="60"/>
        <v>0.83919999999999995</v>
      </c>
      <c r="AG224" s="16">
        <f t="shared" si="61"/>
        <v>0.8155</v>
      </c>
      <c r="AH224" s="16" t="str">
        <f t="shared" si="62"/>
        <v>3B</v>
      </c>
      <c r="AI224" s="16">
        <f t="shared" si="63"/>
        <v>0.82099999999999995</v>
      </c>
      <c r="AJ224" s="16">
        <f t="shared" si="64"/>
        <v>0.82869999999999999</v>
      </c>
      <c r="AK224" s="16">
        <f t="shared" si="65"/>
        <v>0.84250000000000003</v>
      </c>
      <c r="AL224" s="16">
        <f t="shared" si="66"/>
        <v>0.8468</v>
      </c>
      <c r="AM224" s="16">
        <f t="shared" si="67"/>
        <v>0.875</v>
      </c>
      <c r="AR224" s="17"/>
      <c r="AS224" s="77"/>
    </row>
    <row r="225" spans="3:45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68"/>
        <v>7⁄8–24</v>
      </c>
      <c r="U225" s="16" t="str">
        <f t="shared" si="68"/>
        <v>UNS</v>
      </c>
      <c r="W225" s="16" t="str">
        <f t="shared" si="52"/>
        <v>7⁄8–24</v>
      </c>
      <c r="X225" s="16" t="str">
        <f t="shared" si="53"/>
        <v>UNS</v>
      </c>
      <c r="Y225" s="16" t="str">
        <f t="shared" si="54"/>
        <v>2A</v>
      </c>
      <c r="Z225" s="16" t="str">
        <f>CONCATENATE(Table69[[#This Row],[Column1]]," ",Table69[[#This Row],[Column2]]," ",Table69[[#This Row],[Column3]])</f>
        <v>7⁄8–24 UNS 2A</v>
      </c>
      <c r="AA225" s="16">
        <f t="shared" si="55"/>
        <v>1.1999999999999999E-3</v>
      </c>
      <c r="AB225" s="16">
        <f t="shared" si="56"/>
        <v>0.87380000000000002</v>
      </c>
      <c r="AC225" s="16">
        <f t="shared" si="57"/>
        <v>0.86660000000000004</v>
      </c>
      <c r="AD225" s="16" t="str">
        <f t="shared" si="58"/>
        <v>—</v>
      </c>
      <c r="AE225" s="16">
        <f t="shared" si="59"/>
        <v>0.84670000000000001</v>
      </c>
      <c r="AF225" s="16">
        <f t="shared" si="60"/>
        <v>0.84260000000000002</v>
      </c>
      <c r="AG225" s="16">
        <f t="shared" si="61"/>
        <v>0.82420000000000004</v>
      </c>
      <c r="AH225" s="16" t="str">
        <f t="shared" si="62"/>
        <v>2B</v>
      </c>
      <c r="AI225" s="16">
        <f t="shared" si="63"/>
        <v>0.83</v>
      </c>
      <c r="AJ225" s="16">
        <f t="shared" si="64"/>
        <v>0.84</v>
      </c>
      <c r="AK225" s="16">
        <f t="shared" si="65"/>
        <v>0.84789999999999999</v>
      </c>
      <c r="AL225" s="16">
        <f t="shared" si="66"/>
        <v>0.85319999999999996</v>
      </c>
      <c r="AM225" s="16">
        <f t="shared" si="67"/>
        <v>0.875</v>
      </c>
      <c r="AR225" s="17"/>
      <c r="AS225" s="77"/>
    </row>
    <row r="226" spans="3:45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68"/>
        <v>7⁄8–27</v>
      </c>
      <c r="U226" s="16" t="str">
        <f t="shared" si="68"/>
        <v>UNS</v>
      </c>
      <c r="W226" s="16" t="str">
        <f t="shared" si="52"/>
        <v>7⁄8–27</v>
      </c>
      <c r="X226" s="16" t="str">
        <f t="shared" si="53"/>
        <v>UNS</v>
      </c>
      <c r="Y226" s="16" t="str">
        <f t="shared" si="54"/>
        <v>2A</v>
      </c>
      <c r="Z226" s="16" t="str">
        <f>CONCATENATE(Table69[[#This Row],[Column1]]," ",Table69[[#This Row],[Column2]]," ",Table69[[#This Row],[Column3]])</f>
        <v>7⁄8–27 UNS 2A</v>
      </c>
      <c r="AA226" s="16">
        <f t="shared" si="55"/>
        <v>1.1999999999999999E-3</v>
      </c>
      <c r="AB226" s="16">
        <f t="shared" si="56"/>
        <v>0.87380000000000002</v>
      </c>
      <c r="AC226" s="16">
        <f t="shared" si="57"/>
        <v>0.86709999999999998</v>
      </c>
      <c r="AD226" s="16" t="str">
        <f t="shared" si="58"/>
        <v>—</v>
      </c>
      <c r="AE226" s="16">
        <f t="shared" si="59"/>
        <v>0.84970000000000001</v>
      </c>
      <c r="AF226" s="16">
        <f t="shared" si="60"/>
        <v>0.8458</v>
      </c>
      <c r="AG226" s="16">
        <f t="shared" si="61"/>
        <v>0.82969999999999999</v>
      </c>
      <c r="AH226" s="16" t="str">
        <f t="shared" si="62"/>
        <v>2B</v>
      </c>
      <c r="AI226" s="16">
        <f t="shared" si="63"/>
        <v>0.83499999999999996</v>
      </c>
      <c r="AJ226" s="16">
        <f t="shared" si="64"/>
        <v>0.84399999999999997</v>
      </c>
      <c r="AK226" s="16">
        <f t="shared" si="65"/>
        <v>0.85089999999999999</v>
      </c>
      <c r="AL226" s="16">
        <f t="shared" si="66"/>
        <v>0.85599999999999998</v>
      </c>
      <c r="AM226" s="16">
        <f t="shared" si="67"/>
        <v>0.875</v>
      </c>
      <c r="AR226" s="17"/>
      <c r="AS226" s="77"/>
    </row>
    <row r="227" spans="3:45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68"/>
        <v>7⁄8–28</v>
      </c>
      <c r="U227" s="16" t="str">
        <f t="shared" si="68"/>
        <v>UN</v>
      </c>
      <c r="W227" s="16" t="str">
        <f t="shared" si="52"/>
        <v>7⁄8–28</v>
      </c>
      <c r="X227" s="16" t="str">
        <f t="shared" si="53"/>
        <v>UN</v>
      </c>
      <c r="Y227" s="16" t="str">
        <f t="shared" si="54"/>
        <v>2A</v>
      </c>
      <c r="Z227" s="16" t="str">
        <f>CONCATENATE(Table69[[#This Row],[Column1]]," ",Table69[[#This Row],[Column2]]," ",Table69[[#This Row],[Column3]])</f>
        <v>7⁄8–28 UN 2A</v>
      </c>
      <c r="AA227" s="16">
        <f t="shared" si="55"/>
        <v>1.1999999999999999E-3</v>
      </c>
      <c r="AB227" s="16">
        <f t="shared" si="56"/>
        <v>0.87380000000000002</v>
      </c>
      <c r="AC227" s="16">
        <f t="shared" si="57"/>
        <v>0.86729999999999996</v>
      </c>
      <c r="AD227" s="16" t="str">
        <f t="shared" si="58"/>
        <v>—</v>
      </c>
      <c r="AE227" s="16">
        <f t="shared" si="59"/>
        <v>0.85060000000000002</v>
      </c>
      <c r="AF227" s="16">
        <f t="shared" si="60"/>
        <v>0.8468</v>
      </c>
      <c r="AG227" s="16">
        <f t="shared" si="61"/>
        <v>0.83120000000000005</v>
      </c>
      <c r="AH227" s="16" t="str">
        <f t="shared" si="62"/>
        <v>2B</v>
      </c>
      <c r="AI227" s="16">
        <f t="shared" si="63"/>
        <v>0.83599999999999997</v>
      </c>
      <c r="AJ227" s="16">
        <f t="shared" si="64"/>
        <v>0.84499999999999997</v>
      </c>
      <c r="AK227" s="16">
        <f t="shared" si="65"/>
        <v>0.8518</v>
      </c>
      <c r="AL227" s="16">
        <f t="shared" si="66"/>
        <v>0.85680000000000001</v>
      </c>
      <c r="AM227" s="16">
        <f t="shared" si="67"/>
        <v>0.875</v>
      </c>
      <c r="AR227" s="17"/>
      <c r="AS227" s="77"/>
    </row>
    <row r="228" spans="3:45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68"/>
        <v>0</v>
      </c>
      <c r="U228" s="16">
        <f t="shared" si="68"/>
        <v>0</v>
      </c>
      <c r="W228" s="16" t="str">
        <f t="shared" si="52"/>
        <v>7⁄8–28</v>
      </c>
      <c r="X228" s="16" t="str">
        <f t="shared" si="53"/>
        <v>UN</v>
      </c>
      <c r="Y228" s="16" t="str">
        <f t="shared" si="54"/>
        <v>3A</v>
      </c>
      <c r="Z228" s="16" t="str">
        <f>CONCATENATE(Table69[[#This Row],[Column1]]," ",Table69[[#This Row],[Column2]]," ",Table69[[#This Row],[Column3]])</f>
        <v>7⁄8–28 UN 3A</v>
      </c>
      <c r="AA228" s="16">
        <f t="shared" si="55"/>
        <v>0</v>
      </c>
      <c r="AB228" s="16">
        <f t="shared" si="56"/>
        <v>0.875</v>
      </c>
      <c r="AC228" s="16">
        <f t="shared" si="57"/>
        <v>0.86850000000000005</v>
      </c>
      <c r="AD228" s="16" t="str">
        <f t="shared" si="58"/>
        <v>—</v>
      </c>
      <c r="AE228" s="16">
        <f t="shared" si="59"/>
        <v>0.8518</v>
      </c>
      <c r="AF228" s="16">
        <f t="shared" si="60"/>
        <v>0.84889999999999999</v>
      </c>
      <c r="AG228" s="16">
        <f t="shared" si="61"/>
        <v>0.83240000000000003</v>
      </c>
      <c r="AH228" s="16" t="str">
        <f t="shared" si="62"/>
        <v>3B</v>
      </c>
      <c r="AI228" s="16">
        <f t="shared" si="63"/>
        <v>0.83599999999999997</v>
      </c>
      <c r="AJ228" s="16">
        <f t="shared" si="64"/>
        <v>0.84260000000000002</v>
      </c>
      <c r="AK228" s="16">
        <f t="shared" si="65"/>
        <v>0.8518</v>
      </c>
      <c r="AL228" s="16">
        <f t="shared" si="66"/>
        <v>0.85550000000000004</v>
      </c>
      <c r="AM228" s="16">
        <f t="shared" si="67"/>
        <v>0.875</v>
      </c>
      <c r="AR228" s="17"/>
      <c r="AS228" s="77"/>
    </row>
    <row r="229" spans="3:45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68"/>
        <v>7⁄8–32</v>
      </c>
      <c r="U229" s="16" t="str">
        <f t="shared" si="68"/>
        <v>UN</v>
      </c>
      <c r="W229" s="16" t="str">
        <f t="shared" si="52"/>
        <v>7⁄8–32</v>
      </c>
      <c r="X229" s="16" t="str">
        <f t="shared" si="53"/>
        <v>UN</v>
      </c>
      <c r="Y229" s="16" t="str">
        <f t="shared" si="54"/>
        <v>2A</v>
      </c>
      <c r="Z229" s="16" t="str">
        <f>CONCATENATE(Table69[[#This Row],[Column1]]," ",Table69[[#This Row],[Column2]]," ",Table69[[#This Row],[Column3]])</f>
        <v>7⁄8–32 UN 2A</v>
      </c>
      <c r="AA229" s="16">
        <f t="shared" si="55"/>
        <v>1.1000000000000001E-3</v>
      </c>
      <c r="AB229" s="16">
        <f t="shared" si="56"/>
        <v>0.87390000000000001</v>
      </c>
      <c r="AC229" s="16">
        <f t="shared" si="57"/>
        <v>0.8679</v>
      </c>
      <c r="AD229" s="16" t="str">
        <f t="shared" si="58"/>
        <v>—</v>
      </c>
      <c r="AE229" s="16">
        <f t="shared" si="59"/>
        <v>0.85360000000000003</v>
      </c>
      <c r="AF229" s="16">
        <f t="shared" si="60"/>
        <v>0.85</v>
      </c>
      <c r="AG229" s="16">
        <f t="shared" si="61"/>
        <v>0.8367</v>
      </c>
      <c r="AH229" s="16" t="str">
        <f t="shared" si="62"/>
        <v>2B</v>
      </c>
      <c r="AI229" s="16">
        <f t="shared" si="63"/>
        <v>0.84099999999999997</v>
      </c>
      <c r="AJ229" s="16">
        <f t="shared" si="64"/>
        <v>0.84899999999999998</v>
      </c>
      <c r="AK229" s="16">
        <f t="shared" si="65"/>
        <v>0.85470000000000002</v>
      </c>
      <c r="AL229" s="16">
        <f t="shared" si="66"/>
        <v>0.85940000000000005</v>
      </c>
      <c r="AM229" s="16">
        <f t="shared" si="67"/>
        <v>0.875</v>
      </c>
      <c r="AR229" s="17"/>
      <c r="AS229" s="77"/>
    </row>
    <row r="230" spans="3:45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68"/>
        <v>0</v>
      </c>
      <c r="U230" s="16">
        <f t="shared" si="68"/>
        <v>0</v>
      </c>
      <c r="W230" s="16" t="str">
        <f t="shared" si="52"/>
        <v>7⁄8–32</v>
      </c>
      <c r="X230" s="16" t="str">
        <f t="shared" si="53"/>
        <v>UN</v>
      </c>
      <c r="Y230" s="16" t="str">
        <f t="shared" si="54"/>
        <v>3A</v>
      </c>
      <c r="Z230" s="16" t="str">
        <f>CONCATENATE(Table69[[#This Row],[Column1]]," ",Table69[[#This Row],[Column2]]," ",Table69[[#This Row],[Column3]])</f>
        <v>7⁄8–32 UN 3A</v>
      </c>
      <c r="AA230" s="16">
        <f t="shared" si="55"/>
        <v>0</v>
      </c>
      <c r="AB230" s="16">
        <f t="shared" si="56"/>
        <v>0.875</v>
      </c>
      <c r="AC230" s="16">
        <f t="shared" si="57"/>
        <v>0.86899999999999999</v>
      </c>
      <c r="AD230" s="16" t="str">
        <f t="shared" si="58"/>
        <v>—</v>
      </c>
      <c r="AE230" s="16">
        <f t="shared" si="59"/>
        <v>0.85470000000000002</v>
      </c>
      <c r="AF230" s="16">
        <f t="shared" si="60"/>
        <v>0.85199999999999998</v>
      </c>
      <c r="AG230" s="16">
        <f t="shared" si="61"/>
        <v>0.83779999999999999</v>
      </c>
      <c r="AH230" s="16" t="str">
        <f t="shared" si="62"/>
        <v>3B</v>
      </c>
      <c r="AI230" s="16">
        <f t="shared" si="63"/>
        <v>0.84099999999999997</v>
      </c>
      <c r="AJ230" s="16">
        <f t="shared" si="64"/>
        <v>0.84689999999999999</v>
      </c>
      <c r="AK230" s="16">
        <f t="shared" si="65"/>
        <v>0.85470000000000002</v>
      </c>
      <c r="AL230" s="16">
        <f t="shared" si="66"/>
        <v>0.85829999999999995</v>
      </c>
      <c r="AM230" s="16">
        <f t="shared" si="67"/>
        <v>0.875</v>
      </c>
      <c r="AR230" s="17"/>
      <c r="AS230" s="77"/>
    </row>
    <row r="231" spans="3:45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68"/>
        <v>15⁄16–12</v>
      </c>
      <c r="U231" s="16" t="str">
        <f t="shared" si="68"/>
        <v>UN</v>
      </c>
      <c r="W231" s="16" t="str">
        <f t="shared" si="52"/>
        <v>15⁄16–12</v>
      </c>
      <c r="X231" s="16" t="str">
        <f t="shared" si="53"/>
        <v>UN</v>
      </c>
      <c r="Y231" s="16" t="str">
        <f t="shared" si="54"/>
        <v>2A</v>
      </c>
      <c r="Z231" s="16" t="str">
        <f>CONCATENATE(Table69[[#This Row],[Column1]]," ",Table69[[#This Row],[Column2]]," ",Table69[[#This Row],[Column3]])</f>
        <v>15⁄16–12 UN 2A</v>
      </c>
      <c r="AA231" s="16">
        <f t="shared" si="55"/>
        <v>1.6999999999999999E-3</v>
      </c>
      <c r="AB231" s="16">
        <f t="shared" si="56"/>
        <v>0.93579999999999997</v>
      </c>
      <c r="AC231" s="16">
        <f t="shared" si="57"/>
        <v>0.9244</v>
      </c>
      <c r="AD231" s="16" t="str">
        <f t="shared" si="58"/>
        <v>—</v>
      </c>
      <c r="AE231" s="16">
        <f t="shared" si="59"/>
        <v>0.88170000000000004</v>
      </c>
      <c r="AF231" s="16">
        <f t="shared" si="60"/>
        <v>0.876</v>
      </c>
      <c r="AG231" s="16">
        <f t="shared" si="61"/>
        <v>0.83660000000000001</v>
      </c>
      <c r="AH231" s="16" t="str">
        <f t="shared" si="62"/>
        <v>2B</v>
      </c>
      <c r="AI231" s="16">
        <f t="shared" si="63"/>
        <v>0.84699999999999998</v>
      </c>
      <c r="AJ231" s="16">
        <f t="shared" si="64"/>
        <v>0.86499999999999999</v>
      </c>
      <c r="AK231" s="16">
        <f t="shared" si="65"/>
        <v>0.88339999999999996</v>
      </c>
      <c r="AL231" s="16">
        <f t="shared" si="66"/>
        <v>0.89080000000000004</v>
      </c>
      <c r="AM231" s="16">
        <f t="shared" si="67"/>
        <v>0.9375</v>
      </c>
      <c r="AR231" s="17"/>
      <c r="AS231" s="77"/>
    </row>
    <row r="232" spans="3:45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68"/>
        <v>0</v>
      </c>
      <c r="U232" s="16">
        <f t="shared" si="68"/>
        <v>0</v>
      </c>
      <c r="W232" s="16" t="str">
        <f t="shared" si="52"/>
        <v>15⁄16–12</v>
      </c>
      <c r="X232" s="16" t="str">
        <f t="shared" si="53"/>
        <v>UN</v>
      </c>
      <c r="Y232" s="16" t="str">
        <f t="shared" si="54"/>
        <v>3A</v>
      </c>
      <c r="Z232" s="16" t="str">
        <f>CONCATENATE(Table69[[#This Row],[Column1]]," ",Table69[[#This Row],[Column2]]," ",Table69[[#This Row],[Column3]])</f>
        <v>15⁄16–12 UN 3A</v>
      </c>
      <c r="AA232" s="16">
        <f t="shared" si="55"/>
        <v>0</v>
      </c>
      <c r="AB232" s="16">
        <f t="shared" si="56"/>
        <v>0.9375</v>
      </c>
      <c r="AC232" s="16">
        <f t="shared" si="57"/>
        <v>0.92610000000000003</v>
      </c>
      <c r="AD232" s="16" t="str">
        <f t="shared" si="58"/>
        <v>—</v>
      </c>
      <c r="AE232" s="16">
        <f t="shared" si="59"/>
        <v>0.88339999999999996</v>
      </c>
      <c r="AF232" s="16">
        <f t="shared" si="60"/>
        <v>0.87929999999999997</v>
      </c>
      <c r="AG232" s="16">
        <f t="shared" si="61"/>
        <v>0.83830000000000005</v>
      </c>
      <c r="AH232" s="16" t="str">
        <f t="shared" si="62"/>
        <v>3B</v>
      </c>
      <c r="AI232" s="16">
        <f t="shared" si="63"/>
        <v>0.84699999999999998</v>
      </c>
      <c r="AJ232" s="16">
        <f t="shared" si="64"/>
        <v>0.85750000000000004</v>
      </c>
      <c r="AK232" s="16">
        <f t="shared" si="65"/>
        <v>0.88339999999999996</v>
      </c>
      <c r="AL232" s="16">
        <f t="shared" si="66"/>
        <v>0.88890000000000002</v>
      </c>
      <c r="AM232" s="16">
        <f t="shared" si="67"/>
        <v>0.9375</v>
      </c>
      <c r="AR232" s="17"/>
      <c r="AS232" s="77"/>
    </row>
    <row r="233" spans="3:45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68"/>
        <v>15⁄16–16</v>
      </c>
      <c r="U233" s="16" t="str">
        <f t="shared" si="68"/>
        <v>UN</v>
      </c>
      <c r="W233" s="16" t="str">
        <f t="shared" si="52"/>
        <v>15⁄16–16</v>
      </c>
      <c r="X233" s="16" t="str">
        <f t="shared" si="53"/>
        <v>UN</v>
      </c>
      <c r="Y233" s="16" t="str">
        <f t="shared" si="54"/>
        <v>2A</v>
      </c>
      <c r="Z233" s="16" t="str">
        <f>CONCATENATE(Table69[[#This Row],[Column1]]," ",Table69[[#This Row],[Column2]]," ",Table69[[#This Row],[Column3]])</f>
        <v>15⁄16–16 UN 2A</v>
      </c>
      <c r="AA233" s="16">
        <f t="shared" si="55"/>
        <v>1.5E-3</v>
      </c>
      <c r="AB233" s="16">
        <f t="shared" si="56"/>
        <v>0.93600000000000005</v>
      </c>
      <c r="AC233" s="16">
        <f t="shared" si="57"/>
        <v>0.92659999999999998</v>
      </c>
      <c r="AD233" s="16" t="str">
        <f t="shared" si="58"/>
        <v>—</v>
      </c>
      <c r="AE233" s="16">
        <f t="shared" si="59"/>
        <v>0.89539999999999997</v>
      </c>
      <c r="AF233" s="16">
        <f t="shared" si="60"/>
        <v>0.89039999999999997</v>
      </c>
      <c r="AG233" s="16">
        <f t="shared" si="61"/>
        <v>0.86150000000000004</v>
      </c>
      <c r="AH233" s="16" t="str">
        <f t="shared" si="62"/>
        <v>2B</v>
      </c>
      <c r="AI233" s="16">
        <f t="shared" si="63"/>
        <v>0.87</v>
      </c>
      <c r="AJ233" s="16">
        <f t="shared" si="64"/>
        <v>0.88400000000000001</v>
      </c>
      <c r="AK233" s="16">
        <f t="shared" si="65"/>
        <v>0.89690000000000003</v>
      </c>
      <c r="AL233" s="16">
        <f t="shared" si="66"/>
        <v>0.90339999999999998</v>
      </c>
      <c r="AM233" s="16">
        <f t="shared" si="67"/>
        <v>0.9375</v>
      </c>
      <c r="AR233" s="17"/>
      <c r="AS233" s="77"/>
    </row>
    <row r="234" spans="3:45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68"/>
        <v>0</v>
      </c>
      <c r="U234" s="16">
        <f t="shared" si="68"/>
        <v>0</v>
      </c>
      <c r="W234" s="16" t="str">
        <f t="shared" si="52"/>
        <v>15⁄16–16</v>
      </c>
      <c r="X234" s="16" t="str">
        <f t="shared" si="53"/>
        <v>UN</v>
      </c>
      <c r="Y234" s="16" t="str">
        <f t="shared" si="54"/>
        <v>3A</v>
      </c>
      <c r="Z234" s="16" t="str">
        <f>CONCATENATE(Table69[[#This Row],[Column1]]," ",Table69[[#This Row],[Column2]]," ",Table69[[#This Row],[Column3]])</f>
        <v>15⁄16–16 UN 3A</v>
      </c>
      <c r="AA234" s="16">
        <f t="shared" si="55"/>
        <v>0</v>
      </c>
      <c r="AB234" s="16">
        <f t="shared" si="56"/>
        <v>0.9375</v>
      </c>
      <c r="AC234" s="16">
        <f t="shared" si="57"/>
        <v>0.92810000000000004</v>
      </c>
      <c r="AD234" s="16" t="str">
        <f t="shared" si="58"/>
        <v>—</v>
      </c>
      <c r="AE234" s="16">
        <f t="shared" si="59"/>
        <v>0.89690000000000003</v>
      </c>
      <c r="AF234" s="16">
        <f t="shared" si="60"/>
        <v>0.89319999999999999</v>
      </c>
      <c r="AG234" s="16">
        <f t="shared" si="61"/>
        <v>0.86299999999999999</v>
      </c>
      <c r="AH234" s="16" t="str">
        <f t="shared" si="62"/>
        <v>3B</v>
      </c>
      <c r="AI234" s="16">
        <f t="shared" si="63"/>
        <v>0.87</v>
      </c>
      <c r="AJ234" s="16">
        <f t="shared" si="64"/>
        <v>0.87829999999999997</v>
      </c>
      <c r="AK234" s="16">
        <f t="shared" si="65"/>
        <v>0.89690000000000003</v>
      </c>
      <c r="AL234" s="16">
        <f t="shared" si="66"/>
        <v>0.90180000000000005</v>
      </c>
      <c r="AM234" s="16">
        <f t="shared" si="67"/>
        <v>0.9375</v>
      </c>
      <c r="AR234" s="17"/>
      <c r="AS234" s="77"/>
    </row>
    <row r="235" spans="3:45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68"/>
        <v>15⁄16–20</v>
      </c>
      <c r="U235" s="16" t="str">
        <f t="shared" si="68"/>
        <v>UNEF</v>
      </c>
      <c r="W235" s="16" t="str">
        <f t="shared" si="52"/>
        <v>15⁄16–20</v>
      </c>
      <c r="X235" s="16" t="str">
        <f t="shared" si="53"/>
        <v>UNEF</v>
      </c>
      <c r="Y235" s="16" t="str">
        <f t="shared" si="54"/>
        <v>2A</v>
      </c>
      <c r="Z235" s="16" t="str">
        <f>CONCATENATE(Table69[[#This Row],[Column1]]," ",Table69[[#This Row],[Column2]]," ",Table69[[#This Row],[Column3]])</f>
        <v>15⁄16–20 UNEF 2A</v>
      </c>
      <c r="AA235" s="16">
        <f t="shared" si="55"/>
        <v>1.4E-3</v>
      </c>
      <c r="AB235" s="16">
        <f t="shared" si="56"/>
        <v>0.93610000000000004</v>
      </c>
      <c r="AC235" s="16">
        <f t="shared" si="57"/>
        <v>0.92800000000000005</v>
      </c>
      <c r="AD235" s="16" t="str">
        <f t="shared" si="58"/>
        <v>—</v>
      </c>
      <c r="AE235" s="16">
        <f t="shared" si="59"/>
        <v>0.90359999999999996</v>
      </c>
      <c r="AF235" s="16">
        <f t="shared" si="60"/>
        <v>0.89910000000000001</v>
      </c>
      <c r="AG235" s="16">
        <f t="shared" si="61"/>
        <v>0.87660000000000005</v>
      </c>
      <c r="AH235" s="16" t="str">
        <f t="shared" si="62"/>
        <v>2B</v>
      </c>
      <c r="AI235" s="16">
        <f t="shared" si="63"/>
        <v>0.88300000000000001</v>
      </c>
      <c r="AJ235" s="16">
        <f t="shared" si="64"/>
        <v>0.89500000000000002</v>
      </c>
      <c r="AK235" s="16">
        <f t="shared" si="65"/>
        <v>0.90500000000000003</v>
      </c>
      <c r="AL235" s="16">
        <f t="shared" si="66"/>
        <v>0.91090000000000004</v>
      </c>
      <c r="AM235" s="16">
        <f t="shared" si="67"/>
        <v>0.9375</v>
      </c>
      <c r="AR235" s="17"/>
      <c r="AS235" s="77"/>
    </row>
    <row r="236" spans="3:45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68"/>
        <v>0</v>
      </c>
      <c r="U236" s="16">
        <f t="shared" si="68"/>
        <v>0</v>
      </c>
      <c r="W236" s="16" t="str">
        <f t="shared" si="52"/>
        <v>15⁄16–20</v>
      </c>
      <c r="X236" s="16" t="str">
        <f t="shared" si="53"/>
        <v>UNEF</v>
      </c>
      <c r="Y236" s="16" t="str">
        <f t="shared" si="54"/>
        <v>3A</v>
      </c>
      <c r="Z236" s="16" t="str">
        <f>CONCATENATE(Table69[[#This Row],[Column1]]," ",Table69[[#This Row],[Column2]]," ",Table69[[#This Row],[Column3]])</f>
        <v>15⁄16–20 UNEF 3A</v>
      </c>
      <c r="AA236" s="16">
        <f t="shared" si="55"/>
        <v>0</v>
      </c>
      <c r="AB236" s="16">
        <f t="shared" si="56"/>
        <v>0.9375</v>
      </c>
      <c r="AC236" s="16">
        <f t="shared" si="57"/>
        <v>0.9294</v>
      </c>
      <c r="AD236" s="16" t="str">
        <f t="shared" si="58"/>
        <v>—</v>
      </c>
      <c r="AE236" s="16">
        <f t="shared" si="59"/>
        <v>0.90500000000000003</v>
      </c>
      <c r="AF236" s="16">
        <f t="shared" si="60"/>
        <v>0.90159999999999996</v>
      </c>
      <c r="AG236" s="16">
        <f t="shared" si="61"/>
        <v>0.878</v>
      </c>
      <c r="AH236" s="16" t="str">
        <f t="shared" si="62"/>
        <v>3B</v>
      </c>
      <c r="AI236" s="16">
        <f t="shared" si="63"/>
        <v>0.88300000000000001</v>
      </c>
      <c r="AJ236" s="16">
        <f t="shared" si="64"/>
        <v>0.89119999999999999</v>
      </c>
      <c r="AK236" s="16">
        <f t="shared" si="65"/>
        <v>0.90500000000000003</v>
      </c>
      <c r="AL236" s="16">
        <f t="shared" si="66"/>
        <v>0.90939999999999999</v>
      </c>
      <c r="AM236" s="16">
        <f t="shared" si="67"/>
        <v>0.9375</v>
      </c>
      <c r="AR236" s="17"/>
      <c r="AS236" s="77"/>
    </row>
    <row r="237" spans="3:45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68"/>
        <v>15⁄16–28</v>
      </c>
      <c r="U237" s="16" t="str">
        <f t="shared" si="68"/>
        <v>UN</v>
      </c>
      <c r="W237" s="16" t="str">
        <f t="shared" si="52"/>
        <v>15⁄16–28</v>
      </c>
      <c r="X237" s="16" t="str">
        <f t="shared" si="53"/>
        <v>UN</v>
      </c>
      <c r="Y237" s="16" t="str">
        <f t="shared" si="54"/>
        <v>2A</v>
      </c>
      <c r="Z237" s="16" t="str">
        <f>CONCATENATE(Table69[[#This Row],[Column1]]," ",Table69[[#This Row],[Column2]]," ",Table69[[#This Row],[Column3]])</f>
        <v>15⁄16–28 UN 2A</v>
      </c>
      <c r="AA237" s="16">
        <f t="shared" si="55"/>
        <v>1.1999999999999999E-3</v>
      </c>
      <c r="AB237" s="16">
        <f t="shared" si="56"/>
        <v>0.93630000000000002</v>
      </c>
      <c r="AC237" s="16">
        <f t="shared" si="57"/>
        <v>0.92979999999999996</v>
      </c>
      <c r="AD237" s="16" t="str">
        <f t="shared" si="58"/>
        <v>—</v>
      </c>
      <c r="AE237" s="16">
        <f t="shared" si="59"/>
        <v>0.91310000000000002</v>
      </c>
      <c r="AF237" s="16">
        <f t="shared" si="60"/>
        <v>0.90910000000000002</v>
      </c>
      <c r="AG237" s="16">
        <f t="shared" si="61"/>
        <v>0.89370000000000005</v>
      </c>
      <c r="AH237" s="16" t="str">
        <f t="shared" si="62"/>
        <v>2B</v>
      </c>
      <c r="AI237" s="16">
        <f t="shared" si="63"/>
        <v>0.89900000000000002</v>
      </c>
      <c r="AJ237" s="16">
        <f t="shared" si="64"/>
        <v>0.90700000000000003</v>
      </c>
      <c r="AK237" s="16">
        <f t="shared" si="65"/>
        <v>0.9143</v>
      </c>
      <c r="AL237" s="16">
        <f t="shared" si="66"/>
        <v>0.91949999999999998</v>
      </c>
      <c r="AM237" s="16">
        <f t="shared" si="67"/>
        <v>0.9375</v>
      </c>
      <c r="AR237" s="17"/>
      <c r="AS237" s="77"/>
    </row>
    <row r="238" spans="3:45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68"/>
        <v>0</v>
      </c>
      <c r="U238" s="16">
        <f t="shared" si="68"/>
        <v>0</v>
      </c>
      <c r="W238" s="16" t="str">
        <f t="shared" si="52"/>
        <v>15⁄16–28</v>
      </c>
      <c r="X238" s="16" t="str">
        <f t="shared" si="53"/>
        <v>UN</v>
      </c>
      <c r="Y238" s="16" t="str">
        <f t="shared" si="54"/>
        <v>3A</v>
      </c>
      <c r="Z238" s="16" t="str">
        <f>CONCATENATE(Table69[[#This Row],[Column1]]," ",Table69[[#This Row],[Column2]]," ",Table69[[#This Row],[Column3]])</f>
        <v>15⁄16–28 UN 3A</v>
      </c>
      <c r="AA238" s="16">
        <f t="shared" si="55"/>
        <v>0</v>
      </c>
      <c r="AB238" s="16">
        <f t="shared" si="56"/>
        <v>0.9375</v>
      </c>
      <c r="AC238" s="16">
        <f t="shared" si="57"/>
        <v>0.93100000000000005</v>
      </c>
      <c r="AD238" s="16" t="str">
        <f t="shared" si="58"/>
        <v>—</v>
      </c>
      <c r="AE238" s="16">
        <f t="shared" si="59"/>
        <v>0.9143</v>
      </c>
      <c r="AF238" s="16">
        <f t="shared" si="60"/>
        <v>0.9113</v>
      </c>
      <c r="AG238" s="16">
        <f t="shared" si="61"/>
        <v>0.89490000000000003</v>
      </c>
      <c r="AH238" s="16" t="str">
        <f t="shared" si="62"/>
        <v>3B</v>
      </c>
      <c r="AI238" s="16">
        <f t="shared" si="63"/>
        <v>0.89900000000000002</v>
      </c>
      <c r="AJ238" s="16">
        <f t="shared" si="64"/>
        <v>0.90510000000000002</v>
      </c>
      <c r="AK238" s="16">
        <f t="shared" si="65"/>
        <v>0.9143</v>
      </c>
      <c r="AL238" s="16">
        <f t="shared" si="66"/>
        <v>0.91820000000000002</v>
      </c>
      <c r="AM238" s="16">
        <f t="shared" si="67"/>
        <v>0.9375</v>
      </c>
      <c r="AR238" s="17"/>
      <c r="AS238" s="77"/>
    </row>
    <row r="239" spans="3:45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68"/>
        <v>15⁄16–32</v>
      </c>
      <c r="U239" s="16" t="str">
        <f t="shared" si="68"/>
        <v>UN</v>
      </c>
      <c r="W239" s="16" t="str">
        <f t="shared" si="52"/>
        <v>15⁄16–32</v>
      </c>
      <c r="X239" s="16" t="str">
        <f t="shared" si="53"/>
        <v>UN</v>
      </c>
      <c r="Y239" s="16" t="str">
        <f t="shared" si="54"/>
        <v>2A</v>
      </c>
      <c r="Z239" s="16" t="str">
        <f>CONCATENATE(Table69[[#This Row],[Column1]]," ",Table69[[#This Row],[Column2]]," ",Table69[[#This Row],[Column3]])</f>
        <v>15⁄16–32 UN 2A</v>
      </c>
      <c r="AA239" s="16">
        <f t="shared" si="55"/>
        <v>1.1000000000000001E-3</v>
      </c>
      <c r="AB239" s="16">
        <f t="shared" si="56"/>
        <v>0.93640000000000001</v>
      </c>
      <c r="AC239" s="16">
        <f t="shared" si="57"/>
        <v>0.9304</v>
      </c>
      <c r="AD239" s="16" t="str">
        <f t="shared" si="58"/>
        <v>—</v>
      </c>
      <c r="AE239" s="16">
        <f t="shared" si="59"/>
        <v>0.91610000000000003</v>
      </c>
      <c r="AF239" s="16">
        <f t="shared" si="60"/>
        <v>0.9123</v>
      </c>
      <c r="AG239" s="16">
        <f t="shared" si="61"/>
        <v>0.8992</v>
      </c>
      <c r="AH239" s="16" t="str">
        <f t="shared" si="62"/>
        <v>2B</v>
      </c>
      <c r="AI239" s="16">
        <f t="shared" si="63"/>
        <v>0.90400000000000003</v>
      </c>
      <c r="AJ239" s="16">
        <f t="shared" si="64"/>
        <v>0.91100000000000003</v>
      </c>
      <c r="AK239" s="16">
        <f t="shared" si="65"/>
        <v>0.91720000000000002</v>
      </c>
      <c r="AL239" s="16">
        <f t="shared" si="66"/>
        <v>0.92210000000000003</v>
      </c>
      <c r="AM239" s="16">
        <f t="shared" si="67"/>
        <v>0.9375</v>
      </c>
      <c r="AR239" s="17"/>
      <c r="AS239" s="77"/>
    </row>
    <row r="240" spans="3:45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68"/>
        <v>0</v>
      </c>
      <c r="U240" s="16">
        <f t="shared" si="68"/>
        <v>0</v>
      </c>
      <c r="W240" s="16" t="str">
        <f t="shared" si="52"/>
        <v>15⁄16–32</v>
      </c>
      <c r="X240" s="16" t="str">
        <f t="shared" si="53"/>
        <v>UN</v>
      </c>
      <c r="Y240" s="16" t="str">
        <f t="shared" si="54"/>
        <v>3A</v>
      </c>
      <c r="Z240" s="16" t="str">
        <f>CONCATENATE(Table69[[#This Row],[Column1]]," ",Table69[[#This Row],[Column2]]," ",Table69[[#This Row],[Column3]])</f>
        <v>15⁄16–32 UN 3A</v>
      </c>
      <c r="AA240" s="16">
        <f t="shared" si="55"/>
        <v>0</v>
      </c>
      <c r="AB240" s="16">
        <f t="shared" si="56"/>
        <v>0.9375</v>
      </c>
      <c r="AC240" s="16">
        <f t="shared" si="57"/>
        <v>0.93149999999999999</v>
      </c>
      <c r="AD240" s="16" t="str">
        <f t="shared" si="58"/>
        <v>—</v>
      </c>
      <c r="AE240" s="16">
        <f t="shared" si="59"/>
        <v>0.91720000000000002</v>
      </c>
      <c r="AF240" s="16">
        <f t="shared" si="60"/>
        <v>0.91439999999999999</v>
      </c>
      <c r="AG240" s="16">
        <f t="shared" si="61"/>
        <v>0.90029999999999999</v>
      </c>
      <c r="AH240" s="16" t="str">
        <f t="shared" si="62"/>
        <v>3B</v>
      </c>
      <c r="AI240" s="16">
        <f t="shared" si="63"/>
        <v>0.90400000000000003</v>
      </c>
      <c r="AJ240" s="16">
        <f t="shared" si="64"/>
        <v>0.90939999999999999</v>
      </c>
      <c r="AK240" s="16">
        <f t="shared" si="65"/>
        <v>0.91720000000000002</v>
      </c>
      <c r="AL240" s="16">
        <f t="shared" si="66"/>
        <v>0.92090000000000005</v>
      </c>
      <c r="AM240" s="16">
        <f t="shared" si="67"/>
        <v>0.9375</v>
      </c>
      <c r="AR240" s="17"/>
      <c r="AS240" s="77"/>
    </row>
    <row r="241" spans="3:46" x14ac:dyDescent="0.25">
      <c r="C241" s="16" t="s">
        <v>681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68"/>
        <v>1–8</v>
      </c>
      <c r="U241" s="16" t="str">
        <f t="shared" si="68"/>
        <v>UNC</v>
      </c>
      <c r="W241" s="16" t="str">
        <f t="shared" si="52"/>
        <v>1–8</v>
      </c>
      <c r="X241" s="16" t="str">
        <f t="shared" si="53"/>
        <v>UNC</v>
      </c>
      <c r="Y241" s="16" t="str">
        <f t="shared" si="54"/>
        <v>1A</v>
      </c>
      <c r="Z241" s="16" t="str">
        <f>CONCATENATE(Table69[[#This Row],[Column1]]," ",Table69[[#This Row],[Column2]]," ",Table69[[#This Row],[Column3]])</f>
        <v>1–8 UNC 1A</v>
      </c>
      <c r="AA241" s="16">
        <f t="shared" si="55"/>
        <v>2E-3</v>
      </c>
      <c r="AB241" s="16">
        <f t="shared" si="56"/>
        <v>0.998</v>
      </c>
      <c r="AC241" s="16">
        <f t="shared" si="57"/>
        <v>0.97550000000000003</v>
      </c>
      <c r="AD241" s="16" t="str">
        <f t="shared" si="58"/>
        <v>—</v>
      </c>
      <c r="AE241" s="16">
        <f t="shared" si="59"/>
        <v>0.91679999999999995</v>
      </c>
      <c r="AF241" s="16">
        <f t="shared" si="60"/>
        <v>0.90669999999999995</v>
      </c>
      <c r="AG241" s="16">
        <f t="shared" si="61"/>
        <v>0.84919999999999995</v>
      </c>
      <c r="AH241" s="16" t="str">
        <f t="shared" si="62"/>
        <v>1B</v>
      </c>
      <c r="AI241" s="16">
        <f t="shared" si="63"/>
        <v>0.86499999999999999</v>
      </c>
      <c r="AJ241" s="16">
        <f t="shared" si="64"/>
        <v>0.89</v>
      </c>
      <c r="AK241" s="16">
        <f t="shared" si="65"/>
        <v>0.91879999999999995</v>
      </c>
      <c r="AL241" s="16">
        <f t="shared" si="66"/>
        <v>0.93200000000000005</v>
      </c>
      <c r="AM241" s="16">
        <f t="shared" si="67"/>
        <v>1</v>
      </c>
      <c r="AR241" s="17"/>
      <c r="AS241" s="77"/>
    </row>
    <row r="242" spans="3:46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68"/>
        <v>0</v>
      </c>
      <c r="U242" s="16">
        <f t="shared" si="68"/>
        <v>0</v>
      </c>
      <c r="W242" s="16" t="str">
        <f t="shared" si="52"/>
        <v>1–8</v>
      </c>
      <c r="X242" s="16" t="str">
        <f t="shared" si="53"/>
        <v>UNC</v>
      </c>
      <c r="Y242" s="16" t="str">
        <f t="shared" si="54"/>
        <v>2A</v>
      </c>
      <c r="Z242" s="16" t="str">
        <f>CONCATENATE(Table69[[#This Row],[Column1]]," ",Table69[[#This Row],[Column2]]," ",Table69[[#This Row],[Column3]])</f>
        <v>1–8 UNC 2A</v>
      </c>
      <c r="AA242" s="16">
        <f t="shared" si="55"/>
        <v>2E-3</v>
      </c>
      <c r="AB242" s="16">
        <f t="shared" si="56"/>
        <v>0.998</v>
      </c>
      <c r="AC242" s="16">
        <f t="shared" si="57"/>
        <v>0.98299999999999998</v>
      </c>
      <c r="AD242" s="16">
        <f t="shared" si="58"/>
        <v>0.97550000000000003</v>
      </c>
      <c r="AE242" s="16">
        <f t="shared" si="59"/>
        <v>0.91679999999999995</v>
      </c>
      <c r="AF242" s="16">
        <f t="shared" si="60"/>
        <v>0.91</v>
      </c>
      <c r="AG242" s="16">
        <f t="shared" si="61"/>
        <v>0.84919999999999995</v>
      </c>
      <c r="AH242" s="16" t="str">
        <f t="shared" si="62"/>
        <v>2B</v>
      </c>
      <c r="AI242" s="16">
        <f t="shared" si="63"/>
        <v>0.86499999999999999</v>
      </c>
      <c r="AJ242" s="16">
        <f t="shared" si="64"/>
        <v>0.89</v>
      </c>
      <c r="AK242" s="16">
        <f t="shared" si="65"/>
        <v>0.91879999999999995</v>
      </c>
      <c r="AL242" s="16">
        <f t="shared" si="66"/>
        <v>0.92759999999999998</v>
      </c>
      <c r="AM242" s="16">
        <f t="shared" si="67"/>
        <v>1</v>
      </c>
      <c r="AR242" s="17"/>
      <c r="AS242" s="77"/>
    </row>
    <row r="243" spans="3:46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68"/>
        <v>0</v>
      </c>
      <c r="U243" s="16">
        <f t="shared" si="68"/>
        <v>0</v>
      </c>
      <c r="W243" s="16" t="str">
        <f t="shared" si="52"/>
        <v>1–8</v>
      </c>
      <c r="X243" s="16" t="str">
        <f t="shared" si="53"/>
        <v>UNC</v>
      </c>
      <c r="Y243" s="16" t="str">
        <f t="shared" si="54"/>
        <v>3A</v>
      </c>
      <c r="Z243" s="16" t="str">
        <f>CONCATENATE(Table69[[#This Row],[Column1]]," ",Table69[[#This Row],[Column2]]," ",Table69[[#This Row],[Column3]])</f>
        <v>1–8 UNC 3A</v>
      </c>
      <c r="AA243" s="16">
        <f t="shared" si="55"/>
        <v>0</v>
      </c>
      <c r="AB243" s="16">
        <f t="shared" si="56"/>
        <v>1</v>
      </c>
      <c r="AC243" s="16">
        <f t="shared" si="57"/>
        <v>0.98499999999999999</v>
      </c>
      <c r="AD243" s="16" t="str">
        <f t="shared" si="58"/>
        <v>—</v>
      </c>
      <c r="AE243" s="16">
        <f t="shared" si="59"/>
        <v>0.91879999999999995</v>
      </c>
      <c r="AF243" s="16">
        <f t="shared" si="60"/>
        <v>0.91369999999999996</v>
      </c>
      <c r="AG243" s="16">
        <f t="shared" si="61"/>
        <v>0.85119999999999996</v>
      </c>
      <c r="AH243" s="16" t="str">
        <f t="shared" si="62"/>
        <v>3B</v>
      </c>
      <c r="AI243" s="16">
        <f t="shared" si="63"/>
        <v>0.86499999999999999</v>
      </c>
      <c r="AJ243" s="16">
        <f t="shared" si="64"/>
        <v>0.87970000000000004</v>
      </c>
      <c r="AK243" s="16">
        <f t="shared" si="65"/>
        <v>0.91879999999999995</v>
      </c>
      <c r="AL243" s="16">
        <f t="shared" si="66"/>
        <v>0.9254</v>
      </c>
      <c r="AM243" s="16">
        <f t="shared" si="67"/>
        <v>1</v>
      </c>
      <c r="AR243" s="17"/>
      <c r="AS243" s="77"/>
    </row>
    <row r="244" spans="3:46" x14ac:dyDescent="0.25">
      <c r="C244" s="16" t="s">
        <v>682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68"/>
        <v>1–10</v>
      </c>
      <c r="U244" s="16" t="str">
        <f t="shared" si="68"/>
        <v>UNS</v>
      </c>
      <c r="W244" s="16" t="str">
        <f t="shared" si="52"/>
        <v>1–10</v>
      </c>
      <c r="X244" s="16" t="str">
        <f t="shared" si="53"/>
        <v>UNS</v>
      </c>
      <c r="Y244" s="16" t="str">
        <f t="shared" si="54"/>
        <v>2A</v>
      </c>
      <c r="Z244" s="16" t="str">
        <f>CONCATENATE(Table69[[#This Row],[Column1]]," ",Table69[[#This Row],[Column2]]," ",Table69[[#This Row],[Column3]])</f>
        <v>1–10 UNS 2A</v>
      </c>
      <c r="AA244" s="16">
        <f t="shared" si="55"/>
        <v>1.8E-3</v>
      </c>
      <c r="AB244" s="16">
        <f t="shared" si="56"/>
        <v>0.99819999999999998</v>
      </c>
      <c r="AC244" s="16">
        <f t="shared" si="57"/>
        <v>0.98529999999999995</v>
      </c>
      <c r="AD244" s="16" t="str">
        <f t="shared" si="58"/>
        <v>—</v>
      </c>
      <c r="AE244" s="16">
        <f t="shared" si="59"/>
        <v>0.93320000000000003</v>
      </c>
      <c r="AF244" s="16">
        <f t="shared" si="60"/>
        <v>0.92700000000000005</v>
      </c>
      <c r="AG244" s="16">
        <f t="shared" si="61"/>
        <v>0.87919999999999998</v>
      </c>
      <c r="AH244" s="16" t="str">
        <f t="shared" si="62"/>
        <v>2B</v>
      </c>
      <c r="AI244" s="16">
        <f t="shared" si="63"/>
        <v>0.89200000000000002</v>
      </c>
      <c r="AJ244" s="16">
        <f t="shared" si="64"/>
        <v>0.91300000000000003</v>
      </c>
      <c r="AK244" s="16">
        <f t="shared" si="65"/>
        <v>0.93500000000000005</v>
      </c>
      <c r="AL244" s="16">
        <f t="shared" si="66"/>
        <v>0.94299999999999995</v>
      </c>
      <c r="AM244" s="16">
        <f t="shared" si="67"/>
        <v>1</v>
      </c>
      <c r="AR244" s="17"/>
      <c r="AS244" s="77"/>
    </row>
    <row r="245" spans="3:46" x14ac:dyDescent="0.25">
      <c r="C245" s="16" t="s">
        <v>683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68"/>
        <v>1–12</v>
      </c>
      <c r="U245" s="16" t="str">
        <f t="shared" si="68"/>
        <v>UNF</v>
      </c>
      <c r="W245" s="16" t="str">
        <f t="shared" si="52"/>
        <v>1–12</v>
      </c>
      <c r="X245" s="16" t="str">
        <f t="shared" si="53"/>
        <v>UNF</v>
      </c>
      <c r="Y245" s="16" t="str">
        <f t="shared" si="54"/>
        <v>1A</v>
      </c>
      <c r="Z245" s="16" t="str">
        <f>CONCATENATE(Table69[[#This Row],[Column1]]," ",Table69[[#This Row],[Column2]]," ",Table69[[#This Row],[Column3]])</f>
        <v>1–12 UNF 1A</v>
      </c>
      <c r="AA245" s="16">
        <f t="shared" si="55"/>
        <v>1.8E-3</v>
      </c>
      <c r="AB245" s="16">
        <f t="shared" si="56"/>
        <v>0.99819999999999998</v>
      </c>
      <c r="AC245" s="16">
        <f t="shared" si="57"/>
        <v>0.98099999999999998</v>
      </c>
      <c r="AD245" s="16" t="str">
        <f t="shared" si="58"/>
        <v>—</v>
      </c>
      <c r="AE245" s="16">
        <f t="shared" si="59"/>
        <v>0.94410000000000005</v>
      </c>
      <c r="AF245" s="16">
        <f t="shared" si="60"/>
        <v>0.93530000000000002</v>
      </c>
      <c r="AG245" s="16">
        <f t="shared" si="61"/>
        <v>0.89900000000000002</v>
      </c>
      <c r="AH245" s="16" t="str">
        <f t="shared" si="62"/>
        <v>1B</v>
      </c>
      <c r="AI245" s="16">
        <f t="shared" si="63"/>
        <v>0.91</v>
      </c>
      <c r="AJ245" s="16">
        <f t="shared" si="64"/>
        <v>0.92800000000000005</v>
      </c>
      <c r="AK245" s="16">
        <f t="shared" si="65"/>
        <v>0.94589999999999996</v>
      </c>
      <c r="AL245" s="16">
        <f t="shared" si="66"/>
        <v>0.95730000000000004</v>
      </c>
      <c r="AM245" s="16">
        <f t="shared" si="67"/>
        <v>1</v>
      </c>
      <c r="AR245" s="17"/>
      <c r="AS245" s="77"/>
    </row>
    <row r="246" spans="3:46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68"/>
        <v>0</v>
      </c>
      <c r="U246" s="16">
        <f t="shared" si="68"/>
        <v>0</v>
      </c>
      <c r="W246" s="16" t="str">
        <f t="shared" si="52"/>
        <v>1–12</v>
      </c>
      <c r="X246" s="16" t="str">
        <f t="shared" si="53"/>
        <v>UNF</v>
      </c>
      <c r="Y246" s="16" t="str">
        <f t="shared" si="54"/>
        <v>2A</v>
      </c>
      <c r="Z246" s="16" t="str">
        <f>CONCATENATE(Table69[[#This Row],[Column1]]," ",Table69[[#This Row],[Column2]]," ",Table69[[#This Row],[Column3]])</f>
        <v>1–12 UNF 2A</v>
      </c>
      <c r="AA246" s="16">
        <f t="shared" si="55"/>
        <v>1.8E-3</v>
      </c>
      <c r="AB246" s="16">
        <f t="shared" si="56"/>
        <v>0.99819999999999998</v>
      </c>
      <c r="AC246" s="16">
        <f t="shared" si="57"/>
        <v>0.98680000000000001</v>
      </c>
      <c r="AD246" s="16" t="str">
        <f t="shared" si="58"/>
        <v>—</v>
      </c>
      <c r="AE246" s="16">
        <f t="shared" si="59"/>
        <v>0.94410000000000005</v>
      </c>
      <c r="AF246" s="16">
        <f t="shared" si="60"/>
        <v>0.93820000000000003</v>
      </c>
      <c r="AG246" s="16">
        <f t="shared" si="61"/>
        <v>0.89900000000000002</v>
      </c>
      <c r="AH246" s="16" t="str">
        <f t="shared" si="62"/>
        <v>2B</v>
      </c>
      <c r="AI246" s="16">
        <f t="shared" si="63"/>
        <v>0.91</v>
      </c>
      <c r="AJ246" s="16">
        <f t="shared" si="64"/>
        <v>0.92800000000000005</v>
      </c>
      <c r="AK246" s="16">
        <f t="shared" si="65"/>
        <v>0.94589999999999996</v>
      </c>
      <c r="AL246" s="16">
        <f t="shared" si="66"/>
        <v>0.95350000000000001</v>
      </c>
      <c r="AM246" s="16">
        <f t="shared" si="67"/>
        <v>1</v>
      </c>
      <c r="AR246" s="17"/>
      <c r="AS246" s="77"/>
    </row>
    <row r="247" spans="3:46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68"/>
        <v>0</v>
      </c>
      <c r="U247" s="16">
        <f t="shared" si="68"/>
        <v>0</v>
      </c>
      <c r="W247" s="16" t="str">
        <f t="shared" si="52"/>
        <v>1–12</v>
      </c>
      <c r="X247" s="16" t="str">
        <f t="shared" si="53"/>
        <v>UNF</v>
      </c>
      <c r="Y247" s="16" t="str">
        <f t="shared" si="54"/>
        <v>3A</v>
      </c>
      <c r="Z247" s="16" t="str">
        <f>CONCATENATE(Table69[[#This Row],[Column1]]," ",Table69[[#This Row],[Column2]]," ",Table69[[#This Row],[Column3]])</f>
        <v>1–12 UNF 3A</v>
      </c>
      <c r="AA247" s="16">
        <f t="shared" si="55"/>
        <v>0</v>
      </c>
      <c r="AB247" s="16">
        <f t="shared" si="56"/>
        <v>1</v>
      </c>
      <c r="AC247" s="16">
        <f t="shared" si="57"/>
        <v>0.98860000000000003</v>
      </c>
      <c r="AD247" s="16" t="str">
        <f t="shared" si="58"/>
        <v>—</v>
      </c>
      <c r="AE247" s="16">
        <f t="shared" si="59"/>
        <v>0.94589999999999996</v>
      </c>
      <c r="AF247" s="16">
        <f t="shared" si="60"/>
        <v>0.9415</v>
      </c>
      <c r="AG247" s="16">
        <f t="shared" si="61"/>
        <v>0.90080000000000005</v>
      </c>
      <c r="AH247" s="16" t="str">
        <f t="shared" si="62"/>
        <v>3B</v>
      </c>
      <c r="AI247" s="16">
        <f t="shared" si="63"/>
        <v>0.91</v>
      </c>
      <c r="AJ247" s="16">
        <f t="shared" si="64"/>
        <v>0.91979999999999995</v>
      </c>
      <c r="AK247" s="16">
        <f t="shared" si="65"/>
        <v>0.94589999999999996</v>
      </c>
      <c r="AL247" s="16">
        <f t="shared" si="66"/>
        <v>0.9516</v>
      </c>
      <c r="AM247" s="16">
        <f t="shared" si="67"/>
        <v>1</v>
      </c>
      <c r="AR247" s="17"/>
      <c r="AS247" s="77"/>
    </row>
    <row r="248" spans="3:46" x14ac:dyDescent="0.25">
      <c r="C248" s="16" t="s">
        <v>684</v>
      </c>
      <c r="D248" s="16" t="s">
        <v>685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68"/>
        <v>1–14</v>
      </c>
      <c r="U248" s="16" t="str">
        <f t="shared" si="68"/>
        <v>UNSf</v>
      </c>
      <c r="W248" s="16" t="str">
        <f t="shared" si="52"/>
        <v>1–14</v>
      </c>
      <c r="X248" s="16" t="str">
        <f t="shared" si="53"/>
        <v>UNSf</v>
      </c>
      <c r="Y248" s="16" t="str">
        <f t="shared" si="54"/>
        <v>1A</v>
      </c>
      <c r="Z248" s="16" t="str">
        <f>CONCATENATE(Table69[[#This Row],[Column1]]," ",Table69[[#This Row],[Column2]]," ",Table69[[#This Row],[Column3]])</f>
        <v>1–14 UNSf 1A</v>
      </c>
      <c r="AA248" s="16">
        <f t="shared" si="55"/>
        <v>1.6999999999999999E-3</v>
      </c>
      <c r="AB248" s="16">
        <f t="shared" si="56"/>
        <v>0.99829999999999997</v>
      </c>
      <c r="AC248" s="16">
        <f t="shared" si="57"/>
        <v>0.98280000000000001</v>
      </c>
      <c r="AD248" s="16" t="str">
        <f t="shared" si="58"/>
        <v>—</v>
      </c>
      <c r="AE248" s="16">
        <f t="shared" si="59"/>
        <v>0.95189999999999997</v>
      </c>
      <c r="AF248" s="16">
        <f t="shared" si="60"/>
        <v>0.94350000000000001</v>
      </c>
      <c r="AG248" s="16">
        <f t="shared" si="61"/>
        <v>0.91320000000000001</v>
      </c>
      <c r="AH248" s="16" t="str">
        <f t="shared" si="62"/>
        <v>1B</v>
      </c>
      <c r="AI248" s="16">
        <f t="shared" si="63"/>
        <v>0.92300000000000004</v>
      </c>
      <c r="AJ248" s="16">
        <f t="shared" si="64"/>
        <v>0.93799999999999994</v>
      </c>
      <c r="AK248" s="16">
        <f t="shared" si="65"/>
        <v>0.9536</v>
      </c>
      <c r="AL248" s="16">
        <f t="shared" si="66"/>
        <v>0.96450000000000002</v>
      </c>
      <c r="AM248" s="16">
        <f t="shared" si="67"/>
        <v>1</v>
      </c>
      <c r="AR248" s="17"/>
      <c r="AS248" s="77"/>
    </row>
    <row r="249" spans="3:46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68"/>
        <v>0</v>
      </c>
      <c r="U249" s="16">
        <f t="shared" si="68"/>
        <v>0</v>
      </c>
      <c r="W249" s="16" t="str">
        <f t="shared" si="52"/>
        <v>1–14</v>
      </c>
      <c r="X249" s="16" t="str">
        <f t="shared" si="53"/>
        <v>UNSf</v>
      </c>
      <c r="Y249" s="16" t="str">
        <f t="shared" si="54"/>
        <v>2A</v>
      </c>
      <c r="Z249" s="16" t="str">
        <f>CONCATENATE(Table69[[#This Row],[Column1]]," ",Table69[[#This Row],[Column2]]," ",Table69[[#This Row],[Column3]])</f>
        <v>1–14 UNSf 2A</v>
      </c>
      <c r="AA249" s="16">
        <f t="shared" si="55"/>
        <v>1.6999999999999999E-3</v>
      </c>
      <c r="AB249" s="16">
        <f t="shared" si="56"/>
        <v>0.99829999999999997</v>
      </c>
      <c r="AC249" s="16">
        <f t="shared" si="57"/>
        <v>0.98799999999999999</v>
      </c>
      <c r="AD249" s="16" t="str">
        <f t="shared" si="58"/>
        <v>—</v>
      </c>
      <c r="AE249" s="16">
        <f t="shared" si="59"/>
        <v>0.95189999999999997</v>
      </c>
      <c r="AF249" s="16">
        <f t="shared" si="60"/>
        <v>0.94630000000000003</v>
      </c>
      <c r="AG249" s="16">
        <f t="shared" si="61"/>
        <v>0.91320000000000001</v>
      </c>
      <c r="AH249" s="16" t="str">
        <f t="shared" si="62"/>
        <v>2B</v>
      </c>
      <c r="AI249" s="16">
        <f t="shared" si="63"/>
        <v>0.92300000000000004</v>
      </c>
      <c r="AJ249" s="16">
        <f t="shared" si="64"/>
        <v>0.93799999999999994</v>
      </c>
      <c r="AK249" s="16">
        <f t="shared" si="65"/>
        <v>0.9536</v>
      </c>
      <c r="AL249" s="16">
        <f t="shared" si="66"/>
        <v>0.96089999999999998</v>
      </c>
      <c r="AM249" s="16">
        <f t="shared" si="67"/>
        <v>1</v>
      </c>
      <c r="AR249" s="17"/>
      <c r="AS249" s="77"/>
    </row>
    <row r="250" spans="3:46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68"/>
        <v>0</v>
      </c>
      <c r="U250" s="16">
        <f t="shared" si="68"/>
        <v>0</v>
      </c>
      <c r="W250" s="16" t="str">
        <f t="shared" si="52"/>
        <v>1–14</v>
      </c>
      <c r="X250" s="16" t="str">
        <f t="shared" si="53"/>
        <v>UNSf</v>
      </c>
      <c r="Y250" s="16" t="str">
        <f t="shared" si="54"/>
        <v>3A</v>
      </c>
      <c r="Z250" s="16" t="str">
        <f>CONCATENATE(Table69[[#This Row],[Column1]]," ",Table69[[#This Row],[Column2]]," ",Table69[[#This Row],[Column3]])</f>
        <v>1–14 UNSf 3A</v>
      </c>
      <c r="AA250" s="16">
        <f t="shared" si="55"/>
        <v>0</v>
      </c>
      <c r="AB250" s="16">
        <f t="shared" si="56"/>
        <v>1</v>
      </c>
      <c r="AC250" s="16">
        <f t="shared" si="57"/>
        <v>0.98970000000000002</v>
      </c>
      <c r="AD250" s="16" t="str">
        <f t="shared" si="58"/>
        <v>—</v>
      </c>
      <c r="AE250" s="16">
        <f t="shared" si="59"/>
        <v>0.9536</v>
      </c>
      <c r="AF250" s="16">
        <f t="shared" si="60"/>
        <v>0.94940000000000002</v>
      </c>
      <c r="AG250" s="16">
        <f t="shared" si="61"/>
        <v>0.91490000000000005</v>
      </c>
      <c r="AH250" s="16" t="str">
        <f t="shared" si="62"/>
        <v>3B</v>
      </c>
      <c r="AI250" s="16">
        <f t="shared" si="63"/>
        <v>0.92300000000000004</v>
      </c>
      <c r="AJ250" s="16">
        <f t="shared" si="64"/>
        <v>0.93149999999999999</v>
      </c>
      <c r="AK250" s="16">
        <f t="shared" si="65"/>
        <v>0.9536</v>
      </c>
      <c r="AL250" s="16">
        <f t="shared" si="66"/>
        <v>0.95899999999999996</v>
      </c>
      <c r="AM250" s="16">
        <f t="shared" si="67"/>
        <v>1</v>
      </c>
      <c r="AR250" s="17"/>
      <c r="AS250" s="77"/>
    </row>
    <row r="251" spans="3:46" x14ac:dyDescent="0.25">
      <c r="C251" s="16" t="s">
        <v>686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68"/>
        <v>1–16</v>
      </c>
      <c r="U251" s="16" t="str">
        <f t="shared" si="68"/>
        <v>UN</v>
      </c>
      <c r="W251" s="16" t="str">
        <f t="shared" si="52"/>
        <v>1–16</v>
      </c>
      <c r="X251" s="16" t="str">
        <f t="shared" si="53"/>
        <v>UN</v>
      </c>
      <c r="Y251" s="16" t="str">
        <f t="shared" si="54"/>
        <v>2A</v>
      </c>
      <c r="Z251" s="16" t="str">
        <f>CONCATENATE(Table69[[#This Row],[Column1]]," ",Table69[[#This Row],[Column2]]," ",Table69[[#This Row],[Column3]])</f>
        <v>1–16 UN 2A</v>
      </c>
      <c r="AA251" s="16">
        <f t="shared" si="55"/>
        <v>1.5E-3</v>
      </c>
      <c r="AB251" s="16">
        <f t="shared" si="56"/>
        <v>0.99850000000000005</v>
      </c>
      <c r="AC251" s="16">
        <f t="shared" si="57"/>
        <v>0.98909999999999998</v>
      </c>
      <c r="AD251" s="16" t="str">
        <f t="shared" si="58"/>
        <v>—</v>
      </c>
      <c r="AE251" s="16">
        <f t="shared" si="59"/>
        <v>0.95789999999999997</v>
      </c>
      <c r="AF251" s="16">
        <f t="shared" si="60"/>
        <v>0.95289999999999997</v>
      </c>
      <c r="AG251" s="16">
        <f t="shared" si="61"/>
        <v>0.92400000000000004</v>
      </c>
      <c r="AH251" s="16" t="str">
        <f t="shared" si="62"/>
        <v>2B</v>
      </c>
      <c r="AI251" s="16">
        <f t="shared" si="63"/>
        <v>0.93200000000000005</v>
      </c>
      <c r="AJ251" s="16">
        <f t="shared" si="64"/>
        <v>0.94599999999999995</v>
      </c>
      <c r="AK251" s="16">
        <f t="shared" si="65"/>
        <v>0.95940000000000003</v>
      </c>
      <c r="AL251" s="16">
        <f t="shared" si="66"/>
        <v>0.96589999999999998</v>
      </c>
      <c r="AM251" s="16">
        <f t="shared" si="67"/>
        <v>1</v>
      </c>
      <c r="AR251" s="17"/>
      <c r="AS251" s="77"/>
    </row>
    <row r="252" spans="3:46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68"/>
        <v>0</v>
      </c>
      <c r="U252" s="16">
        <f t="shared" si="68"/>
        <v>0</v>
      </c>
      <c r="W252" s="16" t="str">
        <f t="shared" si="52"/>
        <v>1–16</v>
      </c>
      <c r="X252" s="16" t="str">
        <f t="shared" si="53"/>
        <v>UN</v>
      </c>
      <c r="Y252" s="16" t="str">
        <f t="shared" si="54"/>
        <v>3A</v>
      </c>
      <c r="Z252" s="16" t="str">
        <f>CONCATENATE(Table69[[#This Row],[Column1]]," ",Table69[[#This Row],[Column2]]," ",Table69[[#This Row],[Column3]])</f>
        <v>1–16 UN 3A</v>
      </c>
      <c r="AA252" s="16">
        <f t="shared" si="55"/>
        <v>0</v>
      </c>
      <c r="AB252" s="16">
        <f t="shared" si="56"/>
        <v>1</v>
      </c>
      <c r="AC252" s="16">
        <f t="shared" si="57"/>
        <v>0.99060000000000004</v>
      </c>
      <c r="AD252" s="16" t="str">
        <f t="shared" si="58"/>
        <v>—</v>
      </c>
      <c r="AE252" s="16">
        <f t="shared" si="59"/>
        <v>0.95940000000000003</v>
      </c>
      <c r="AF252" s="16">
        <f t="shared" si="60"/>
        <v>0.95569999999999999</v>
      </c>
      <c r="AG252" s="16">
        <f t="shared" si="61"/>
        <v>0.92549999999999999</v>
      </c>
      <c r="AH252" s="16" t="str">
        <f t="shared" si="62"/>
        <v>3B</v>
      </c>
      <c r="AI252" s="16">
        <f t="shared" si="63"/>
        <v>0.93200000000000005</v>
      </c>
      <c r="AJ252" s="16">
        <f t="shared" si="64"/>
        <v>0.94079999999999997</v>
      </c>
      <c r="AK252" s="16">
        <f t="shared" si="65"/>
        <v>0.95940000000000003</v>
      </c>
      <c r="AL252" s="16">
        <f t="shared" si="66"/>
        <v>0.96430000000000005</v>
      </c>
      <c r="AM252" s="16">
        <f t="shared" si="67"/>
        <v>1</v>
      </c>
      <c r="AR252" s="17"/>
      <c r="AS252" s="77"/>
    </row>
    <row r="253" spans="3:46" x14ac:dyDescent="0.25">
      <c r="C253" s="16" t="s">
        <v>687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68"/>
        <v>1–18</v>
      </c>
      <c r="U253" s="16" t="str">
        <f t="shared" si="68"/>
        <v>UNS</v>
      </c>
      <c r="W253" s="16" t="str">
        <f t="shared" si="52"/>
        <v>1–18</v>
      </c>
      <c r="X253" s="16" t="str">
        <f t="shared" si="53"/>
        <v>UNS</v>
      </c>
      <c r="Y253" s="16" t="str">
        <f t="shared" si="54"/>
        <v>2A</v>
      </c>
      <c r="Z253" s="16" t="str">
        <f>CONCATENATE(Table69[[#This Row],[Column1]]," ",Table69[[#This Row],[Column2]]," ",Table69[[#This Row],[Column3]])</f>
        <v>1–18 UNS 2A</v>
      </c>
      <c r="AA253" s="16">
        <f t="shared" si="55"/>
        <v>1.4E-3</v>
      </c>
      <c r="AB253" s="16">
        <f t="shared" si="56"/>
        <v>0.99860000000000004</v>
      </c>
      <c r="AC253" s="16">
        <f t="shared" si="57"/>
        <v>0.9899</v>
      </c>
      <c r="AD253" s="16" t="str">
        <f t="shared" si="58"/>
        <v>—</v>
      </c>
      <c r="AE253" s="16">
        <f t="shared" si="59"/>
        <v>0.96250000000000002</v>
      </c>
      <c r="AF253" s="16">
        <f t="shared" si="60"/>
        <v>0.95779999999999998</v>
      </c>
      <c r="AG253" s="16">
        <f t="shared" si="61"/>
        <v>0.9325</v>
      </c>
      <c r="AH253" s="16" t="str">
        <f t="shared" si="62"/>
        <v>2B</v>
      </c>
      <c r="AI253" s="16">
        <f t="shared" si="63"/>
        <v>0.94</v>
      </c>
      <c r="AJ253" s="16">
        <f t="shared" si="64"/>
        <v>0.95299999999999996</v>
      </c>
      <c r="AK253" s="16">
        <f t="shared" si="65"/>
        <v>0.96389999999999998</v>
      </c>
      <c r="AL253" s="16">
        <f t="shared" si="66"/>
        <v>0.97009999999999996</v>
      </c>
      <c r="AM253" s="16">
        <f t="shared" si="67"/>
        <v>1</v>
      </c>
      <c r="AQ253" s="85"/>
      <c r="AR253" s="92"/>
      <c r="AS253" s="93"/>
      <c r="AT253" s="85"/>
    </row>
    <row r="254" spans="3:46" x14ac:dyDescent="0.25">
      <c r="C254" s="16" t="s">
        <v>688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68"/>
        <v>1–20</v>
      </c>
      <c r="U254" s="16" t="str">
        <f t="shared" si="68"/>
        <v>UNEF</v>
      </c>
      <c r="W254" s="16" t="str">
        <f t="shared" si="52"/>
        <v>1–20</v>
      </c>
      <c r="X254" s="16" t="str">
        <f t="shared" si="53"/>
        <v>UNEF</v>
      </c>
      <c r="Y254" s="16" t="str">
        <f t="shared" si="54"/>
        <v>2A</v>
      </c>
      <c r="Z254" s="16" t="str">
        <f>CONCATENATE(Table69[[#This Row],[Column1]]," ",Table69[[#This Row],[Column2]]," ",Table69[[#This Row],[Column3]])</f>
        <v>1–20 UNEF 2A</v>
      </c>
      <c r="AA254" s="16">
        <f t="shared" si="55"/>
        <v>1.4E-3</v>
      </c>
      <c r="AB254" s="16">
        <f t="shared" si="56"/>
        <v>0.99860000000000004</v>
      </c>
      <c r="AC254" s="16">
        <f t="shared" si="57"/>
        <v>0.99050000000000005</v>
      </c>
      <c r="AD254" s="16" t="str">
        <f t="shared" si="58"/>
        <v>—</v>
      </c>
      <c r="AE254" s="16">
        <f t="shared" si="59"/>
        <v>0.96609999999999996</v>
      </c>
      <c r="AF254" s="16">
        <f t="shared" si="60"/>
        <v>0.96160000000000001</v>
      </c>
      <c r="AG254" s="16">
        <f t="shared" si="61"/>
        <v>0.93910000000000005</v>
      </c>
      <c r="AH254" s="16" t="str">
        <f t="shared" si="62"/>
        <v>2B</v>
      </c>
      <c r="AI254" s="16">
        <f t="shared" si="63"/>
        <v>0.94599999999999995</v>
      </c>
      <c r="AJ254" s="16">
        <f t="shared" si="64"/>
        <v>0.95699999999999996</v>
      </c>
      <c r="AK254" s="16">
        <f t="shared" si="65"/>
        <v>0.96750000000000003</v>
      </c>
      <c r="AL254" s="16">
        <f t="shared" si="66"/>
        <v>0.97340000000000004</v>
      </c>
      <c r="AM254" s="16">
        <f t="shared" si="67"/>
        <v>1</v>
      </c>
      <c r="AR254" s="17"/>
      <c r="AS254" s="77"/>
    </row>
    <row r="255" spans="3:46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68"/>
        <v>0</v>
      </c>
      <c r="U255" s="16">
        <f t="shared" si="68"/>
        <v>0</v>
      </c>
      <c r="W255" s="16" t="str">
        <f t="shared" si="52"/>
        <v>1–20</v>
      </c>
      <c r="X255" s="16" t="str">
        <f t="shared" si="53"/>
        <v>UNEF</v>
      </c>
      <c r="Y255" s="16" t="str">
        <f t="shared" si="54"/>
        <v>3A</v>
      </c>
      <c r="Z255" s="16" t="str">
        <f>CONCATENATE(Table69[[#This Row],[Column1]]," ",Table69[[#This Row],[Column2]]," ",Table69[[#This Row],[Column3]])</f>
        <v>1–20 UNEF 3A</v>
      </c>
      <c r="AA255" s="16">
        <f t="shared" si="55"/>
        <v>0</v>
      </c>
      <c r="AB255" s="16">
        <f t="shared" si="56"/>
        <v>1</v>
      </c>
      <c r="AC255" s="16">
        <f t="shared" si="57"/>
        <v>0.9919</v>
      </c>
      <c r="AD255" s="16" t="str">
        <f t="shared" si="58"/>
        <v>—</v>
      </c>
      <c r="AE255" s="16">
        <f t="shared" si="59"/>
        <v>0.96750000000000003</v>
      </c>
      <c r="AF255" s="16">
        <f t="shared" si="60"/>
        <v>0.96409999999999996</v>
      </c>
      <c r="AG255" s="16">
        <f t="shared" si="61"/>
        <v>0.9405</v>
      </c>
      <c r="AH255" s="16" t="str">
        <f t="shared" si="62"/>
        <v>3B</v>
      </c>
      <c r="AI255" s="16">
        <f t="shared" si="63"/>
        <v>0.94599999999999995</v>
      </c>
      <c r="AJ255" s="16">
        <f t="shared" si="64"/>
        <v>0.95369999999999999</v>
      </c>
      <c r="AK255" s="16">
        <f t="shared" si="65"/>
        <v>0.96750000000000003</v>
      </c>
      <c r="AL255" s="16">
        <f t="shared" si="66"/>
        <v>0.97189999999999999</v>
      </c>
      <c r="AM255" s="16">
        <f t="shared" si="67"/>
        <v>1</v>
      </c>
      <c r="AR255" s="17"/>
      <c r="AS255" s="77"/>
    </row>
    <row r="256" spans="3:46" x14ac:dyDescent="0.25">
      <c r="C256" s="16" t="s">
        <v>689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68"/>
        <v>1–24</v>
      </c>
      <c r="U256" s="16" t="str">
        <f t="shared" si="68"/>
        <v>UNS</v>
      </c>
      <c r="W256" s="16" t="str">
        <f t="shared" si="52"/>
        <v>1–24</v>
      </c>
      <c r="X256" s="16" t="str">
        <f t="shared" si="53"/>
        <v>UNS</v>
      </c>
      <c r="Y256" s="16" t="str">
        <f t="shared" si="54"/>
        <v>2A</v>
      </c>
      <c r="Z256" s="16" t="str">
        <f>CONCATENATE(Table69[[#This Row],[Column1]]," ",Table69[[#This Row],[Column2]]," ",Table69[[#This Row],[Column3]])</f>
        <v>1–24 UNS 2A</v>
      </c>
      <c r="AA256" s="16">
        <f t="shared" si="55"/>
        <v>1.2999999999999999E-3</v>
      </c>
      <c r="AB256" s="16">
        <f t="shared" si="56"/>
        <v>0.99870000000000003</v>
      </c>
      <c r="AC256" s="16">
        <f t="shared" si="57"/>
        <v>0.99150000000000005</v>
      </c>
      <c r="AD256" s="16" t="str">
        <f t="shared" si="58"/>
        <v>—</v>
      </c>
      <c r="AE256" s="16">
        <f t="shared" si="59"/>
        <v>0.97160000000000002</v>
      </c>
      <c r="AF256" s="16">
        <f t="shared" si="60"/>
        <v>0.96740000000000004</v>
      </c>
      <c r="AG256" s="16">
        <f t="shared" si="61"/>
        <v>0.94910000000000005</v>
      </c>
      <c r="AH256" s="16" t="str">
        <f t="shared" si="62"/>
        <v>2B</v>
      </c>
      <c r="AI256" s="16">
        <f t="shared" si="63"/>
        <v>0.95499999999999996</v>
      </c>
      <c r="AJ256" s="16">
        <f t="shared" si="64"/>
        <v>0.96499999999999997</v>
      </c>
      <c r="AK256" s="16">
        <f t="shared" si="65"/>
        <v>0.97289999999999999</v>
      </c>
      <c r="AL256" s="16">
        <f t="shared" si="66"/>
        <v>0.97840000000000005</v>
      </c>
      <c r="AM256" s="16">
        <f t="shared" si="67"/>
        <v>1</v>
      </c>
      <c r="AR256" s="17"/>
      <c r="AS256" s="77"/>
    </row>
    <row r="257" spans="3:45" x14ac:dyDescent="0.25">
      <c r="C257" s="16" t="s">
        <v>690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68"/>
        <v>1–27</v>
      </c>
      <c r="U257" s="16" t="str">
        <f t="shared" si="68"/>
        <v>UNS</v>
      </c>
      <c r="W257" s="16" t="str">
        <f t="shared" si="52"/>
        <v>1–27</v>
      </c>
      <c r="X257" s="16" t="str">
        <f t="shared" si="53"/>
        <v>UNS</v>
      </c>
      <c r="Y257" s="16" t="str">
        <f t="shared" si="54"/>
        <v>2A</v>
      </c>
      <c r="Z257" s="16" t="str">
        <f>CONCATENATE(Table69[[#This Row],[Column1]]," ",Table69[[#This Row],[Column2]]," ",Table69[[#This Row],[Column3]])</f>
        <v>1–27 UNS 2A</v>
      </c>
      <c r="AA257" s="16">
        <f t="shared" si="55"/>
        <v>1.1999999999999999E-3</v>
      </c>
      <c r="AB257" s="16">
        <f t="shared" si="56"/>
        <v>0.99880000000000002</v>
      </c>
      <c r="AC257" s="16">
        <f t="shared" si="57"/>
        <v>0.99209999999999998</v>
      </c>
      <c r="AD257" s="16" t="str">
        <f t="shared" si="58"/>
        <v>—</v>
      </c>
      <c r="AE257" s="16">
        <f t="shared" si="59"/>
        <v>0.97470000000000001</v>
      </c>
      <c r="AF257" s="16">
        <f t="shared" si="60"/>
        <v>0.97070000000000001</v>
      </c>
      <c r="AG257" s="16">
        <f t="shared" si="61"/>
        <v>0.95469999999999999</v>
      </c>
      <c r="AH257" s="16" t="str">
        <f t="shared" si="62"/>
        <v>2B</v>
      </c>
      <c r="AI257" s="16">
        <f t="shared" si="63"/>
        <v>0.96</v>
      </c>
      <c r="AJ257" s="16">
        <f t="shared" si="64"/>
        <v>0.96899999999999997</v>
      </c>
      <c r="AK257" s="16">
        <f t="shared" si="65"/>
        <v>0.97589999999999999</v>
      </c>
      <c r="AL257" s="16">
        <f t="shared" si="66"/>
        <v>0.98109999999999997</v>
      </c>
      <c r="AM257" s="16">
        <f t="shared" si="67"/>
        <v>1</v>
      </c>
      <c r="AR257" s="17"/>
      <c r="AS257" s="77"/>
    </row>
    <row r="258" spans="3:45" x14ac:dyDescent="0.25">
      <c r="C258" s="16" t="s">
        <v>691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68"/>
        <v>1–28</v>
      </c>
      <c r="U258" s="16" t="str">
        <f t="shared" si="68"/>
        <v>UN</v>
      </c>
      <c r="W258" s="16" t="str">
        <f t="shared" si="52"/>
        <v>1–28</v>
      </c>
      <c r="X258" s="16" t="str">
        <f t="shared" si="53"/>
        <v>UN</v>
      </c>
      <c r="Y258" s="16" t="str">
        <f t="shared" si="54"/>
        <v>2A</v>
      </c>
      <c r="Z258" s="16" t="str">
        <f>CONCATENATE(Table69[[#This Row],[Column1]]," ",Table69[[#This Row],[Column2]]," ",Table69[[#This Row],[Column3]])</f>
        <v>1–28 UN 2A</v>
      </c>
      <c r="AA258" s="16">
        <f t="shared" si="55"/>
        <v>1.1999999999999999E-3</v>
      </c>
      <c r="AB258" s="16">
        <f t="shared" si="56"/>
        <v>0.99880000000000002</v>
      </c>
      <c r="AC258" s="16">
        <f t="shared" si="57"/>
        <v>0.99229999999999996</v>
      </c>
      <c r="AD258" s="16" t="str">
        <f t="shared" si="58"/>
        <v>—</v>
      </c>
      <c r="AE258" s="16">
        <f t="shared" si="59"/>
        <v>0.97560000000000002</v>
      </c>
      <c r="AF258" s="16">
        <f t="shared" si="60"/>
        <v>0.97160000000000002</v>
      </c>
      <c r="AG258" s="16">
        <f t="shared" si="61"/>
        <v>0.95620000000000005</v>
      </c>
      <c r="AH258" s="16" t="str">
        <f t="shared" si="62"/>
        <v>2B</v>
      </c>
      <c r="AI258" s="16">
        <f t="shared" si="63"/>
        <v>0.96099999999999997</v>
      </c>
      <c r="AJ258" s="16">
        <f t="shared" si="64"/>
        <v>0.97</v>
      </c>
      <c r="AK258" s="16">
        <f t="shared" si="65"/>
        <v>0.9768</v>
      </c>
      <c r="AL258" s="16">
        <f t="shared" si="66"/>
        <v>0.98199999999999998</v>
      </c>
      <c r="AM258" s="16">
        <f t="shared" si="67"/>
        <v>1</v>
      </c>
      <c r="AR258" s="17"/>
      <c r="AS258" s="77"/>
    </row>
    <row r="259" spans="3:45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68"/>
        <v>0</v>
      </c>
      <c r="U259" s="16">
        <f t="shared" si="68"/>
        <v>0</v>
      </c>
      <c r="W259" s="16" t="str">
        <f t="shared" si="52"/>
        <v>1–28</v>
      </c>
      <c r="X259" s="16" t="str">
        <f t="shared" si="53"/>
        <v>UN</v>
      </c>
      <c r="Y259" s="16" t="str">
        <f t="shared" si="54"/>
        <v>3A</v>
      </c>
      <c r="Z259" s="16" t="str">
        <f>CONCATENATE(Table69[[#This Row],[Column1]]," ",Table69[[#This Row],[Column2]]," ",Table69[[#This Row],[Column3]])</f>
        <v>1–28 UN 3A</v>
      </c>
      <c r="AA259" s="16">
        <f t="shared" si="55"/>
        <v>0</v>
      </c>
      <c r="AB259" s="16">
        <f t="shared" si="56"/>
        <v>1</v>
      </c>
      <c r="AC259" s="16">
        <f t="shared" si="57"/>
        <v>0.99350000000000005</v>
      </c>
      <c r="AD259" s="16" t="str">
        <f t="shared" si="58"/>
        <v>—</v>
      </c>
      <c r="AE259" s="16">
        <f t="shared" si="59"/>
        <v>0.9768</v>
      </c>
      <c r="AF259" s="16">
        <f t="shared" si="60"/>
        <v>0.9738</v>
      </c>
      <c r="AG259" s="16">
        <f t="shared" si="61"/>
        <v>0.95740000000000003</v>
      </c>
      <c r="AH259" s="16" t="str">
        <f t="shared" si="62"/>
        <v>3B</v>
      </c>
      <c r="AI259" s="16">
        <f t="shared" si="63"/>
        <v>0.96099999999999997</v>
      </c>
      <c r="AJ259" s="16">
        <f t="shared" si="64"/>
        <v>0.96760000000000002</v>
      </c>
      <c r="AK259" s="16">
        <f t="shared" si="65"/>
        <v>0.9768</v>
      </c>
      <c r="AL259" s="16">
        <f t="shared" si="66"/>
        <v>0.98070000000000002</v>
      </c>
      <c r="AM259" s="16">
        <f t="shared" si="67"/>
        <v>1</v>
      </c>
      <c r="AR259" s="17"/>
      <c r="AS259" s="77"/>
    </row>
    <row r="260" spans="3:45" x14ac:dyDescent="0.25">
      <c r="C260" s="16" t="s">
        <v>692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68"/>
        <v>1–32</v>
      </c>
      <c r="U260" s="16" t="str">
        <f t="shared" si="68"/>
        <v>UN</v>
      </c>
      <c r="W260" s="16" t="str">
        <f t="shared" ref="W260:W323" si="69">IF(T260=0,IF(T259=0,T258,T259),T260)</f>
        <v>1–32</v>
      </c>
      <c r="X260" s="16" t="str">
        <f t="shared" ref="X260:X323" si="70">IF(U260=0,IF(U259=0,U258,U259),U260)</f>
        <v>UN</v>
      </c>
      <c r="Y260" s="16" t="str">
        <f t="shared" ref="Y260:Y323" si="71">IF(OR($C260="1A",$C260="2A",$C260="3A"),C260,E260)</f>
        <v>2A</v>
      </c>
      <c r="Z260" s="16" t="str">
        <f>CONCATENATE(Table69[[#This Row],[Column1]]," ",Table69[[#This Row],[Column2]]," ",Table69[[#This Row],[Column3]])</f>
        <v>1–32 UN 2A</v>
      </c>
      <c r="AA260" s="16">
        <f t="shared" ref="AA260:AA323" si="72">IF(OR($C260="1A",$C260="2A",$C260="3A"),D260,F260)</f>
        <v>1.1000000000000001E-3</v>
      </c>
      <c r="AB260" s="16">
        <f t="shared" ref="AB260:AB323" si="73">IF(OR($C260="1A",$C260="2A",$C260="3A"),E260,G260)</f>
        <v>0.99890000000000001</v>
      </c>
      <c r="AC260" s="16">
        <f t="shared" ref="AC260:AC323" si="74">IF(OR($C260="1A",$C260="2A",$C260="3A"),F260,H260)</f>
        <v>0.9929</v>
      </c>
      <c r="AD260" s="16" t="str">
        <f t="shared" ref="AD260:AD323" si="75">IF(OR($C260="1A",$C260="2A",$C260="3A"),G260,I260)</f>
        <v>—</v>
      </c>
      <c r="AE260" s="16">
        <f t="shared" ref="AE260:AE323" si="76">IF(OR($C260="1A",$C260="2A",$C260="3A"),H260,J260)</f>
        <v>0.97860000000000003</v>
      </c>
      <c r="AF260" s="16">
        <f t="shared" ref="AF260:AF323" si="77">IF(OR($C260="1A",$C260="2A",$C260="3A"),I260,K260)</f>
        <v>0.9748</v>
      </c>
      <c r="AG260" s="16">
        <f t="shared" ref="AG260:AG323" si="78">IF(OR($C260="1A",$C260="2A",$C260="3A"),J260,L260)</f>
        <v>0.9617</v>
      </c>
      <c r="AH260" s="16" t="str">
        <f t="shared" ref="AH260:AH323" si="79">IF(OR($C260="1A",$C260="2A",$C260="3A"),K260,M260)</f>
        <v>2B</v>
      </c>
      <c r="AI260" s="16">
        <f t="shared" ref="AI260:AI323" si="80">IF(OR($C260="1A",$C260="2A",$C260="3A"),L260,N260)</f>
        <v>0.96599999999999997</v>
      </c>
      <c r="AJ260" s="16">
        <f t="shared" ref="AJ260:AJ323" si="81">IF(OR($C260="1A",$C260="2A",$C260="3A"),M260,O260)</f>
        <v>0.97399999999999998</v>
      </c>
      <c r="AK260" s="16">
        <f t="shared" ref="AK260:AK323" si="82">IF(OR($C260="1A",$C260="2A",$C260="3A"),N260,P260)</f>
        <v>0.97970000000000002</v>
      </c>
      <c r="AL260" s="16">
        <f t="shared" ref="AL260:AL323" si="83">IF(OR($C260="1A",$C260="2A",$C260="3A"),O260,Q260)</f>
        <v>0.98460000000000003</v>
      </c>
      <c r="AM260" s="16">
        <f t="shared" ref="AM260:AM323" si="84">IF(OR($C260="1A",$C260="2A",$C260="3A"),P260,R260)</f>
        <v>1</v>
      </c>
      <c r="AR260" s="17"/>
      <c r="AS260" s="77"/>
    </row>
    <row r="261" spans="3:45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ref="T261:U324" si="85">IF(OR($C261="1A",$C261="2A",$C261="3A"),A261,C261)</f>
        <v>0</v>
      </c>
      <c r="U261" s="16">
        <f t="shared" si="85"/>
        <v>0</v>
      </c>
      <c r="W261" s="16" t="str">
        <f t="shared" si="69"/>
        <v>1–32</v>
      </c>
      <c r="X261" s="16" t="str">
        <f t="shared" si="70"/>
        <v>UN</v>
      </c>
      <c r="Y261" s="16" t="str">
        <f t="shared" si="71"/>
        <v>3A</v>
      </c>
      <c r="Z261" s="16" t="str">
        <f>CONCATENATE(Table69[[#This Row],[Column1]]," ",Table69[[#This Row],[Column2]]," ",Table69[[#This Row],[Column3]])</f>
        <v>1–32 UN 3A</v>
      </c>
      <c r="AA261" s="16">
        <f t="shared" si="72"/>
        <v>0</v>
      </c>
      <c r="AB261" s="16">
        <f t="shared" si="73"/>
        <v>1</v>
      </c>
      <c r="AC261" s="16">
        <f t="shared" si="74"/>
        <v>0.99399999999999999</v>
      </c>
      <c r="AD261" s="16" t="str">
        <f t="shared" si="75"/>
        <v>—</v>
      </c>
      <c r="AE261" s="16">
        <f t="shared" si="76"/>
        <v>0.97970000000000002</v>
      </c>
      <c r="AF261" s="16">
        <f t="shared" si="77"/>
        <v>0.97689999999999999</v>
      </c>
      <c r="AG261" s="16">
        <f t="shared" si="78"/>
        <v>0.96279999999999999</v>
      </c>
      <c r="AH261" s="16" t="str">
        <f t="shared" si="79"/>
        <v>3B</v>
      </c>
      <c r="AI261" s="16">
        <f t="shared" si="80"/>
        <v>0.96599999999999997</v>
      </c>
      <c r="AJ261" s="16">
        <f t="shared" si="81"/>
        <v>0.97189999999999999</v>
      </c>
      <c r="AK261" s="16">
        <f t="shared" si="82"/>
        <v>0.97970000000000002</v>
      </c>
      <c r="AL261" s="16">
        <f t="shared" si="83"/>
        <v>0.98340000000000005</v>
      </c>
      <c r="AM261" s="16">
        <f t="shared" si="84"/>
        <v>1</v>
      </c>
      <c r="AR261" s="17"/>
      <c r="AS261" s="77"/>
    </row>
    <row r="262" spans="3:45" x14ac:dyDescent="0.25">
      <c r="C262" s="16" t="s">
        <v>1867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5"/>
        <v>1 1⁄16–8</v>
      </c>
      <c r="U262" s="16" t="str">
        <f t="shared" si="85"/>
        <v>UN</v>
      </c>
      <c r="W262" s="16" t="str">
        <f t="shared" si="69"/>
        <v>1 1⁄16–8</v>
      </c>
      <c r="X262" s="16" t="str">
        <f t="shared" si="70"/>
        <v>UN</v>
      </c>
      <c r="Y262" s="16" t="str">
        <f t="shared" si="71"/>
        <v>2A</v>
      </c>
      <c r="Z262" s="16" t="str">
        <f>CONCATENATE(Table69[[#This Row],[Column1]]," ",Table69[[#This Row],[Column2]]," ",Table69[[#This Row],[Column3]])</f>
        <v>1 1⁄16–8 UN 2A</v>
      </c>
      <c r="AA262" s="16">
        <f t="shared" si="72"/>
        <v>2E-3</v>
      </c>
      <c r="AB262" s="16">
        <f t="shared" si="73"/>
        <v>1.0605</v>
      </c>
      <c r="AC262" s="16">
        <f t="shared" si="74"/>
        <v>1.0455000000000001</v>
      </c>
      <c r="AD262" s="16" t="str">
        <f t="shared" si="75"/>
        <v>—</v>
      </c>
      <c r="AE262" s="16">
        <f t="shared" si="76"/>
        <v>0.97929999999999995</v>
      </c>
      <c r="AF262" s="16">
        <f t="shared" si="77"/>
        <v>0.97250000000000003</v>
      </c>
      <c r="AG262" s="16">
        <f t="shared" si="78"/>
        <v>0.91169999999999995</v>
      </c>
      <c r="AH262" s="16" t="str">
        <f t="shared" si="79"/>
        <v>2B</v>
      </c>
      <c r="AI262" s="16">
        <f t="shared" si="80"/>
        <v>0.92700000000000005</v>
      </c>
      <c r="AJ262" s="16">
        <f t="shared" si="81"/>
        <v>0.95199999999999996</v>
      </c>
      <c r="AK262" s="16">
        <f t="shared" si="82"/>
        <v>0.98129999999999995</v>
      </c>
      <c r="AL262" s="16">
        <f t="shared" si="83"/>
        <v>0.99019999999999997</v>
      </c>
      <c r="AM262" s="16">
        <f t="shared" si="84"/>
        <v>1.0625</v>
      </c>
      <c r="AR262" s="17"/>
      <c r="AS262" s="77"/>
    </row>
    <row r="263" spans="3:45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5"/>
        <v>0</v>
      </c>
      <c r="U263" s="16">
        <f t="shared" si="85"/>
        <v>0</v>
      </c>
      <c r="W263" s="16" t="str">
        <f t="shared" si="69"/>
        <v>1 1⁄16–8</v>
      </c>
      <c r="X263" s="16" t="str">
        <f t="shared" si="70"/>
        <v>UN</v>
      </c>
      <c r="Y263" s="16" t="str">
        <f t="shared" si="71"/>
        <v>3A</v>
      </c>
      <c r="Z263" s="16" t="str">
        <f>CONCATENATE(Table69[[#This Row],[Column1]]," ",Table69[[#This Row],[Column2]]," ",Table69[[#This Row],[Column3]])</f>
        <v>1 1⁄16–8 UN 3A</v>
      </c>
      <c r="AA263" s="16">
        <f t="shared" si="72"/>
        <v>0</v>
      </c>
      <c r="AB263" s="16">
        <f t="shared" si="73"/>
        <v>1.0625</v>
      </c>
      <c r="AC263" s="16">
        <f t="shared" si="74"/>
        <v>1.0475000000000001</v>
      </c>
      <c r="AD263" s="16" t="str">
        <f t="shared" si="75"/>
        <v>—</v>
      </c>
      <c r="AE263" s="16">
        <f t="shared" si="76"/>
        <v>0.98129999999999995</v>
      </c>
      <c r="AF263" s="16">
        <f t="shared" si="77"/>
        <v>0.97619999999999996</v>
      </c>
      <c r="AG263" s="16">
        <f t="shared" si="78"/>
        <v>0.91369999999999996</v>
      </c>
      <c r="AH263" s="16" t="str">
        <f t="shared" si="79"/>
        <v>3B</v>
      </c>
      <c r="AI263" s="16">
        <f t="shared" si="80"/>
        <v>0.92700000000000005</v>
      </c>
      <c r="AJ263" s="16">
        <f t="shared" si="81"/>
        <v>0.94220000000000004</v>
      </c>
      <c r="AK263" s="16">
        <f t="shared" si="82"/>
        <v>0.98129999999999995</v>
      </c>
      <c r="AL263" s="16">
        <f t="shared" si="83"/>
        <v>0.98799999999999999</v>
      </c>
      <c r="AM263" s="16">
        <f t="shared" si="84"/>
        <v>1.0625</v>
      </c>
      <c r="AR263" s="17"/>
      <c r="AS263" s="77"/>
    </row>
    <row r="264" spans="3:45" x14ac:dyDescent="0.25">
      <c r="C264" s="16" t="s">
        <v>1868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5"/>
        <v>1 1⁄16–12</v>
      </c>
      <c r="U264" s="16" t="str">
        <f t="shared" si="85"/>
        <v>UN</v>
      </c>
      <c r="W264" s="16" t="str">
        <f t="shared" si="69"/>
        <v>1 1⁄16–12</v>
      </c>
      <c r="X264" s="16" t="str">
        <f t="shared" si="70"/>
        <v>UN</v>
      </c>
      <c r="Y264" s="16" t="str">
        <f t="shared" si="71"/>
        <v>2A</v>
      </c>
      <c r="Z264" s="16" t="str">
        <f>CONCATENATE(Table69[[#This Row],[Column1]]," ",Table69[[#This Row],[Column2]]," ",Table69[[#This Row],[Column3]])</f>
        <v>1 1⁄16–12 UN 2A</v>
      </c>
      <c r="AA264" s="16">
        <f t="shared" si="72"/>
        <v>1.6999999999999999E-3</v>
      </c>
      <c r="AB264" s="16">
        <f t="shared" si="73"/>
        <v>1.0608</v>
      </c>
      <c r="AC264" s="16">
        <f t="shared" si="74"/>
        <v>1.0494000000000001</v>
      </c>
      <c r="AD264" s="16" t="str">
        <f t="shared" si="75"/>
        <v>—</v>
      </c>
      <c r="AE264" s="16">
        <f t="shared" si="76"/>
        <v>1.0066999999999999</v>
      </c>
      <c r="AF264" s="16">
        <f t="shared" si="77"/>
        <v>1.0009999999999999</v>
      </c>
      <c r="AG264" s="16">
        <f t="shared" si="78"/>
        <v>0.96160000000000001</v>
      </c>
      <c r="AH264" s="16" t="str">
        <f t="shared" si="79"/>
        <v>2B</v>
      </c>
      <c r="AI264" s="16">
        <f t="shared" si="80"/>
        <v>0.97199999999999998</v>
      </c>
      <c r="AJ264" s="16">
        <f t="shared" si="81"/>
        <v>0.99</v>
      </c>
      <c r="AK264" s="16">
        <f t="shared" si="82"/>
        <v>1.0084</v>
      </c>
      <c r="AL264" s="16">
        <f t="shared" si="83"/>
        <v>1.0158</v>
      </c>
      <c r="AM264" s="16">
        <f t="shared" si="84"/>
        <v>1.0625</v>
      </c>
      <c r="AR264" s="17"/>
      <c r="AS264" s="77"/>
    </row>
    <row r="265" spans="3:45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5"/>
        <v>0</v>
      </c>
      <c r="U265" s="16">
        <f t="shared" si="85"/>
        <v>0</v>
      </c>
      <c r="W265" s="16" t="str">
        <f t="shared" si="69"/>
        <v>1 1⁄16–12</v>
      </c>
      <c r="X265" s="16" t="str">
        <f t="shared" si="70"/>
        <v>UN</v>
      </c>
      <c r="Y265" s="16" t="str">
        <f t="shared" si="71"/>
        <v>3A</v>
      </c>
      <c r="Z265" s="16" t="str">
        <f>CONCATENATE(Table69[[#This Row],[Column1]]," ",Table69[[#This Row],[Column2]]," ",Table69[[#This Row],[Column3]])</f>
        <v>1 1⁄16–12 UN 3A</v>
      </c>
      <c r="AA265" s="16">
        <f t="shared" si="72"/>
        <v>0</v>
      </c>
      <c r="AB265" s="16">
        <f t="shared" si="73"/>
        <v>1.0625</v>
      </c>
      <c r="AC265" s="16">
        <f t="shared" si="74"/>
        <v>1.0510999999999999</v>
      </c>
      <c r="AD265" s="16" t="str">
        <f t="shared" si="75"/>
        <v>—</v>
      </c>
      <c r="AE265" s="16">
        <f t="shared" si="76"/>
        <v>1.0084</v>
      </c>
      <c r="AF265" s="16">
        <f t="shared" si="77"/>
        <v>1.0042</v>
      </c>
      <c r="AG265" s="16">
        <f t="shared" si="78"/>
        <v>0.96330000000000005</v>
      </c>
      <c r="AH265" s="16" t="str">
        <f t="shared" si="79"/>
        <v>3B</v>
      </c>
      <c r="AI265" s="16">
        <f t="shared" si="80"/>
        <v>0.97199999999999998</v>
      </c>
      <c r="AJ265" s="16">
        <f t="shared" si="81"/>
        <v>0.98229999999999995</v>
      </c>
      <c r="AK265" s="16">
        <f t="shared" si="82"/>
        <v>1.0084</v>
      </c>
      <c r="AL265" s="16">
        <f t="shared" si="83"/>
        <v>1.0139</v>
      </c>
      <c r="AM265" s="16">
        <f t="shared" si="84"/>
        <v>1.0625</v>
      </c>
      <c r="AR265" s="17"/>
      <c r="AS265" s="77"/>
    </row>
    <row r="266" spans="3:45" x14ac:dyDescent="0.25">
      <c r="C266" s="16" t="s">
        <v>1869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5"/>
        <v>1 1⁄16–16</v>
      </c>
      <c r="U266" s="16" t="str">
        <f t="shared" si="85"/>
        <v>UN</v>
      </c>
      <c r="W266" s="16" t="str">
        <f t="shared" si="69"/>
        <v>1 1⁄16–16</v>
      </c>
      <c r="X266" s="16" t="str">
        <f t="shared" si="70"/>
        <v>UN</v>
      </c>
      <c r="Y266" s="16" t="str">
        <f t="shared" si="71"/>
        <v>2A</v>
      </c>
      <c r="Z266" s="16" t="str">
        <f>CONCATENATE(Table69[[#This Row],[Column1]]," ",Table69[[#This Row],[Column2]]," ",Table69[[#This Row],[Column3]])</f>
        <v>1 1⁄16–16 UN 2A</v>
      </c>
      <c r="AA266" s="16">
        <f t="shared" si="72"/>
        <v>1.5E-3</v>
      </c>
      <c r="AB266" s="16">
        <f t="shared" si="73"/>
        <v>1.0609999999999999</v>
      </c>
      <c r="AC266" s="16">
        <f t="shared" si="74"/>
        <v>1.0516000000000001</v>
      </c>
      <c r="AD266" s="16" t="str">
        <f t="shared" si="75"/>
        <v>—</v>
      </c>
      <c r="AE266" s="16">
        <f t="shared" si="76"/>
        <v>1.0204</v>
      </c>
      <c r="AF266" s="16">
        <f t="shared" si="77"/>
        <v>1.0154000000000001</v>
      </c>
      <c r="AG266" s="16">
        <f t="shared" si="78"/>
        <v>0.98650000000000004</v>
      </c>
      <c r="AH266" s="16" t="str">
        <f t="shared" si="79"/>
        <v>2B</v>
      </c>
      <c r="AI266" s="16">
        <f t="shared" si="80"/>
        <v>0.995</v>
      </c>
      <c r="AJ266" s="16">
        <f t="shared" si="81"/>
        <v>1.0089999999999999</v>
      </c>
      <c r="AK266" s="16">
        <f t="shared" si="82"/>
        <v>1.0219</v>
      </c>
      <c r="AL266" s="16">
        <f t="shared" si="83"/>
        <v>1.0284</v>
      </c>
      <c r="AM266" s="16">
        <f t="shared" si="84"/>
        <v>1.0625</v>
      </c>
      <c r="AR266" s="17"/>
      <c r="AS266" s="77"/>
    </row>
    <row r="267" spans="3:45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5"/>
        <v>0</v>
      </c>
      <c r="U267" s="16">
        <f t="shared" si="85"/>
        <v>0</v>
      </c>
      <c r="W267" s="16" t="str">
        <f t="shared" si="69"/>
        <v>1 1⁄16–16</v>
      </c>
      <c r="X267" s="16" t="str">
        <f t="shared" si="70"/>
        <v>UN</v>
      </c>
      <c r="Y267" s="16" t="str">
        <f t="shared" si="71"/>
        <v>3A</v>
      </c>
      <c r="Z267" s="16" t="str">
        <f>CONCATENATE(Table69[[#This Row],[Column1]]," ",Table69[[#This Row],[Column2]]," ",Table69[[#This Row],[Column3]])</f>
        <v>1 1⁄16–16 UN 3A</v>
      </c>
      <c r="AA267" s="16">
        <f t="shared" si="72"/>
        <v>0</v>
      </c>
      <c r="AB267" s="16">
        <f t="shared" si="73"/>
        <v>1.0625</v>
      </c>
      <c r="AC267" s="16">
        <f t="shared" si="74"/>
        <v>1.0530999999999999</v>
      </c>
      <c r="AD267" s="16" t="str">
        <f t="shared" si="75"/>
        <v>—</v>
      </c>
      <c r="AE267" s="16">
        <f t="shared" si="76"/>
        <v>1.0219</v>
      </c>
      <c r="AF267" s="16">
        <f t="shared" si="77"/>
        <v>1.0182</v>
      </c>
      <c r="AG267" s="16">
        <f t="shared" si="78"/>
        <v>0.98799999999999999</v>
      </c>
      <c r="AH267" s="16" t="str">
        <f t="shared" si="79"/>
        <v>3B</v>
      </c>
      <c r="AI267" s="16">
        <f t="shared" si="80"/>
        <v>0.995</v>
      </c>
      <c r="AJ267" s="16">
        <f t="shared" si="81"/>
        <v>1.0033000000000001</v>
      </c>
      <c r="AK267" s="16">
        <f t="shared" si="82"/>
        <v>1.0219</v>
      </c>
      <c r="AL267" s="16">
        <f t="shared" si="83"/>
        <v>1.0267999999999999</v>
      </c>
      <c r="AM267" s="16">
        <f t="shared" si="84"/>
        <v>1.0625</v>
      </c>
      <c r="AR267" s="17"/>
      <c r="AS267" s="77"/>
    </row>
    <row r="268" spans="3:45" x14ac:dyDescent="0.25">
      <c r="C268" s="16" t="s">
        <v>1870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5"/>
        <v>1 1⁄16–18</v>
      </c>
      <c r="U268" s="16" t="str">
        <f t="shared" si="85"/>
        <v>UNEF</v>
      </c>
      <c r="W268" s="16" t="str">
        <f t="shared" si="69"/>
        <v>1 1⁄16–18</v>
      </c>
      <c r="X268" s="16" t="str">
        <f t="shared" si="70"/>
        <v>UNEF</v>
      </c>
      <c r="Y268" s="16" t="str">
        <f t="shared" si="71"/>
        <v>2A</v>
      </c>
      <c r="Z268" s="16" t="str">
        <f>CONCATENATE(Table69[[#This Row],[Column1]]," ",Table69[[#This Row],[Column2]]," ",Table69[[#This Row],[Column3]])</f>
        <v>1 1⁄16–18 UNEF 2A</v>
      </c>
      <c r="AA268" s="16">
        <f t="shared" si="72"/>
        <v>1.4E-3</v>
      </c>
      <c r="AB268" s="16">
        <f t="shared" si="73"/>
        <v>1.0610999999999999</v>
      </c>
      <c r="AC268" s="16">
        <f t="shared" si="74"/>
        <v>1.0524</v>
      </c>
      <c r="AD268" s="16" t="str">
        <f t="shared" si="75"/>
        <v>—</v>
      </c>
      <c r="AE268" s="16">
        <f t="shared" si="76"/>
        <v>1.0249999999999999</v>
      </c>
      <c r="AF268" s="16">
        <f t="shared" si="77"/>
        <v>1.0203</v>
      </c>
      <c r="AG268" s="16">
        <f t="shared" si="78"/>
        <v>0.995</v>
      </c>
      <c r="AH268" s="16" t="str">
        <f t="shared" si="79"/>
        <v>2B</v>
      </c>
      <c r="AI268" s="16">
        <f t="shared" si="80"/>
        <v>1.002</v>
      </c>
      <c r="AJ268" s="16">
        <f t="shared" si="81"/>
        <v>1.0149999999999999</v>
      </c>
      <c r="AK268" s="16">
        <f t="shared" si="82"/>
        <v>1.0264</v>
      </c>
      <c r="AL268" s="16">
        <f t="shared" si="83"/>
        <v>1.0326</v>
      </c>
      <c r="AM268" s="16">
        <f t="shared" si="84"/>
        <v>1.0625</v>
      </c>
      <c r="AR268" s="17"/>
      <c r="AS268" s="77"/>
    </row>
    <row r="269" spans="3:45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5"/>
        <v>0</v>
      </c>
      <c r="U269" s="16">
        <f t="shared" si="85"/>
        <v>0</v>
      </c>
      <c r="W269" s="16" t="str">
        <f t="shared" si="69"/>
        <v>1 1⁄16–18</v>
      </c>
      <c r="X269" s="16" t="str">
        <f t="shared" si="70"/>
        <v>UNEF</v>
      </c>
      <c r="Y269" s="16" t="str">
        <f t="shared" si="71"/>
        <v>3A</v>
      </c>
      <c r="Z269" s="16" t="str">
        <f>CONCATENATE(Table69[[#This Row],[Column1]]," ",Table69[[#This Row],[Column2]]," ",Table69[[#This Row],[Column3]])</f>
        <v>1 1⁄16–18 UNEF 3A</v>
      </c>
      <c r="AA269" s="16">
        <f t="shared" si="72"/>
        <v>0</v>
      </c>
      <c r="AB269" s="16">
        <f t="shared" si="73"/>
        <v>1.0625</v>
      </c>
      <c r="AC269" s="16">
        <f t="shared" si="74"/>
        <v>1.0538000000000001</v>
      </c>
      <c r="AD269" s="16" t="str">
        <f t="shared" si="75"/>
        <v>—</v>
      </c>
      <c r="AE269" s="16">
        <f t="shared" si="76"/>
        <v>1.0264</v>
      </c>
      <c r="AF269" s="16">
        <f t="shared" si="77"/>
        <v>1.0227999999999999</v>
      </c>
      <c r="AG269" s="16">
        <f t="shared" si="78"/>
        <v>0.99639999999999995</v>
      </c>
      <c r="AH269" s="16" t="str">
        <f t="shared" si="79"/>
        <v>3B</v>
      </c>
      <c r="AI269" s="16">
        <f t="shared" si="80"/>
        <v>1.002</v>
      </c>
      <c r="AJ269" s="16">
        <f t="shared" si="81"/>
        <v>1.0105</v>
      </c>
      <c r="AK269" s="16">
        <f t="shared" si="82"/>
        <v>1.0264</v>
      </c>
      <c r="AL269" s="16">
        <f t="shared" si="83"/>
        <v>1.0309999999999999</v>
      </c>
      <c r="AM269" s="16">
        <f t="shared" si="84"/>
        <v>1.0625</v>
      </c>
      <c r="AR269" s="17"/>
      <c r="AS269" s="77"/>
    </row>
    <row r="270" spans="3:45" x14ac:dyDescent="0.25">
      <c r="C270" s="16" t="s">
        <v>1871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5"/>
        <v>1 1⁄16–20</v>
      </c>
      <c r="U270" s="16" t="str">
        <f t="shared" si="85"/>
        <v>UN</v>
      </c>
      <c r="W270" s="16" t="str">
        <f t="shared" si="69"/>
        <v>1 1⁄16–20</v>
      </c>
      <c r="X270" s="16" t="str">
        <f t="shared" si="70"/>
        <v>UN</v>
      </c>
      <c r="Y270" s="16" t="str">
        <f t="shared" si="71"/>
        <v>2A</v>
      </c>
      <c r="Z270" s="16" t="str">
        <f>CONCATENATE(Table69[[#This Row],[Column1]]," ",Table69[[#This Row],[Column2]]," ",Table69[[#This Row],[Column3]])</f>
        <v>1 1⁄16–20 UN 2A</v>
      </c>
      <c r="AA270" s="16">
        <f t="shared" si="72"/>
        <v>1.4E-3</v>
      </c>
      <c r="AB270" s="16">
        <f t="shared" si="73"/>
        <v>1.0610999999999999</v>
      </c>
      <c r="AC270" s="16">
        <f t="shared" si="74"/>
        <v>1.0529999999999999</v>
      </c>
      <c r="AD270" s="16" t="str">
        <f t="shared" si="75"/>
        <v>—</v>
      </c>
      <c r="AE270" s="16">
        <f t="shared" si="76"/>
        <v>1.0286</v>
      </c>
      <c r="AF270" s="16">
        <f t="shared" si="77"/>
        <v>1.0241</v>
      </c>
      <c r="AG270" s="16">
        <f t="shared" si="78"/>
        <v>1.0016</v>
      </c>
      <c r="AH270" s="16" t="str">
        <f t="shared" si="79"/>
        <v>2B</v>
      </c>
      <c r="AI270" s="16">
        <f t="shared" si="80"/>
        <v>1.008</v>
      </c>
      <c r="AJ270" s="16">
        <f t="shared" si="81"/>
        <v>1.02</v>
      </c>
      <c r="AK270" s="16">
        <f t="shared" si="82"/>
        <v>1.03</v>
      </c>
      <c r="AL270" s="16">
        <f t="shared" si="83"/>
        <v>1.0359</v>
      </c>
      <c r="AM270" s="16">
        <f t="shared" si="84"/>
        <v>1.0625</v>
      </c>
      <c r="AR270" s="17"/>
      <c r="AS270" s="77"/>
    </row>
    <row r="271" spans="3:45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5"/>
        <v>0</v>
      </c>
      <c r="U271" s="16">
        <f t="shared" si="85"/>
        <v>0</v>
      </c>
      <c r="W271" s="16" t="str">
        <f t="shared" si="69"/>
        <v>1 1⁄16–20</v>
      </c>
      <c r="X271" s="16" t="str">
        <f t="shared" si="70"/>
        <v>UN</v>
      </c>
      <c r="Y271" s="16" t="str">
        <f t="shared" si="71"/>
        <v>3A</v>
      </c>
      <c r="Z271" s="16" t="str">
        <f>CONCATENATE(Table69[[#This Row],[Column1]]," ",Table69[[#This Row],[Column2]]," ",Table69[[#This Row],[Column3]])</f>
        <v>1 1⁄16–20 UN 3A</v>
      </c>
      <c r="AA271" s="16">
        <f t="shared" si="72"/>
        <v>0</v>
      </c>
      <c r="AB271" s="16">
        <f t="shared" si="73"/>
        <v>1.0625</v>
      </c>
      <c r="AC271" s="16">
        <f t="shared" si="74"/>
        <v>1.0544</v>
      </c>
      <c r="AD271" s="16" t="str">
        <f t="shared" si="75"/>
        <v>—</v>
      </c>
      <c r="AE271" s="16">
        <f t="shared" si="76"/>
        <v>1.03</v>
      </c>
      <c r="AF271" s="16">
        <f t="shared" si="77"/>
        <v>1.0266</v>
      </c>
      <c r="AG271" s="16">
        <f t="shared" si="78"/>
        <v>1.0029999999999999</v>
      </c>
      <c r="AH271" s="16" t="str">
        <f t="shared" si="79"/>
        <v>3B</v>
      </c>
      <c r="AI271" s="16">
        <f t="shared" si="80"/>
        <v>1.008</v>
      </c>
      <c r="AJ271" s="16">
        <f t="shared" si="81"/>
        <v>1.0162</v>
      </c>
      <c r="AK271" s="16">
        <f t="shared" si="82"/>
        <v>1.03</v>
      </c>
      <c r="AL271" s="16">
        <f t="shared" si="83"/>
        <v>1.0344</v>
      </c>
      <c r="AM271" s="16">
        <f t="shared" si="84"/>
        <v>1.0625</v>
      </c>
      <c r="AR271" s="17"/>
      <c r="AS271" s="77"/>
    </row>
    <row r="272" spans="3:45" x14ac:dyDescent="0.25">
      <c r="C272" s="16" t="s">
        <v>1872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5"/>
        <v>1 1⁄16–28</v>
      </c>
      <c r="U272" s="16" t="str">
        <f t="shared" si="85"/>
        <v>UN</v>
      </c>
      <c r="W272" s="16" t="str">
        <f t="shared" si="69"/>
        <v>1 1⁄16–28</v>
      </c>
      <c r="X272" s="16" t="str">
        <f t="shared" si="70"/>
        <v>UN</v>
      </c>
      <c r="Y272" s="16" t="str">
        <f t="shared" si="71"/>
        <v>2A</v>
      </c>
      <c r="Z272" s="16" t="str">
        <f>CONCATENATE(Table69[[#This Row],[Column1]]," ",Table69[[#This Row],[Column2]]," ",Table69[[#This Row],[Column3]])</f>
        <v>1 1⁄16–28 UN 2A</v>
      </c>
      <c r="AA272" s="16">
        <f t="shared" si="72"/>
        <v>1.1999999999999999E-3</v>
      </c>
      <c r="AB272" s="16">
        <f t="shared" si="73"/>
        <v>1.0612999999999999</v>
      </c>
      <c r="AC272" s="16">
        <f t="shared" si="74"/>
        <v>1.0548</v>
      </c>
      <c r="AD272" s="16" t="str">
        <f t="shared" si="75"/>
        <v>—</v>
      </c>
      <c r="AE272" s="16">
        <f t="shared" si="76"/>
        <v>1.0381</v>
      </c>
      <c r="AF272" s="16">
        <f t="shared" si="77"/>
        <v>1.0341</v>
      </c>
      <c r="AG272" s="16">
        <f t="shared" si="78"/>
        <v>1.0186999999999999</v>
      </c>
      <c r="AH272" s="16" t="str">
        <f t="shared" si="79"/>
        <v>2B</v>
      </c>
      <c r="AI272" s="16">
        <f t="shared" si="80"/>
        <v>1.024</v>
      </c>
      <c r="AJ272" s="16">
        <f t="shared" si="81"/>
        <v>1.032</v>
      </c>
      <c r="AK272" s="16">
        <f t="shared" si="82"/>
        <v>1.0392999999999999</v>
      </c>
      <c r="AL272" s="16">
        <f t="shared" si="83"/>
        <v>1.0445</v>
      </c>
      <c r="AM272" s="16">
        <f t="shared" si="84"/>
        <v>1.0625</v>
      </c>
      <c r="AR272" s="17"/>
      <c r="AS272" s="77"/>
    </row>
    <row r="273" spans="3:45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5"/>
        <v>0</v>
      </c>
      <c r="U273" s="16">
        <f t="shared" si="85"/>
        <v>0</v>
      </c>
      <c r="W273" s="16" t="str">
        <f t="shared" si="69"/>
        <v>1 1⁄16–28</v>
      </c>
      <c r="X273" s="16" t="str">
        <f t="shared" si="70"/>
        <v>UN</v>
      </c>
      <c r="Y273" s="16" t="str">
        <f t="shared" si="71"/>
        <v>3A</v>
      </c>
      <c r="Z273" s="16" t="str">
        <f>CONCATENATE(Table69[[#This Row],[Column1]]," ",Table69[[#This Row],[Column2]]," ",Table69[[#This Row],[Column3]])</f>
        <v>1 1⁄16–28 UN 3A</v>
      </c>
      <c r="AA273" s="16">
        <f t="shared" si="72"/>
        <v>0</v>
      </c>
      <c r="AB273" s="16">
        <f t="shared" si="73"/>
        <v>1.0625</v>
      </c>
      <c r="AC273" s="16">
        <f t="shared" si="74"/>
        <v>1.056</v>
      </c>
      <c r="AD273" s="16" t="str">
        <f t="shared" si="75"/>
        <v>—</v>
      </c>
      <c r="AE273" s="16">
        <f t="shared" si="76"/>
        <v>1.0392999999999999</v>
      </c>
      <c r="AF273" s="16">
        <f t="shared" si="77"/>
        <v>1.0363</v>
      </c>
      <c r="AG273" s="16">
        <f t="shared" si="78"/>
        <v>1.0199</v>
      </c>
      <c r="AH273" s="16" t="str">
        <f t="shared" si="79"/>
        <v>3B</v>
      </c>
      <c r="AI273" s="16">
        <f t="shared" si="80"/>
        <v>1.024</v>
      </c>
      <c r="AJ273" s="16">
        <f t="shared" si="81"/>
        <v>1.0301</v>
      </c>
      <c r="AK273" s="16">
        <f t="shared" si="82"/>
        <v>1.0392999999999999</v>
      </c>
      <c r="AL273" s="16">
        <f t="shared" si="83"/>
        <v>1.0431999999999999</v>
      </c>
      <c r="AM273" s="16">
        <f t="shared" si="84"/>
        <v>1.0625</v>
      </c>
      <c r="AR273" s="17"/>
      <c r="AS273" s="77"/>
    </row>
    <row r="274" spans="3:45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5"/>
        <v>11⁄8–7</v>
      </c>
      <c r="U274" s="16" t="str">
        <f t="shared" si="85"/>
        <v>UNC</v>
      </c>
      <c r="W274" s="16" t="str">
        <f t="shared" si="69"/>
        <v>11⁄8–7</v>
      </c>
      <c r="X274" s="16" t="str">
        <f t="shared" si="70"/>
        <v>UNC</v>
      </c>
      <c r="Y274" s="16" t="str">
        <f t="shared" si="71"/>
        <v>1A</v>
      </c>
      <c r="Z274" s="16" t="str">
        <f>CONCATENATE(Table69[[#This Row],[Column1]]," ",Table69[[#This Row],[Column2]]," ",Table69[[#This Row],[Column3]])</f>
        <v>11⁄8–7 UNC 1A</v>
      </c>
      <c r="AA274" s="16">
        <f t="shared" si="72"/>
        <v>2.2000000000000001E-3</v>
      </c>
      <c r="AB274" s="16">
        <f t="shared" si="73"/>
        <v>1.1228</v>
      </c>
      <c r="AC274" s="16">
        <f t="shared" si="74"/>
        <v>1.0982000000000001</v>
      </c>
      <c r="AD274" s="16" t="str">
        <f t="shared" si="75"/>
        <v>—</v>
      </c>
      <c r="AE274" s="16">
        <f t="shared" si="76"/>
        <v>1.03</v>
      </c>
      <c r="AF274" s="16">
        <f t="shared" si="77"/>
        <v>1.0190999999999999</v>
      </c>
      <c r="AG274" s="16">
        <f t="shared" si="78"/>
        <v>0.95269999999999999</v>
      </c>
      <c r="AH274" s="16" t="str">
        <f t="shared" si="79"/>
        <v>1B</v>
      </c>
      <c r="AI274" s="16">
        <f t="shared" si="80"/>
        <v>0.97</v>
      </c>
      <c r="AJ274" s="16">
        <f t="shared" si="81"/>
        <v>0.998</v>
      </c>
      <c r="AK274" s="16">
        <f t="shared" si="82"/>
        <v>1.0322</v>
      </c>
      <c r="AL274" s="16">
        <f t="shared" si="83"/>
        <v>1.0463</v>
      </c>
      <c r="AM274" s="16">
        <f t="shared" si="84"/>
        <v>1.125</v>
      </c>
      <c r="AR274" s="17"/>
      <c r="AS274" s="77"/>
    </row>
    <row r="275" spans="3:45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5"/>
        <v>0</v>
      </c>
      <c r="U275" s="16">
        <f t="shared" si="85"/>
        <v>0</v>
      </c>
      <c r="W275" s="16" t="str">
        <f t="shared" si="69"/>
        <v>11⁄8–7</v>
      </c>
      <c r="X275" s="16" t="str">
        <f t="shared" si="70"/>
        <v>UNC</v>
      </c>
      <c r="Y275" s="16" t="str">
        <f t="shared" si="71"/>
        <v>2A</v>
      </c>
      <c r="Z275" s="16" t="str">
        <f>CONCATENATE(Table69[[#This Row],[Column1]]," ",Table69[[#This Row],[Column2]]," ",Table69[[#This Row],[Column3]])</f>
        <v>11⁄8–7 UNC 2A</v>
      </c>
      <c r="AA275" s="16">
        <f t="shared" si="72"/>
        <v>2.2000000000000001E-3</v>
      </c>
      <c r="AB275" s="16">
        <f t="shared" si="73"/>
        <v>1.1228</v>
      </c>
      <c r="AC275" s="16">
        <f t="shared" si="74"/>
        <v>1.1064000000000001</v>
      </c>
      <c r="AD275" s="16">
        <f t="shared" si="75"/>
        <v>1.0982000000000001</v>
      </c>
      <c r="AE275" s="16">
        <f t="shared" si="76"/>
        <v>1.03</v>
      </c>
      <c r="AF275" s="16">
        <f t="shared" si="77"/>
        <v>1.0227999999999999</v>
      </c>
      <c r="AG275" s="16">
        <f t="shared" si="78"/>
        <v>0.95269999999999999</v>
      </c>
      <c r="AH275" s="16" t="str">
        <f t="shared" si="79"/>
        <v>2B</v>
      </c>
      <c r="AI275" s="16">
        <f t="shared" si="80"/>
        <v>0.97</v>
      </c>
      <c r="AJ275" s="16">
        <f t="shared" si="81"/>
        <v>0.998</v>
      </c>
      <c r="AK275" s="16">
        <f t="shared" si="82"/>
        <v>1.0322</v>
      </c>
      <c r="AL275" s="16">
        <f t="shared" si="83"/>
        <v>1.0416000000000001</v>
      </c>
      <c r="AM275" s="16">
        <f t="shared" si="84"/>
        <v>1.125</v>
      </c>
      <c r="AR275" s="17"/>
      <c r="AS275" s="77"/>
    </row>
    <row r="276" spans="3:45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5"/>
        <v>0</v>
      </c>
      <c r="U276" s="16">
        <f t="shared" si="85"/>
        <v>0</v>
      </c>
      <c r="W276" s="16" t="str">
        <f t="shared" si="69"/>
        <v>11⁄8–7</v>
      </c>
      <c r="X276" s="16" t="str">
        <f t="shared" si="70"/>
        <v>UNC</v>
      </c>
      <c r="Y276" s="16" t="str">
        <f t="shared" si="71"/>
        <v>3A</v>
      </c>
      <c r="Z276" s="16" t="str">
        <f>CONCATENATE(Table69[[#This Row],[Column1]]," ",Table69[[#This Row],[Column2]]," ",Table69[[#This Row],[Column3]])</f>
        <v>11⁄8–7 UNC 3A</v>
      </c>
      <c r="AA276" s="16">
        <f t="shared" si="72"/>
        <v>0</v>
      </c>
      <c r="AB276" s="16">
        <f t="shared" si="73"/>
        <v>1.125</v>
      </c>
      <c r="AC276" s="16">
        <f t="shared" si="74"/>
        <v>1.1086</v>
      </c>
      <c r="AD276" s="16" t="str">
        <f t="shared" si="75"/>
        <v>—</v>
      </c>
      <c r="AE276" s="16">
        <f t="shared" si="76"/>
        <v>1.0322</v>
      </c>
      <c r="AF276" s="16">
        <f t="shared" si="77"/>
        <v>1.0267999999999999</v>
      </c>
      <c r="AG276" s="16">
        <f t="shared" si="78"/>
        <v>0.95489999999999997</v>
      </c>
      <c r="AH276" s="16" t="str">
        <f t="shared" si="79"/>
        <v>3B</v>
      </c>
      <c r="AI276" s="16">
        <f t="shared" si="80"/>
        <v>0.97</v>
      </c>
      <c r="AJ276" s="16">
        <f t="shared" si="81"/>
        <v>0.98750000000000004</v>
      </c>
      <c r="AK276" s="16">
        <f t="shared" si="82"/>
        <v>1.0322</v>
      </c>
      <c r="AL276" s="16">
        <f t="shared" si="83"/>
        <v>1.0392999999999999</v>
      </c>
      <c r="AM276" s="16">
        <f t="shared" si="84"/>
        <v>1.125</v>
      </c>
      <c r="AR276" s="17"/>
      <c r="AS276" s="77"/>
    </row>
    <row r="277" spans="3:45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5"/>
        <v>11⁄8–8</v>
      </c>
      <c r="U277" s="16" t="str">
        <f t="shared" si="85"/>
        <v>UN</v>
      </c>
      <c r="W277" s="16" t="str">
        <f t="shared" si="69"/>
        <v>11⁄8–8</v>
      </c>
      <c r="X277" s="16" t="str">
        <f t="shared" si="70"/>
        <v>UN</v>
      </c>
      <c r="Y277" s="16" t="str">
        <f t="shared" si="71"/>
        <v>2A</v>
      </c>
      <c r="Z277" s="16" t="str">
        <f>CONCATENATE(Table69[[#This Row],[Column1]]," ",Table69[[#This Row],[Column2]]," ",Table69[[#This Row],[Column3]])</f>
        <v>11⁄8–8 UN 2A</v>
      </c>
      <c r="AA277" s="16">
        <f t="shared" si="72"/>
        <v>2.0999999999999999E-3</v>
      </c>
      <c r="AB277" s="16">
        <f t="shared" si="73"/>
        <v>1.1229</v>
      </c>
      <c r="AC277" s="16">
        <f t="shared" si="74"/>
        <v>1.1079000000000001</v>
      </c>
      <c r="AD277" s="16">
        <f t="shared" si="75"/>
        <v>1.1004</v>
      </c>
      <c r="AE277" s="16">
        <f t="shared" si="76"/>
        <v>1.0417000000000001</v>
      </c>
      <c r="AF277" s="16">
        <f t="shared" si="77"/>
        <v>1.0347999999999999</v>
      </c>
      <c r="AG277" s="16">
        <f t="shared" si="78"/>
        <v>0.97409999999999997</v>
      </c>
      <c r="AH277" s="16" t="str">
        <f t="shared" si="79"/>
        <v>2B</v>
      </c>
      <c r="AI277" s="16">
        <f t="shared" si="80"/>
        <v>0.99</v>
      </c>
      <c r="AJ277" s="16">
        <f t="shared" si="81"/>
        <v>1.0149999999999999</v>
      </c>
      <c r="AK277" s="16">
        <f t="shared" si="82"/>
        <v>1.0438000000000001</v>
      </c>
      <c r="AL277" s="16">
        <f t="shared" si="83"/>
        <v>1.0528</v>
      </c>
      <c r="AM277" s="16">
        <f t="shared" si="84"/>
        <v>1.125</v>
      </c>
      <c r="AR277" s="17"/>
      <c r="AS277" s="77"/>
    </row>
    <row r="278" spans="3:45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5"/>
        <v>0</v>
      </c>
      <c r="U278" s="16">
        <f t="shared" si="85"/>
        <v>0</v>
      </c>
      <c r="W278" s="16" t="str">
        <f t="shared" si="69"/>
        <v>11⁄8–8</v>
      </c>
      <c r="X278" s="16" t="str">
        <f t="shared" si="70"/>
        <v>UN</v>
      </c>
      <c r="Y278" s="16" t="str">
        <f t="shared" si="71"/>
        <v>3A</v>
      </c>
      <c r="Z278" s="16" t="str">
        <f>CONCATENATE(Table69[[#This Row],[Column1]]," ",Table69[[#This Row],[Column2]]," ",Table69[[#This Row],[Column3]])</f>
        <v>11⁄8–8 UN 3A</v>
      </c>
      <c r="AA278" s="16">
        <f t="shared" si="72"/>
        <v>0</v>
      </c>
      <c r="AB278" s="16">
        <f t="shared" si="73"/>
        <v>1.125</v>
      </c>
      <c r="AC278" s="16">
        <f t="shared" si="74"/>
        <v>1.1100000000000001</v>
      </c>
      <c r="AD278" s="16" t="str">
        <f t="shared" si="75"/>
        <v>—</v>
      </c>
      <c r="AE278" s="16">
        <f t="shared" si="76"/>
        <v>1.0438000000000001</v>
      </c>
      <c r="AF278" s="16">
        <f t="shared" si="77"/>
        <v>1.0386</v>
      </c>
      <c r="AG278" s="16">
        <f t="shared" si="78"/>
        <v>0.97619999999999996</v>
      </c>
      <c r="AH278" s="16" t="str">
        <f t="shared" si="79"/>
        <v>3B</v>
      </c>
      <c r="AI278" s="16">
        <f t="shared" si="80"/>
        <v>0.99</v>
      </c>
      <c r="AJ278" s="16">
        <f t="shared" si="81"/>
        <v>1.0046999999999999</v>
      </c>
      <c r="AK278" s="16">
        <f t="shared" si="82"/>
        <v>1.0438000000000001</v>
      </c>
      <c r="AL278" s="16">
        <f t="shared" si="83"/>
        <v>1.0505</v>
      </c>
      <c r="AM278" s="16">
        <f t="shared" si="84"/>
        <v>1.125</v>
      </c>
      <c r="AR278" s="17"/>
      <c r="AS278" s="77"/>
    </row>
    <row r="279" spans="3:45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5"/>
        <v>11⁄8–10</v>
      </c>
      <c r="U279" s="16" t="str">
        <f t="shared" si="85"/>
        <v>UNS</v>
      </c>
      <c r="W279" s="16" t="str">
        <f t="shared" si="69"/>
        <v>11⁄8–10</v>
      </c>
      <c r="X279" s="16" t="str">
        <f t="shared" si="70"/>
        <v>UNS</v>
      </c>
      <c r="Y279" s="16" t="str">
        <f t="shared" si="71"/>
        <v>2A</v>
      </c>
      <c r="Z279" s="16" t="str">
        <f>CONCATENATE(Table69[[#This Row],[Column1]]," ",Table69[[#This Row],[Column2]]," ",Table69[[#This Row],[Column3]])</f>
        <v>11⁄8–10 UNS 2A</v>
      </c>
      <c r="AA279" s="16">
        <f t="shared" si="72"/>
        <v>1.8E-3</v>
      </c>
      <c r="AB279" s="16">
        <f t="shared" si="73"/>
        <v>1.1232</v>
      </c>
      <c r="AC279" s="16">
        <f t="shared" si="74"/>
        <v>1.1103000000000001</v>
      </c>
      <c r="AD279" s="16" t="str">
        <f t="shared" si="75"/>
        <v>—</v>
      </c>
      <c r="AE279" s="16">
        <f t="shared" si="76"/>
        <v>1.0582</v>
      </c>
      <c r="AF279" s="16">
        <f t="shared" si="77"/>
        <v>1.052</v>
      </c>
      <c r="AG279" s="16">
        <f t="shared" si="78"/>
        <v>1.0042</v>
      </c>
      <c r="AH279" s="16" t="str">
        <f t="shared" si="79"/>
        <v>2B</v>
      </c>
      <c r="AI279" s="16">
        <f t="shared" si="80"/>
        <v>1.0169999999999999</v>
      </c>
      <c r="AJ279" s="16">
        <f t="shared" si="81"/>
        <v>1.038</v>
      </c>
      <c r="AK279" s="16">
        <f t="shared" si="82"/>
        <v>1.06</v>
      </c>
      <c r="AL279" s="16">
        <f t="shared" si="83"/>
        <v>1.0680000000000001</v>
      </c>
      <c r="AM279" s="16">
        <f t="shared" si="84"/>
        <v>1.125</v>
      </c>
      <c r="AR279" s="17"/>
      <c r="AS279" s="77"/>
    </row>
    <row r="280" spans="3:45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5"/>
        <v>11⁄8–12</v>
      </c>
      <c r="U280" s="16" t="str">
        <f t="shared" si="85"/>
        <v>UNF</v>
      </c>
      <c r="W280" s="16" t="str">
        <f t="shared" si="69"/>
        <v>11⁄8–12</v>
      </c>
      <c r="X280" s="16" t="str">
        <f t="shared" si="70"/>
        <v>UNF</v>
      </c>
      <c r="Y280" s="16" t="str">
        <f t="shared" si="71"/>
        <v>1A</v>
      </c>
      <c r="Z280" s="16" t="str">
        <f>CONCATENATE(Table69[[#This Row],[Column1]]," ",Table69[[#This Row],[Column2]]," ",Table69[[#This Row],[Column3]])</f>
        <v>11⁄8–12 UNF 1A</v>
      </c>
      <c r="AA280" s="16">
        <f t="shared" si="72"/>
        <v>1.8E-3</v>
      </c>
      <c r="AB280" s="16">
        <f t="shared" si="73"/>
        <v>1.1232</v>
      </c>
      <c r="AC280" s="16">
        <f t="shared" si="74"/>
        <v>1.1060000000000001</v>
      </c>
      <c r="AD280" s="16" t="str">
        <f t="shared" si="75"/>
        <v>—</v>
      </c>
      <c r="AE280" s="16">
        <f t="shared" si="76"/>
        <v>1.0690999999999999</v>
      </c>
      <c r="AF280" s="16">
        <f t="shared" si="77"/>
        <v>1.0601</v>
      </c>
      <c r="AG280" s="16">
        <f t="shared" si="78"/>
        <v>1.024</v>
      </c>
      <c r="AH280" s="16" t="str">
        <f t="shared" si="79"/>
        <v>1B</v>
      </c>
      <c r="AI280" s="16">
        <f t="shared" si="80"/>
        <v>1.0349999999999999</v>
      </c>
      <c r="AJ280" s="16">
        <f t="shared" si="81"/>
        <v>1.0529999999999999</v>
      </c>
      <c r="AK280" s="16">
        <f t="shared" si="82"/>
        <v>1.0709</v>
      </c>
      <c r="AL280" s="16">
        <f t="shared" si="83"/>
        <v>1.0826</v>
      </c>
      <c r="AM280" s="16">
        <f t="shared" si="84"/>
        <v>1.125</v>
      </c>
      <c r="AR280" s="17"/>
      <c r="AS280" s="77"/>
    </row>
    <row r="281" spans="3:45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5"/>
        <v>0</v>
      </c>
      <c r="U281" s="16">
        <f t="shared" si="85"/>
        <v>0</v>
      </c>
      <c r="W281" s="16" t="str">
        <f t="shared" si="69"/>
        <v>11⁄8–12</v>
      </c>
      <c r="X281" s="16" t="str">
        <f t="shared" si="70"/>
        <v>UNF</v>
      </c>
      <c r="Y281" s="16" t="str">
        <f t="shared" si="71"/>
        <v>2A</v>
      </c>
      <c r="Z281" s="16" t="str">
        <f>CONCATENATE(Table69[[#This Row],[Column1]]," ",Table69[[#This Row],[Column2]]," ",Table69[[#This Row],[Column3]])</f>
        <v>11⁄8–12 UNF 2A</v>
      </c>
      <c r="AA281" s="16">
        <f t="shared" si="72"/>
        <v>1.8E-3</v>
      </c>
      <c r="AB281" s="16">
        <f t="shared" si="73"/>
        <v>1.1232</v>
      </c>
      <c r="AC281" s="16">
        <f t="shared" si="74"/>
        <v>1.1117999999999999</v>
      </c>
      <c r="AD281" s="16" t="str">
        <f t="shared" si="75"/>
        <v>—</v>
      </c>
      <c r="AE281" s="16">
        <f t="shared" si="76"/>
        <v>1.0690999999999999</v>
      </c>
      <c r="AF281" s="16">
        <f t="shared" si="77"/>
        <v>1.0630999999999999</v>
      </c>
      <c r="AG281" s="16">
        <f t="shared" si="78"/>
        <v>1.024</v>
      </c>
      <c r="AH281" s="16" t="str">
        <f t="shared" si="79"/>
        <v>2B</v>
      </c>
      <c r="AI281" s="16">
        <f t="shared" si="80"/>
        <v>1.0349999999999999</v>
      </c>
      <c r="AJ281" s="16">
        <f t="shared" si="81"/>
        <v>1.0529999999999999</v>
      </c>
      <c r="AK281" s="16">
        <f t="shared" si="82"/>
        <v>1.0709</v>
      </c>
      <c r="AL281" s="16">
        <f t="shared" si="83"/>
        <v>1.0787</v>
      </c>
      <c r="AM281" s="16">
        <f t="shared" si="84"/>
        <v>1.125</v>
      </c>
      <c r="AR281" s="17"/>
      <c r="AS281" s="77"/>
    </row>
    <row r="282" spans="3:45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5"/>
        <v>0</v>
      </c>
      <c r="U282" s="16">
        <f t="shared" si="85"/>
        <v>0</v>
      </c>
      <c r="W282" s="16" t="str">
        <f t="shared" si="69"/>
        <v>11⁄8–12</v>
      </c>
      <c r="X282" s="16" t="str">
        <f t="shared" si="70"/>
        <v>UNF</v>
      </c>
      <c r="Y282" s="16" t="str">
        <f t="shared" si="71"/>
        <v>3A</v>
      </c>
      <c r="Z282" s="16" t="str">
        <f>CONCATENATE(Table69[[#This Row],[Column1]]," ",Table69[[#This Row],[Column2]]," ",Table69[[#This Row],[Column3]])</f>
        <v>11⁄8–12 UNF 3A</v>
      </c>
      <c r="AA282" s="16">
        <f t="shared" si="72"/>
        <v>0</v>
      </c>
      <c r="AB282" s="16">
        <f t="shared" si="73"/>
        <v>1.125</v>
      </c>
      <c r="AC282" s="16">
        <f t="shared" si="74"/>
        <v>1.1135999999999999</v>
      </c>
      <c r="AD282" s="16" t="str">
        <f t="shared" si="75"/>
        <v>—</v>
      </c>
      <c r="AE282" s="16">
        <f t="shared" si="76"/>
        <v>1.0709</v>
      </c>
      <c r="AF282" s="16">
        <f t="shared" si="77"/>
        <v>1.0664</v>
      </c>
      <c r="AG282" s="16">
        <f t="shared" si="78"/>
        <v>1.0258</v>
      </c>
      <c r="AH282" s="16" t="str">
        <f t="shared" si="79"/>
        <v>3B</v>
      </c>
      <c r="AI282" s="16">
        <f t="shared" si="80"/>
        <v>1.0349999999999999</v>
      </c>
      <c r="AJ282" s="16">
        <f t="shared" si="81"/>
        <v>1.0448</v>
      </c>
      <c r="AK282" s="16">
        <f t="shared" si="82"/>
        <v>1.0709</v>
      </c>
      <c r="AL282" s="16">
        <f t="shared" si="83"/>
        <v>1.0768</v>
      </c>
      <c r="AM282" s="16">
        <f t="shared" si="84"/>
        <v>1.125</v>
      </c>
      <c r="AR282" s="17"/>
      <c r="AS282" s="77"/>
    </row>
    <row r="283" spans="3:45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si="85"/>
        <v>11⁄8–14</v>
      </c>
      <c r="U283" s="16" t="str">
        <f t="shared" si="85"/>
        <v>UNS</v>
      </c>
      <c r="W283" s="16" t="str">
        <f t="shared" si="69"/>
        <v>11⁄8–14</v>
      </c>
      <c r="X283" s="16" t="str">
        <f t="shared" si="70"/>
        <v>UNS</v>
      </c>
      <c r="Y283" s="16" t="str">
        <f t="shared" si="71"/>
        <v>2A</v>
      </c>
      <c r="Z283" s="16" t="str">
        <f>CONCATENATE(Table69[[#This Row],[Column1]]," ",Table69[[#This Row],[Column2]]," ",Table69[[#This Row],[Column3]])</f>
        <v>11⁄8–14 UNS 2A</v>
      </c>
      <c r="AA283" s="16">
        <f t="shared" si="72"/>
        <v>1.6000000000000001E-3</v>
      </c>
      <c r="AB283" s="16">
        <f t="shared" si="73"/>
        <v>1.1234</v>
      </c>
      <c r="AC283" s="16">
        <f t="shared" si="74"/>
        <v>1.1131</v>
      </c>
      <c r="AD283" s="16" t="str">
        <f t="shared" si="75"/>
        <v>—</v>
      </c>
      <c r="AE283" s="16">
        <f t="shared" si="76"/>
        <v>1.077</v>
      </c>
      <c r="AF283" s="16">
        <f t="shared" si="77"/>
        <v>1.0717000000000001</v>
      </c>
      <c r="AG283" s="16">
        <f t="shared" si="78"/>
        <v>1.0384</v>
      </c>
      <c r="AH283" s="16" t="str">
        <f t="shared" si="79"/>
        <v>2B</v>
      </c>
      <c r="AI283" s="16">
        <f t="shared" si="80"/>
        <v>1.048</v>
      </c>
      <c r="AJ283" s="16">
        <f t="shared" si="81"/>
        <v>1.0640000000000001</v>
      </c>
      <c r="AK283" s="16">
        <f t="shared" si="82"/>
        <v>1.0786</v>
      </c>
      <c r="AL283" s="16">
        <f t="shared" si="83"/>
        <v>1.0854999999999999</v>
      </c>
      <c r="AM283" s="16">
        <f t="shared" si="84"/>
        <v>1.125</v>
      </c>
      <c r="AR283" s="17"/>
      <c r="AS283" s="77"/>
    </row>
    <row r="284" spans="3:45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85"/>
        <v>11⁄8–16</v>
      </c>
      <c r="U284" s="16" t="str">
        <f t="shared" si="85"/>
        <v>UN</v>
      </c>
      <c r="W284" s="16" t="str">
        <f t="shared" si="69"/>
        <v>11⁄8–16</v>
      </c>
      <c r="X284" s="16" t="str">
        <f t="shared" si="70"/>
        <v>UN</v>
      </c>
      <c r="Y284" s="16" t="str">
        <f t="shared" si="71"/>
        <v>2A</v>
      </c>
      <c r="Z284" s="16" t="str">
        <f>CONCATENATE(Table69[[#This Row],[Column1]]," ",Table69[[#This Row],[Column2]]," ",Table69[[#This Row],[Column3]])</f>
        <v>11⁄8–16 UN 2A</v>
      </c>
      <c r="AA284" s="16">
        <f t="shared" si="72"/>
        <v>1.5E-3</v>
      </c>
      <c r="AB284" s="16">
        <f t="shared" si="73"/>
        <v>1.1234999999999999</v>
      </c>
      <c r="AC284" s="16">
        <f t="shared" si="74"/>
        <v>1.1141000000000001</v>
      </c>
      <c r="AD284" s="16" t="str">
        <f t="shared" si="75"/>
        <v>—</v>
      </c>
      <c r="AE284" s="16">
        <f t="shared" si="76"/>
        <v>1.0829</v>
      </c>
      <c r="AF284" s="16">
        <f t="shared" si="77"/>
        <v>1.0779000000000001</v>
      </c>
      <c r="AG284" s="16">
        <f t="shared" si="78"/>
        <v>1.0489999999999999</v>
      </c>
      <c r="AH284" s="16" t="str">
        <f t="shared" si="79"/>
        <v>2B</v>
      </c>
      <c r="AI284" s="16">
        <f t="shared" si="80"/>
        <v>1.0569999999999999</v>
      </c>
      <c r="AJ284" s="16">
        <f t="shared" si="81"/>
        <v>1.071</v>
      </c>
      <c r="AK284" s="16">
        <f t="shared" si="82"/>
        <v>1.0844</v>
      </c>
      <c r="AL284" s="16">
        <f t="shared" si="83"/>
        <v>1.0909</v>
      </c>
      <c r="AM284" s="16">
        <f t="shared" si="84"/>
        <v>1.125</v>
      </c>
      <c r="AR284" s="17"/>
      <c r="AS284" s="77"/>
    </row>
    <row r="285" spans="3:45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85"/>
        <v>0</v>
      </c>
      <c r="U285" s="16">
        <f t="shared" si="85"/>
        <v>0</v>
      </c>
      <c r="W285" s="16" t="str">
        <f t="shared" si="69"/>
        <v>11⁄8–16</v>
      </c>
      <c r="X285" s="16" t="str">
        <f t="shared" si="70"/>
        <v>UN</v>
      </c>
      <c r="Y285" s="16" t="str">
        <f t="shared" si="71"/>
        <v>3A</v>
      </c>
      <c r="Z285" s="16" t="str">
        <f>CONCATENATE(Table69[[#This Row],[Column1]]," ",Table69[[#This Row],[Column2]]," ",Table69[[#This Row],[Column3]])</f>
        <v>11⁄8–16 UN 3A</v>
      </c>
      <c r="AA285" s="16">
        <f t="shared" si="72"/>
        <v>0</v>
      </c>
      <c r="AB285" s="16">
        <f t="shared" si="73"/>
        <v>1.125</v>
      </c>
      <c r="AC285" s="16">
        <f t="shared" si="74"/>
        <v>1.1155999999999999</v>
      </c>
      <c r="AD285" s="16" t="str">
        <f t="shared" si="75"/>
        <v>—</v>
      </c>
      <c r="AE285" s="16">
        <f t="shared" si="76"/>
        <v>1.0844</v>
      </c>
      <c r="AF285" s="16">
        <f t="shared" si="77"/>
        <v>1.0807</v>
      </c>
      <c r="AG285" s="16">
        <f t="shared" si="78"/>
        <v>1.0505</v>
      </c>
      <c r="AH285" s="16" t="str">
        <f t="shared" si="79"/>
        <v>3B</v>
      </c>
      <c r="AI285" s="16">
        <f t="shared" si="80"/>
        <v>1.0569999999999999</v>
      </c>
      <c r="AJ285" s="16">
        <f t="shared" si="81"/>
        <v>1.0658000000000001</v>
      </c>
      <c r="AK285" s="16">
        <f t="shared" si="82"/>
        <v>1.0844</v>
      </c>
      <c r="AL285" s="16">
        <f t="shared" si="83"/>
        <v>1.0892999999999999</v>
      </c>
      <c r="AM285" s="16">
        <f t="shared" si="84"/>
        <v>1.125</v>
      </c>
      <c r="AR285" s="17"/>
      <c r="AS285" s="77"/>
    </row>
    <row r="286" spans="3:45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85"/>
        <v>11⁄8–18</v>
      </c>
      <c r="U286" s="16" t="str">
        <f t="shared" si="85"/>
        <v>UNEF</v>
      </c>
      <c r="W286" s="16" t="str">
        <f t="shared" si="69"/>
        <v>11⁄8–18</v>
      </c>
      <c r="X286" s="16" t="str">
        <f t="shared" si="70"/>
        <v>UNEF</v>
      </c>
      <c r="Y286" s="16" t="str">
        <f t="shared" si="71"/>
        <v>2A</v>
      </c>
      <c r="Z286" s="16" t="str">
        <f>CONCATENATE(Table69[[#This Row],[Column1]]," ",Table69[[#This Row],[Column2]]," ",Table69[[#This Row],[Column3]])</f>
        <v>11⁄8–18 UNEF 2A</v>
      </c>
      <c r="AA286" s="16">
        <f t="shared" si="72"/>
        <v>1.4E-3</v>
      </c>
      <c r="AB286" s="16">
        <f t="shared" si="73"/>
        <v>1.1235999999999999</v>
      </c>
      <c r="AC286" s="16">
        <f t="shared" si="74"/>
        <v>1.1149</v>
      </c>
      <c r="AD286" s="16" t="str">
        <f t="shared" si="75"/>
        <v>—</v>
      </c>
      <c r="AE286" s="16">
        <f t="shared" si="76"/>
        <v>1.0874999999999999</v>
      </c>
      <c r="AF286" s="16">
        <f t="shared" si="77"/>
        <v>1.0828</v>
      </c>
      <c r="AG286" s="16">
        <f t="shared" si="78"/>
        <v>1.0575000000000001</v>
      </c>
      <c r="AH286" s="16" t="str">
        <f t="shared" si="79"/>
        <v>2B</v>
      </c>
      <c r="AI286" s="16">
        <f t="shared" si="80"/>
        <v>1.0649999999999999</v>
      </c>
      <c r="AJ286" s="16">
        <f t="shared" si="81"/>
        <v>1.0780000000000001</v>
      </c>
      <c r="AK286" s="16">
        <f t="shared" si="82"/>
        <v>1.0889</v>
      </c>
      <c r="AL286" s="16">
        <f t="shared" si="83"/>
        <v>1.0951</v>
      </c>
      <c r="AM286" s="16">
        <f t="shared" si="84"/>
        <v>1.125</v>
      </c>
      <c r="AR286" s="17"/>
      <c r="AS286" s="77"/>
    </row>
    <row r="287" spans="3:45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85"/>
        <v>0</v>
      </c>
      <c r="U287" s="16">
        <f t="shared" si="85"/>
        <v>0</v>
      </c>
      <c r="W287" s="16" t="str">
        <f t="shared" si="69"/>
        <v>11⁄8–18</v>
      </c>
      <c r="X287" s="16" t="str">
        <f t="shared" si="70"/>
        <v>UNEF</v>
      </c>
      <c r="Y287" s="16" t="str">
        <f t="shared" si="71"/>
        <v>3A</v>
      </c>
      <c r="Z287" s="16" t="str">
        <f>CONCATENATE(Table69[[#This Row],[Column1]]," ",Table69[[#This Row],[Column2]]," ",Table69[[#This Row],[Column3]])</f>
        <v>11⁄8–18 UNEF 3A</v>
      </c>
      <c r="AA287" s="16">
        <f t="shared" si="72"/>
        <v>0</v>
      </c>
      <c r="AB287" s="16">
        <f t="shared" si="73"/>
        <v>1.125</v>
      </c>
      <c r="AC287" s="16">
        <f t="shared" si="74"/>
        <v>1.1163000000000001</v>
      </c>
      <c r="AD287" s="16" t="str">
        <f t="shared" si="75"/>
        <v>—</v>
      </c>
      <c r="AE287" s="16">
        <f t="shared" si="76"/>
        <v>1.0889</v>
      </c>
      <c r="AF287" s="16">
        <f t="shared" si="77"/>
        <v>1.0852999999999999</v>
      </c>
      <c r="AG287" s="16">
        <f t="shared" si="78"/>
        <v>1.0589</v>
      </c>
      <c r="AH287" s="16" t="str">
        <f t="shared" si="79"/>
        <v>3B</v>
      </c>
      <c r="AI287" s="16">
        <f t="shared" si="80"/>
        <v>1.0649999999999999</v>
      </c>
      <c r="AJ287" s="16">
        <f t="shared" si="81"/>
        <v>1.073</v>
      </c>
      <c r="AK287" s="16">
        <f t="shared" si="82"/>
        <v>1.0889</v>
      </c>
      <c r="AL287" s="16">
        <f t="shared" si="83"/>
        <v>1.0934999999999999</v>
      </c>
      <c r="AM287" s="16">
        <f t="shared" si="84"/>
        <v>1.125</v>
      </c>
      <c r="AR287" s="17"/>
      <c r="AS287" s="77"/>
    </row>
    <row r="288" spans="3:45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85"/>
        <v>11⁄8–20</v>
      </c>
      <c r="U288" s="16" t="str">
        <f t="shared" si="85"/>
        <v>UN</v>
      </c>
      <c r="W288" s="16" t="str">
        <f t="shared" si="69"/>
        <v>11⁄8–20</v>
      </c>
      <c r="X288" s="16" t="str">
        <f t="shared" si="70"/>
        <v>UN</v>
      </c>
      <c r="Y288" s="16" t="str">
        <f t="shared" si="71"/>
        <v>2A</v>
      </c>
      <c r="Z288" s="16" t="str">
        <f>CONCATENATE(Table69[[#This Row],[Column1]]," ",Table69[[#This Row],[Column2]]," ",Table69[[#This Row],[Column3]])</f>
        <v>11⁄8–20 UN 2A</v>
      </c>
      <c r="AA288" s="16">
        <f t="shared" si="72"/>
        <v>1.4E-3</v>
      </c>
      <c r="AB288" s="16">
        <f t="shared" si="73"/>
        <v>1.1235999999999999</v>
      </c>
      <c r="AC288" s="16">
        <f t="shared" si="74"/>
        <v>1.1154999999999999</v>
      </c>
      <c r="AD288" s="16" t="str">
        <f t="shared" si="75"/>
        <v>—</v>
      </c>
      <c r="AE288" s="16">
        <f t="shared" si="76"/>
        <v>1.0911</v>
      </c>
      <c r="AF288" s="16">
        <f t="shared" si="77"/>
        <v>1.0866</v>
      </c>
      <c r="AG288" s="16">
        <f t="shared" si="78"/>
        <v>1.0641</v>
      </c>
      <c r="AH288" s="16" t="str">
        <f t="shared" si="79"/>
        <v>2B</v>
      </c>
      <c r="AI288" s="16">
        <f t="shared" si="80"/>
        <v>1.071</v>
      </c>
      <c r="AJ288" s="16">
        <f t="shared" si="81"/>
        <v>1.0820000000000001</v>
      </c>
      <c r="AK288" s="16">
        <f t="shared" si="82"/>
        <v>1.0925</v>
      </c>
      <c r="AL288" s="16">
        <f t="shared" si="83"/>
        <v>1.0984</v>
      </c>
      <c r="AM288" s="16">
        <f t="shared" si="84"/>
        <v>1.125</v>
      </c>
      <c r="AR288" s="17"/>
      <c r="AS288" s="77"/>
    </row>
    <row r="289" spans="3:45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85"/>
        <v>0</v>
      </c>
      <c r="U289" s="16">
        <f t="shared" si="85"/>
        <v>0</v>
      </c>
      <c r="W289" s="16" t="str">
        <f t="shared" si="69"/>
        <v>11⁄8–20</v>
      </c>
      <c r="X289" s="16" t="str">
        <f t="shared" si="70"/>
        <v>UN</v>
      </c>
      <c r="Y289" s="16" t="str">
        <f t="shared" si="71"/>
        <v>3A</v>
      </c>
      <c r="Z289" s="16" t="str">
        <f>CONCATENATE(Table69[[#This Row],[Column1]]," ",Table69[[#This Row],[Column2]]," ",Table69[[#This Row],[Column3]])</f>
        <v>11⁄8–20 UN 3A</v>
      </c>
      <c r="AA289" s="16">
        <f t="shared" si="72"/>
        <v>0</v>
      </c>
      <c r="AB289" s="16">
        <f t="shared" si="73"/>
        <v>1.125</v>
      </c>
      <c r="AC289" s="16">
        <f t="shared" si="74"/>
        <v>1.1169</v>
      </c>
      <c r="AD289" s="16" t="str">
        <f t="shared" si="75"/>
        <v>—</v>
      </c>
      <c r="AE289" s="16">
        <f t="shared" si="76"/>
        <v>1.0925</v>
      </c>
      <c r="AF289" s="16">
        <f t="shared" si="77"/>
        <v>1.0891</v>
      </c>
      <c r="AG289" s="16">
        <f t="shared" si="78"/>
        <v>1.0654999999999999</v>
      </c>
      <c r="AH289" s="16" t="str">
        <f t="shared" si="79"/>
        <v>3B</v>
      </c>
      <c r="AI289" s="16">
        <f t="shared" si="80"/>
        <v>1.071</v>
      </c>
      <c r="AJ289" s="16">
        <f t="shared" si="81"/>
        <v>1.0787</v>
      </c>
      <c r="AK289" s="16">
        <f t="shared" si="82"/>
        <v>1.0925</v>
      </c>
      <c r="AL289" s="16">
        <f t="shared" si="83"/>
        <v>1.0969</v>
      </c>
      <c r="AM289" s="16">
        <f t="shared" si="84"/>
        <v>1.125</v>
      </c>
      <c r="AR289" s="17"/>
      <c r="AS289" s="77"/>
    </row>
    <row r="290" spans="3:45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85"/>
        <v>11⁄8–24</v>
      </c>
      <c r="U290" s="16" t="str">
        <f t="shared" si="85"/>
        <v>UNS</v>
      </c>
      <c r="W290" s="16" t="str">
        <f t="shared" si="69"/>
        <v>11⁄8–24</v>
      </c>
      <c r="X290" s="16" t="str">
        <f t="shared" si="70"/>
        <v>UNS</v>
      </c>
      <c r="Y290" s="16" t="str">
        <f t="shared" si="71"/>
        <v>2A</v>
      </c>
      <c r="Z290" s="16" t="str">
        <f>CONCATENATE(Table69[[#This Row],[Column1]]," ",Table69[[#This Row],[Column2]]," ",Table69[[#This Row],[Column3]])</f>
        <v>11⁄8–24 UNS 2A</v>
      </c>
      <c r="AA290" s="16">
        <f t="shared" si="72"/>
        <v>1.2999999999999999E-3</v>
      </c>
      <c r="AB290" s="16">
        <f t="shared" si="73"/>
        <v>1.1236999999999999</v>
      </c>
      <c r="AC290" s="16">
        <f t="shared" si="74"/>
        <v>1.1165</v>
      </c>
      <c r="AD290" s="16" t="str">
        <f t="shared" si="75"/>
        <v>—</v>
      </c>
      <c r="AE290" s="16">
        <f t="shared" si="76"/>
        <v>1.0966</v>
      </c>
      <c r="AF290" s="16">
        <f t="shared" si="77"/>
        <v>1.0924</v>
      </c>
      <c r="AG290" s="16">
        <f t="shared" si="78"/>
        <v>1.0742</v>
      </c>
      <c r="AH290" s="16" t="str">
        <f t="shared" si="79"/>
        <v>2B</v>
      </c>
      <c r="AI290" s="16">
        <f t="shared" si="80"/>
        <v>1.08</v>
      </c>
      <c r="AJ290" s="16">
        <f t="shared" si="81"/>
        <v>1.0900000000000001</v>
      </c>
      <c r="AK290" s="16">
        <f t="shared" si="82"/>
        <v>1.0979000000000001</v>
      </c>
      <c r="AL290" s="16">
        <f t="shared" si="83"/>
        <v>1.1033999999999999</v>
      </c>
      <c r="AM290" s="16">
        <f t="shared" si="84"/>
        <v>1.125</v>
      </c>
      <c r="AR290" s="17"/>
      <c r="AS290" s="77"/>
    </row>
    <row r="291" spans="3:45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85"/>
        <v>11⁄8–28</v>
      </c>
      <c r="U291" s="16" t="str">
        <f t="shared" si="85"/>
        <v>UN</v>
      </c>
      <c r="W291" s="16" t="str">
        <f t="shared" si="69"/>
        <v>11⁄8–28</v>
      </c>
      <c r="X291" s="16" t="str">
        <f t="shared" si="70"/>
        <v>UN</v>
      </c>
      <c r="Y291" s="16" t="str">
        <f t="shared" si="71"/>
        <v>2A</v>
      </c>
      <c r="Z291" s="16" t="str">
        <f>CONCATENATE(Table69[[#This Row],[Column1]]," ",Table69[[#This Row],[Column2]]," ",Table69[[#This Row],[Column3]])</f>
        <v>11⁄8–28 UN 2A</v>
      </c>
      <c r="AA291" s="16">
        <f t="shared" si="72"/>
        <v>1.1999999999999999E-3</v>
      </c>
      <c r="AB291" s="16">
        <f t="shared" si="73"/>
        <v>1.1237999999999999</v>
      </c>
      <c r="AC291" s="16">
        <f t="shared" si="74"/>
        <v>1.1173</v>
      </c>
      <c r="AD291" s="16" t="str">
        <f t="shared" si="75"/>
        <v>—</v>
      </c>
      <c r="AE291" s="16">
        <f t="shared" si="76"/>
        <v>1.1006</v>
      </c>
      <c r="AF291" s="16">
        <f t="shared" si="77"/>
        <v>1.0966</v>
      </c>
      <c r="AG291" s="16">
        <f t="shared" si="78"/>
        <v>1.0811999999999999</v>
      </c>
      <c r="AH291" s="16" t="str">
        <f t="shared" si="79"/>
        <v>2B</v>
      </c>
      <c r="AI291" s="16">
        <f t="shared" si="80"/>
        <v>1.0860000000000001</v>
      </c>
      <c r="AJ291" s="16">
        <f t="shared" si="81"/>
        <v>1.095</v>
      </c>
      <c r="AK291" s="16">
        <f t="shared" si="82"/>
        <v>1.1017999999999999</v>
      </c>
      <c r="AL291" s="16">
        <f t="shared" si="83"/>
        <v>1.107</v>
      </c>
      <c r="AM291" s="16">
        <f t="shared" si="84"/>
        <v>1.125</v>
      </c>
      <c r="AR291" s="17"/>
      <c r="AS291" s="77"/>
    </row>
    <row r="292" spans="3:45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85"/>
        <v>0</v>
      </c>
      <c r="U292" s="16">
        <f t="shared" si="85"/>
        <v>0</v>
      </c>
      <c r="W292" s="16" t="str">
        <f t="shared" si="69"/>
        <v>11⁄8–28</v>
      </c>
      <c r="X292" s="16" t="str">
        <f t="shared" si="70"/>
        <v>UN</v>
      </c>
      <c r="Y292" s="16" t="str">
        <f t="shared" si="71"/>
        <v>3A</v>
      </c>
      <c r="Z292" s="16" t="str">
        <f>CONCATENATE(Table69[[#This Row],[Column1]]," ",Table69[[#This Row],[Column2]]," ",Table69[[#This Row],[Column3]])</f>
        <v>11⁄8–28 UN 3A</v>
      </c>
      <c r="AA292" s="16">
        <f t="shared" si="72"/>
        <v>0</v>
      </c>
      <c r="AB292" s="16">
        <f t="shared" si="73"/>
        <v>1.125</v>
      </c>
      <c r="AC292" s="16">
        <f t="shared" si="74"/>
        <v>1.1185</v>
      </c>
      <c r="AD292" s="16" t="str">
        <f t="shared" si="75"/>
        <v>—</v>
      </c>
      <c r="AE292" s="16">
        <f t="shared" si="76"/>
        <v>1.1017999999999999</v>
      </c>
      <c r="AF292" s="16">
        <f t="shared" si="77"/>
        <v>1.0988</v>
      </c>
      <c r="AG292" s="16">
        <f t="shared" si="78"/>
        <v>1.0824</v>
      </c>
      <c r="AH292" s="16" t="str">
        <f t="shared" si="79"/>
        <v>3B</v>
      </c>
      <c r="AI292" s="16">
        <f t="shared" si="80"/>
        <v>1.0860000000000001</v>
      </c>
      <c r="AJ292" s="16">
        <f t="shared" si="81"/>
        <v>1.0926</v>
      </c>
      <c r="AK292" s="16">
        <f t="shared" si="82"/>
        <v>1.1017999999999999</v>
      </c>
      <c r="AL292" s="16">
        <f t="shared" si="83"/>
        <v>1.1056999999999999</v>
      </c>
      <c r="AM292" s="16">
        <f t="shared" si="84"/>
        <v>1.125</v>
      </c>
      <c r="AR292" s="17"/>
      <c r="AS292" s="77"/>
    </row>
    <row r="293" spans="3:45" x14ac:dyDescent="0.25">
      <c r="C293" s="16" t="s">
        <v>705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85"/>
        <v>13⁄16–8</v>
      </c>
      <c r="U293" s="16" t="str">
        <f t="shared" si="85"/>
        <v>UN</v>
      </c>
      <c r="W293" s="16" t="str">
        <f t="shared" si="69"/>
        <v>13⁄16–8</v>
      </c>
      <c r="X293" s="16" t="str">
        <f t="shared" si="70"/>
        <v>UN</v>
      </c>
      <c r="Y293" s="16" t="str">
        <f t="shared" si="71"/>
        <v>2A</v>
      </c>
      <c r="Z293" s="16" t="str">
        <f>CONCATENATE(Table69[[#This Row],[Column1]]," ",Table69[[#This Row],[Column2]]," ",Table69[[#This Row],[Column3]])</f>
        <v>13⁄16–8 UN 2A</v>
      </c>
      <c r="AA293" s="16">
        <f t="shared" si="72"/>
        <v>2.0999999999999999E-3</v>
      </c>
      <c r="AB293" s="16">
        <f t="shared" si="73"/>
        <v>1.1854</v>
      </c>
      <c r="AC293" s="16">
        <f t="shared" si="74"/>
        <v>1.1704000000000001</v>
      </c>
      <c r="AD293" s="16" t="str">
        <f t="shared" si="75"/>
        <v>—</v>
      </c>
      <c r="AE293" s="16">
        <f t="shared" si="76"/>
        <v>1.1042000000000001</v>
      </c>
      <c r="AF293" s="16">
        <f t="shared" si="77"/>
        <v>1.0972</v>
      </c>
      <c r="AG293" s="16">
        <f t="shared" si="78"/>
        <v>1.0366</v>
      </c>
      <c r="AH293" s="16" t="str">
        <f t="shared" si="79"/>
        <v>2B</v>
      </c>
      <c r="AI293" s="16">
        <f t="shared" si="80"/>
        <v>1.052</v>
      </c>
      <c r="AJ293" s="16">
        <f t="shared" si="81"/>
        <v>1.077</v>
      </c>
      <c r="AK293" s="16">
        <f t="shared" si="82"/>
        <v>1.1063000000000001</v>
      </c>
      <c r="AL293" s="16">
        <f t="shared" si="83"/>
        <v>1.1153999999999999</v>
      </c>
      <c r="AM293" s="16">
        <f t="shared" si="84"/>
        <v>1.1875</v>
      </c>
      <c r="AR293" s="17"/>
      <c r="AS293" s="77"/>
    </row>
    <row r="294" spans="3:45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85"/>
        <v>0</v>
      </c>
      <c r="U294" s="16">
        <f t="shared" si="85"/>
        <v>0</v>
      </c>
      <c r="W294" s="16" t="str">
        <f t="shared" si="69"/>
        <v>13⁄16–8</v>
      </c>
      <c r="X294" s="16" t="str">
        <f t="shared" si="70"/>
        <v>UN</v>
      </c>
      <c r="Y294" s="16" t="str">
        <f t="shared" si="71"/>
        <v>3A</v>
      </c>
      <c r="Z294" s="16" t="str">
        <f>CONCATENATE(Table69[[#This Row],[Column1]]," ",Table69[[#This Row],[Column2]]," ",Table69[[#This Row],[Column3]])</f>
        <v>13⁄16–8 UN 3A</v>
      </c>
      <c r="AA294" s="16">
        <f t="shared" si="72"/>
        <v>0</v>
      </c>
      <c r="AB294" s="16">
        <f t="shared" si="73"/>
        <v>1.1875</v>
      </c>
      <c r="AC294" s="16">
        <f t="shared" si="74"/>
        <v>1.1725000000000001</v>
      </c>
      <c r="AD294" s="16" t="str">
        <f t="shared" si="75"/>
        <v>—</v>
      </c>
      <c r="AE294" s="16">
        <f t="shared" si="76"/>
        <v>1.1063000000000001</v>
      </c>
      <c r="AF294" s="16">
        <f t="shared" si="77"/>
        <v>1.1011</v>
      </c>
      <c r="AG294" s="16">
        <f t="shared" si="78"/>
        <v>1.0387</v>
      </c>
      <c r="AH294" s="16" t="str">
        <f t="shared" si="79"/>
        <v>3B</v>
      </c>
      <c r="AI294" s="16">
        <f t="shared" si="80"/>
        <v>1.052</v>
      </c>
      <c r="AJ294" s="16">
        <f t="shared" si="81"/>
        <v>1.0671999999999999</v>
      </c>
      <c r="AK294" s="16">
        <f t="shared" si="82"/>
        <v>1.1063000000000001</v>
      </c>
      <c r="AL294" s="16">
        <f t="shared" si="83"/>
        <v>1.1131</v>
      </c>
      <c r="AM294" s="16">
        <f t="shared" si="84"/>
        <v>1.1875</v>
      </c>
      <c r="AR294" s="17"/>
      <c r="AS294" s="77"/>
    </row>
    <row r="295" spans="3:45" x14ac:dyDescent="0.25">
      <c r="C295" s="16" t="s">
        <v>1873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85"/>
        <v>1 3⁄16–12</v>
      </c>
      <c r="U295" s="16" t="str">
        <f t="shared" si="85"/>
        <v>UN</v>
      </c>
      <c r="W295" s="16" t="str">
        <f t="shared" si="69"/>
        <v>1 3⁄16–12</v>
      </c>
      <c r="X295" s="16" t="str">
        <f t="shared" si="70"/>
        <v>UN</v>
      </c>
      <c r="Y295" s="16" t="str">
        <f t="shared" si="71"/>
        <v>2A</v>
      </c>
      <c r="Z295" s="16" t="str">
        <f>CONCATENATE(Table69[[#This Row],[Column1]]," ",Table69[[#This Row],[Column2]]," ",Table69[[#This Row],[Column3]])</f>
        <v>1 3⁄16–12 UN 2A</v>
      </c>
      <c r="AA295" s="16">
        <f t="shared" si="72"/>
        <v>1.6999999999999999E-3</v>
      </c>
      <c r="AB295" s="16">
        <f t="shared" si="73"/>
        <v>1.1858</v>
      </c>
      <c r="AC295" s="16">
        <f t="shared" si="74"/>
        <v>1.1744000000000001</v>
      </c>
      <c r="AD295" s="16" t="str">
        <f t="shared" si="75"/>
        <v>—</v>
      </c>
      <c r="AE295" s="16">
        <f t="shared" si="76"/>
        <v>1.1316999999999999</v>
      </c>
      <c r="AF295" s="16">
        <f t="shared" si="77"/>
        <v>1.1258999999999999</v>
      </c>
      <c r="AG295" s="16">
        <f t="shared" si="78"/>
        <v>1.0866</v>
      </c>
      <c r="AH295" s="16" t="str">
        <f t="shared" si="79"/>
        <v>2B</v>
      </c>
      <c r="AI295" s="16">
        <f t="shared" si="80"/>
        <v>1.097</v>
      </c>
      <c r="AJ295" s="16">
        <f t="shared" si="81"/>
        <v>1.115</v>
      </c>
      <c r="AK295" s="16">
        <f t="shared" si="82"/>
        <v>1.1334</v>
      </c>
      <c r="AL295" s="16">
        <f t="shared" si="83"/>
        <v>1.1409</v>
      </c>
      <c r="AM295" s="16">
        <f t="shared" si="84"/>
        <v>1.1875</v>
      </c>
      <c r="AR295" s="17"/>
      <c r="AS295" s="77"/>
    </row>
    <row r="296" spans="3:45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85"/>
        <v>0</v>
      </c>
      <c r="U296" s="16">
        <f t="shared" si="85"/>
        <v>0</v>
      </c>
      <c r="W296" s="16" t="str">
        <f t="shared" si="69"/>
        <v>1 3⁄16–12</v>
      </c>
      <c r="X296" s="16" t="str">
        <f t="shared" si="70"/>
        <v>UN</v>
      </c>
      <c r="Y296" s="16" t="str">
        <f t="shared" si="71"/>
        <v>3A</v>
      </c>
      <c r="Z296" s="16" t="str">
        <f>CONCATENATE(Table69[[#This Row],[Column1]]," ",Table69[[#This Row],[Column2]]," ",Table69[[#This Row],[Column3]])</f>
        <v>1 3⁄16–12 UN 3A</v>
      </c>
      <c r="AA296" s="16">
        <f t="shared" si="72"/>
        <v>0</v>
      </c>
      <c r="AB296" s="16">
        <f t="shared" si="73"/>
        <v>1.1875</v>
      </c>
      <c r="AC296" s="16">
        <f t="shared" si="74"/>
        <v>1.1760999999999999</v>
      </c>
      <c r="AD296" s="16" t="str">
        <f t="shared" si="75"/>
        <v>—</v>
      </c>
      <c r="AE296" s="16">
        <f t="shared" si="76"/>
        <v>1.1334</v>
      </c>
      <c r="AF296" s="16">
        <f t="shared" si="77"/>
        <v>1.1291</v>
      </c>
      <c r="AG296" s="16">
        <f t="shared" si="78"/>
        <v>1.0883</v>
      </c>
      <c r="AH296" s="16" t="str">
        <f t="shared" si="79"/>
        <v>3B</v>
      </c>
      <c r="AI296" s="16">
        <f t="shared" si="80"/>
        <v>1.097</v>
      </c>
      <c r="AJ296" s="16">
        <f t="shared" si="81"/>
        <v>1.1073</v>
      </c>
      <c r="AK296" s="16">
        <f t="shared" si="82"/>
        <v>1.1334</v>
      </c>
      <c r="AL296" s="16">
        <f t="shared" si="83"/>
        <v>1.139</v>
      </c>
      <c r="AM296" s="16">
        <f t="shared" si="84"/>
        <v>1.1875</v>
      </c>
      <c r="AR296" s="17"/>
      <c r="AS296" s="77"/>
    </row>
    <row r="297" spans="3:45" x14ac:dyDescent="0.25">
      <c r="C297" s="16" t="s">
        <v>1874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85"/>
        <v>1 3⁄16–16</v>
      </c>
      <c r="U297" s="16" t="str">
        <f t="shared" si="85"/>
        <v>UN</v>
      </c>
      <c r="W297" s="16" t="str">
        <f t="shared" si="69"/>
        <v>1 3⁄16–16</v>
      </c>
      <c r="X297" s="16" t="str">
        <f t="shared" si="70"/>
        <v>UN</v>
      </c>
      <c r="Y297" s="16" t="str">
        <f t="shared" si="71"/>
        <v>2A</v>
      </c>
      <c r="Z297" s="16" t="str">
        <f>CONCATENATE(Table69[[#This Row],[Column1]]," ",Table69[[#This Row],[Column2]]," ",Table69[[#This Row],[Column3]])</f>
        <v>1 3⁄16–16 UN 2A</v>
      </c>
      <c r="AA297" s="16">
        <f t="shared" si="72"/>
        <v>1.5E-3</v>
      </c>
      <c r="AB297" s="16">
        <f t="shared" si="73"/>
        <v>1.1859999999999999</v>
      </c>
      <c r="AC297" s="16">
        <f t="shared" si="74"/>
        <v>1.1766000000000001</v>
      </c>
      <c r="AD297" s="16" t="str">
        <f t="shared" si="75"/>
        <v>—</v>
      </c>
      <c r="AE297" s="16">
        <f t="shared" si="76"/>
        <v>1.1454</v>
      </c>
      <c r="AF297" s="16">
        <f t="shared" si="77"/>
        <v>1.1403000000000001</v>
      </c>
      <c r="AG297" s="16">
        <f t="shared" si="78"/>
        <v>1.1114999999999999</v>
      </c>
      <c r="AH297" s="16" t="str">
        <f t="shared" si="79"/>
        <v>2B</v>
      </c>
      <c r="AI297" s="16">
        <f t="shared" si="80"/>
        <v>1.1200000000000001</v>
      </c>
      <c r="AJ297" s="16">
        <f t="shared" si="81"/>
        <v>1.1339999999999999</v>
      </c>
      <c r="AK297" s="16">
        <f t="shared" si="82"/>
        <v>1.1469</v>
      </c>
      <c r="AL297" s="16">
        <f t="shared" si="83"/>
        <v>1.1535</v>
      </c>
      <c r="AM297" s="16">
        <f t="shared" si="84"/>
        <v>1.1875</v>
      </c>
      <c r="AR297" s="17"/>
      <c r="AS297" s="77"/>
    </row>
    <row r="298" spans="3:45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85"/>
        <v>0</v>
      </c>
      <c r="U298" s="16">
        <f t="shared" si="85"/>
        <v>0</v>
      </c>
      <c r="W298" s="16" t="str">
        <f t="shared" si="69"/>
        <v>1 3⁄16–16</v>
      </c>
      <c r="X298" s="16" t="str">
        <f t="shared" si="70"/>
        <v>UN</v>
      </c>
      <c r="Y298" s="16" t="str">
        <f t="shared" si="71"/>
        <v>3A</v>
      </c>
      <c r="Z298" s="16" t="str">
        <f>CONCATENATE(Table69[[#This Row],[Column1]]," ",Table69[[#This Row],[Column2]]," ",Table69[[#This Row],[Column3]])</f>
        <v>1 3⁄16–16 UN 3A</v>
      </c>
      <c r="AA298" s="16">
        <f t="shared" si="72"/>
        <v>0</v>
      </c>
      <c r="AB298" s="16">
        <f t="shared" si="73"/>
        <v>1.1875</v>
      </c>
      <c r="AC298" s="16">
        <f t="shared" si="74"/>
        <v>1.1780999999999999</v>
      </c>
      <c r="AD298" s="16" t="str">
        <f t="shared" si="75"/>
        <v>—</v>
      </c>
      <c r="AE298" s="16">
        <f t="shared" si="76"/>
        <v>1.1469</v>
      </c>
      <c r="AF298" s="16">
        <f t="shared" si="77"/>
        <v>1.1431</v>
      </c>
      <c r="AG298" s="16">
        <f t="shared" si="78"/>
        <v>1.113</v>
      </c>
      <c r="AH298" s="16" t="str">
        <f t="shared" si="79"/>
        <v>3B</v>
      </c>
      <c r="AI298" s="16">
        <f t="shared" si="80"/>
        <v>1.1200000000000001</v>
      </c>
      <c r="AJ298" s="16">
        <f t="shared" si="81"/>
        <v>1.1283000000000001</v>
      </c>
      <c r="AK298" s="16">
        <f t="shared" si="82"/>
        <v>1.1469</v>
      </c>
      <c r="AL298" s="16">
        <f t="shared" si="83"/>
        <v>1.1518999999999999</v>
      </c>
      <c r="AM298" s="16">
        <f t="shared" si="84"/>
        <v>1.1875</v>
      </c>
      <c r="AR298" s="17"/>
      <c r="AS298" s="77"/>
    </row>
    <row r="299" spans="3:45" x14ac:dyDescent="0.25">
      <c r="C299" s="16" t="s">
        <v>706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85"/>
        <v>13⁄16–18</v>
      </c>
      <c r="U299" s="16" t="str">
        <f t="shared" si="85"/>
        <v>UNEF</v>
      </c>
      <c r="W299" s="16" t="str">
        <f t="shared" si="69"/>
        <v>13⁄16–18</v>
      </c>
      <c r="X299" s="16" t="str">
        <f t="shared" si="70"/>
        <v>UNEF</v>
      </c>
      <c r="Y299" s="16" t="str">
        <f t="shared" si="71"/>
        <v>2A</v>
      </c>
      <c r="Z299" s="16" t="str">
        <f>CONCATENATE(Table69[[#This Row],[Column1]]," ",Table69[[#This Row],[Column2]]," ",Table69[[#This Row],[Column3]])</f>
        <v>13⁄16–18 UNEF 2A</v>
      </c>
      <c r="AA299" s="16">
        <f t="shared" si="72"/>
        <v>1.5E-3</v>
      </c>
      <c r="AB299" s="16">
        <f t="shared" si="73"/>
        <v>1.1859999999999999</v>
      </c>
      <c r="AC299" s="16">
        <f t="shared" si="74"/>
        <v>1.1773</v>
      </c>
      <c r="AD299" s="16" t="str">
        <f t="shared" si="75"/>
        <v>—</v>
      </c>
      <c r="AE299" s="16">
        <f t="shared" si="76"/>
        <v>1.1498999999999999</v>
      </c>
      <c r="AF299" s="16">
        <f t="shared" si="77"/>
        <v>1.145</v>
      </c>
      <c r="AG299" s="16">
        <f t="shared" si="78"/>
        <v>1.1198999999999999</v>
      </c>
      <c r="AH299" s="16" t="str">
        <f t="shared" si="79"/>
        <v>2B</v>
      </c>
      <c r="AI299" s="16">
        <f t="shared" si="80"/>
        <v>1.127</v>
      </c>
      <c r="AJ299" s="16">
        <f t="shared" si="81"/>
        <v>1.1399999999999999</v>
      </c>
      <c r="AK299" s="16">
        <f t="shared" si="82"/>
        <v>1.1514</v>
      </c>
      <c r="AL299" s="16">
        <f t="shared" si="83"/>
        <v>1.1577</v>
      </c>
      <c r="AM299" s="16">
        <f t="shared" si="84"/>
        <v>1.1875</v>
      </c>
      <c r="AR299" s="17"/>
      <c r="AS299" s="77"/>
    </row>
    <row r="300" spans="3:45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85"/>
        <v>0</v>
      </c>
      <c r="U300" s="16">
        <f t="shared" si="85"/>
        <v>0</v>
      </c>
      <c r="W300" s="16" t="str">
        <f t="shared" si="69"/>
        <v>13⁄16–18</v>
      </c>
      <c r="X300" s="16" t="str">
        <f t="shared" si="70"/>
        <v>UNEF</v>
      </c>
      <c r="Y300" s="16" t="str">
        <f t="shared" si="71"/>
        <v>3A</v>
      </c>
      <c r="Z300" s="16" t="str">
        <f>CONCATENATE(Table69[[#This Row],[Column1]]," ",Table69[[#This Row],[Column2]]," ",Table69[[#This Row],[Column3]])</f>
        <v>13⁄16–18 UNEF 3A</v>
      </c>
      <c r="AA300" s="16">
        <f t="shared" si="72"/>
        <v>0</v>
      </c>
      <c r="AB300" s="16">
        <f t="shared" si="73"/>
        <v>1.1875</v>
      </c>
      <c r="AC300" s="16">
        <f t="shared" si="74"/>
        <v>1.1788000000000001</v>
      </c>
      <c r="AD300" s="16" t="str">
        <f t="shared" si="75"/>
        <v>—</v>
      </c>
      <c r="AE300" s="16">
        <f t="shared" si="76"/>
        <v>1.1514</v>
      </c>
      <c r="AF300" s="16">
        <f t="shared" si="77"/>
        <v>1.1477999999999999</v>
      </c>
      <c r="AG300" s="16">
        <f t="shared" si="78"/>
        <v>1.1214</v>
      </c>
      <c r="AH300" s="16" t="str">
        <f t="shared" si="79"/>
        <v>3B</v>
      </c>
      <c r="AI300" s="16">
        <f t="shared" si="80"/>
        <v>1.127</v>
      </c>
      <c r="AJ300" s="16">
        <f t="shared" si="81"/>
        <v>1.1355</v>
      </c>
      <c r="AK300" s="16">
        <f t="shared" si="82"/>
        <v>1.1514</v>
      </c>
      <c r="AL300" s="16">
        <f t="shared" si="83"/>
        <v>1.1560999999999999</v>
      </c>
      <c r="AM300" s="16">
        <f t="shared" si="84"/>
        <v>1.1875</v>
      </c>
      <c r="AR300" s="17"/>
      <c r="AS300" s="77"/>
    </row>
    <row r="301" spans="3:45" x14ac:dyDescent="0.25">
      <c r="C301" s="16" t="s">
        <v>662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85"/>
        <v>13⁄16–20</v>
      </c>
      <c r="U301" s="16" t="str">
        <f t="shared" si="85"/>
        <v>UN</v>
      </c>
      <c r="W301" s="16" t="str">
        <f t="shared" si="69"/>
        <v>13⁄16–20</v>
      </c>
      <c r="X301" s="16" t="str">
        <f t="shared" si="70"/>
        <v>UN</v>
      </c>
      <c r="Y301" s="16" t="str">
        <f t="shared" si="71"/>
        <v>2A</v>
      </c>
      <c r="Z301" s="16" t="str">
        <f>CONCATENATE(Table69[[#This Row],[Column1]]," ",Table69[[#This Row],[Column2]]," ",Table69[[#This Row],[Column3]])</f>
        <v>13⁄16–20 UN 2A</v>
      </c>
      <c r="AA301" s="16">
        <f t="shared" si="72"/>
        <v>1.4E-3</v>
      </c>
      <c r="AB301" s="16">
        <f t="shared" si="73"/>
        <v>1.1860999999999999</v>
      </c>
      <c r="AC301" s="16">
        <f t="shared" si="74"/>
        <v>1.1779999999999999</v>
      </c>
      <c r="AD301" s="16" t="str">
        <f t="shared" si="75"/>
        <v>—</v>
      </c>
      <c r="AE301" s="16">
        <f t="shared" si="76"/>
        <v>1.1536</v>
      </c>
      <c r="AF301" s="16">
        <f t="shared" si="77"/>
        <v>1.1489</v>
      </c>
      <c r="AG301" s="16">
        <f t="shared" si="78"/>
        <v>1.1266</v>
      </c>
      <c r="AH301" s="16" t="str">
        <f t="shared" si="79"/>
        <v>2B</v>
      </c>
      <c r="AI301" s="16">
        <f t="shared" si="80"/>
        <v>1.133</v>
      </c>
      <c r="AJ301" s="16">
        <f t="shared" si="81"/>
        <v>1.145</v>
      </c>
      <c r="AK301" s="16">
        <f t="shared" si="82"/>
        <v>1.155</v>
      </c>
      <c r="AL301" s="16">
        <f t="shared" si="83"/>
        <v>1.1611</v>
      </c>
      <c r="AM301" s="16">
        <f t="shared" si="84"/>
        <v>1.1875</v>
      </c>
      <c r="AR301" s="17"/>
      <c r="AS301" s="77"/>
    </row>
    <row r="302" spans="3:45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85"/>
        <v>0</v>
      </c>
      <c r="U302" s="16">
        <f t="shared" si="85"/>
        <v>0</v>
      </c>
      <c r="W302" s="16" t="str">
        <f t="shared" si="69"/>
        <v>13⁄16–20</v>
      </c>
      <c r="X302" s="16" t="str">
        <f t="shared" si="70"/>
        <v>UN</v>
      </c>
      <c r="Y302" s="16" t="str">
        <f t="shared" si="71"/>
        <v>3A</v>
      </c>
      <c r="Z302" s="16" t="str">
        <f>CONCATENATE(Table69[[#This Row],[Column1]]," ",Table69[[#This Row],[Column2]]," ",Table69[[#This Row],[Column3]])</f>
        <v>13⁄16–20 UN 3A</v>
      </c>
      <c r="AA302" s="16">
        <f t="shared" si="72"/>
        <v>0</v>
      </c>
      <c r="AB302" s="16">
        <f t="shared" si="73"/>
        <v>1.1875</v>
      </c>
      <c r="AC302" s="16">
        <f t="shared" si="74"/>
        <v>1.1794</v>
      </c>
      <c r="AD302" s="16" t="str">
        <f t="shared" si="75"/>
        <v>—</v>
      </c>
      <c r="AE302" s="16">
        <f t="shared" si="76"/>
        <v>1.155</v>
      </c>
      <c r="AF302" s="16">
        <f t="shared" si="77"/>
        <v>1.1515</v>
      </c>
      <c r="AG302" s="16">
        <f t="shared" si="78"/>
        <v>1.1279999999999999</v>
      </c>
      <c r="AH302" s="16" t="str">
        <f t="shared" si="79"/>
        <v>3B</v>
      </c>
      <c r="AI302" s="16">
        <f t="shared" si="80"/>
        <v>1.133</v>
      </c>
      <c r="AJ302" s="16">
        <f t="shared" si="81"/>
        <v>1.1412</v>
      </c>
      <c r="AK302" s="16">
        <f t="shared" si="82"/>
        <v>1.155</v>
      </c>
      <c r="AL302" s="16">
        <f t="shared" si="83"/>
        <v>1.1595</v>
      </c>
      <c r="AM302" s="16">
        <f t="shared" si="84"/>
        <v>1.1875</v>
      </c>
      <c r="AR302" s="17"/>
      <c r="AS302" s="77"/>
    </row>
    <row r="303" spans="3:45" x14ac:dyDescent="0.25">
      <c r="C303" s="16" t="s">
        <v>1875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85"/>
        <v>1 3⁄16–28</v>
      </c>
      <c r="U303" s="16" t="str">
        <f t="shared" si="85"/>
        <v>UN</v>
      </c>
      <c r="W303" s="16" t="str">
        <f t="shared" si="69"/>
        <v>1 3⁄16–28</v>
      </c>
      <c r="X303" s="16" t="str">
        <f t="shared" si="70"/>
        <v>UN</v>
      </c>
      <c r="Y303" s="16" t="str">
        <f t="shared" si="71"/>
        <v>2A</v>
      </c>
      <c r="Z303" s="16" t="str">
        <f>CONCATENATE(Table69[[#This Row],[Column1]]," ",Table69[[#This Row],[Column2]]," ",Table69[[#This Row],[Column3]])</f>
        <v>1 3⁄16–28 UN 2A</v>
      </c>
      <c r="AA303" s="16">
        <f t="shared" si="72"/>
        <v>1.1999999999999999E-3</v>
      </c>
      <c r="AB303" s="16">
        <f t="shared" si="73"/>
        <v>1.1862999999999999</v>
      </c>
      <c r="AC303" s="16">
        <f t="shared" si="74"/>
        <v>1.1798</v>
      </c>
      <c r="AD303" s="16" t="str">
        <f t="shared" si="75"/>
        <v>—</v>
      </c>
      <c r="AE303" s="16">
        <f t="shared" si="76"/>
        <v>1.1631</v>
      </c>
      <c r="AF303" s="16">
        <f t="shared" si="77"/>
        <v>1.159</v>
      </c>
      <c r="AG303" s="16">
        <f t="shared" si="78"/>
        <v>1.1436999999999999</v>
      </c>
      <c r="AH303" s="16" t="str">
        <f t="shared" si="79"/>
        <v>2B</v>
      </c>
      <c r="AI303" s="16">
        <f t="shared" si="80"/>
        <v>1.149</v>
      </c>
      <c r="AJ303" s="16">
        <f t="shared" si="81"/>
        <v>1.157</v>
      </c>
      <c r="AK303" s="16">
        <f t="shared" si="82"/>
        <v>1.1642999999999999</v>
      </c>
      <c r="AL303" s="16">
        <f t="shared" si="83"/>
        <v>1.1696</v>
      </c>
      <c r="AM303" s="16">
        <f t="shared" si="84"/>
        <v>1.1875</v>
      </c>
      <c r="AR303" s="17"/>
      <c r="AS303" s="77"/>
    </row>
    <row r="304" spans="3:45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85"/>
        <v>0</v>
      </c>
      <c r="U304" s="16">
        <f t="shared" si="85"/>
        <v>0</v>
      </c>
      <c r="W304" s="16" t="str">
        <f t="shared" si="69"/>
        <v>1 3⁄16–28</v>
      </c>
      <c r="X304" s="16" t="str">
        <f t="shared" si="70"/>
        <v>UN</v>
      </c>
      <c r="Y304" s="16" t="str">
        <f t="shared" si="71"/>
        <v>3A</v>
      </c>
      <c r="Z304" s="16" t="str">
        <f>CONCATENATE(Table69[[#This Row],[Column1]]," ",Table69[[#This Row],[Column2]]," ",Table69[[#This Row],[Column3]])</f>
        <v>1 3⁄16–28 UN 3A</v>
      </c>
      <c r="AA304" s="16">
        <f t="shared" si="72"/>
        <v>0</v>
      </c>
      <c r="AB304" s="16">
        <f t="shared" si="73"/>
        <v>1.1875</v>
      </c>
      <c r="AC304" s="16">
        <f t="shared" si="74"/>
        <v>1.181</v>
      </c>
      <c r="AD304" s="16" t="str">
        <f t="shared" si="75"/>
        <v>—</v>
      </c>
      <c r="AE304" s="16">
        <f t="shared" si="76"/>
        <v>1.1642999999999999</v>
      </c>
      <c r="AF304" s="16">
        <f t="shared" si="77"/>
        <v>1.1612</v>
      </c>
      <c r="AG304" s="16">
        <f t="shared" si="78"/>
        <v>1.1449</v>
      </c>
      <c r="AH304" s="16" t="str">
        <f t="shared" si="79"/>
        <v>3B</v>
      </c>
      <c r="AI304" s="16">
        <f t="shared" si="80"/>
        <v>1.149</v>
      </c>
      <c r="AJ304" s="16">
        <f t="shared" si="81"/>
        <v>1.1551</v>
      </c>
      <c r="AK304" s="16">
        <f t="shared" si="82"/>
        <v>1.1642999999999999</v>
      </c>
      <c r="AL304" s="16">
        <f t="shared" si="83"/>
        <v>1.1682999999999999</v>
      </c>
      <c r="AM304" s="16">
        <f t="shared" si="84"/>
        <v>1.1875</v>
      </c>
      <c r="AR304" s="17"/>
      <c r="AS304" s="77"/>
    </row>
    <row r="305" spans="3:45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85"/>
        <v>11⁄4–7</v>
      </c>
      <c r="U305" s="16" t="str">
        <f t="shared" si="85"/>
        <v>UNC</v>
      </c>
      <c r="W305" s="16" t="str">
        <f t="shared" si="69"/>
        <v>11⁄4–7</v>
      </c>
      <c r="X305" s="16" t="str">
        <f t="shared" si="70"/>
        <v>UNC</v>
      </c>
      <c r="Y305" s="16" t="str">
        <f t="shared" si="71"/>
        <v>1A</v>
      </c>
      <c r="Z305" s="16" t="str">
        <f>CONCATENATE(Table69[[#This Row],[Column1]]," ",Table69[[#This Row],[Column2]]," ",Table69[[#This Row],[Column3]])</f>
        <v>11⁄4–7 UNC 1A</v>
      </c>
      <c r="AA305" s="16">
        <f t="shared" si="72"/>
        <v>2.2000000000000001E-3</v>
      </c>
      <c r="AB305" s="16">
        <f t="shared" si="73"/>
        <v>1.2478</v>
      </c>
      <c r="AC305" s="16">
        <f t="shared" si="74"/>
        <v>1.2232000000000001</v>
      </c>
      <c r="AD305" s="16" t="str">
        <f t="shared" si="75"/>
        <v>—</v>
      </c>
      <c r="AE305" s="16">
        <f t="shared" si="76"/>
        <v>1.155</v>
      </c>
      <c r="AF305" s="16">
        <f t="shared" si="77"/>
        <v>1.1438999999999999</v>
      </c>
      <c r="AG305" s="16">
        <f t="shared" si="78"/>
        <v>1.0777000000000001</v>
      </c>
      <c r="AH305" s="16" t="str">
        <f t="shared" si="79"/>
        <v>1B</v>
      </c>
      <c r="AI305" s="16">
        <f t="shared" si="80"/>
        <v>1.095</v>
      </c>
      <c r="AJ305" s="16">
        <f t="shared" si="81"/>
        <v>1.123</v>
      </c>
      <c r="AK305" s="16">
        <f t="shared" si="82"/>
        <v>1.1572</v>
      </c>
      <c r="AL305" s="16">
        <f t="shared" si="83"/>
        <v>1.1716</v>
      </c>
      <c r="AM305" s="16">
        <f t="shared" si="84"/>
        <v>1.25</v>
      </c>
      <c r="AR305" s="17"/>
      <c r="AS305" s="77"/>
    </row>
    <row r="306" spans="3:45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85"/>
        <v>0</v>
      </c>
      <c r="U306" s="16">
        <f t="shared" si="85"/>
        <v>0</v>
      </c>
      <c r="W306" s="16" t="str">
        <f t="shared" si="69"/>
        <v>11⁄4–7</v>
      </c>
      <c r="X306" s="16" t="str">
        <f t="shared" si="70"/>
        <v>UNC</v>
      </c>
      <c r="Y306" s="16" t="str">
        <f t="shared" si="71"/>
        <v>2A</v>
      </c>
      <c r="Z306" s="16" t="str">
        <f>CONCATENATE(Table69[[#This Row],[Column1]]," ",Table69[[#This Row],[Column2]]," ",Table69[[#This Row],[Column3]])</f>
        <v>11⁄4–7 UNC 2A</v>
      </c>
      <c r="AA306" s="16">
        <f t="shared" si="72"/>
        <v>2.2000000000000001E-3</v>
      </c>
      <c r="AB306" s="16">
        <f t="shared" si="73"/>
        <v>1.2478</v>
      </c>
      <c r="AC306" s="16">
        <f t="shared" si="74"/>
        <v>1.2314000000000001</v>
      </c>
      <c r="AD306" s="16">
        <f t="shared" si="75"/>
        <v>1.2232000000000001</v>
      </c>
      <c r="AE306" s="16">
        <f t="shared" si="76"/>
        <v>1.155</v>
      </c>
      <c r="AF306" s="16">
        <f t="shared" si="77"/>
        <v>1.1476</v>
      </c>
      <c r="AG306" s="16">
        <f t="shared" si="78"/>
        <v>1.0777000000000001</v>
      </c>
      <c r="AH306" s="16" t="str">
        <f t="shared" si="79"/>
        <v>2B</v>
      </c>
      <c r="AI306" s="16">
        <f t="shared" si="80"/>
        <v>1.095</v>
      </c>
      <c r="AJ306" s="16">
        <f t="shared" si="81"/>
        <v>1.123</v>
      </c>
      <c r="AK306" s="16">
        <f t="shared" si="82"/>
        <v>1.1572</v>
      </c>
      <c r="AL306" s="16">
        <f t="shared" si="83"/>
        <v>1.1668000000000001</v>
      </c>
      <c r="AM306" s="16">
        <f t="shared" si="84"/>
        <v>1.25</v>
      </c>
      <c r="AR306" s="17"/>
      <c r="AS306" s="77"/>
    </row>
    <row r="307" spans="3:45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85"/>
        <v>0</v>
      </c>
      <c r="U307" s="16">
        <f t="shared" si="85"/>
        <v>0</v>
      </c>
      <c r="W307" s="16" t="str">
        <f t="shared" si="69"/>
        <v>11⁄4–7</v>
      </c>
      <c r="X307" s="16" t="str">
        <f t="shared" si="70"/>
        <v>UNC</v>
      </c>
      <c r="Y307" s="16" t="str">
        <f t="shared" si="71"/>
        <v>3A</v>
      </c>
      <c r="Z307" s="16" t="str">
        <f>CONCATENATE(Table69[[#This Row],[Column1]]," ",Table69[[#This Row],[Column2]]," ",Table69[[#This Row],[Column3]])</f>
        <v>11⁄4–7 UNC 3A</v>
      </c>
      <c r="AA307" s="16">
        <f t="shared" si="72"/>
        <v>0</v>
      </c>
      <c r="AB307" s="16">
        <f t="shared" si="73"/>
        <v>1.25</v>
      </c>
      <c r="AC307" s="16">
        <f t="shared" si="74"/>
        <v>1.2336</v>
      </c>
      <c r="AD307" s="16" t="str">
        <f t="shared" si="75"/>
        <v>—</v>
      </c>
      <c r="AE307" s="16">
        <f t="shared" si="76"/>
        <v>1.1572</v>
      </c>
      <c r="AF307" s="16">
        <f t="shared" si="77"/>
        <v>1.1516999999999999</v>
      </c>
      <c r="AG307" s="16">
        <f t="shared" si="78"/>
        <v>1.0799000000000001</v>
      </c>
      <c r="AH307" s="16" t="str">
        <f t="shared" si="79"/>
        <v>3B</v>
      </c>
      <c r="AI307" s="16">
        <f t="shared" si="80"/>
        <v>1.095</v>
      </c>
      <c r="AJ307" s="16">
        <f t="shared" si="81"/>
        <v>1.1125</v>
      </c>
      <c r="AK307" s="16">
        <f t="shared" si="82"/>
        <v>1.1572</v>
      </c>
      <c r="AL307" s="16">
        <f t="shared" si="83"/>
        <v>1.1644000000000001</v>
      </c>
      <c r="AM307" s="16">
        <f t="shared" si="84"/>
        <v>1.25</v>
      </c>
      <c r="AR307" s="17"/>
      <c r="AS307" s="77"/>
    </row>
    <row r="308" spans="3:45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85"/>
        <v>11⁄4–8</v>
      </c>
      <c r="U308" s="16" t="str">
        <f t="shared" si="85"/>
        <v>UN</v>
      </c>
      <c r="W308" s="16" t="str">
        <f t="shared" si="69"/>
        <v>11⁄4–8</v>
      </c>
      <c r="X308" s="16" t="str">
        <f t="shared" si="70"/>
        <v>UN</v>
      </c>
      <c r="Y308" s="16" t="str">
        <f t="shared" si="71"/>
        <v>2A</v>
      </c>
      <c r="Z308" s="16" t="str">
        <f>CONCATENATE(Table69[[#This Row],[Column1]]," ",Table69[[#This Row],[Column2]]," ",Table69[[#This Row],[Column3]])</f>
        <v>11⁄4–8 UN 2A</v>
      </c>
      <c r="AA308" s="16">
        <f t="shared" si="72"/>
        <v>2.0999999999999999E-3</v>
      </c>
      <c r="AB308" s="16">
        <f t="shared" si="73"/>
        <v>1.2479</v>
      </c>
      <c r="AC308" s="16">
        <f t="shared" si="74"/>
        <v>1.2329000000000001</v>
      </c>
      <c r="AD308" s="16">
        <f t="shared" si="75"/>
        <v>1.2254</v>
      </c>
      <c r="AE308" s="16">
        <f t="shared" si="76"/>
        <v>1.1667000000000001</v>
      </c>
      <c r="AF308" s="16">
        <f t="shared" si="77"/>
        <v>1.1597</v>
      </c>
      <c r="AG308" s="16">
        <f t="shared" si="78"/>
        <v>1.0991</v>
      </c>
      <c r="AH308" s="16" t="str">
        <f t="shared" si="79"/>
        <v>2B</v>
      </c>
      <c r="AI308" s="16">
        <f t="shared" si="80"/>
        <v>1.115</v>
      </c>
      <c r="AJ308" s="16">
        <f t="shared" si="81"/>
        <v>1.1399999999999999</v>
      </c>
      <c r="AK308" s="16">
        <f t="shared" si="82"/>
        <v>1.1688000000000001</v>
      </c>
      <c r="AL308" s="16">
        <f t="shared" si="83"/>
        <v>1.1779999999999999</v>
      </c>
      <c r="AM308" s="16">
        <f t="shared" si="84"/>
        <v>1.25</v>
      </c>
      <c r="AR308" s="17"/>
      <c r="AS308" s="77"/>
    </row>
    <row r="309" spans="3:45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85"/>
        <v>0</v>
      </c>
      <c r="U309" s="16">
        <f t="shared" si="85"/>
        <v>0</v>
      </c>
      <c r="W309" s="16" t="str">
        <f t="shared" si="69"/>
        <v>11⁄4–8</v>
      </c>
      <c r="X309" s="16" t="str">
        <f t="shared" si="70"/>
        <v>UN</v>
      </c>
      <c r="Y309" s="16" t="str">
        <f t="shared" si="71"/>
        <v>3A</v>
      </c>
      <c r="Z309" s="16" t="str">
        <f>CONCATENATE(Table69[[#This Row],[Column1]]," ",Table69[[#This Row],[Column2]]," ",Table69[[#This Row],[Column3]])</f>
        <v>11⁄4–8 UN 3A</v>
      </c>
      <c r="AA309" s="16">
        <f t="shared" si="72"/>
        <v>0</v>
      </c>
      <c r="AB309" s="16">
        <f t="shared" si="73"/>
        <v>1.25</v>
      </c>
      <c r="AC309" s="16">
        <f t="shared" si="74"/>
        <v>1.2350000000000001</v>
      </c>
      <c r="AD309" s="16" t="str">
        <f t="shared" si="75"/>
        <v>—</v>
      </c>
      <c r="AE309" s="16">
        <f t="shared" si="76"/>
        <v>1.1688000000000001</v>
      </c>
      <c r="AF309" s="16">
        <f t="shared" si="77"/>
        <v>1.1635</v>
      </c>
      <c r="AG309" s="16">
        <f t="shared" si="78"/>
        <v>1.1012</v>
      </c>
      <c r="AH309" s="16" t="str">
        <f t="shared" si="79"/>
        <v>3B</v>
      </c>
      <c r="AI309" s="16">
        <f t="shared" si="80"/>
        <v>1.115</v>
      </c>
      <c r="AJ309" s="16">
        <f t="shared" si="81"/>
        <v>1.1296999999999999</v>
      </c>
      <c r="AK309" s="16">
        <f t="shared" si="82"/>
        <v>1.1688000000000001</v>
      </c>
      <c r="AL309" s="16">
        <f t="shared" si="83"/>
        <v>1.1757</v>
      </c>
      <c r="AM309" s="16">
        <f t="shared" si="84"/>
        <v>1.25</v>
      </c>
      <c r="AR309" s="17"/>
      <c r="AS309" s="77"/>
    </row>
    <row r="310" spans="3:45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85"/>
        <v>11⁄4–10</v>
      </c>
      <c r="U310" s="16" t="str">
        <f t="shared" si="85"/>
        <v>UNS</v>
      </c>
      <c r="W310" s="16" t="str">
        <f t="shared" si="69"/>
        <v>11⁄4–10</v>
      </c>
      <c r="X310" s="16" t="str">
        <f t="shared" si="70"/>
        <v>UNS</v>
      </c>
      <c r="Y310" s="16" t="str">
        <f t="shared" si="71"/>
        <v>2A</v>
      </c>
      <c r="Z310" s="16" t="str">
        <f>CONCATENATE(Table69[[#This Row],[Column1]]," ",Table69[[#This Row],[Column2]]," ",Table69[[#This Row],[Column3]])</f>
        <v>11⁄4–10 UNS 2A</v>
      </c>
      <c r="AA310" s="16">
        <f t="shared" si="72"/>
        <v>1.9E-3</v>
      </c>
      <c r="AB310" s="16">
        <f t="shared" si="73"/>
        <v>1.2481</v>
      </c>
      <c r="AC310" s="16">
        <f t="shared" si="74"/>
        <v>1.2352000000000001</v>
      </c>
      <c r="AD310" s="16" t="str">
        <f t="shared" si="75"/>
        <v>—</v>
      </c>
      <c r="AE310" s="16">
        <f t="shared" si="76"/>
        <v>1.1831</v>
      </c>
      <c r="AF310" s="16">
        <f t="shared" si="77"/>
        <v>1.1768000000000001</v>
      </c>
      <c r="AG310" s="16">
        <f t="shared" si="78"/>
        <v>1.1291</v>
      </c>
      <c r="AH310" s="16" t="str">
        <f t="shared" si="79"/>
        <v>2B</v>
      </c>
      <c r="AI310" s="16">
        <f t="shared" si="80"/>
        <v>1.1419999999999999</v>
      </c>
      <c r="AJ310" s="16">
        <f t="shared" si="81"/>
        <v>1.163</v>
      </c>
      <c r="AK310" s="16">
        <f t="shared" si="82"/>
        <v>1.1850000000000001</v>
      </c>
      <c r="AL310" s="16">
        <f t="shared" si="83"/>
        <v>1.1932</v>
      </c>
      <c r="AM310" s="16">
        <f t="shared" si="84"/>
        <v>1.25</v>
      </c>
      <c r="AR310" s="17"/>
      <c r="AS310" s="77"/>
    </row>
    <row r="311" spans="3:45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85"/>
        <v>11⁄4–12</v>
      </c>
      <c r="U311" s="16" t="str">
        <f t="shared" si="85"/>
        <v>UNF</v>
      </c>
      <c r="W311" s="16" t="str">
        <f t="shared" si="69"/>
        <v>11⁄4–12</v>
      </c>
      <c r="X311" s="16" t="str">
        <f t="shared" si="70"/>
        <v>UNF</v>
      </c>
      <c r="Y311" s="16" t="str">
        <f t="shared" si="71"/>
        <v>1A</v>
      </c>
      <c r="Z311" s="16" t="str">
        <f>CONCATENATE(Table69[[#This Row],[Column1]]," ",Table69[[#This Row],[Column2]]," ",Table69[[#This Row],[Column3]])</f>
        <v>11⁄4–12 UNF 1A</v>
      </c>
      <c r="AA311" s="16">
        <f t="shared" si="72"/>
        <v>1.8E-3</v>
      </c>
      <c r="AB311" s="16">
        <f t="shared" si="73"/>
        <v>1.2482</v>
      </c>
      <c r="AC311" s="16">
        <f t="shared" si="74"/>
        <v>1.2310000000000001</v>
      </c>
      <c r="AD311" s="16" t="str">
        <f t="shared" si="75"/>
        <v>—</v>
      </c>
      <c r="AE311" s="16">
        <f t="shared" si="76"/>
        <v>1.1940999999999999</v>
      </c>
      <c r="AF311" s="16">
        <f t="shared" si="77"/>
        <v>1.1849000000000001</v>
      </c>
      <c r="AG311" s="16">
        <f t="shared" si="78"/>
        <v>1.149</v>
      </c>
      <c r="AH311" s="16" t="str">
        <f t="shared" si="79"/>
        <v>1B</v>
      </c>
      <c r="AI311" s="16">
        <f t="shared" si="80"/>
        <v>1.1599999999999999</v>
      </c>
      <c r="AJ311" s="16">
        <f t="shared" si="81"/>
        <v>1.1779999999999999</v>
      </c>
      <c r="AK311" s="16">
        <f t="shared" si="82"/>
        <v>1.1959</v>
      </c>
      <c r="AL311" s="16">
        <f t="shared" si="83"/>
        <v>1.2079</v>
      </c>
      <c r="AM311" s="16">
        <f t="shared" si="84"/>
        <v>1.25</v>
      </c>
      <c r="AR311" s="17"/>
      <c r="AS311" s="77"/>
    </row>
    <row r="312" spans="3:45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85"/>
        <v>0</v>
      </c>
      <c r="U312" s="16">
        <f t="shared" si="85"/>
        <v>0</v>
      </c>
      <c r="W312" s="16" t="str">
        <f t="shared" si="69"/>
        <v>11⁄4–12</v>
      </c>
      <c r="X312" s="16" t="str">
        <f t="shared" si="70"/>
        <v>UNF</v>
      </c>
      <c r="Y312" s="16" t="str">
        <f t="shared" si="71"/>
        <v>2A</v>
      </c>
      <c r="Z312" s="16" t="str">
        <f>CONCATENATE(Table69[[#This Row],[Column1]]," ",Table69[[#This Row],[Column2]]," ",Table69[[#This Row],[Column3]])</f>
        <v>11⁄4–12 UNF 2A</v>
      </c>
      <c r="AA312" s="16">
        <f t="shared" si="72"/>
        <v>1.8E-3</v>
      </c>
      <c r="AB312" s="16">
        <f t="shared" si="73"/>
        <v>1.2482</v>
      </c>
      <c r="AC312" s="16">
        <f t="shared" si="74"/>
        <v>1.2367999999999999</v>
      </c>
      <c r="AD312" s="16" t="str">
        <f t="shared" si="75"/>
        <v>—</v>
      </c>
      <c r="AE312" s="16">
        <f t="shared" si="76"/>
        <v>1.1940999999999999</v>
      </c>
      <c r="AF312" s="16">
        <f t="shared" si="77"/>
        <v>1.1879</v>
      </c>
      <c r="AG312" s="16">
        <f t="shared" si="78"/>
        <v>1.149</v>
      </c>
      <c r="AH312" s="16" t="str">
        <f t="shared" si="79"/>
        <v>2B</v>
      </c>
      <c r="AI312" s="16">
        <f t="shared" si="80"/>
        <v>1.1599999999999999</v>
      </c>
      <c r="AJ312" s="16">
        <f t="shared" si="81"/>
        <v>1.1779999999999999</v>
      </c>
      <c r="AK312" s="16">
        <f t="shared" si="82"/>
        <v>1.1959</v>
      </c>
      <c r="AL312" s="16">
        <f t="shared" si="83"/>
        <v>1.2039</v>
      </c>
      <c r="AM312" s="16">
        <f t="shared" si="84"/>
        <v>1.25</v>
      </c>
      <c r="AR312" s="17"/>
      <c r="AS312" s="77"/>
    </row>
    <row r="313" spans="3:45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85"/>
        <v>0</v>
      </c>
      <c r="U313" s="16">
        <f t="shared" si="85"/>
        <v>0</v>
      </c>
      <c r="W313" s="16" t="str">
        <f t="shared" si="69"/>
        <v>11⁄4–12</v>
      </c>
      <c r="X313" s="16" t="str">
        <f t="shared" si="70"/>
        <v>UNF</v>
      </c>
      <c r="Y313" s="16" t="str">
        <f t="shared" si="71"/>
        <v>3A</v>
      </c>
      <c r="Z313" s="16" t="str">
        <f>CONCATENATE(Table69[[#This Row],[Column1]]," ",Table69[[#This Row],[Column2]]," ",Table69[[#This Row],[Column3]])</f>
        <v>11⁄4–12 UNF 3A</v>
      </c>
      <c r="AA313" s="16">
        <f t="shared" si="72"/>
        <v>0</v>
      </c>
      <c r="AB313" s="16">
        <f t="shared" si="73"/>
        <v>1.25</v>
      </c>
      <c r="AC313" s="16">
        <f t="shared" si="74"/>
        <v>1.2385999999999999</v>
      </c>
      <c r="AD313" s="16" t="str">
        <f t="shared" si="75"/>
        <v>—</v>
      </c>
      <c r="AE313" s="16">
        <f t="shared" si="76"/>
        <v>1.1959</v>
      </c>
      <c r="AF313" s="16">
        <f t="shared" si="77"/>
        <v>1.1913</v>
      </c>
      <c r="AG313" s="16">
        <f t="shared" si="78"/>
        <v>1.1508</v>
      </c>
      <c r="AH313" s="16" t="str">
        <f t="shared" si="79"/>
        <v>3B</v>
      </c>
      <c r="AI313" s="16">
        <f t="shared" si="80"/>
        <v>1.1599999999999999</v>
      </c>
      <c r="AJ313" s="16">
        <f t="shared" si="81"/>
        <v>1.1698</v>
      </c>
      <c r="AK313" s="16">
        <f t="shared" si="82"/>
        <v>1.1959</v>
      </c>
      <c r="AL313" s="16">
        <f t="shared" si="83"/>
        <v>1.2019</v>
      </c>
      <c r="AM313" s="16">
        <f t="shared" si="84"/>
        <v>1.25</v>
      </c>
      <c r="AR313" s="17"/>
      <c r="AS313" s="77"/>
    </row>
    <row r="314" spans="3:45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85"/>
        <v>11⁄4–14</v>
      </c>
      <c r="U314" s="16" t="str">
        <f t="shared" si="85"/>
        <v>UNS</v>
      </c>
      <c r="W314" s="16" t="str">
        <f t="shared" si="69"/>
        <v>11⁄4–14</v>
      </c>
      <c r="X314" s="16" t="str">
        <f t="shared" si="70"/>
        <v>UNS</v>
      </c>
      <c r="Y314" s="16" t="str">
        <f t="shared" si="71"/>
        <v>2A</v>
      </c>
      <c r="Z314" s="16" t="str">
        <f>CONCATENATE(Table69[[#This Row],[Column1]]," ",Table69[[#This Row],[Column2]]," ",Table69[[#This Row],[Column3]])</f>
        <v>11⁄4–14 UNS 2A</v>
      </c>
      <c r="AA314" s="16">
        <f t="shared" si="72"/>
        <v>1.6000000000000001E-3</v>
      </c>
      <c r="AB314" s="16">
        <f t="shared" si="73"/>
        <v>1.2484</v>
      </c>
      <c r="AC314" s="16">
        <f t="shared" si="74"/>
        <v>1.2381</v>
      </c>
      <c r="AD314" s="16" t="str">
        <f t="shared" si="75"/>
        <v>—</v>
      </c>
      <c r="AE314" s="16">
        <f t="shared" si="76"/>
        <v>1.202</v>
      </c>
      <c r="AF314" s="16">
        <f t="shared" si="77"/>
        <v>1.1966000000000001</v>
      </c>
      <c r="AG314" s="16">
        <f t="shared" si="78"/>
        <v>1.1634</v>
      </c>
      <c r="AH314" s="16" t="str">
        <f t="shared" si="79"/>
        <v>2B</v>
      </c>
      <c r="AI314" s="16">
        <f t="shared" si="80"/>
        <v>1.173</v>
      </c>
      <c r="AJ314" s="16">
        <f t="shared" si="81"/>
        <v>1.1879999999999999</v>
      </c>
      <c r="AK314" s="16">
        <f t="shared" si="82"/>
        <v>1.2036</v>
      </c>
      <c r="AL314" s="16">
        <f t="shared" si="83"/>
        <v>1.2105999999999999</v>
      </c>
      <c r="AM314" s="16">
        <f t="shared" si="84"/>
        <v>1.25</v>
      </c>
      <c r="AR314" s="17"/>
      <c r="AS314" s="77"/>
    </row>
    <row r="315" spans="3:45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85"/>
        <v>11⁄4–16</v>
      </c>
      <c r="U315" s="16" t="str">
        <f t="shared" si="85"/>
        <v>UN</v>
      </c>
      <c r="W315" s="16" t="str">
        <f t="shared" si="69"/>
        <v>11⁄4–16</v>
      </c>
      <c r="X315" s="16" t="str">
        <f t="shared" si="70"/>
        <v>UN</v>
      </c>
      <c r="Y315" s="16" t="str">
        <f t="shared" si="71"/>
        <v>2A</v>
      </c>
      <c r="Z315" s="16" t="str">
        <f>CONCATENATE(Table69[[#This Row],[Column1]]," ",Table69[[#This Row],[Column2]]," ",Table69[[#This Row],[Column3]])</f>
        <v>11⁄4–16 UN 2A</v>
      </c>
      <c r="AA315" s="16">
        <f t="shared" si="72"/>
        <v>1.5E-3</v>
      </c>
      <c r="AB315" s="16">
        <f t="shared" si="73"/>
        <v>1.2484999999999999</v>
      </c>
      <c r="AC315" s="16">
        <f t="shared" si="74"/>
        <v>1.2391000000000001</v>
      </c>
      <c r="AD315" s="16" t="str">
        <f t="shared" si="75"/>
        <v>—</v>
      </c>
      <c r="AE315" s="16">
        <f t="shared" si="76"/>
        <v>1.2079</v>
      </c>
      <c r="AF315" s="16">
        <f t="shared" si="77"/>
        <v>1.2028000000000001</v>
      </c>
      <c r="AG315" s="16">
        <f t="shared" si="78"/>
        <v>1.1739999999999999</v>
      </c>
      <c r="AH315" s="16" t="str">
        <f t="shared" si="79"/>
        <v>2B</v>
      </c>
      <c r="AI315" s="16">
        <f t="shared" si="80"/>
        <v>1.1819999999999999</v>
      </c>
      <c r="AJ315" s="16">
        <f t="shared" si="81"/>
        <v>1.196</v>
      </c>
      <c r="AK315" s="16">
        <f t="shared" si="82"/>
        <v>1.2094</v>
      </c>
      <c r="AL315" s="16">
        <f t="shared" si="83"/>
        <v>1.216</v>
      </c>
      <c r="AM315" s="16">
        <f t="shared" si="84"/>
        <v>1.25</v>
      </c>
      <c r="AR315" s="17"/>
      <c r="AS315" s="77"/>
    </row>
    <row r="316" spans="3:45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85"/>
        <v>0</v>
      </c>
      <c r="U316" s="16">
        <f t="shared" si="85"/>
        <v>0</v>
      </c>
      <c r="W316" s="16" t="str">
        <f t="shared" si="69"/>
        <v>11⁄4–16</v>
      </c>
      <c r="X316" s="16" t="str">
        <f t="shared" si="70"/>
        <v>UN</v>
      </c>
      <c r="Y316" s="16" t="str">
        <f t="shared" si="71"/>
        <v>3A</v>
      </c>
      <c r="Z316" s="16" t="str">
        <f>CONCATENATE(Table69[[#This Row],[Column1]]," ",Table69[[#This Row],[Column2]]," ",Table69[[#This Row],[Column3]])</f>
        <v>11⁄4–16 UN 3A</v>
      </c>
      <c r="AA316" s="16">
        <f t="shared" si="72"/>
        <v>0</v>
      </c>
      <c r="AB316" s="16">
        <f t="shared" si="73"/>
        <v>1.25</v>
      </c>
      <c r="AC316" s="16">
        <f t="shared" si="74"/>
        <v>1.2405999999999999</v>
      </c>
      <c r="AD316" s="16" t="str">
        <f t="shared" si="75"/>
        <v>—</v>
      </c>
      <c r="AE316" s="16">
        <f t="shared" si="76"/>
        <v>1.2094</v>
      </c>
      <c r="AF316" s="16">
        <f t="shared" si="77"/>
        <v>1.2056</v>
      </c>
      <c r="AG316" s="16">
        <f t="shared" si="78"/>
        <v>1.1755</v>
      </c>
      <c r="AH316" s="16" t="str">
        <f t="shared" si="79"/>
        <v>3B</v>
      </c>
      <c r="AI316" s="16">
        <f t="shared" si="80"/>
        <v>1.1819999999999999</v>
      </c>
      <c r="AJ316" s="16">
        <f t="shared" si="81"/>
        <v>1.1908000000000001</v>
      </c>
      <c r="AK316" s="16">
        <f t="shared" si="82"/>
        <v>1.2094</v>
      </c>
      <c r="AL316" s="16">
        <f t="shared" si="83"/>
        <v>1.2143999999999999</v>
      </c>
      <c r="AM316" s="16">
        <f t="shared" si="84"/>
        <v>1.25</v>
      </c>
      <c r="AR316" s="17"/>
      <c r="AS316" s="77"/>
    </row>
    <row r="317" spans="3:45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85"/>
        <v>11⁄4–18</v>
      </c>
      <c r="U317" s="16" t="str">
        <f t="shared" si="85"/>
        <v>UNEF</v>
      </c>
      <c r="W317" s="16" t="str">
        <f t="shared" si="69"/>
        <v>11⁄4–18</v>
      </c>
      <c r="X317" s="16" t="str">
        <f t="shared" si="70"/>
        <v>UNEF</v>
      </c>
      <c r="Y317" s="16" t="str">
        <f t="shared" si="71"/>
        <v>2A</v>
      </c>
      <c r="Z317" s="16" t="str">
        <f>CONCATENATE(Table69[[#This Row],[Column1]]," ",Table69[[#This Row],[Column2]]," ",Table69[[#This Row],[Column3]])</f>
        <v>11⁄4–18 UNEF 2A</v>
      </c>
      <c r="AA317" s="16">
        <f t="shared" si="72"/>
        <v>1.5E-3</v>
      </c>
      <c r="AB317" s="16">
        <f t="shared" si="73"/>
        <v>1.2484999999999999</v>
      </c>
      <c r="AC317" s="16">
        <f t="shared" si="74"/>
        <v>1.2398</v>
      </c>
      <c r="AD317" s="16" t="str">
        <f t="shared" si="75"/>
        <v>—</v>
      </c>
      <c r="AE317" s="16">
        <f t="shared" si="76"/>
        <v>1.2123999999999999</v>
      </c>
      <c r="AF317" s="16">
        <f t="shared" si="77"/>
        <v>1.2075</v>
      </c>
      <c r="AG317" s="16">
        <f t="shared" si="78"/>
        <v>1.1823999999999999</v>
      </c>
      <c r="AH317" s="16" t="str">
        <f t="shared" si="79"/>
        <v>2B</v>
      </c>
      <c r="AI317" s="16">
        <f t="shared" si="80"/>
        <v>1.19</v>
      </c>
      <c r="AJ317" s="16">
        <f t="shared" si="81"/>
        <v>1.2030000000000001</v>
      </c>
      <c r="AK317" s="16">
        <f t="shared" si="82"/>
        <v>1.2139</v>
      </c>
      <c r="AL317" s="16">
        <f t="shared" si="83"/>
        <v>1.2202</v>
      </c>
      <c r="AM317" s="16">
        <f t="shared" si="84"/>
        <v>1.25</v>
      </c>
      <c r="AR317" s="17"/>
      <c r="AS317" s="77"/>
    </row>
    <row r="318" spans="3:45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85"/>
        <v>0</v>
      </c>
      <c r="U318" s="16">
        <f t="shared" si="85"/>
        <v>0</v>
      </c>
      <c r="W318" s="16" t="str">
        <f t="shared" si="69"/>
        <v>11⁄4–18</v>
      </c>
      <c r="X318" s="16" t="str">
        <f t="shared" si="70"/>
        <v>UNEF</v>
      </c>
      <c r="Y318" s="16" t="str">
        <f t="shared" si="71"/>
        <v>3A</v>
      </c>
      <c r="Z318" s="16" t="str">
        <f>CONCATENATE(Table69[[#This Row],[Column1]]," ",Table69[[#This Row],[Column2]]," ",Table69[[#This Row],[Column3]])</f>
        <v>11⁄4–18 UNEF 3A</v>
      </c>
      <c r="AA318" s="16">
        <f t="shared" si="72"/>
        <v>0</v>
      </c>
      <c r="AB318" s="16">
        <f t="shared" si="73"/>
        <v>1.25</v>
      </c>
      <c r="AC318" s="16">
        <f t="shared" si="74"/>
        <v>1.2413000000000001</v>
      </c>
      <c r="AD318" s="16" t="str">
        <f t="shared" si="75"/>
        <v>—</v>
      </c>
      <c r="AE318" s="16">
        <f t="shared" si="76"/>
        <v>1.2139</v>
      </c>
      <c r="AF318" s="16">
        <f t="shared" si="77"/>
        <v>1.2102999999999999</v>
      </c>
      <c r="AG318" s="16">
        <f t="shared" si="78"/>
        <v>1.1839</v>
      </c>
      <c r="AH318" s="16" t="str">
        <f t="shared" si="79"/>
        <v>3B</v>
      </c>
      <c r="AI318" s="16">
        <f t="shared" si="80"/>
        <v>1.19</v>
      </c>
      <c r="AJ318" s="16">
        <f t="shared" si="81"/>
        <v>1.198</v>
      </c>
      <c r="AK318" s="16">
        <f t="shared" si="82"/>
        <v>1.2139</v>
      </c>
      <c r="AL318" s="16">
        <f t="shared" si="83"/>
        <v>1.2185999999999999</v>
      </c>
      <c r="AM318" s="16">
        <f t="shared" si="84"/>
        <v>1.25</v>
      </c>
      <c r="AR318" s="17"/>
      <c r="AS318" s="77"/>
    </row>
    <row r="319" spans="3:45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85"/>
        <v>11⁄4–20</v>
      </c>
      <c r="U319" s="16" t="str">
        <f t="shared" si="85"/>
        <v>UN</v>
      </c>
      <c r="W319" s="16" t="str">
        <f t="shared" si="69"/>
        <v>11⁄4–20</v>
      </c>
      <c r="X319" s="16" t="str">
        <f t="shared" si="70"/>
        <v>UN</v>
      </c>
      <c r="Y319" s="16" t="str">
        <f t="shared" si="71"/>
        <v>2A</v>
      </c>
      <c r="Z319" s="16" t="str">
        <f>CONCATENATE(Table69[[#This Row],[Column1]]," ",Table69[[#This Row],[Column2]]," ",Table69[[#This Row],[Column3]])</f>
        <v>11⁄4–20 UN 2A</v>
      </c>
      <c r="AA319" s="16">
        <f t="shared" si="72"/>
        <v>1.4E-3</v>
      </c>
      <c r="AB319" s="16">
        <f t="shared" si="73"/>
        <v>1.2485999999999999</v>
      </c>
      <c r="AC319" s="16">
        <f t="shared" si="74"/>
        <v>1.2404999999999999</v>
      </c>
      <c r="AD319" s="16" t="str">
        <f t="shared" si="75"/>
        <v>—</v>
      </c>
      <c r="AE319" s="16">
        <f t="shared" si="76"/>
        <v>1.2161</v>
      </c>
      <c r="AF319" s="16">
        <f t="shared" si="77"/>
        <v>1.2114</v>
      </c>
      <c r="AG319" s="16">
        <f t="shared" si="78"/>
        <v>1.1891</v>
      </c>
      <c r="AH319" s="16" t="str">
        <f t="shared" si="79"/>
        <v>2B</v>
      </c>
      <c r="AI319" s="16">
        <f t="shared" si="80"/>
        <v>1.196</v>
      </c>
      <c r="AJ319" s="16">
        <f t="shared" si="81"/>
        <v>1.2070000000000001</v>
      </c>
      <c r="AK319" s="16">
        <f t="shared" si="82"/>
        <v>1.2175</v>
      </c>
      <c r="AL319" s="16">
        <f t="shared" si="83"/>
        <v>1.2236</v>
      </c>
      <c r="AM319" s="16">
        <f t="shared" si="84"/>
        <v>1.25</v>
      </c>
      <c r="AR319" s="17"/>
      <c r="AS319" s="77"/>
    </row>
    <row r="320" spans="3:45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85"/>
        <v>0</v>
      </c>
      <c r="U320" s="16">
        <f t="shared" si="85"/>
        <v>0</v>
      </c>
      <c r="W320" s="16" t="str">
        <f t="shared" si="69"/>
        <v>11⁄4–20</v>
      </c>
      <c r="X320" s="16" t="str">
        <f t="shared" si="70"/>
        <v>UN</v>
      </c>
      <c r="Y320" s="16" t="str">
        <f t="shared" si="71"/>
        <v>3A</v>
      </c>
      <c r="Z320" s="16" t="str">
        <f>CONCATENATE(Table69[[#This Row],[Column1]]," ",Table69[[#This Row],[Column2]]," ",Table69[[#This Row],[Column3]])</f>
        <v>11⁄4–20 UN 3A</v>
      </c>
      <c r="AA320" s="16">
        <f t="shared" si="72"/>
        <v>0</v>
      </c>
      <c r="AB320" s="16">
        <f t="shared" si="73"/>
        <v>1.25</v>
      </c>
      <c r="AC320" s="16">
        <f t="shared" si="74"/>
        <v>1.2419</v>
      </c>
      <c r="AD320" s="16" t="str">
        <f t="shared" si="75"/>
        <v>—</v>
      </c>
      <c r="AE320" s="16">
        <f t="shared" si="76"/>
        <v>1.2175</v>
      </c>
      <c r="AF320" s="16">
        <f t="shared" si="77"/>
        <v>1.214</v>
      </c>
      <c r="AG320" s="16">
        <f t="shared" si="78"/>
        <v>1.1904999999999999</v>
      </c>
      <c r="AH320" s="16" t="str">
        <f t="shared" si="79"/>
        <v>3B</v>
      </c>
      <c r="AI320" s="16">
        <f t="shared" si="80"/>
        <v>1.196</v>
      </c>
      <c r="AJ320" s="16">
        <f t="shared" si="81"/>
        <v>1.2037</v>
      </c>
      <c r="AK320" s="16">
        <f t="shared" si="82"/>
        <v>1.2175</v>
      </c>
      <c r="AL320" s="16">
        <f t="shared" si="83"/>
        <v>1.222</v>
      </c>
      <c r="AM320" s="16">
        <f t="shared" si="84"/>
        <v>1.25</v>
      </c>
      <c r="AR320" s="17"/>
      <c r="AS320" s="77"/>
    </row>
    <row r="321" spans="3:45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85"/>
        <v>11⁄4–24</v>
      </c>
      <c r="U321" s="16" t="str">
        <f t="shared" si="85"/>
        <v>UNS</v>
      </c>
      <c r="W321" s="16" t="str">
        <f t="shared" si="69"/>
        <v>11⁄4–24</v>
      </c>
      <c r="X321" s="16" t="str">
        <f t="shared" si="70"/>
        <v>UNS</v>
      </c>
      <c r="Y321" s="16" t="str">
        <f t="shared" si="71"/>
        <v>2A</v>
      </c>
      <c r="Z321" s="16" t="str">
        <f>CONCATENATE(Table69[[#This Row],[Column1]]," ",Table69[[#This Row],[Column2]]," ",Table69[[#This Row],[Column3]])</f>
        <v>11⁄4–24 UNS 2A</v>
      </c>
      <c r="AA321" s="16">
        <f t="shared" si="72"/>
        <v>1.2999999999999999E-3</v>
      </c>
      <c r="AB321" s="16">
        <f t="shared" si="73"/>
        <v>1.2486999999999999</v>
      </c>
      <c r="AC321" s="16">
        <f t="shared" si="74"/>
        <v>1.2415</v>
      </c>
      <c r="AD321" s="16" t="str">
        <f t="shared" si="75"/>
        <v>—</v>
      </c>
      <c r="AE321" s="16">
        <f t="shared" si="76"/>
        <v>1.2216</v>
      </c>
      <c r="AF321" s="16">
        <f t="shared" si="77"/>
        <v>1.2173</v>
      </c>
      <c r="AG321" s="16">
        <f t="shared" si="78"/>
        <v>1.1991000000000001</v>
      </c>
      <c r="AH321" s="16" t="str">
        <f t="shared" si="79"/>
        <v>2B</v>
      </c>
      <c r="AI321" s="16">
        <f t="shared" si="80"/>
        <v>1.2050000000000001</v>
      </c>
      <c r="AJ321" s="16">
        <f t="shared" si="81"/>
        <v>1.2150000000000001</v>
      </c>
      <c r="AK321" s="16">
        <f t="shared" si="82"/>
        <v>1.2229000000000001</v>
      </c>
      <c r="AL321" s="16">
        <f t="shared" si="83"/>
        <v>1.2284999999999999</v>
      </c>
      <c r="AM321" s="16">
        <f t="shared" si="84"/>
        <v>1.25</v>
      </c>
      <c r="AR321" s="17"/>
      <c r="AS321" s="77"/>
    </row>
    <row r="322" spans="3:45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85"/>
        <v>11⁄4–28</v>
      </c>
      <c r="U322" s="16" t="str">
        <f t="shared" si="85"/>
        <v>UN</v>
      </c>
      <c r="W322" s="16" t="str">
        <f t="shared" si="69"/>
        <v>11⁄4–28</v>
      </c>
      <c r="X322" s="16" t="str">
        <f t="shared" si="70"/>
        <v>UN</v>
      </c>
      <c r="Y322" s="16" t="str">
        <f t="shared" si="71"/>
        <v>2A</v>
      </c>
      <c r="Z322" s="16" t="str">
        <f>CONCATENATE(Table69[[#This Row],[Column1]]," ",Table69[[#This Row],[Column2]]," ",Table69[[#This Row],[Column3]])</f>
        <v>11⁄4–28 UN 2A</v>
      </c>
      <c r="AA322" s="16">
        <f t="shared" si="72"/>
        <v>1.1999999999999999E-3</v>
      </c>
      <c r="AB322" s="16">
        <f t="shared" si="73"/>
        <v>1.2487999999999999</v>
      </c>
      <c r="AC322" s="16">
        <f t="shared" si="74"/>
        <v>1.2423</v>
      </c>
      <c r="AD322" s="16" t="str">
        <f t="shared" si="75"/>
        <v>—</v>
      </c>
      <c r="AE322" s="16">
        <f t="shared" si="76"/>
        <v>1.2256</v>
      </c>
      <c r="AF322" s="16">
        <f t="shared" si="77"/>
        <v>1.2215</v>
      </c>
      <c r="AG322" s="16">
        <f t="shared" si="78"/>
        <v>1.2061999999999999</v>
      </c>
      <c r="AH322" s="16" t="str">
        <f t="shared" si="79"/>
        <v>2B</v>
      </c>
      <c r="AI322" s="16">
        <f t="shared" si="80"/>
        <v>1.2110000000000001</v>
      </c>
      <c r="AJ322" s="16">
        <f t="shared" si="81"/>
        <v>1.22</v>
      </c>
      <c r="AK322" s="16">
        <f t="shared" si="82"/>
        <v>1.2267999999999999</v>
      </c>
      <c r="AL322" s="16">
        <f t="shared" si="83"/>
        <v>1.2321</v>
      </c>
      <c r="AM322" s="16">
        <f t="shared" si="84"/>
        <v>1.25</v>
      </c>
      <c r="AR322" s="17"/>
      <c r="AS322" s="77"/>
    </row>
    <row r="323" spans="3:45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85"/>
        <v>0</v>
      </c>
      <c r="U323" s="16">
        <f t="shared" si="85"/>
        <v>0</v>
      </c>
      <c r="W323" s="16" t="str">
        <f t="shared" si="69"/>
        <v>11⁄4–28</v>
      </c>
      <c r="X323" s="16" t="str">
        <f t="shared" si="70"/>
        <v>UN</v>
      </c>
      <c r="Y323" s="16" t="str">
        <f t="shared" si="71"/>
        <v>3A</v>
      </c>
      <c r="Z323" s="16" t="str">
        <f>CONCATENATE(Table69[[#This Row],[Column1]]," ",Table69[[#This Row],[Column2]]," ",Table69[[#This Row],[Column3]])</f>
        <v>11⁄4–28 UN 3A</v>
      </c>
      <c r="AA323" s="16">
        <f t="shared" si="72"/>
        <v>0</v>
      </c>
      <c r="AB323" s="16">
        <f t="shared" si="73"/>
        <v>1.25</v>
      </c>
      <c r="AC323" s="16">
        <f t="shared" si="74"/>
        <v>1.2435</v>
      </c>
      <c r="AD323" s="16" t="str">
        <f t="shared" si="75"/>
        <v>—</v>
      </c>
      <c r="AE323" s="16">
        <f t="shared" si="76"/>
        <v>1.2267999999999999</v>
      </c>
      <c r="AF323" s="16">
        <f t="shared" si="77"/>
        <v>1.2237</v>
      </c>
      <c r="AG323" s="16">
        <f t="shared" si="78"/>
        <v>1.2074</v>
      </c>
      <c r="AH323" s="16" t="str">
        <f t="shared" si="79"/>
        <v>3B</v>
      </c>
      <c r="AI323" s="16">
        <f t="shared" si="80"/>
        <v>1.2110000000000001</v>
      </c>
      <c r="AJ323" s="16">
        <f t="shared" si="81"/>
        <v>1.2176</v>
      </c>
      <c r="AK323" s="16">
        <f t="shared" si="82"/>
        <v>1.2267999999999999</v>
      </c>
      <c r="AL323" s="16">
        <f t="shared" si="83"/>
        <v>1.2307999999999999</v>
      </c>
      <c r="AM323" s="16">
        <f t="shared" si="84"/>
        <v>1.25</v>
      </c>
      <c r="AR323" s="17"/>
      <c r="AS323" s="77"/>
    </row>
    <row r="324" spans="3:45" x14ac:dyDescent="0.25">
      <c r="C324" s="16" t="s">
        <v>717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85"/>
        <v>15⁄16–8</v>
      </c>
      <c r="U324" s="16" t="str">
        <f t="shared" si="85"/>
        <v>UN</v>
      </c>
      <c r="W324" s="16" t="str">
        <f t="shared" ref="W324:W387" si="86">IF(T324=0,IF(T323=0,T322,T323),T324)</f>
        <v>15⁄16–8</v>
      </c>
      <c r="X324" s="16" t="str">
        <f t="shared" ref="X324:X387" si="87">IF(U324=0,IF(U323=0,U322,U323),U324)</f>
        <v>UN</v>
      </c>
      <c r="Y324" s="16" t="str">
        <f t="shared" ref="Y324:Y387" si="88">IF(OR($C324="1A",$C324="2A",$C324="3A"),C324,E324)</f>
        <v>2A</v>
      </c>
      <c r="Z324" s="16" t="str">
        <f>CONCATENATE(Table69[[#This Row],[Column1]]," ",Table69[[#This Row],[Column2]]," ",Table69[[#This Row],[Column3]])</f>
        <v>15⁄16–8 UN 2A</v>
      </c>
      <c r="AA324" s="16">
        <f t="shared" ref="AA324:AA387" si="89">IF(OR($C324="1A",$C324="2A",$C324="3A"),D324,F324)</f>
        <v>2.0999999999999999E-3</v>
      </c>
      <c r="AB324" s="16">
        <f t="shared" ref="AB324:AB387" si="90">IF(OR($C324="1A",$C324="2A",$C324="3A"),E324,G324)</f>
        <v>1.3104</v>
      </c>
      <c r="AC324" s="16">
        <f t="shared" ref="AC324:AC387" si="91">IF(OR($C324="1A",$C324="2A",$C324="3A"),F324,H324)</f>
        <v>1.2954000000000001</v>
      </c>
      <c r="AD324" s="16" t="str">
        <f t="shared" ref="AD324:AD387" si="92">IF(OR($C324="1A",$C324="2A",$C324="3A"),G324,I324)</f>
        <v>—</v>
      </c>
      <c r="AE324" s="16">
        <f t="shared" ref="AE324:AE387" si="93">IF(OR($C324="1A",$C324="2A",$C324="3A"),H324,J324)</f>
        <v>1.2292000000000001</v>
      </c>
      <c r="AF324" s="16">
        <f t="shared" ref="AF324:AF387" si="94">IF(OR($C324="1A",$C324="2A",$C324="3A"),I324,K324)</f>
        <v>1.2221</v>
      </c>
      <c r="AG324" s="16">
        <f t="shared" ref="AG324:AG387" si="95">IF(OR($C324="1A",$C324="2A",$C324="3A"),J324,L324)</f>
        <v>1.1616</v>
      </c>
      <c r="AH324" s="16" t="str">
        <f t="shared" ref="AH324:AH387" si="96">IF(OR($C324="1A",$C324="2A",$C324="3A"),K324,M324)</f>
        <v>2B</v>
      </c>
      <c r="AI324" s="16">
        <f t="shared" ref="AI324:AI387" si="97">IF(OR($C324="1A",$C324="2A",$C324="3A"),L324,N324)</f>
        <v>1.177</v>
      </c>
      <c r="AJ324" s="16">
        <f t="shared" ref="AJ324:AJ387" si="98">IF(OR($C324="1A",$C324="2A",$C324="3A"),M324,O324)</f>
        <v>1.202</v>
      </c>
      <c r="AK324" s="16">
        <f t="shared" ref="AK324:AK387" si="99">IF(OR($C324="1A",$C324="2A",$C324="3A"),N324,P324)</f>
        <v>1.2313000000000001</v>
      </c>
      <c r="AL324" s="16">
        <f t="shared" ref="AL324:AL387" si="100">IF(OR($C324="1A",$C324="2A",$C324="3A"),O324,Q324)</f>
        <v>1.2404999999999999</v>
      </c>
      <c r="AM324" s="16">
        <f t="shared" ref="AM324:AM387" si="101">IF(OR($C324="1A",$C324="2A",$C324="3A"),P324,R324)</f>
        <v>1.3125</v>
      </c>
      <c r="AR324" s="17"/>
      <c r="AS324" s="77"/>
    </row>
    <row r="325" spans="3:45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ref="T325:U388" si="102">IF(OR($C325="1A",$C325="2A",$C325="3A"),A325,C325)</f>
        <v>0</v>
      </c>
      <c r="U325" s="16">
        <f t="shared" si="102"/>
        <v>0</v>
      </c>
      <c r="W325" s="16" t="str">
        <f t="shared" si="86"/>
        <v>15⁄16–8</v>
      </c>
      <c r="X325" s="16" t="str">
        <f t="shared" si="87"/>
        <v>UN</v>
      </c>
      <c r="Y325" s="16" t="str">
        <f t="shared" si="88"/>
        <v>3A</v>
      </c>
      <c r="Z325" s="16" t="str">
        <f>CONCATENATE(Table69[[#This Row],[Column1]]," ",Table69[[#This Row],[Column2]]," ",Table69[[#This Row],[Column3]])</f>
        <v>15⁄16–8 UN 3A</v>
      </c>
      <c r="AA325" s="16">
        <f t="shared" si="89"/>
        <v>0</v>
      </c>
      <c r="AB325" s="16">
        <f t="shared" si="90"/>
        <v>1.3125</v>
      </c>
      <c r="AC325" s="16">
        <f t="shared" si="91"/>
        <v>1.2975000000000001</v>
      </c>
      <c r="AD325" s="16" t="str">
        <f t="shared" si="92"/>
        <v>—</v>
      </c>
      <c r="AE325" s="16">
        <f t="shared" si="93"/>
        <v>1.2313000000000001</v>
      </c>
      <c r="AF325" s="16">
        <f t="shared" si="94"/>
        <v>1.226</v>
      </c>
      <c r="AG325" s="16">
        <f t="shared" si="95"/>
        <v>1.1637</v>
      </c>
      <c r="AH325" s="16" t="str">
        <f t="shared" si="96"/>
        <v>3B</v>
      </c>
      <c r="AI325" s="16">
        <f t="shared" si="97"/>
        <v>1.177</v>
      </c>
      <c r="AJ325" s="16">
        <f t="shared" si="98"/>
        <v>1.1921999999999999</v>
      </c>
      <c r="AK325" s="16">
        <f t="shared" si="99"/>
        <v>1.2313000000000001</v>
      </c>
      <c r="AL325" s="16">
        <f t="shared" si="100"/>
        <v>1.2382</v>
      </c>
      <c r="AM325" s="16">
        <f t="shared" si="101"/>
        <v>1.3125</v>
      </c>
      <c r="AR325" s="17"/>
      <c r="AS325" s="77"/>
    </row>
    <row r="326" spans="3:45" x14ac:dyDescent="0.25">
      <c r="C326" s="16" t="s">
        <v>1877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2"/>
        <v>1 5⁄16–12</v>
      </c>
      <c r="U326" s="16" t="str">
        <f t="shared" si="102"/>
        <v>UN</v>
      </c>
      <c r="W326" s="16" t="str">
        <f t="shared" si="86"/>
        <v>1 5⁄16–12</v>
      </c>
      <c r="X326" s="16" t="str">
        <f t="shared" si="87"/>
        <v>UN</v>
      </c>
      <c r="Y326" s="16" t="str">
        <f t="shared" si="88"/>
        <v>2A</v>
      </c>
      <c r="Z326" s="16" t="str">
        <f>CONCATENATE(Table69[[#This Row],[Column1]]," ",Table69[[#This Row],[Column2]]," ",Table69[[#This Row],[Column3]])</f>
        <v>1 5⁄16–12 UN 2A</v>
      </c>
      <c r="AA326" s="16">
        <f t="shared" si="89"/>
        <v>1.6999999999999999E-3</v>
      </c>
      <c r="AB326" s="16">
        <f t="shared" si="90"/>
        <v>1.3108</v>
      </c>
      <c r="AC326" s="16">
        <f t="shared" si="91"/>
        <v>1.2994000000000001</v>
      </c>
      <c r="AD326" s="16" t="str">
        <f t="shared" si="92"/>
        <v>—</v>
      </c>
      <c r="AE326" s="16">
        <f t="shared" si="93"/>
        <v>1.2566999999999999</v>
      </c>
      <c r="AF326" s="16">
        <f t="shared" si="94"/>
        <v>1.2508999999999999</v>
      </c>
      <c r="AG326" s="16">
        <f t="shared" si="95"/>
        <v>1.2116</v>
      </c>
      <c r="AH326" s="16" t="str">
        <f t="shared" si="96"/>
        <v>2B</v>
      </c>
      <c r="AI326" s="16">
        <f t="shared" si="97"/>
        <v>1.222</v>
      </c>
      <c r="AJ326" s="16">
        <f t="shared" si="98"/>
        <v>1.24</v>
      </c>
      <c r="AK326" s="16">
        <f t="shared" si="99"/>
        <v>1.2584</v>
      </c>
      <c r="AL326" s="16">
        <f t="shared" si="100"/>
        <v>1.2659</v>
      </c>
      <c r="AM326" s="16">
        <f t="shared" si="101"/>
        <v>1.3125</v>
      </c>
      <c r="AR326" s="17"/>
      <c r="AS326" s="77"/>
    </row>
    <row r="327" spans="3:45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2"/>
        <v>0</v>
      </c>
      <c r="U327" s="16">
        <f t="shared" si="102"/>
        <v>0</v>
      </c>
      <c r="W327" s="16" t="str">
        <f t="shared" si="86"/>
        <v>1 5⁄16–12</v>
      </c>
      <c r="X327" s="16" t="str">
        <f t="shared" si="87"/>
        <v>UN</v>
      </c>
      <c r="Y327" s="16" t="str">
        <f t="shared" si="88"/>
        <v>3A</v>
      </c>
      <c r="Z327" s="16" t="str">
        <f>CONCATENATE(Table69[[#This Row],[Column1]]," ",Table69[[#This Row],[Column2]]," ",Table69[[#This Row],[Column3]])</f>
        <v>1 5⁄16–12 UN 3A</v>
      </c>
      <c r="AA327" s="16">
        <f t="shared" si="89"/>
        <v>0</v>
      </c>
      <c r="AB327" s="16">
        <f t="shared" si="90"/>
        <v>1.3125</v>
      </c>
      <c r="AC327" s="16">
        <f t="shared" si="91"/>
        <v>1.3010999999999999</v>
      </c>
      <c r="AD327" s="16" t="str">
        <f t="shared" si="92"/>
        <v>—</v>
      </c>
      <c r="AE327" s="16">
        <f t="shared" si="93"/>
        <v>1.2584</v>
      </c>
      <c r="AF327" s="16">
        <f t="shared" si="94"/>
        <v>1.2541</v>
      </c>
      <c r="AG327" s="16">
        <f t="shared" si="95"/>
        <v>1.2133</v>
      </c>
      <c r="AH327" s="16" t="str">
        <f t="shared" si="96"/>
        <v>3B</v>
      </c>
      <c r="AI327" s="16">
        <f t="shared" si="97"/>
        <v>1.222</v>
      </c>
      <c r="AJ327" s="16">
        <f t="shared" si="98"/>
        <v>1.2323</v>
      </c>
      <c r="AK327" s="16">
        <f t="shared" si="99"/>
        <v>1.2584</v>
      </c>
      <c r="AL327" s="16">
        <f t="shared" si="100"/>
        <v>1.264</v>
      </c>
      <c r="AM327" s="16">
        <f t="shared" si="101"/>
        <v>1.3125</v>
      </c>
      <c r="AR327" s="17"/>
      <c r="AS327" s="77"/>
    </row>
    <row r="328" spans="3:45" x14ac:dyDescent="0.25">
      <c r="C328" s="16" t="s">
        <v>1876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2"/>
        <v>1 5⁄16–16</v>
      </c>
      <c r="U328" s="16" t="str">
        <f t="shared" si="102"/>
        <v>UN</v>
      </c>
      <c r="W328" s="16" t="str">
        <f t="shared" si="86"/>
        <v>1 5⁄16–16</v>
      </c>
      <c r="X328" s="16" t="str">
        <f t="shared" si="87"/>
        <v>UN</v>
      </c>
      <c r="Y328" s="16" t="str">
        <f t="shared" si="88"/>
        <v>2A</v>
      </c>
      <c r="Z328" s="16" t="str">
        <f>CONCATENATE(Table69[[#This Row],[Column1]]," ",Table69[[#This Row],[Column2]]," ",Table69[[#This Row],[Column3]])</f>
        <v>1 5⁄16–16 UN 2A</v>
      </c>
      <c r="AA328" s="16">
        <f t="shared" si="89"/>
        <v>1.5E-3</v>
      </c>
      <c r="AB328" s="16">
        <f t="shared" si="90"/>
        <v>1.3109999999999999</v>
      </c>
      <c r="AC328" s="16">
        <f t="shared" si="91"/>
        <v>1.3016000000000001</v>
      </c>
      <c r="AD328" s="16" t="str">
        <f t="shared" si="92"/>
        <v>—</v>
      </c>
      <c r="AE328" s="16">
        <f t="shared" si="93"/>
        <v>1.2704</v>
      </c>
      <c r="AF328" s="16">
        <f t="shared" si="94"/>
        <v>1.2653000000000001</v>
      </c>
      <c r="AG328" s="16">
        <f t="shared" si="95"/>
        <v>1.2364999999999999</v>
      </c>
      <c r="AH328" s="16" t="str">
        <f t="shared" si="96"/>
        <v>2B</v>
      </c>
      <c r="AI328" s="16">
        <f t="shared" si="97"/>
        <v>1.2450000000000001</v>
      </c>
      <c r="AJ328" s="16">
        <f t="shared" si="98"/>
        <v>1.2589999999999999</v>
      </c>
      <c r="AK328" s="16">
        <f t="shared" si="99"/>
        <v>1.2719</v>
      </c>
      <c r="AL328" s="16">
        <f t="shared" si="100"/>
        <v>1.2785</v>
      </c>
      <c r="AM328" s="16">
        <f t="shared" si="101"/>
        <v>1.3125</v>
      </c>
      <c r="AR328" s="17"/>
      <c r="AS328" s="77"/>
    </row>
    <row r="329" spans="3:45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2"/>
        <v>0</v>
      </c>
      <c r="U329" s="16">
        <f t="shared" si="102"/>
        <v>0</v>
      </c>
      <c r="W329" s="16" t="str">
        <f t="shared" si="86"/>
        <v>1 5⁄16–16</v>
      </c>
      <c r="X329" s="16" t="str">
        <f t="shared" si="87"/>
        <v>UN</v>
      </c>
      <c r="Y329" s="16" t="str">
        <f t="shared" si="88"/>
        <v>3A</v>
      </c>
      <c r="Z329" s="16" t="str">
        <f>CONCATENATE(Table69[[#This Row],[Column1]]," ",Table69[[#This Row],[Column2]]," ",Table69[[#This Row],[Column3]])</f>
        <v>1 5⁄16–16 UN 3A</v>
      </c>
      <c r="AA329" s="16">
        <f t="shared" si="89"/>
        <v>0</v>
      </c>
      <c r="AB329" s="16">
        <f t="shared" si="90"/>
        <v>1.3125</v>
      </c>
      <c r="AC329" s="16">
        <f t="shared" si="91"/>
        <v>1.3030999999999999</v>
      </c>
      <c r="AD329" s="16" t="str">
        <f t="shared" si="92"/>
        <v>—</v>
      </c>
      <c r="AE329" s="16">
        <f t="shared" si="93"/>
        <v>1.2719</v>
      </c>
      <c r="AF329" s="16">
        <f t="shared" si="94"/>
        <v>1.2681</v>
      </c>
      <c r="AG329" s="16">
        <f t="shared" si="95"/>
        <v>1.238</v>
      </c>
      <c r="AH329" s="16" t="str">
        <f t="shared" si="96"/>
        <v>3B</v>
      </c>
      <c r="AI329" s="16">
        <f t="shared" si="97"/>
        <v>1.2450000000000001</v>
      </c>
      <c r="AJ329" s="16">
        <f t="shared" si="98"/>
        <v>1.2533000000000001</v>
      </c>
      <c r="AK329" s="16">
        <f t="shared" si="99"/>
        <v>1.2719</v>
      </c>
      <c r="AL329" s="16">
        <f t="shared" si="100"/>
        <v>1.2768999999999999</v>
      </c>
      <c r="AM329" s="16">
        <f t="shared" si="101"/>
        <v>1.3125</v>
      </c>
      <c r="AR329" s="17"/>
      <c r="AS329" s="77"/>
    </row>
    <row r="330" spans="3:45" x14ac:dyDescent="0.25">
      <c r="C330" s="16" t="s">
        <v>718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2"/>
        <v>15⁄16–18</v>
      </c>
      <c r="U330" s="16" t="str">
        <f t="shared" si="102"/>
        <v>UNEF</v>
      </c>
      <c r="W330" s="16" t="str">
        <f t="shared" si="86"/>
        <v>15⁄16–18</v>
      </c>
      <c r="X330" s="16" t="str">
        <f t="shared" si="87"/>
        <v>UNEF</v>
      </c>
      <c r="Y330" s="16" t="str">
        <f t="shared" si="88"/>
        <v>2A</v>
      </c>
      <c r="Z330" s="16" t="str">
        <f>CONCATENATE(Table69[[#This Row],[Column1]]," ",Table69[[#This Row],[Column2]]," ",Table69[[#This Row],[Column3]])</f>
        <v>15⁄16–18 UNEF 2A</v>
      </c>
      <c r="AA330" s="16">
        <f t="shared" si="89"/>
        <v>1.5E-3</v>
      </c>
      <c r="AB330" s="16">
        <f t="shared" si="90"/>
        <v>1.3109999999999999</v>
      </c>
      <c r="AC330" s="16">
        <f t="shared" si="91"/>
        <v>1.3023</v>
      </c>
      <c r="AD330" s="16" t="str">
        <f t="shared" si="92"/>
        <v>—</v>
      </c>
      <c r="AE330" s="16">
        <f t="shared" si="93"/>
        <v>1.2748999999999999</v>
      </c>
      <c r="AF330" s="16">
        <f t="shared" si="94"/>
        <v>1.27</v>
      </c>
      <c r="AG330" s="16">
        <f t="shared" si="95"/>
        <v>1.2448999999999999</v>
      </c>
      <c r="AH330" s="16" t="str">
        <f t="shared" si="96"/>
        <v>2B</v>
      </c>
      <c r="AI330" s="16">
        <f t="shared" si="97"/>
        <v>1.252</v>
      </c>
      <c r="AJ330" s="16">
        <f t="shared" si="98"/>
        <v>1.2649999999999999</v>
      </c>
      <c r="AK330" s="16">
        <f t="shared" si="99"/>
        <v>1.2764</v>
      </c>
      <c r="AL330" s="16">
        <f t="shared" si="100"/>
        <v>1.2827</v>
      </c>
      <c r="AM330" s="16">
        <f t="shared" si="101"/>
        <v>1.3125</v>
      </c>
      <c r="AR330" s="17"/>
      <c r="AS330" s="77"/>
    </row>
    <row r="331" spans="3:45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2"/>
        <v>0</v>
      </c>
      <c r="U331" s="16">
        <f t="shared" si="102"/>
        <v>0</v>
      </c>
      <c r="W331" s="16" t="str">
        <f t="shared" si="86"/>
        <v>15⁄16–18</v>
      </c>
      <c r="X331" s="16" t="str">
        <f t="shared" si="87"/>
        <v>UNEF</v>
      </c>
      <c r="Y331" s="16" t="str">
        <f t="shared" si="88"/>
        <v>3A</v>
      </c>
      <c r="Z331" s="16" t="str">
        <f>CONCATENATE(Table69[[#This Row],[Column1]]," ",Table69[[#This Row],[Column2]]," ",Table69[[#This Row],[Column3]])</f>
        <v>15⁄16–18 UNEF 3A</v>
      </c>
      <c r="AA331" s="16">
        <f t="shared" si="89"/>
        <v>0</v>
      </c>
      <c r="AB331" s="16">
        <f t="shared" si="90"/>
        <v>1.3125</v>
      </c>
      <c r="AC331" s="16">
        <f t="shared" si="91"/>
        <v>1.3038000000000001</v>
      </c>
      <c r="AD331" s="16" t="str">
        <f t="shared" si="92"/>
        <v>—</v>
      </c>
      <c r="AE331" s="16">
        <f t="shared" si="93"/>
        <v>1.2764</v>
      </c>
      <c r="AF331" s="16">
        <f t="shared" si="94"/>
        <v>1.2727999999999999</v>
      </c>
      <c r="AG331" s="16">
        <f t="shared" si="95"/>
        <v>1.2464</v>
      </c>
      <c r="AH331" s="16" t="str">
        <f t="shared" si="96"/>
        <v>3B</v>
      </c>
      <c r="AI331" s="16">
        <f t="shared" si="97"/>
        <v>1.252</v>
      </c>
      <c r="AJ331" s="16">
        <f t="shared" si="98"/>
        <v>1.2605</v>
      </c>
      <c r="AK331" s="16">
        <f t="shared" si="99"/>
        <v>1.2764</v>
      </c>
      <c r="AL331" s="16">
        <f t="shared" si="100"/>
        <v>1.2810999999999999</v>
      </c>
      <c r="AM331" s="16">
        <f t="shared" si="101"/>
        <v>1.3125</v>
      </c>
      <c r="AR331" s="17"/>
      <c r="AS331" s="77"/>
    </row>
    <row r="332" spans="3:45" x14ac:dyDescent="0.25">
      <c r="C332" s="16" t="s">
        <v>678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2"/>
        <v>15⁄16–20</v>
      </c>
      <c r="U332" s="16" t="str">
        <f t="shared" si="102"/>
        <v>UN</v>
      </c>
      <c r="W332" s="16" t="str">
        <f t="shared" si="86"/>
        <v>15⁄16–20</v>
      </c>
      <c r="X332" s="16" t="str">
        <f t="shared" si="87"/>
        <v>UN</v>
      </c>
      <c r="Y332" s="16" t="str">
        <f t="shared" si="88"/>
        <v>2A</v>
      </c>
      <c r="Z332" s="16" t="str">
        <f>CONCATENATE(Table69[[#This Row],[Column1]]," ",Table69[[#This Row],[Column2]]," ",Table69[[#This Row],[Column3]])</f>
        <v>15⁄16–20 UN 2A</v>
      </c>
      <c r="AA332" s="16">
        <f t="shared" si="89"/>
        <v>1.4E-3</v>
      </c>
      <c r="AB332" s="16">
        <f t="shared" si="90"/>
        <v>1.3110999999999999</v>
      </c>
      <c r="AC332" s="16">
        <f t="shared" si="91"/>
        <v>1.3029999999999999</v>
      </c>
      <c r="AD332" s="16" t="str">
        <f t="shared" si="92"/>
        <v>—</v>
      </c>
      <c r="AE332" s="16">
        <f t="shared" si="93"/>
        <v>1.2786</v>
      </c>
      <c r="AF332" s="16">
        <f t="shared" si="94"/>
        <v>1.2739</v>
      </c>
      <c r="AG332" s="16">
        <f t="shared" si="95"/>
        <v>1.2516</v>
      </c>
      <c r="AH332" s="16" t="str">
        <f t="shared" si="96"/>
        <v>2B</v>
      </c>
      <c r="AI332" s="16">
        <f t="shared" si="97"/>
        <v>1.258</v>
      </c>
      <c r="AJ332" s="16">
        <f t="shared" si="98"/>
        <v>1.27</v>
      </c>
      <c r="AK332" s="16">
        <f t="shared" si="99"/>
        <v>1.28</v>
      </c>
      <c r="AL332" s="16">
        <f t="shared" si="100"/>
        <v>1.2861</v>
      </c>
      <c r="AM332" s="16">
        <f t="shared" si="101"/>
        <v>1.3125</v>
      </c>
      <c r="AR332" s="17"/>
      <c r="AS332" s="77"/>
    </row>
    <row r="333" spans="3:45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2"/>
        <v>0</v>
      </c>
      <c r="U333" s="16">
        <f t="shared" si="102"/>
        <v>0</v>
      </c>
      <c r="W333" s="16" t="str">
        <f t="shared" si="86"/>
        <v>15⁄16–20</v>
      </c>
      <c r="X333" s="16" t="str">
        <f t="shared" si="87"/>
        <v>UN</v>
      </c>
      <c r="Y333" s="16" t="str">
        <f t="shared" si="88"/>
        <v>3A</v>
      </c>
      <c r="Z333" s="16" t="str">
        <f>CONCATENATE(Table69[[#This Row],[Column1]]," ",Table69[[#This Row],[Column2]]," ",Table69[[#This Row],[Column3]])</f>
        <v>15⁄16–20 UN 3A</v>
      </c>
      <c r="AA333" s="16">
        <f t="shared" si="89"/>
        <v>0</v>
      </c>
      <c r="AB333" s="16">
        <f t="shared" si="90"/>
        <v>1.3125</v>
      </c>
      <c r="AC333" s="16">
        <f t="shared" si="91"/>
        <v>1.3044</v>
      </c>
      <c r="AD333" s="16" t="str">
        <f t="shared" si="92"/>
        <v>—</v>
      </c>
      <c r="AE333" s="16">
        <f t="shared" si="93"/>
        <v>1.28</v>
      </c>
      <c r="AF333" s="16">
        <f t="shared" si="94"/>
        <v>1.2765</v>
      </c>
      <c r="AG333" s="16">
        <f t="shared" si="95"/>
        <v>1.2529999999999999</v>
      </c>
      <c r="AH333" s="16" t="str">
        <f t="shared" si="96"/>
        <v>3B</v>
      </c>
      <c r="AI333" s="16">
        <f t="shared" si="97"/>
        <v>1.258</v>
      </c>
      <c r="AJ333" s="16">
        <f t="shared" si="98"/>
        <v>1.2662</v>
      </c>
      <c r="AK333" s="16">
        <f t="shared" si="99"/>
        <v>1.28</v>
      </c>
      <c r="AL333" s="16">
        <f t="shared" si="100"/>
        <v>1.2845</v>
      </c>
      <c r="AM333" s="16">
        <f t="shared" si="101"/>
        <v>1.3125</v>
      </c>
      <c r="AR333" s="17"/>
      <c r="AS333" s="77"/>
    </row>
    <row r="334" spans="3:45" x14ac:dyDescent="0.25">
      <c r="C334" s="16" t="s">
        <v>1878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2"/>
        <v>1 5⁄16–28</v>
      </c>
      <c r="U334" s="16" t="str">
        <f t="shared" si="102"/>
        <v>UN</v>
      </c>
      <c r="W334" s="16" t="str">
        <f t="shared" si="86"/>
        <v>1 5⁄16–28</v>
      </c>
      <c r="X334" s="16" t="str">
        <f t="shared" si="87"/>
        <v>UN</v>
      </c>
      <c r="Y334" s="16" t="str">
        <f t="shared" si="88"/>
        <v>2A</v>
      </c>
      <c r="Z334" s="16" t="str">
        <f>CONCATENATE(Table69[[#This Row],[Column1]]," ",Table69[[#This Row],[Column2]]," ",Table69[[#This Row],[Column3]])</f>
        <v>1 5⁄16–28 UN 2A</v>
      </c>
      <c r="AA334" s="16">
        <f t="shared" si="89"/>
        <v>1.1999999999999999E-3</v>
      </c>
      <c r="AB334" s="16">
        <f t="shared" si="90"/>
        <v>1.3112999999999999</v>
      </c>
      <c r="AC334" s="16">
        <f t="shared" si="91"/>
        <v>1.3048</v>
      </c>
      <c r="AD334" s="16" t="str">
        <f t="shared" si="92"/>
        <v>—</v>
      </c>
      <c r="AE334" s="16">
        <f t="shared" si="93"/>
        <v>1.2881</v>
      </c>
      <c r="AF334" s="16">
        <f t="shared" si="94"/>
        <v>1.284</v>
      </c>
      <c r="AG334" s="16">
        <f t="shared" si="95"/>
        <v>1.2686999999999999</v>
      </c>
      <c r="AH334" s="16" t="str">
        <f t="shared" si="96"/>
        <v>2B</v>
      </c>
      <c r="AI334" s="16">
        <f t="shared" si="97"/>
        <v>1.274</v>
      </c>
      <c r="AJ334" s="16">
        <f t="shared" si="98"/>
        <v>1.282</v>
      </c>
      <c r="AK334" s="16">
        <f t="shared" si="99"/>
        <v>1.2892999999999999</v>
      </c>
      <c r="AL334" s="16">
        <f t="shared" si="100"/>
        <v>1.2946</v>
      </c>
      <c r="AM334" s="16">
        <f t="shared" si="101"/>
        <v>1.3125</v>
      </c>
      <c r="AR334" s="17"/>
      <c r="AS334" s="77"/>
    </row>
    <row r="335" spans="3:45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2"/>
        <v>0</v>
      </c>
      <c r="U335" s="16">
        <f t="shared" si="102"/>
        <v>0</v>
      </c>
      <c r="W335" s="16" t="str">
        <f t="shared" si="86"/>
        <v>1 5⁄16–28</v>
      </c>
      <c r="X335" s="16" t="str">
        <f t="shared" si="87"/>
        <v>UN</v>
      </c>
      <c r="Y335" s="16" t="str">
        <f t="shared" si="88"/>
        <v>3A</v>
      </c>
      <c r="Z335" s="16" t="str">
        <f>CONCATENATE(Table69[[#This Row],[Column1]]," ",Table69[[#This Row],[Column2]]," ",Table69[[#This Row],[Column3]])</f>
        <v>1 5⁄16–28 UN 3A</v>
      </c>
      <c r="AA335" s="16">
        <f t="shared" si="89"/>
        <v>0</v>
      </c>
      <c r="AB335" s="16">
        <f t="shared" si="90"/>
        <v>1.3125</v>
      </c>
      <c r="AC335" s="16">
        <f t="shared" si="91"/>
        <v>1.306</v>
      </c>
      <c r="AD335" s="16" t="str">
        <f t="shared" si="92"/>
        <v>—</v>
      </c>
      <c r="AE335" s="16">
        <f t="shared" si="93"/>
        <v>1.2892999999999999</v>
      </c>
      <c r="AF335" s="16">
        <f t="shared" si="94"/>
        <v>1.2862</v>
      </c>
      <c r="AG335" s="16">
        <f t="shared" si="95"/>
        <v>1.2699</v>
      </c>
      <c r="AH335" s="16" t="str">
        <f t="shared" si="96"/>
        <v>3B</v>
      </c>
      <c r="AI335" s="16">
        <f t="shared" si="97"/>
        <v>1.274</v>
      </c>
      <c r="AJ335" s="16">
        <f t="shared" si="98"/>
        <v>1.2801</v>
      </c>
      <c r="AK335" s="16">
        <f t="shared" si="99"/>
        <v>1.2892999999999999</v>
      </c>
      <c r="AL335" s="16">
        <f t="shared" si="100"/>
        <v>1.2932999999999999</v>
      </c>
      <c r="AM335" s="16">
        <f t="shared" si="101"/>
        <v>1.3125</v>
      </c>
      <c r="AR335" s="17"/>
      <c r="AS335" s="77"/>
    </row>
    <row r="336" spans="3:45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2"/>
        <v>13⁄8–6</v>
      </c>
      <c r="U336" s="16" t="str">
        <f t="shared" si="102"/>
        <v>UNC</v>
      </c>
      <c r="W336" s="16" t="str">
        <f t="shared" si="86"/>
        <v>13⁄8–6</v>
      </c>
      <c r="X336" s="16" t="str">
        <f t="shared" si="87"/>
        <v>UNC</v>
      </c>
      <c r="Y336" s="16" t="str">
        <f t="shared" si="88"/>
        <v>1A</v>
      </c>
      <c r="Z336" s="16" t="str">
        <f>CONCATENATE(Table69[[#This Row],[Column1]]," ",Table69[[#This Row],[Column2]]," ",Table69[[#This Row],[Column3]])</f>
        <v>13⁄8–6 UNC 1A</v>
      </c>
      <c r="AA336" s="16">
        <f t="shared" si="89"/>
        <v>2.3999999999999998E-3</v>
      </c>
      <c r="AB336" s="16">
        <f t="shared" si="90"/>
        <v>1.3726</v>
      </c>
      <c r="AC336" s="16">
        <f t="shared" si="91"/>
        <v>1.3452999999999999</v>
      </c>
      <c r="AD336" s="16" t="str">
        <f t="shared" si="92"/>
        <v>—</v>
      </c>
      <c r="AE336" s="16">
        <f t="shared" si="93"/>
        <v>1.2643</v>
      </c>
      <c r="AF336" s="16">
        <f t="shared" si="94"/>
        <v>1.2523</v>
      </c>
      <c r="AG336" s="16">
        <f t="shared" si="95"/>
        <v>1.1741999999999999</v>
      </c>
      <c r="AH336" s="16" t="str">
        <f t="shared" si="96"/>
        <v>1B</v>
      </c>
      <c r="AI336" s="16">
        <f t="shared" si="97"/>
        <v>1.1950000000000001</v>
      </c>
      <c r="AJ336" s="16">
        <f t="shared" si="98"/>
        <v>1.2250000000000001</v>
      </c>
      <c r="AK336" s="16">
        <f t="shared" si="99"/>
        <v>1.2666999999999999</v>
      </c>
      <c r="AL336" s="16">
        <f t="shared" si="100"/>
        <v>1.2822</v>
      </c>
      <c r="AM336" s="16">
        <f t="shared" si="101"/>
        <v>1.375</v>
      </c>
      <c r="AR336" s="17"/>
      <c r="AS336" s="77"/>
    </row>
    <row r="337" spans="3:45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2"/>
        <v>0</v>
      </c>
      <c r="U337" s="16">
        <f t="shared" si="102"/>
        <v>0</v>
      </c>
      <c r="W337" s="16" t="str">
        <f t="shared" si="86"/>
        <v>13⁄8–6</v>
      </c>
      <c r="X337" s="16" t="str">
        <f t="shared" si="87"/>
        <v>UNC</v>
      </c>
      <c r="Y337" s="16" t="str">
        <f t="shared" si="88"/>
        <v>2A</v>
      </c>
      <c r="Z337" s="16" t="str">
        <f>CONCATENATE(Table69[[#This Row],[Column1]]," ",Table69[[#This Row],[Column2]]," ",Table69[[#This Row],[Column3]])</f>
        <v>13⁄8–6 UNC 2A</v>
      </c>
      <c r="AA337" s="16">
        <f t="shared" si="89"/>
        <v>2.3999999999999998E-3</v>
      </c>
      <c r="AB337" s="16">
        <f t="shared" si="90"/>
        <v>1.3726</v>
      </c>
      <c r="AC337" s="16">
        <f t="shared" si="91"/>
        <v>1.3544</v>
      </c>
      <c r="AD337" s="16">
        <f t="shared" si="92"/>
        <v>1.3452999999999999</v>
      </c>
      <c r="AE337" s="16">
        <f t="shared" si="93"/>
        <v>1.2643</v>
      </c>
      <c r="AF337" s="16">
        <f t="shared" si="94"/>
        <v>1.2563</v>
      </c>
      <c r="AG337" s="16">
        <f t="shared" si="95"/>
        <v>1.1741999999999999</v>
      </c>
      <c r="AH337" s="16" t="str">
        <f t="shared" si="96"/>
        <v>2B</v>
      </c>
      <c r="AI337" s="16">
        <f t="shared" si="97"/>
        <v>1.1950000000000001</v>
      </c>
      <c r="AJ337" s="16">
        <f t="shared" si="98"/>
        <v>1.2250000000000001</v>
      </c>
      <c r="AK337" s="16">
        <f t="shared" si="99"/>
        <v>1.2666999999999999</v>
      </c>
      <c r="AL337" s="16">
        <f t="shared" si="100"/>
        <v>1.2770999999999999</v>
      </c>
      <c r="AM337" s="16">
        <f t="shared" si="101"/>
        <v>1.375</v>
      </c>
      <c r="AR337" s="17"/>
      <c r="AS337" s="77"/>
    </row>
    <row r="338" spans="3:45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2"/>
        <v>0</v>
      </c>
      <c r="U338" s="16">
        <f t="shared" si="102"/>
        <v>0</v>
      </c>
      <c r="W338" s="16" t="str">
        <f t="shared" si="86"/>
        <v>13⁄8–6</v>
      </c>
      <c r="X338" s="16" t="str">
        <f t="shared" si="87"/>
        <v>UNC</v>
      </c>
      <c r="Y338" s="16" t="str">
        <f t="shared" si="88"/>
        <v>3A</v>
      </c>
      <c r="Z338" s="16" t="str">
        <f>CONCATENATE(Table69[[#This Row],[Column1]]," ",Table69[[#This Row],[Column2]]," ",Table69[[#This Row],[Column3]])</f>
        <v>13⁄8–6 UNC 3A</v>
      </c>
      <c r="AA338" s="16">
        <f t="shared" si="89"/>
        <v>0</v>
      </c>
      <c r="AB338" s="16">
        <f t="shared" si="90"/>
        <v>1.375</v>
      </c>
      <c r="AC338" s="16">
        <f t="shared" si="91"/>
        <v>1.3568</v>
      </c>
      <c r="AD338" s="16" t="str">
        <f t="shared" si="92"/>
        <v>—</v>
      </c>
      <c r="AE338" s="16">
        <f t="shared" si="93"/>
        <v>1.2666999999999999</v>
      </c>
      <c r="AF338" s="16">
        <f t="shared" si="94"/>
        <v>1.2606999999999999</v>
      </c>
      <c r="AG338" s="16">
        <f t="shared" si="95"/>
        <v>1.1766000000000001</v>
      </c>
      <c r="AH338" s="16" t="str">
        <f t="shared" si="96"/>
        <v>3B</v>
      </c>
      <c r="AI338" s="16">
        <f t="shared" si="97"/>
        <v>1.1950000000000001</v>
      </c>
      <c r="AJ338" s="16">
        <f t="shared" si="98"/>
        <v>1.2145999999999999</v>
      </c>
      <c r="AK338" s="16">
        <f t="shared" si="99"/>
        <v>1.2666999999999999</v>
      </c>
      <c r="AL338" s="16">
        <f t="shared" si="100"/>
        <v>1.2745</v>
      </c>
      <c r="AM338" s="16">
        <f t="shared" si="101"/>
        <v>1.375</v>
      </c>
      <c r="AR338" s="17"/>
      <c r="AS338" s="77"/>
    </row>
    <row r="339" spans="3:45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2"/>
        <v>13⁄8–8</v>
      </c>
      <c r="U339" s="16" t="str">
        <f t="shared" si="102"/>
        <v>UN</v>
      </c>
      <c r="W339" s="16" t="str">
        <f t="shared" si="86"/>
        <v>13⁄8–8</v>
      </c>
      <c r="X339" s="16" t="str">
        <f t="shared" si="87"/>
        <v>UN</v>
      </c>
      <c r="Y339" s="16" t="str">
        <f t="shared" si="88"/>
        <v>2A</v>
      </c>
      <c r="Z339" s="16" t="str">
        <f>CONCATENATE(Table69[[#This Row],[Column1]]," ",Table69[[#This Row],[Column2]]," ",Table69[[#This Row],[Column3]])</f>
        <v>13⁄8–8 UN 2A</v>
      </c>
      <c r="AA339" s="16">
        <f t="shared" si="89"/>
        <v>2.2000000000000001E-3</v>
      </c>
      <c r="AB339" s="16">
        <f t="shared" si="90"/>
        <v>1.3728</v>
      </c>
      <c r="AC339" s="16">
        <f t="shared" si="91"/>
        <v>1.3577999999999999</v>
      </c>
      <c r="AD339" s="16">
        <f t="shared" si="92"/>
        <v>1.3503000000000001</v>
      </c>
      <c r="AE339" s="16">
        <f t="shared" si="93"/>
        <v>1.2916000000000001</v>
      </c>
      <c r="AF339" s="16">
        <f t="shared" si="94"/>
        <v>1.2844</v>
      </c>
      <c r="AG339" s="16">
        <f t="shared" si="95"/>
        <v>1.224</v>
      </c>
      <c r="AH339" s="16" t="str">
        <f t="shared" si="96"/>
        <v>2B</v>
      </c>
      <c r="AI339" s="16">
        <f t="shared" si="97"/>
        <v>1.24</v>
      </c>
      <c r="AJ339" s="16">
        <f t="shared" si="98"/>
        <v>1.2649999999999999</v>
      </c>
      <c r="AK339" s="16">
        <f t="shared" si="99"/>
        <v>1.2938000000000001</v>
      </c>
      <c r="AL339" s="16">
        <f t="shared" si="100"/>
        <v>1.3030999999999999</v>
      </c>
      <c r="AM339" s="16">
        <f t="shared" si="101"/>
        <v>1.375</v>
      </c>
      <c r="AR339" s="17"/>
      <c r="AS339" s="77"/>
    </row>
    <row r="340" spans="3:45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2"/>
        <v>0</v>
      </c>
      <c r="U340" s="16">
        <f t="shared" si="102"/>
        <v>0</v>
      </c>
      <c r="W340" s="16" t="str">
        <f t="shared" si="86"/>
        <v>13⁄8–8</v>
      </c>
      <c r="X340" s="16" t="str">
        <f t="shared" si="87"/>
        <v>UN</v>
      </c>
      <c r="Y340" s="16" t="str">
        <f t="shared" si="88"/>
        <v>3A</v>
      </c>
      <c r="Z340" s="16" t="str">
        <f>CONCATENATE(Table69[[#This Row],[Column1]]," ",Table69[[#This Row],[Column2]]," ",Table69[[#This Row],[Column3]])</f>
        <v>13⁄8–8 UN 3A</v>
      </c>
      <c r="AA340" s="16">
        <f t="shared" si="89"/>
        <v>0</v>
      </c>
      <c r="AB340" s="16">
        <f t="shared" si="90"/>
        <v>1.375</v>
      </c>
      <c r="AC340" s="16">
        <f t="shared" si="91"/>
        <v>1.36</v>
      </c>
      <c r="AD340" s="16" t="str">
        <f t="shared" si="92"/>
        <v>—</v>
      </c>
      <c r="AE340" s="16">
        <f t="shared" si="93"/>
        <v>1.2938000000000001</v>
      </c>
      <c r="AF340" s="16">
        <f t="shared" si="94"/>
        <v>1.2884</v>
      </c>
      <c r="AG340" s="16">
        <f t="shared" si="95"/>
        <v>1.2262</v>
      </c>
      <c r="AH340" s="16" t="str">
        <f t="shared" si="96"/>
        <v>3B</v>
      </c>
      <c r="AI340" s="16">
        <f t="shared" si="97"/>
        <v>1.24</v>
      </c>
      <c r="AJ340" s="16">
        <f t="shared" si="98"/>
        <v>1.2546999999999999</v>
      </c>
      <c r="AK340" s="16">
        <f t="shared" si="99"/>
        <v>1.2938000000000001</v>
      </c>
      <c r="AL340" s="16">
        <f t="shared" si="100"/>
        <v>1.3008</v>
      </c>
      <c r="AM340" s="16">
        <f t="shared" si="101"/>
        <v>1.375</v>
      </c>
      <c r="AR340" s="17"/>
      <c r="AS340" s="77"/>
    </row>
    <row r="341" spans="3:45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2"/>
        <v>13⁄8–10</v>
      </c>
      <c r="U341" s="16" t="str">
        <f t="shared" si="102"/>
        <v>UNS</v>
      </c>
      <c r="W341" s="16" t="str">
        <f t="shared" si="86"/>
        <v>13⁄8–10</v>
      </c>
      <c r="X341" s="16" t="str">
        <f t="shared" si="87"/>
        <v>UNS</v>
      </c>
      <c r="Y341" s="16" t="str">
        <f t="shared" si="88"/>
        <v>2A</v>
      </c>
      <c r="Z341" s="16" t="str">
        <f>CONCATENATE(Table69[[#This Row],[Column1]]," ",Table69[[#This Row],[Column2]]," ",Table69[[#This Row],[Column3]])</f>
        <v>13⁄8–10 UNS 2A</v>
      </c>
      <c r="AA341" s="16">
        <f t="shared" si="89"/>
        <v>1.9E-3</v>
      </c>
      <c r="AB341" s="16">
        <f t="shared" si="90"/>
        <v>1.3731</v>
      </c>
      <c r="AC341" s="16">
        <f t="shared" si="91"/>
        <v>1.3602000000000001</v>
      </c>
      <c r="AD341" s="16" t="str">
        <f t="shared" si="92"/>
        <v>—</v>
      </c>
      <c r="AE341" s="16">
        <f t="shared" si="93"/>
        <v>1.3081</v>
      </c>
      <c r="AF341" s="16">
        <f t="shared" si="94"/>
        <v>1.3018000000000001</v>
      </c>
      <c r="AG341" s="16">
        <f t="shared" si="95"/>
        <v>1.2541</v>
      </c>
      <c r="AH341" s="16" t="str">
        <f t="shared" si="96"/>
        <v>2B</v>
      </c>
      <c r="AI341" s="16">
        <f t="shared" si="97"/>
        <v>1.2669999999999999</v>
      </c>
      <c r="AJ341" s="16">
        <f t="shared" si="98"/>
        <v>1.288</v>
      </c>
      <c r="AK341" s="16">
        <f t="shared" si="99"/>
        <v>1.31</v>
      </c>
      <c r="AL341" s="16">
        <f t="shared" si="100"/>
        <v>1.3182</v>
      </c>
      <c r="AM341" s="16">
        <f t="shared" si="101"/>
        <v>1.375</v>
      </c>
      <c r="AR341" s="17"/>
      <c r="AS341" s="77"/>
    </row>
    <row r="342" spans="3:45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2"/>
        <v>13⁄8–12</v>
      </c>
      <c r="U342" s="16" t="str">
        <f t="shared" si="102"/>
        <v>UNF</v>
      </c>
      <c r="W342" s="16" t="str">
        <f t="shared" si="86"/>
        <v>13⁄8–12</v>
      </c>
      <c r="X342" s="16" t="str">
        <f t="shared" si="87"/>
        <v>UNF</v>
      </c>
      <c r="Y342" s="16" t="str">
        <f t="shared" si="88"/>
        <v>1A</v>
      </c>
      <c r="Z342" s="16" t="str">
        <f>CONCATENATE(Table69[[#This Row],[Column1]]," ",Table69[[#This Row],[Column2]]," ",Table69[[#This Row],[Column3]])</f>
        <v>13⁄8–12 UNF 1A</v>
      </c>
      <c r="AA342" s="16">
        <f t="shared" si="89"/>
        <v>1.9E-3</v>
      </c>
      <c r="AB342" s="16">
        <f t="shared" si="90"/>
        <v>1.3731</v>
      </c>
      <c r="AC342" s="16">
        <f t="shared" si="91"/>
        <v>1.3559000000000001</v>
      </c>
      <c r="AD342" s="16" t="str">
        <f t="shared" si="92"/>
        <v>—</v>
      </c>
      <c r="AE342" s="16">
        <f t="shared" si="93"/>
        <v>1.319</v>
      </c>
      <c r="AF342" s="16">
        <f t="shared" si="94"/>
        <v>1.3096000000000001</v>
      </c>
      <c r="AG342" s="16">
        <f t="shared" si="95"/>
        <v>1.2739</v>
      </c>
      <c r="AH342" s="16" t="str">
        <f t="shared" si="96"/>
        <v>1B</v>
      </c>
      <c r="AI342" s="16">
        <f t="shared" si="97"/>
        <v>1.2849999999999999</v>
      </c>
      <c r="AJ342" s="16">
        <f t="shared" si="98"/>
        <v>1.3029999999999999</v>
      </c>
      <c r="AK342" s="16">
        <f t="shared" si="99"/>
        <v>1.3209</v>
      </c>
      <c r="AL342" s="16">
        <f t="shared" si="100"/>
        <v>1.3331999999999999</v>
      </c>
      <c r="AM342" s="16">
        <f t="shared" si="101"/>
        <v>1.375</v>
      </c>
      <c r="AR342" s="17"/>
      <c r="AS342" s="77"/>
    </row>
    <row r="343" spans="3:45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2"/>
        <v>0</v>
      </c>
      <c r="U343" s="16">
        <f t="shared" si="102"/>
        <v>0</v>
      </c>
      <c r="W343" s="16" t="str">
        <f t="shared" si="86"/>
        <v>13⁄8–12</v>
      </c>
      <c r="X343" s="16" t="str">
        <f t="shared" si="87"/>
        <v>UNF</v>
      </c>
      <c r="Y343" s="16" t="str">
        <f t="shared" si="88"/>
        <v>2A</v>
      </c>
      <c r="Z343" s="16" t="str">
        <f>CONCATENATE(Table69[[#This Row],[Column1]]," ",Table69[[#This Row],[Column2]]," ",Table69[[#This Row],[Column3]])</f>
        <v>13⁄8–12 UNF 2A</v>
      </c>
      <c r="AA343" s="16">
        <f t="shared" si="89"/>
        <v>1.9E-3</v>
      </c>
      <c r="AB343" s="16">
        <f t="shared" si="90"/>
        <v>1.3731</v>
      </c>
      <c r="AC343" s="16">
        <f t="shared" si="91"/>
        <v>1.3616999999999999</v>
      </c>
      <c r="AD343" s="16" t="str">
        <f t="shared" si="92"/>
        <v>—</v>
      </c>
      <c r="AE343" s="16">
        <f t="shared" si="93"/>
        <v>1.319</v>
      </c>
      <c r="AF343" s="16">
        <f t="shared" si="94"/>
        <v>1.3127</v>
      </c>
      <c r="AG343" s="16">
        <f t="shared" si="95"/>
        <v>1.2739</v>
      </c>
      <c r="AH343" s="16" t="str">
        <f t="shared" si="96"/>
        <v>2B</v>
      </c>
      <c r="AI343" s="16">
        <f t="shared" si="97"/>
        <v>1.2849999999999999</v>
      </c>
      <c r="AJ343" s="16">
        <f t="shared" si="98"/>
        <v>1.3029999999999999</v>
      </c>
      <c r="AK343" s="16">
        <f t="shared" si="99"/>
        <v>1.3209</v>
      </c>
      <c r="AL343" s="16">
        <f t="shared" si="100"/>
        <v>1.3290999999999999</v>
      </c>
      <c r="AM343" s="16">
        <f t="shared" si="101"/>
        <v>1.375</v>
      </c>
      <c r="AR343" s="17"/>
      <c r="AS343" s="77"/>
    </row>
    <row r="344" spans="3:45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2"/>
        <v>0</v>
      </c>
      <c r="U344" s="16">
        <f t="shared" si="102"/>
        <v>0</v>
      </c>
      <c r="W344" s="16" t="str">
        <f t="shared" si="86"/>
        <v>13⁄8–12</v>
      </c>
      <c r="X344" s="16" t="str">
        <f t="shared" si="87"/>
        <v>UNF</v>
      </c>
      <c r="Y344" s="16" t="str">
        <f t="shared" si="88"/>
        <v>3A</v>
      </c>
      <c r="Z344" s="16" t="str">
        <f>CONCATENATE(Table69[[#This Row],[Column1]]," ",Table69[[#This Row],[Column2]]," ",Table69[[#This Row],[Column3]])</f>
        <v>13⁄8–12 UNF 3A</v>
      </c>
      <c r="AA344" s="16">
        <f t="shared" si="89"/>
        <v>0</v>
      </c>
      <c r="AB344" s="16">
        <f t="shared" si="90"/>
        <v>1.375</v>
      </c>
      <c r="AC344" s="16">
        <f t="shared" si="91"/>
        <v>1.3635999999999999</v>
      </c>
      <c r="AD344" s="16" t="str">
        <f t="shared" si="92"/>
        <v>—</v>
      </c>
      <c r="AE344" s="16">
        <f t="shared" si="93"/>
        <v>1.3209</v>
      </c>
      <c r="AF344" s="16">
        <f t="shared" si="94"/>
        <v>1.3162</v>
      </c>
      <c r="AG344" s="16">
        <f t="shared" si="95"/>
        <v>1.2758</v>
      </c>
      <c r="AH344" s="16" t="str">
        <f t="shared" si="96"/>
        <v>3B</v>
      </c>
      <c r="AI344" s="16">
        <f t="shared" si="97"/>
        <v>1.2849999999999999</v>
      </c>
      <c r="AJ344" s="16">
        <f t="shared" si="98"/>
        <v>1.2948</v>
      </c>
      <c r="AK344" s="16">
        <f t="shared" si="99"/>
        <v>1.3209</v>
      </c>
      <c r="AL344" s="16">
        <f t="shared" si="100"/>
        <v>1.327</v>
      </c>
      <c r="AM344" s="16">
        <f t="shared" si="101"/>
        <v>1.375</v>
      </c>
      <c r="AR344" s="17"/>
      <c r="AS344" s="77"/>
    </row>
    <row r="345" spans="3:45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2"/>
        <v>13⁄8–14</v>
      </c>
      <c r="U345" s="16" t="str">
        <f t="shared" si="102"/>
        <v>UNS</v>
      </c>
      <c r="W345" s="16" t="str">
        <f t="shared" si="86"/>
        <v>13⁄8–14</v>
      </c>
      <c r="X345" s="16" t="str">
        <f t="shared" si="87"/>
        <v>UNS</v>
      </c>
      <c r="Y345" s="16" t="str">
        <f t="shared" si="88"/>
        <v>2A</v>
      </c>
      <c r="Z345" s="16" t="str">
        <f>CONCATENATE(Table69[[#This Row],[Column1]]," ",Table69[[#This Row],[Column2]]," ",Table69[[#This Row],[Column3]])</f>
        <v>13⁄8–14 UNS 2A</v>
      </c>
      <c r="AA345" s="16">
        <f t="shared" si="89"/>
        <v>1.6000000000000001E-3</v>
      </c>
      <c r="AB345" s="16">
        <f t="shared" si="90"/>
        <v>1.3734</v>
      </c>
      <c r="AC345" s="16">
        <f t="shared" si="91"/>
        <v>1.3631</v>
      </c>
      <c r="AD345" s="16" t="str">
        <f t="shared" si="92"/>
        <v>—</v>
      </c>
      <c r="AE345" s="16">
        <f t="shared" si="93"/>
        <v>1.327</v>
      </c>
      <c r="AF345" s="16">
        <f t="shared" si="94"/>
        <v>1.3216000000000001</v>
      </c>
      <c r="AG345" s="16">
        <f t="shared" si="95"/>
        <v>1.2884</v>
      </c>
      <c r="AH345" s="16" t="str">
        <f t="shared" si="96"/>
        <v>2B</v>
      </c>
      <c r="AI345" s="16">
        <f t="shared" si="97"/>
        <v>1.298</v>
      </c>
      <c r="AJ345" s="16">
        <f t="shared" si="98"/>
        <v>1.3140000000000001</v>
      </c>
      <c r="AK345" s="16">
        <f t="shared" si="99"/>
        <v>1.3286</v>
      </c>
      <c r="AL345" s="16">
        <f t="shared" si="100"/>
        <v>1.3355999999999999</v>
      </c>
      <c r="AM345" s="16">
        <f t="shared" si="101"/>
        <v>1.375</v>
      </c>
      <c r="AR345" s="17"/>
      <c r="AS345" s="77"/>
    </row>
    <row r="346" spans="3:45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2"/>
        <v>13⁄8–16</v>
      </c>
      <c r="U346" s="16" t="str">
        <f t="shared" si="102"/>
        <v>UN</v>
      </c>
      <c r="W346" s="16" t="str">
        <f t="shared" si="86"/>
        <v>13⁄8–16</v>
      </c>
      <c r="X346" s="16" t="str">
        <f t="shared" si="87"/>
        <v>UN</v>
      </c>
      <c r="Y346" s="16" t="str">
        <f t="shared" si="88"/>
        <v>2A</v>
      </c>
      <c r="Z346" s="16" t="str">
        <f>CONCATENATE(Table69[[#This Row],[Column1]]," ",Table69[[#This Row],[Column2]]," ",Table69[[#This Row],[Column3]])</f>
        <v>13⁄8–16 UN 2A</v>
      </c>
      <c r="AA346" s="16">
        <f t="shared" si="89"/>
        <v>1.5E-3</v>
      </c>
      <c r="AB346" s="16">
        <f t="shared" si="90"/>
        <v>1.3734999999999999</v>
      </c>
      <c r="AC346" s="16">
        <f t="shared" si="91"/>
        <v>1.3641000000000001</v>
      </c>
      <c r="AD346" s="16" t="str">
        <f t="shared" si="92"/>
        <v>—</v>
      </c>
      <c r="AE346" s="16">
        <f t="shared" si="93"/>
        <v>1.3329</v>
      </c>
      <c r="AF346" s="16">
        <f t="shared" si="94"/>
        <v>1.3278000000000001</v>
      </c>
      <c r="AG346" s="16">
        <f t="shared" si="95"/>
        <v>1.2989999999999999</v>
      </c>
      <c r="AH346" s="16" t="str">
        <f t="shared" si="96"/>
        <v>2B</v>
      </c>
      <c r="AI346" s="16">
        <f t="shared" si="97"/>
        <v>1.3069999999999999</v>
      </c>
      <c r="AJ346" s="16">
        <f t="shared" si="98"/>
        <v>1.321</v>
      </c>
      <c r="AK346" s="16">
        <f t="shared" si="99"/>
        <v>1.3344</v>
      </c>
      <c r="AL346" s="16">
        <f t="shared" si="100"/>
        <v>1.341</v>
      </c>
      <c r="AM346" s="16">
        <f t="shared" si="101"/>
        <v>1.375</v>
      </c>
      <c r="AR346" s="17"/>
      <c r="AS346" s="77"/>
    </row>
    <row r="347" spans="3:45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si="102"/>
        <v>0</v>
      </c>
      <c r="U347" s="16">
        <f t="shared" si="102"/>
        <v>0</v>
      </c>
      <c r="W347" s="16" t="str">
        <f t="shared" si="86"/>
        <v>13⁄8–16</v>
      </c>
      <c r="X347" s="16" t="str">
        <f t="shared" si="87"/>
        <v>UN</v>
      </c>
      <c r="Y347" s="16" t="str">
        <f t="shared" si="88"/>
        <v>3A</v>
      </c>
      <c r="Z347" s="16" t="str">
        <f>CONCATENATE(Table69[[#This Row],[Column1]]," ",Table69[[#This Row],[Column2]]," ",Table69[[#This Row],[Column3]])</f>
        <v>13⁄8–16 UN 3A</v>
      </c>
      <c r="AA347" s="16">
        <f t="shared" si="89"/>
        <v>0</v>
      </c>
      <c r="AB347" s="16">
        <f t="shared" si="90"/>
        <v>1.375</v>
      </c>
      <c r="AC347" s="16">
        <f t="shared" si="91"/>
        <v>1.3655999999999999</v>
      </c>
      <c r="AD347" s="16" t="str">
        <f t="shared" si="92"/>
        <v>—</v>
      </c>
      <c r="AE347" s="16">
        <f t="shared" si="93"/>
        <v>1.3344</v>
      </c>
      <c r="AF347" s="16">
        <f t="shared" si="94"/>
        <v>1.3306</v>
      </c>
      <c r="AG347" s="16">
        <f t="shared" si="95"/>
        <v>1.3005</v>
      </c>
      <c r="AH347" s="16" t="str">
        <f t="shared" si="96"/>
        <v>3B</v>
      </c>
      <c r="AI347" s="16">
        <f t="shared" si="97"/>
        <v>1.3069999999999999</v>
      </c>
      <c r="AJ347" s="16">
        <f t="shared" si="98"/>
        <v>1.3158000000000001</v>
      </c>
      <c r="AK347" s="16">
        <f t="shared" si="99"/>
        <v>1.3344</v>
      </c>
      <c r="AL347" s="16">
        <f t="shared" si="100"/>
        <v>1.3393999999999999</v>
      </c>
      <c r="AM347" s="16">
        <f t="shared" si="101"/>
        <v>1.375</v>
      </c>
      <c r="AR347" s="17"/>
      <c r="AS347" s="77"/>
    </row>
    <row r="348" spans="3:45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02"/>
        <v>13⁄8–18</v>
      </c>
      <c r="U348" s="16" t="str">
        <f t="shared" si="102"/>
        <v>UNEF</v>
      </c>
      <c r="W348" s="16" t="str">
        <f t="shared" si="86"/>
        <v>13⁄8–18</v>
      </c>
      <c r="X348" s="16" t="str">
        <f t="shared" si="87"/>
        <v>UNEF</v>
      </c>
      <c r="Y348" s="16" t="str">
        <f t="shared" si="88"/>
        <v>2A</v>
      </c>
      <c r="Z348" s="16" t="str">
        <f>CONCATENATE(Table69[[#This Row],[Column1]]," ",Table69[[#This Row],[Column2]]," ",Table69[[#This Row],[Column3]])</f>
        <v>13⁄8–18 UNEF 2A</v>
      </c>
      <c r="AA348" s="16">
        <f t="shared" si="89"/>
        <v>1.5E-3</v>
      </c>
      <c r="AB348" s="16">
        <f t="shared" si="90"/>
        <v>1.3734999999999999</v>
      </c>
      <c r="AC348" s="16">
        <f t="shared" si="91"/>
        <v>1.3648</v>
      </c>
      <c r="AD348" s="16" t="str">
        <f t="shared" si="92"/>
        <v>—</v>
      </c>
      <c r="AE348" s="16">
        <f t="shared" si="93"/>
        <v>1.3373999999999999</v>
      </c>
      <c r="AF348" s="16">
        <f t="shared" si="94"/>
        <v>1.3325</v>
      </c>
      <c r="AG348" s="16">
        <f t="shared" si="95"/>
        <v>1.3073999999999999</v>
      </c>
      <c r="AH348" s="16" t="str">
        <f t="shared" si="96"/>
        <v>2B</v>
      </c>
      <c r="AI348" s="16">
        <f t="shared" si="97"/>
        <v>1.3149999999999999</v>
      </c>
      <c r="AJ348" s="16">
        <f t="shared" si="98"/>
        <v>1.3280000000000001</v>
      </c>
      <c r="AK348" s="16">
        <f t="shared" si="99"/>
        <v>1.3389</v>
      </c>
      <c r="AL348" s="16">
        <f t="shared" si="100"/>
        <v>1.3452</v>
      </c>
      <c r="AM348" s="16">
        <f t="shared" si="101"/>
        <v>1.375</v>
      </c>
      <c r="AR348" s="17"/>
      <c r="AS348" s="77"/>
    </row>
    <row r="349" spans="3:45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02"/>
        <v>0</v>
      </c>
      <c r="U349" s="16">
        <f t="shared" si="102"/>
        <v>0</v>
      </c>
      <c r="W349" s="16" t="str">
        <f t="shared" si="86"/>
        <v>13⁄8–18</v>
      </c>
      <c r="X349" s="16" t="str">
        <f t="shared" si="87"/>
        <v>UNEF</v>
      </c>
      <c r="Y349" s="16" t="str">
        <f t="shared" si="88"/>
        <v>3A</v>
      </c>
      <c r="Z349" s="16" t="str">
        <f>CONCATENATE(Table69[[#This Row],[Column1]]," ",Table69[[#This Row],[Column2]]," ",Table69[[#This Row],[Column3]])</f>
        <v>13⁄8–18 UNEF 3A</v>
      </c>
      <c r="AA349" s="16">
        <f t="shared" si="89"/>
        <v>0</v>
      </c>
      <c r="AB349" s="16">
        <f t="shared" si="90"/>
        <v>1.375</v>
      </c>
      <c r="AC349" s="16">
        <f t="shared" si="91"/>
        <v>1.3663000000000001</v>
      </c>
      <c r="AD349" s="16" t="str">
        <f t="shared" si="92"/>
        <v>—</v>
      </c>
      <c r="AE349" s="16">
        <f t="shared" si="93"/>
        <v>1.3389</v>
      </c>
      <c r="AF349" s="16">
        <f t="shared" si="94"/>
        <v>1.3352999999999999</v>
      </c>
      <c r="AG349" s="16">
        <f t="shared" si="95"/>
        <v>1.3089</v>
      </c>
      <c r="AH349" s="16" t="str">
        <f t="shared" si="96"/>
        <v>3B</v>
      </c>
      <c r="AI349" s="16">
        <f t="shared" si="97"/>
        <v>1.3149999999999999</v>
      </c>
      <c r="AJ349" s="16">
        <f t="shared" si="98"/>
        <v>1.323</v>
      </c>
      <c r="AK349" s="16">
        <f t="shared" si="99"/>
        <v>1.3389</v>
      </c>
      <c r="AL349" s="16">
        <f t="shared" si="100"/>
        <v>1.3435999999999999</v>
      </c>
      <c r="AM349" s="16">
        <f t="shared" si="101"/>
        <v>1.375</v>
      </c>
      <c r="AR349" s="17"/>
      <c r="AS349" s="77"/>
    </row>
    <row r="350" spans="3:45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02"/>
        <v>13⁄8–20</v>
      </c>
      <c r="U350" s="16" t="str">
        <f t="shared" si="102"/>
        <v>UN</v>
      </c>
      <c r="W350" s="16" t="str">
        <f t="shared" si="86"/>
        <v>13⁄8–20</v>
      </c>
      <c r="X350" s="16" t="str">
        <f t="shared" si="87"/>
        <v>UN</v>
      </c>
      <c r="Y350" s="16" t="str">
        <f t="shared" si="88"/>
        <v>2A</v>
      </c>
      <c r="Z350" s="16" t="str">
        <f>CONCATENATE(Table69[[#This Row],[Column1]]," ",Table69[[#This Row],[Column2]]," ",Table69[[#This Row],[Column3]])</f>
        <v>13⁄8–20 UN 2A</v>
      </c>
      <c r="AA350" s="16">
        <f t="shared" si="89"/>
        <v>1.4E-3</v>
      </c>
      <c r="AB350" s="16">
        <f t="shared" si="90"/>
        <v>1.3735999999999999</v>
      </c>
      <c r="AC350" s="16">
        <f t="shared" si="91"/>
        <v>1.3654999999999999</v>
      </c>
      <c r="AD350" s="16" t="str">
        <f t="shared" si="92"/>
        <v>—</v>
      </c>
      <c r="AE350" s="16">
        <f t="shared" si="93"/>
        <v>1.3411</v>
      </c>
      <c r="AF350" s="16">
        <f t="shared" si="94"/>
        <v>1.3364</v>
      </c>
      <c r="AG350" s="16">
        <f t="shared" si="95"/>
        <v>1.3141</v>
      </c>
      <c r="AH350" s="16" t="str">
        <f t="shared" si="96"/>
        <v>2B</v>
      </c>
      <c r="AI350" s="16">
        <f t="shared" si="97"/>
        <v>1.321</v>
      </c>
      <c r="AJ350" s="16">
        <f t="shared" si="98"/>
        <v>1.3320000000000001</v>
      </c>
      <c r="AK350" s="16">
        <f t="shared" si="99"/>
        <v>1.3425</v>
      </c>
      <c r="AL350" s="16">
        <f t="shared" si="100"/>
        <v>1.3486</v>
      </c>
      <c r="AM350" s="16">
        <f t="shared" si="101"/>
        <v>1.375</v>
      </c>
      <c r="AR350" s="17"/>
      <c r="AS350" s="77"/>
    </row>
    <row r="351" spans="3:45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02"/>
        <v>0</v>
      </c>
      <c r="U351" s="16">
        <f t="shared" si="102"/>
        <v>0</v>
      </c>
      <c r="W351" s="16" t="str">
        <f t="shared" si="86"/>
        <v>13⁄8–20</v>
      </c>
      <c r="X351" s="16" t="str">
        <f t="shared" si="87"/>
        <v>UN</v>
      </c>
      <c r="Y351" s="16" t="str">
        <f t="shared" si="88"/>
        <v>3A</v>
      </c>
      <c r="Z351" s="16" t="str">
        <f>CONCATENATE(Table69[[#This Row],[Column1]]," ",Table69[[#This Row],[Column2]]," ",Table69[[#This Row],[Column3]])</f>
        <v>13⁄8–20 UN 3A</v>
      </c>
      <c r="AA351" s="16">
        <f t="shared" si="89"/>
        <v>0</v>
      </c>
      <c r="AB351" s="16">
        <f t="shared" si="90"/>
        <v>1.375</v>
      </c>
      <c r="AC351" s="16">
        <f t="shared" si="91"/>
        <v>1.3669</v>
      </c>
      <c r="AD351" s="16" t="str">
        <f t="shared" si="92"/>
        <v>—</v>
      </c>
      <c r="AE351" s="16">
        <f t="shared" si="93"/>
        <v>1.3425</v>
      </c>
      <c r="AF351" s="16">
        <f t="shared" si="94"/>
        <v>1.339</v>
      </c>
      <c r="AG351" s="16">
        <f t="shared" si="95"/>
        <v>1.3154999999999999</v>
      </c>
      <c r="AH351" s="16" t="str">
        <f t="shared" si="96"/>
        <v>3B</v>
      </c>
      <c r="AI351" s="16">
        <f t="shared" si="97"/>
        <v>1.321</v>
      </c>
      <c r="AJ351" s="16">
        <f t="shared" si="98"/>
        <v>1.3287</v>
      </c>
      <c r="AK351" s="16">
        <f t="shared" si="99"/>
        <v>1.3425</v>
      </c>
      <c r="AL351" s="16">
        <f t="shared" si="100"/>
        <v>1.347</v>
      </c>
      <c r="AM351" s="16">
        <f t="shared" si="101"/>
        <v>1.375</v>
      </c>
      <c r="AR351" s="17"/>
      <c r="AS351" s="77"/>
    </row>
    <row r="352" spans="3:45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02"/>
        <v>13⁄8–24</v>
      </c>
      <c r="U352" s="16" t="str">
        <f t="shared" si="102"/>
        <v>UNS</v>
      </c>
      <c r="W352" s="16" t="str">
        <f t="shared" si="86"/>
        <v>13⁄8–24</v>
      </c>
      <c r="X352" s="16" t="str">
        <f t="shared" si="87"/>
        <v>UNS</v>
      </c>
      <c r="Y352" s="16" t="str">
        <f t="shared" si="88"/>
        <v>2A</v>
      </c>
      <c r="Z352" s="16" t="str">
        <f>CONCATENATE(Table69[[#This Row],[Column1]]," ",Table69[[#This Row],[Column2]]," ",Table69[[#This Row],[Column3]])</f>
        <v>13⁄8–24 UNS 2A</v>
      </c>
      <c r="AA352" s="16">
        <f t="shared" si="89"/>
        <v>1.2999999999999999E-3</v>
      </c>
      <c r="AB352" s="16">
        <f t="shared" si="90"/>
        <v>1.3736999999999999</v>
      </c>
      <c r="AC352" s="16">
        <f t="shared" si="91"/>
        <v>1.3665</v>
      </c>
      <c r="AD352" s="16" t="str">
        <f t="shared" si="92"/>
        <v>—</v>
      </c>
      <c r="AE352" s="16">
        <f t="shared" si="93"/>
        <v>1.3466</v>
      </c>
      <c r="AF352" s="16">
        <f t="shared" si="94"/>
        <v>1.3423</v>
      </c>
      <c r="AG352" s="16">
        <f t="shared" si="95"/>
        <v>1.3241000000000001</v>
      </c>
      <c r="AH352" s="16" t="str">
        <f t="shared" si="96"/>
        <v>2B</v>
      </c>
      <c r="AI352" s="16">
        <f t="shared" si="97"/>
        <v>1.33</v>
      </c>
      <c r="AJ352" s="16">
        <f t="shared" si="98"/>
        <v>1.34</v>
      </c>
      <c r="AK352" s="16">
        <f t="shared" si="99"/>
        <v>1.3479000000000001</v>
      </c>
      <c r="AL352" s="16">
        <f t="shared" si="100"/>
        <v>1.3534999999999999</v>
      </c>
      <c r="AM352" s="16">
        <f t="shared" si="101"/>
        <v>1.375</v>
      </c>
      <c r="AR352" s="17"/>
      <c r="AS352" s="77"/>
    </row>
    <row r="353" spans="3:45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02"/>
        <v>13⁄8–28</v>
      </c>
      <c r="U353" s="16" t="str">
        <f t="shared" si="102"/>
        <v>UN</v>
      </c>
      <c r="W353" s="16" t="str">
        <f t="shared" si="86"/>
        <v>13⁄8–28</v>
      </c>
      <c r="X353" s="16" t="str">
        <f t="shared" si="87"/>
        <v>UN</v>
      </c>
      <c r="Y353" s="16" t="str">
        <f t="shared" si="88"/>
        <v>2A</v>
      </c>
      <c r="Z353" s="16" t="str">
        <f>CONCATENATE(Table69[[#This Row],[Column1]]," ",Table69[[#This Row],[Column2]]," ",Table69[[#This Row],[Column3]])</f>
        <v>13⁄8–28 UN 2A</v>
      </c>
      <c r="AA353" s="16">
        <f t="shared" si="89"/>
        <v>1.1999999999999999E-3</v>
      </c>
      <c r="AB353" s="16">
        <f t="shared" si="90"/>
        <v>1.3737999999999999</v>
      </c>
      <c r="AC353" s="16">
        <f t="shared" si="91"/>
        <v>1.3673</v>
      </c>
      <c r="AD353" s="16" t="str">
        <f t="shared" si="92"/>
        <v>—</v>
      </c>
      <c r="AE353" s="16">
        <f t="shared" si="93"/>
        <v>1.3506</v>
      </c>
      <c r="AF353" s="16">
        <f t="shared" si="94"/>
        <v>1.3465</v>
      </c>
      <c r="AG353" s="16">
        <f t="shared" si="95"/>
        <v>1.3311999999999999</v>
      </c>
      <c r="AH353" s="16" t="str">
        <f t="shared" si="96"/>
        <v>2B</v>
      </c>
      <c r="AI353" s="16">
        <f t="shared" si="97"/>
        <v>1.3360000000000001</v>
      </c>
      <c r="AJ353" s="16">
        <f t="shared" si="98"/>
        <v>1.345</v>
      </c>
      <c r="AK353" s="16">
        <f t="shared" si="99"/>
        <v>1.3517999999999999</v>
      </c>
      <c r="AL353" s="16">
        <f t="shared" si="100"/>
        <v>1.3571</v>
      </c>
      <c r="AM353" s="16">
        <f t="shared" si="101"/>
        <v>1.375</v>
      </c>
      <c r="AR353" s="17"/>
      <c r="AS353" s="77"/>
    </row>
    <row r="354" spans="3:45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02"/>
        <v>0</v>
      </c>
      <c r="U354" s="16">
        <f t="shared" si="102"/>
        <v>0</v>
      </c>
      <c r="W354" s="16" t="str">
        <f t="shared" si="86"/>
        <v>13⁄8–28</v>
      </c>
      <c r="X354" s="16" t="str">
        <f t="shared" si="87"/>
        <v>UN</v>
      </c>
      <c r="Y354" s="16" t="str">
        <f t="shared" si="88"/>
        <v>3A</v>
      </c>
      <c r="Z354" s="16" t="str">
        <f>CONCATENATE(Table69[[#This Row],[Column1]]," ",Table69[[#This Row],[Column2]]," ",Table69[[#This Row],[Column3]])</f>
        <v>13⁄8–28 UN 3A</v>
      </c>
      <c r="AA354" s="16">
        <f t="shared" si="89"/>
        <v>0</v>
      </c>
      <c r="AB354" s="16">
        <f t="shared" si="90"/>
        <v>1.375</v>
      </c>
      <c r="AC354" s="16">
        <f t="shared" si="91"/>
        <v>1.3685</v>
      </c>
      <c r="AD354" s="16" t="str">
        <f t="shared" si="92"/>
        <v>—</v>
      </c>
      <c r="AE354" s="16">
        <f t="shared" si="93"/>
        <v>1.3517999999999999</v>
      </c>
      <c r="AF354" s="16">
        <f t="shared" si="94"/>
        <v>1.3487</v>
      </c>
      <c r="AG354" s="16">
        <f t="shared" si="95"/>
        <v>1.3324</v>
      </c>
      <c r="AH354" s="16" t="str">
        <f t="shared" si="96"/>
        <v>3B</v>
      </c>
      <c r="AI354" s="16">
        <f t="shared" si="97"/>
        <v>1.3360000000000001</v>
      </c>
      <c r="AJ354" s="16">
        <f t="shared" si="98"/>
        <v>1.3426</v>
      </c>
      <c r="AK354" s="16">
        <f t="shared" si="99"/>
        <v>1.3517999999999999</v>
      </c>
      <c r="AL354" s="16">
        <f t="shared" si="100"/>
        <v>1.3557999999999999</v>
      </c>
      <c r="AM354" s="16">
        <f t="shared" si="101"/>
        <v>1.375</v>
      </c>
      <c r="AR354" s="17"/>
      <c r="AS354" s="77"/>
    </row>
    <row r="355" spans="3:45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02"/>
        <v>17⁄16–6</v>
      </c>
      <c r="U355" s="16" t="str">
        <f t="shared" si="102"/>
        <v>UN</v>
      </c>
      <c r="W355" s="16" t="str">
        <f t="shared" si="86"/>
        <v>17⁄16–6</v>
      </c>
      <c r="X355" s="16" t="str">
        <f t="shared" si="87"/>
        <v>UN</v>
      </c>
      <c r="Y355" s="16" t="str">
        <f t="shared" si="88"/>
        <v>2A</v>
      </c>
      <c r="Z355" s="16" t="str">
        <f>CONCATENATE(Table69[[#This Row],[Column1]]," ",Table69[[#This Row],[Column2]]," ",Table69[[#This Row],[Column3]])</f>
        <v>17⁄16–6 UN 2A</v>
      </c>
      <c r="AA355" s="16">
        <f t="shared" si="89"/>
        <v>2.3999999999999998E-3</v>
      </c>
      <c r="AB355" s="16">
        <f t="shared" si="90"/>
        <v>1.4351</v>
      </c>
      <c r="AC355" s="16">
        <f t="shared" si="91"/>
        <v>1.4169</v>
      </c>
      <c r="AD355" s="16" t="str">
        <f t="shared" si="92"/>
        <v>—</v>
      </c>
      <c r="AE355" s="16">
        <f t="shared" si="93"/>
        <v>1.3268</v>
      </c>
      <c r="AF355" s="16">
        <f t="shared" si="94"/>
        <v>1.3188</v>
      </c>
      <c r="AG355" s="16">
        <f t="shared" si="95"/>
        <v>1.2366999999999999</v>
      </c>
      <c r="AH355" s="16" t="str">
        <f t="shared" si="96"/>
        <v>2B</v>
      </c>
      <c r="AI355" s="16">
        <f t="shared" si="97"/>
        <v>1.2569999999999999</v>
      </c>
      <c r="AJ355" s="16">
        <f t="shared" si="98"/>
        <v>1.288</v>
      </c>
      <c r="AK355" s="16">
        <f t="shared" si="99"/>
        <v>1.3291999999999999</v>
      </c>
      <c r="AL355" s="16">
        <f t="shared" si="100"/>
        <v>1.3395999999999999</v>
      </c>
      <c r="AM355" s="16">
        <f t="shared" si="101"/>
        <v>1.4375</v>
      </c>
      <c r="AR355" s="17"/>
      <c r="AS355" s="77"/>
    </row>
    <row r="356" spans="3:45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02"/>
        <v>0</v>
      </c>
      <c r="U356" s="16">
        <f t="shared" si="102"/>
        <v>0</v>
      </c>
      <c r="W356" s="16" t="str">
        <f t="shared" si="86"/>
        <v>17⁄16–6</v>
      </c>
      <c r="X356" s="16" t="str">
        <f t="shared" si="87"/>
        <v>UN</v>
      </c>
      <c r="Y356" s="16" t="str">
        <f t="shared" si="88"/>
        <v>3A</v>
      </c>
      <c r="Z356" s="16" t="str">
        <f>CONCATENATE(Table69[[#This Row],[Column1]]," ",Table69[[#This Row],[Column2]]," ",Table69[[#This Row],[Column3]])</f>
        <v>17⁄16–6 UN 3A</v>
      </c>
      <c r="AA356" s="16">
        <f t="shared" si="89"/>
        <v>0</v>
      </c>
      <c r="AB356" s="16">
        <f t="shared" si="90"/>
        <v>1.4375</v>
      </c>
      <c r="AC356" s="16">
        <f t="shared" si="91"/>
        <v>1.4193</v>
      </c>
      <c r="AD356" s="16" t="str">
        <f t="shared" si="92"/>
        <v>—</v>
      </c>
      <c r="AE356" s="16">
        <f t="shared" si="93"/>
        <v>1.3291999999999999</v>
      </c>
      <c r="AF356" s="16">
        <f t="shared" si="94"/>
        <v>1.3231999999999999</v>
      </c>
      <c r="AG356" s="16">
        <f t="shared" si="95"/>
        <v>1.2391000000000001</v>
      </c>
      <c r="AH356" s="16" t="str">
        <f t="shared" si="96"/>
        <v>3B</v>
      </c>
      <c r="AI356" s="16">
        <f t="shared" si="97"/>
        <v>1.2569999999999999</v>
      </c>
      <c r="AJ356" s="16">
        <f t="shared" si="98"/>
        <v>1.2770999999999999</v>
      </c>
      <c r="AK356" s="16">
        <f t="shared" si="99"/>
        <v>1.3291999999999999</v>
      </c>
      <c r="AL356" s="16">
        <f t="shared" si="100"/>
        <v>1.337</v>
      </c>
      <c r="AM356" s="16">
        <f t="shared" si="101"/>
        <v>1.4375</v>
      </c>
      <c r="AR356" s="17"/>
      <c r="AS356" s="77"/>
    </row>
    <row r="357" spans="3:45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02"/>
        <v>17⁄16–8</v>
      </c>
      <c r="U357" s="16" t="str">
        <f t="shared" si="102"/>
        <v>UN</v>
      </c>
      <c r="W357" s="16" t="str">
        <f t="shared" si="86"/>
        <v>17⁄16–8</v>
      </c>
      <c r="X357" s="16" t="str">
        <f t="shared" si="87"/>
        <v>UN</v>
      </c>
      <c r="Y357" s="16" t="str">
        <f t="shared" si="88"/>
        <v>2A</v>
      </c>
      <c r="Z357" s="16" t="str">
        <f>CONCATENATE(Table69[[#This Row],[Column1]]," ",Table69[[#This Row],[Column2]]," ",Table69[[#This Row],[Column3]])</f>
        <v>17⁄16–8 UN 2A</v>
      </c>
      <c r="AA357" s="16">
        <f t="shared" si="89"/>
        <v>2.2000000000000001E-3</v>
      </c>
      <c r="AB357" s="16">
        <f t="shared" si="90"/>
        <v>1.4353</v>
      </c>
      <c r="AC357" s="16">
        <f t="shared" si="91"/>
        <v>1.4202999999999999</v>
      </c>
      <c r="AD357" s="16" t="str">
        <f t="shared" si="92"/>
        <v>—</v>
      </c>
      <c r="AE357" s="16">
        <f t="shared" si="93"/>
        <v>1.3541000000000001</v>
      </c>
      <c r="AF357" s="16">
        <f t="shared" si="94"/>
        <v>1.3469</v>
      </c>
      <c r="AG357" s="16">
        <f t="shared" si="95"/>
        <v>1.2865</v>
      </c>
      <c r="AH357" s="16" t="str">
        <f t="shared" si="96"/>
        <v>2B</v>
      </c>
      <c r="AI357" s="16">
        <f t="shared" si="97"/>
        <v>1.302</v>
      </c>
      <c r="AJ357" s="16">
        <f t="shared" si="98"/>
        <v>1.327</v>
      </c>
      <c r="AK357" s="16">
        <f t="shared" si="99"/>
        <v>1.3563000000000001</v>
      </c>
      <c r="AL357" s="16">
        <f t="shared" si="100"/>
        <v>1.3656999999999999</v>
      </c>
      <c r="AM357" s="16">
        <f t="shared" si="101"/>
        <v>1.4375</v>
      </c>
      <c r="AR357" s="17"/>
      <c r="AS357" s="77"/>
    </row>
    <row r="358" spans="3:45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02"/>
        <v>0</v>
      </c>
      <c r="U358" s="16">
        <f t="shared" si="102"/>
        <v>0</v>
      </c>
      <c r="W358" s="16" t="str">
        <f t="shared" si="86"/>
        <v>17⁄16–8</v>
      </c>
      <c r="X358" s="16" t="str">
        <f t="shared" si="87"/>
        <v>UN</v>
      </c>
      <c r="Y358" s="16" t="str">
        <f t="shared" si="88"/>
        <v>3A</v>
      </c>
      <c r="Z358" s="16" t="str">
        <f>CONCATENATE(Table69[[#This Row],[Column1]]," ",Table69[[#This Row],[Column2]]," ",Table69[[#This Row],[Column3]])</f>
        <v>17⁄16–8 UN 3A</v>
      </c>
      <c r="AA358" s="16">
        <f t="shared" si="89"/>
        <v>0</v>
      </c>
      <c r="AB358" s="16">
        <f t="shared" si="90"/>
        <v>1.4375</v>
      </c>
      <c r="AC358" s="16">
        <f t="shared" si="91"/>
        <v>1.4225000000000001</v>
      </c>
      <c r="AD358" s="16" t="str">
        <f t="shared" si="92"/>
        <v>—</v>
      </c>
      <c r="AE358" s="16">
        <f t="shared" si="93"/>
        <v>1.3563000000000001</v>
      </c>
      <c r="AF358" s="16">
        <f t="shared" si="94"/>
        <v>1.3509</v>
      </c>
      <c r="AG358" s="16">
        <f t="shared" si="95"/>
        <v>1.2887</v>
      </c>
      <c r="AH358" s="16" t="str">
        <f t="shared" si="96"/>
        <v>3B</v>
      </c>
      <c r="AI358" s="16">
        <f t="shared" si="97"/>
        <v>1.302</v>
      </c>
      <c r="AJ358" s="16">
        <f t="shared" si="98"/>
        <v>1.3171999999999999</v>
      </c>
      <c r="AK358" s="16">
        <f t="shared" si="99"/>
        <v>1.3563000000000001</v>
      </c>
      <c r="AL358" s="16">
        <f t="shared" si="100"/>
        <v>1.3633999999999999</v>
      </c>
      <c r="AM358" s="16">
        <f t="shared" si="101"/>
        <v>1.4375</v>
      </c>
      <c r="AR358" s="17"/>
      <c r="AS358" s="77"/>
    </row>
    <row r="359" spans="3:45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02"/>
        <v>17⁄16–12</v>
      </c>
      <c r="U359" s="16" t="str">
        <f t="shared" si="102"/>
        <v>UN</v>
      </c>
      <c r="W359" s="16" t="str">
        <f t="shared" si="86"/>
        <v>17⁄16–12</v>
      </c>
      <c r="X359" s="16" t="str">
        <f t="shared" si="87"/>
        <v>UN</v>
      </c>
      <c r="Y359" s="16" t="str">
        <f t="shared" si="88"/>
        <v>2A</v>
      </c>
      <c r="Z359" s="16" t="str">
        <f>CONCATENATE(Table69[[#This Row],[Column1]]," ",Table69[[#This Row],[Column2]]," ",Table69[[#This Row],[Column3]])</f>
        <v>17⁄16–12 UN 2A</v>
      </c>
      <c r="AA359" s="16">
        <f t="shared" si="89"/>
        <v>1.8E-3</v>
      </c>
      <c r="AB359" s="16">
        <f t="shared" si="90"/>
        <v>1.4357</v>
      </c>
      <c r="AC359" s="16">
        <f t="shared" si="91"/>
        <v>1.4242999999999999</v>
      </c>
      <c r="AD359" s="16" t="str">
        <f t="shared" si="92"/>
        <v>—</v>
      </c>
      <c r="AE359" s="16">
        <f t="shared" si="93"/>
        <v>1.3815999999999999</v>
      </c>
      <c r="AF359" s="16">
        <f t="shared" si="94"/>
        <v>1.3756999999999999</v>
      </c>
      <c r="AG359" s="16">
        <f t="shared" si="95"/>
        <v>1.3365</v>
      </c>
      <c r="AH359" s="16" t="str">
        <f t="shared" si="96"/>
        <v>2B</v>
      </c>
      <c r="AI359" s="16">
        <f t="shared" si="97"/>
        <v>1.347</v>
      </c>
      <c r="AJ359" s="16">
        <f t="shared" si="98"/>
        <v>1.365</v>
      </c>
      <c r="AK359" s="16">
        <f t="shared" si="99"/>
        <v>1.3834</v>
      </c>
      <c r="AL359" s="16">
        <f t="shared" si="100"/>
        <v>1.391</v>
      </c>
      <c r="AM359" s="16">
        <f t="shared" si="101"/>
        <v>1.4375</v>
      </c>
      <c r="AR359" s="17"/>
      <c r="AS359" s="77"/>
    </row>
    <row r="360" spans="3:45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02"/>
        <v>0</v>
      </c>
      <c r="U360" s="16">
        <f t="shared" si="102"/>
        <v>0</v>
      </c>
      <c r="W360" s="16" t="str">
        <f t="shared" si="86"/>
        <v>17⁄16–12</v>
      </c>
      <c r="X360" s="16" t="str">
        <f t="shared" si="87"/>
        <v>UN</v>
      </c>
      <c r="Y360" s="16" t="str">
        <f t="shared" si="88"/>
        <v>3A</v>
      </c>
      <c r="Z360" s="16" t="str">
        <f>CONCATENATE(Table69[[#This Row],[Column1]]," ",Table69[[#This Row],[Column2]]," ",Table69[[#This Row],[Column3]])</f>
        <v>17⁄16–12 UN 3A</v>
      </c>
      <c r="AA360" s="16">
        <f t="shared" si="89"/>
        <v>0</v>
      </c>
      <c r="AB360" s="16">
        <f t="shared" si="90"/>
        <v>1.4375</v>
      </c>
      <c r="AC360" s="16">
        <f t="shared" si="91"/>
        <v>1.4260999999999999</v>
      </c>
      <c r="AD360" s="16" t="str">
        <f t="shared" si="92"/>
        <v>—</v>
      </c>
      <c r="AE360" s="16">
        <f t="shared" si="93"/>
        <v>1.3834</v>
      </c>
      <c r="AF360" s="16">
        <f t="shared" si="94"/>
        <v>1.379</v>
      </c>
      <c r="AG360" s="16">
        <f t="shared" si="95"/>
        <v>1.3383</v>
      </c>
      <c r="AH360" s="16" t="str">
        <f t="shared" si="96"/>
        <v>3B</v>
      </c>
      <c r="AI360" s="16">
        <f t="shared" si="97"/>
        <v>1.347</v>
      </c>
      <c r="AJ360" s="16">
        <f t="shared" si="98"/>
        <v>1.3573</v>
      </c>
      <c r="AK360" s="16">
        <f t="shared" si="99"/>
        <v>1.3834</v>
      </c>
      <c r="AL360" s="16">
        <f t="shared" si="100"/>
        <v>1.3891</v>
      </c>
      <c r="AM360" s="16">
        <f t="shared" si="101"/>
        <v>1.4375</v>
      </c>
      <c r="AR360" s="17"/>
      <c r="AS360" s="77"/>
    </row>
    <row r="361" spans="3:45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02"/>
        <v>17⁄16–16</v>
      </c>
      <c r="U361" s="16" t="str">
        <f t="shared" si="102"/>
        <v>UN</v>
      </c>
      <c r="W361" s="16" t="str">
        <f t="shared" si="86"/>
        <v>17⁄16–16</v>
      </c>
      <c r="X361" s="16" t="str">
        <f t="shared" si="87"/>
        <v>UN</v>
      </c>
      <c r="Y361" s="16" t="str">
        <f t="shared" si="88"/>
        <v>2A</v>
      </c>
      <c r="Z361" s="16" t="str">
        <f>CONCATENATE(Table69[[#This Row],[Column1]]," ",Table69[[#This Row],[Column2]]," ",Table69[[#This Row],[Column3]])</f>
        <v>17⁄16–16 UN 2A</v>
      </c>
      <c r="AA361" s="16">
        <f t="shared" si="89"/>
        <v>1.6000000000000001E-3</v>
      </c>
      <c r="AB361" s="16">
        <f t="shared" si="90"/>
        <v>1.4359</v>
      </c>
      <c r="AC361" s="16">
        <f t="shared" si="91"/>
        <v>1.4265000000000001</v>
      </c>
      <c r="AD361" s="16" t="str">
        <f t="shared" si="92"/>
        <v>—</v>
      </c>
      <c r="AE361" s="16">
        <f t="shared" si="93"/>
        <v>1.3953</v>
      </c>
      <c r="AF361" s="16">
        <f t="shared" si="94"/>
        <v>1.3900999999999999</v>
      </c>
      <c r="AG361" s="16">
        <f t="shared" si="95"/>
        <v>1.3613999999999999</v>
      </c>
      <c r="AH361" s="16" t="str">
        <f t="shared" si="96"/>
        <v>2B</v>
      </c>
      <c r="AI361" s="16">
        <f t="shared" si="97"/>
        <v>1.37</v>
      </c>
      <c r="AJ361" s="16">
        <f t="shared" si="98"/>
        <v>1.3839999999999999</v>
      </c>
      <c r="AK361" s="16">
        <f t="shared" si="99"/>
        <v>1.3969</v>
      </c>
      <c r="AL361" s="16">
        <f t="shared" si="100"/>
        <v>1.4036999999999999</v>
      </c>
      <c r="AM361" s="16">
        <f t="shared" si="101"/>
        <v>1.4375</v>
      </c>
      <c r="AR361" s="17"/>
      <c r="AS361" s="77"/>
    </row>
    <row r="362" spans="3:45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02"/>
        <v>0</v>
      </c>
      <c r="U362" s="16">
        <f t="shared" si="102"/>
        <v>0</v>
      </c>
      <c r="W362" s="16" t="str">
        <f t="shared" si="86"/>
        <v>17⁄16–16</v>
      </c>
      <c r="X362" s="16" t="str">
        <f t="shared" si="87"/>
        <v>UN</v>
      </c>
      <c r="Y362" s="16" t="str">
        <f t="shared" si="88"/>
        <v>3A</v>
      </c>
      <c r="Z362" s="16" t="str">
        <f>CONCATENATE(Table69[[#This Row],[Column1]]," ",Table69[[#This Row],[Column2]]," ",Table69[[#This Row],[Column3]])</f>
        <v>17⁄16–16 UN 3A</v>
      </c>
      <c r="AA362" s="16">
        <f t="shared" si="89"/>
        <v>0</v>
      </c>
      <c r="AB362" s="16">
        <f t="shared" si="90"/>
        <v>1.4375</v>
      </c>
      <c r="AC362" s="16">
        <f t="shared" si="91"/>
        <v>1.4280999999999999</v>
      </c>
      <c r="AD362" s="16" t="str">
        <f t="shared" si="92"/>
        <v>—</v>
      </c>
      <c r="AE362" s="16">
        <f t="shared" si="93"/>
        <v>1.3969</v>
      </c>
      <c r="AF362" s="16">
        <f t="shared" si="94"/>
        <v>1.393</v>
      </c>
      <c r="AG362" s="16">
        <f t="shared" si="95"/>
        <v>1.363</v>
      </c>
      <c r="AH362" s="16" t="str">
        <f t="shared" si="96"/>
        <v>3B</v>
      </c>
      <c r="AI362" s="16">
        <f t="shared" si="97"/>
        <v>1.37</v>
      </c>
      <c r="AJ362" s="16">
        <f t="shared" si="98"/>
        <v>1.3783000000000001</v>
      </c>
      <c r="AK362" s="16">
        <f t="shared" si="99"/>
        <v>1.3969</v>
      </c>
      <c r="AL362" s="16">
        <f t="shared" si="100"/>
        <v>1.4019999999999999</v>
      </c>
      <c r="AM362" s="16">
        <f t="shared" si="101"/>
        <v>1.4375</v>
      </c>
      <c r="AR362" s="17"/>
      <c r="AS362" s="77"/>
    </row>
    <row r="363" spans="3:45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02"/>
        <v>17⁄16–18</v>
      </c>
      <c r="U363" s="16" t="str">
        <f t="shared" si="102"/>
        <v>UNEF</v>
      </c>
      <c r="W363" s="16" t="str">
        <f t="shared" si="86"/>
        <v>17⁄16–18</v>
      </c>
      <c r="X363" s="16" t="str">
        <f t="shared" si="87"/>
        <v>UNEF</v>
      </c>
      <c r="Y363" s="16" t="str">
        <f t="shared" si="88"/>
        <v>2A</v>
      </c>
      <c r="Z363" s="16" t="str">
        <f>CONCATENATE(Table69[[#This Row],[Column1]]," ",Table69[[#This Row],[Column2]]," ",Table69[[#This Row],[Column3]])</f>
        <v>17⁄16–18 UNEF 2A</v>
      </c>
      <c r="AA363" s="16">
        <f t="shared" si="89"/>
        <v>1.5E-3</v>
      </c>
      <c r="AB363" s="16">
        <f t="shared" si="90"/>
        <v>1.4359999999999999</v>
      </c>
      <c r="AC363" s="16">
        <f t="shared" si="91"/>
        <v>1.4273</v>
      </c>
      <c r="AD363" s="16" t="str">
        <f t="shared" si="92"/>
        <v>—</v>
      </c>
      <c r="AE363" s="16">
        <f t="shared" si="93"/>
        <v>1.3998999999999999</v>
      </c>
      <c r="AF363" s="16">
        <f t="shared" si="94"/>
        <v>1.3949</v>
      </c>
      <c r="AG363" s="16">
        <f t="shared" si="95"/>
        <v>1.3698999999999999</v>
      </c>
      <c r="AH363" s="16" t="str">
        <f t="shared" si="96"/>
        <v>2B</v>
      </c>
      <c r="AI363" s="16">
        <f t="shared" si="97"/>
        <v>1.377</v>
      </c>
      <c r="AJ363" s="16">
        <f t="shared" si="98"/>
        <v>1.39</v>
      </c>
      <c r="AK363" s="16">
        <f t="shared" si="99"/>
        <v>1.4014</v>
      </c>
      <c r="AL363" s="16">
        <f t="shared" si="100"/>
        <v>1.4078999999999999</v>
      </c>
      <c r="AM363" s="16">
        <f t="shared" si="101"/>
        <v>1.4375</v>
      </c>
      <c r="AR363" s="17"/>
      <c r="AS363" s="77"/>
    </row>
    <row r="364" spans="3:45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02"/>
        <v>0</v>
      </c>
      <c r="U364" s="16">
        <f t="shared" si="102"/>
        <v>0</v>
      </c>
      <c r="W364" s="16" t="str">
        <f t="shared" si="86"/>
        <v>17⁄16–18</v>
      </c>
      <c r="X364" s="16" t="str">
        <f t="shared" si="87"/>
        <v>UNEF</v>
      </c>
      <c r="Y364" s="16" t="str">
        <f t="shared" si="88"/>
        <v>3A</v>
      </c>
      <c r="Z364" s="16" t="str">
        <f>CONCATENATE(Table69[[#This Row],[Column1]]," ",Table69[[#This Row],[Column2]]," ",Table69[[#This Row],[Column3]])</f>
        <v>17⁄16–18 UNEF 3A</v>
      </c>
      <c r="AA364" s="16">
        <f t="shared" si="89"/>
        <v>0</v>
      </c>
      <c r="AB364" s="16">
        <f t="shared" si="90"/>
        <v>1.4375</v>
      </c>
      <c r="AC364" s="16">
        <f t="shared" si="91"/>
        <v>1.4288000000000001</v>
      </c>
      <c r="AD364" s="16" t="str">
        <f t="shared" si="92"/>
        <v>—</v>
      </c>
      <c r="AE364" s="16">
        <f t="shared" si="93"/>
        <v>1.4014</v>
      </c>
      <c r="AF364" s="16">
        <f t="shared" si="94"/>
        <v>1.3976999999999999</v>
      </c>
      <c r="AG364" s="16">
        <f t="shared" si="95"/>
        <v>1.3714</v>
      </c>
      <c r="AH364" s="16" t="str">
        <f t="shared" si="96"/>
        <v>3B</v>
      </c>
      <c r="AI364" s="16">
        <f t="shared" si="97"/>
        <v>1.377</v>
      </c>
      <c r="AJ364" s="16">
        <f t="shared" si="98"/>
        <v>1.3855</v>
      </c>
      <c r="AK364" s="16">
        <f t="shared" si="99"/>
        <v>1.4014</v>
      </c>
      <c r="AL364" s="16">
        <f t="shared" si="100"/>
        <v>1.4061999999999999</v>
      </c>
      <c r="AM364" s="16">
        <f t="shared" si="101"/>
        <v>1.4375</v>
      </c>
      <c r="AR364" s="17"/>
      <c r="AS364" s="77"/>
    </row>
    <row r="365" spans="3:45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02"/>
        <v>17⁄16–20</v>
      </c>
      <c r="U365" s="16" t="str">
        <f t="shared" si="102"/>
        <v>UN</v>
      </c>
      <c r="W365" s="16" t="str">
        <f t="shared" si="86"/>
        <v>17⁄16–20</v>
      </c>
      <c r="X365" s="16" t="str">
        <f t="shared" si="87"/>
        <v>UN</v>
      </c>
      <c r="Y365" s="16" t="str">
        <f t="shared" si="88"/>
        <v>2A</v>
      </c>
      <c r="Z365" s="16" t="str">
        <f>CONCATENATE(Table69[[#This Row],[Column1]]," ",Table69[[#This Row],[Column2]]," ",Table69[[#This Row],[Column3]])</f>
        <v>17⁄16–20 UN 2A</v>
      </c>
      <c r="AA365" s="16">
        <f t="shared" si="89"/>
        <v>1.4E-3</v>
      </c>
      <c r="AB365" s="16">
        <f t="shared" si="90"/>
        <v>1.4360999999999999</v>
      </c>
      <c r="AC365" s="16">
        <f t="shared" si="91"/>
        <v>1.4279999999999999</v>
      </c>
      <c r="AD365" s="16" t="str">
        <f t="shared" si="92"/>
        <v>—</v>
      </c>
      <c r="AE365" s="16">
        <f t="shared" si="93"/>
        <v>1.4036</v>
      </c>
      <c r="AF365" s="16">
        <f t="shared" si="94"/>
        <v>1.3988</v>
      </c>
      <c r="AG365" s="16">
        <f t="shared" si="95"/>
        <v>1.3766</v>
      </c>
      <c r="AH365" s="16" t="str">
        <f t="shared" si="96"/>
        <v>2B</v>
      </c>
      <c r="AI365" s="16">
        <f t="shared" si="97"/>
        <v>1.383</v>
      </c>
      <c r="AJ365" s="16">
        <f t="shared" si="98"/>
        <v>1.395</v>
      </c>
      <c r="AK365" s="16">
        <f t="shared" si="99"/>
        <v>1.405</v>
      </c>
      <c r="AL365" s="16">
        <f t="shared" si="100"/>
        <v>1.4112</v>
      </c>
      <c r="AM365" s="16">
        <f t="shared" si="101"/>
        <v>1.4375</v>
      </c>
      <c r="AR365" s="17"/>
      <c r="AS365" s="77"/>
    </row>
    <row r="366" spans="3:45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02"/>
        <v>0</v>
      </c>
      <c r="U366" s="16">
        <f t="shared" si="102"/>
        <v>0</v>
      </c>
      <c r="W366" s="16" t="str">
        <f t="shared" si="86"/>
        <v>17⁄16–20</v>
      </c>
      <c r="X366" s="16" t="str">
        <f t="shared" si="87"/>
        <v>UN</v>
      </c>
      <c r="Y366" s="16" t="str">
        <f t="shared" si="88"/>
        <v>3A</v>
      </c>
      <c r="Z366" s="16" t="str">
        <f>CONCATENATE(Table69[[#This Row],[Column1]]," ",Table69[[#This Row],[Column2]]," ",Table69[[#This Row],[Column3]])</f>
        <v>17⁄16–20 UN 3A</v>
      </c>
      <c r="AA366" s="16">
        <f t="shared" si="89"/>
        <v>0</v>
      </c>
      <c r="AB366" s="16">
        <f t="shared" si="90"/>
        <v>1.4375</v>
      </c>
      <c r="AC366" s="16">
        <f t="shared" si="91"/>
        <v>1.4294</v>
      </c>
      <c r="AD366" s="16" t="str">
        <f t="shared" si="92"/>
        <v>—</v>
      </c>
      <c r="AE366" s="16">
        <f t="shared" si="93"/>
        <v>1.405</v>
      </c>
      <c r="AF366" s="16">
        <f t="shared" si="94"/>
        <v>1.4014</v>
      </c>
      <c r="AG366" s="16">
        <f t="shared" si="95"/>
        <v>1.3779999999999999</v>
      </c>
      <c r="AH366" s="16" t="str">
        <f t="shared" si="96"/>
        <v>3B</v>
      </c>
      <c r="AI366" s="16">
        <f t="shared" si="97"/>
        <v>1.383</v>
      </c>
      <c r="AJ366" s="16">
        <f t="shared" si="98"/>
        <v>1.3912</v>
      </c>
      <c r="AK366" s="16">
        <f t="shared" si="99"/>
        <v>1.405</v>
      </c>
      <c r="AL366" s="16">
        <f t="shared" si="100"/>
        <v>1.4096</v>
      </c>
      <c r="AM366" s="16">
        <f t="shared" si="101"/>
        <v>1.4375</v>
      </c>
      <c r="AR366" s="17"/>
      <c r="AS366" s="77"/>
    </row>
    <row r="367" spans="3:45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02"/>
        <v>17⁄16–28</v>
      </c>
      <c r="U367" s="16" t="str">
        <f t="shared" si="102"/>
        <v>UN</v>
      </c>
      <c r="W367" s="16" t="str">
        <f t="shared" si="86"/>
        <v>17⁄16–28</v>
      </c>
      <c r="X367" s="16" t="str">
        <f t="shared" si="87"/>
        <v>UN</v>
      </c>
      <c r="Y367" s="16" t="str">
        <f t="shared" si="88"/>
        <v>2A</v>
      </c>
      <c r="Z367" s="16" t="str">
        <f>CONCATENATE(Table69[[#This Row],[Column1]]," ",Table69[[#This Row],[Column2]]," ",Table69[[#This Row],[Column3]])</f>
        <v>17⁄16–28 UN 2A</v>
      </c>
      <c r="AA367" s="16">
        <f t="shared" si="89"/>
        <v>1.2999999999999999E-3</v>
      </c>
      <c r="AB367" s="16">
        <f t="shared" si="90"/>
        <v>1.4361999999999999</v>
      </c>
      <c r="AC367" s="16">
        <f t="shared" si="91"/>
        <v>1.4297</v>
      </c>
      <c r="AD367" s="16" t="str">
        <f t="shared" si="92"/>
        <v>—</v>
      </c>
      <c r="AE367" s="16">
        <f t="shared" si="93"/>
        <v>1.413</v>
      </c>
      <c r="AF367" s="16">
        <f t="shared" si="94"/>
        <v>1.4088000000000001</v>
      </c>
      <c r="AG367" s="16">
        <f t="shared" si="95"/>
        <v>1.3935999999999999</v>
      </c>
      <c r="AH367" s="16" t="str">
        <f t="shared" si="96"/>
        <v>2B</v>
      </c>
      <c r="AI367" s="16">
        <f t="shared" si="97"/>
        <v>1.399</v>
      </c>
      <c r="AJ367" s="16">
        <f t="shared" si="98"/>
        <v>1.407</v>
      </c>
      <c r="AK367" s="16">
        <f t="shared" si="99"/>
        <v>1.4142999999999999</v>
      </c>
      <c r="AL367" s="16">
        <f t="shared" si="100"/>
        <v>1.4198</v>
      </c>
      <c r="AM367" s="16">
        <f t="shared" si="101"/>
        <v>1.4375</v>
      </c>
      <c r="AR367" s="17"/>
      <c r="AS367" s="77"/>
    </row>
    <row r="368" spans="3:45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02"/>
        <v>0</v>
      </c>
      <c r="U368" s="16">
        <f t="shared" si="102"/>
        <v>0</v>
      </c>
      <c r="W368" s="16" t="str">
        <f t="shared" si="86"/>
        <v>17⁄16–28</v>
      </c>
      <c r="X368" s="16" t="str">
        <f t="shared" si="87"/>
        <v>UN</v>
      </c>
      <c r="Y368" s="16" t="str">
        <f t="shared" si="88"/>
        <v>3A</v>
      </c>
      <c r="Z368" s="16" t="str">
        <f>CONCATENATE(Table69[[#This Row],[Column1]]," ",Table69[[#This Row],[Column2]]," ",Table69[[#This Row],[Column3]])</f>
        <v>17⁄16–28 UN 3A</v>
      </c>
      <c r="AA368" s="16">
        <f t="shared" si="89"/>
        <v>0</v>
      </c>
      <c r="AB368" s="16">
        <f t="shared" si="90"/>
        <v>1.4375</v>
      </c>
      <c r="AC368" s="16">
        <f t="shared" si="91"/>
        <v>1.431</v>
      </c>
      <c r="AD368" s="16" t="str">
        <f t="shared" si="92"/>
        <v>—</v>
      </c>
      <c r="AE368" s="16">
        <f t="shared" si="93"/>
        <v>1.4142999999999999</v>
      </c>
      <c r="AF368" s="16">
        <f t="shared" si="94"/>
        <v>1.4112</v>
      </c>
      <c r="AG368" s="16">
        <f t="shared" si="95"/>
        <v>1.3949</v>
      </c>
      <c r="AH368" s="16" t="str">
        <f t="shared" si="96"/>
        <v>3B</v>
      </c>
      <c r="AI368" s="16">
        <f t="shared" si="97"/>
        <v>1.399</v>
      </c>
      <c r="AJ368" s="16">
        <f t="shared" si="98"/>
        <v>1.4051</v>
      </c>
      <c r="AK368" s="16">
        <f t="shared" si="99"/>
        <v>1.4142999999999999</v>
      </c>
      <c r="AL368" s="16">
        <f t="shared" si="100"/>
        <v>1.4184000000000001</v>
      </c>
      <c r="AM368" s="16">
        <f t="shared" si="101"/>
        <v>1.4375</v>
      </c>
      <c r="AR368" s="17"/>
      <c r="AS368" s="77"/>
    </row>
    <row r="369" spans="3:45" x14ac:dyDescent="0.25">
      <c r="C369" s="16" t="s">
        <v>736</v>
      </c>
      <c r="D369" s="16" t="s">
        <v>376</v>
      </c>
      <c r="E369" s="16">
        <v>2.3999999999999998E-3</v>
      </c>
      <c r="F369" s="16">
        <v>1.4976</v>
      </c>
      <c r="G369" s="16">
        <v>1.4702999999999999</v>
      </c>
      <c r="H369" s="16" t="s">
        <v>551</v>
      </c>
      <c r="I369" s="16">
        <v>1.3893</v>
      </c>
      <c r="J369" s="16">
        <v>1.3772</v>
      </c>
      <c r="K369" s="16">
        <v>1.2991999999999999</v>
      </c>
      <c r="L369" s="16" t="s">
        <v>377</v>
      </c>
      <c r="M369" s="16">
        <v>1.32</v>
      </c>
      <c r="N369" s="16">
        <v>1.35</v>
      </c>
      <c r="O369" s="16">
        <v>1.3916999999999999</v>
      </c>
      <c r="P369" s="16">
        <v>1.4075</v>
      </c>
      <c r="Q369" s="16">
        <v>1.5</v>
      </c>
      <c r="T369" s="16" t="str">
        <f t="shared" si="102"/>
        <v>11⁄2–6</v>
      </c>
      <c r="U369" s="16" t="str">
        <f t="shared" si="102"/>
        <v>1A</v>
      </c>
      <c r="W369" s="16" t="str">
        <f t="shared" si="86"/>
        <v>11⁄2–6</v>
      </c>
      <c r="X369" s="16" t="str">
        <f t="shared" si="87"/>
        <v>1A</v>
      </c>
      <c r="Y369" s="16">
        <f t="shared" si="88"/>
        <v>2.3999999999999998E-3</v>
      </c>
      <c r="Z369" s="16" t="str">
        <f>CONCATENATE(Table69[[#This Row],[Column1]]," ",Table69[[#This Row],[Column2]]," ",Table69[[#This Row],[Column3]])</f>
        <v>11⁄2–6 1A 0.0024</v>
      </c>
      <c r="AA369" s="16">
        <f t="shared" si="89"/>
        <v>1.4976</v>
      </c>
      <c r="AB369" s="16">
        <f t="shared" si="90"/>
        <v>1.4702999999999999</v>
      </c>
      <c r="AC369" s="16" t="str">
        <f t="shared" si="91"/>
        <v>—</v>
      </c>
      <c r="AD369" s="16">
        <f t="shared" si="92"/>
        <v>1.3893</v>
      </c>
      <c r="AE369" s="16">
        <f t="shared" si="93"/>
        <v>1.3772</v>
      </c>
      <c r="AF369" s="16">
        <f t="shared" si="94"/>
        <v>1.2991999999999999</v>
      </c>
      <c r="AG369" s="16" t="str">
        <f t="shared" si="95"/>
        <v>1B</v>
      </c>
      <c r="AH369" s="16">
        <f t="shared" si="96"/>
        <v>1.32</v>
      </c>
      <c r="AI369" s="16">
        <f t="shared" si="97"/>
        <v>1.35</v>
      </c>
      <c r="AJ369" s="16">
        <f t="shared" si="98"/>
        <v>1.3916999999999999</v>
      </c>
      <c r="AK369" s="16">
        <f t="shared" si="99"/>
        <v>1.4075</v>
      </c>
      <c r="AL369" s="16">
        <f t="shared" si="100"/>
        <v>1.5</v>
      </c>
      <c r="AM369" s="16">
        <f t="shared" si="101"/>
        <v>0</v>
      </c>
      <c r="AR369" s="17"/>
      <c r="AS369" s="77"/>
    </row>
    <row r="370" spans="3:45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02"/>
        <v>0</v>
      </c>
      <c r="U370" s="16">
        <f t="shared" si="102"/>
        <v>0</v>
      </c>
      <c r="W370" s="16" t="str">
        <f t="shared" si="86"/>
        <v>11⁄2–6</v>
      </c>
      <c r="X370" s="16" t="str">
        <f t="shared" si="87"/>
        <v>1A</v>
      </c>
      <c r="Y370" s="16" t="str">
        <f t="shared" si="88"/>
        <v>2A</v>
      </c>
      <c r="Z370" s="16" t="str">
        <f>CONCATENATE(Table69[[#This Row],[Column1]]," ",Table69[[#This Row],[Column2]]," ",Table69[[#This Row],[Column3]])</f>
        <v>11⁄2–6 1A 2A</v>
      </c>
      <c r="AA370" s="16">
        <f t="shared" si="89"/>
        <v>2.3999999999999998E-3</v>
      </c>
      <c r="AB370" s="16">
        <f t="shared" si="90"/>
        <v>1.4976</v>
      </c>
      <c r="AC370" s="16">
        <f t="shared" si="91"/>
        <v>1.4794</v>
      </c>
      <c r="AD370" s="16">
        <f t="shared" si="92"/>
        <v>1.4702999999999999</v>
      </c>
      <c r="AE370" s="16">
        <f t="shared" si="93"/>
        <v>1.3893</v>
      </c>
      <c r="AF370" s="16">
        <f t="shared" si="94"/>
        <v>1.3812</v>
      </c>
      <c r="AG370" s="16">
        <f t="shared" si="95"/>
        <v>1.2991999999999999</v>
      </c>
      <c r="AH370" s="16" t="str">
        <f t="shared" si="96"/>
        <v>2B</v>
      </c>
      <c r="AI370" s="16">
        <f t="shared" si="97"/>
        <v>1.32</v>
      </c>
      <c r="AJ370" s="16">
        <f t="shared" si="98"/>
        <v>1.35</v>
      </c>
      <c r="AK370" s="16">
        <f t="shared" si="99"/>
        <v>1.3916999999999999</v>
      </c>
      <c r="AL370" s="16">
        <f t="shared" si="100"/>
        <v>1.4021999999999999</v>
      </c>
      <c r="AM370" s="16">
        <f t="shared" si="101"/>
        <v>1.5</v>
      </c>
      <c r="AR370" s="17"/>
      <c r="AS370" s="77"/>
    </row>
    <row r="371" spans="3:45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02"/>
        <v>0</v>
      </c>
      <c r="U371" s="16">
        <f t="shared" si="102"/>
        <v>0</v>
      </c>
      <c r="W371" s="16" t="str">
        <f t="shared" si="86"/>
        <v>11⁄2–6</v>
      </c>
      <c r="X371" s="16" t="str">
        <f t="shared" si="87"/>
        <v>1A</v>
      </c>
      <c r="Y371" s="16" t="str">
        <f t="shared" si="88"/>
        <v>3A</v>
      </c>
      <c r="Z371" s="16" t="str">
        <f>CONCATENATE(Table69[[#This Row],[Column1]]," ",Table69[[#This Row],[Column2]]," ",Table69[[#This Row],[Column3]])</f>
        <v>11⁄2–6 1A 3A</v>
      </c>
      <c r="AA371" s="16">
        <f t="shared" si="89"/>
        <v>0</v>
      </c>
      <c r="AB371" s="16">
        <f t="shared" si="90"/>
        <v>1.5</v>
      </c>
      <c r="AC371" s="16">
        <f t="shared" si="91"/>
        <v>1.4818</v>
      </c>
      <c r="AD371" s="16" t="str">
        <f t="shared" si="92"/>
        <v>—</v>
      </c>
      <c r="AE371" s="16">
        <f t="shared" si="93"/>
        <v>1.3916999999999999</v>
      </c>
      <c r="AF371" s="16">
        <f t="shared" si="94"/>
        <v>1.3855999999999999</v>
      </c>
      <c r="AG371" s="16">
        <f t="shared" si="95"/>
        <v>1.3016000000000001</v>
      </c>
      <c r="AH371" s="16" t="str">
        <f t="shared" si="96"/>
        <v>3B</v>
      </c>
      <c r="AI371" s="16">
        <f t="shared" si="97"/>
        <v>1.32</v>
      </c>
      <c r="AJ371" s="16">
        <f t="shared" si="98"/>
        <v>1.3395999999999999</v>
      </c>
      <c r="AK371" s="16">
        <f t="shared" si="99"/>
        <v>1.3916999999999999</v>
      </c>
      <c r="AL371" s="16">
        <f t="shared" si="100"/>
        <v>1.3996</v>
      </c>
      <c r="AM371" s="16">
        <f t="shared" si="101"/>
        <v>1.5</v>
      </c>
      <c r="AR371" s="17"/>
      <c r="AS371" s="77"/>
    </row>
    <row r="372" spans="3:45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02"/>
        <v>11⁄2–8</v>
      </c>
      <c r="U372" s="16" t="str">
        <f t="shared" si="102"/>
        <v>UN</v>
      </c>
      <c r="W372" s="16" t="str">
        <f t="shared" si="86"/>
        <v>11⁄2–8</v>
      </c>
      <c r="X372" s="16" t="str">
        <f t="shared" si="87"/>
        <v>UN</v>
      </c>
      <c r="Y372" s="16" t="str">
        <f t="shared" si="88"/>
        <v>2A</v>
      </c>
      <c r="Z372" s="16" t="str">
        <f>CONCATENATE(Table69[[#This Row],[Column1]]," ",Table69[[#This Row],[Column2]]," ",Table69[[#This Row],[Column3]])</f>
        <v>11⁄2–8 UN 2A</v>
      </c>
      <c r="AA372" s="16">
        <f t="shared" si="89"/>
        <v>2.2000000000000001E-3</v>
      </c>
      <c r="AB372" s="16">
        <f t="shared" si="90"/>
        <v>1.4978</v>
      </c>
      <c r="AC372" s="16">
        <f t="shared" si="91"/>
        <v>1.4827999999999999</v>
      </c>
      <c r="AD372" s="16">
        <f t="shared" si="92"/>
        <v>1.4753000000000001</v>
      </c>
      <c r="AE372" s="16">
        <f t="shared" si="93"/>
        <v>1.4166000000000001</v>
      </c>
      <c r="AF372" s="16">
        <f t="shared" si="94"/>
        <v>1.4093</v>
      </c>
      <c r="AG372" s="16">
        <f t="shared" si="95"/>
        <v>1.349</v>
      </c>
      <c r="AH372" s="16" t="str">
        <f t="shared" si="96"/>
        <v>2B</v>
      </c>
      <c r="AI372" s="16">
        <f t="shared" si="97"/>
        <v>1.365</v>
      </c>
      <c r="AJ372" s="16">
        <f t="shared" si="98"/>
        <v>1.39</v>
      </c>
      <c r="AK372" s="16">
        <f t="shared" si="99"/>
        <v>1.4188000000000001</v>
      </c>
      <c r="AL372" s="16">
        <f t="shared" si="100"/>
        <v>1.4282999999999999</v>
      </c>
      <c r="AM372" s="16">
        <f t="shared" si="101"/>
        <v>1.5</v>
      </c>
      <c r="AR372" s="17"/>
      <c r="AS372" s="77"/>
    </row>
    <row r="373" spans="3:45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02"/>
        <v>0</v>
      </c>
      <c r="U373" s="16">
        <f t="shared" si="102"/>
        <v>0</v>
      </c>
      <c r="W373" s="16" t="str">
        <f t="shared" si="86"/>
        <v>11⁄2–8</v>
      </c>
      <c r="X373" s="16" t="str">
        <f t="shared" si="87"/>
        <v>UN</v>
      </c>
      <c r="Y373" s="16" t="str">
        <f t="shared" si="88"/>
        <v>3A</v>
      </c>
      <c r="Z373" s="16" t="str">
        <f>CONCATENATE(Table69[[#This Row],[Column1]]," ",Table69[[#This Row],[Column2]]," ",Table69[[#This Row],[Column3]])</f>
        <v>11⁄2–8 UN 3A</v>
      </c>
      <c r="AA373" s="16">
        <f t="shared" si="89"/>
        <v>0</v>
      </c>
      <c r="AB373" s="16">
        <f t="shared" si="90"/>
        <v>1.5</v>
      </c>
      <c r="AC373" s="16">
        <f t="shared" si="91"/>
        <v>1.4850000000000001</v>
      </c>
      <c r="AD373" s="16" t="str">
        <f t="shared" si="92"/>
        <v>—</v>
      </c>
      <c r="AE373" s="16">
        <f t="shared" si="93"/>
        <v>1.4188000000000001</v>
      </c>
      <c r="AF373" s="16">
        <f t="shared" si="94"/>
        <v>1.4133</v>
      </c>
      <c r="AG373" s="16">
        <f t="shared" si="95"/>
        <v>1.3512</v>
      </c>
      <c r="AH373" s="16" t="str">
        <f t="shared" si="96"/>
        <v>3B</v>
      </c>
      <c r="AI373" s="16">
        <f t="shared" si="97"/>
        <v>1.365</v>
      </c>
      <c r="AJ373" s="16">
        <f t="shared" si="98"/>
        <v>1.3796999999999999</v>
      </c>
      <c r="AK373" s="16">
        <f t="shared" si="99"/>
        <v>1.4188000000000001</v>
      </c>
      <c r="AL373" s="16">
        <f t="shared" si="100"/>
        <v>1.4258999999999999</v>
      </c>
      <c r="AM373" s="16">
        <f t="shared" si="101"/>
        <v>1.5</v>
      </c>
      <c r="AR373" s="17"/>
      <c r="AS373" s="77"/>
    </row>
    <row r="374" spans="3:45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02"/>
        <v>11⁄2–10</v>
      </c>
      <c r="U374" s="16" t="str">
        <f t="shared" si="102"/>
        <v>UNS</v>
      </c>
      <c r="W374" s="16" t="str">
        <f t="shared" si="86"/>
        <v>11⁄2–10</v>
      </c>
      <c r="X374" s="16" t="str">
        <f t="shared" si="87"/>
        <v>UNS</v>
      </c>
      <c r="Y374" s="16" t="str">
        <f t="shared" si="88"/>
        <v>2A</v>
      </c>
      <c r="Z374" s="16" t="str">
        <f>CONCATENATE(Table69[[#This Row],[Column1]]," ",Table69[[#This Row],[Column2]]," ",Table69[[#This Row],[Column3]])</f>
        <v>11⁄2–10 UNS 2A</v>
      </c>
      <c r="AA374" s="16">
        <f t="shared" si="89"/>
        <v>1.9E-3</v>
      </c>
      <c r="AB374" s="16">
        <f t="shared" si="90"/>
        <v>1.4981</v>
      </c>
      <c r="AC374" s="16">
        <f t="shared" si="91"/>
        <v>1.4852000000000001</v>
      </c>
      <c r="AD374" s="16" t="str">
        <f t="shared" si="92"/>
        <v>—</v>
      </c>
      <c r="AE374" s="16">
        <f t="shared" si="93"/>
        <v>1.4331</v>
      </c>
      <c r="AF374" s="16">
        <f t="shared" si="94"/>
        <v>1.4267000000000001</v>
      </c>
      <c r="AG374" s="16">
        <f t="shared" si="95"/>
        <v>1.3791</v>
      </c>
      <c r="AH374" s="16" t="str">
        <f t="shared" si="96"/>
        <v>2B</v>
      </c>
      <c r="AI374" s="16">
        <f t="shared" si="97"/>
        <v>1.3919999999999999</v>
      </c>
      <c r="AJ374" s="16">
        <f t="shared" si="98"/>
        <v>1.413</v>
      </c>
      <c r="AK374" s="16">
        <f t="shared" si="99"/>
        <v>1.4350000000000001</v>
      </c>
      <c r="AL374" s="16">
        <f t="shared" si="100"/>
        <v>1.4433</v>
      </c>
      <c r="AM374" s="16">
        <f t="shared" si="101"/>
        <v>1.5</v>
      </c>
      <c r="AR374" s="17"/>
      <c r="AS374" s="77"/>
    </row>
    <row r="375" spans="3:45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02"/>
        <v>11⁄2–12</v>
      </c>
      <c r="U375" s="16" t="str">
        <f t="shared" si="102"/>
        <v>UNF</v>
      </c>
      <c r="W375" s="16" t="str">
        <f t="shared" si="86"/>
        <v>11⁄2–12</v>
      </c>
      <c r="X375" s="16" t="str">
        <f t="shared" si="87"/>
        <v>UNF</v>
      </c>
      <c r="Y375" s="16" t="str">
        <f t="shared" si="88"/>
        <v>1A</v>
      </c>
      <c r="Z375" s="16" t="str">
        <f>CONCATENATE(Table69[[#This Row],[Column1]]," ",Table69[[#This Row],[Column2]]," ",Table69[[#This Row],[Column3]])</f>
        <v>11⁄2–12 UNF 1A</v>
      </c>
      <c r="AA375" s="16">
        <f t="shared" si="89"/>
        <v>1.9E-3</v>
      </c>
      <c r="AB375" s="16">
        <f t="shared" si="90"/>
        <v>1.4981</v>
      </c>
      <c r="AC375" s="16">
        <f t="shared" si="91"/>
        <v>1.4809000000000001</v>
      </c>
      <c r="AD375" s="16" t="str">
        <f t="shared" si="92"/>
        <v>—</v>
      </c>
      <c r="AE375" s="16">
        <f t="shared" si="93"/>
        <v>1.444</v>
      </c>
      <c r="AF375" s="16">
        <f t="shared" si="94"/>
        <v>1.4343999999999999</v>
      </c>
      <c r="AG375" s="16">
        <f t="shared" si="95"/>
        <v>1.3989</v>
      </c>
      <c r="AH375" s="16" t="str">
        <f t="shared" si="96"/>
        <v>1B</v>
      </c>
      <c r="AI375" s="16">
        <f t="shared" si="97"/>
        <v>1.41</v>
      </c>
      <c r="AJ375" s="16">
        <f t="shared" si="98"/>
        <v>1.4279999999999999</v>
      </c>
      <c r="AK375" s="16">
        <f t="shared" si="99"/>
        <v>1.4459</v>
      </c>
      <c r="AL375" s="16">
        <f t="shared" si="100"/>
        <v>1.4583999999999999</v>
      </c>
      <c r="AM375" s="16">
        <f t="shared" si="101"/>
        <v>1.5</v>
      </c>
      <c r="AR375" s="17"/>
      <c r="AS375" s="77"/>
    </row>
    <row r="376" spans="3:45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02"/>
        <v>0</v>
      </c>
      <c r="U376" s="16">
        <f t="shared" si="102"/>
        <v>0</v>
      </c>
      <c r="W376" s="16" t="str">
        <f t="shared" si="86"/>
        <v>11⁄2–12</v>
      </c>
      <c r="X376" s="16" t="str">
        <f t="shared" si="87"/>
        <v>UNF</v>
      </c>
      <c r="Y376" s="16" t="str">
        <f t="shared" si="88"/>
        <v>2A</v>
      </c>
      <c r="Z376" s="16" t="str">
        <f>CONCATENATE(Table69[[#This Row],[Column1]]," ",Table69[[#This Row],[Column2]]," ",Table69[[#This Row],[Column3]])</f>
        <v>11⁄2–12 UNF 2A</v>
      </c>
      <c r="AA376" s="16">
        <f t="shared" si="89"/>
        <v>1.9E-3</v>
      </c>
      <c r="AB376" s="16">
        <f t="shared" si="90"/>
        <v>1.4981</v>
      </c>
      <c r="AC376" s="16">
        <f t="shared" si="91"/>
        <v>1.4866999999999999</v>
      </c>
      <c r="AD376" s="16" t="str">
        <f t="shared" si="92"/>
        <v>—</v>
      </c>
      <c r="AE376" s="16">
        <f t="shared" si="93"/>
        <v>1.444</v>
      </c>
      <c r="AF376" s="16">
        <f t="shared" si="94"/>
        <v>1.4376</v>
      </c>
      <c r="AG376" s="16">
        <f t="shared" si="95"/>
        <v>1.3989</v>
      </c>
      <c r="AH376" s="16" t="str">
        <f t="shared" si="96"/>
        <v>2B</v>
      </c>
      <c r="AI376" s="16">
        <f t="shared" si="97"/>
        <v>1.41</v>
      </c>
      <c r="AJ376" s="16">
        <f t="shared" si="98"/>
        <v>1.4279999999999999</v>
      </c>
      <c r="AK376" s="16">
        <f t="shared" si="99"/>
        <v>1.4459</v>
      </c>
      <c r="AL376" s="16">
        <f t="shared" si="100"/>
        <v>1.4541999999999999</v>
      </c>
      <c r="AM376" s="16">
        <f t="shared" si="101"/>
        <v>1.5</v>
      </c>
      <c r="AR376" s="17"/>
      <c r="AS376" s="77"/>
    </row>
    <row r="377" spans="3:45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02"/>
        <v>0</v>
      </c>
      <c r="U377" s="16">
        <f t="shared" si="102"/>
        <v>0</v>
      </c>
      <c r="W377" s="16" t="str">
        <f t="shared" si="86"/>
        <v>11⁄2–12</v>
      </c>
      <c r="X377" s="16" t="str">
        <f t="shared" si="87"/>
        <v>UNF</v>
      </c>
      <c r="Y377" s="16" t="str">
        <f t="shared" si="88"/>
        <v>3A</v>
      </c>
      <c r="Z377" s="16" t="str">
        <f>CONCATENATE(Table69[[#This Row],[Column1]]," ",Table69[[#This Row],[Column2]]," ",Table69[[#This Row],[Column3]])</f>
        <v>11⁄2–12 UNF 3A</v>
      </c>
      <c r="AA377" s="16">
        <f t="shared" si="89"/>
        <v>0</v>
      </c>
      <c r="AB377" s="16">
        <f t="shared" si="90"/>
        <v>1.5</v>
      </c>
      <c r="AC377" s="16">
        <f t="shared" si="91"/>
        <v>1.4885999999999999</v>
      </c>
      <c r="AD377" s="16" t="str">
        <f t="shared" si="92"/>
        <v>—</v>
      </c>
      <c r="AE377" s="16">
        <f t="shared" si="93"/>
        <v>1.4459</v>
      </c>
      <c r="AF377" s="16">
        <f t="shared" si="94"/>
        <v>1.4411</v>
      </c>
      <c r="AG377" s="16">
        <f t="shared" si="95"/>
        <v>1.4008</v>
      </c>
      <c r="AH377" s="16" t="str">
        <f t="shared" si="96"/>
        <v>3B</v>
      </c>
      <c r="AI377" s="16">
        <f t="shared" si="97"/>
        <v>1.41</v>
      </c>
      <c r="AJ377" s="16">
        <f t="shared" si="98"/>
        <v>1.4198</v>
      </c>
      <c r="AK377" s="16">
        <f t="shared" si="99"/>
        <v>1.4459</v>
      </c>
      <c r="AL377" s="16">
        <f t="shared" si="100"/>
        <v>1.4521999999999999</v>
      </c>
      <c r="AM377" s="16">
        <f t="shared" si="101"/>
        <v>1.5</v>
      </c>
      <c r="AR377" s="17"/>
      <c r="AS377" s="77"/>
    </row>
    <row r="378" spans="3:45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02"/>
        <v>11⁄2–14</v>
      </c>
      <c r="U378" s="16" t="str">
        <f t="shared" si="102"/>
        <v>UNS</v>
      </c>
      <c r="W378" s="16" t="str">
        <f t="shared" si="86"/>
        <v>11⁄2–14</v>
      </c>
      <c r="X378" s="16" t="str">
        <f t="shared" si="87"/>
        <v>UNS</v>
      </c>
      <c r="Y378" s="16" t="str">
        <f t="shared" si="88"/>
        <v>2A</v>
      </c>
      <c r="Z378" s="16" t="str">
        <f>CONCATENATE(Table69[[#This Row],[Column1]]," ",Table69[[#This Row],[Column2]]," ",Table69[[#This Row],[Column3]])</f>
        <v>11⁄2–14 UNS 2A</v>
      </c>
      <c r="AA378" s="16">
        <f t="shared" si="89"/>
        <v>1.6999999999999999E-3</v>
      </c>
      <c r="AB378" s="16">
        <f t="shared" si="90"/>
        <v>1.4983</v>
      </c>
      <c r="AC378" s="16">
        <f t="shared" si="91"/>
        <v>1.488</v>
      </c>
      <c r="AD378" s="16" t="str">
        <f t="shared" si="92"/>
        <v>—</v>
      </c>
      <c r="AE378" s="16">
        <f t="shared" si="93"/>
        <v>1.4519</v>
      </c>
      <c r="AF378" s="16">
        <f t="shared" si="94"/>
        <v>1.4463999999999999</v>
      </c>
      <c r="AG378" s="16">
        <f t="shared" si="95"/>
        <v>1.4133</v>
      </c>
      <c r="AH378" s="16" t="str">
        <f t="shared" si="96"/>
        <v>2B</v>
      </c>
      <c r="AI378" s="16">
        <f t="shared" si="97"/>
        <v>1.423</v>
      </c>
      <c r="AJ378" s="16">
        <f t="shared" si="98"/>
        <v>1.4379999999999999</v>
      </c>
      <c r="AK378" s="16">
        <f t="shared" si="99"/>
        <v>1.4536</v>
      </c>
      <c r="AL378" s="16">
        <f t="shared" si="100"/>
        <v>1.4608000000000001</v>
      </c>
      <c r="AM378" s="16">
        <f t="shared" si="101"/>
        <v>1.5</v>
      </c>
      <c r="AR378" s="17"/>
      <c r="AS378" s="77"/>
    </row>
    <row r="379" spans="3:45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02"/>
        <v>11⁄2–16</v>
      </c>
      <c r="U379" s="16" t="str">
        <f t="shared" si="102"/>
        <v>UN</v>
      </c>
      <c r="W379" s="16" t="str">
        <f t="shared" si="86"/>
        <v>11⁄2–16</v>
      </c>
      <c r="X379" s="16" t="str">
        <f t="shared" si="87"/>
        <v>UN</v>
      </c>
      <c r="Y379" s="16" t="str">
        <f t="shared" si="88"/>
        <v>2A</v>
      </c>
      <c r="Z379" s="16" t="str">
        <f>CONCATENATE(Table69[[#This Row],[Column1]]," ",Table69[[#This Row],[Column2]]," ",Table69[[#This Row],[Column3]])</f>
        <v>11⁄2–16 UN 2A</v>
      </c>
      <c r="AA379" s="16">
        <f t="shared" si="89"/>
        <v>1.6000000000000001E-3</v>
      </c>
      <c r="AB379" s="16">
        <f t="shared" si="90"/>
        <v>1.4984</v>
      </c>
      <c r="AC379" s="16">
        <f t="shared" si="91"/>
        <v>1.4890000000000001</v>
      </c>
      <c r="AD379" s="16" t="str">
        <f t="shared" si="92"/>
        <v>—</v>
      </c>
      <c r="AE379" s="16">
        <f t="shared" si="93"/>
        <v>1.4578</v>
      </c>
      <c r="AF379" s="16">
        <f t="shared" si="94"/>
        <v>1.4525999999999999</v>
      </c>
      <c r="AG379" s="16">
        <f t="shared" si="95"/>
        <v>1.4238999999999999</v>
      </c>
      <c r="AH379" s="16" t="str">
        <f t="shared" si="96"/>
        <v>2B</v>
      </c>
      <c r="AI379" s="16">
        <f t="shared" si="97"/>
        <v>1.4319999999999999</v>
      </c>
      <c r="AJ379" s="16">
        <f t="shared" si="98"/>
        <v>1.446</v>
      </c>
      <c r="AK379" s="16">
        <f t="shared" si="99"/>
        <v>1.4594</v>
      </c>
      <c r="AL379" s="16">
        <f t="shared" si="100"/>
        <v>1.4661999999999999</v>
      </c>
      <c r="AM379" s="16">
        <f t="shared" si="101"/>
        <v>1.5</v>
      </c>
      <c r="AR379" s="17"/>
      <c r="AS379" s="77"/>
    </row>
    <row r="380" spans="3:45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02"/>
        <v>0</v>
      </c>
      <c r="U380" s="16">
        <f t="shared" si="102"/>
        <v>0</v>
      </c>
      <c r="W380" s="16" t="str">
        <f t="shared" si="86"/>
        <v>11⁄2–16</v>
      </c>
      <c r="X380" s="16" t="str">
        <f t="shared" si="87"/>
        <v>UN</v>
      </c>
      <c r="Y380" s="16" t="str">
        <f t="shared" si="88"/>
        <v>3A</v>
      </c>
      <c r="Z380" s="16" t="str">
        <f>CONCATENATE(Table69[[#This Row],[Column1]]," ",Table69[[#This Row],[Column2]]," ",Table69[[#This Row],[Column3]])</f>
        <v>11⁄2–16 UN 3A</v>
      </c>
      <c r="AA380" s="16">
        <f t="shared" si="89"/>
        <v>0</v>
      </c>
      <c r="AB380" s="16">
        <f t="shared" si="90"/>
        <v>1.5</v>
      </c>
      <c r="AC380" s="16">
        <f t="shared" si="91"/>
        <v>1.4905999999999999</v>
      </c>
      <c r="AD380" s="16" t="str">
        <f t="shared" si="92"/>
        <v>—</v>
      </c>
      <c r="AE380" s="16">
        <f t="shared" si="93"/>
        <v>1.4594</v>
      </c>
      <c r="AF380" s="16">
        <f t="shared" si="94"/>
        <v>1.4555</v>
      </c>
      <c r="AG380" s="16">
        <f t="shared" si="95"/>
        <v>1.4255</v>
      </c>
      <c r="AH380" s="16" t="str">
        <f t="shared" si="96"/>
        <v>3B</v>
      </c>
      <c r="AI380" s="16">
        <f t="shared" si="97"/>
        <v>1.4319999999999999</v>
      </c>
      <c r="AJ380" s="16">
        <f t="shared" si="98"/>
        <v>1.4408000000000001</v>
      </c>
      <c r="AK380" s="16">
        <f t="shared" si="99"/>
        <v>1.4594</v>
      </c>
      <c r="AL380" s="16">
        <f t="shared" si="100"/>
        <v>1.4644999999999999</v>
      </c>
      <c r="AM380" s="16">
        <f t="shared" si="101"/>
        <v>1.5</v>
      </c>
      <c r="AR380" s="17"/>
      <c r="AS380" s="77"/>
    </row>
    <row r="381" spans="3:45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02"/>
        <v>11⁄2–18</v>
      </c>
      <c r="U381" s="16" t="str">
        <f t="shared" si="102"/>
        <v>UNEF</v>
      </c>
      <c r="W381" s="16" t="str">
        <f t="shared" si="86"/>
        <v>11⁄2–18</v>
      </c>
      <c r="X381" s="16" t="str">
        <f t="shared" si="87"/>
        <v>UNEF</v>
      </c>
      <c r="Y381" s="16" t="str">
        <f t="shared" si="88"/>
        <v>2A</v>
      </c>
      <c r="Z381" s="16" t="str">
        <f>CONCATENATE(Table69[[#This Row],[Column1]]," ",Table69[[#This Row],[Column2]]," ",Table69[[#This Row],[Column3]])</f>
        <v>11⁄2–18 UNEF 2A</v>
      </c>
      <c r="AA381" s="16">
        <f t="shared" si="89"/>
        <v>1.5E-3</v>
      </c>
      <c r="AB381" s="16">
        <f t="shared" si="90"/>
        <v>1.4984999999999999</v>
      </c>
      <c r="AC381" s="16">
        <f t="shared" si="91"/>
        <v>1.4898</v>
      </c>
      <c r="AD381" s="16" t="str">
        <f t="shared" si="92"/>
        <v>—</v>
      </c>
      <c r="AE381" s="16">
        <f t="shared" si="93"/>
        <v>1.4623999999999999</v>
      </c>
      <c r="AF381" s="16">
        <f t="shared" si="94"/>
        <v>1.4574</v>
      </c>
      <c r="AG381" s="16">
        <f t="shared" si="95"/>
        <v>1.4323999999999999</v>
      </c>
      <c r="AH381" s="16" t="str">
        <f t="shared" si="96"/>
        <v>2B</v>
      </c>
      <c r="AI381" s="16">
        <f t="shared" si="97"/>
        <v>1.44</v>
      </c>
      <c r="AJ381" s="16">
        <f t="shared" si="98"/>
        <v>1.452</v>
      </c>
      <c r="AK381" s="16">
        <f t="shared" si="99"/>
        <v>1.4639</v>
      </c>
      <c r="AL381" s="16">
        <f t="shared" si="100"/>
        <v>1.4703999999999999</v>
      </c>
      <c r="AM381" s="16">
        <f t="shared" si="101"/>
        <v>1.5</v>
      </c>
      <c r="AR381" s="17"/>
      <c r="AS381" s="77"/>
    </row>
    <row r="382" spans="3:45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02"/>
        <v>0</v>
      </c>
      <c r="U382" s="16">
        <f t="shared" si="102"/>
        <v>0</v>
      </c>
      <c r="W382" s="16" t="str">
        <f t="shared" si="86"/>
        <v>11⁄2–18</v>
      </c>
      <c r="X382" s="16" t="str">
        <f t="shared" si="87"/>
        <v>UNEF</v>
      </c>
      <c r="Y382" s="16" t="str">
        <f t="shared" si="88"/>
        <v>3A</v>
      </c>
      <c r="Z382" s="16" t="str">
        <f>CONCATENATE(Table69[[#This Row],[Column1]]," ",Table69[[#This Row],[Column2]]," ",Table69[[#This Row],[Column3]])</f>
        <v>11⁄2–18 UNEF 3A</v>
      </c>
      <c r="AA382" s="16">
        <f t="shared" si="89"/>
        <v>0</v>
      </c>
      <c r="AB382" s="16">
        <f t="shared" si="90"/>
        <v>1.5</v>
      </c>
      <c r="AC382" s="16">
        <f t="shared" si="91"/>
        <v>1.4913000000000001</v>
      </c>
      <c r="AD382" s="16" t="str">
        <f t="shared" si="92"/>
        <v>—</v>
      </c>
      <c r="AE382" s="16">
        <f t="shared" si="93"/>
        <v>1.4639</v>
      </c>
      <c r="AF382" s="16">
        <f t="shared" si="94"/>
        <v>1.4601999999999999</v>
      </c>
      <c r="AG382" s="16">
        <f t="shared" si="95"/>
        <v>1.4339</v>
      </c>
      <c r="AH382" s="16" t="str">
        <f t="shared" si="96"/>
        <v>3B</v>
      </c>
      <c r="AI382" s="16">
        <f t="shared" si="97"/>
        <v>1.44</v>
      </c>
      <c r="AJ382" s="16">
        <f t="shared" si="98"/>
        <v>1.448</v>
      </c>
      <c r="AK382" s="16">
        <f t="shared" si="99"/>
        <v>1.4639</v>
      </c>
      <c r="AL382" s="16">
        <f t="shared" si="100"/>
        <v>1.4686999999999999</v>
      </c>
      <c r="AM382" s="16">
        <f t="shared" si="101"/>
        <v>1.5</v>
      </c>
      <c r="AR382" s="17"/>
      <c r="AS382" s="77"/>
    </row>
    <row r="383" spans="3:45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02"/>
        <v>11⁄2–20</v>
      </c>
      <c r="U383" s="16" t="str">
        <f t="shared" si="102"/>
        <v>UN</v>
      </c>
      <c r="W383" s="16" t="str">
        <f t="shared" si="86"/>
        <v>11⁄2–20</v>
      </c>
      <c r="X383" s="16" t="str">
        <f t="shared" si="87"/>
        <v>UN</v>
      </c>
      <c r="Y383" s="16" t="str">
        <f t="shared" si="88"/>
        <v>2A</v>
      </c>
      <c r="Z383" s="16" t="str">
        <f>CONCATENATE(Table69[[#This Row],[Column1]]," ",Table69[[#This Row],[Column2]]," ",Table69[[#This Row],[Column3]])</f>
        <v>11⁄2–20 UN 2A</v>
      </c>
      <c r="AA383" s="16">
        <f t="shared" si="89"/>
        <v>1.4E-3</v>
      </c>
      <c r="AB383" s="16">
        <f t="shared" si="90"/>
        <v>1.4985999999999999</v>
      </c>
      <c r="AC383" s="16">
        <f t="shared" si="91"/>
        <v>1.4904999999999999</v>
      </c>
      <c r="AD383" s="16" t="str">
        <f t="shared" si="92"/>
        <v>—</v>
      </c>
      <c r="AE383" s="16">
        <f t="shared" si="93"/>
        <v>1.4661</v>
      </c>
      <c r="AF383" s="16">
        <f t="shared" si="94"/>
        <v>1.4613</v>
      </c>
      <c r="AG383" s="16">
        <f t="shared" si="95"/>
        <v>1.4391</v>
      </c>
      <c r="AH383" s="16" t="str">
        <f t="shared" si="96"/>
        <v>2B</v>
      </c>
      <c r="AI383" s="16">
        <f t="shared" si="97"/>
        <v>1.446</v>
      </c>
      <c r="AJ383" s="16">
        <f t="shared" si="98"/>
        <v>1.4570000000000001</v>
      </c>
      <c r="AK383" s="16">
        <f t="shared" si="99"/>
        <v>1.4675</v>
      </c>
      <c r="AL383" s="16">
        <f t="shared" si="100"/>
        <v>1.4737</v>
      </c>
      <c r="AM383" s="16">
        <f t="shared" si="101"/>
        <v>1.5</v>
      </c>
      <c r="AR383" s="17"/>
      <c r="AS383" s="77"/>
    </row>
    <row r="384" spans="3:45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02"/>
        <v>0</v>
      </c>
      <c r="U384" s="16">
        <f t="shared" si="102"/>
        <v>0</v>
      </c>
      <c r="W384" s="16" t="str">
        <f t="shared" si="86"/>
        <v>11⁄2–20</v>
      </c>
      <c r="X384" s="16" t="str">
        <f t="shared" si="87"/>
        <v>UN</v>
      </c>
      <c r="Y384" s="16" t="str">
        <f t="shared" si="88"/>
        <v>3A</v>
      </c>
      <c r="Z384" s="16" t="str">
        <f>CONCATENATE(Table69[[#This Row],[Column1]]," ",Table69[[#This Row],[Column2]]," ",Table69[[#This Row],[Column3]])</f>
        <v>11⁄2–20 UN 3A</v>
      </c>
      <c r="AA384" s="16">
        <f t="shared" si="89"/>
        <v>0</v>
      </c>
      <c r="AB384" s="16">
        <f t="shared" si="90"/>
        <v>1.5</v>
      </c>
      <c r="AC384" s="16">
        <f t="shared" si="91"/>
        <v>1.4919</v>
      </c>
      <c r="AD384" s="16" t="str">
        <f t="shared" si="92"/>
        <v>—</v>
      </c>
      <c r="AE384" s="16">
        <f t="shared" si="93"/>
        <v>1.4675</v>
      </c>
      <c r="AF384" s="16">
        <f t="shared" si="94"/>
        <v>1.4639</v>
      </c>
      <c r="AG384" s="16">
        <f t="shared" si="95"/>
        <v>1.4404999999999999</v>
      </c>
      <c r="AH384" s="16" t="str">
        <f t="shared" si="96"/>
        <v>3B</v>
      </c>
      <c r="AI384" s="16">
        <f t="shared" si="97"/>
        <v>1.446</v>
      </c>
      <c r="AJ384" s="16">
        <f t="shared" si="98"/>
        <v>1.4537</v>
      </c>
      <c r="AK384" s="16">
        <f t="shared" si="99"/>
        <v>1.4675</v>
      </c>
      <c r="AL384" s="16">
        <f t="shared" si="100"/>
        <v>1.4721</v>
      </c>
      <c r="AM384" s="16">
        <f t="shared" si="101"/>
        <v>1.5</v>
      </c>
      <c r="AR384" s="17"/>
      <c r="AS384" s="77"/>
    </row>
    <row r="385" spans="3:45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02"/>
        <v>11⁄2–24</v>
      </c>
      <c r="U385" s="16" t="str">
        <f t="shared" si="102"/>
        <v>UNS</v>
      </c>
      <c r="W385" s="16" t="str">
        <f t="shared" si="86"/>
        <v>11⁄2–24</v>
      </c>
      <c r="X385" s="16" t="str">
        <f t="shared" si="87"/>
        <v>UNS</v>
      </c>
      <c r="Y385" s="16" t="str">
        <f t="shared" si="88"/>
        <v>2A</v>
      </c>
      <c r="Z385" s="16" t="str">
        <f>CONCATENATE(Table69[[#This Row],[Column1]]," ",Table69[[#This Row],[Column2]]," ",Table69[[#This Row],[Column3]])</f>
        <v>11⁄2–24 UNS 2A</v>
      </c>
      <c r="AA385" s="16">
        <f t="shared" si="89"/>
        <v>1.2999999999999999E-3</v>
      </c>
      <c r="AB385" s="16">
        <f t="shared" si="90"/>
        <v>1.4986999999999999</v>
      </c>
      <c r="AC385" s="16">
        <f t="shared" si="91"/>
        <v>1.4915</v>
      </c>
      <c r="AD385" s="16" t="str">
        <f t="shared" si="92"/>
        <v>—</v>
      </c>
      <c r="AE385" s="16">
        <f t="shared" si="93"/>
        <v>1.4716</v>
      </c>
      <c r="AF385" s="16">
        <f t="shared" si="94"/>
        <v>1.4672000000000001</v>
      </c>
      <c r="AG385" s="16">
        <f t="shared" si="95"/>
        <v>1.4491000000000001</v>
      </c>
      <c r="AH385" s="16" t="str">
        <f t="shared" si="96"/>
        <v>2B</v>
      </c>
      <c r="AI385" s="16">
        <f t="shared" si="97"/>
        <v>1.4550000000000001</v>
      </c>
      <c r="AJ385" s="16">
        <f t="shared" si="98"/>
        <v>1.4650000000000001</v>
      </c>
      <c r="AK385" s="16">
        <f t="shared" si="99"/>
        <v>1.4729000000000001</v>
      </c>
      <c r="AL385" s="16">
        <f t="shared" si="100"/>
        <v>1.4786999999999999</v>
      </c>
      <c r="AM385" s="16">
        <f t="shared" si="101"/>
        <v>1.5</v>
      </c>
      <c r="AR385" s="17"/>
      <c r="AS385" s="77"/>
    </row>
    <row r="386" spans="3:45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02"/>
        <v>11⁄2–28</v>
      </c>
      <c r="U386" s="16" t="str">
        <f t="shared" si="102"/>
        <v>UN</v>
      </c>
      <c r="W386" s="16" t="str">
        <f t="shared" si="86"/>
        <v>11⁄2–28</v>
      </c>
      <c r="X386" s="16" t="str">
        <f t="shared" si="87"/>
        <v>UN</v>
      </c>
      <c r="Y386" s="16" t="str">
        <f t="shared" si="88"/>
        <v>2A</v>
      </c>
      <c r="Z386" s="16" t="str">
        <f>CONCATENATE(Table69[[#This Row],[Column1]]," ",Table69[[#This Row],[Column2]]," ",Table69[[#This Row],[Column3]])</f>
        <v>11⁄2–28 UN 2A</v>
      </c>
      <c r="AA386" s="16">
        <f t="shared" si="89"/>
        <v>1.2999999999999999E-3</v>
      </c>
      <c r="AB386" s="16">
        <f t="shared" si="90"/>
        <v>1.4986999999999999</v>
      </c>
      <c r="AC386" s="16">
        <f t="shared" si="91"/>
        <v>1.4922</v>
      </c>
      <c r="AD386" s="16" t="str">
        <f t="shared" si="92"/>
        <v>—</v>
      </c>
      <c r="AE386" s="16">
        <f t="shared" si="93"/>
        <v>1.4755</v>
      </c>
      <c r="AF386" s="16">
        <f t="shared" si="94"/>
        <v>1.4713000000000001</v>
      </c>
      <c r="AG386" s="16">
        <f t="shared" si="95"/>
        <v>1.4560999999999999</v>
      </c>
      <c r="AH386" s="16" t="str">
        <f t="shared" si="96"/>
        <v>2B</v>
      </c>
      <c r="AI386" s="16">
        <f t="shared" si="97"/>
        <v>1.4610000000000001</v>
      </c>
      <c r="AJ386" s="16">
        <f t="shared" si="98"/>
        <v>1.47</v>
      </c>
      <c r="AK386" s="16">
        <f t="shared" si="99"/>
        <v>1.4767999999999999</v>
      </c>
      <c r="AL386" s="16">
        <f t="shared" si="100"/>
        <v>1.4823</v>
      </c>
      <c r="AM386" s="16">
        <f t="shared" si="101"/>
        <v>1.5</v>
      </c>
      <c r="AR386" s="17"/>
      <c r="AS386" s="77"/>
    </row>
    <row r="387" spans="3:45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02"/>
        <v>0</v>
      </c>
      <c r="U387" s="16">
        <f t="shared" si="102"/>
        <v>0</v>
      </c>
      <c r="W387" s="16" t="str">
        <f t="shared" si="86"/>
        <v>11⁄2–28</v>
      </c>
      <c r="X387" s="16" t="str">
        <f t="shared" si="87"/>
        <v>UN</v>
      </c>
      <c r="Y387" s="16" t="str">
        <f t="shared" si="88"/>
        <v>3A</v>
      </c>
      <c r="Z387" s="16" t="str">
        <f>CONCATENATE(Table69[[#This Row],[Column1]]," ",Table69[[#This Row],[Column2]]," ",Table69[[#This Row],[Column3]])</f>
        <v>11⁄2–28 UN 3A</v>
      </c>
      <c r="AA387" s="16">
        <f t="shared" si="89"/>
        <v>0</v>
      </c>
      <c r="AB387" s="16">
        <f t="shared" si="90"/>
        <v>1.5</v>
      </c>
      <c r="AC387" s="16">
        <f t="shared" si="91"/>
        <v>1.4935</v>
      </c>
      <c r="AD387" s="16" t="str">
        <f t="shared" si="92"/>
        <v>—</v>
      </c>
      <c r="AE387" s="16">
        <f t="shared" si="93"/>
        <v>1.4767999999999999</v>
      </c>
      <c r="AF387" s="16">
        <f t="shared" si="94"/>
        <v>1.4737</v>
      </c>
      <c r="AG387" s="16">
        <f t="shared" si="95"/>
        <v>1.4574</v>
      </c>
      <c r="AH387" s="16" t="str">
        <f t="shared" si="96"/>
        <v>3B</v>
      </c>
      <c r="AI387" s="16">
        <f t="shared" si="97"/>
        <v>1.4610000000000001</v>
      </c>
      <c r="AJ387" s="16">
        <f t="shared" si="98"/>
        <v>1.4676</v>
      </c>
      <c r="AK387" s="16">
        <f t="shared" si="99"/>
        <v>1.4767999999999999</v>
      </c>
      <c r="AL387" s="16">
        <f t="shared" si="100"/>
        <v>1.4809000000000001</v>
      </c>
      <c r="AM387" s="16">
        <f t="shared" si="101"/>
        <v>1.5</v>
      </c>
      <c r="AR387" s="17"/>
      <c r="AS387" s="77"/>
    </row>
    <row r="388" spans="3:45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02"/>
        <v>19⁄16–6</v>
      </c>
      <c r="U388" s="16" t="str">
        <f t="shared" si="102"/>
        <v>UN</v>
      </c>
      <c r="W388" s="16" t="str">
        <f t="shared" ref="W388:W451" si="103">IF(T388=0,IF(T387=0,T386,T387),T388)</f>
        <v>19⁄16–6</v>
      </c>
      <c r="X388" s="16" t="str">
        <f t="shared" ref="X388:X451" si="104">IF(U388=0,IF(U387=0,U386,U387),U388)</f>
        <v>UN</v>
      </c>
      <c r="Y388" s="16" t="str">
        <f t="shared" ref="Y388:Y451" si="105">IF(OR($C388="1A",$C388="2A",$C388="3A"),C388,E388)</f>
        <v>2A</v>
      </c>
      <c r="Z388" s="16" t="str">
        <f>CONCATENATE(Table69[[#This Row],[Column1]]," ",Table69[[#This Row],[Column2]]," ",Table69[[#This Row],[Column3]])</f>
        <v>19⁄16–6 UN 2A</v>
      </c>
      <c r="AA388" s="16">
        <f t="shared" ref="AA388:AA451" si="106">IF(OR($C388="1A",$C388="2A",$C388="3A"),D388,F388)</f>
        <v>2.3999999999999998E-3</v>
      </c>
      <c r="AB388" s="16">
        <f t="shared" ref="AB388:AB451" si="107">IF(OR($C388="1A",$C388="2A",$C388="3A"),E388,G388)</f>
        <v>1.5601</v>
      </c>
      <c r="AC388" s="16">
        <f t="shared" ref="AC388:AC451" si="108">IF(OR($C388="1A",$C388="2A",$C388="3A"),F388,H388)</f>
        <v>1.5419</v>
      </c>
      <c r="AD388" s="16" t="str">
        <f t="shared" ref="AD388:AD451" si="109">IF(OR($C388="1A",$C388="2A",$C388="3A"),G388,I388)</f>
        <v>—</v>
      </c>
      <c r="AE388" s="16">
        <f t="shared" ref="AE388:AE451" si="110">IF(OR($C388="1A",$C388="2A",$C388="3A"),H388,J388)</f>
        <v>1.4518</v>
      </c>
      <c r="AF388" s="16">
        <f t="shared" ref="AF388:AF451" si="111">IF(OR($C388="1A",$C388="2A",$C388="3A"),I388,K388)</f>
        <v>1.4436</v>
      </c>
      <c r="AG388" s="16">
        <f t="shared" ref="AG388:AG451" si="112">IF(OR($C388="1A",$C388="2A",$C388="3A"),J388,L388)</f>
        <v>1.3616999999999999</v>
      </c>
      <c r="AH388" s="16" t="str">
        <f t="shared" ref="AH388:AH451" si="113">IF(OR($C388="1A",$C388="2A",$C388="3A"),K388,M388)</f>
        <v>2B</v>
      </c>
      <c r="AI388" s="16">
        <f t="shared" ref="AI388:AI451" si="114">IF(OR($C388="1A",$C388="2A",$C388="3A"),L388,N388)</f>
        <v>1.3819999999999999</v>
      </c>
      <c r="AJ388" s="16">
        <f t="shared" ref="AJ388:AJ451" si="115">IF(OR($C388="1A",$C388="2A",$C388="3A"),M388,O388)</f>
        <v>1.413</v>
      </c>
      <c r="AK388" s="16">
        <f t="shared" ref="AK388:AK451" si="116">IF(OR($C388="1A",$C388="2A",$C388="3A"),N388,P388)</f>
        <v>1.4541999999999999</v>
      </c>
      <c r="AL388" s="16">
        <f t="shared" ref="AL388:AL451" si="117">IF(OR($C388="1A",$C388="2A",$C388="3A"),O388,Q388)</f>
        <v>1.4648000000000001</v>
      </c>
      <c r="AM388" s="16">
        <f t="shared" ref="AM388:AM451" si="118">IF(OR($C388="1A",$C388="2A",$C388="3A"),P388,R388)</f>
        <v>1.5625</v>
      </c>
      <c r="AR388" s="17"/>
      <c r="AS388" s="77"/>
    </row>
    <row r="389" spans="3:45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ref="T389:U452" si="119">IF(OR($C389="1A",$C389="2A",$C389="3A"),A389,C389)</f>
        <v>0</v>
      </c>
      <c r="U389" s="16">
        <f t="shared" si="119"/>
        <v>0</v>
      </c>
      <c r="W389" s="16" t="str">
        <f t="shared" si="103"/>
        <v>19⁄16–6</v>
      </c>
      <c r="X389" s="16" t="str">
        <f t="shared" si="104"/>
        <v>UN</v>
      </c>
      <c r="Y389" s="16" t="str">
        <f t="shared" si="105"/>
        <v>3A</v>
      </c>
      <c r="Z389" s="16" t="str">
        <f>CONCATENATE(Table69[[#This Row],[Column1]]," ",Table69[[#This Row],[Column2]]," ",Table69[[#This Row],[Column3]])</f>
        <v>19⁄16–6 UN 3A</v>
      </c>
      <c r="AA389" s="16">
        <f t="shared" si="106"/>
        <v>0</v>
      </c>
      <c r="AB389" s="16">
        <f t="shared" si="107"/>
        <v>1.5625</v>
      </c>
      <c r="AC389" s="16">
        <f t="shared" si="108"/>
        <v>1.5443</v>
      </c>
      <c r="AD389" s="16" t="str">
        <f t="shared" si="109"/>
        <v>—</v>
      </c>
      <c r="AE389" s="16">
        <f t="shared" si="110"/>
        <v>1.4541999999999999</v>
      </c>
      <c r="AF389" s="16">
        <f t="shared" si="111"/>
        <v>1.4480999999999999</v>
      </c>
      <c r="AG389" s="16">
        <f t="shared" si="112"/>
        <v>1.3641000000000001</v>
      </c>
      <c r="AH389" s="16" t="str">
        <f t="shared" si="113"/>
        <v>3B</v>
      </c>
      <c r="AI389" s="16">
        <f t="shared" si="114"/>
        <v>1.3819999999999999</v>
      </c>
      <c r="AJ389" s="16">
        <f t="shared" si="115"/>
        <v>1.4020999999999999</v>
      </c>
      <c r="AK389" s="16">
        <f t="shared" si="116"/>
        <v>1.4541999999999999</v>
      </c>
      <c r="AL389" s="16">
        <f t="shared" si="117"/>
        <v>1.4621999999999999</v>
      </c>
      <c r="AM389" s="16">
        <f t="shared" si="118"/>
        <v>1.5625</v>
      </c>
      <c r="AR389" s="17"/>
      <c r="AS389" s="77"/>
    </row>
    <row r="390" spans="3:45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19"/>
        <v>19⁄16–8</v>
      </c>
      <c r="U390" s="16" t="str">
        <f t="shared" si="119"/>
        <v>UN</v>
      </c>
      <c r="W390" s="16" t="str">
        <f t="shared" si="103"/>
        <v>19⁄16–8</v>
      </c>
      <c r="X390" s="16" t="str">
        <f t="shared" si="104"/>
        <v>UN</v>
      </c>
      <c r="Y390" s="16" t="str">
        <f t="shared" si="105"/>
        <v>2A</v>
      </c>
      <c r="Z390" s="16" t="str">
        <f>CONCATENATE(Table69[[#This Row],[Column1]]," ",Table69[[#This Row],[Column2]]," ",Table69[[#This Row],[Column3]])</f>
        <v>19⁄16–8 UN 2A</v>
      </c>
      <c r="AA390" s="16">
        <f t="shared" si="106"/>
        <v>2.2000000000000001E-3</v>
      </c>
      <c r="AB390" s="16">
        <f t="shared" si="107"/>
        <v>1.5603</v>
      </c>
      <c r="AC390" s="16">
        <f t="shared" si="108"/>
        <v>1.5452999999999999</v>
      </c>
      <c r="AD390" s="16" t="str">
        <f t="shared" si="109"/>
        <v>—</v>
      </c>
      <c r="AE390" s="16">
        <f t="shared" si="110"/>
        <v>1.4791000000000001</v>
      </c>
      <c r="AF390" s="16">
        <f t="shared" si="111"/>
        <v>1.4717</v>
      </c>
      <c r="AG390" s="16">
        <f t="shared" si="112"/>
        <v>1.4115</v>
      </c>
      <c r="AH390" s="16" t="str">
        <f t="shared" si="113"/>
        <v>2B</v>
      </c>
      <c r="AI390" s="16">
        <f t="shared" si="114"/>
        <v>1.427</v>
      </c>
      <c r="AJ390" s="16">
        <f t="shared" si="115"/>
        <v>1.452</v>
      </c>
      <c r="AK390" s="16">
        <f t="shared" si="116"/>
        <v>1.4813000000000001</v>
      </c>
      <c r="AL390" s="16">
        <f t="shared" si="117"/>
        <v>1.4908999999999999</v>
      </c>
      <c r="AM390" s="16">
        <f t="shared" si="118"/>
        <v>1.5625</v>
      </c>
      <c r="AR390" s="17"/>
      <c r="AS390" s="77"/>
    </row>
    <row r="391" spans="3:45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19"/>
        <v>0</v>
      </c>
      <c r="U391" s="16">
        <f t="shared" si="119"/>
        <v>0</v>
      </c>
      <c r="W391" s="16" t="str">
        <f t="shared" si="103"/>
        <v>19⁄16–8</v>
      </c>
      <c r="X391" s="16" t="str">
        <f t="shared" si="104"/>
        <v>UN</v>
      </c>
      <c r="Y391" s="16" t="str">
        <f t="shared" si="105"/>
        <v>3A</v>
      </c>
      <c r="Z391" s="16" t="str">
        <f>CONCATENATE(Table69[[#This Row],[Column1]]," ",Table69[[#This Row],[Column2]]," ",Table69[[#This Row],[Column3]])</f>
        <v>19⁄16–8 UN 3A</v>
      </c>
      <c r="AA391" s="16">
        <f t="shared" si="106"/>
        <v>0</v>
      </c>
      <c r="AB391" s="16">
        <f t="shared" si="107"/>
        <v>1.5625</v>
      </c>
      <c r="AC391" s="16">
        <f t="shared" si="108"/>
        <v>1.5475000000000001</v>
      </c>
      <c r="AD391" s="16" t="str">
        <f t="shared" si="109"/>
        <v>—</v>
      </c>
      <c r="AE391" s="16">
        <f t="shared" si="110"/>
        <v>1.4813000000000001</v>
      </c>
      <c r="AF391" s="16">
        <f t="shared" si="111"/>
        <v>1.4758</v>
      </c>
      <c r="AG391" s="16">
        <f t="shared" si="112"/>
        <v>1.4137</v>
      </c>
      <c r="AH391" s="16" t="str">
        <f t="shared" si="113"/>
        <v>3B</v>
      </c>
      <c r="AI391" s="16">
        <f t="shared" si="114"/>
        <v>1.427</v>
      </c>
      <c r="AJ391" s="16">
        <f t="shared" si="115"/>
        <v>1.4421999999999999</v>
      </c>
      <c r="AK391" s="16">
        <f t="shared" si="116"/>
        <v>1.4813000000000001</v>
      </c>
      <c r="AL391" s="16">
        <f t="shared" si="117"/>
        <v>1.4884999999999999</v>
      </c>
      <c r="AM391" s="16">
        <f t="shared" si="118"/>
        <v>1.5625</v>
      </c>
      <c r="AR391" s="17"/>
      <c r="AS391" s="77"/>
    </row>
    <row r="392" spans="3:45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19"/>
        <v>19⁄16–12</v>
      </c>
      <c r="U392" s="16" t="str">
        <f t="shared" si="119"/>
        <v>UN</v>
      </c>
      <c r="W392" s="16" t="str">
        <f t="shared" si="103"/>
        <v>19⁄16–12</v>
      </c>
      <c r="X392" s="16" t="str">
        <f t="shared" si="104"/>
        <v>UN</v>
      </c>
      <c r="Y392" s="16" t="str">
        <f t="shared" si="105"/>
        <v>2A</v>
      </c>
      <c r="Z392" s="16" t="str">
        <f>CONCATENATE(Table69[[#This Row],[Column1]]," ",Table69[[#This Row],[Column2]]," ",Table69[[#This Row],[Column3]])</f>
        <v>19⁄16–12 UN 2A</v>
      </c>
      <c r="AA392" s="16">
        <f t="shared" si="106"/>
        <v>1.8E-3</v>
      </c>
      <c r="AB392" s="16">
        <f t="shared" si="107"/>
        <v>1.5607</v>
      </c>
      <c r="AC392" s="16">
        <f t="shared" si="108"/>
        <v>1.5492999999999999</v>
      </c>
      <c r="AD392" s="16" t="str">
        <f t="shared" si="109"/>
        <v>—</v>
      </c>
      <c r="AE392" s="16">
        <f t="shared" si="110"/>
        <v>1.5065999999999999</v>
      </c>
      <c r="AF392" s="16">
        <f t="shared" si="111"/>
        <v>1.5006999999999999</v>
      </c>
      <c r="AG392" s="16">
        <f t="shared" si="112"/>
        <v>1.4615</v>
      </c>
      <c r="AH392" s="16" t="str">
        <f t="shared" si="113"/>
        <v>2B</v>
      </c>
      <c r="AI392" s="16">
        <f t="shared" si="114"/>
        <v>1.472</v>
      </c>
      <c r="AJ392" s="16">
        <f t="shared" si="115"/>
        <v>1.49</v>
      </c>
      <c r="AK392" s="16">
        <f t="shared" si="116"/>
        <v>1.5084</v>
      </c>
      <c r="AL392" s="16">
        <f t="shared" si="117"/>
        <v>1.516</v>
      </c>
      <c r="AM392" s="16">
        <f t="shared" si="118"/>
        <v>1.5625</v>
      </c>
      <c r="AR392" s="17"/>
      <c r="AS392" s="77"/>
    </row>
    <row r="393" spans="3:45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19"/>
        <v>0</v>
      </c>
      <c r="U393" s="16">
        <f t="shared" si="119"/>
        <v>0</v>
      </c>
      <c r="W393" s="16" t="str">
        <f t="shared" si="103"/>
        <v>19⁄16–12</v>
      </c>
      <c r="X393" s="16" t="str">
        <f t="shared" si="104"/>
        <v>UN</v>
      </c>
      <c r="Y393" s="16" t="str">
        <f t="shared" si="105"/>
        <v>3A</v>
      </c>
      <c r="Z393" s="16" t="str">
        <f>CONCATENATE(Table69[[#This Row],[Column1]]," ",Table69[[#This Row],[Column2]]," ",Table69[[#This Row],[Column3]])</f>
        <v>19⁄16–12 UN 3A</v>
      </c>
      <c r="AA393" s="16">
        <f t="shared" si="106"/>
        <v>0</v>
      </c>
      <c r="AB393" s="16">
        <f t="shared" si="107"/>
        <v>1.5625</v>
      </c>
      <c r="AC393" s="16">
        <f t="shared" si="108"/>
        <v>1.5510999999999999</v>
      </c>
      <c r="AD393" s="16" t="str">
        <f t="shared" si="109"/>
        <v>—</v>
      </c>
      <c r="AE393" s="16">
        <f t="shared" si="110"/>
        <v>1.5084</v>
      </c>
      <c r="AF393" s="16">
        <f t="shared" si="111"/>
        <v>1.504</v>
      </c>
      <c r="AG393" s="16">
        <f t="shared" si="112"/>
        <v>1.4633</v>
      </c>
      <c r="AH393" s="16" t="str">
        <f t="shared" si="113"/>
        <v>3B</v>
      </c>
      <c r="AI393" s="16">
        <f t="shared" si="114"/>
        <v>1.472</v>
      </c>
      <c r="AJ393" s="16">
        <f t="shared" si="115"/>
        <v>1.4823</v>
      </c>
      <c r="AK393" s="16">
        <f t="shared" si="116"/>
        <v>1.5084</v>
      </c>
      <c r="AL393" s="16">
        <f t="shared" si="117"/>
        <v>1.5141</v>
      </c>
      <c r="AM393" s="16">
        <f t="shared" si="118"/>
        <v>1.5625</v>
      </c>
      <c r="AR393" s="17"/>
      <c r="AS393" s="77"/>
    </row>
    <row r="394" spans="3:45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19"/>
        <v>19⁄16–16</v>
      </c>
      <c r="U394" s="16" t="str">
        <f t="shared" si="119"/>
        <v>UN</v>
      </c>
      <c r="W394" s="16" t="str">
        <f t="shared" si="103"/>
        <v>19⁄16–16</v>
      </c>
      <c r="X394" s="16" t="str">
        <f t="shared" si="104"/>
        <v>UN</v>
      </c>
      <c r="Y394" s="16" t="str">
        <f t="shared" si="105"/>
        <v>2A</v>
      </c>
      <c r="Z394" s="16" t="str">
        <f>CONCATENATE(Table69[[#This Row],[Column1]]," ",Table69[[#This Row],[Column2]]," ",Table69[[#This Row],[Column3]])</f>
        <v>19⁄16–16 UN 2A</v>
      </c>
      <c r="AA394" s="16">
        <f t="shared" si="106"/>
        <v>1.6000000000000001E-3</v>
      </c>
      <c r="AB394" s="16">
        <f t="shared" si="107"/>
        <v>1.5609</v>
      </c>
      <c r="AC394" s="16">
        <f t="shared" si="108"/>
        <v>1.5515000000000001</v>
      </c>
      <c r="AD394" s="16" t="str">
        <f t="shared" si="109"/>
        <v>—</v>
      </c>
      <c r="AE394" s="16">
        <f t="shared" si="110"/>
        <v>1.5203</v>
      </c>
      <c r="AF394" s="16">
        <f t="shared" si="111"/>
        <v>1.5150999999999999</v>
      </c>
      <c r="AG394" s="16">
        <f t="shared" si="112"/>
        <v>1.4863999999999999</v>
      </c>
      <c r="AH394" s="16" t="str">
        <f t="shared" si="113"/>
        <v>2B</v>
      </c>
      <c r="AI394" s="16">
        <f t="shared" si="114"/>
        <v>1.4950000000000001</v>
      </c>
      <c r="AJ394" s="16">
        <f t="shared" si="115"/>
        <v>1.5089999999999999</v>
      </c>
      <c r="AK394" s="16">
        <f t="shared" si="116"/>
        <v>1.5219</v>
      </c>
      <c r="AL394" s="16">
        <f t="shared" si="117"/>
        <v>1.5286999999999999</v>
      </c>
      <c r="AM394" s="16">
        <f t="shared" si="118"/>
        <v>1.5625</v>
      </c>
      <c r="AR394" s="17"/>
      <c r="AS394" s="77"/>
    </row>
    <row r="395" spans="3:45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19"/>
        <v>0</v>
      </c>
      <c r="U395" s="16">
        <f t="shared" si="119"/>
        <v>0</v>
      </c>
      <c r="W395" s="16" t="str">
        <f t="shared" si="103"/>
        <v>19⁄16–16</v>
      </c>
      <c r="X395" s="16" t="str">
        <f t="shared" si="104"/>
        <v>UN</v>
      </c>
      <c r="Y395" s="16" t="str">
        <f t="shared" si="105"/>
        <v>3A</v>
      </c>
      <c r="Z395" s="16" t="str">
        <f>CONCATENATE(Table69[[#This Row],[Column1]]," ",Table69[[#This Row],[Column2]]," ",Table69[[#This Row],[Column3]])</f>
        <v>19⁄16–16 UN 3A</v>
      </c>
      <c r="AA395" s="16">
        <f t="shared" si="106"/>
        <v>0</v>
      </c>
      <c r="AB395" s="16">
        <f t="shared" si="107"/>
        <v>1.5625</v>
      </c>
      <c r="AC395" s="16">
        <f t="shared" si="108"/>
        <v>1.5530999999999999</v>
      </c>
      <c r="AD395" s="16" t="str">
        <f t="shared" si="109"/>
        <v>—</v>
      </c>
      <c r="AE395" s="16">
        <f t="shared" si="110"/>
        <v>1.5219</v>
      </c>
      <c r="AF395" s="16">
        <f t="shared" si="111"/>
        <v>1.518</v>
      </c>
      <c r="AG395" s="16">
        <f t="shared" si="112"/>
        <v>1.488</v>
      </c>
      <c r="AH395" s="16" t="str">
        <f t="shared" si="113"/>
        <v>3B</v>
      </c>
      <c r="AI395" s="16">
        <f t="shared" si="114"/>
        <v>1.4950000000000001</v>
      </c>
      <c r="AJ395" s="16">
        <f t="shared" si="115"/>
        <v>1.5033000000000001</v>
      </c>
      <c r="AK395" s="16">
        <f t="shared" si="116"/>
        <v>1.5219</v>
      </c>
      <c r="AL395" s="16">
        <f t="shared" si="117"/>
        <v>1.5269999999999999</v>
      </c>
      <c r="AM395" s="16">
        <f t="shared" si="118"/>
        <v>1.5625</v>
      </c>
      <c r="AR395" s="17"/>
      <c r="AS395" s="77"/>
    </row>
    <row r="396" spans="3:45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19"/>
        <v>19⁄16–18</v>
      </c>
      <c r="U396" s="16" t="str">
        <f t="shared" si="119"/>
        <v>UNEF</v>
      </c>
      <c r="W396" s="16" t="str">
        <f t="shared" si="103"/>
        <v>19⁄16–18</v>
      </c>
      <c r="X396" s="16" t="str">
        <f t="shared" si="104"/>
        <v>UNEF</v>
      </c>
      <c r="Y396" s="16" t="str">
        <f t="shared" si="105"/>
        <v>2A</v>
      </c>
      <c r="Z396" s="16" t="str">
        <f>CONCATENATE(Table69[[#This Row],[Column1]]," ",Table69[[#This Row],[Column2]]," ",Table69[[#This Row],[Column3]])</f>
        <v>19⁄16–18 UNEF 2A</v>
      </c>
      <c r="AA396" s="16">
        <f t="shared" si="106"/>
        <v>1.5E-3</v>
      </c>
      <c r="AB396" s="16">
        <f t="shared" si="107"/>
        <v>1.5609999999999999</v>
      </c>
      <c r="AC396" s="16">
        <f t="shared" si="108"/>
        <v>1.5523</v>
      </c>
      <c r="AD396" s="16" t="str">
        <f t="shared" si="109"/>
        <v>—</v>
      </c>
      <c r="AE396" s="16">
        <f t="shared" si="110"/>
        <v>1.5248999999999999</v>
      </c>
      <c r="AF396" s="16">
        <f t="shared" si="111"/>
        <v>1.5199</v>
      </c>
      <c r="AG396" s="16">
        <f t="shared" si="112"/>
        <v>1.4948999999999999</v>
      </c>
      <c r="AH396" s="16" t="str">
        <f t="shared" si="113"/>
        <v>2B</v>
      </c>
      <c r="AI396" s="16">
        <f t="shared" si="114"/>
        <v>1.502</v>
      </c>
      <c r="AJ396" s="16">
        <f t="shared" si="115"/>
        <v>1.5149999999999999</v>
      </c>
      <c r="AK396" s="16">
        <f t="shared" si="116"/>
        <v>1.5264</v>
      </c>
      <c r="AL396" s="16">
        <f t="shared" si="117"/>
        <v>1.5328999999999999</v>
      </c>
      <c r="AM396" s="16">
        <f t="shared" si="118"/>
        <v>1.5625</v>
      </c>
      <c r="AR396" s="17"/>
      <c r="AS396" s="77"/>
    </row>
    <row r="397" spans="3:45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19"/>
        <v>0</v>
      </c>
      <c r="U397" s="16">
        <f t="shared" si="119"/>
        <v>0</v>
      </c>
      <c r="W397" s="16" t="str">
        <f t="shared" si="103"/>
        <v>19⁄16–18</v>
      </c>
      <c r="X397" s="16" t="str">
        <f t="shared" si="104"/>
        <v>UNEF</v>
      </c>
      <c r="Y397" s="16" t="str">
        <f t="shared" si="105"/>
        <v>3A</v>
      </c>
      <c r="Z397" s="16" t="str">
        <f>CONCATENATE(Table69[[#This Row],[Column1]]," ",Table69[[#This Row],[Column2]]," ",Table69[[#This Row],[Column3]])</f>
        <v>19⁄16–18 UNEF 3A</v>
      </c>
      <c r="AA397" s="16">
        <f t="shared" si="106"/>
        <v>0</v>
      </c>
      <c r="AB397" s="16">
        <f t="shared" si="107"/>
        <v>1.5625</v>
      </c>
      <c r="AC397" s="16">
        <f t="shared" si="108"/>
        <v>1.5538000000000001</v>
      </c>
      <c r="AD397" s="16" t="str">
        <f t="shared" si="109"/>
        <v>—</v>
      </c>
      <c r="AE397" s="16">
        <f t="shared" si="110"/>
        <v>1.5264</v>
      </c>
      <c r="AF397" s="16">
        <f t="shared" si="111"/>
        <v>1.5226999999999999</v>
      </c>
      <c r="AG397" s="16">
        <f t="shared" si="112"/>
        <v>1.4964</v>
      </c>
      <c r="AH397" s="16" t="str">
        <f t="shared" si="113"/>
        <v>3B</v>
      </c>
      <c r="AI397" s="16">
        <f t="shared" si="114"/>
        <v>1.502</v>
      </c>
      <c r="AJ397" s="16">
        <f t="shared" si="115"/>
        <v>1.5105</v>
      </c>
      <c r="AK397" s="16">
        <f t="shared" si="116"/>
        <v>1.5264</v>
      </c>
      <c r="AL397" s="16">
        <f t="shared" si="117"/>
        <v>1.5311999999999999</v>
      </c>
      <c r="AM397" s="16">
        <f t="shared" si="118"/>
        <v>1.5625</v>
      </c>
      <c r="AR397" s="17"/>
      <c r="AS397" s="77"/>
    </row>
    <row r="398" spans="3:45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19"/>
        <v>19⁄16–20</v>
      </c>
      <c r="U398" s="16" t="str">
        <f t="shared" si="119"/>
        <v>UN</v>
      </c>
      <c r="W398" s="16" t="str">
        <f t="shared" si="103"/>
        <v>19⁄16–20</v>
      </c>
      <c r="X398" s="16" t="str">
        <f t="shared" si="104"/>
        <v>UN</v>
      </c>
      <c r="Y398" s="16" t="str">
        <f t="shared" si="105"/>
        <v>2A</v>
      </c>
      <c r="Z398" s="16" t="str">
        <f>CONCATENATE(Table69[[#This Row],[Column1]]," ",Table69[[#This Row],[Column2]]," ",Table69[[#This Row],[Column3]])</f>
        <v>19⁄16–20 UN 2A</v>
      </c>
      <c r="AA398" s="16">
        <f t="shared" si="106"/>
        <v>1.4E-3</v>
      </c>
      <c r="AB398" s="16">
        <f t="shared" si="107"/>
        <v>1.5610999999999999</v>
      </c>
      <c r="AC398" s="16">
        <f t="shared" si="108"/>
        <v>1.5529999999999999</v>
      </c>
      <c r="AD398" s="16" t="str">
        <f t="shared" si="109"/>
        <v>—</v>
      </c>
      <c r="AE398" s="16">
        <f t="shared" si="110"/>
        <v>1.5286</v>
      </c>
      <c r="AF398" s="16">
        <f t="shared" si="111"/>
        <v>1.5238</v>
      </c>
      <c r="AG398" s="16">
        <f t="shared" si="112"/>
        <v>1.5016</v>
      </c>
      <c r="AH398" s="16" t="str">
        <f t="shared" si="113"/>
        <v>2B</v>
      </c>
      <c r="AI398" s="16">
        <f t="shared" si="114"/>
        <v>1.508</v>
      </c>
      <c r="AJ398" s="16">
        <f t="shared" si="115"/>
        <v>1.52</v>
      </c>
      <c r="AK398" s="16">
        <f t="shared" si="116"/>
        <v>1.53</v>
      </c>
      <c r="AL398" s="16">
        <f t="shared" si="117"/>
        <v>1.5362</v>
      </c>
      <c r="AM398" s="16">
        <f t="shared" si="118"/>
        <v>1.5625</v>
      </c>
      <c r="AR398" s="17"/>
      <c r="AS398" s="77"/>
    </row>
    <row r="399" spans="3:45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19"/>
        <v>0</v>
      </c>
      <c r="U399" s="16">
        <f t="shared" si="119"/>
        <v>0</v>
      </c>
      <c r="W399" s="16" t="str">
        <f t="shared" si="103"/>
        <v>19⁄16–20</v>
      </c>
      <c r="X399" s="16" t="str">
        <f t="shared" si="104"/>
        <v>UN</v>
      </c>
      <c r="Y399" s="16" t="str">
        <f t="shared" si="105"/>
        <v>3A</v>
      </c>
      <c r="Z399" s="16" t="str">
        <f>CONCATENATE(Table69[[#This Row],[Column1]]," ",Table69[[#This Row],[Column2]]," ",Table69[[#This Row],[Column3]])</f>
        <v>19⁄16–20 UN 3A</v>
      </c>
      <c r="AA399" s="16">
        <f t="shared" si="106"/>
        <v>0</v>
      </c>
      <c r="AB399" s="16">
        <f t="shared" si="107"/>
        <v>1.5625</v>
      </c>
      <c r="AC399" s="16">
        <f t="shared" si="108"/>
        <v>1.5544</v>
      </c>
      <c r="AD399" s="16" t="str">
        <f t="shared" si="109"/>
        <v>—</v>
      </c>
      <c r="AE399" s="16">
        <f t="shared" si="110"/>
        <v>1.53</v>
      </c>
      <c r="AF399" s="16">
        <f t="shared" si="111"/>
        <v>1.5264</v>
      </c>
      <c r="AG399" s="16">
        <f t="shared" si="112"/>
        <v>1.5029999999999999</v>
      </c>
      <c r="AH399" s="16" t="str">
        <f t="shared" si="113"/>
        <v>3B</v>
      </c>
      <c r="AI399" s="16">
        <f t="shared" si="114"/>
        <v>1.508</v>
      </c>
      <c r="AJ399" s="16">
        <f t="shared" si="115"/>
        <v>1.5162</v>
      </c>
      <c r="AK399" s="16">
        <f t="shared" si="116"/>
        <v>1.53</v>
      </c>
      <c r="AL399" s="16">
        <f t="shared" si="117"/>
        <v>1.5346</v>
      </c>
      <c r="AM399" s="16">
        <f t="shared" si="118"/>
        <v>1.5625</v>
      </c>
      <c r="AR399" s="17"/>
      <c r="AS399" s="77"/>
    </row>
    <row r="400" spans="3:45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19"/>
        <v>15⁄8–6</v>
      </c>
      <c r="U400" s="16" t="str">
        <f t="shared" si="119"/>
        <v>UN</v>
      </c>
      <c r="W400" s="16" t="str">
        <f t="shared" si="103"/>
        <v>15⁄8–6</v>
      </c>
      <c r="X400" s="16" t="str">
        <f t="shared" si="104"/>
        <v>UN</v>
      </c>
      <c r="Y400" s="16" t="str">
        <f t="shared" si="105"/>
        <v>2A</v>
      </c>
      <c r="Z400" s="16" t="str">
        <f>CONCATENATE(Table69[[#This Row],[Column1]]," ",Table69[[#This Row],[Column2]]," ",Table69[[#This Row],[Column3]])</f>
        <v>15⁄8–6 UN 2A</v>
      </c>
      <c r="AA400" s="16">
        <f t="shared" si="106"/>
        <v>2.5000000000000001E-3</v>
      </c>
      <c r="AB400" s="16">
        <f t="shared" si="107"/>
        <v>1.6225000000000001</v>
      </c>
      <c r="AC400" s="16">
        <f t="shared" si="108"/>
        <v>1.6043000000000001</v>
      </c>
      <c r="AD400" s="16" t="str">
        <f t="shared" si="109"/>
        <v>—</v>
      </c>
      <c r="AE400" s="16">
        <f t="shared" si="110"/>
        <v>1.5142</v>
      </c>
      <c r="AF400" s="16">
        <f t="shared" si="111"/>
        <v>1.506</v>
      </c>
      <c r="AG400" s="16">
        <f t="shared" si="112"/>
        <v>1.4246000000000001</v>
      </c>
      <c r="AH400" s="16" t="str">
        <f t="shared" si="113"/>
        <v>2B</v>
      </c>
      <c r="AI400" s="16">
        <f t="shared" si="114"/>
        <v>1.4450000000000001</v>
      </c>
      <c r="AJ400" s="16">
        <f t="shared" si="115"/>
        <v>1.4750000000000001</v>
      </c>
      <c r="AK400" s="16">
        <f t="shared" si="116"/>
        <v>1.5166999999999999</v>
      </c>
      <c r="AL400" s="16">
        <f t="shared" si="117"/>
        <v>1.5274000000000001</v>
      </c>
      <c r="AM400" s="16">
        <f t="shared" si="118"/>
        <v>1.625</v>
      </c>
      <c r="AR400" s="17"/>
      <c r="AS400" s="77"/>
    </row>
    <row r="401" spans="3:45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19"/>
        <v>0</v>
      </c>
      <c r="U401" s="16">
        <f t="shared" si="119"/>
        <v>0</v>
      </c>
      <c r="W401" s="16" t="str">
        <f t="shared" si="103"/>
        <v>15⁄8–6</v>
      </c>
      <c r="X401" s="16" t="str">
        <f t="shared" si="104"/>
        <v>UN</v>
      </c>
      <c r="Y401" s="16" t="str">
        <f t="shared" si="105"/>
        <v>3A</v>
      </c>
      <c r="Z401" s="16" t="str">
        <f>CONCATENATE(Table69[[#This Row],[Column1]]," ",Table69[[#This Row],[Column2]]," ",Table69[[#This Row],[Column3]])</f>
        <v>15⁄8–6 UN 3A</v>
      </c>
      <c r="AA401" s="16">
        <f t="shared" si="106"/>
        <v>0</v>
      </c>
      <c r="AB401" s="16">
        <f t="shared" si="107"/>
        <v>1.625</v>
      </c>
      <c r="AC401" s="16">
        <f t="shared" si="108"/>
        <v>1.6068</v>
      </c>
      <c r="AD401" s="16" t="str">
        <f t="shared" si="109"/>
        <v>—</v>
      </c>
      <c r="AE401" s="16">
        <f t="shared" si="110"/>
        <v>1.5166999999999999</v>
      </c>
      <c r="AF401" s="16">
        <f t="shared" si="111"/>
        <v>1.5105</v>
      </c>
      <c r="AG401" s="16">
        <f t="shared" si="112"/>
        <v>1.4271</v>
      </c>
      <c r="AH401" s="16" t="str">
        <f t="shared" si="113"/>
        <v>3B</v>
      </c>
      <c r="AI401" s="16">
        <f t="shared" si="114"/>
        <v>1.4450000000000001</v>
      </c>
      <c r="AJ401" s="16">
        <f t="shared" si="115"/>
        <v>1.4645999999999999</v>
      </c>
      <c r="AK401" s="16">
        <f t="shared" si="116"/>
        <v>1.5166999999999999</v>
      </c>
      <c r="AL401" s="16">
        <f t="shared" si="117"/>
        <v>1.5246999999999999</v>
      </c>
      <c r="AM401" s="16">
        <f t="shared" si="118"/>
        <v>1.625</v>
      </c>
      <c r="AR401" s="17"/>
      <c r="AS401" s="77"/>
    </row>
    <row r="402" spans="3:45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19"/>
        <v>15⁄8–8</v>
      </c>
      <c r="U402" s="16" t="str">
        <f t="shared" si="119"/>
        <v>UN</v>
      </c>
      <c r="W402" s="16" t="str">
        <f t="shared" si="103"/>
        <v>15⁄8–8</v>
      </c>
      <c r="X402" s="16" t="str">
        <f t="shared" si="104"/>
        <v>UN</v>
      </c>
      <c r="Y402" s="16" t="str">
        <f t="shared" si="105"/>
        <v>2A</v>
      </c>
      <c r="Z402" s="16" t="str">
        <f>CONCATENATE(Table69[[#This Row],[Column1]]," ",Table69[[#This Row],[Column2]]," ",Table69[[#This Row],[Column3]])</f>
        <v>15⁄8–8 UN 2A</v>
      </c>
      <c r="AA402" s="16">
        <f t="shared" si="106"/>
        <v>2.2000000000000001E-3</v>
      </c>
      <c r="AB402" s="16">
        <f t="shared" si="107"/>
        <v>1.6228</v>
      </c>
      <c r="AC402" s="16">
        <f t="shared" si="108"/>
        <v>1.6077999999999999</v>
      </c>
      <c r="AD402" s="16">
        <f t="shared" si="109"/>
        <v>1.6003000000000001</v>
      </c>
      <c r="AE402" s="16">
        <f t="shared" si="110"/>
        <v>1.5416000000000001</v>
      </c>
      <c r="AF402" s="16">
        <f t="shared" si="111"/>
        <v>1.5342</v>
      </c>
      <c r="AG402" s="16">
        <f t="shared" si="112"/>
        <v>1.4783999999999999</v>
      </c>
      <c r="AH402" s="16" t="str">
        <f t="shared" si="113"/>
        <v>2B</v>
      </c>
      <c r="AI402" s="16">
        <f t="shared" si="114"/>
        <v>1.49</v>
      </c>
      <c r="AJ402" s="16">
        <f t="shared" si="115"/>
        <v>1.5149999999999999</v>
      </c>
      <c r="AK402" s="16">
        <f t="shared" si="116"/>
        <v>1.5438000000000001</v>
      </c>
      <c r="AL402" s="16">
        <f t="shared" si="117"/>
        <v>1.5535000000000001</v>
      </c>
      <c r="AM402" s="16">
        <f t="shared" si="118"/>
        <v>1.625</v>
      </c>
      <c r="AR402" s="17"/>
      <c r="AS402" s="77"/>
    </row>
    <row r="403" spans="3:45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19"/>
        <v>0</v>
      </c>
      <c r="U403" s="16">
        <f t="shared" si="119"/>
        <v>0</v>
      </c>
      <c r="W403" s="16" t="str">
        <f t="shared" si="103"/>
        <v>15⁄8–8</v>
      </c>
      <c r="X403" s="16" t="str">
        <f t="shared" si="104"/>
        <v>UN</v>
      </c>
      <c r="Y403" s="16" t="str">
        <f t="shared" si="105"/>
        <v>3A</v>
      </c>
      <c r="Z403" s="16" t="str">
        <f>CONCATENATE(Table69[[#This Row],[Column1]]," ",Table69[[#This Row],[Column2]]," ",Table69[[#This Row],[Column3]])</f>
        <v>15⁄8–8 UN 3A</v>
      </c>
      <c r="AA403" s="16">
        <f t="shared" si="106"/>
        <v>0</v>
      </c>
      <c r="AB403" s="16">
        <f t="shared" si="107"/>
        <v>1.625</v>
      </c>
      <c r="AC403" s="16">
        <f t="shared" si="108"/>
        <v>1.61</v>
      </c>
      <c r="AD403" s="16" t="str">
        <f t="shared" si="109"/>
        <v>—</v>
      </c>
      <c r="AE403" s="16">
        <f t="shared" si="110"/>
        <v>1.5438000000000001</v>
      </c>
      <c r="AF403" s="16">
        <f t="shared" si="111"/>
        <v>1.5382</v>
      </c>
      <c r="AG403" s="16">
        <f t="shared" si="112"/>
        <v>1.4805999999999999</v>
      </c>
      <c r="AH403" s="16" t="str">
        <f t="shared" si="113"/>
        <v>3B</v>
      </c>
      <c r="AI403" s="16">
        <f t="shared" si="114"/>
        <v>1.49</v>
      </c>
      <c r="AJ403" s="16">
        <f t="shared" si="115"/>
        <v>1.5046999999999999</v>
      </c>
      <c r="AK403" s="16">
        <f t="shared" si="116"/>
        <v>1.5438000000000001</v>
      </c>
      <c r="AL403" s="16">
        <f t="shared" si="117"/>
        <v>1.5509999999999999</v>
      </c>
      <c r="AM403" s="16">
        <f t="shared" si="118"/>
        <v>1.625</v>
      </c>
      <c r="AR403" s="17"/>
      <c r="AS403" s="77"/>
    </row>
    <row r="404" spans="3:45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19"/>
        <v>15⁄8–10</v>
      </c>
      <c r="U404" s="16" t="str">
        <f t="shared" si="119"/>
        <v>UNS</v>
      </c>
      <c r="W404" s="16" t="str">
        <f t="shared" si="103"/>
        <v>15⁄8–10</v>
      </c>
      <c r="X404" s="16" t="str">
        <f t="shared" si="104"/>
        <v>UNS</v>
      </c>
      <c r="Y404" s="16" t="str">
        <f t="shared" si="105"/>
        <v>2A</v>
      </c>
      <c r="Z404" s="16" t="str">
        <f>CONCATENATE(Table69[[#This Row],[Column1]]," ",Table69[[#This Row],[Column2]]," ",Table69[[#This Row],[Column3]])</f>
        <v>15⁄8–10 UNS 2A</v>
      </c>
      <c r="AA404" s="16">
        <f t="shared" si="106"/>
        <v>1.9E-3</v>
      </c>
      <c r="AB404" s="16">
        <f t="shared" si="107"/>
        <v>1.6231</v>
      </c>
      <c r="AC404" s="16">
        <f t="shared" si="108"/>
        <v>1.6102000000000001</v>
      </c>
      <c r="AD404" s="16" t="str">
        <f t="shared" si="109"/>
        <v>—</v>
      </c>
      <c r="AE404" s="16">
        <f t="shared" si="110"/>
        <v>1.5581</v>
      </c>
      <c r="AF404" s="16">
        <f t="shared" si="111"/>
        <v>1.5517000000000001</v>
      </c>
      <c r="AG404" s="16">
        <f t="shared" si="112"/>
        <v>1.5041</v>
      </c>
      <c r="AH404" s="16" t="str">
        <f t="shared" si="113"/>
        <v>2B</v>
      </c>
      <c r="AI404" s="16">
        <f t="shared" si="114"/>
        <v>1.5169999999999999</v>
      </c>
      <c r="AJ404" s="16">
        <f t="shared" si="115"/>
        <v>1.538</v>
      </c>
      <c r="AK404" s="16">
        <f t="shared" si="116"/>
        <v>1.56</v>
      </c>
      <c r="AL404" s="16">
        <f t="shared" si="117"/>
        <v>1.5683</v>
      </c>
      <c r="AM404" s="16">
        <f t="shared" si="118"/>
        <v>1.625</v>
      </c>
      <c r="AR404" s="17"/>
      <c r="AS404" s="77"/>
    </row>
    <row r="405" spans="3:45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19"/>
        <v>15⁄8–12</v>
      </c>
      <c r="U405" s="16" t="str">
        <f t="shared" si="119"/>
        <v>UN</v>
      </c>
      <c r="W405" s="16" t="str">
        <f t="shared" si="103"/>
        <v>15⁄8–12</v>
      </c>
      <c r="X405" s="16" t="str">
        <f t="shared" si="104"/>
        <v>UN</v>
      </c>
      <c r="Y405" s="16" t="str">
        <f t="shared" si="105"/>
        <v>2A</v>
      </c>
      <c r="Z405" s="16" t="str">
        <f>CONCATENATE(Table69[[#This Row],[Column1]]," ",Table69[[#This Row],[Column2]]," ",Table69[[#This Row],[Column3]])</f>
        <v>15⁄8–12 UN 2A</v>
      </c>
      <c r="AA405" s="16">
        <f t="shared" si="106"/>
        <v>1.8E-3</v>
      </c>
      <c r="AB405" s="16">
        <f t="shared" si="107"/>
        <v>1.6232</v>
      </c>
      <c r="AC405" s="16">
        <f t="shared" si="108"/>
        <v>1.6117999999999999</v>
      </c>
      <c r="AD405" s="16" t="str">
        <f t="shared" si="109"/>
        <v>—</v>
      </c>
      <c r="AE405" s="16">
        <f t="shared" si="110"/>
        <v>1.5690999999999999</v>
      </c>
      <c r="AF405" s="16">
        <f t="shared" si="111"/>
        <v>1.5631999999999999</v>
      </c>
      <c r="AG405" s="16">
        <f t="shared" si="112"/>
        <v>1.524</v>
      </c>
      <c r="AH405" s="16" t="str">
        <f t="shared" si="113"/>
        <v>2B</v>
      </c>
      <c r="AI405" s="16">
        <f t="shared" si="114"/>
        <v>1.5349999999999999</v>
      </c>
      <c r="AJ405" s="16">
        <f t="shared" si="115"/>
        <v>1.5529999999999999</v>
      </c>
      <c r="AK405" s="16">
        <f t="shared" si="116"/>
        <v>1.5709</v>
      </c>
      <c r="AL405" s="16">
        <f t="shared" si="117"/>
        <v>1.5785</v>
      </c>
      <c r="AM405" s="16">
        <f t="shared" si="118"/>
        <v>1.625</v>
      </c>
      <c r="AR405" s="17"/>
      <c r="AS405" s="77"/>
    </row>
    <row r="406" spans="3:45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19"/>
        <v>0</v>
      </c>
      <c r="U406" s="16">
        <f t="shared" si="119"/>
        <v>0</v>
      </c>
      <c r="W406" s="16" t="str">
        <f t="shared" si="103"/>
        <v>15⁄8–12</v>
      </c>
      <c r="X406" s="16" t="str">
        <f t="shared" si="104"/>
        <v>UN</v>
      </c>
      <c r="Y406" s="16" t="str">
        <f t="shared" si="105"/>
        <v>3A</v>
      </c>
      <c r="Z406" s="16" t="str">
        <f>CONCATENATE(Table69[[#This Row],[Column1]]," ",Table69[[#This Row],[Column2]]," ",Table69[[#This Row],[Column3]])</f>
        <v>15⁄8–12 UN 3A</v>
      </c>
      <c r="AA406" s="16">
        <f t="shared" si="106"/>
        <v>0</v>
      </c>
      <c r="AB406" s="16">
        <f t="shared" si="107"/>
        <v>1.625</v>
      </c>
      <c r="AC406" s="16">
        <f t="shared" si="108"/>
        <v>1.6135999999999999</v>
      </c>
      <c r="AD406" s="16" t="str">
        <f t="shared" si="109"/>
        <v>—</v>
      </c>
      <c r="AE406" s="16">
        <f t="shared" si="110"/>
        <v>1.5709</v>
      </c>
      <c r="AF406" s="16">
        <f t="shared" si="111"/>
        <v>1.5665</v>
      </c>
      <c r="AG406" s="16">
        <f t="shared" si="112"/>
        <v>1.5258</v>
      </c>
      <c r="AH406" s="16" t="str">
        <f t="shared" si="113"/>
        <v>3B</v>
      </c>
      <c r="AI406" s="16">
        <f t="shared" si="114"/>
        <v>1.5349999999999999</v>
      </c>
      <c r="AJ406" s="16">
        <f t="shared" si="115"/>
        <v>1.5448</v>
      </c>
      <c r="AK406" s="16">
        <f t="shared" si="116"/>
        <v>1.5709</v>
      </c>
      <c r="AL406" s="16">
        <f t="shared" si="117"/>
        <v>1.5766</v>
      </c>
      <c r="AM406" s="16">
        <f t="shared" si="118"/>
        <v>1.625</v>
      </c>
      <c r="AR406" s="17"/>
      <c r="AS406" s="77"/>
    </row>
    <row r="407" spans="3:45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19"/>
        <v>15⁄8–14</v>
      </c>
      <c r="U407" s="16" t="str">
        <f t="shared" si="119"/>
        <v>UNS</v>
      </c>
      <c r="W407" s="16" t="str">
        <f t="shared" si="103"/>
        <v>15⁄8–14</v>
      </c>
      <c r="X407" s="16" t="str">
        <f t="shared" si="104"/>
        <v>UNS</v>
      </c>
      <c r="Y407" s="16" t="str">
        <f t="shared" si="105"/>
        <v>2A</v>
      </c>
      <c r="Z407" s="16" t="str">
        <f>CONCATENATE(Table69[[#This Row],[Column1]]," ",Table69[[#This Row],[Column2]]," ",Table69[[#This Row],[Column3]])</f>
        <v>15⁄8–14 UNS 2A</v>
      </c>
      <c r="AA407" s="16">
        <f t="shared" si="106"/>
        <v>1.6999999999999999E-3</v>
      </c>
      <c r="AB407" s="16">
        <f t="shared" si="107"/>
        <v>1.6233</v>
      </c>
      <c r="AC407" s="16">
        <f t="shared" si="108"/>
        <v>1.613</v>
      </c>
      <c r="AD407" s="16" t="str">
        <f t="shared" si="109"/>
        <v>—</v>
      </c>
      <c r="AE407" s="16">
        <f t="shared" si="110"/>
        <v>1.5769</v>
      </c>
      <c r="AF407" s="16">
        <f t="shared" si="111"/>
        <v>1.5713999999999999</v>
      </c>
      <c r="AG407" s="16">
        <f t="shared" si="112"/>
        <v>1.5383</v>
      </c>
      <c r="AH407" s="16" t="str">
        <f t="shared" si="113"/>
        <v>2B</v>
      </c>
      <c r="AI407" s="16">
        <f t="shared" si="114"/>
        <v>1.548</v>
      </c>
      <c r="AJ407" s="16">
        <f t="shared" si="115"/>
        <v>1.5640000000000001</v>
      </c>
      <c r="AK407" s="16">
        <f t="shared" si="116"/>
        <v>1.5786</v>
      </c>
      <c r="AL407" s="16">
        <f t="shared" si="117"/>
        <v>1.5858000000000001</v>
      </c>
      <c r="AM407" s="16">
        <f t="shared" si="118"/>
        <v>1.625</v>
      </c>
      <c r="AR407" s="17"/>
      <c r="AS407" s="77"/>
    </row>
    <row r="408" spans="3:45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19"/>
        <v>15⁄8–16</v>
      </c>
      <c r="U408" s="16" t="str">
        <f t="shared" si="119"/>
        <v>UN</v>
      </c>
      <c r="W408" s="16" t="str">
        <f t="shared" si="103"/>
        <v>15⁄8–16</v>
      </c>
      <c r="X408" s="16" t="str">
        <f t="shared" si="104"/>
        <v>UN</v>
      </c>
      <c r="Y408" s="16" t="str">
        <f t="shared" si="105"/>
        <v>2A</v>
      </c>
      <c r="Z408" s="16" t="str">
        <f>CONCATENATE(Table69[[#This Row],[Column1]]," ",Table69[[#This Row],[Column2]]," ",Table69[[#This Row],[Column3]])</f>
        <v>15⁄8–16 UN 2A</v>
      </c>
      <c r="AA408" s="16">
        <f t="shared" si="106"/>
        <v>1.6000000000000001E-3</v>
      </c>
      <c r="AB408" s="16">
        <f t="shared" si="107"/>
        <v>1.6234</v>
      </c>
      <c r="AC408" s="16">
        <f t="shared" si="108"/>
        <v>1.6140000000000001</v>
      </c>
      <c r="AD408" s="16" t="str">
        <f t="shared" si="109"/>
        <v>—</v>
      </c>
      <c r="AE408" s="16">
        <f t="shared" si="110"/>
        <v>1.5828</v>
      </c>
      <c r="AF408" s="16">
        <f t="shared" si="111"/>
        <v>1.5775999999999999</v>
      </c>
      <c r="AG408" s="16">
        <f t="shared" si="112"/>
        <v>1.5488999999999999</v>
      </c>
      <c r="AH408" s="16" t="str">
        <f t="shared" si="113"/>
        <v>2B</v>
      </c>
      <c r="AI408" s="16">
        <f t="shared" si="114"/>
        <v>1.5569999999999999</v>
      </c>
      <c r="AJ408" s="16">
        <f t="shared" si="115"/>
        <v>1.571</v>
      </c>
      <c r="AK408" s="16">
        <f t="shared" si="116"/>
        <v>1.5844</v>
      </c>
      <c r="AL408" s="16">
        <f t="shared" si="117"/>
        <v>1.5911999999999999</v>
      </c>
      <c r="AM408" s="16">
        <f t="shared" si="118"/>
        <v>1.625</v>
      </c>
      <c r="AR408" s="17"/>
      <c r="AS408" s="77"/>
    </row>
    <row r="409" spans="3:45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19"/>
        <v>0</v>
      </c>
      <c r="U409" s="16">
        <f t="shared" si="119"/>
        <v>0</v>
      </c>
      <c r="W409" s="16" t="str">
        <f t="shared" si="103"/>
        <v>15⁄8–16</v>
      </c>
      <c r="X409" s="16" t="str">
        <f t="shared" si="104"/>
        <v>UN</v>
      </c>
      <c r="Y409" s="16" t="str">
        <f t="shared" si="105"/>
        <v>3A</v>
      </c>
      <c r="Z409" s="16" t="str">
        <f>CONCATENATE(Table69[[#This Row],[Column1]]," ",Table69[[#This Row],[Column2]]," ",Table69[[#This Row],[Column3]])</f>
        <v>15⁄8–16 UN 3A</v>
      </c>
      <c r="AA409" s="16">
        <f t="shared" si="106"/>
        <v>0</v>
      </c>
      <c r="AB409" s="16">
        <f t="shared" si="107"/>
        <v>1.625</v>
      </c>
      <c r="AC409" s="16">
        <f t="shared" si="108"/>
        <v>1.6155999999999999</v>
      </c>
      <c r="AD409" s="16" t="str">
        <f t="shared" si="109"/>
        <v>—</v>
      </c>
      <c r="AE409" s="16">
        <f t="shared" si="110"/>
        <v>1.5844</v>
      </c>
      <c r="AF409" s="16">
        <f t="shared" si="111"/>
        <v>1.5805</v>
      </c>
      <c r="AG409" s="16">
        <f t="shared" si="112"/>
        <v>1.5505</v>
      </c>
      <c r="AH409" s="16" t="str">
        <f t="shared" si="113"/>
        <v>3B</v>
      </c>
      <c r="AI409" s="16">
        <f t="shared" si="114"/>
        <v>1.5569999999999999</v>
      </c>
      <c r="AJ409" s="16">
        <f t="shared" si="115"/>
        <v>1.5658000000000001</v>
      </c>
      <c r="AK409" s="16">
        <f t="shared" si="116"/>
        <v>1.5844</v>
      </c>
      <c r="AL409" s="16">
        <f t="shared" si="117"/>
        <v>1.5894999999999999</v>
      </c>
      <c r="AM409" s="16">
        <f t="shared" si="118"/>
        <v>1.625</v>
      </c>
      <c r="AR409" s="17"/>
      <c r="AS409" s="77"/>
    </row>
    <row r="410" spans="3:45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19"/>
        <v>15⁄8–18</v>
      </c>
      <c r="U410" s="16" t="str">
        <f t="shared" si="119"/>
        <v>UNEF</v>
      </c>
      <c r="W410" s="16" t="str">
        <f t="shared" si="103"/>
        <v>15⁄8–18</v>
      </c>
      <c r="X410" s="16" t="str">
        <f t="shared" si="104"/>
        <v>UNEF</v>
      </c>
      <c r="Y410" s="16" t="str">
        <f t="shared" si="105"/>
        <v>2A</v>
      </c>
      <c r="Z410" s="16" t="str">
        <f>CONCATENATE(Table69[[#This Row],[Column1]]," ",Table69[[#This Row],[Column2]]," ",Table69[[#This Row],[Column3]])</f>
        <v>15⁄8–18 UNEF 2A</v>
      </c>
      <c r="AA410" s="16">
        <f t="shared" si="106"/>
        <v>1.5E-3</v>
      </c>
      <c r="AB410" s="16">
        <f t="shared" si="107"/>
        <v>1.6234999999999999</v>
      </c>
      <c r="AC410" s="16">
        <f t="shared" si="108"/>
        <v>1.6148</v>
      </c>
      <c r="AD410" s="16" t="str">
        <f t="shared" si="109"/>
        <v>—</v>
      </c>
      <c r="AE410" s="16">
        <f t="shared" si="110"/>
        <v>1.5873999999999999</v>
      </c>
      <c r="AF410" s="16">
        <f t="shared" si="111"/>
        <v>1.5824</v>
      </c>
      <c r="AG410" s="16">
        <f t="shared" si="112"/>
        <v>1.5573999999999999</v>
      </c>
      <c r="AH410" s="16" t="str">
        <f t="shared" si="113"/>
        <v>2B</v>
      </c>
      <c r="AI410" s="16">
        <f t="shared" si="114"/>
        <v>1.5649999999999999</v>
      </c>
      <c r="AJ410" s="16">
        <f t="shared" si="115"/>
        <v>1.5780000000000001</v>
      </c>
      <c r="AK410" s="16">
        <f t="shared" si="116"/>
        <v>1.5889</v>
      </c>
      <c r="AL410" s="16">
        <f t="shared" si="117"/>
        <v>1.5953999999999999</v>
      </c>
      <c r="AM410" s="16">
        <f t="shared" si="118"/>
        <v>1.625</v>
      </c>
      <c r="AR410" s="17"/>
      <c r="AS410" s="77"/>
    </row>
    <row r="411" spans="3:45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si="119"/>
        <v>0</v>
      </c>
      <c r="U411" s="16">
        <f t="shared" si="119"/>
        <v>0</v>
      </c>
      <c r="W411" s="16" t="str">
        <f t="shared" si="103"/>
        <v>15⁄8–18</v>
      </c>
      <c r="X411" s="16" t="str">
        <f t="shared" si="104"/>
        <v>UNEF</v>
      </c>
      <c r="Y411" s="16" t="str">
        <f t="shared" si="105"/>
        <v>3A</v>
      </c>
      <c r="Z411" s="16" t="str">
        <f>CONCATENATE(Table69[[#This Row],[Column1]]," ",Table69[[#This Row],[Column2]]," ",Table69[[#This Row],[Column3]])</f>
        <v>15⁄8–18 UNEF 3A</v>
      </c>
      <c r="AA411" s="16">
        <f t="shared" si="106"/>
        <v>0</v>
      </c>
      <c r="AB411" s="16">
        <f t="shared" si="107"/>
        <v>1.625</v>
      </c>
      <c r="AC411" s="16">
        <f t="shared" si="108"/>
        <v>1.6163000000000001</v>
      </c>
      <c r="AD411" s="16" t="str">
        <f t="shared" si="109"/>
        <v>—</v>
      </c>
      <c r="AE411" s="16">
        <f t="shared" si="110"/>
        <v>1.5889</v>
      </c>
      <c r="AF411" s="16">
        <f t="shared" si="111"/>
        <v>1.5851999999999999</v>
      </c>
      <c r="AG411" s="16">
        <f t="shared" si="112"/>
        <v>1.5589</v>
      </c>
      <c r="AH411" s="16" t="str">
        <f t="shared" si="113"/>
        <v>3B</v>
      </c>
      <c r="AI411" s="16">
        <f t="shared" si="114"/>
        <v>1.5649999999999999</v>
      </c>
      <c r="AJ411" s="16">
        <f t="shared" si="115"/>
        <v>1.573</v>
      </c>
      <c r="AK411" s="16">
        <f t="shared" si="116"/>
        <v>1.5889</v>
      </c>
      <c r="AL411" s="16">
        <f t="shared" si="117"/>
        <v>1.5936999999999999</v>
      </c>
      <c r="AM411" s="16">
        <f t="shared" si="118"/>
        <v>1.625</v>
      </c>
      <c r="AR411" s="17"/>
      <c r="AS411" s="77"/>
    </row>
    <row r="412" spans="3:45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19"/>
        <v>15⁄8–20</v>
      </c>
      <c r="U412" s="16" t="str">
        <f t="shared" si="119"/>
        <v>UN</v>
      </c>
      <c r="W412" s="16" t="str">
        <f t="shared" si="103"/>
        <v>15⁄8–20</v>
      </c>
      <c r="X412" s="16" t="str">
        <f t="shared" si="104"/>
        <v>UN</v>
      </c>
      <c r="Y412" s="16" t="str">
        <f t="shared" si="105"/>
        <v>2A</v>
      </c>
      <c r="Z412" s="16" t="str">
        <f>CONCATENATE(Table69[[#This Row],[Column1]]," ",Table69[[#This Row],[Column2]]," ",Table69[[#This Row],[Column3]])</f>
        <v>15⁄8–20 UN 2A</v>
      </c>
      <c r="AA412" s="16">
        <f t="shared" si="106"/>
        <v>1.4E-3</v>
      </c>
      <c r="AB412" s="16">
        <f t="shared" si="107"/>
        <v>1.6235999999999999</v>
      </c>
      <c r="AC412" s="16">
        <f t="shared" si="108"/>
        <v>1.6154999999999999</v>
      </c>
      <c r="AD412" s="16" t="str">
        <f t="shared" si="109"/>
        <v>—</v>
      </c>
      <c r="AE412" s="16">
        <f t="shared" si="110"/>
        <v>1.5911</v>
      </c>
      <c r="AF412" s="16">
        <f t="shared" si="111"/>
        <v>1.5863</v>
      </c>
      <c r="AG412" s="16">
        <f t="shared" si="112"/>
        <v>1.5641</v>
      </c>
      <c r="AH412" s="16" t="str">
        <f t="shared" si="113"/>
        <v>2B</v>
      </c>
      <c r="AI412" s="16">
        <f t="shared" si="114"/>
        <v>1.571</v>
      </c>
      <c r="AJ412" s="16">
        <f t="shared" si="115"/>
        <v>1.5820000000000001</v>
      </c>
      <c r="AK412" s="16">
        <f t="shared" si="116"/>
        <v>1.5925</v>
      </c>
      <c r="AL412" s="16">
        <f t="shared" si="117"/>
        <v>1.5987</v>
      </c>
      <c r="AM412" s="16">
        <f t="shared" si="118"/>
        <v>1.625</v>
      </c>
      <c r="AR412" s="17"/>
      <c r="AS412" s="77"/>
    </row>
    <row r="413" spans="3:45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19"/>
        <v>0</v>
      </c>
      <c r="U413" s="16">
        <f t="shared" si="119"/>
        <v>0</v>
      </c>
      <c r="W413" s="16" t="str">
        <f t="shared" si="103"/>
        <v>15⁄8–20</v>
      </c>
      <c r="X413" s="16" t="str">
        <f t="shared" si="104"/>
        <v>UN</v>
      </c>
      <c r="Y413" s="16" t="str">
        <f t="shared" si="105"/>
        <v>3A</v>
      </c>
      <c r="Z413" s="16" t="str">
        <f>CONCATENATE(Table69[[#This Row],[Column1]]," ",Table69[[#This Row],[Column2]]," ",Table69[[#This Row],[Column3]])</f>
        <v>15⁄8–20 UN 3A</v>
      </c>
      <c r="AA413" s="16">
        <f t="shared" si="106"/>
        <v>0</v>
      </c>
      <c r="AB413" s="16">
        <f t="shared" si="107"/>
        <v>1.625</v>
      </c>
      <c r="AC413" s="16">
        <f t="shared" si="108"/>
        <v>1.6169</v>
      </c>
      <c r="AD413" s="16" t="str">
        <f t="shared" si="109"/>
        <v>—</v>
      </c>
      <c r="AE413" s="16">
        <f t="shared" si="110"/>
        <v>1.5925</v>
      </c>
      <c r="AF413" s="16">
        <f t="shared" si="111"/>
        <v>1.5889</v>
      </c>
      <c r="AG413" s="16">
        <f t="shared" si="112"/>
        <v>1.5654999999999999</v>
      </c>
      <c r="AH413" s="16" t="str">
        <f t="shared" si="113"/>
        <v>3B</v>
      </c>
      <c r="AI413" s="16">
        <f t="shared" si="114"/>
        <v>1.571</v>
      </c>
      <c r="AJ413" s="16">
        <f t="shared" si="115"/>
        <v>1.5787</v>
      </c>
      <c r="AK413" s="16">
        <f t="shared" si="116"/>
        <v>1.5925</v>
      </c>
      <c r="AL413" s="16">
        <f t="shared" si="117"/>
        <v>1.5971</v>
      </c>
      <c r="AM413" s="16">
        <f t="shared" si="118"/>
        <v>1.625</v>
      </c>
      <c r="AR413" s="17"/>
      <c r="AS413" s="77"/>
    </row>
    <row r="414" spans="3:45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19"/>
        <v>15⁄8–24</v>
      </c>
      <c r="U414" s="16" t="str">
        <f t="shared" si="119"/>
        <v>UNS</v>
      </c>
      <c r="W414" s="16" t="str">
        <f t="shared" si="103"/>
        <v>15⁄8–24</v>
      </c>
      <c r="X414" s="16" t="str">
        <f t="shared" si="104"/>
        <v>UNS</v>
      </c>
      <c r="Y414" s="16" t="str">
        <f t="shared" si="105"/>
        <v>2A</v>
      </c>
      <c r="Z414" s="16" t="str">
        <f>CONCATENATE(Table69[[#This Row],[Column1]]," ",Table69[[#This Row],[Column2]]," ",Table69[[#This Row],[Column3]])</f>
        <v>15⁄8–24 UNS 2A</v>
      </c>
      <c r="AA414" s="16">
        <f t="shared" si="106"/>
        <v>1.2999999999999999E-3</v>
      </c>
      <c r="AB414" s="16">
        <f t="shared" si="107"/>
        <v>1.6236999999999999</v>
      </c>
      <c r="AC414" s="16">
        <f t="shared" si="108"/>
        <v>1.6165</v>
      </c>
      <c r="AD414" s="16" t="str">
        <f t="shared" si="109"/>
        <v>—</v>
      </c>
      <c r="AE414" s="16">
        <f t="shared" si="110"/>
        <v>1.5966</v>
      </c>
      <c r="AF414" s="16">
        <f t="shared" si="111"/>
        <v>1.5922000000000001</v>
      </c>
      <c r="AG414" s="16">
        <f t="shared" si="112"/>
        <v>1.5741000000000001</v>
      </c>
      <c r="AH414" s="16" t="str">
        <f t="shared" si="113"/>
        <v>2B</v>
      </c>
      <c r="AI414" s="16">
        <f t="shared" si="114"/>
        <v>1.58</v>
      </c>
      <c r="AJ414" s="16">
        <f t="shared" si="115"/>
        <v>1.59</v>
      </c>
      <c r="AK414" s="16">
        <f t="shared" si="116"/>
        <v>1.5979000000000001</v>
      </c>
      <c r="AL414" s="16">
        <f t="shared" si="117"/>
        <v>1.6036999999999999</v>
      </c>
      <c r="AM414" s="16">
        <f t="shared" si="118"/>
        <v>1.625</v>
      </c>
      <c r="AR414" s="17"/>
      <c r="AS414" s="77"/>
    </row>
    <row r="415" spans="3:45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19"/>
        <v>111⁄16–6</v>
      </c>
      <c r="U415" s="16" t="str">
        <f t="shared" si="119"/>
        <v>UN</v>
      </c>
      <c r="W415" s="16" t="str">
        <f t="shared" si="103"/>
        <v>111⁄16–6</v>
      </c>
      <c r="X415" s="16" t="str">
        <f t="shared" si="104"/>
        <v>UN</v>
      </c>
      <c r="Y415" s="16" t="str">
        <f t="shared" si="105"/>
        <v>2A</v>
      </c>
      <c r="Z415" s="16" t="str">
        <f>CONCATENATE(Table69[[#This Row],[Column1]]," ",Table69[[#This Row],[Column2]]," ",Table69[[#This Row],[Column3]])</f>
        <v>111⁄16–6 UN 2A</v>
      </c>
      <c r="AA415" s="16">
        <f t="shared" si="106"/>
        <v>2.5000000000000001E-3</v>
      </c>
      <c r="AB415" s="16">
        <f t="shared" si="107"/>
        <v>1.6850000000000001</v>
      </c>
      <c r="AC415" s="16">
        <f t="shared" si="108"/>
        <v>1.6668000000000001</v>
      </c>
      <c r="AD415" s="16" t="str">
        <f t="shared" si="109"/>
        <v>—</v>
      </c>
      <c r="AE415" s="16">
        <f t="shared" si="110"/>
        <v>1.5767</v>
      </c>
      <c r="AF415" s="16">
        <f t="shared" si="111"/>
        <v>1.5684</v>
      </c>
      <c r="AG415" s="16">
        <f t="shared" si="112"/>
        <v>1.4865999999999999</v>
      </c>
      <c r="AH415" s="16" t="str">
        <f t="shared" si="113"/>
        <v>2B</v>
      </c>
      <c r="AI415" s="16">
        <f t="shared" si="114"/>
        <v>1.5069999999999999</v>
      </c>
      <c r="AJ415" s="16">
        <f t="shared" si="115"/>
        <v>1.538</v>
      </c>
      <c r="AK415" s="16">
        <f t="shared" si="116"/>
        <v>1.5791999999999999</v>
      </c>
      <c r="AL415" s="16">
        <f t="shared" si="117"/>
        <v>1.59</v>
      </c>
      <c r="AM415" s="16">
        <f t="shared" si="118"/>
        <v>1.6875</v>
      </c>
      <c r="AR415" s="17"/>
      <c r="AS415" s="77"/>
    </row>
    <row r="416" spans="3:45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19"/>
        <v>0</v>
      </c>
      <c r="U416" s="16">
        <f t="shared" si="119"/>
        <v>0</v>
      </c>
      <c r="W416" s="16" t="str">
        <f t="shared" si="103"/>
        <v>111⁄16–6</v>
      </c>
      <c r="X416" s="16" t="str">
        <f t="shared" si="104"/>
        <v>UN</v>
      </c>
      <c r="Y416" s="16" t="str">
        <f t="shared" si="105"/>
        <v>3A</v>
      </c>
      <c r="Z416" s="16" t="str">
        <f>CONCATENATE(Table69[[#This Row],[Column1]]," ",Table69[[#This Row],[Column2]]," ",Table69[[#This Row],[Column3]])</f>
        <v>111⁄16–6 UN 3A</v>
      </c>
      <c r="AA416" s="16">
        <f t="shared" si="106"/>
        <v>0</v>
      </c>
      <c r="AB416" s="16">
        <f t="shared" si="107"/>
        <v>1.6875</v>
      </c>
      <c r="AC416" s="16">
        <f t="shared" si="108"/>
        <v>1.6693</v>
      </c>
      <c r="AD416" s="16" t="str">
        <f t="shared" si="109"/>
        <v>—</v>
      </c>
      <c r="AE416" s="16">
        <f t="shared" si="110"/>
        <v>1.5791999999999999</v>
      </c>
      <c r="AF416" s="16">
        <f t="shared" si="111"/>
        <v>1.573</v>
      </c>
      <c r="AG416" s="16">
        <f t="shared" si="112"/>
        <v>1.4891000000000001</v>
      </c>
      <c r="AH416" s="16" t="str">
        <f t="shared" si="113"/>
        <v>3B</v>
      </c>
      <c r="AI416" s="16">
        <f t="shared" si="114"/>
        <v>1.5069999999999999</v>
      </c>
      <c r="AJ416" s="16">
        <f t="shared" si="115"/>
        <v>1.5270999999999999</v>
      </c>
      <c r="AK416" s="16">
        <f t="shared" si="116"/>
        <v>1.5791999999999999</v>
      </c>
      <c r="AL416" s="16">
        <f t="shared" si="117"/>
        <v>1.5872999999999999</v>
      </c>
      <c r="AM416" s="16">
        <f t="shared" si="118"/>
        <v>1.6875</v>
      </c>
      <c r="AR416" s="17"/>
      <c r="AS416" s="77"/>
    </row>
    <row r="417" spans="3:45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19"/>
        <v>111⁄16–8</v>
      </c>
      <c r="U417" s="16" t="str">
        <f t="shared" si="119"/>
        <v>UN</v>
      </c>
      <c r="W417" s="16" t="str">
        <f t="shared" si="103"/>
        <v>111⁄16–8</v>
      </c>
      <c r="X417" s="16" t="str">
        <f t="shared" si="104"/>
        <v>UN</v>
      </c>
      <c r="Y417" s="16" t="str">
        <f t="shared" si="105"/>
        <v>2A</v>
      </c>
      <c r="Z417" s="16" t="str">
        <f>CONCATENATE(Table69[[#This Row],[Column1]]," ",Table69[[#This Row],[Column2]]," ",Table69[[#This Row],[Column3]])</f>
        <v>111⁄16–8 UN 2A</v>
      </c>
      <c r="AA417" s="16">
        <f t="shared" si="106"/>
        <v>2.2000000000000001E-3</v>
      </c>
      <c r="AB417" s="16">
        <f t="shared" si="107"/>
        <v>1.6853</v>
      </c>
      <c r="AC417" s="16">
        <f t="shared" si="108"/>
        <v>1.6702999999999999</v>
      </c>
      <c r="AD417" s="16" t="str">
        <f t="shared" si="109"/>
        <v>—</v>
      </c>
      <c r="AE417" s="16">
        <f t="shared" si="110"/>
        <v>1.6041000000000001</v>
      </c>
      <c r="AF417" s="16">
        <f t="shared" si="111"/>
        <v>1.5966</v>
      </c>
      <c r="AG417" s="16">
        <f t="shared" si="112"/>
        <v>1.5365</v>
      </c>
      <c r="AH417" s="16" t="str">
        <f t="shared" si="113"/>
        <v>2B</v>
      </c>
      <c r="AI417" s="16">
        <f t="shared" si="114"/>
        <v>1.552</v>
      </c>
      <c r="AJ417" s="16">
        <f t="shared" si="115"/>
        <v>1.577</v>
      </c>
      <c r="AK417" s="16">
        <f t="shared" si="116"/>
        <v>1.6063000000000001</v>
      </c>
      <c r="AL417" s="16">
        <f t="shared" si="117"/>
        <v>1.6160000000000001</v>
      </c>
      <c r="AM417" s="16">
        <f t="shared" si="118"/>
        <v>1.6875</v>
      </c>
      <c r="AR417" s="17"/>
      <c r="AS417" s="77"/>
    </row>
    <row r="418" spans="3:45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19"/>
        <v>0</v>
      </c>
      <c r="U418" s="16">
        <f t="shared" si="119"/>
        <v>0</v>
      </c>
      <c r="W418" s="16" t="str">
        <f t="shared" si="103"/>
        <v>111⁄16–8</v>
      </c>
      <c r="X418" s="16" t="str">
        <f t="shared" si="104"/>
        <v>UN</v>
      </c>
      <c r="Y418" s="16" t="str">
        <f t="shared" si="105"/>
        <v>3A</v>
      </c>
      <c r="Z418" s="16" t="str">
        <f>CONCATENATE(Table69[[#This Row],[Column1]]," ",Table69[[#This Row],[Column2]]," ",Table69[[#This Row],[Column3]])</f>
        <v>111⁄16–8 UN 3A</v>
      </c>
      <c r="AA418" s="16">
        <f t="shared" si="106"/>
        <v>0</v>
      </c>
      <c r="AB418" s="16">
        <f t="shared" si="107"/>
        <v>1.6875</v>
      </c>
      <c r="AC418" s="16">
        <f t="shared" si="108"/>
        <v>1.6725000000000001</v>
      </c>
      <c r="AD418" s="16" t="str">
        <f t="shared" si="109"/>
        <v>—</v>
      </c>
      <c r="AE418" s="16">
        <f t="shared" si="110"/>
        <v>1.6063000000000001</v>
      </c>
      <c r="AF418" s="16">
        <f t="shared" si="111"/>
        <v>1.6007</v>
      </c>
      <c r="AG418" s="16">
        <f t="shared" si="112"/>
        <v>1.5387</v>
      </c>
      <c r="AH418" s="16" t="str">
        <f t="shared" si="113"/>
        <v>3B</v>
      </c>
      <c r="AI418" s="16">
        <f t="shared" si="114"/>
        <v>1.552</v>
      </c>
      <c r="AJ418" s="16">
        <f t="shared" si="115"/>
        <v>1.5671999999999999</v>
      </c>
      <c r="AK418" s="16">
        <f t="shared" si="116"/>
        <v>1.6063000000000001</v>
      </c>
      <c r="AL418" s="16">
        <f t="shared" si="117"/>
        <v>1.6135999999999999</v>
      </c>
      <c r="AM418" s="16">
        <f t="shared" si="118"/>
        <v>1.6875</v>
      </c>
      <c r="AR418" s="17"/>
      <c r="AS418" s="77"/>
    </row>
    <row r="419" spans="3:45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19"/>
        <v>111⁄16–12</v>
      </c>
      <c r="U419" s="16" t="str">
        <f t="shared" si="119"/>
        <v>UN</v>
      </c>
      <c r="W419" s="16" t="str">
        <f t="shared" si="103"/>
        <v>111⁄16–12</v>
      </c>
      <c r="X419" s="16" t="str">
        <f t="shared" si="104"/>
        <v>UN</v>
      </c>
      <c r="Y419" s="16" t="str">
        <f t="shared" si="105"/>
        <v>2A</v>
      </c>
      <c r="Z419" s="16" t="str">
        <f>CONCATENATE(Table69[[#This Row],[Column1]]," ",Table69[[#This Row],[Column2]]," ",Table69[[#This Row],[Column3]])</f>
        <v>111⁄16–12 UN 2A</v>
      </c>
      <c r="AA419" s="16">
        <f t="shared" si="106"/>
        <v>1.8E-3</v>
      </c>
      <c r="AB419" s="16">
        <f t="shared" si="107"/>
        <v>1.6857</v>
      </c>
      <c r="AC419" s="16">
        <f t="shared" si="108"/>
        <v>1.6742999999999999</v>
      </c>
      <c r="AD419" s="16" t="str">
        <f t="shared" si="109"/>
        <v>—</v>
      </c>
      <c r="AE419" s="16">
        <f t="shared" si="110"/>
        <v>1.6315999999999999</v>
      </c>
      <c r="AF419" s="16">
        <f t="shared" si="111"/>
        <v>1.6255999999999999</v>
      </c>
      <c r="AG419" s="16">
        <f t="shared" si="112"/>
        <v>1.5865</v>
      </c>
      <c r="AH419" s="16" t="str">
        <f t="shared" si="113"/>
        <v>2B</v>
      </c>
      <c r="AI419" s="16">
        <f t="shared" si="114"/>
        <v>1.597</v>
      </c>
      <c r="AJ419" s="16">
        <f t="shared" si="115"/>
        <v>1.615</v>
      </c>
      <c r="AK419" s="16">
        <f t="shared" si="116"/>
        <v>1.6334</v>
      </c>
      <c r="AL419" s="16">
        <f t="shared" si="117"/>
        <v>1.6412</v>
      </c>
      <c r="AM419" s="16">
        <f t="shared" si="118"/>
        <v>1.6875</v>
      </c>
      <c r="AR419" s="17"/>
      <c r="AS419" s="77"/>
    </row>
    <row r="420" spans="3:45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19"/>
        <v>0</v>
      </c>
      <c r="U420" s="16">
        <f t="shared" si="119"/>
        <v>0</v>
      </c>
      <c r="W420" s="16" t="str">
        <f t="shared" si="103"/>
        <v>111⁄16–12</v>
      </c>
      <c r="X420" s="16" t="str">
        <f t="shared" si="104"/>
        <v>UN</v>
      </c>
      <c r="Y420" s="16" t="str">
        <f t="shared" si="105"/>
        <v>3A</v>
      </c>
      <c r="Z420" s="16" t="str">
        <f>CONCATENATE(Table69[[#This Row],[Column1]]," ",Table69[[#This Row],[Column2]]," ",Table69[[#This Row],[Column3]])</f>
        <v>111⁄16–12 UN 3A</v>
      </c>
      <c r="AA420" s="16">
        <f t="shared" si="106"/>
        <v>0</v>
      </c>
      <c r="AB420" s="16">
        <f t="shared" si="107"/>
        <v>1.6875</v>
      </c>
      <c r="AC420" s="16">
        <f t="shared" si="108"/>
        <v>1.6760999999999999</v>
      </c>
      <c r="AD420" s="16" t="str">
        <f t="shared" si="109"/>
        <v>—</v>
      </c>
      <c r="AE420" s="16">
        <f t="shared" si="110"/>
        <v>1.6334</v>
      </c>
      <c r="AF420" s="16">
        <f t="shared" si="111"/>
        <v>1.6289</v>
      </c>
      <c r="AG420" s="16">
        <f t="shared" si="112"/>
        <v>1.5883</v>
      </c>
      <c r="AH420" s="16" t="str">
        <f t="shared" si="113"/>
        <v>3B</v>
      </c>
      <c r="AI420" s="16">
        <f t="shared" si="114"/>
        <v>1.597</v>
      </c>
      <c r="AJ420" s="16">
        <f t="shared" si="115"/>
        <v>1.6073</v>
      </c>
      <c r="AK420" s="16">
        <f t="shared" si="116"/>
        <v>1.6334</v>
      </c>
      <c r="AL420" s="16">
        <f t="shared" si="117"/>
        <v>1.6392</v>
      </c>
      <c r="AM420" s="16">
        <f t="shared" si="118"/>
        <v>1.6875</v>
      </c>
      <c r="AR420" s="17"/>
      <c r="AS420" s="77"/>
    </row>
    <row r="421" spans="3:45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19"/>
        <v>111⁄16–16</v>
      </c>
      <c r="U421" s="16" t="str">
        <f t="shared" si="119"/>
        <v>UN</v>
      </c>
      <c r="W421" s="16" t="str">
        <f t="shared" si="103"/>
        <v>111⁄16–16</v>
      </c>
      <c r="X421" s="16" t="str">
        <f t="shared" si="104"/>
        <v>UN</v>
      </c>
      <c r="Y421" s="16" t="str">
        <f t="shared" si="105"/>
        <v>2A</v>
      </c>
      <c r="Z421" s="16" t="str">
        <f>CONCATENATE(Table69[[#This Row],[Column1]]," ",Table69[[#This Row],[Column2]]," ",Table69[[#This Row],[Column3]])</f>
        <v>111⁄16–16 UN 2A</v>
      </c>
      <c r="AA421" s="16">
        <f t="shared" si="106"/>
        <v>1.6000000000000001E-3</v>
      </c>
      <c r="AB421" s="16">
        <f t="shared" si="107"/>
        <v>1.6859</v>
      </c>
      <c r="AC421" s="16">
        <f t="shared" si="108"/>
        <v>1.6765000000000001</v>
      </c>
      <c r="AD421" s="16" t="str">
        <f t="shared" si="109"/>
        <v>—</v>
      </c>
      <c r="AE421" s="16">
        <f t="shared" si="110"/>
        <v>1.6453</v>
      </c>
      <c r="AF421" s="16">
        <f t="shared" si="111"/>
        <v>1.64</v>
      </c>
      <c r="AG421" s="16">
        <f t="shared" si="112"/>
        <v>1.6113999999999999</v>
      </c>
      <c r="AH421" s="16" t="str">
        <f t="shared" si="113"/>
        <v>2B</v>
      </c>
      <c r="AI421" s="16">
        <f t="shared" si="114"/>
        <v>1.62</v>
      </c>
      <c r="AJ421" s="16">
        <f t="shared" si="115"/>
        <v>1.6339999999999999</v>
      </c>
      <c r="AK421" s="16">
        <f t="shared" si="116"/>
        <v>1.6469</v>
      </c>
      <c r="AL421" s="16">
        <f t="shared" si="117"/>
        <v>1.6537999999999999</v>
      </c>
      <c r="AM421" s="16">
        <f t="shared" si="118"/>
        <v>1.6875</v>
      </c>
      <c r="AR421" s="17"/>
      <c r="AS421" s="77"/>
    </row>
    <row r="422" spans="3:45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19"/>
        <v>0</v>
      </c>
      <c r="U422" s="16">
        <f t="shared" si="119"/>
        <v>0</v>
      </c>
      <c r="W422" s="16" t="str">
        <f t="shared" si="103"/>
        <v>111⁄16–16</v>
      </c>
      <c r="X422" s="16" t="str">
        <f t="shared" si="104"/>
        <v>UN</v>
      </c>
      <c r="Y422" s="16" t="str">
        <f t="shared" si="105"/>
        <v>3A</v>
      </c>
      <c r="Z422" s="16" t="str">
        <f>CONCATENATE(Table69[[#This Row],[Column1]]," ",Table69[[#This Row],[Column2]]," ",Table69[[#This Row],[Column3]])</f>
        <v>111⁄16–16 UN 3A</v>
      </c>
      <c r="AA422" s="16">
        <f t="shared" si="106"/>
        <v>0</v>
      </c>
      <c r="AB422" s="16">
        <f t="shared" si="107"/>
        <v>1.6875</v>
      </c>
      <c r="AC422" s="16">
        <f t="shared" si="108"/>
        <v>1.6780999999999999</v>
      </c>
      <c r="AD422" s="16" t="str">
        <f t="shared" si="109"/>
        <v>—</v>
      </c>
      <c r="AE422" s="16">
        <f t="shared" si="110"/>
        <v>1.6469</v>
      </c>
      <c r="AF422" s="16">
        <f t="shared" si="111"/>
        <v>1.6429</v>
      </c>
      <c r="AG422" s="16">
        <f t="shared" si="112"/>
        <v>1.613</v>
      </c>
      <c r="AH422" s="16" t="str">
        <f t="shared" si="113"/>
        <v>3B</v>
      </c>
      <c r="AI422" s="16">
        <f t="shared" si="114"/>
        <v>1.62</v>
      </c>
      <c r="AJ422" s="16">
        <f t="shared" si="115"/>
        <v>1.6283000000000001</v>
      </c>
      <c r="AK422" s="16">
        <f t="shared" si="116"/>
        <v>1.6469</v>
      </c>
      <c r="AL422" s="16">
        <f t="shared" si="117"/>
        <v>1.6520999999999999</v>
      </c>
      <c r="AM422" s="16">
        <f t="shared" si="118"/>
        <v>1.6875</v>
      </c>
      <c r="AR422" s="17"/>
      <c r="AS422" s="77"/>
    </row>
    <row r="423" spans="3:45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19"/>
        <v>111⁄16–18</v>
      </c>
      <c r="U423" s="16" t="str">
        <f t="shared" si="119"/>
        <v>UNEF</v>
      </c>
      <c r="W423" s="16" t="str">
        <f t="shared" si="103"/>
        <v>111⁄16–18</v>
      </c>
      <c r="X423" s="16" t="str">
        <f t="shared" si="104"/>
        <v>UNEF</v>
      </c>
      <c r="Y423" s="16" t="str">
        <f t="shared" si="105"/>
        <v>2A</v>
      </c>
      <c r="Z423" s="16" t="str">
        <f>CONCATENATE(Table69[[#This Row],[Column1]]," ",Table69[[#This Row],[Column2]]," ",Table69[[#This Row],[Column3]])</f>
        <v>111⁄16–18 UNEF 2A</v>
      </c>
      <c r="AA423" s="16">
        <f t="shared" si="106"/>
        <v>1.5E-3</v>
      </c>
      <c r="AB423" s="16">
        <f t="shared" si="107"/>
        <v>1.6859999999999999</v>
      </c>
      <c r="AC423" s="16">
        <f t="shared" si="108"/>
        <v>1.6773</v>
      </c>
      <c r="AD423" s="16" t="str">
        <f t="shared" si="109"/>
        <v>—</v>
      </c>
      <c r="AE423" s="16">
        <f t="shared" si="110"/>
        <v>1.6498999999999999</v>
      </c>
      <c r="AF423" s="16">
        <f t="shared" si="111"/>
        <v>1.6448</v>
      </c>
      <c r="AG423" s="16">
        <f t="shared" si="112"/>
        <v>1.6198999999999999</v>
      </c>
      <c r="AH423" s="16" t="str">
        <f t="shared" si="113"/>
        <v>2B</v>
      </c>
      <c r="AI423" s="16">
        <f t="shared" si="114"/>
        <v>1.627</v>
      </c>
      <c r="AJ423" s="16">
        <f t="shared" si="115"/>
        <v>1.64</v>
      </c>
      <c r="AK423" s="16">
        <f t="shared" si="116"/>
        <v>1.6514</v>
      </c>
      <c r="AL423" s="16">
        <f t="shared" si="117"/>
        <v>1.6579999999999999</v>
      </c>
      <c r="AM423" s="16">
        <f t="shared" si="118"/>
        <v>1.6875</v>
      </c>
      <c r="AR423" s="17"/>
      <c r="AS423" s="77"/>
    </row>
    <row r="424" spans="3:45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19"/>
        <v>0</v>
      </c>
      <c r="U424" s="16">
        <f t="shared" si="119"/>
        <v>0</v>
      </c>
      <c r="W424" s="16" t="str">
        <f t="shared" si="103"/>
        <v>111⁄16–18</v>
      </c>
      <c r="X424" s="16" t="str">
        <f t="shared" si="104"/>
        <v>UNEF</v>
      </c>
      <c r="Y424" s="16" t="str">
        <f t="shared" si="105"/>
        <v>3A</v>
      </c>
      <c r="Z424" s="16" t="str">
        <f>CONCATENATE(Table69[[#This Row],[Column1]]," ",Table69[[#This Row],[Column2]]," ",Table69[[#This Row],[Column3]])</f>
        <v>111⁄16–18 UNEF 3A</v>
      </c>
      <c r="AA424" s="16">
        <f t="shared" si="106"/>
        <v>0</v>
      </c>
      <c r="AB424" s="16">
        <f t="shared" si="107"/>
        <v>1.6875</v>
      </c>
      <c r="AC424" s="16">
        <f t="shared" si="108"/>
        <v>1.6788000000000001</v>
      </c>
      <c r="AD424" s="16" t="str">
        <f t="shared" si="109"/>
        <v>—</v>
      </c>
      <c r="AE424" s="16">
        <f t="shared" si="110"/>
        <v>1.6514</v>
      </c>
      <c r="AF424" s="16">
        <f t="shared" si="111"/>
        <v>1.6476</v>
      </c>
      <c r="AG424" s="16">
        <f t="shared" si="112"/>
        <v>1.6214</v>
      </c>
      <c r="AH424" s="16" t="str">
        <f t="shared" si="113"/>
        <v>3B</v>
      </c>
      <c r="AI424" s="16">
        <f t="shared" si="114"/>
        <v>1.627</v>
      </c>
      <c r="AJ424" s="16">
        <f t="shared" si="115"/>
        <v>1.6355</v>
      </c>
      <c r="AK424" s="16">
        <f t="shared" si="116"/>
        <v>1.6514</v>
      </c>
      <c r="AL424" s="16">
        <f t="shared" si="117"/>
        <v>1.6563000000000001</v>
      </c>
      <c r="AM424" s="16">
        <f t="shared" si="118"/>
        <v>1.6875</v>
      </c>
      <c r="AR424" s="17"/>
      <c r="AS424" s="77"/>
    </row>
    <row r="425" spans="3:45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19"/>
        <v>111⁄16–20</v>
      </c>
      <c r="U425" s="16" t="str">
        <f t="shared" si="119"/>
        <v>UN</v>
      </c>
      <c r="W425" s="16" t="str">
        <f t="shared" si="103"/>
        <v>111⁄16–20</v>
      </c>
      <c r="X425" s="16" t="str">
        <f t="shared" si="104"/>
        <v>UN</v>
      </c>
      <c r="Y425" s="16" t="str">
        <f t="shared" si="105"/>
        <v>2A</v>
      </c>
      <c r="Z425" s="16" t="str">
        <f>CONCATENATE(Table69[[#This Row],[Column1]]," ",Table69[[#This Row],[Column2]]," ",Table69[[#This Row],[Column3]])</f>
        <v>111⁄16–20 UN 2A</v>
      </c>
      <c r="AA425" s="16">
        <f t="shared" si="106"/>
        <v>1.5E-3</v>
      </c>
      <c r="AB425" s="16">
        <f t="shared" si="107"/>
        <v>1.6859999999999999</v>
      </c>
      <c r="AC425" s="16">
        <f t="shared" si="108"/>
        <v>1.6778999999999999</v>
      </c>
      <c r="AD425" s="16" t="str">
        <f t="shared" si="109"/>
        <v>—</v>
      </c>
      <c r="AE425" s="16">
        <f t="shared" si="110"/>
        <v>1.6535</v>
      </c>
      <c r="AF425" s="16">
        <f t="shared" si="111"/>
        <v>1.6487000000000001</v>
      </c>
      <c r="AG425" s="16">
        <f t="shared" si="112"/>
        <v>1.6265000000000001</v>
      </c>
      <c r="AH425" s="16" t="str">
        <f t="shared" si="113"/>
        <v>2B</v>
      </c>
      <c r="AI425" s="16">
        <f t="shared" si="114"/>
        <v>1.633</v>
      </c>
      <c r="AJ425" s="16">
        <f t="shared" si="115"/>
        <v>1.645</v>
      </c>
      <c r="AK425" s="16">
        <f t="shared" si="116"/>
        <v>1.655</v>
      </c>
      <c r="AL425" s="16">
        <f t="shared" si="117"/>
        <v>1.6613</v>
      </c>
      <c r="AM425" s="16">
        <f t="shared" si="118"/>
        <v>1.6875</v>
      </c>
      <c r="AR425" s="17"/>
      <c r="AS425" s="77"/>
    </row>
    <row r="426" spans="3:45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19"/>
        <v>0</v>
      </c>
      <c r="U426" s="16">
        <f t="shared" si="119"/>
        <v>0</v>
      </c>
      <c r="W426" s="16" t="str">
        <f t="shared" si="103"/>
        <v>111⁄16–20</v>
      </c>
      <c r="X426" s="16" t="str">
        <f t="shared" si="104"/>
        <v>UN</v>
      </c>
      <c r="Y426" s="16" t="str">
        <f t="shared" si="105"/>
        <v>3A</v>
      </c>
      <c r="Z426" s="16" t="str">
        <f>CONCATENATE(Table69[[#This Row],[Column1]]," ",Table69[[#This Row],[Column2]]," ",Table69[[#This Row],[Column3]])</f>
        <v>111⁄16–20 UN 3A</v>
      </c>
      <c r="AA426" s="16">
        <f t="shared" si="106"/>
        <v>0</v>
      </c>
      <c r="AB426" s="16">
        <f t="shared" si="107"/>
        <v>1.6875</v>
      </c>
      <c r="AC426" s="16">
        <f t="shared" si="108"/>
        <v>1.6794</v>
      </c>
      <c r="AD426" s="16" t="str">
        <f t="shared" si="109"/>
        <v>—</v>
      </c>
      <c r="AE426" s="16">
        <f t="shared" si="110"/>
        <v>1.655</v>
      </c>
      <c r="AF426" s="16">
        <f t="shared" si="111"/>
        <v>1.6514</v>
      </c>
      <c r="AG426" s="16">
        <f t="shared" si="112"/>
        <v>1.6279999999999999</v>
      </c>
      <c r="AH426" s="16" t="str">
        <f t="shared" si="113"/>
        <v>3B</v>
      </c>
      <c r="AI426" s="16">
        <f t="shared" si="114"/>
        <v>1.633</v>
      </c>
      <c r="AJ426" s="16">
        <f t="shared" si="115"/>
        <v>1.6412</v>
      </c>
      <c r="AK426" s="16">
        <f t="shared" si="116"/>
        <v>1.655</v>
      </c>
      <c r="AL426" s="16">
        <f t="shared" si="117"/>
        <v>1.6597</v>
      </c>
      <c r="AM426" s="16">
        <f t="shared" si="118"/>
        <v>1.6875</v>
      </c>
      <c r="AR426" s="17"/>
      <c r="AS426" s="77"/>
    </row>
    <row r="427" spans="3:45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19"/>
        <v>13⁄4–5</v>
      </c>
      <c r="U427" s="16" t="str">
        <f t="shared" si="119"/>
        <v>UNC</v>
      </c>
      <c r="W427" s="16" t="str">
        <f t="shared" si="103"/>
        <v>13⁄4–5</v>
      </c>
      <c r="X427" s="16" t="str">
        <f t="shared" si="104"/>
        <v>UNC</v>
      </c>
      <c r="Y427" s="16" t="str">
        <f t="shared" si="105"/>
        <v>1A</v>
      </c>
      <c r="Z427" s="16" t="str">
        <f>CONCATENATE(Table69[[#This Row],[Column1]]," ",Table69[[#This Row],[Column2]]," ",Table69[[#This Row],[Column3]])</f>
        <v>13⁄4–5 UNC 1A</v>
      </c>
      <c r="AA427" s="16">
        <f t="shared" si="106"/>
        <v>2.7000000000000001E-3</v>
      </c>
      <c r="AB427" s="16">
        <f t="shared" si="107"/>
        <v>1.7473000000000001</v>
      </c>
      <c r="AC427" s="16">
        <f t="shared" si="108"/>
        <v>1.7164999999999999</v>
      </c>
      <c r="AD427" s="16" t="str">
        <f t="shared" si="109"/>
        <v>—</v>
      </c>
      <c r="AE427" s="16">
        <f t="shared" si="110"/>
        <v>1.6173999999999999</v>
      </c>
      <c r="AF427" s="16">
        <f t="shared" si="111"/>
        <v>1.6040000000000001</v>
      </c>
      <c r="AG427" s="16">
        <f t="shared" si="112"/>
        <v>1.5092000000000001</v>
      </c>
      <c r="AH427" s="16" t="str">
        <f t="shared" si="113"/>
        <v>1B</v>
      </c>
      <c r="AI427" s="16">
        <f t="shared" si="114"/>
        <v>1.534</v>
      </c>
      <c r="AJ427" s="16">
        <f t="shared" si="115"/>
        <v>1.5680000000000001</v>
      </c>
      <c r="AK427" s="16">
        <f t="shared" si="116"/>
        <v>1.6201000000000001</v>
      </c>
      <c r="AL427" s="16">
        <f t="shared" si="117"/>
        <v>1.6375</v>
      </c>
      <c r="AM427" s="16">
        <f t="shared" si="118"/>
        <v>1.75</v>
      </c>
      <c r="AR427" s="17"/>
      <c r="AS427" s="77"/>
    </row>
    <row r="428" spans="3:45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19"/>
        <v>0</v>
      </c>
      <c r="U428" s="16">
        <f t="shared" si="119"/>
        <v>0</v>
      </c>
      <c r="W428" s="16" t="str">
        <f t="shared" si="103"/>
        <v>13⁄4–5</v>
      </c>
      <c r="X428" s="16" t="str">
        <f t="shared" si="104"/>
        <v>UNC</v>
      </c>
      <c r="Y428" s="16" t="str">
        <f t="shared" si="105"/>
        <v>2A</v>
      </c>
      <c r="Z428" s="16" t="str">
        <f>CONCATENATE(Table69[[#This Row],[Column1]]," ",Table69[[#This Row],[Column2]]," ",Table69[[#This Row],[Column3]])</f>
        <v>13⁄4–5 UNC 2A</v>
      </c>
      <c r="AA428" s="16">
        <f t="shared" si="106"/>
        <v>2.7000000000000001E-3</v>
      </c>
      <c r="AB428" s="16">
        <f t="shared" si="107"/>
        <v>1.7473000000000001</v>
      </c>
      <c r="AC428" s="16">
        <f t="shared" si="108"/>
        <v>1.7267999999999999</v>
      </c>
      <c r="AD428" s="16">
        <f t="shared" si="109"/>
        <v>1.7164999999999999</v>
      </c>
      <c r="AE428" s="16">
        <f t="shared" si="110"/>
        <v>1.6173999999999999</v>
      </c>
      <c r="AF428" s="16">
        <f t="shared" si="111"/>
        <v>1.6085</v>
      </c>
      <c r="AG428" s="16">
        <f t="shared" si="112"/>
        <v>1.5092000000000001</v>
      </c>
      <c r="AH428" s="16" t="str">
        <f t="shared" si="113"/>
        <v>2B</v>
      </c>
      <c r="AI428" s="16">
        <f t="shared" si="114"/>
        <v>1.534</v>
      </c>
      <c r="AJ428" s="16">
        <f t="shared" si="115"/>
        <v>1.5680000000000001</v>
      </c>
      <c r="AK428" s="16">
        <f t="shared" si="116"/>
        <v>1.6201000000000001</v>
      </c>
      <c r="AL428" s="16">
        <f t="shared" si="117"/>
        <v>1.6316999999999999</v>
      </c>
      <c r="AM428" s="16">
        <f t="shared" si="118"/>
        <v>1.75</v>
      </c>
      <c r="AR428" s="17"/>
      <c r="AS428" s="77"/>
    </row>
    <row r="429" spans="3:45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19"/>
        <v>0</v>
      </c>
      <c r="U429" s="16">
        <f t="shared" si="119"/>
        <v>0</v>
      </c>
      <c r="W429" s="16" t="str">
        <f t="shared" si="103"/>
        <v>13⁄4–5</v>
      </c>
      <c r="X429" s="16" t="str">
        <f t="shared" si="104"/>
        <v>UNC</v>
      </c>
      <c r="Y429" s="16" t="str">
        <f t="shared" si="105"/>
        <v>3A</v>
      </c>
      <c r="Z429" s="16" t="str">
        <f>CONCATENATE(Table69[[#This Row],[Column1]]," ",Table69[[#This Row],[Column2]]," ",Table69[[#This Row],[Column3]])</f>
        <v>13⁄4–5 UNC 3A</v>
      </c>
      <c r="AA429" s="16">
        <f t="shared" si="106"/>
        <v>0</v>
      </c>
      <c r="AB429" s="16">
        <f t="shared" si="107"/>
        <v>1.75</v>
      </c>
      <c r="AC429" s="16">
        <f t="shared" si="108"/>
        <v>1.7295</v>
      </c>
      <c r="AD429" s="16" t="str">
        <f t="shared" si="109"/>
        <v>—</v>
      </c>
      <c r="AE429" s="16">
        <f t="shared" si="110"/>
        <v>1.6201000000000001</v>
      </c>
      <c r="AF429" s="16">
        <f t="shared" si="111"/>
        <v>1.6133999999999999</v>
      </c>
      <c r="AG429" s="16">
        <f t="shared" si="112"/>
        <v>1.5119</v>
      </c>
      <c r="AH429" s="16" t="str">
        <f t="shared" si="113"/>
        <v>3B</v>
      </c>
      <c r="AI429" s="16">
        <f t="shared" si="114"/>
        <v>1.534</v>
      </c>
      <c r="AJ429" s="16">
        <f t="shared" si="115"/>
        <v>1.5575000000000001</v>
      </c>
      <c r="AK429" s="16">
        <f t="shared" si="116"/>
        <v>1.6201000000000001</v>
      </c>
      <c r="AL429" s="16">
        <f t="shared" si="117"/>
        <v>1.6288</v>
      </c>
      <c r="AM429" s="16">
        <f t="shared" si="118"/>
        <v>1.75</v>
      </c>
      <c r="AR429" s="17"/>
      <c r="AS429" s="77"/>
    </row>
    <row r="430" spans="3:45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19"/>
        <v>13⁄4–6</v>
      </c>
      <c r="U430" s="16" t="str">
        <f t="shared" si="119"/>
        <v>UN</v>
      </c>
      <c r="W430" s="16" t="str">
        <f t="shared" si="103"/>
        <v>13⁄4–6</v>
      </c>
      <c r="X430" s="16" t="str">
        <f t="shared" si="104"/>
        <v>UN</v>
      </c>
      <c r="Y430" s="16" t="str">
        <f t="shared" si="105"/>
        <v>2A</v>
      </c>
      <c r="Z430" s="16" t="str">
        <f>CONCATENATE(Table69[[#This Row],[Column1]]," ",Table69[[#This Row],[Column2]]," ",Table69[[#This Row],[Column3]])</f>
        <v>13⁄4–6 UN 2A</v>
      </c>
      <c r="AA430" s="16">
        <f t="shared" si="106"/>
        <v>2.5000000000000001E-3</v>
      </c>
      <c r="AB430" s="16">
        <f t="shared" si="107"/>
        <v>1.7475000000000001</v>
      </c>
      <c r="AC430" s="16">
        <f t="shared" si="108"/>
        <v>1.7293000000000001</v>
      </c>
      <c r="AD430" s="16" t="str">
        <f t="shared" si="109"/>
        <v>—</v>
      </c>
      <c r="AE430" s="16">
        <f t="shared" si="110"/>
        <v>1.6392</v>
      </c>
      <c r="AF430" s="16">
        <f t="shared" si="111"/>
        <v>1.6309</v>
      </c>
      <c r="AG430" s="16">
        <f t="shared" si="112"/>
        <v>1.5490999999999999</v>
      </c>
      <c r="AH430" s="16" t="str">
        <f t="shared" si="113"/>
        <v>2B</v>
      </c>
      <c r="AI430" s="16">
        <f t="shared" si="114"/>
        <v>1.57</v>
      </c>
      <c r="AJ430" s="16">
        <f t="shared" si="115"/>
        <v>1.6</v>
      </c>
      <c r="AK430" s="16">
        <f t="shared" si="116"/>
        <v>1.6416999999999999</v>
      </c>
      <c r="AL430" s="16">
        <f t="shared" si="117"/>
        <v>1.6525000000000001</v>
      </c>
      <c r="AM430" s="16">
        <f t="shared" si="118"/>
        <v>1.75</v>
      </c>
      <c r="AR430" s="17"/>
      <c r="AS430" s="77"/>
    </row>
    <row r="431" spans="3:45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19"/>
        <v>0</v>
      </c>
      <c r="U431" s="16">
        <f t="shared" si="119"/>
        <v>0</v>
      </c>
      <c r="W431" s="16" t="str">
        <f t="shared" si="103"/>
        <v>13⁄4–6</v>
      </c>
      <c r="X431" s="16" t="str">
        <f t="shared" si="104"/>
        <v>UN</v>
      </c>
      <c r="Y431" s="16" t="str">
        <f t="shared" si="105"/>
        <v>3A</v>
      </c>
      <c r="Z431" s="16" t="str">
        <f>CONCATENATE(Table69[[#This Row],[Column1]]," ",Table69[[#This Row],[Column2]]," ",Table69[[#This Row],[Column3]])</f>
        <v>13⁄4–6 UN 3A</v>
      </c>
      <c r="AA431" s="16">
        <f t="shared" si="106"/>
        <v>0</v>
      </c>
      <c r="AB431" s="16">
        <f t="shared" si="107"/>
        <v>1.75</v>
      </c>
      <c r="AC431" s="16">
        <f t="shared" si="108"/>
        <v>1.7318</v>
      </c>
      <c r="AD431" s="16" t="str">
        <f t="shared" si="109"/>
        <v>—</v>
      </c>
      <c r="AE431" s="16">
        <f t="shared" si="110"/>
        <v>1.6416999999999999</v>
      </c>
      <c r="AF431" s="16">
        <f t="shared" si="111"/>
        <v>1.6354</v>
      </c>
      <c r="AG431" s="16">
        <f t="shared" si="112"/>
        <v>1.5516000000000001</v>
      </c>
      <c r="AH431" s="16" t="str">
        <f t="shared" si="113"/>
        <v>3B</v>
      </c>
      <c r="AI431" s="16">
        <f t="shared" si="114"/>
        <v>1.57</v>
      </c>
      <c r="AJ431" s="16">
        <f t="shared" si="115"/>
        <v>1.5895999999999999</v>
      </c>
      <c r="AK431" s="16">
        <f t="shared" si="116"/>
        <v>1.6416999999999999</v>
      </c>
      <c r="AL431" s="16">
        <f t="shared" si="117"/>
        <v>1.6497999999999999</v>
      </c>
      <c r="AM431" s="16">
        <f t="shared" si="118"/>
        <v>1.75</v>
      </c>
      <c r="AR431" s="17"/>
      <c r="AS431" s="77"/>
    </row>
    <row r="432" spans="3:45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19"/>
        <v>13⁄4–8</v>
      </c>
      <c r="U432" s="16" t="str">
        <f t="shared" si="119"/>
        <v>UN</v>
      </c>
      <c r="W432" s="16" t="str">
        <f t="shared" si="103"/>
        <v>13⁄4–8</v>
      </c>
      <c r="X432" s="16" t="str">
        <f t="shared" si="104"/>
        <v>UN</v>
      </c>
      <c r="Y432" s="16" t="str">
        <f t="shared" si="105"/>
        <v>2A</v>
      </c>
      <c r="Z432" s="16" t="str">
        <f>CONCATENATE(Table69[[#This Row],[Column1]]," ",Table69[[#This Row],[Column2]]," ",Table69[[#This Row],[Column3]])</f>
        <v>13⁄4–8 UN 2A</v>
      </c>
      <c r="AA432" s="16">
        <f t="shared" si="106"/>
        <v>2.3E-3</v>
      </c>
      <c r="AB432" s="16">
        <f t="shared" si="107"/>
        <v>1.7477</v>
      </c>
      <c r="AC432" s="16">
        <f t="shared" si="108"/>
        <v>1.7326999999999999</v>
      </c>
      <c r="AD432" s="16">
        <f t="shared" si="109"/>
        <v>1.7252000000000001</v>
      </c>
      <c r="AE432" s="16">
        <f t="shared" si="110"/>
        <v>1.6665000000000001</v>
      </c>
      <c r="AF432" s="16">
        <f t="shared" si="111"/>
        <v>1.659</v>
      </c>
      <c r="AG432" s="16">
        <f t="shared" si="112"/>
        <v>1.5989</v>
      </c>
      <c r="AH432" s="16" t="str">
        <f t="shared" si="113"/>
        <v>2B</v>
      </c>
      <c r="AI432" s="16">
        <f t="shared" si="114"/>
        <v>1.615</v>
      </c>
      <c r="AJ432" s="16">
        <f t="shared" si="115"/>
        <v>1.64</v>
      </c>
      <c r="AK432" s="16">
        <f t="shared" si="116"/>
        <v>1.6688000000000001</v>
      </c>
      <c r="AL432" s="16">
        <f t="shared" si="117"/>
        <v>1.6786000000000001</v>
      </c>
      <c r="AM432" s="16">
        <f t="shared" si="118"/>
        <v>1.75</v>
      </c>
      <c r="AR432" s="17"/>
      <c r="AS432" s="77"/>
    </row>
    <row r="433" spans="3:45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19"/>
        <v>0</v>
      </c>
      <c r="U433" s="16">
        <f t="shared" si="119"/>
        <v>0</v>
      </c>
      <c r="W433" s="16" t="str">
        <f t="shared" si="103"/>
        <v>13⁄4–8</v>
      </c>
      <c r="X433" s="16" t="str">
        <f t="shared" si="104"/>
        <v>UN</v>
      </c>
      <c r="Y433" s="16" t="str">
        <f t="shared" si="105"/>
        <v>3A</v>
      </c>
      <c r="Z433" s="16" t="str">
        <f>CONCATENATE(Table69[[#This Row],[Column1]]," ",Table69[[#This Row],[Column2]]," ",Table69[[#This Row],[Column3]])</f>
        <v>13⁄4–8 UN 3A</v>
      </c>
      <c r="AA433" s="16">
        <f t="shared" si="106"/>
        <v>0</v>
      </c>
      <c r="AB433" s="16">
        <f t="shared" si="107"/>
        <v>1.75</v>
      </c>
      <c r="AC433" s="16">
        <f t="shared" si="108"/>
        <v>1.7350000000000001</v>
      </c>
      <c r="AD433" s="16" t="str">
        <f t="shared" si="109"/>
        <v>—</v>
      </c>
      <c r="AE433" s="16">
        <f t="shared" si="110"/>
        <v>1.6688000000000001</v>
      </c>
      <c r="AF433" s="16">
        <f t="shared" si="111"/>
        <v>1.6632</v>
      </c>
      <c r="AG433" s="16">
        <f t="shared" si="112"/>
        <v>1.6012</v>
      </c>
      <c r="AH433" s="16" t="str">
        <f t="shared" si="113"/>
        <v>3B</v>
      </c>
      <c r="AI433" s="16">
        <f t="shared" si="114"/>
        <v>1.615</v>
      </c>
      <c r="AJ433" s="16">
        <f t="shared" si="115"/>
        <v>1.6296999999999999</v>
      </c>
      <c r="AK433" s="16">
        <f t="shared" si="116"/>
        <v>1.6688000000000001</v>
      </c>
      <c r="AL433" s="16">
        <f t="shared" si="117"/>
        <v>1.6761999999999999</v>
      </c>
      <c r="AM433" s="16">
        <f t="shared" si="118"/>
        <v>1.75</v>
      </c>
      <c r="AR433" s="17"/>
      <c r="AS433" s="77"/>
    </row>
    <row r="434" spans="3:45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19"/>
        <v>13⁄4–10</v>
      </c>
      <c r="U434" s="16" t="str">
        <f t="shared" si="119"/>
        <v>UNS</v>
      </c>
      <c r="W434" s="16" t="str">
        <f t="shared" si="103"/>
        <v>13⁄4–10</v>
      </c>
      <c r="X434" s="16" t="str">
        <f t="shared" si="104"/>
        <v>UNS</v>
      </c>
      <c r="Y434" s="16" t="str">
        <f t="shared" si="105"/>
        <v>2A</v>
      </c>
      <c r="Z434" s="16" t="str">
        <f>CONCATENATE(Table69[[#This Row],[Column1]]," ",Table69[[#This Row],[Column2]]," ",Table69[[#This Row],[Column3]])</f>
        <v>13⁄4–10 UNS 2A</v>
      </c>
      <c r="AA434" s="16">
        <f t="shared" si="106"/>
        <v>1.9E-3</v>
      </c>
      <c r="AB434" s="16">
        <f t="shared" si="107"/>
        <v>1.7481</v>
      </c>
      <c r="AC434" s="16">
        <f t="shared" si="108"/>
        <v>1.7352000000000001</v>
      </c>
      <c r="AD434" s="16" t="str">
        <f t="shared" si="109"/>
        <v>—</v>
      </c>
      <c r="AE434" s="16">
        <f t="shared" si="110"/>
        <v>1.6831</v>
      </c>
      <c r="AF434" s="16">
        <f t="shared" si="111"/>
        <v>1.6766000000000001</v>
      </c>
      <c r="AG434" s="16">
        <f t="shared" si="112"/>
        <v>1.6291</v>
      </c>
      <c r="AH434" s="16" t="str">
        <f t="shared" si="113"/>
        <v>2B</v>
      </c>
      <c r="AI434" s="16">
        <f t="shared" si="114"/>
        <v>1.6419999999999999</v>
      </c>
      <c r="AJ434" s="16">
        <f t="shared" si="115"/>
        <v>1.663</v>
      </c>
      <c r="AK434" s="16">
        <f t="shared" si="116"/>
        <v>1.6850000000000001</v>
      </c>
      <c r="AL434" s="16">
        <f t="shared" si="117"/>
        <v>1.6934</v>
      </c>
      <c r="AM434" s="16">
        <f t="shared" si="118"/>
        <v>1.75</v>
      </c>
      <c r="AR434" s="17"/>
      <c r="AS434" s="77"/>
    </row>
    <row r="435" spans="3:45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19"/>
        <v>13⁄4–12</v>
      </c>
      <c r="U435" s="16" t="str">
        <f t="shared" si="119"/>
        <v>UN</v>
      </c>
      <c r="W435" s="16" t="str">
        <f t="shared" si="103"/>
        <v>13⁄4–12</v>
      </c>
      <c r="X435" s="16" t="str">
        <f t="shared" si="104"/>
        <v>UN</v>
      </c>
      <c r="Y435" s="16" t="str">
        <f t="shared" si="105"/>
        <v>2A</v>
      </c>
      <c r="Z435" s="16" t="str">
        <f>CONCATENATE(Table69[[#This Row],[Column1]]," ",Table69[[#This Row],[Column2]]," ",Table69[[#This Row],[Column3]])</f>
        <v>13⁄4–12 UN 2A</v>
      </c>
      <c r="AA435" s="16">
        <f t="shared" si="106"/>
        <v>1.8E-3</v>
      </c>
      <c r="AB435" s="16">
        <f t="shared" si="107"/>
        <v>1.7482</v>
      </c>
      <c r="AC435" s="16">
        <f t="shared" si="108"/>
        <v>1.7367999999999999</v>
      </c>
      <c r="AD435" s="16" t="str">
        <f t="shared" si="109"/>
        <v>—</v>
      </c>
      <c r="AE435" s="16">
        <f t="shared" si="110"/>
        <v>1.6940999999999999</v>
      </c>
      <c r="AF435" s="16">
        <f t="shared" si="111"/>
        <v>1.6880999999999999</v>
      </c>
      <c r="AG435" s="16">
        <f t="shared" si="112"/>
        <v>1.649</v>
      </c>
      <c r="AH435" s="16" t="str">
        <f t="shared" si="113"/>
        <v>2B</v>
      </c>
      <c r="AI435" s="16">
        <f t="shared" si="114"/>
        <v>1.66</v>
      </c>
      <c r="AJ435" s="16">
        <f t="shared" si="115"/>
        <v>1.6779999999999999</v>
      </c>
      <c r="AK435" s="16">
        <f t="shared" si="116"/>
        <v>1.6959</v>
      </c>
      <c r="AL435" s="16">
        <f t="shared" si="117"/>
        <v>1.7037</v>
      </c>
      <c r="AM435" s="16">
        <f t="shared" si="118"/>
        <v>1.75</v>
      </c>
      <c r="AR435" s="17"/>
      <c r="AS435" s="77"/>
    </row>
    <row r="436" spans="3:45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19"/>
        <v>0</v>
      </c>
      <c r="U436" s="16">
        <f t="shared" si="119"/>
        <v>0</v>
      </c>
      <c r="W436" s="16" t="str">
        <f t="shared" si="103"/>
        <v>13⁄4–12</v>
      </c>
      <c r="X436" s="16" t="str">
        <f t="shared" si="104"/>
        <v>UN</v>
      </c>
      <c r="Y436" s="16" t="str">
        <f t="shared" si="105"/>
        <v>3A</v>
      </c>
      <c r="Z436" s="16" t="str">
        <f>CONCATENATE(Table69[[#This Row],[Column1]]," ",Table69[[#This Row],[Column2]]," ",Table69[[#This Row],[Column3]])</f>
        <v>13⁄4–12 UN 3A</v>
      </c>
      <c r="AA436" s="16">
        <f t="shared" si="106"/>
        <v>0</v>
      </c>
      <c r="AB436" s="16">
        <f t="shared" si="107"/>
        <v>1.75</v>
      </c>
      <c r="AC436" s="16">
        <f t="shared" si="108"/>
        <v>1.7385999999999999</v>
      </c>
      <c r="AD436" s="16" t="str">
        <f t="shared" si="109"/>
        <v>—</v>
      </c>
      <c r="AE436" s="16">
        <f t="shared" si="110"/>
        <v>1.6959</v>
      </c>
      <c r="AF436" s="16">
        <f t="shared" si="111"/>
        <v>1.6914</v>
      </c>
      <c r="AG436" s="16">
        <f t="shared" si="112"/>
        <v>1.6508</v>
      </c>
      <c r="AH436" s="16" t="str">
        <f t="shared" si="113"/>
        <v>3B</v>
      </c>
      <c r="AI436" s="16">
        <f t="shared" si="114"/>
        <v>1.66</v>
      </c>
      <c r="AJ436" s="16">
        <f t="shared" si="115"/>
        <v>1.6698</v>
      </c>
      <c r="AK436" s="16">
        <f t="shared" si="116"/>
        <v>1.6959</v>
      </c>
      <c r="AL436" s="16">
        <f t="shared" si="117"/>
        <v>1.7017</v>
      </c>
      <c r="AM436" s="16">
        <f t="shared" si="118"/>
        <v>1.75</v>
      </c>
      <c r="AR436" s="17"/>
      <c r="AS436" s="77"/>
    </row>
    <row r="437" spans="3:45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19"/>
        <v>13⁄4–14</v>
      </c>
      <c r="U437" s="16" t="str">
        <f t="shared" si="119"/>
        <v>UNS</v>
      </c>
      <c r="W437" s="16" t="str">
        <f t="shared" si="103"/>
        <v>13⁄4–14</v>
      </c>
      <c r="X437" s="16" t="str">
        <f t="shared" si="104"/>
        <v>UNS</v>
      </c>
      <c r="Y437" s="16" t="str">
        <f t="shared" si="105"/>
        <v>2A</v>
      </c>
      <c r="Z437" s="16" t="str">
        <f>CONCATENATE(Table69[[#This Row],[Column1]]," ",Table69[[#This Row],[Column2]]," ",Table69[[#This Row],[Column3]])</f>
        <v>13⁄4–14 UNS 2A</v>
      </c>
      <c r="AA437" s="16">
        <f t="shared" si="106"/>
        <v>1.6999999999999999E-3</v>
      </c>
      <c r="AB437" s="16">
        <f t="shared" si="107"/>
        <v>1.7483</v>
      </c>
      <c r="AC437" s="16">
        <f t="shared" si="108"/>
        <v>1.738</v>
      </c>
      <c r="AD437" s="16" t="str">
        <f t="shared" si="109"/>
        <v>—</v>
      </c>
      <c r="AE437" s="16">
        <f t="shared" si="110"/>
        <v>1.7019</v>
      </c>
      <c r="AF437" s="16">
        <f t="shared" si="111"/>
        <v>1.6962999999999999</v>
      </c>
      <c r="AG437" s="16">
        <f t="shared" si="112"/>
        <v>1.6632</v>
      </c>
      <c r="AH437" s="16" t="str">
        <f t="shared" si="113"/>
        <v>2B</v>
      </c>
      <c r="AI437" s="16">
        <f t="shared" si="114"/>
        <v>1.673</v>
      </c>
      <c r="AJ437" s="16">
        <f t="shared" si="115"/>
        <v>1.6879999999999999</v>
      </c>
      <c r="AK437" s="16">
        <f t="shared" si="116"/>
        <v>1.7036</v>
      </c>
      <c r="AL437" s="16">
        <f t="shared" si="117"/>
        <v>1.7109000000000001</v>
      </c>
      <c r="AM437" s="16">
        <f t="shared" si="118"/>
        <v>1.75</v>
      </c>
      <c r="AR437" s="17"/>
      <c r="AS437" s="77"/>
    </row>
    <row r="438" spans="3:45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19"/>
        <v>13⁄4–16</v>
      </c>
      <c r="U438" s="16" t="str">
        <f t="shared" si="119"/>
        <v>UN</v>
      </c>
      <c r="W438" s="16" t="str">
        <f t="shared" si="103"/>
        <v>13⁄4–16</v>
      </c>
      <c r="X438" s="16" t="str">
        <f t="shared" si="104"/>
        <v>UN</v>
      </c>
      <c r="Y438" s="16" t="str">
        <f t="shared" si="105"/>
        <v>2A</v>
      </c>
      <c r="Z438" s="16" t="str">
        <f>CONCATENATE(Table69[[#This Row],[Column1]]," ",Table69[[#This Row],[Column2]]," ",Table69[[#This Row],[Column3]])</f>
        <v>13⁄4–16 UN 2A</v>
      </c>
      <c r="AA438" s="16">
        <f t="shared" si="106"/>
        <v>1.6000000000000001E-3</v>
      </c>
      <c r="AB438" s="16">
        <f t="shared" si="107"/>
        <v>1.7484</v>
      </c>
      <c r="AC438" s="16">
        <f t="shared" si="108"/>
        <v>1.7390000000000001</v>
      </c>
      <c r="AD438" s="16" t="str">
        <f t="shared" si="109"/>
        <v>—</v>
      </c>
      <c r="AE438" s="16">
        <f t="shared" si="110"/>
        <v>1.7078</v>
      </c>
      <c r="AF438" s="16">
        <f t="shared" si="111"/>
        <v>1.7024999999999999</v>
      </c>
      <c r="AG438" s="16">
        <f t="shared" si="112"/>
        <v>1.6738999999999999</v>
      </c>
      <c r="AH438" s="16" t="str">
        <f t="shared" si="113"/>
        <v>2B</v>
      </c>
      <c r="AI438" s="16">
        <f t="shared" si="114"/>
        <v>1.6819999999999999</v>
      </c>
      <c r="AJ438" s="16">
        <f t="shared" si="115"/>
        <v>1.696</v>
      </c>
      <c r="AK438" s="16">
        <f t="shared" si="116"/>
        <v>1.7094</v>
      </c>
      <c r="AL438" s="16">
        <f t="shared" si="117"/>
        <v>1.7162999999999999</v>
      </c>
      <c r="AM438" s="16">
        <f t="shared" si="118"/>
        <v>1.75</v>
      </c>
      <c r="AR438" s="17"/>
      <c r="AS438" s="77"/>
    </row>
    <row r="439" spans="3:45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19"/>
        <v>0</v>
      </c>
      <c r="U439" s="16">
        <f t="shared" si="119"/>
        <v>0</v>
      </c>
      <c r="W439" s="16" t="str">
        <f t="shared" si="103"/>
        <v>13⁄4–16</v>
      </c>
      <c r="X439" s="16" t="str">
        <f t="shared" si="104"/>
        <v>UN</v>
      </c>
      <c r="Y439" s="16" t="str">
        <f t="shared" si="105"/>
        <v>3A</v>
      </c>
      <c r="Z439" s="16" t="str">
        <f>CONCATENATE(Table69[[#This Row],[Column1]]," ",Table69[[#This Row],[Column2]]," ",Table69[[#This Row],[Column3]])</f>
        <v>13⁄4–16 UN 3A</v>
      </c>
      <c r="AA439" s="16">
        <f t="shared" si="106"/>
        <v>0</v>
      </c>
      <c r="AB439" s="16">
        <f t="shared" si="107"/>
        <v>1.75</v>
      </c>
      <c r="AC439" s="16">
        <f t="shared" si="108"/>
        <v>1.7405999999999999</v>
      </c>
      <c r="AD439" s="16" t="str">
        <f t="shared" si="109"/>
        <v>—</v>
      </c>
      <c r="AE439" s="16">
        <f t="shared" si="110"/>
        <v>1.7094</v>
      </c>
      <c r="AF439" s="16">
        <f t="shared" si="111"/>
        <v>1.7054</v>
      </c>
      <c r="AG439" s="16">
        <f t="shared" si="112"/>
        <v>1.6755</v>
      </c>
      <c r="AH439" s="16" t="str">
        <f t="shared" si="113"/>
        <v>3B</v>
      </c>
      <c r="AI439" s="16">
        <f t="shared" si="114"/>
        <v>1.6819999999999999</v>
      </c>
      <c r="AJ439" s="16">
        <f t="shared" si="115"/>
        <v>1.6908000000000001</v>
      </c>
      <c r="AK439" s="16">
        <f t="shared" si="116"/>
        <v>1.7094</v>
      </c>
      <c r="AL439" s="16">
        <f t="shared" si="117"/>
        <v>1.7145999999999999</v>
      </c>
      <c r="AM439" s="16">
        <f t="shared" si="118"/>
        <v>1.75</v>
      </c>
      <c r="AR439" s="17"/>
      <c r="AS439" s="77"/>
    </row>
    <row r="440" spans="3:45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19"/>
        <v>13⁄4–18</v>
      </c>
      <c r="U440" s="16" t="str">
        <f t="shared" si="119"/>
        <v>UNS</v>
      </c>
      <c r="W440" s="16" t="str">
        <f t="shared" si="103"/>
        <v>13⁄4–18</v>
      </c>
      <c r="X440" s="16" t="str">
        <f t="shared" si="104"/>
        <v>UNS</v>
      </c>
      <c r="Y440" s="16" t="str">
        <f t="shared" si="105"/>
        <v>2A</v>
      </c>
      <c r="Z440" s="16" t="str">
        <f>CONCATENATE(Table69[[#This Row],[Column1]]," ",Table69[[#This Row],[Column2]]," ",Table69[[#This Row],[Column3]])</f>
        <v>13⁄4–18 UNS 2A</v>
      </c>
      <c r="AA440" s="16">
        <f t="shared" si="106"/>
        <v>1.5E-3</v>
      </c>
      <c r="AB440" s="16">
        <f t="shared" si="107"/>
        <v>1.7484999999999999</v>
      </c>
      <c r="AC440" s="16">
        <f t="shared" si="108"/>
        <v>1.7398</v>
      </c>
      <c r="AD440" s="16" t="str">
        <f t="shared" si="109"/>
        <v>—</v>
      </c>
      <c r="AE440" s="16">
        <f t="shared" si="110"/>
        <v>1.7123999999999999</v>
      </c>
      <c r="AF440" s="16">
        <f t="shared" si="111"/>
        <v>1.7073</v>
      </c>
      <c r="AG440" s="16">
        <f t="shared" si="112"/>
        <v>1.6823999999999999</v>
      </c>
      <c r="AH440" s="16" t="str">
        <f t="shared" si="113"/>
        <v>2B</v>
      </c>
      <c r="AI440" s="16">
        <f t="shared" si="114"/>
        <v>1.69</v>
      </c>
      <c r="AJ440" s="16">
        <f t="shared" si="115"/>
        <v>1.7030000000000001</v>
      </c>
      <c r="AK440" s="16">
        <f t="shared" si="116"/>
        <v>1.7139</v>
      </c>
      <c r="AL440" s="16">
        <f t="shared" si="117"/>
        <v>1.7204999999999999</v>
      </c>
      <c r="AM440" s="16">
        <f t="shared" si="118"/>
        <v>1.75</v>
      </c>
      <c r="AR440" s="17"/>
      <c r="AS440" s="77"/>
    </row>
    <row r="441" spans="3:45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19"/>
        <v>13⁄4–20</v>
      </c>
      <c r="U441" s="16" t="str">
        <f t="shared" si="119"/>
        <v>UN</v>
      </c>
      <c r="W441" s="16" t="str">
        <f t="shared" si="103"/>
        <v>13⁄4–20</v>
      </c>
      <c r="X441" s="16" t="str">
        <f t="shared" si="104"/>
        <v>UN</v>
      </c>
      <c r="Y441" s="16" t="str">
        <f t="shared" si="105"/>
        <v>2A</v>
      </c>
      <c r="Z441" s="16" t="str">
        <f>CONCATENATE(Table69[[#This Row],[Column1]]," ",Table69[[#This Row],[Column2]]," ",Table69[[#This Row],[Column3]])</f>
        <v>13⁄4–20 UN 2A</v>
      </c>
      <c r="AA441" s="16">
        <f t="shared" si="106"/>
        <v>1.5E-3</v>
      </c>
      <c r="AB441" s="16">
        <f t="shared" si="107"/>
        <v>1.7484999999999999</v>
      </c>
      <c r="AC441" s="16">
        <f t="shared" si="108"/>
        <v>1.7403999999999999</v>
      </c>
      <c r="AD441" s="16" t="str">
        <f t="shared" si="109"/>
        <v>—</v>
      </c>
      <c r="AE441" s="16">
        <f t="shared" si="110"/>
        <v>1.716</v>
      </c>
      <c r="AF441" s="16">
        <f t="shared" si="111"/>
        <v>1.7112000000000001</v>
      </c>
      <c r="AG441" s="16">
        <f t="shared" si="112"/>
        <v>1.6890000000000001</v>
      </c>
      <c r="AH441" s="16" t="str">
        <f t="shared" si="113"/>
        <v>2B</v>
      </c>
      <c r="AI441" s="16">
        <f t="shared" si="114"/>
        <v>1.696</v>
      </c>
      <c r="AJ441" s="16">
        <f t="shared" si="115"/>
        <v>1.7070000000000001</v>
      </c>
      <c r="AK441" s="16">
        <f t="shared" si="116"/>
        <v>1.7175</v>
      </c>
      <c r="AL441" s="16">
        <f t="shared" si="117"/>
        <v>1.7238</v>
      </c>
      <c r="AM441" s="16">
        <f t="shared" si="118"/>
        <v>1.75</v>
      </c>
      <c r="AR441" s="17"/>
      <c r="AS441" s="77"/>
    </row>
    <row r="442" spans="3:45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19"/>
        <v>0</v>
      </c>
      <c r="U442" s="16">
        <f t="shared" si="119"/>
        <v>0</v>
      </c>
      <c r="W442" s="16" t="str">
        <f t="shared" si="103"/>
        <v>13⁄4–20</v>
      </c>
      <c r="X442" s="16" t="str">
        <f t="shared" si="104"/>
        <v>UN</v>
      </c>
      <c r="Y442" s="16" t="str">
        <f t="shared" si="105"/>
        <v>3A</v>
      </c>
      <c r="Z442" s="16" t="str">
        <f>CONCATENATE(Table69[[#This Row],[Column1]]," ",Table69[[#This Row],[Column2]]," ",Table69[[#This Row],[Column3]])</f>
        <v>13⁄4–20 UN 3A</v>
      </c>
      <c r="AA442" s="16">
        <f t="shared" si="106"/>
        <v>0</v>
      </c>
      <c r="AB442" s="16">
        <f t="shared" si="107"/>
        <v>1.75</v>
      </c>
      <c r="AC442" s="16">
        <f t="shared" si="108"/>
        <v>1.7419</v>
      </c>
      <c r="AD442" s="16" t="str">
        <f t="shared" si="109"/>
        <v>—</v>
      </c>
      <c r="AE442" s="16">
        <f t="shared" si="110"/>
        <v>1.7175</v>
      </c>
      <c r="AF442" s="16">
        <f t="shared" si="111"/>
        <v>1.7139</v>
      </c>
      <c r="AG442" s="16">
        <f t="shared" si="112"/>
        <v>1.6904999999999999</v>
      </c>
      <c r="AH442" s="16" t="str">
        <f t="shared" si="113"/>
        <v>3B</v>
      </c>
      <c r="AI442" s="16">
        <f t="shared" si="114"/>
        <v>1.696</v>
      </c>
      <c r="AJ442" s="16">
        <f t="shared" si="115"/>
        <v>1.7037</v>
      </c>
      <c r="AK442" s="16">
        <f t="shared" si="116"/>
        <v>1.7175</v>
      </c>
      <c r="AL442" s="16">
        <f t="shared" si="117"/>
        <v>1.7222</v>
      </c>
      <c r="AM442" s="16">
        <f t="shared" si="118"/>
        <v>1.75</v>
      </c>
      <c r="AR442" s="17"/>
      <c r="AS442" s="77"/>
    </row>
    <row r="443" spans="3:45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19"/>
        <v>113⁄16–6</v>
      </c>
      <c r="U443" s="16" t="str">
        <f t="shared" si="119"/>
        <v>UN</v>
      </c>
      <c r="W443" s="16" t="str">
        <f t="shared" si="103"/>
        <v>113⁄16–6</v>
      </c>
      <c r="X443" s="16" t="str">
        <f t="shared" si="104"/>
        <v>UN</v>
      </c>
      <c r="Y443" s="16" t="str">
        <f t="shared" si="105"/>
        <v>2A</v>
      </c>
      <c r="Z443" s="16" t="str">
        <f>CONCATENATE(Table69[[#This Row],[Column1]]," ",Table69[[#This Row],[Column2]]," ",Table69[[#This Row],[Column3]])</f>
        <v>113⁄16–6 UN 2A</v>
      </c>
      <c r="AA443" s="16">
        <f t="shared" si="106"/>
        <v>2.5000000000000001E-3</v>
      </c>
      <c r="AB443" s="16">
        <f t="shared" si="107"/>
        <v>1.81</v>
      </c>
      <c r="AC443" s="16">
        <f t="shared" si="108"/>
        <v>1.7918000000000001</v>
      </c>
      <c r="AD443" s="16" t="str">
        <f t="shared" si="109"/>
        <v>—</v>
      </c>
      <c r="AE443" s="16">
        <f t="shared" si="110"/>
        <v>1.7017</v>
      </c>
      <c r="AF443" s="16">
        <f t="shared" si="111"/>
        <v>1.6933</v>
      </c>
      <c r="AG443" s="16">
        <f t="shared" si="112"/>
        <v>1.6115999999999999</v>
      </c>
      <c r="AH443" s="16" t="str">
        <f t="shared" si="113"/>
        <v>2B</v>
      </c>
      <c r="AI443" s="16">
        <f t="shared" si="114"/>
        <v>1.6319999999999999</v>
      </c>
      <c r="AJ443" s="16">
        <f t="shared" si="115"/>
        <v>1.663</v>
      </c>
      <c r="AK443" s="16">
        <f t="shared" si="116"/>
        <v>1.7041999999999999</v>
      </c>
      <c r="AL443" s="16">
        <f t="shared" si="117"/>
        <v>1.7151000000000001</v>
      </c>
      <c r="AM443" s="16">
        <f t="shared" si="118"/>
        <v>1.8125</v>
      </c>
      <c r="AR443" s="17"/>
      <c r="AS443" s="77"/>
    </row>
    <row r="444" spans="3:45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19"/>
        <v>0</v>
      </c>
      <c r="U444" s="16">
        <f t="shared" si="119"/>
        <v>0</v>
      </c>
      <c r="W444" s="16" t="str">
        <f t="shared" si="103"/>
        <v>113⁄16–6</v>
      </c>
      <c r="X444" s="16" t="str">
        <f t="shared" si="104"/>
        <v>UN</v>
      </c>
      <c r="Y444" s="16" t="str">
        <f t="shared" si="105"/>
        <v>3A</v>
      </c>
      <c r="Z444" s="16" t="str">
        <f>CONCATENATE(Table69[[#This Row],[Column1]]," ",Table69[[#This Row],[Column2]]," ",Table69[[#This Row],[Column3]])</f>
        <v>113⁄16–6 UN 3A</v>
      </c>
      <c r="AA444" s="16">
        <f t="shared" si="106"/>
        <v>0</v>
      </c>
      <c r="AB444" s="16">
        <f t="shared" si="107"/>
        <v>1.8125</v>
      </c>
      <c r="AC444" s="16">
        <f t="shared" si="108"/>
        <v>1.7943</v>
      </c>
      <c r="AD444" s="16" t="str">
        <f t="shared" si="109"/>
        <v>—</v>
      </c>
      <c r="AE444" s="16">
        <f t="shared" si="110"/>
        <v>1.7041999999999999</v>
      </c>
      <c r="AF444" s="16">
        <f t="shared" si="111"/>
        <v>1.6979</v>
      </c>
      <c r="AG444" s="16">
        <f t="shared" si="112"/>
        <v>1.6141000000000001</v>
      </c>
      <c r="AH444" s="16" t="str">
        <f t="shared" si="113"/>
        <v>3B</v>
      </c>
      <c r="AI444" s="16">
        <f t="shared" si="114"/>
        <v>1.6319999999999999</v>
      </c>
      <c r="AJ444" s="16">
        <f t="shared" si="115"/>
        <v>1.6520999999999999</v>
      </c>
      <c r="AK444" s="16">
        <f t="shared" si="116"/>
        <v>1.7041999999999999</v>
      </c>
      <c r="AL444" s="16">
        <f t="shared" si="117"/>
        <v>1.7123999999999999</v>
      </c>
      <c r="AM444" s="16">
        <f t="shared" si="118"/>
        <v>1.8125</v>
      </c>
      <c r="AR444" s="17"/>
      <c r="AS444" s="77"/>
    </row>
    <row r="445" spans="3:45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19"/>
        <v>113⁄16–8</v>
      </c>
      <c r="U445" s="16" t="str">
        <f t="shared" si="119"/>
        <v>UN</v>
      </c>
      <c r="W445" s="16" t="str">
        <f t="shared" si="103"/>
        <v>113⁄16–8</v>
      </c>
      <c r="X445" s="16" t="str">
        <f t="shared" si="104"/>
        <v>UN</v>
      </c>
      <c r="Y445" s="16" t="str">
        <f t="shared" si="105"/>
        <v>2A</v>
      </c>
      <c r="Z445" s="16" t="str">
        <f>CONCATENATE(Table69[[#This Row],[Column1]]," ",Table69[[#This Row],[Column2]]," ",Table69[[#This Row],[Column3]])</f>
        <v>113⁄16–8 UN 2A</v>
      </c>
      <c r="AA445" s="16">
        <f t="shared" si="106"/>
        <v>2.3E-3</v>
      </c>
      <c r="AB445" s="16">
        <f t="shared" si="107"/>
        <v>1.8102</v>
      </c>
      <c r="AC445" s="16">
        <f t="shared" si="108"/>
        <v>1.7951999999999999</v>
      </c>
      <c r="AD445" s="16" t="str">
        <f t="shared" si="109"/>
        <v>—</v>
      </c>
      <c r="AE445" s="16">
        <f t="shared" si="110"/>
        <v>1.7290000000000001</v>
      </c>
      <c r="AF445" s="16">
        <f t="shared" si="111"/>
        <v>1.7214</v>
      </c>
      <c r="AG445" s="16">
        <f t="shared" si="112"/>
        <v>1.6614</v>
      </c>
      <c r="AH445" s="16" t="str">
        <f t="shared" si="113"/>
        <v>2B</v>
      </c>
      <c r="AI445" s="16">
        <f t="shared" si="114"/>
        <v>1.677</v>
      </c>
      <c r="AJ445" s="16">
        <f t="shared" si="115"/>
        <v>1.702</v>
      </c>
      <c r="AK445" s="16">
        <f t="shared" si="116"/>
        <v>1.7313000000000001</v>
      </c>
      <c r="AL445" s="16">
        <f t="shared" si="117"/>
        <v>1.7412000000000001</v>
      </c>
      <c r="AM445" s="16">
        <f t="shared" si="118"/>
        <v>1.8125</v>
      </c>
      <c r="AR445" s="17"/>
      <c r="AS445" s="77"/>
    </row>
    <row r="446" spans="3:45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19"/>
        <v>0</v>
      </c>
      <c r="U446" s="16">
        <f t="shared" si="119"/>
        <v>0</v>
      </c>
      <c r="W446" s="16" t="str">
        <f t="shared" si="103"/>
        <v>113⁄16–8</v>
      </c>
      <c r="X446" s="16" t="str">
        <f t="shared" si="104"/>
        <v>UN</v>
      </c>
      <c r="Y446" s="16" t="str">
        <f t="shared" si="105"/>
        <v>3A</v>
      </c>
      <c r="Z446" s="16" t="str">
        <f>CONCATENATE(Table69[[#This Row],[Column1]]," ",Table69[[#This Row],[Column2]]," ",Table69[[#This Row],[Column3]])</f>
        <v>113⁄16–8 UN 3A</v>
      </c>
      <c r="AA446" s="16">
        <f t="shared" si="106"/>
        <v>0</v>
      </c>
      <c r="AB446" s="16">
        <f t="shared" si="107"/>
        <v>1.8125</v>
      </c>
      <c r="AC446" s="16">
        <f t="shared" si="108"/>
        <v>1.7975000000000001</v>
      </c>
      <c r="AD446" s="16" t="str">
        <f t="shared" si="109"/>
        <v>—</v>
      </c>
      <c r="AE446" s="16">
        <f t="shared" si="110"/>
        <v>1.7313000000000001</v>
      </c>
      <c r="AF446" s="16">
        <f t="shared" si="111"/>
        <v>1.7256</v>
      </c>
      <c r="AG446" s="16">
        <f t="shared" si="112"/>
        <v>1.6637</v>
      </c>
      <c r="AH446" s="16" t="str">
        <f t="shared" si="113"/>
        <v>3B</v>
      </c>
      <c r="AI446" s="16">
        <f t="shared" si="114"/>
        <v>1.677</v>
      </c>
      <c r="AJ446" s="16">
        <f t="shared" si="115"/>
        <v>1.6921999999999999</v>
      </c>
      <c r="AK446" s="16">
        <f t="shared" si="116"/>
        <v>1.7313000000000001</v>
      </c>
      <c r="AL446" s="16">
        <f t="shared" si="117"/>
        <v>1.7386999999999999</v>
      </c>
      <c r="AM446" s="16">
        <f t="shared" si="118"/>
        <v>1.8125</v>
      </c>
      <c r="AR446" s="17"/>
      <c r="AS446" s="77"/>
    </row>
    <row r="447" spans="3:45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19"/>
        <v>113⁄16–12</v>
      </c>
      <c r="U447" s="16" t="str">
        <f t="shared" si="119"/>
        <v>UN</v>
      </c>
      <c r="W447" s="16" t="str">
        <f t="shared" si="103"/>
        <v>113⁄16–12</v>
      </c>
      <c r="X447" s="16" t="str">
        <f t="shared" si="104"/>
        <v>UN</v>
      </c>
      <c r="Y447" s="16" t="str">
        <f t="shared" si="105"/>
        <v>2A</v>
      </c>
      <c r="Z447" s="16" t="str">
        <f>CONCATENATE(Table69[[#This Row],[Column1]]," ",Table69[[#This Row],[Column2]]," ",Table69[[#This Row],[Column3]])</f>
        <v>113⁄16–12 UN 2A</v>
      </c>
      <c r="AA447" s="16">
        <f t="shared" si="106"/>
        <v>1.8E-3</v>
      </c>
      <c r="AB447" s="16">
        <f t="shared" si="107"/>
        <v>1.8107</v>
      </c>
      <c r="AC447" s="16">
        <f t="shared" si="108"/>
        <v>1.7992999999999999</v>
      </c>
      <c r="AD447" s="16" t="str">
        <f t="shared" si="109"/>
        <v>—</v>
      </c>
      <c r="AE447" s="16">
        <f t="shared" si="110"/>
        <v>1.7565999999999999</v>
      </c>
      <c r="AF447" s="16">
        <f t="shared" si="111"/>
        <v>1.7505999999999999</v>
      </c>
      <c r="AG447" s="16">
        <f t="shared" si="112"/>
        <v>1.7115</v>
      </c>
      <c r="AH447" s="16" t="str">
        <f t="shared" si="113"/>
        <v>2B</v>
      </c>
      <c r="AI447" s="16">
        <f t="shared" si="114"/>
        <v>1.722</v>
      </c>
      <c r="AJ447" s="16">
        <f t="shared" si="115"/>
        <v>1.74</v>
      </c>
      <c r="AK447" s="16">
        <f t="shared" si="116"/>
        <v>1.7584</v>
      </c>
      <c r="AL447" s="16">
        <f t="shared" si="117"/>
        <v>1.7662</v>
      </c>
      <c r="AM447" s="16">
        <f t="shared" si="118"/>
        <v>1.8125</v>
      </c>
      <c r="AR447" s="17"/>
      <c r="AS447" s="77"/>
    </row>
    <row r="448" spans="3:45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19"/>
        <v>0</v>
      </c>
      <c r="U448" s="16">
        <f t="shared" si="119"/>
        <v>0</v>
      </c>
      <c r="W448" s="16" t="str">
        <f t="shared" si="103"/>
        <v>113⁄16–12</v>
      </c>
      <c r="X448" s="16" t="str">
        <f t="shared" si="104"/>
        <v>UN</v>
      </c>
      <c r="Y448" s="16" t="str">
        <f t="shared" si="105"/>
        <v>3A</v>
      </c>
      <c r="Z448" s="16" t="str">
        <f>CONCATENATE(Table69[[#This Row],[Column1]]," ",Table69[[#This Row],[Column2]]," ",Table69[[#This Row],[Column3]])</f>
        <v>113⁄16–12 UN 3A</v>
      </c>
      <c r="AA448" s="16">
        <f t="shared" si="106"/>
        <v>0</v>
      </c>
      <c r="AB448" s="16">
        <f t="shared" si="107"/>
        <v>1.8125</v>
      </c>
      <c r="AC448" s="16">
        <f t="shared" si="108"/>
        <v>1.8010999999999999</v>
      </c>
      <c r="AD448" s="16" t="str">
        <f t="shared" si="109"/>
        <v>—</v>
      </c>
      <c r="AE448" s="16">
        <f t="shared" si="110"/>
        <v>1.7584</v>
      </c>
      <c r="AF448" s="16">
        <f t="shared" si="111"/>
        <v>1.7539</v>
      </c>
      <c r="AG448" s="16">
        <f t="shared" si="112"/>
        <v>1.7133</v>
      </c>
      <c r="AH448" s="16" t="str">
        <f t="shared" si="113"/>
        <v>3B</v>
      </c>
      <c r="AI448" s="16">
        <f t="shared" si="114"/>
        <v>1.722</v>
      </c>
      <c r="AJ448" s="16">
        <f t="shared" si="115"/>
        <v>1.7323</v>
      </c>
      <c r="AK448" s="16">
        <f t="shared" si="116"/>
        <v>1.7584</v>
      </c>
      <c r="AL448" s="16">
        <f t="shared" si="117"/>
        <v>1.7642</v>
      </c>
      <c r="AM448" s="16">
        <f t="shared" si="118"/>
        <v>1.8125</v>
      </c>
      <c r="AR448" s="17"/>
      <c r="AS448" s="77"/>
    </row>
    <row r="449" spans="3:45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19"/>
        <v>113⁄16–16</v>
      </c>
      <c r="U449" s="16" t="str">
        <f t="shared" si="119"/>
        <v>UN</v>
      </c>
      <c r="W449" s="16" t="str">
        <f t="shared" si="103"/>
        <v>113⁄16–16</v>
      </c>
      <c r="X449" s="16" t="str">
        <f t="shared" si="104"/>
        <v>UN</v>
      </c>
      <c r="Y449" s="16" t="str">
        <f t="shared" si="105"/>
        <v>2A</v>
      </c>
      <c r="Z449" s="16" t="str">
        <f>CONCATENATE(Table69[[#This Row],[Column1]]," ",Table69[[#This Row],[Column2]]," ",Table69[[#This Row],[Column3]])</f>
        <v>113⁄16–16 UN 2A</v>
      </c>
      <c r="AA449" s="16">
        <f t="shared" si="106"/>
        <v>1.6000000000000001E-3</v>
      </c>
      <c r="AB449" s="16">
        <f t="shared" si="107"/>
        <v>1.8109</v>
      </c>
      <c r="AC449" s="16">
        <f t="shared" si="108"/>
        <v>1.8015000000000001</v>
      </c>
      <c r="AD449" s="16" t="str">
        <f t="shared" si="109"/>
        <v>—</v>
      </c>
      <c r="AE449" s="16">
        <f t="shared" si="110"/>
        <v>1.7703</v>
      </c>
      <c r="AF449" s="16">
        <f t="shared" si="111"/>
        <v>1.7649999999999999</v>
      </c>
      <c r="AG449" s="16">
        <f t="shared" si="112"/>
        <v>1.7363999999999999</v>
      </c>
      <c r="AH449" s="16" t="str">
        <f t="shared" si="113"/>
        <v>2B</v>
      </c>
      <c r="AI449" s="16">
        <f t="shared" si="114"/>
        <v>1.7450000000000001</v>
      </c>
      <c r="AJ449" s="16">
        <f t="shared" si="115"/>
        <v>1.7589999999999999</v>
      </c>
      <c r="AK449" s="16">
        <f t="shared" si="116"/>
        <v>1.7719</v>
      </c>
      <c r="AL449" s="16">
        <f t="shared" si="117"/>
        <v>1.7787999999999999</v>
      </c>
      <c r="AM449" s="16">
        <f t="shared" si="118"/>
        <v>1.8125</v>
      </c>
      <c r="AR449" s="17"/>
      <c r="AS449" s="77"/>
    </row>
    <row r="450" spans="3:45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19"/>
        <v>0</v>
      </c>
      <c r="U450" s="16">
        <f t="shared" si="119"/>
        <v>0</v>
      </c>
      <c r="W450" s="16" t="str">
        <f t="shared" si="103"/>
        <v>113⁄16–16</v>
      </c>
      <c r="X450" s="16" t="str">
        <f t="shared" si="104"/>
        <v>UN</v>
      </c>
      <c r="Y450" s="16" t="str">
        <f t="shared" si="105"/>
        <v>3A</v>
      </c>
      <c r="Z450" s="16" t="str">
        <f>CONCATENATE(Table69[[#This Row],[Column1]]," ",Table69[[#This Row],[Column2]]," ",Table69[[#This Row],[Column3]])</f>
        <v>113⁄16–16 UN 3A</v>
      </c>
      <c r="AA450" s="16">
        <f t="shared" si="106"/>
        <v>0</v>
      </c>
      <c r="AB450" s="16">
        <f t="shared" si="107"/>
        <v>1.8125</v>
      </c>
      <c r="AC450" s="16">
        <f t="shared" si="108"/>
        <v>1.8030999999999999</v>
      </c>
      <c r="AD450" s="16" t="str">
        <f t="shared" si="109"/>
        <v>—</v>
      </c>
      <c r="AE450" s="16">
        <f t="shared" si="110"/>
        <v>1.7719</v>
      </c>
      <c r="AF450" s="16">
        <f t="shared" si="111"/>
        <v>1.7679</v>
      </c>
      <c r="AG450" s="16">
        <f t="shared" si="112"/>
        <v>1.738</v>
      </c>
      <c r="AH450" s="16" t="str">
        <f t="shared" si="113"/>
        <v>3B</v>
      </c>
      <c r="AI450" s="16">
        <f t="shared" si="114"/>
        <v>1.7450000000000001</v>
      </c>
      <c r="AJ450" s="16">
        <f t="shared" si="115"/>
        <v>1.7533000000000001</v>
      </c>
      <c r="AK450" s="16">
        <f t="shared" si="116"/>
        <v>1.7719</v>
      </c>
      <c r="AL450" s="16">
        <f t="shared" si="117"/>
        <v>1.7770999999999999</v>
      </c>
      <c r="AM450" s="16">
        <f t="shared" si="118"/>
        <v>1.8125</v>
      </c>
      <c r="AR450" s="17"/>
      <c r="AS450" s="77"/>
    </row>
    <row r="451" spans="3:45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19"/>
        <v>113⁄16–20</v>
      </c>
      <c r="U451" s="16" t="str">
        <f t="shared" si="119"/>
        <v>UN</v>
      </c>
      <c r="W451" s="16" t="str">
        <f t="shared" si="103"/>
        <v>113⁄16–20</v>
      </c>
      <c r="X451" s="16" t="str">
        <f t="shared" si="104"/>
        <v>UN</v>
      </c>
      <c r="Y451" s="16" t="str">
        <f t="shared" si="105"/>
        <v>2A</v>
      </c>
      <c r="Z451" s="16" t="str">
        <f>CONCATENATE(Table69[[#This Row],[Column1]]," ",Table69[[#This Row],[Column2]]," ",Table69[[#This Row],[Column3]])</f>
        <v>113⁄16–20 UN 2A</v>
      </c>
      <c r="AA451" s="16">
        <f t="shared" si="106"/>
        <v>1.5E-3</v>
      </c>
      <c r="AB451" s="16">
        <f t="shared" si="107"/>
        <v>1.8109999999999999</v>
      </c>
      <c r="AC451" s="16">
        <f t="shared" si="108"/>
        <v>1.8028999999999999</v>
      </c>
      <c r="AD451" s="16" t="str">
        <f t="shared" si="109"/>
        <v>—</v>
      </c>
      <c r="AE451" s="16">
        <f t="shared" si="110"/>
        <v>1.7785</v>
      </c>
      <c r="AF451" s="16">
        <f t="shared" si="111"/>
        <v>1.7737000000000001</v>
      </c>
      <c r="AG451" s="16">
        <f t="shared" si="112"/>
        <v>1.7515000000000001</v>
      </c>
      <c r="AH451" s="16" t="str">
        <f t="shared" si="113"/>
        <v>2B</v>
      </c>
      <c r="AI451" s="16">
        <f t="shared" si="114"/>
        <v>1.758</v>
      </c>
      <c r="AJ451" s="16">
        <f t="shared" si="115"/>
        <v>1.77</v>
      </c>
      <c r="AK451" s="16">
        <f t="shared" si="116"/>
        <v>1.78</v>
      </c>
      <c r="AL451" s="16">
        <f t="shared" si="117"/>
        <v>1.7863</v>
      </c>
      <c r="AM451" s="16">
        <f t="shared" si="118"/>
        <v>1.8125</v>
      </c>
      <c r="AR451" s="17"/>
      <c r="AS451" s="77"/>
    </row>
    <row r="452" spans="3:45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19"/>
        <v>0</v>
      </c>
      <c r="U452" s="16">
        <f t="shared" si="119"/>
        <v>0</v>
      </c>
      <c r="W452" s="16" t="str">
        <f t="shared" ref="W452:W515" si="120">IF(T452=0,IF(T451=0,T450,T451),T452)</f>
        <v>113⁄16–20</v>
      </c>
      <c r="X452" s="16" t="str">
        <f t="shared" ref="X452:X515" si="121">IF(U452=0,IF(U451=0,U450,U451),U452)</f>
        <v>UN</v>
      </c>
      <c r="Y452" s="16" t="str">
        <f t="shared" ref="Y452:Y515" si="122">IF(OR($C452="1A",$C452="2A",$C452="3A"),C452,E452)</f>
        <v>3A</v>
      </c>
      <c r="Z452" s="16" t="str">
        <f>CONCATENATE(Table69[[#This Row],[Column1]]," ",Table69[[#This Row],[Column2]]," ",Table69[[#This Row],[Column3]])</f>
        <v>113⁄16–20 UN 3A</v>
      </c>
      <c r="AA452" s="16">
        <f t="shared" ref="AA452:AA515" si="123">IF(OR($C452="1A",$C452="2A",$C452="3A"),D452,F452)</f>
        <v>0</v>
      </c>
      <c r="AB452" s="16">
        <f t="shared" ref="AB452:AB515" si="124">IF(OR($C452="1A",$C452="2A",$C452="3A"),E452,G452)</f>
        <v>1.8125</v>
      </c>
      <c r="AC452" s="16">
        <f t="shared" ref="AC452:AC515" si="125">IF(OR($C452="1A",$C452="2A",$C452="3A"),F452,H452)</f>
        <v>1.8044</v>
      </c>
      <c r="AD452" s="16" t="str">
        <f t="shared" ref="AD452:AD515" si="126">IF(OR($C452="1A",$C452="2A",$C452="3A"),G452,I452)</f>
        <v>—</v>
      </c>
      <c r="AE452" s="16">
        <f t="shared" ref="AE452:AE515" si="127">IF(OR($C452="1A",$C452="2A",$C452="3A"),H452,J452)</f>
        <v>1.78</v>
      </c>
      <c r="AF452" s="16">
        <f t="shared" ref="AF452:AF515" si="128">IF(OR($C452="1A",$C452="2A",$C452="3A"),I452,K452)</f>
        <v>1.7764</v>
      </c>
      <c r="AG452" s="16">
        <f t="shared" ref="AG452:AG515" si="129">IF(OR($C452="1A",$C452="2A",$C452="3A"),J452,L452)</f>
        <v>1.7529999999999999</v>
      </c>
      <c r="AH452" s="16" t="str">
        <f t="shared" ref="AH452:AH515" si="130">IF(OR($C452="1A",$C452="2A",$C452="3A"),K452,M452)</f>
        <v>3B</v>
      </c>
      <c r="AI452" s="16">
        <f t="shared" ref="AI452:AI515" si="131">IF(OR($C452="1A",$C452="2A",$C452="3A"),L452,N452)</f>
        <v>1.758</v>
      </c>
      <c r="AJ452" s="16">
        <f t="shared" ref="AJ452:AJ515" si="132">IF(OR($C452="1A",$C452="2A",$C452="3A"),M452,O452)</f>
        <v>1.7662</v>
      </c>
      <c r="AK452" s="16">
        <f t="shared" ref="AK452:AK515" si="133">IF(OR($C452="1A",$C452="2A",$C452="3A"),N452,P452)</f>
        <v>1.78</v>
      </c>
      <c r="AL452" s="16">
        <f t="shared" ref="AL452:AL515" si="134">IF(OR($C452="1A",$C452="2A",$C452="3A"),O452,Q452)</f>
        <v>1.7847</v>
      </c>
      <c r="AM452" s="16">
        <f t="shared" ref="AM452:AM515" si="135">IF(OR($C452="1A",$C452="2A",$C452="3A"),P452,R452)</f>
        <v>1.8125</v>
      </c>
      <c r="AR452" s="17"/>
      <c r="AS452" s="77"/>
    </row>
    <row r="453" spans="3:45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ref="T453:U516" si="136">IF(OR($C453="1A",$C453="2A",$C453="3A"),A453,C453)</f>
        <v>17⁄8–6</v>
      </c>
      <c r="U453" s="16" t="str">
        <f t="shared" si="136"/>
        <v>UN</v>
      </c>
      <c r="W453" s="16" t="str">
        <f t="shared" si="120"/>
        <v>17⁄8–6</v>
      </c>
      <c r="X453" s="16" t="str">
        <f t="shared" si="121"/>
        <v>UN</v>
      </c>
      <c r="Y453" s="16" t="str">
        <f t="shared" si="122"/>
        <v>2A</v>
      </c>
      <c r="Z453" s="16" t="str">
        <f>CONCATENATE(Table69[[#This Row],[Column1]]," ",Table69[[#This Row],[Column2]]," ",Table69[[#This Row],[Column3]])</f>
        <v>17⁄8–6 UN 2A</v>
      </c>
      <c r="AA453" s="16">
        <f t="shared" si="123"/>
        <v>2.5000000000000001E-3</v>
      </c>
      <c r="AB453" s="16">
        <f t="shared" si="124"/>
        <v>1.8725000000000001</v>
      </c>
      <c r="AC453" s="16">
        <f t="shared" si="125"/>
        <v>1.8543000000000001</v>
      </c>
      <c r="AD453" s="16" t="str">
        <f t="shared" si="126"/>
        <v>—</v>
      </c>
      <c r="AE453" s="16">
        <f t="shared" si="127"/>
        <v>1.7642</v>
      </c>
      <c r="AF453" s="16">
        <f t="shared" si="128"/>
        <v>1.7558</v>
      </c>
      <c r="AG453" s="16">
        <f t="shared" si="129"/>
        <v>1.6740999999999999</v>
      </c>
      <c r="AH453" s="16" t="str">
        <f t="shared" si="130"/>
        <v>2B</v>
      </c>
      <c r="AI453" s="16">
        <f t="shared" si="131"/>
        <v>1.6950000000000001</v>
      </c>
      <c r="AJ453" s="16">
        <f t="shared" si="132"/>
        <v>1.7250000000000001</v>
      </c>
      <c r="AK453" s="16">
        <f t="shared" si="133"/>
        <v>1.7666999999999999</v>
      </c>
      <c r="AL453" s="16">
        <f t="shared" si="134"/>
        <v>1.7777000000000001</v>
      </c>
      <c r="AM453" s="16">
        <f t="shared" si="135"/>
        <v>1.875</v>
      </c>
      <c r="AR453" s="17"/>
      <c r="AS453" s="77"/>
    </row>
    <row r="454" spans="3:45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36"/>
        <v>0</v>
      </c>
      <c r="U454" s="16">
        <f t="shared" si="136"/>
        <v>0</v>
      </c>
      <c r="W454" s="16" t="str">
        <f t="shared" si="120"/>
        <v>17⁄8–6</v>
      </c>
      <c r="X454" s="16" t="str">
        <f t="shared" si="121"/>
        <v>UN</v>
      </c>
      <c r="Y454" s="16" t="str">
        <f t="shared" si="122"/>
        <v>3A</v>
      </c>
      <c r="Z454" s="16" t="str">
        <f>CONCATENATE(Table69[[#This Row],[Column1]]," ",Table69[[#This Row],[Column2]]," ",Table69[[#This Row],[Column3]])</f>
        <v>17⁄8–6 UN 3A</v>
      </c>
      <c r="AA454" s="16">
        <f t="shared" si="123"/>
        <v>0</v>
      </c>
      <c r="AB454" s="16">
        <f t="shared" si="124"/>
        <v>1.875</v>
      </c>
      <c r="AC454" s="16">
        <f t="shared" si="125"/>
        <v>1.8568</v>
      </c>
      <c r="AD454" s="16" t="str">
        <f t="shared" si="126"/>
        <v>—</v>
      </c>
      <c r="AE454" s="16">
        <f t="shared" si="127"/>
        <v>1.7666999999999999</v>
      </c>
      <c r="AF454" s="16">
        <f t="shared" si="128"/>
        <v>1.7604</v>
      </c>
      <c r="AG454" s="16">
        <f t="shared" si="129"/>
        <v>1.6766000000000001</v>
      </c>
      <c r="AH454" s="16" t="str">
        <f t="shared" si="130"/>
        <v>3B</v>
      </c>
      <c r="AI454" s="16">
        <f t="shared" si="131"/>
        <v>1.6950000000000001</v>
      </c>
      <c r="AJ454" s="16">
        <f t="shared" si="132"/>
        <v>1.7145999999999999</v>
      </c>
      <c r="AK454" s="16">
        <f t="shared" si="133"/>
        <v>1.7666999999999999</v>
      </c>
      <c r="AL454" s="16">
        <f t="shared" si="134"/>
        <v>1.7748999999999999</v>
      </c>
      <c r="AM454" s="16">
        <f t="shared" si="135"/>
        <v>1.875</v>
      </c>
      <c r="AR454" s="17"/>
      <c r="AS454" s="77"/>
    </row>
    <row r="455" spans="3:45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36"/>
        <v>17⁄8–8</v>
      </c>
      <c r="U455" s="16" t="str">
        <f t="shared" si="136"/>
        <v>UN</v>
      </c>
      <c r="W455" s="16" t="str">
        <f t="shared" si="120"/>
        <v>17⁄8–8</v>
      </c>
      <c r="X455" s="16" t="str">
        <f t="shared" si="121"/>
        <v>UN</v>
      </c>
      <c r="Y455" s="16" t="str">
        <f t="shared" si="122"/>
        <v>2A</v>
      </c>
      <c r="Z455" s="16" t="str">
        <f>CONCATENATE(Table69[[#This Row],[Column1]]," ",Table69[[#This Row],[Column2]]," ",Table69[[#This Row],[Column3]])</f>
        <v>17⁄8–8 UN 2A</v>
      </c>
      <c r="AA455" s="16">
        <f t="shared" si="123"/>
        <v>2.3E-3</v>
      </c>
      <c r="AB455" s="16">
        <f t="shared" si="124"/>
        <v>1.8727</v>
      </c>
      <c r="AC455" s="16">
        <f t="shared" si="125"/>
        <v>1.8576999999999999</v>
      </c>
      <c r="AD455" s="16">
        <f t="shared" si="126"/>
        <v>1.8502000000000001</v>
      </c>
      <c r="AE455" s="16">
        <f t="shared" si="127"/>
        <v>1.7915000000000001</v>
      </c>
      <c r="AF455" s="16">
        <f t="shared" si="128"/>
        <v>1.7838000000000001</v>
      </c>
      <c r="AG455" s="16">
        <f t="shared" si="129"/>
        <v>1.7239</v>
      </c>
      <c r="AH455" s="16" t="str">
        <f t="shared" si="130"/>
        <v>2B</v>
      </c>
      <c r="AI455" s="16">
        <f t="shared" si="131"/>
        <v>1.74</v>
      </c>
      <c r="AJ455" s="16">
        <f t="shared" si="132"/>
        <v>1.7649999999999999</v>
      </c>
      <c r="AK455" s="16">
        <f t="shared" si="133"/>
        <v>1.7938000000000001</v>
      </c>
      <c r="AL455" s="16">
        <f t="shared" si="134"/>
        <v>1.8038000000000001</v>
      </c>
      <c r="AM455" s="16">
        <f t="shared" si="135"/>
        <v>1.875</v>
      </c>
      <c r="AR455" s="17"/>
      <c r="AS455" s="77"/>
    </row>
    <row r="456" spans="3:45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36"/>
        <v>0</v>
      </c>
      <c r="U456" s="16">
        <f t="shared" si="136"/>
        <v>0</v>
      </c>
      <c r="W456" s="16" t="str">
        <f t="shared" si="120"/>
        <v>17⁄8–8</v>
      </c>
      <c r="X456" s="16" t="str">
        <f t="shared" si="121"/>
        <v>UN</v>
      </c>
      <c r="Y456" s="16" t="str">
        <f t="shared" si="122"/>
        <v>3A</v>
      </c>
      <c r="Z456" s="16" t="str">
        <f>CONCATENATE(Table69[[#This Row],[Column1]]," ",Table69[[#This Row],[Column2]]," ",Table69[[#This Row],[Column3]])</f>
        <v>17⁄8–8 UN 3A</v>
      </c>
      <c r="AA456" s="16">
        <f t="shared" si="123"/>
        <v>0</v>
      </c>
      <c r="AB456" s="16">
        <f t="shared" si="124"/>
        <v>1.875</v>
      </c>
      <c r="AC456" s="16">
        <f t="shared" si="125"/>
        <v>1.86</v>
      </c>
      <c r="AD456" s="16" t="str">
        <f t="shared" si="126"/>
        <v>—</v>
      </c>
      <c r="AE456" s="16">
        <f t="shared" si="127"/>
        <v>1.7938000000000001</v>
      </c>
      <c r="AF456" s="16">
        <f t="shared" si="128"/>
        <v>1.7881</v>
      </c>
      <c r="AG456" s="16">
        <f t="shared" si="129"/>
        <v>1.7262</v>
      </c>
      <c r="AH456" s="16" t="str">
        <f t="shared" si="130"/>
        <v>3B</v>
      </c>
      <c r="AI456" s="16">
        <f t="shared" si="131"/>
        <v>1.74</v>
      </c>
      <c r="AJ456" s="16">
        <f t="shared" si="132"/>
        <v>1.7546999999999999</v>
      </c>
      <c r="AK456" s="16">
        <f t="shared" si="133"/>
        <v>1.7938000000000001</v>
      </c>
      <c r="AL456" s="16">
        <f t="shared" si="134"/>
        <v>1.8012999999999999</v>
      </c>
      <c r="AM456" s="16">
        <f t="shared" si="135"/>
        <v>1.875</v>
      </c>
      <c r="AR456" s="17"/>
      <c r="AS456" s="77"/>
    </row>
    <row r="457" spans="3:45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36"/>
        <v>17⁄8–10</v>
      </c>
      <c r="U457" s="16" t="str">
        <f t="shared" si="136"/>
        <v>UNS</v>
      </c>
      <c r="W457" s="16" t="str">
        <f t="shared" si="120"/>
        <v>17⁄8–10</v>
      </c>
      <c r="X457" s="16" t="str">
        <f t="shared" si="121"/>
        <v>UNS</v>
      </c>
      <c r="Y457" s="16" t="str">
        <f t="shared" si="122"/>
        <v>2A</v>
      </c>
      <c r="Z457" s="16" t="str">
        <f>CONCATENATE(Table69[[#This Row],[Column1]]," ",Table69[[#This Row],[Column2]]," ",Table69[[#This Row],[Column3]])</f>
        <v>17⁄8–10 UNS 2A</v>
      </c>
      <c r="AA457" s="16">
        <f t="shared" si="123"/>
        <v>1.9E-3</v>
      </c>
      <c r="AB457" s="16">
        <f t="shared" si="124"/>
        <v>1.8731</v>
      </c>
      <c r="AC457" s="16">
        <f t="shared" si="125"/>
        <v>1.8602000000000001</v>
      </c>
      <c r="AD457" s="16" t="str">
        <f t="shared" si="126"/>
        <v>—</v>
      </c>
      <c r="AE457" s="16">
        <f t="shared" si="127"/>
        <v>1.8081</v>
      </c>
      <c r="AF457" s="16">
        <f t="shared" si="128"/>
        <v>1.8016000000000001</v>
      </c>
      <c r="AG457" s="16">
        <f t="shared" si="129"/>
        <v>1.7541</v>
      </c>
      <c r="AH457" s="16" t="str">
        <f t="shared" si="130"/>
        <v>2B</v>
      </c>
      <c r="AI457" s="16">
        <f t="shared" si="131"/>
        <v>1.7669999999999999</v>
      </c>
      <c r="AJ457" s="16">
        <f t="shared" si="132"/>
        <v>1.788</v>
      </c>
      <c r="AK457" s="16">
        <f t="shared" si="133"/>
        <v>1.81</v>
      </c>
      <c r="AL457" s="16">
        <f t="shared" si="134"/>
        <v>1.8184</v>
      </c>
      <c r="AM457" s="16">
        <f t="shared" si="135"/>
        <v>1.875</v>
      </c>
      <c r="AR457" s="17"/>
      <c r="AS457" s="77"/>
    </row>
    <row r="458" spans="3:45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36"/>
        <v>17⁄8–12</v>
      </c>
      <c r="U458" s="16" t="str">
        <f t="shared" si="136"/>
        <v>UN</v>
      </c>
      <c r="W458" s="16" t="str">
        <f t="shared" si="120"/>
        <v>17⁄8–12</v>
      </c>
      <c r="X458" s="16" t="str">
        <f t="shared" si="121"/>
        <v>UN</v>
      </c>
      <c r="Y458" s="16" t="str">
        <f t="shared" si="122"/>
        <v>2A</v>
      </c>
      <c r="Z458" s="16" t="str">
        <f>CONCATENATE(Table69[[#This Row],[Column1]]," ",Table69[[#This Row],[Column2]]," ",Table69[[#This Row],[Column3]])</f>
        <v>17⁄8–12 UN 2A</v>
      </c>
      <c r="AA458" s="16">
        <f t="shared" si="123"/>
        <v>1.8E-3</v>
      </c>
      <c r="AB458" s="16">
        <f t="shared" si="124"/>
        <v>1.8732</v>
      </c>
      <c r="AC458" s="16">
        <f t="shared" si="125"/>
        <v>1.8617999999999999</v>
      </c>
      <c r="AD458" s="16" t="str">
        <f t="shared" si="126"/>
        <v>—</v>
      </c>
      <c r="AE458" s="16">
        <f t="shared" si="127"/>
        <v>1.8190999999999999</v>
      </c>
      <c r="AF458" s="16">
        <f t="shared" si="128"/>
        <v>1.8130999999999999</v>
      </c>
      <c r="AG458" s="16">
        <f t="shared" si="129"/>
        <v>1.774</v>
      </c>
      <c r="AH458" s="16" t="str">
        <f t="shared" si="130"/>
        <v>2B</v>
      </c>
      <c r="AI458" s="16">
        <f t="shared" si="131"/>
        <v>1.7849999999999999</v>
      </c>
      <c r="AJ458" s="16">
        <f t="shared" si="132"/>
        <v>1.8029999999999999</v>
      </c>
      <c r="AK458" s="16">
        <f t="shared" si="133"/>
        <v>1.8209</v>
      </c>
      <c r="AL458" s="16">
        <f t="shared" si="134"/>
        <v>1.8287</v>
      </c>
      <c r="AM458" s="16">
        <f t="shared" si="135"/>
        <v>1.875</v>
      </c>
      <c r="AR458" s="17"/>
      <c r="AS458" s="77"/>
    </row>
    <row r="459" spans="3:45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36"/>
        <v>0</v>
      </c>
      <c r="U459" s="16">
        <f t="shared" si="136"/>
        <v>0</v>
      </c>
      <c r="W459" s="16" t="str">
        <f t="shared" si="120"/>
        <v>17⁄8–12</v>
      </c>
      <c r="X459" s="16" t="str">
        <f t="shared" si="121"/>
        <v>UN</v>
      </c>
      <c r="Y459" s="16" t="str">
        <f t="shared" si="122"/>
        <v>3A</v>
      </c>
      <c r="Z459" s="16" t="str">
        <f>CONCATENATE(Table69[[#This Row],[Column1]]," ",Table69[[#This Row],[Column2]]," ",Table69[[#This Row],[Column3]])</f>
        <v>17⁄8–12 UN 3A</v>
      </c>
      <c r="AA459" s="16">
        <f t="shared" si="123"/>
        <v>0</v>
      </c>
      <c r="AB459" s="16">
        <f t="shared" si="124"/>
        <v>1.875</v>
      </c>
      <c r="AC459" s="16">
        <f t="shared" si="125"/>
        <v>1.8635999999999999</v>
      </c>
      <c r="AD459" s="16" t="str">
        <f t="shared" si="126"/>
        <v>—</v>
      </c>
      <c r="AE459" s="16">
        <f t="shared" si="127"/>
        <v>1.8209</v>
      </c>
      <c r="AF459" s="16">
        <f t="shared" si="128"/>
        <v>1.8164</v>
      </c>
      <c r="AG459" s="16">
        <f t="shared" si="129"/>
        <v>1.7758</v>
      </c>
      <c r="AH459" s="16" t="str">
        <f t="shared" si="130"/>
        <v>3B</v>
      </c>
      <c r="AI459" s="16">
        <f t="shared" si="131"/>
        <v>1.7849999999999999</v>
      </c>
      <c r="AJ459" s="16">
        <f t="shared" si="132"/>
        <v>1.7948</v>
      </c>
      <c r="AK459" s="16">
        <f t="shared" si="133"/>
        <v>1.8209</v>
      </c>
      <c r="AL459" s="16">
        <f t="shared" si="134"/>
        <v>1.8267</v>
      </c>
      <c r="AM459" s="16">
        <f t="shared" si="135"/>
        <v>1.875</v>
      </c>
      <c r="AR459" s="17"/>
      <c r="AS459" s="77"/>
    </row>
    <row r="460" spans="3:45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36"/>
        <v>17⁄8–14</v>
      </c>
      <c r="U460" s="16" t="str">
        <f t="shared" si="136"/>
        <v>UNS</v>
      </c>
      <c r="W460" s="16" t="str">
        <f t="shared" si="120"/>
        <v>17⁄8–14</v>
      </c>
      <c r="X460" s="16" t="str">
        <f t="shared" si="121"/>
        <v>UNS</v>
      </c>
      <c r="Y460" s="16" t="str">
        <f t="shared" si="122"/>
        <v>2A</v>
      </c>
      <c r="Z460" s="16" t="str">
        <f>CONCATENATE(Table69[[#This Row],[Column1]]," ",Table69[[#This Row],[Column2]]," ",Table69[[#This Row],[Column3]])</f>
        <v>17⁄8–14 UNS 2A</v>
      </c>
      <c r="AA460" s="16">
        <f t="shared" si="123"/>
        <v>1.6999999999999999E-3</v>
      </c>
      <c r="AB460" s="16">
        <f t="shared" si="124"/>
        <v>1.8733</v>
      </c>
      <c r="AC460" s="16">
        <f t="shared" si="125"/>
        <v>1.863</v>
      </c>
      <c r="AD460" s="16" t="str">
        <f t="shared" si="126"/>
        <v>—</v>
      </c>
      <c r="AE460" s="16">
        <f t="shared" si="127"/>
        <v>1.8269</v>
      </c>
      <c r="AF460" s="16">
        <f t="shared" si="128"/>
        <v>1.8212999999999999</v>
      </c>
      <c r="AG460" s="16">
        <f t="shared" si="129"/>
        <v>1.7883</v>
      </c>
      <c r="AH460" s="16" t="str">
        <f t="shared" si="130"/>
        <v>2B</v>
      </c>
      <c r="AI460" s="16">
        <f t="shared" si="131"/>
        <v>1.798</v>
      </c>
      <c r="AJ460" s="16">
        <f t="shared" si="132"/>
        <v>1.8140000000000001</v>
      </c>
      <c r="AK460" s="16">
        <f t="shared" si="133"/>
        <v>1.8286</v>
      </c>
      <c r="AL460" s="16">
        <f t="shared" si="134"/>
        <v>1.8359000000000001</v>
      </c>
      <c r="AM460" s="16">
        <f t="shared" si="135"/>
        <v>1.875</v>
      </c>
      <c r="AR460" s="17"/>
      <c r="AS460" s="77"/>
    </row>
    <row r="461" spans="3:45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36"/>
        <v>17⁄8–16</v>
      </c>
      <c r="U461" s="16" t="str">
        <f t="shared" si="136"/>
        <v>UN</v>
      </c>
      <c r="W461" s="16" t="str">
        <f t="shared" si="120"/>
        <v>17⁄8–16</v>
      </c>
      <c r="X461" s="16" t="str">
        <f t="shared" si="121"/>
        <v>UN</v>
      </c>
      <c r="Y461" s="16" t="str">
        <f t="shared" si="122"/>
        <v>2A</v>
      </c>
      <c r="Z461" s="16" t="str">
        <f>CONCATENATE(Table69[[#This Row],[Column1]]," ",Table69[[#This Row],[Column2]]," ",Table69[[#This Row],[Column3]])</f>
        <v>17⁄8–16 UN 2A</v>
      </c>
      <c r="AA461" s="16">
        <f t="shared" si="123"/>
        <v>1.6000000000000001E-3</v>
      </c>
      <c r="AB461" s="16">
        <f t="shared" si="124"/>
        <v>1.8734</v>
      </c>
      <c r="AC461" s="16">
        <f t="shared" si="125"/>
        <v>1.8640000000000001</v>
      </c>
      <c r="AD461" s="16" t="str">
        <f t="shared" si="126"/>
        <v>—</v>
      </c>
      <c r="AE461" s="16">
        <f t="shared" si="127"/>
        <v>1.8328</v>
      </c>
      <c r="AF461" s="16">
        <f t="shared" si="128"/>
        <v>1.8274999999999999</v>
      </c>
      <c r="AG461" s="16">
        <f t="shared" si="129"/>
        <v>1.7988999999999999</v>
      </c>
      <c r="AH461" s="16" t="str">
        <f t="shared" si="130"/>
        <v>2B</v>
      </c>
      <c r="AI461" s="16">
        <f t="shared" si="131"/>
        <v>1.8069999999999999</v>
      </c>
      <c r="AJ461" s="16">
        <f t="shared" si="132"/>
        <v>1.821</v>
      </c>
      <c r="AK461" s="16">
        <f t="shared" si="133"/>
        <v>1.8344</v>
      </c>
      <c r="AL461" s="16">
        <f t="shared" si="134"/>
        <v>1.8412999999999999</v>
      </c>
      <c r="AM461" s="16">
        <f t="shared" si="135"/>
        <v>1.875</v>
      </c>
      <c r="AR461" s="17"/>
      <c r="AS461" s="77"/>
    </row>
    <row r="462" spans="3:45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36"/>
        <v>0</v>
      </c>
      <c r="U462" s="16">
        <f t="shared" si="136"/>
        <v>0</v>
      </c>
      <c r="W462" s="16" t="str">
        <f t="shared" si="120"/>
        <v>17⁄8–16</v>
      </c>
      <c r="X462" s="16" t="str">
        <f t="shared" si="121"/>
        <v>UN</v>
      </c>
      <c r="Y462" s="16" t="str">
        <f t="shared" si="122"/>
        <v>3A</v>
      </c>
      <c r="Z462" s="16" t="str">
        <f>CONCATENATE(Table69[[#This Row],[Column1]]," ",Table69[[#This Row],[Column2]]," ",Table69[[#This Row],[Column3]])</f>
        <v>17⁄8–16 UN 3A</v>
      </c>
      <c r="AA462" s="16">
        <f t="shared" si="123"/>
        <v>0</v>
      </c>
      <c r="AB462" s="16">
        <f t="shared" si="124"/>
        <v>1.875</v>
      </c>
      <c r="AC462" s="16">
        <f t="shared" si="125"/>
        <v>1.8655999999999999</v>
      </c>
      <c r="AD462" s="16" t="str">
        <f t="shared" si="126"/>
        <v>—</v>
      </c>
      <c r="AE462" s="16">
        <f t="shared" si="127"/>
        <v>1.8344</v>
      </c>
      <c r="AF462" s="16">
        <f t="shared" si="128"/>
        <v>1.8304</v>
      </c>
      <c r="AG462" s="16">
        <f t="shared" si="129"/>
        <v>1.8005</v>
      </c>
      <c r="AH462" s="16" t="str">
        <f t="shared" si="130"/>
        <v>3B</v>
      </c>
      <c r="AI462" s="16">
        <f t="shared" si="131"/>
        <v>1.8069999999999999</v>
      </c>
      <c r="AJ462" s="16">
        <f t="shared" si="132"/>
        <v>1.8158000000000001</v>
      </c>
      <c r="AK462" s="16">
        <f t="shared" si="133"/>
        <v>1.8344</v>
      </c>
      <c r="AL462" s="16">
        <f t="shared" si="134"/>
        <v>1.8395999999999999</v>
      </c>
      <c r="AM462" s="16">
        <f t="shared" si="135"/>
        <v>1.875</v>
      </c>
      <c r="AR462" s="17"/>
      <c r="AS462" s="77"/>
    </row>
    <row r="463" spans="3:45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36"/>
        <v>17⁄8–18</v>
      </c>
      <c r="U463" s="16" t="str">
        <f t="shared" si="136"/>
        <v>UNS</v>
      </c>
      <c r="W463" s="16" t="str">
        <f t="shared" si="120"/>
        <v>17⁄8–18</v>
      </c>
      <c r="X463" s="16" t="str">
        <f t="shared" si="121"/>
        <v>UNS</v>
      </c>
      <c r="Y463" s="16" t="str">
        <f t="shared" si="122"/>
        <v>2A</v>
      </c>
      <c r="Z463" s="16" t="str">
        <f>CONCATENATE(Table69[[#This Row],[Column1]]," ",Table69[[#This Row],[Column2]]," ",Table69[[#This Row],[Column3]])</f>
        <v>17⁄8–18 UNS 2A</v>
      </c>
      <c r="AA463" s="16">
        <f t="shared" si="123"/>
        <v>1.5E-3</v>
      </c>
      <c r="AB463" s="16">
        <f t="shared" si="124"/>
        <v>1.8734999999999999</v>
      </c>
      <c r="AC463" s="16">
        <f t="shared" si="125"/>
        <v>1.8648</v>
      </c>
      <c r="AD463" s="16" t="str">
        <f t="shared" si="126"/>
        <v>—</v>
      </c>
      <c r="AE463" s="16">
        <f t="shared" si="127"/>
        <v>1.8373999999999999</v>
      </c>
      <c r="AF463" s="16">
        <f t="shared" si="128"/>
        <v>1.8323</v>
      </c>
      <c r="AG463" s="16">
        <f t="shared" si="129"/>
        <v>1.8073999999999999</v>
      </c>
      <c r="AH463" s="16" t="str">
        <f t="shared" si="130"/>
        <v>2B</v>
      </c>
      <c r="AI463" s="16">
        <f t="shared" si="131"/>
        <v>1.8149999999999999</v>
      </c>
      <c r="AJ463" s="16">
        <f t="shared" si="132"/>
        <v>1.8280000000000001</v>
      </c>
      <c r="AK463" s="16">
        <f t="shared" si="133"/>
        <v>1.8389</v>
      </c>
      <c r="AL463" s="16">
        <f t="shared" si="134"/>
        <v>1.8454999999999999</v>
      </c>
      <c r="AM463" s="16">
        <f t="shared" si="135"/>
        <v>1.875</v>
      </c>
      <c r="AR463" s="17"/>
      <c r="AS463" s="77"/>
    </row>
    <row r="464" spans="3:45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36"/>
        <v>17⁄8–20</v>
      </c>
      <c r="U464" s="16" t="str">
        <f t="shared" si="136"/>
        <v>UN</v>
      </c>
      <c r="W464" s="16" t="str">
        <f t="shared" si="120"/>
        <v>17⁄8–20</v>
      </c>
      <c r="X464" s="16" t="str">
        <f t="shared" si="121"/>
        <v>UN</v>
      </c>
      <c r="Y464" s="16" t="str">
        <f t="shared" si="122"/>
        <v>2A</v>
      </c>
      <c r="Z464" s="16" t="str">
        <f>CONCATENATE(Table69[[#This Row],[Column1]]," ",Table69[[#This Row],[Column2]]," ",Table69[[#This Row],[Column3]])</f>
        <v>17⁄8–20 UN 2A</v>
      </c>
      <c r="AA464" s="16">
        <f t="shared" si="123"/>
        <v>1.5E-3</v>
      </c>
      <c r="AB464" s="16">
        <f t="shared" si="124"/>
        <v>1.8734999999999999</v>
      </c>
      <c r="AC464" s="16">
        <f t="shared" si="125"/>
        <v>1.8653999999999999</v>
      </c>
      <c r="AD464" s="16" t="str">
        <f t="shared" si="126"/>
        <v>—</v>
      </c>
      <c r="AE464" s="16">
        <f t="shared" si="127"/>
        <v>1.841</v>
      </c>
      <c r="AF464" s="16">
        <f t="shared" si="128"/>
        <v>1.8362000000000001</v>
      </c>
      <c r="AG464" s="16">
        <f t="shared" si="129"/>
        <v>1.8140000000000001</v>
      </c>
      <c r="AH464" s="16" t="str">
        <f t="shared" si="130"/>
        <v>2B</v>
      </c>
      <c r="AI464" s="16">
        <f t="shared" si="131"/>
        <v>1.821</v>
      </c>
      <c r="AJ464" s="16">
        <f t="shared" si="132"/>
        <v>1.8320000000000001</v>
      </c>
      <c r="AK464" s="16">
        <f t="shared" si="133"/>
        <v>1.8425</v>
      </c>
      <c r="AL464" s="16">
        <f t="shared" si="134"/>
        <v>1.8488</v>
      </c>
      <c r="AM464" s="16">
        <f t="shared" si="135"/>
        <v>1.875</v>
      </c>
      <c r="AR464" s="17"/>
      <c r="AS464" s="77"/>
    </row>
    <row r="465" spans="3:45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36"/>
        <v>0</v>
      </c>
      <c r="U465" s="16">
        <f t="shared" si="136"/>
        <v>0</v>
      </c>
      <c r="W465" s="16" t="str">
        <f t="shared" si="120"/>
        <v>17⁄8–20</v>
      </c>
      <c r="X465" s="16" t="str">
        <f t="shared" si="121"/>
        <v>UN</v>
      </c>
      <c r="Y465" s="16" t="str">
        <f t="shared" si="122"/>
        <v>3A</v>
      </c>
      <c r="Z465" s="16" t="str">
        <f>CONCATENATE(Table69[[#This Row],[Column1]]," ",Table69[[#This Row],[Column2]]," ",Table69[[#This Row],[Column3]])</f>
        <v>17⁄8–20 UN 3A</v>
      </c>
      <c r="AA465" s="16">
        <f t="shared" si="123"/>
        <v>0</v>
      </c>
      <c r="AB465" s="16">
        <f t="shared" si="124"/>
        <v>1.875</v>
      </c>
      <c r="AC465" s="16">
        <f t="shared" si="125"/>
        <v>1.8669</v>
      </c>
      <c r="AD465" s="16" t="str">
        <f t="shared" si="126"/>
        <v>—</v>
      </c>
      <c r="AE465" s="16">
        <f t="shared" si="127"/>
        <v>1.8425</v>
      </c>
      <c r="AF465" s="16">
        <f t="shared" si="128"/>
        <v>1.8389</v>
      </c>
      <c r="AG465" s="16">
        <f t="shared" si="129"/>
        <v>1.8154999999999999</v>
      </c>
      <c r="AH465" s="16" t="str">
        <f t="shared" si="130"/>
        <v>3B</v>
      </c>
      <c r="AI465" s="16">
        <f t="shared" si="131"/>
        <v>1.821</v>
      </c>
      <c r="AJ465" s="16">
        <f t="shared" si="132"/>
        <v>1.8287</v>
      </c>
      <c r="AK465" s="16">
        <f t="shared" si="133"/>
        <v>1.8425</v>
      </c>
      <c r="AL465" s="16">
        <f t="shared" si="134"/>
        <v>1.8472</v>
      </c>
      <c r="AM465" s="16">
        <f t="shared" si="135"/>
        <v>1.875</v>
      </c>
      <c r="AR465" s="17"/>
      <c r="AS465" s="77"/>
    </row>
    <row r="466" spans="3:45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36"/>
        <v>115⁄16–6</v>
      </c>
      <c r="U466" s="16" t="str">
        <f t="shared" si="136"/>
        <v>UN</v>
      </c>
      <c r="W466" s="16" t="str">
        <f t="shared" si="120"/>
        <v>115⁄16–6</v>
      </c>
      <c r="X466" s="16" t="str">
        <f t="shared" si="121"/>
        <v>UN</v>
      </c>
      <c r="Y466" s="16" t="str">
        <f t="shared" si="122"/>
        <v>2A</v>
      </c>
      <c r="Z466" s="16" t="str">
        <f>CONCATENATE(Table69[[#This Row],[Column1]]," ",Table69[[#This Row],[Column2]]," ",Table69[[#This Row],[Column3]])</f>
        <v>115⁄16–6 UN 2A</v>
      </c>
      <c r="AA466" s="16">
        <f t="shared" si="123"/>
        <v>2.5999999999999999E-3</v>
      </c>
      <c r="AB466" s="16">
        <f t="shared" si="124"/>
        <v>1.9349000000000001</v>
      </c>
      <c r="AC466" s="16">
        <f t="shared" si="125"/>
        <v>1.9167000000000001</v>
      </c>
      <c r="AD466" s="16" t="str">
        <f t="shared" si="126"/>
        <v>—</v>
      </c>
      <c r="AE466" s="16">
        <f t="shared" si="127"/>
        <v>1.8266</v>
      </c>
      <c r="AF466" s="16">
        <f t="shared" si="128"/>
        <v>1.8181</v>
      </c>
      <c r="AG466" s="16">
        <f t="shared" si="129"/>
        <v>1.7364999999999999</v>
      </c>
      <c r="AH466" s="16" t="str">
        <f t="shared" si="130"/>
        <v>2B</v>
      </c>
      <c r="AI466" s="16">
        <f t="shared" si="131"/>
        <v>1.7569999999999999</v>
      </c>
      <c r="AJ466" s="16">
        <f t="shared" si="132"/>
        <v>1.788</v>
      </c>
      <c r="AK466" s="16">
        <f t="shared" si="133"/>
        <v>1.8291999999999999</v>
      </c>
      <c r="AL466" s="16">
        <f t="shared" si="134"/>
        <v>1.8403</v>
      </c>
      <c r="AM466" s="16">
        <f t="shared" si="135"/>
        <v>1.9375</v>
      </c>
      <c r="AR466" s="17"/>
      <c r="AS466" s="77"/>
    </row>
    <row r="467" spans="3:45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36"/>
        <v>0</v>
      </c>
      <c r="U467" s="16">
        <f t="shared" si="136"/>
        <v>0</v>
      </c>
      <c r="W467" s="16" t="str">
        <f t="shared" si="120"/>
        <v>115⁄16–6</v>
      </c>
      <c r="X467" s="16" t="str">
        <f t="shared" si="121"/>
        <v>UN</v>
      </c>
      <c r="Y467" s="16" t="str">
        <f t="shared" si="122"/>
        <v>3A</v>
      </c>
      <c r="Z467" s="16" t="str">
        <f>CONCATENATE(Table69[[#This Row],[Column1]]," ",Table69[[#This Row],[Column2]]," ",Table69[[#This Row],[Column3]])</f>
        <v>115⁄16–6 UN 3A</v>
      </c>
      <c r="AA467" s="16">
        <f t="shared" si="123"/>
        <v>0</v>
      </c>
      <c r="AB467" s="16">
        <f t="shared" si="124"/>
        <v>1.9375</v>
      </c>
      <c r="AC467" s="16">
        <f t="shared" si="125"/>
        <v>1.9193</v>
      </c>
      <c r="AD467" s="16" t="str">
        <f t="shared" si="126"/>
        <v>—</v>
      </c>
      <c r="AE467" s="16">
        <f t="shared" si="127"/>
        <v>1.8291999999999999</v>
      </c>
      <c r="AF467" s="16">
        <f t="shared" si="128"/>
        <v>1.8228</v>
      </c>
      <c r="AG467" s="16">
        <f t="shared" si="129"/>
        <v>1.7391000000000001</v>
      </c>
      <c r="AH467" s="16" t="str">
        <f t="shared" si="130"/>
        <v>3B</v>
      </c>
      <c r="AI467" s="16">
        <f t="shared" si="131"/>
        <v>1.7569999999999999</v>
      </c>
      <c r="AJ467" s="16">
        <f t="shared" si="132"/>
        <v>1.7770999999999999</v>
      </c>
      <c r="AK467" s="16">
        <f t="shared" si="133"/>
        <v>1.8291999999999999</v>
      </c>
      <c r="AL467" s="16">
        <f t="shared" si="134"/>
        <v>1.8374999999999999</v>
      </c>
      <c r="AM467" s="16">
        <f t="shared" si="135"/>
        <v>1.9375</v>
      </c>
      <c r="AR467" s="17"/>
      <c r="AS467" s="77"/>
    </row>
    <row r="468" spans="3:45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36"/>
        <v>115⁄16–8</v>
      </c>
      <c r="U468" s="16" t="str">
        <f t="shared" si="136"/>
        <v>UN</v>
      </c>
      <c r="W468" s="16" t="str">
        <f t="shared" si="120"/>
        <v>115⁄16–8</v>
      </c>
      <c r="X468" s="16" t="str">
        <f t="shared" si="121"/>
        <v>UN</v>
      </c>
      <c r="Y468" s="16" t="str">
        <f t="shared" si="122"/>
        <v>2A</v>
      </c>
      <c r="Z468" s="16" t="str">
        <f>CONCATENATE(Table69[[#This Row],[Column1]]," ",Table69[[#This Row],[Column2]]," ",Table69[[#This Row],[Column3]])</f>
        <v>115⁄16–8 UN 2A</v>
      </c>
      <c r="AA468" s="16">
        <f t="shared" si="123"/>
        <v>2.3E-3</v>
      </c>
      <c r="AB468" s="16">
        <f t="shared" si="124"/>
        <v>1.9352</v>
      </c>
      <c r="AC468" s="16">
        <f t="shared" si="125"/>
        <v>1.9201999999999999</v>
      </c>
      <c r="AD468" s="16" t="str">
        <f t="shared" si="126"/>
        <v>—</v>
      </c>
      <c r="AE468" s="16">
        <f t="shared" si="127"/>
        <v>1.8540000000000001</v>
      </c>
      <c r="AF468" s="16">
        <f t="shared" si="128"/>
        <v>1.8463000000000001</v>
      </c>
      <c r="AG468" s="16">
        <f t="shared" si="129"/>
        <v>1.7864</v>
      </c>
      <c r="AH468" s="16" t="str">
        <f t="shared" si="130"/>
        <v>2B</v>
      </c>
      <c r="AI468" s="16">
        <f t="shared" si="131"/>
        <v>1.802</v>
      </c>
      <c r="AJ468" s="16">
        <f t="shared" si="132"/>
        <v>1.827</v>
      </c>
      <c r="AK468" s="16">
        <f t="shared" si="133"/>
        <v>1.8563000000000001</v>
      </c>
      <c r="AL468" s="16">
        <f t="shared" si="134"/>
        <v>1.8663000000000001</v>
      </c>
      <c r="AM468" s="16">
        <f t="shared" si="135"/>
        <v>1.9375</v>
      </c>
      <c r="AR468" s="17"/>
      <c r="AS468" s="77"/>
    </row>
    <row r="469" spans="3:45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36"/>
        <v>0</v>
      </c>
      <c r="U469" s="16">
        <f t="shared" si="136"/>
        <v>0</v>
      </c>
      <c r="W469" s="16" t="str">
        <f t="shared" si="120"/>
        <v>115⁄16–8</v>
      </c>
      <c r="X469" s="16" t="str">
        <f t="shared" si="121"/>
        <v>UN</v>
      </c>
      <c r="Y469" s="16" t="str">
        <f t="shared" si="122"/>
        <v>3A</v>
      </c>
      <c r="Z469" s="16" t="str">
        <f>CONCATENATE(Table69[[#This Row],[Column1]]," ",Table69[[#This Row],[Column2]]," ",Table69[[#This Row],[Column3]])</f>
        <v>115⁄16–8 UN 3A</v>
      </c>
      <c r="AA469" s="16">
        <f t="shared" si="123"/>
        <v>0</v>
      </c>
      <c r="AB469" s="16">
        <f t="shared" si="124"/>
        <v>1.9375</v>
      </c>
      <c r="AC469" s="16">
        <f t="shared" si="125"/>
        <v>1.9225000000000001</v>
      </c>
      <c r="AD469" s="16" t="str">
        <f t="shared" si="126"/>
        <v>—</v>
      </c>
      <c r="AE469" s="16">
        <f t="shared" si="127"/>
        <v>1.8563000000000001</v>
      </c>
      <c r="AF469" s="16">
        <f t="shared" si="128"/>
        <v>1.8505</v>
      </c>
      <c r="AG469" s="16">
        <f t="shared" si="129"/>
        <v>1.7887</v>
      </c>
      <c r="AH469" s="16" t="str">
        <f t="shared" si="130"/>
        <v>3B</v>
      </c>
      <c r="AI469" s="16">
        <f t="shared" si="131"/>
        <v>1.802</v>
      </c>
      <c r="AJ469" s="16">
        <f t="shared" si="132"/>
        <v>1.8171999999999999</v>
      </c>
      <c r="AK469" s="16">
        <f t="shared" si="133"/>
        <v>1.8563000000000001</v>
      </c>
      <c r="AL469" s="16">
        <f t="shared" si="134"/>
        <v>1.8637999999999999</v>
      </c>
      <c r="AM469" s="16">
        <f t="shared" si="135"/>
        <v>1.9375</v>
      </c>
      <c r="AR469" s="17"/>
      <c r="AS469" s="77"/>
    </row>
    <row r="470" spans="3:45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36"/>
        <v>115⁄16–12</v>
      </c>
      <c r="U470" s="16" t="str">
        <f t="shared" si="136"/>
        <v>UN</v>
      </c>
      <c r="W470" s="16" t="str">
        <f t="shared" si="120"/>
        <v>115⁄16–12</v>
      </c>
      <c r="X470" s="16" t="str">
        <f t="shared" si="121"/>
        <v>UN</v>
      </c>
      <c r="Y470" s="16" t="str">
        <f t="shared" si="122"/>
        <v>2A</v>
      </c>
      <c r="Z470" s="16" t="str">
        <f>CONCATENATE(Table69[[#This Row],[Column1]]," ",Table69[[#This Row],[Column2]]," ",Table69[[#This Row],[Column3]])</f>
        <v>115⁄16–12 UN 2A</v>
      </c>
      <c r="AA470" s="16">
        <f t="shared" si="123"/>
        <v>1.8E-3</v>
      </c>
      <c r="AB470" s="16">
        <f t="shared" si="124"/>
        <v>1.9357</v>
      </c>
      <c r="AC470" s="16">
        <f t="shared" si="125"/>
        <v>1.9242999999999999</v>
      </c>
      <c r="AD470" s="16" t="str">
        <f t="shared" si="126"/>
        <v>—</v>
      </c>
      <c r="AE470" s="16">
        <f t="shared" si="127"/>
        <v>1.8815999999999999</v>
      </c>
      <c r="AF470" s="16">
        <f t="shared" si="128"/>
        <v>1.8754999999999999</v>
      </c>
      <c r="AG470" s="16">
        <f t="shared" si="129"/>
        <v>1.8365</v>
      </c>
      <c r="AH470" s="16" t="str">
        <f t="shared" si="130"/>
        <v>2B</v>
      </c>
      <c r="AI470" s="16">
        <f t="shared" si="131"/>
        <v>1.847</v>
      </c>
      <c r="AJ470" s="16">
        <f t="shared" si="132"/>
        <v>1.865</v>
      </c>
      <c r="AK470" s="16">
        <f t="shared" si="133"/>
        <v>1.8834</v>
      </c>
      <c r="AL470" s="16">
        <f t="shared" si="134"/>
        <v>1.8913</v>
      </c>
      <c r="AM470" s="16">
        <f t="shared" si="135"/>
        <v>1.9375</v>
      </c>
      <c r="AR470" s="17"/>
      <c r="AS470" s="77"/>
    </row>
    <row r="471" spans="3:45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36"/>
        <v>0</v>
      </c>
      <c r="U471" s="16">
        <f t="shared" si="136"/>
        <v>0</v>
      </c>
      <c r="W471" s="16" t="str">
        <f t="shared" si="120"/>
        <v>115⁄16–12</v>
      </c>
      <c r="X471" s="16" t="str">
        <f t="shared" si="121"/>
        <v>UN</v>
      </c>
      <c r="Y471" s="16" t="str">
        <f t="shared" si="122"/>
        <v>3A</v>
      </c>
      <c r="Z471" s="16" t="str">
        <f>CONCATENATE(Table69[[#This Row],[Column1]]," ",Table69[[#This Row],[Column2]]," ",Table69[[#This Row],[Column3]])</f>
        <v>115⁄16–12 UN 3A</v>
      </c>
      <c r="AA471" s="16">
        <f t="shared" si="123"/>
        <v>0</v>
      </c>
      <c r="AB471" s="16">
        <f t="shared" si="124"/>
        <v>1.9375</v>
      </c>
      <c r="AC471" s="16">
        <f t="shared" si="125"/>
        <v>1.9260999999999999</v>
      </c>
      <c r="AD471" s="16" t="str">
        <f t="shared" si="126"/>
        <v>—</v>
      </c>
      <c r="AE471" s="16">
        <f t="shared" si="127"/>
        <v>1.8834</v>
      </c>
      <c r="AF471" s="16">
        <f t="shared" si="128"/>
        <v>1.8789</v>
      </c>
      <c r="AG471" s="16">
        <f t="shared" si="129"/>
        <v>1.8383</v>
      </c>
      <c r="AH471" s="16" t="str">
        <f t="shared" si="130"/>
        <v>3B</v>
      </c>
      <c r="AI471" s="16">
        <f t="shared" si="131"/>
        <v>1.847</v>
      </c>
      <c r="AJ471" s="16">
        <f t="shared" si="132"/>
        <v>1.8573</v>
      </c>
      <c r="AK471" s="16">
        <f t="shared" si="133"/>
        <v>1.8834</v>
      </c>
      <c r="AL471" s="16">
        <f t="shared" si="134"/>
        <v>1.8893</v>
      </c>
      <c r="AM471" s="16">
        <f t="shared" si="135"/>
        <v>1.9375</v>
      </c>
      <c r="AR471" s="17"/>
      <c r="AS471" s="77"/>
    </row>
    <row r="472" spans="3:45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36"/>
        <v>115⁄16–16</v>
      </c>
      <c r="U472" s="16" t="str">
        <f t="shared" si="136"/>
        <v>UN</v>
      </c>
      <c r="W472" s="16" t="str">
        <f t="shared" si="120"/>
        <v>115⁄16–16</v>
      </c>
      <c r="X472" s="16" t="str">
        <f t="shared" si="121"/>
        <v>UN</v>
      </c>
      <c r="Y472" s="16" t="str">
        <f t="shared" si="122"/>
        <v>2A</v>
      </c>
      <c r="Z472" s="16" t="str">
        <f>CONCATENATE(Table69[[#This Row],[Column1]]," ",Table69[[#This Row],[Column2]]," ",Table69[[#This Row],[Column3]])</f>
        <v>115⁄16–16 UN 2A</v>
      </c>
      <c r="AA472" s="16">
        <f t="shared" si="123"/>
        <v>1.6000000000000001E-3</v>
      </c>
      <c r="AB472" s="16">
        <f t="shared" si="124"/>
        <v>1.9359</v>
      </c>
      <c r="AC472" s="16">
        <f t="shared" si="125"/>
        <v>1.9265000000000001</v>
      </c>
      <c r="AD472" s="16" t="str">
        <f t="shared" si="126"/>
        <v>—</v>
      </c>
      <c r="AE472" s="16">
        <f t="shared" si="127"/>
        <v>1.8953</v>
      </c>
      <c r="AF472" s="16">
        <f t="shared" si="128"/>
        <v>1.8898999999999999</v>
      </c>
      <c r="AG472" s="16">
        <f t="shared" si="129"/>
        <v>1.8613999999999999</v>
      </c>
      <c r="AH472" s="16" t="str">
        <f t="shared" si="130"/>
        <v>2B</v>
      </c>
      <c r="AI472" s="16">
        <f t="shared" si="131"/>
        <v>1.87</v>
      </c>
      <c r="AJ472" s="16">
        <f t="shared" si="132"/>
        <v>1.8839999999999999</v>
      </c>
      <c r="AK472" s="16">
        <f t="shared" si="133"/>
        <v>1.8969</v>
      </c>
      <c r="AL472" s="16">
        <f t="shared" si="134"/>
        <v>1.9038999999999999</v>
      </c>
      <c r="AM472" s="16">
        <f t="shared" si="135"/>
        <v>1.9375</v>
      </c>
      <c r="AR472" s="17"/>
      <c r="AS472" s="77"/>
    </row>
    <row r="473" spans="3:45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36"/>
        <v>0</v>
      </c>
      <c r="U473" s="16">
        <f t="shared" si="136"/>
        <v>0</v>
      </c>
      <c r="W473" s="16" t="str">
        <f t="shared" si="120"/>
        <v>115⁄16–16</v>
      </c>
      <c r="X473" s="16" t="str">
        <f t="shared" si="121"/>
        <v>UN</v>
      </c>
      <c r="Y473" s="16" t="str">
        <f t="shared" si="122"/>
        <v>3A</v>
      </c>
      <c r="Z473" s="16" t="str">
        <f>CONCATENATE(Table69[[#This Row],[Column1]]," ",Table69[[#This Row],[Column2]]," ",Table69[[#This Row],[Column3]])</f>
        <v>115⁄16–16 UN 3A</v>
      </c>
      <c r="AA473" s="16">
        <f t="shared" si="123"/>
        <v>0</v>
      </c>
      <c r="AB473" s="16">
        <f t="shared" si="124"/>
        <v>1.9375</v>
      </c>
      <c r="AC473" s="16">
        <f t="shared" si="125"/>
        <v>1.9280999999999999</v>
      </c>
      <c r="AD473" s="16" t="str">
        <f t="shared" si="126"/>
        <v>—</v>
      </c>
      <c r="AE473" s="16">
        <f t="shared" si="127"/>
        <v>1.8969</v>
      </c>
      <c r="AF473" s="16">
        <f t="shared" si="128"/>
        <v>1.8929</v>
      </c>
      <c r="AG473" s="16">
        <f t="shared" si="129"/>
        <v>1.863</v>
      </c>
      <c r="AH473" s="16" t="str">
        <f t="shared" si="130"/>
        <v>3B</v>
      </c>
      <c r="AI473" s="16">
        <f t="shared" si="131"/>
        <v>1.87</v>
      </c>
      <c r="AJ473" s="16">
        <f t="shared" si="132"/>
        <v>1.8783000000000001</v>
      </c>
      <c r="AK473" s="16">
        <f t="shared" si="133"/>
        <v>1.8969</v>
      </c>
      <c r="AL473" s="16">
        <f t="shared" si="134"/>
        <v>1.9020999999999999</v>
      </c>
      <c r="AM473" s="16">
        <f t="shared" si="135"/>
        <v>1.9375</v>
      </c>
      <c r="AR473" s="17"/>
      <c r="AS473" s="77"/>
    </row>
    <row r="474" spans="3:45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36"/>
        <v>115⁄16–20</v>
      </c>
      <c r="U474" s="16" t="str">
        <f t="shared" si="136"/>
        <v>UN</v>
      </c>
      <c r="W474" s="16" t="str">
        <f t="shared" si="120"/>
        <v>115⁄16–20</v>
      </c>
      <c r="X474" s="16" t="str">
        <f t="shared" si="121"/>
        <v>UN</v>
      </c>
      <c r="Y474" s="16" t="str">
        <f t="shared" si="122"/>
        <v>2A</v>
      </c>
      <c r="Z474" s="16" t="str">
        <f>CONCATENATE(Table69[[#This Row],[Column1]]," ",Table69[[#This Row],[Column2]]," ",Table69[[#This Row],[Column3]])</f>
        <v>115⁄16–20 UN 2A</v>
      </c>
      <c r="AA474" s="16">
        <f t="shared" si="123"/>
        <v>1.5E-3</v>
      </c>
      <c r="AB474" s="16">
        <f t="shared" si="124"/>
        <v>1.9359999999999999</v>
      </c>
      <c r="AC474" s="16">
        <f t="shared" si="125"/>
        <v>1.9278999999999999</v>
      </c>
      <c r="AD474" s="16" t="str">
        <f t="shared" si="126"/>
        <v>—</v>
      </c>
      <c r="AE474" s="16">
        <f t="shared" si="127"/>
        <v>1.9035</v>
      </c>
      <c r="AF474" s="16">
        <f t="shared" si="128"/>
        <v>1.8986000000000001</v>
      </c>
      <c r="AG474" s="16">
        <f t="shared" si="129"/>
        <v>1.8765000000000001</v>
      </c>
      <c r="AH474" s="16" t="str">
        <f t="shared" si="130"/>
        <v>2B</v>
      </c>
      <c r="AI474" s="16">
        <f t="shared" si="131"/>
        <v>1.883</v>
      </c>
      <c r="AJ474" s="16">
        <f t="shared" si="132"/>
        <v>1.895</v>
      </c>
      <c r="AK474" s="16">
        <f t="shared" si="133"/>
        <v>1.905</v>
      </c>
      <c r="AL474" s="16">
        <f t="shared" si="134"/>
        <v>1.9114</v>
      </c>
      <c r="AM474" s="16">
        <f t="shared" si="135"/>
        <v>1.9375</v>
      </c>
      <c r="AR474" s="17"/>
      <c r="AS474" s="77"/>
    </row>
    <row r="475" spans="3:45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si="136"/>
        <v>0</v>
      </c>
      <c r="U475" s="16">
        <f t="shared" si="136"/>
        <v>0</v>
      </c>
      <c r="W475" s="16" t="str">
        <f t="shared" si="120"/>
        <v>115⁄16–20</v>
      </c>
      <c r="X475" s="16" t="str">
        <f t="shared" si="121"/>
        <v>UN</v>
      </c>
      <c r="Y475" s="16" t="str">
        <f t="shared" si="122"/>
        <v>3A</v>
      </c>
      <c r="Z475" s="16" t="str">
        <f>CONCATENATE(Table69[[#This Row],[Column1]]," ",Table69[[#This Row],[Column2]]," ",Table69[[#This Row],[Column3]])</f>
        <v>115⁄16–20 UN 3A</v>
      </c>
      <c r="AA475" s="16">
        <f t="shared" si="123"/>
        <v>0</v>
      </c>
      <c r="AB475" s="16">
        <f t="shared" si="124"/>
        <v>1.9375</v>
      </c>
      <c r="AC475" s="16">
        <f t="shared" si="125"/>
        <v>1.9294</v>
      </c>
      <c r="AD475" s="16" t="str">
        <f t="shared" si="126"/>
        <v>—</v>
      </c>
      <c r="AE475" s="16">
        <f t="shared" si="127"/>
        <v>1.905</v>
      </c>
      <c r="AF475" s="16">
        <f t="shared" si="128"/>
        <v>1.9013</v>
      </c>
      <c r="AG475" s="16">
        <f t="shared" si="129"/>
        <v>1.8779999999999999</v>
      </c>
      <c r="AH475" s="16" t="str">
        <f t="shared" si="130"/>
        <v>3B</v>
      </c>
      <c r="AI475" s="16">
        <f t="shared" si="131"/>
        <v>1.883</v>
      </c>
      <c r="AJ475" s="16">
        <f t="shared" si="132"/>
        <v>1.8912</v>
      </c>
      <c r="AK475" s="16">
        <f t="shared" si="133"/>
        <v>1.905</v>
      </c>
      <c r="AL475" s="16">
        <f t="shared" si="134"/>
        <v>1.9097999999999999</v>
      </c>
      <c r="AM475" s="16">
        <f t="shared" si="135"/>
        <v>1.9375</v>
      </c>
      <c r="AR475" s="17"/>
      <c r="AS475" s="77"/>
    </row>
    <row r="476" spans="3:45" x14ac:dyDescent="0.25">
      <c r="C476" s="16" t="s">
        <v>794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36"/>
        <v>2–41⁄2</v>
      </c>
      <c r="U476" s="16" t="str">
        <f t="shared" si="136"/>
        <v>UNC</v>
      </c>
      <c r="W476" s="16" t="str">
        <f t="shared" si="120"/>
        <v>2–41⁄2</v>
      </c>
      <c r="X476" s="16" t="str">
        <f t="shared" si="121"/>
        <v>UNC</v>
      </c>
      <c r="Y476" s="16" t="str">
        <f t="shared" si="122"/>
        <v>1A</v>
      </c>
      <c r="Z476" s="16" t="str">
        <f>CONCATENATE(Table69[[#This Row],[Column1]]," ",Table69[[#This Row],[Column2]]," ",Table69[[#This Row],[Column3]])</f>
        <v>2–41⁄2 UNC 1A</v>
      </c>
      <c r="AA476" s="16">
        <f t="shared" si="123"/>
        <v>2.8999999999999998E-3</v>
      </c>
      <c r="AB476" s="16">
        <f t="shared" si="124"/>
        <v>1.9971000000000001</v>
      </c>
      <c r="AC476" s="16">
        <f t="shared" si="125"/>
        <v>1.9641</v>
      </c>
      <c r="AD476" s="16" t="str">
        <f t="shared" si="126"/>
        <v>—</v>
      </c>
      <c r="AE476" s="16">
        <f t="shared" si="127"/>
        <v>1.8528</v>
      </c>
      <c r="AF476" s="16">
        <f t="shared" si="128"/>
        <v>1.8385</v>
      </c>
      <c r="AG476" s="16">
        <f t="shared" si="129"/>
        <v>1.7323999999999999</v>
      </c>
      <c r="AH476" s="16" t="str">
        <f t="shared" si="130"/>
        <v>1B</v>
      </c>
      <c r="AI476" s="16">
        <f t="shared" si="131"/>
        <v>1.7589999999999999</v>
      </c>
      <c r="AJ476" s="16">
        <f t="shared" si="132"/>
        <v>1.7949999999999999</v>
      </c>
      <c r="AK476" s="16">
        <f t="shared" si="133"/>
        <v>1.8556999999999999</v>
      </c>
      <c r="AL476" s="16">
        <f t="shared" si="134"/>
        <v>1.8743000000000001</v>
      </c>
      <c r="AM476" s="16">
        <f t="shared" si="135"/>
        <v>2</v>
      </c>
      <c r="AR476" s="17"/>
      <c r="AS476" s="77"/>
    </row>
    <row r="477" spans="3:45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36"/>
        <v>0</v>
      </c>
      <c r="U477" s="16">
        <f t="shared" si="136"/>
        <v>0</v>
      </c>
      <c r="W477" s="16" t="str">
        <f t="shared" si="120"/>
        <v>2–41⁄2</v>
      </c>
      <c r="X477" s="16" t="str">
        <f t="shared" si="121"/>
        <v>UNC</v>
      </c>
      <c r="Y477" s="16" t="str">
        <f t="shared" si="122"/>
        <v>2A</v>
      </c>
      <c r="Z477" s="16" t="str">
        <f>CONCATENATE(Table69[[#This Row],[Column1]]," ",Table69[[#This Row],[Column2]]," ",Table69[[#This Row],[Column3]])</f>
        <v>2–41⁄2 UNC 2A</v>
      </c>
      <c r="AA477" s="16">
        <f t="shared" si="123"/>
        <v>2.8999999999999998E-3</v>
      </c>
      <c r="AB477" s="16">
        <f t="shared" si="124"/>
        <v>1.9971000000000001</v>
      </c>
      <c r="AC477" s="16">
        <f t="shared" si="125"/>
        <v>1.9751000000000001</v>
      </c>
      <c r="AD477" s="16">
        <f t="shared" si="126"/>
        <v>1.9641</v>
      </c>
      <c r="AE477" s="16">
        <f t="shared" si="127"/>
        <v>1.8528</v>
      </c>
      <c r="AF477" s="16">
        <f t="shared" si="128"/>
        <v>1.8432999999999999</v>
      </c>
      <c r="AG477" s="16">
        <f t="shared" si="129"/>
        <v>1.7323999999999999</v>
      </c>
      <c r="AH477" s="16" t="str">
        <f t="shared" si="130"/>
        <v>2B</v>
      </c>
      <c r="AI477" s="16">
        <f t="shared" si="131"/>
        <v>1.7589999999999999</v>
      </c>
      <c r="AJ477" s="16">
        <f t="shared" si="132"/>
        <v>1.7949999999999999</v>
      </c>
      <c r="AK477" s="16">
        <f t="shared" si="133"/>
        <v>1.8556999999999999</v>
      </c>
      <c r="AL477" s="16">
        <f t="shared" si="134"/>
        <v>1.8681000000000001</v>
      </c>
      <c r="AM477" s="16">
        <f t="shared" si="135"/>
        <v>2</v>
      </c>
      <c r="AR477" s="17"/>
      <c r="AS477" s="77"/>
    </row>
    <row r="478" spans="3:45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36"/>
        <v>0</v>
      </c>
      <c r="U478" s="16">
        <f t="shared" si="136"/>
        <v>0</v>
      </c>
      <c r="W478" s="16" t="str">
        <f t="shared" si="120"/>
        <v>2–41⁄2</v>
      </c>
      <c r="X478" s="16" t="str">
        <f t="shared" si="121"/>
        <v>UNC</v>
      </c>
      <c r="Y478" s="16" t="str">
        <f t="shared" si="122"/>
        <v>3A</v>
      </c>
      <c r="Z478" s="16" t="str">
        <f>CONCATENATE(Table69[[#This Row],[Column1]]," ",Table69[[#This Row],[Column2]]," ",Table69[[#This Row],[Column3]])</f>
        <v>2–41⁄2 UNC 3A</v>
      </c>
      <c r="AA478" s="16">
        <f t="shared" si="123"/>
        <v>0</v>
      </c>
      <c r="AB478" s="16">
        <f t="shared" si="124"/>
        <v>2</v>
      </c>
      <c r="AC478" s="16">
        <f t="shared" si="125"/>
        <v>1.978</v>
      </c>
      <c r="AD478" s="16" t="str">
        <f t="shared" si="126"/>
        <v>—</v>
      </c>
      <c r="AE478" s="16">
        <f t="shared" si="127"/>
        <v>1.8556999999999999</v>
      </c>
      <c r="AF478" s="16">
        <f t="shared" si="128"/>
        <v>1.8486</v>
      </c>
      <c r="AG478" s="16">
        <f t="shared" si="129"/>
        <v>1.7353000000000001</v>
      </c>
      <c r="AH478" s="16" t="str">
        <f t="shared" si="130"/>
        <v>3B</v>
      </c>
      <c r="AI478" s="16">
        <f t="shared" si="131"/>
        <v>1.7589999999999999</v>
      </c>
      <c r="AJ478" s="16">
        <f t="shared" si="132"/>
        <v>1.7861</v>
      </c>
      <c r="AK478" s="16">
        <f t="shared" si="133"/>
        <v>1.8556999999999999</v>
      </c>
      <c r="AL478" s="16">
        <f t="shared" si="134"/>
        <v>1.865</v>
      </c>
      <c r="AM478" s="16">
        <f t="shared" si="135"/>
        <v>2</v>
      </c>
      <c r="AR478" s="17"/>
      <c r="AS478" s="77"/>
    </row>
    <row r="479" spans="3:45" x14ac:dyDescent="0.25">
      <c r="C479" s="16" t="s">
        <v>795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36"/>
        <v>2–6</v>
      </c>
      <c r="U479" s="16" t="str">
        <f t="shared" si="136"/>
        <v>UN</v>
      </c>
      <c r="W479" s="16" t="str">
        <f t="shared" si="120"/>
        <v>2–6</v>
      </c>
      <c r="X479" s="16" t="str">
        <f t="shared" si="121"/>
        <v>UN</v>
      </c>
      <c r="Y479" s="16" t="str">
        <f t="shared" si="122"/>
        <v>2A</v>
      </c>
      <c r="Z479" s="16" t="str">
        <f>CONCATENATE(Table69[[#This Row],[Column1]]," ",Table69[[#This Row],[Column2]]," ",Table69[[#This Row],[Column3]])</f>
        <v>2–6 UN 2A</v>
      </c>
      <c r="AA479" s="16">
        <f t="shared" si="123"/>
        <v>2.5999999999999999E-3</v>
      </c>
      <c r="AB479" s="16">
        <f t="shared" si="124"/>
        <v>1.9974000000000001</v>
      </c>
      <c r="AC479" s="16">
        <f t="shared" si="125"/>
        <v>1.9792000000000001</v>
      </c>
      <c r="AD479" s="16" t="str">
        <f t="shared" si="126"/>
        <v>—</v>
      </c>
      <c r="AE479" s="16">
        <f t="shared" si="127"/>
        <v>1.8891</v>
      </c>
      <c r="AF479" s="16">
        <f t="shared" si="128"/>
        <v>1.8805000000000001</v>
      </c>
      <c r="AG479" s="16">
        <f t="shared" si="129"/>
        <v>1.7989999999999999</v>
      </c>
      <c r="AH479" s="16" t="str">
        <f t="shared" si="130"/>
        <v>2B</v>
      </c>
      <c r="AI479" s="16">
        <f t="shared" si="131"/>
        <v>1.82</v>
      </c>
      <c r="AJ479" s="16">
        <f t="shared" si="132"/>
        <v>1.85</v>
      </c>
      <c r="AK479" s="16">
        <f t="shared" si="133"/>
        <v>1.8916999999999999</v>
      </c>
      <c r="AL479" s="16">
        <f t="shared" si="134"/>
        <v>1.9028</v>
      </c>
      <c r="AM479" s="16">
        <f t="shared" si="135"/>
        <v>2</v>
      </c>
      <c r="AR479" s="17"/>
      <c r="AS479" s="77"/>
    </row>
    <row r="480" spans="3:45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36"/>
        <v>0</v>
      </c>
      <c r="U480" s="16">
        <f t="shared" si="136"/>
        <v>0</v>
      </c>
      <c r="W480" s="16" t="str">
        <f t="shared" si="120"/>
        <v>2–6</v>
      </c>
      <c r="X480" s="16" t="str">
        <f t="shared" si="121"/>
        <v>UN</v>
      </c>
      <c r="Y480" s="16" t="str">
        <f t="shared" si="122"/>
        <v>3A</v>
      </c>
      <c r="Z480" s="16" t="str">
        <f>CONCATENATE(Table69[[#This Row],[Column1]]," ",Table69[[#This Row],[Column2]]," ",Table69[[#This Row],[Column3]])</f>
        <v>2–6 UN 3A</v>
      </c>
      <c r="AA480" s="16">
        <f t="shared" si="123"/>
        <v>0</v>
      </c>
      <c r="AB480" s="16">
        <f t="shared" si="124"/>
        <v>2</v>
      </c>
      <c r="AC480" s="16">
        <f t="shared" si="125"/>
        <v>1.9818</v>
      </c>
      <c r="AD480" s="16" t="str">
        <f t="shared" si="126"/>
        <v>—</v>
      </c>
      <c r="AE480" s="16">
        <f t="shared" si="127"/>
        <v>1.8916999999999999</v>
      </c>
      <c r="AF480" s="16">
        <f t="shared" si="128"/>
        <v>1.8853</v>
      </c>
      <c r="AG480" s="16">
        <f t="shared" si="129"/>
        <v>1.8016000000000001</v>
      </c>
      <c r="AH480" s="16" t="str">
        <f t="shared" si="130"/>
        <v>3B</v>
      </c>
      <c r="AI480" s="16">
        <f t="shared" si="131"/>
        <v>1.82</v>
      </c>
      <c r="AJ480" s="16">
        <f t="shared" si="132"/>
        <v>1.8395999999999999</v>
      </c>
      <c r="AK480" s="16">
        <f t="shared" si="133"/>
        <v>1.8916999999999999</v>
      </c>
      <c r="AL480" s="16">
        <f t="shared" si="134"/>
        <v>1.9</v>
      </c>
      <c r="AM480" s="16">
        <f t="shared" si="135"/>
        <v>2</v>
      </c>
      <c r="AR480" s="17"/>
      <c r="AS480" s="77"/>
    </row>
    <row r="481" spans="3:45" x14ac:dyDescent="0.25">
      <c r="C481" s="16" t="s">
        <v>796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36"/>
        <v>2–8</v>
      </c>
      <c r="U481" s="16" t="str">
        <f t="shared" si="136"/>
        <v>UN</v>
      </c>
      <c r="W481" s="16" t="str">
        <f t="shared" si="120"/>
        <v>2–8</v>
      </c>
      <c r="X481" s="16" t="str">
        <f t="shared" si="121"/>
        <v>UN</v>
      </c>
      <c r="Y481" s="16" t="str">
        <f t="shared" si="122"/>
        <v>2A</v>
      </c>
      <c r="Z481" s="16" t="str">
        <f>CONCATENATE(Table69[[#This Row],[Column1]]," ",Table69[[#This Row],[Column2]]," ",Table69[[#This Row],[Column3]])</f>
        <v>2–8 UN 2A</v>
      </c>
      <c r="AA481" s="16">
        <f t="shared" si="123"/>
        <v>2.3E-3</v>
      </c>
      <c r="AB481" s="16">
        <f t="shared" si="124"/>
        <v>1.9977</v>
      </c>
      <c r="AC481" s="16">
        <f t="shared" si="125"/>
        <v>1.9826999999999999</v>
      </c>
      <c r="AD481" s="16">
        <f t="shared" si="126"/>
        <v>1.9752000000000001</v>
      </c>
      <c r="AE481" s="16">
        <f t="shared" si="127"/>
        <v>1.9165000000000001</v>
      </c>
      <c r="AF481" s="16">
        <f t="shared" si="128"/>
        <v>1.9087000000000001</v>
      </c>
      <c r="AG481" s="16">
        <f t="shared" si="129"/>
        <v>1.8489</v>
      </c>
      <c r="AH481" s="16" t="str">
        <f t="shared" si="130"/>
        <v>2B</v>
      </c>
      <c r="AI481" s="16">
        <f t="shared" si="131"/>
        <v>1.865</v>
      </c>
      <c r="AJ481" s="16">
        <f t="shared" si="132"/>
        <v>1.89</v>
      </c>
      <c r="AK481" s="16">
        <f t="shared" si="133"/>
        <v>1.9188000000000001</v>
      </c>
      <c r="AL481" s="16">
        <f t="shared" si="134"/>
        <v>1.9289000000000001</v>
      </c>
      <c r="AM481" s="16">
        <f t="shared" si="135"/>
        <v>2</v>
      </c>
      <c r="AR481" s="17"/>
      <c r="AS481" s="77"/>
    </row>
    <row r="482" spans="3:45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36"/>
        <v>0</v>
      </c>
      <c r="U482" s="16">
        <f t="shared" si="136"/>
        <v>0</v>
      </c>
      <c r="W482" s="16" t="str">
        <f t="shared" si="120"/>
        <v>2–8</v>
      </c>
      <c r="X482" s="16" t="str">
        <f t="shared" si="121"/>
        <v>UN</v>
      </c>
      <c r="Y482" s="16" t="str">
        <f t="shared" si="122"/>
        <v>3A</v>
      </c>
      <c r="Z482" s="16" t="str">
        <f>CONCATENATE(Table69[[#This Row],[Column1]]," ",Table69[[#This Row],[Column2]]," ",Table69[[#This Row],[Column3]])</f>
        <v>2–8 UN 3A</v>
      </c>
      <c r="AA482" s="16">
        <f t="shared" si="123"/>
        <v>0</v>
      </c>
      <c r="AB482" s="16">
        <f t="shared" si="124"/>
        <v>2</v>
      </c>
      <c r="AC482" s="16">
        <f t="shared" si="125"/>
        <v>1.9850000000000001</v>
      </c>
      <c r="AD482" s="16" t="str">
        <f t="shared" si="126"/>
        <v>—</v>
      </c>
      <c r="AE482" s="16">
        <f t="shared" si="127"/>
        <v>1.9188000000000001</v>
      </c>
      <c r="AF482" s="16">
        <f t="shared" si="128"/>
        <v>1.913</v>
      </c>
      <c r="AG482" s="16">
        <f t="shared" si="129"/>
        <v>1.8512</v>
      </c>
      <c r="AH482" s="16" t="str">
        <f t="shared" si="130"/>
        <v>3B</v>
      </c>
      <c r="AI482" s="16">
        <f t="shared" si="131"/>
        <v>1.865</v>
      </c>
      <c r="AJ482" s="16">
        <f t="shared" si="132"/>
        <v>1.8796999999999999</v>
      </c>
      <c r="AK482" s="16">
        <f t="shared" si="133"/>
        <v>1.9188000000000001</v>
      </c>
      <c r="AL482" s="16">
        <f t="shared" si="134"/>
        <v>1.9263999999999999</v>
      </c>
      <c r="AM482" s="16">
        <f t="shared" si="135"/>
        <v>2</v>
      </c>
      <c r="AR482" s="17"/>
      <c r="AS482" s="77"/>
    </row>
    <row r="483" spans="3:45" x14ac:dyDescent="0.25">
      <c r="C483" s="16" t="s">
        <v>797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36"/>
        <v>2–10</v>
      </c>
      <c r="U483" s="16" t="str">
        <f t="shared" si="136"/>
        <v>UNS</v>
      </c>
      <c r="W483" s="16" t="str">
        <f t="shared" si="120"/>
        <v>2–10</v>
      </c>
      <c r="X483" s="16" t="str">
        <f t="shared" si="121"/>
        <v>UNS</v>
      </c>
      <c r="Y483" s="16" t="str">
        <f t="shared" si="122"/>
        <v>2A</v>
      </c>
      <c r="Z483" s="16" t="str">
        <f>CONCATENATE(Table69[[#This Row],[Column1]]," ",Table69[[#This Row],[Column2]]," ",Table69[[#This Row],[Column3]])</f>
        <v>2–10 UNS 2A</v>
      </c>
      <c r="AA483" s="16">
        <f t="shared" si="123"/>
        <v>2E-3</v>
      </c>
      <c r="AB483" s="16">
        <f t="shared" si="124"/>
        <v>1.998</v>
      </c>
      <c r="AC483" s="16">
        <f t="shared" si="125"/>
        <v>1.9851000000000001</v>
      </c>
      <c r="AD483" s="16" t="str">
        <f t="shared" si="126"/>
        <v>—</v>
      </c>
      <c r="AE483" s="16">
        <f t="shared" si="127"/>
        <v>1.9330000000000001</v>
      </c>
      <c r="AF483" s="16">
        <f t="shared" si="128"/>
        <v>1.9265000000000001</v>
      </c>
      <c r="AG483" s="16">
        <f t="shared" si="129"/>
        <v>1.879</v>
      </c>
      <c r="AH483" s="16" t="str">
        <f t="shared" si="130"/>
        <v>2B</v>
      </c>
      <c r="AI483" s="16">
        <f t="shared" si="131"/>
        <v>1.8919999999999999</v>
      </c>
      <c r="AJ483" s="16">
        <f t="shared" si="132"/>
        <v>1.913</v>
      </c>
      <c r="AK483" s="16">
        <f t="shared" si="133"/>
        <v>1.9350000000000001</v>
      </c>
      <c r="AL483" s="16">
        <f t="shared" si="134"/>
        <v>1.9435</v>
      </c>
      <c r="AM483" s="16">
        <f t="shared" si="135"/>
        <v>2</v>
      </c>
      <c r="AR483" s="17"/>
      <c r="AS483" s="77"/>
    </row>
    <row r="484" spans="3:45" x14ac:dyDescent="0.25">
      <c r="C484" s="16" t="s">
        <v>798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36"/>
        <v>2–12</v>
      </c>
      <c r="U484" s="16" t="str">
        <f t="shared" si="136"/>
        <v>UN</v>
      </c>
      <c r="W484" s="16" t="str">
        <f t="shared" si="120"/>
        <v>2–12</v>
      </c>
      <c r="X484" s="16" t="str">
        <f t="shared" si="121"/>
        <v>UN</v>
      </c>
      <c r="Y484" s="16" t="str">
        <f t="shared" si="122"/>
        <v>2A</v>
      </c>
      <c r="Z484" s="16" t="str">
        <f>CONCATENATE(Table69[[#This Row],[Column1]]," ",Table69[[#This Row],[Column2]]," ",Table69[[#This Row],[Column3]])</f>
        <v>2–12 UN 2A</v>
      </c>
      <c r="AA484" s="16">
        <f t="shared" si="123"/>
        <v>1.8E-3</v>
      </c>
      <c r="AB484" s="16">
        <f t="shared" si="124"/>
        <v>1.9982</v>
      </c>
      <c r="AC484" s="16">
        <f t="shared" si="125"/>
        <v>1.9867999999999999</v>
      </c>
      <c r="AD484" s="16" t="str">
        <f t="shared" si="126"/>
        <v>—</v>
      </c>
      <c r="AE484" s="16">
        <f t="shared" si="127"/>
        <v>1.9440999999999999</v>
      </c>
      <c r="AF484" s="16">
        <f t="shared" si="128"/>
        <v>1.9379999999999999</v>
      </c>
      <c r="AG484" s="16">
        <f t="shared" si="129"/>
        <v>1.899</v>
      </c>
      <c r="AH484" s="16" t="str">
        <f t="shared" si="130"/>
        <v>2B</v>
      </c>
      <c r="AI484" s="16">
        <f t="shared" si="131"/>
        <v>1.91</v>
      </c>
      <c r="AJ484" s="16">
        <f t="shared" si="132"/>
        <v>1.9279999999999999</v>
      </c>
      <c r="AK484" s="16">
        <f t="shared" si="133"/>
        <v>1.9459</v>
      </c>
      <c r="AL484" s="16">
        <f t="shared" si="134"/>
        <v>1.9538</v>
      </c>
      <c r="AM484" s="16">
        <f t="shared" si="135"/>
        <v>2</v>
      </c>
      <c r="AR484" s="17"/>
      <c r="AS484" s="77"/>
    </row>
    <row r="485" spans="3:45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36"/>
        <v>0</v>
      </c>
      <c r="U485" s="16">
        <f t="shared" si="136"/>
        <v>0</v>
      </c>
      <c r="W485" s="16" t="str">
        <f t="shared" si="120"/>
        <v>2–12</v>
      </c>
      <c r="X485" s="16" t="str">
        <f t="shared" si="121"/>
        <v>UN</v>
      </c>
      <c r="Y485" s="16" t="str">
        <f t="shared" si="122"/>
        <v>3A</v>
      </c>
      <c r="Z485" s="16" t="str">
        <f>CONCATENATE(Table69[[#This Row],[Column1]]," ",Table69[[#This Row],[Column2]]," ",Table69[[#This Row],[Column3]])</f>
        <v>2–12 UN 3A</v>
      </c>
      <c r="AA485" s="16">
        <f t="shared" si="123"/>
        <v>0</v>
      </c>
      <c r="AB485" s="16">
        <f t="shared" si="124"/>
        <v>2</v>
      </c>
      <c r="AC485" s="16">
        <f t="shared" si="125"/>
        <v>1.9885999999999999</v>
      </c>
      <c r="AD485" s="16" t="str">
        <f t="shared" si="126"/>
        <v>—</v>
      </c>
      <c r="AE485" s="16">
        <f t="shared" si="127"/>
        <v>1.9459</v>
      </c>
      <c r="AF485" s="16">
        <f t="shared" si="128"/>
        <v>1.9414</v>
      </c>
      <c r="AG485" s="16">
        <f t="shared" si="129"/>
        <v>1.9008</v>
      </c>
      <c r="AH485" s="16" t="str">
        <f t="shared" si="130"/>
        <v>3B</v>
      </c>
      <c r="AI485" s="16">
        <f t="shared" si="131"/>
        <v>1.91</v>
      </c>
      <c r="AJ485" s="16">
        <f t="shared" si="132"/>
        <v>1.9198</v>
      </c>
      <c r="AK485" s="16">
        <f t="shared" si="133"/>
        <v>1.9459</v>
      </c>
      <c r="AL485" s="16">
        <f t="shared" si="134"/>
        <v>1.9518</v>
      </c>
      <c r="AM485" s="16">
        <f t="shared" si="135"/>
        <v>2</v>
      </c>
      <c r="AR485" s="17"/>
      <c r="AS485" s="77"/>
    </row>
    <row r="486" spans="3:45" x14ac:dyDescent="0.25">
      <c r="C486" s="16" t="s">
        <v>799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36"/>
        <v>2–14</v>
      </c>
      <c r="U486" s="16" t="str">
        <f t="shared" si="136"/>
        <v>UNS</v>
      </c>
      <c r="W486" s="16" t="str">
        <f t="shared" si="120"/>
        <v>2–14</v>
      </c>
      <c r="X486" s="16" t="str">
        <f t="shared" si="121"/>
        <v>UNS</v>
      </c>
      <c r="Y486" s="16" t="str">
        <f t="shared" si="122"/>
        <v>2A</v>
      </c>
      <c r="Z486" s="16" t="str">
        <f>CONCATENATE(Table69[[#This Row],[Column1]]," ",Table69[[#This Row],[Column2]]," ",Table69[[#This Row],[Column3]])</f>
        <v>2–14 UNS 2A</v>
      </c>
      <c r="AA486" s="16">
        <f t="shared" si="123"/>
        <v>1.6999999999999999E-3</v>
      </c>
      <c r="AB486" s="16">
        <f t="shared" si="124"/>
        <v>1.9983</v>
      </c>
      <c r="AC486" s="16">
        <f t="shared" si="125"/>
        <v>1.988</v>
      </c>
      <c r="AD486" s="16" t="str">
        <f t="shared" si="126"/>
        <v>—</v>
      </c>
      <c r="AE486" s="16">
        <f t="shared" si="127"/>
        <v>1.9519</v>
      </c>
      <c r="AF486" s="16">
        <f t="shared" si="128"/>
        <v>1.9461999999999999</v>
      </c>
      <c r="AG486" s="16">
        <f t="shared" si="129"/>
        <v>1.9133</v>
      </c>
      <c r="AH486" s="16" t="str">
        <f t="shared" si="130"/>
        <v>2B</v>
      </c>
      <c r="AI486" s="16">
        <f t="shared" si="131"/>
        <v>1.923</v>
      </c>
      <c r="AJ486" s="16">
        <f t="shared" si="132"/>
        <v>1.9379999999999999</v>
      </c>
      <c r="AK486" s="16">
        <f t="shared" si="133"/>
        <v>1.9536</v>
      </c>
      <c r="AL486" s="16">
        <f t="shared" si="134"/>
        <v>1.9610000000000001</v>
      </c>
      <c r="AM486" s="16">
        <f t="shared" si="135"/>
        <v>2</v>
      </c>
      <c r="AR486" s="17"/>
      <c r="AS486" s="77"/>
    </row>
    <row r="487" spans="3:45" x14ac:dyDescent="0.25">
      <c r="C487" s="16" t="s">
        <v>800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36"/>
        <v>2–16</v>
      </c>
      <c r="U487" s="16" t="str">
        <f t="shared" si="136"/>
        <v>UN</v>
      </c>
      <c r="W487" s="16" t="str">
        <f t="shared" si="120"/>
        <v>2–16</v>
      </c>
      <c r="X487" s="16" t="str">
        <f t="shared" si="121"/>
        <v>UN</v>
      </c>
      <c r="Y487" s="16" t="str">
        <f t="shared" si="122"/>
        <v>2A</v>
      </c>
      <c r="Z487" s="16" t="str">
        <f>CONCATENATE(Table69[[#This Row],[Column1]]," ",Table69[[#This Row],[Column2]]," ",Table69[[#This Row],[Column3]])</f>
        <v>2–16 UN 2A</v>
      </c>
      <c r="AA487" s="16">
        <f t="shared" si="123"/>
        <v>1.6000000000000001E-3</v>
      </c>
      <c r="AB487" s="16">
        <f t="shared" si="124"/>
        <v>1.9984</v>
      </c>
      <c r="AC487" s="16">
        <f t="shared" si="125"/>
        <v>1.9890000000000001</v>
      </c>
      <c r="AD487" s="16" t="str">
        <f t="shared" si="126"/>
        <v>—</v>
      </c>
      <c r="AE487" s="16">
        <f t="shared" si="127"/>
        <v>1.9578</v>
      </c>
      <c r="AF487" s="16">
        <f t="shared" si="128"/>
        <v>1.9523999999999999</v>
      </c>
      <c r="AG487" s="16">
        <f t="shared" si="129"/>
        <v>1.9238999999999999</v>
      </c>
      <c r="AH487" s="16" t="str">
        <f t="shared" si="130"/>
        <v>2B</v>
      </c>
      <c r="AI487" s="16">
        <f t="shared" si="131"/>
        <v>1.9319999999999999</v>
      </c>
      <c r="AJ487" s="16">
        <f t="shared" si="132"/>
        <v>1.946</v>
      </c>
      <c r="AK487" s="16">
        <f t="shared" si="133"/>
        <v>1.9594</v>
      </c>
      <c r="AL487" s="16">
        <f t="shared" si="134"/>
        <v>1.9663999999999999</v>
      </c>
      <c r="AM487" s="16">
        <f t="shared" si="135"/>
        <v>2</v>
      </c>
      <c r="AR487" s="17"/>
      <c r="AS487" s="77"/>
    </row>
    <row r="488" spans="3:45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36"/>
        <v>0</v>
      </c>
      <c r="U488" s="16">
        <f t="shared" si="136"/>
        <v>0</v>
      </c>
      <c r="W488" s="16" t="str">
        <f t="shared" si="120"/>
        <v>2–16</v>
      </c>
      <c r="X488" s="16" t="str">
        <f t="shared" si="121"/>
        <v>UN</v>
      </c>
      <c r="Y488" s="16" t="str">
        <f t="shared" si="122"/>
        <v>3A</v>
      </c>
      <c r="Z488" s="16" t="str">
        <f>CONCATENATE(Table69[[#This Row],[Column1]]," ",Table69[[#This Row],[Column2]]," ",Table69[[#This Row],[Column3]])</f>
        <v>2–16 UN 3A</v>
      </c>
      <c r="AA488" s="16">
        <f t="shared" si="123"/>
        <v>0</v>
      </c>
      <c r="AB488" s="16">
        <f t="shared" si="124"/>
        <v>2</v>
      </c>
      <c r="AC488" s="16">
        <f t="shared" si="125"/>
        <v>1.9905999999999999</v>
      </c>
      <c r="AD488" s="16" t="str">
        <f t="shared" si="126"/>
        <v>—</v>
      </c>
      <c r="AE488" s="16">
        <f t="shared" si="127"/>
        <v>1.9594</v>
      </c>
      <c r="AF488" s="16">
        <f t="shared" si="128"/>
        <v>1.9554</v>
      </c>
      <c r="AG488" s="16">
        <f t="shared" si="129"/>
        <v>1.9255</v>
      </c>
      <c r="AH488" s="16" t="str">
        <f t="shared" si="130"/>
        <v>3B</v>
      </c>
      <c r="AI488" s="16">
        <f t="shared" si="131"/>
        <v>1.9319999999999999</v>
      </c>
      <c r="AJ488" s="16">
        <f t="shared" si="132"/>
        <v>1.9408000000000001</v>
      </c>
      <c r="AK488" s="16">
        <f t="shared" si="133"/>
        <v>1.9594</v>
      </c>
      <c r="AL488" s="16">
        <f t="shared" si="134"/>
        <v>1.9645999999999999</v>
      </c>
      <c r="AM488" s="16">
        <f t="shared" si="135"/>
        <v>2</v>
      </c>
      <c r="AR488" s="17"/>
      <c r="AS488" s="77"/>
    </row>
    <row r="489" spans="3:45" x14ac:dyDescent="0.25">
      <c r="C489" s="16" t="s">
        <v>801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36"/>
        <v>2–18</v>
      </c>
      <c r="U489" s="16" t="str">
        <f t="shared" si="136"/>
        <v>UNS</v>
      </c>
      <c r="W489" s="16" t="str">
        <f t="shared" si="120"/>
        <v>2–18</v>
      </c>
      <c r="X489" s="16" t="str">
        <f t="shared" si="121"/>
        <v>UNS</v>
      </c>
      <c r="Y489" s="16" t="str">
        <f t="shared" si="122"/>
        <v>2A</v>
      </c>
      <c r="Z489" s="16" t="str">
        <f>CONCATENATE(Table69[[#This Row],[Column1]]," ",Table69[[#This Row],[Column2]]," ",Table69[[#This Row],[Column3]])</f>
        <v>2–18 UNS 2A</v>
      </c>
      <c r="AA489" s="16">
        <f t="shared" si="123"/>
        <v>1.5E-3</v>
      </c>
      <c r="AB489" s="16">
        <f t="shared" si="124"/>
        <v>1.9984999999999999</v>
      </c>
      <c r="AC489" s="16">
        <f t="shared" si="125"/>
        <v>1.9898</v>
      </c>
      <c r="AD489" s="16" t="str">
        <f t="shared" si="126"/>
        <v>—</v>
      </c>
      <c r="AE489" s="16">
        <f t="shared" si="127"/>
        <v>1.9623999999999999</v>
      </c>
      <c r="AF489" s="16">
        <f t="shared" si="128"/>
        <v>1.9573</v>
      </c>
      <c r="AG489" s="16">
        <f t="shared" si="129"/>
        <v>1.9323999999999999</v>
      </c>
      <c r="AH489" s="16" t="str">
        <f t="shared" si="130"/>
        <v>2B</v>
      </c>
      <c r="AI489" s="16">
        <f t="shared" si="131"/>
        <v>1.94</v>
      </c>
      <c r="AJ489" s="16">
        <f t="shared" si="132"/>
        <v>1.9530000000000001</v>
      </c>
      <c r="AK489" s="16">
        <f t="shared" si="133"/>
        <v>1.9639</v>
      </c>
      <c r="AL489" s="16">
        <f t="shared" si="134"/>
        <v>1.9705999999999999</v>
      </c>
      <c r="AM489" s="16">
        <f t="shared" si="135"/>
        <v>2</v>
      </c>
      <c r="AR489" s="17"/>
      <c r="AS489" s="77"/>
    </row>
    <row r="490" spans="3:45" x14ac:dyDescent="0.25">
      <c r="C490" s="16" t="s">
        <v>802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36"/>
        <v>2–20</v>
      </c>
      <c r="U490" s="16" t="str">
        <f t="shared" si="136"/>
        <v>UN</v>
      </c>
      <c r="W490" s="16" t="str">
        <f t="shared" si="120"/>
        <v>2–20</v>
      </c>
      <c r="X490" s="16" t="str">
        <f t="shared" si="121"/>
        <v>UN</v>
      </c>
      <c r="Y490" s="16" t="str">
        <f t="shared" si="122"/>
        <v>2A</v>
      </c>
      <c r="Z490" s="16" t="str">
        <f>CONCATENATE(Table69[[#This Row],[Column1]]," ",Table69[[#This Row],[Column2]]," ",Table69[[#This Row],[Column3]])</f>
        <v>2–20 UN 2A</v>
      </c>
      <c r="AA490" s="16">
        <f t="shared" si="123"/>
        <v>1.5E-3</v>
      </c>
      <c r="AB490" s="16">
        <f t="shared" si="124"/>
        <v>1.9984999999999999</v>
      </c>
      <c r="AC490" s="16">
        <f t="shared" si="125"/>
        <v>1.9903999999999999</v>
      </c>
      <c r="AD490" s="16" t="str">
        <f t="shared" si="126"/>
        <v>—</v>
      </c>
      <c r="AE490" s="16">
        <f t="shared" si="127"/>
        <v>1.966</v>
      </c>
      <c r="AF490" s="16">
        <f t="shared" si="128"/>
        <v>1.9611000000000001</v>
      </c>
      <c r="AG490" s="16">
        <f t="shared" si="129"/>
        <v>1.9390000000000001</v>
      </c>
      <c r="AH490" s="16" t="str">
        <f t="shared" si="130"/>
        <v>2B</v>
      </c>
      <c r="AI490" s="16">
        <f t="shared" si="131"/>
        <v>1.946</v>
      </c>
      <c r="AJ490" s="16">
        <f t="shared" si="132"/>
        <v>1.9570000000000001</v>
      </c>
      <c r="AK490" s="16">
        <f t="shared" si="133"/>
        <v>1.9675</v>
      </c>
      <c r="AL490" s="16">
        <f t="shared" si="134"/>
        <v>1.9739</v>
      </c>
      <c r="AM490" s="16">
        <f t="shared" si="135"/>
        <v>2</v>
      </c>
      <c r="AR490" s="17"/>
      <c r="AS490" s="77"/>
    </row>
    <row r="491" spans="3:45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36"/>
        <v>0</v>
      </c>
      <c r="U491" s="16">
        <f t="shared" si="136"/>
        <v>0</v>
      </c>
      <c r="W491" s="16" t="str">
        <f t="shared" si="120"/>
        <v>2–20</v>
      </c>
      <c r="X491" s="16" t="str">
        <f t="shared" si="121"/>
        <v>UN</v>
      </c>
      <c r="Y491" s="16" t="str">
        <f t="shared" si="122"/>
        <v>3A</v>
      </c>
      <c r="Z491" s="16" t="str">
        <f>CONCATENATE(Table69[[#This Row],[Column1]]," ",Table69[[#This Row],[Column2]]," ",Table69[[#This Row],[Column3]])</f>
        <v>2–20 UN 3A</v>
      </c>
      <c r="AA491" s="16">
        <f t="shared" si="123"/>
        <v>0</v>
      </c>
      <c r="AB491" s="16">
        <f t="shared" si="124"/>
        <v>2</v>
      </c>
      <c r="AC491" s="16">
        <f t="shared" si="125"/>
        <v>1.9919</v>
      </c>
      <c r="AD491" s="16" t="str">
        <f t="shared" si="126"/>
        <v>—</v>
      </c>
      <c r="AE491" s="16">
        <f t="shared" si="127"/>
        <v>1.9675</v>
      </c>
      <c r="AF491" s="16">
        <f t="shared" si="128"/>
        <v>1.9638</v>
      </c>
      <c r="AG491" s="16">
        <f t="shared" si="129"/>
        <v>1.9404999999999999</v>
      </c>
      <c r="AH491" s="16" t="str">
        <f t="shared" si="130"/>
        <v>3B</v>
      </c>
      <c r="AI491" s="16">
        <f t="shared" si="131"/>
        <v>1.946</v>
      </c>
      <c r="AJ491" s="16">
        <f t="shared" si="132"/>
        <v>1.9537</v>
      </c>
      <c r="AK491" s="16">
        <f t="shared" si="133"/>
        <v>1.9675</v>
      </c>
      <c r="AL491" s="16">
        <f t="shared" si="134"/>
        <v>1.9722999999999999</v>
      </c>
      <c r="AM491" s="16">
        <f t="shared" si="135"/>
        <v>2</v>
      </c>
      <c r="AR491" s="17"/>
      <c r="AS491" s="77"/>
    </row>
    <row r="492" spans="3:45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36"/>
        <v>21⁄16–16</v>
      </c>
      <c r="U492" s="16" t="str">
        <f t="shared" si="136"/>
        <v>UNS</v>
      </c>
      <c r="W492" s="16" t="str">
        <f t="shared" si="120"/>
        <v>21⁄16–16</v>
      </c>
      <c r="X492" s="16" t="str">
        <f t="shared" si="121"/>
        <v>UNS</v>
      </c>
      <c r="Y492" s="16" t="str">
        <f t="shared" si="122"/>
        <v>2A</v>
      </c>
      <c r="Z492" s="16" t="str">
        <f>CONCATENATE(Table69[[#This Row],[Column1]]," ",Table69[[#This Row],[Column2]]," ",Table69[[#This Row],[Column3]])</f>
        <v>21⁄16–16 UNS 2A</v>
      </c>
      <c r="AA492" s="16">
        <f t="shared" si="123"/>
        <v>1.6000000000000001E-3</v>
      </c>
      <c r="AB492" s="16">
        <f t="shared" si="124"/>
        <v>2.0609000000000002</v>
      </c>
      <c r="AC492" s="16">
        <f t="shared" si="125"/>
        <v>2.0514999999999999</v>
      </c>
      <c r="AD492" s="16" t="str">
        <f t="shared" si="126"/>
        <v>—</v>
      </c>
      <c r="AE492" s="16">
        <f t="shared" si="127"/>
        <v>2.0203000000000002</v>
      </c>
      <c r="AF492" s="16">
        <f t="shared" si="128"/>
        <v>2.0148999999999999</v>
      </c>
      <c r="AG492" s="16">
        <f t="shared" si="129"/>
        <v>1.9863999999999999</v>
      </c>
      <c r="AH492" s="16" t="str">
        <f t="shared" si="130"/>
        <v>2B</v>
      </c>
      <c r="AI492" s="16">
        <f t="shared" si="131"/>
        <v>1.9950000000000001</v>
      </c>
      <c r="AJ492" s="16">
        <f t="shared" si="132"/>
        <v>2.0089999999999999</v>
      </c>
      <c r="AK492" s="16">
        <f t="shared" si="133"/>
        <v>2.0219</v>
      </c>
      <c r="AL492" s="16">
        <f t="shared" si="134"/>
        <v>2.0289000000000001</v>
      </c>
      <c r="AM492" s="16">
        <f t="shared" si="135"/>
        <v>2.0625</v>
      </c>
      <c r="AR492" s="17"/>
      <c r="AS492" s="77"/>
    </row>
    <row r="493" spans="3:45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36"/>
        <v>0</v>
      </c>
      <c r="U493" s="16">
        <f t="shared" si="136"/>
        <v>0</v>
      </c>
      <c r="W493" s="16" t="str">
        <f t="shared" si="120"/>
        <v>21⁄16–16</v>
      </c>
      <c r="X493" s="16" t="str">
        <f t="shared" si="121"/>
        <v>UNS</v>
      </c>
      <c r="Y493" s="16" t="str">
        <f t="shared" si="122"/>
        <v>3A</v>
      </c>
      <c r="Z493" s="16" t="str">
        <f>CONCATENATE(Table69[[#This Row],[Column1]]," ",Table69[[#This Row],[Column2]]," ",Table69[[#This Row],[Column3]])</f>
        <v>21⁄16–16 UNS 3A</v>
      </c>
      <c r="AA493" s="16">
        <f t="shared" si="123"/>
        <v>0</v>
      </c>
      <c r="AB493" s="16">
        <f t="shared" si="124"/>
        <v>2.0625</v>
      </c>
      <c r="AC493" s="16">
        <f t="shared" si="125"/>
        <v>2.0531000000000001</v>
      </c>
      <c r="AD493" s="16" t="str">
        <f t="shared" si="126"/>
        <v>—</v>
      </c>
      <c r="AE493" s="16">
        <f t="shared" si="127"/>
        <v>2.0219</v>
      </c>
      <c r="AF493" s="16">
        <f t="shared" si="128"/>
        <v>2.0179</v>
      </c>
      <c r="AG493" s="16">
        <f t="shared" si="129"/>
        <v>1.988</v>
      </c>
      <c r="AH493" s="16" t="str">
        <f t="shared" si="130"/>
        <v>3B</v>
      </c>
      <c r="AI493" s="16">
        <f t="shared" si="131"/>
        <v>1.9950000000000001</v>
      </c>
      <c r="AJ493" s="16">
        <f t="shared" si="132"/>
        <v>2.0032999999999999</v>
      </c>
      <c r="AK493" s="16">
        <f t="shared" si="133"/>
        <v>2.0219</v>
      </c>
      <c r="AL493" s="16">
        <f t="shared" si="134"/>
        <v>2.0270999999999999</v>
      </c>
      <c r="AM493" s="16">
        <f t="shared" si="135"/>
        <v>2.0625</v>
      </c>
      <c r="AR493" s="17"/>
      <c r="AS493" s="77"/>
    </row>
    <row r="494" spans="3:45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36"/>
        <v>21⁄8–6</v>
      </c>
      <c r="U494" s="16" t="str">
        <f t="shared" si="136"/>
        <v>UN</v>
      </c>
      <c r="W494" s="16" t="str">
        <f t="shared" si="120"/>
        <v>21⁄8–6</v>
      </c>
      <c r="X494" s="16" t="str">
        <f t="shared" si="121"/>
        <v>UN</v>
      </c>
      <c r="Y494" s="16" t="str">
        <f t="shared" si="122"/>
        <v>2A</v>
      </c>
      <c r="Z494" s="16" t="str">
        <f>CONCATENATE(Table69[[#This Row],[Column1]]," ",Table69[[#This Row],[Column2]]," ",Table69[[#This Row],[Column3]])</f>
        <v>21⁄8–6 UN 2A</v>
      </c>
      <c r="AA494" s="16">
        <f t="shared" si="123"/>
        <v>2.5999999999999999E-3</v>
      </c>
      <c r="AB494" s="16">
        <f t="shared" si="124"/>
        <v>2.1223999999999998</v>
      </c>
      <c r="AC494" s="16">
        <f t="shared" si="125"/>
        <v>2.1042000000000001</v>
      </c>
      <c r="AD494" s="16" t="str">
        <f t="shared" si="126"/>
        <v>—</v>
      </c>
      <c r="AE494" s="16">
        <f t="shared" si="127"/>
        <v>2.0141</v>
      </c>
      <c r="AF494" s="16">
        <f t="shared" si="128"/>
        <v>2.0053999999999998</v>
      </c>
      <c r="AG494" s="16">
        <f t="shared" si="129"/>
        <v>1.9239999999999999</v>
      </c>
      <c r="AH494" s="16" t="str">
        <f t="shared" si="130"/>
        <v>2B</v>
      </c>
      <c r="AI494" s="16">
        <f t="shared" si="131"/>
        <v>1.9450000000000001</v>
      </c>
      <c r="AJ494" s="16">
        <f t="shared" si="132"/>
        <v>1.9750000000000001</v>
      </c>
      <c r="AK494" s="16">
        <f t="shared" si="133"/>
        <v>2.0167000000000002</v>
      </c>
      <c r="AL494" s="16">
        <f t="shared" si="134"/>
        <v>2.028</v>
      </c>
      <c r="AM494" s="16">
        <f t="shared" si="135"/>
        <v>2.125</v>
      </c>
      <c r="AR494" s="17"/>
      <c r="AS494" s="77"/>
    </row>
    <row r="495" spans="3:45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36"/>
        <v>0</v>
      </c>
      <c r="U495" s="16">
        <f t="shared" si="136"/>
        <v>0</v>
      </c>
      <c r="W495" s="16" t="str">
        <f t="shared" si="120"/>
        <v>21⁄8–6</v>
      </c>
      <c r="X495" s="16" t="str">
        <f t="shared" si="121"/>
        <v>UN</v>
      </c>
      <c r="Y495" s="16" t="str">
        <f t="shared" si="122"/>
        <v>3A</v>
      </c>
      <c r="Z495" s="16" t="str">
        <f>CONCATENATE(Table69[[#This Row],[Column1]]," ",Table69[[#This Row],[Column2]]," ",Table69[[#This Row],[Column3]])</f>
        <v>21⁄8–6 UN 3A</v>
      </c>
      <c r="AA495" s="16">
        <f t="shared" si="123"/>
        <v>0</v>
      </c>
      <c r="AB495" s="16">
        <f t="shared" si="124"/>
        <v>2.125</v>
      </c>
      <c r="AC495" s="16">
        <f t="shared" si="125"/>
        <v>2.1067999999999998</v>
      </c>
      <c r="AD495" s="16" t="str">
        <f t="shared" si="126"/>
        <v>—</v>
      </c>
      <c r="AE495" s="16">
        <f t="shared" si="127"/>
        <v>2.0167000000000002</v>
      </c>
      <c r="AF495" s="16">
        <f t="shared" si="128"/>
        <v>2.0102000000000002</v>
      </c>
      <c r="AG495" s="16">
        <f t="shared" si="129"/>
        <v>1.9266000000000001</v>
      </c>
      <c r="AH495" s="16" t="str">
        <f t="shared" si="130"/>
        <v>3B</v>
      </c>
      <c r="AI495" s="16">
        <f t="shared" si="131"/>
        <v>1.9450000000000001</v>
      </c>
      <c r="AJ495" s="16">
        <f t="shared" si="132"/>
        <v>1.9645999999999999</v>
      </c>
      <c r="AK495" s="16">
        <f t="shared" si="133"/>
        <v>2.0167000000000002</v>
      </c>
      <c r="AL495" s="16">
        <f t="shared" si="134"/>
        <v>2.0251000000000001</v>
      </c>
      <c r="AM495" s="16">
        <f t="shared" si="135"/>
        <v>2.125</v>
      </c>
      <c r="AR495" s="17"/>
      <c r="AS495" s="77"/>
    </row>
    <row r="496" spans="3:45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36"/>
        <v>21⁄8–8</v>
      </c>
      <c r="U496" s="16" t="str">
        <f t="shared" si="136"/>
        <v>UN</v>
      </c>
      <c r="W496" s="16" t="str">
        <f t="shared" si="120"/>
        <v>21⁄8–8</v>
      </c>
      <c r="X496" s="16" t="str">
        <f t="shared" si="121"/>
        <v>UN</v>
      </c>
      <c r="Y496" s="16" t="str">
        <f t="shared" si="122"/>
        <v>2A</v>
      </c>
      <c r="Z496" s="16" t="str">
        <f>CONCATENATE(Table69[[#This Row],[Column1]]," ",Table69[[#This Row],[Column2]]," ",Table69[[#This Row],[Column3]])</f>
        <v>21⁄8–8 UN 2A</v>
      </c>
      <c r="AA496" s="16">
        <f t="shared" si="123"/>
        <v>2.3999999999999998E-3</v>
      </c>
      <c r="AB496" s="16">
        <f t="shared" si="124"/>
        <v>2.1225999999999998</v>
      </c>
      <c r="AC496" s="16">
        <f t="shared" si="125"/>
        <v>2.1076000000000001</v>
      </c>
      <c r="AD496" s="16">
        <f t="shared" si="126"/>
        <v>2.1000999999999999</v>
      </c>
      <c r="AE496" s="16">
        <f t="shared" si="127"/>
        <v>2.0413999999999999</v>
      </c>
      <c r="AF496" s="16">
        <f t="shared" si="128"/>
        <v>2.0335000000000001</v>
      </c>
      <c r="AG496" s="16">
        <f t="shared" si="129"/>
        <v>1.9738</v>
      </c>
      <c r="AH496" s="16" t="str">
        <f t="shared" si="130"/>
        <v>2B</v>
      </c>
      <c r="AI496" s="16">
        <f t="shared" si="131"/>
        <v>1.99</v>
      </c>
      <c r="AJ496" s="16">
        <f t="shared" si="132"/>
        <v>2.0150000000000001</v>
      </c>
      <c r="AK496" s="16">
        <f t="shared" si="133"/>
        <v>2.0438000000000001</v>
      </c>
      <c r="AL496" s="16">
        <f t="shared" si="134"/>
        <v>2.0539999999999998</v>
      </c>
      <c r="AM496" s="16">
        <f t="shared" si="135"/>
        <v>2.125</v>
      </c>
      <c r="AR496" s="17"/>
      <c r="AS496" s="77"/>
    </row>
    <row r="497" spans="3:45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36"/>
        <v>0</v>
      </c>
      <c r="U497" s="16">
        <f t="shared" si="136"/>
        <v>0</v>
      </c>
      <c r="W497" s="16" t="str">
        <f t="shared" si="120"/>
        <v>21⁄8–8</v>
      </c>
      <c r="X497" s="16" t="str">
        <f t="shared" si="121"/>
        <v>UN</v>
      </c>
      <c r="Y497" s="16" t="str">
        <f t="shared" si="122"/>
        <v>3A</v>
      </c>
      <c r="Z497" s="16" t="str">
        <f>CONCATENATE(Table69[[#This Row],[Column1]]," ",Table69[[#This Row],[Column2]]," ",Table69[[#This Row],[Column3]])</f>
        <v>21⁄8–8 UN 3A</v>
      </c>
      <c r="AA497" s="16">
        <f t="shared" si="123"/>
        <v>0</v>
      </c>
      <c r="AB497" s="16">
        <f t="shared" si="124"/>
        <v>2.125</v>
      </c>
      <c r="AC497" s="16">
        <f t="shared" si="125"/>
        <v>2.11</v>
      </c>
      <c r="AD497" s="16" t="str">
        <f t="shared" si="126"/>
        <v>—</v>
      </c>
      <c r="AE497" s="16">
        <f t="shared" si="127"/>
        <v>2.0438000000000001</v>
      </c>
      <c r="AF497" s="16">
        <f t="shared" si="128"/>
        <v>2.0379</v>
      </c>
      <c r="AG497" s="16">
        <f t="shared" si="129"/>
        <v>1.9762</v>
      </c>
      <c r="AH497" s="16" t="str">
        <f t="shared" si="130"/>
        <v>3B</v>
      </c>
      <c r="AI497" s="16">
        <f t="shared" si="131"/>
        <v>1.99</v>
      </c>
      <c r="AJ497" s="16">
        <f t="shared" si="132"/>
        <v>2.0047000000000001</v>
      </c>
      <c r="AK497" s="16">
        <f t="shared" si="133"/>
        <v>2.0438000000000001</v>
      </c>
      <c r="AL497" s="16">
        <f t="shared" si="134"/>
        <v>2.0514999999999999</v>
      </c>
      <c r="AM497" s="16">
        <f t="shared" si="135"/>
        <v>2.125</v>
      </c>
      <c r="AR497" s="17"/>
      <c r="AS497" s="77"/>
    </row>
    <row r="498" spans="3:45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36"/>
        <v>21⁄8–12</v>
      </c>
      <c r="U498" s="16" t="str">
        <f t="shared" si="136"/>
        <v>UN</v>
      </c>
      <c r="W498" s="16" t="str">
        <f t="shared" si="120"/>
        <v>21⁄8–12</v>
      </c>
      <c r="X498" s="16" t="str">
        <f t="shared" si="121"/>
        <v>UN</v>
      </c>
      <c r="Y498" s="16" t="str">
        <f t="shared" si="122"/>
        <v>2A</v>
      </c>
      <c r="Z498" s="16" t="str">
        <f>CONCATENATE(Table69[[#This Row],[Column1]]," ",Table69[[#This Row],[Column2]]," ",Table69[[#This Row],[Column3]])</f>
        <v>21⁄8–12 UN 2A</v>
      </c>
      <c r="AA498" s="16">
        <f t="shared" si="123"/>
        <v>1.8E-3</v>
      </c>
      <c r="AB498" s="16">
        <f t="shared" si="124"/>
        <v>2.1232000000000002</v>
      </c>
      <c r="AC498" s="16">
        <f t="shared" si="125"/>
        <v>2.1118000000000001</v>
      </c>
      <c r="AD498" s="16" t="str">
        <f t="shared" si="126"/>
        <v>—</v>
      </c>
      <c r="AE498" s="16">
        <f t="shared" si="127"/>
        <v>2.0691000000000002</v>
      </c>
      <c r="AF498" s="16">
        <f t="shared" si="128"/>
        <v>2.0630000000000002</v>
      </c>
      <c r="AG498" s="16">
        <f t="shared" si="129"/>
        <v>2.024</v>
      </c>
      <c r="AH498" s="16" t="str">
        <f t="shared" si="130"/>
        <v>2B</v>
      </c>
      <c r="AI498" s="16">
        <f t="shared" si="131"/>
        <v>2.0350000000000001</v>
      </c>
      <c r="AJ498" s="16">
        <f t="shared" si="132"/>
        <v>2.0529999999999999</v>
      </c>
      <c r="AK498" s="16">
        <f t="shared" si="133"/>
        <v>2.0709</v>
      </c>
      <c r="AL498" s="16">
        <f t="shared" si="134"/>
        <v>2.0788000000000002</v>
      </c>
      <c r="AM498" s="16">
        <f t="shared" si="135"/>
        <v>2.125</v>
      </c>
      <c r="AR498" s="17"/>
      <c r="AS498" s="77"/>
    </row>
    <row r="499" spans="3:45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36"/>
        <v>0</v>
      </c>
      <c r="U499" s="16">
        <f t="shared" si="136"/>
        <v>0</v>
      </c>
      <c r="W499" s="16" t="str">
        <f t="shared" si="120"/>
        <v>21⁄8–12</v>
      </c>
      <c r="X499" s="16" t="str">
        <f t="shared" si="121"/>
        <v>UN</v>
      </c>
      <c r="Y499" s="16" t="str">
        <f t="shared" si="122"/>
        <v>3A</v>
      </c>
      <c r="Z499" s="16" t="str">
        <f>CONCATENATE(Table69[[#This Row],[Column1]]," ",Table69[[#This Row],[Column2]]," ",Table69[[#This Row],[Column3]])</f>
        <v>21⁄8–12 UN 3A</v>
      </c>
      <c r="AA499" s="16">
        <f t="shared" si="123"/>
        <v>0</v>
      </c>
      <c r="AB499" s="16">
        <f t="shared" si="124"/>
        <v>2.125</v>
      </c>
      <c r="AC499" s="16">
        <f t="shared" si="125"/>
        <v>2.1135999999999999</v>
      </c>
      <c r="AD499" s="16" t="str">
        <f t="shared" si="126"/>
        <v>—</v>
      </c>
      <c r="AE499" s="16">
        <f t="shared" si="127"/>
        <v>2.0709</v>
      </c>
      <c r="AF499" s="16">
        <f t="shared" si="128"/>
        <v>2.0663999999999998</v>
      </c>
      <c r="AG499" s="16">
        <f t="shared" si="129"/>
        <v>2.0257999999999998</v>
      </c>
      <c r="AH499" s="16" t="str">
        <f t="shared" si="130"/>
        <v>3B</v>
      </c>
      <c r="AI499" s="16">
        <f t="shared" si="131"/>
        <v>2.0350000000000001</v>
      </c>
      <c r="AJ499" s="16">
        <f t="shared" si="132"/>
        <v>2.0448</v>
      </c>
      <c r="AK499" s="16">
        <f t="shared" si="133"/>
        <v>2.0709</v>
      </c>
      <c r="AL499" s="16">
        <f t="shared" si="134"/>
        <v>2.0768</v>
      </c>
      <c r="AM499" s="16">
        <f t="shared" si="135"/>
        <v>2.125</v>
      </c>
      <c r="AR499" s="17"/>
      <c r="AS499" s="77"/>
    </row>
    <row r="500" spans="3:45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36"/>
        <v>21⁄8–16</v>
      </c>
      <c r="U500" s="16" t="str">
        <f t="shared" si="136"/>
        <v>UN</v>
      </c>
      <c r="W500" s="16" t="str">
        <f t="shared" si="120"/>
        <v>21⁄8–16</v>
      </c>
      <c r="X500" s="16" t="str">
        <f t="shared" si="121"/>
        <v>UN</v>
      </c>
      <c r="Y500" s="16" t="str">
        <f t="shared" si="122"/>
        <v>2A</v>
      </c>
      <c r="Z500" s="16" t="str">
        <f>CONCATENATE(Table69[[#This Row],[Column1]]," ",Table69[[#This Row],[Column2]]," ",Table69[[#This Row],[Column3]])</f>
        <v>21⁄8–16 UN 2A</v>
      </c>
      <c r="AA500" s="16">
        <f t="shared" si="123"/>
        <v>1.6000000000000001E-3</v>
      </c>
      <c r="AB500" s="16">
        <f t="shared" si="124"/>
        <v>2.1234000000000002</v>
      </c>
      <c r="AC500" s="16">
        <f t="shared" si="125"/>
        <v>2.1139999999999999</v>
      </c>
      <c r="AD500" s="16" t="str">
        <f t="shared" si="126"/>
        <v>—</v>
      </c>
      <c r="AE500" s="16">
        <f t="shared" si="127"/>
        <v>2.0828000000000002</v>
      </c>
      <c r="AF500" s="16">
        <f t="shared" si="128"/>
        <v>2.0773999999999999</v>
      </c>
      <c r="AG500" s="16">
        <f t="shared" si="129"/>
        <v>2.0489000000000002</v>
      </c>
      <c r="AH500" s="16" t="str">
        <f t="shared" si="130"/>
        <v>2B</v>
      </c>
      <c r="AI500" s="16">
        <f t="shared" si="131"/>
        <v>2.0569999999999999</v>
      </c>
      <c r="AJ500" s="16">
        <f t="shared" si="132"/>
        <v>2.0710000000000002</v>
      </c>
      <c r="AK500" s="16">
        <f t="shared" si="133"/>
        <v>2.0844</v>
      </c>
      <c r="AL500" s="16">
        <f t="shared" si="134"/>
        <v>2.0914000000000001</v>
      </c>
      <c r="AM500" s="16">
        <f t="shared" si="135"/>
        <v>2.125</v>
      </c>
      <c r="AR500" s="17"/>
      <c r="AS500" s="77"/>
    </row>
    <row r="501" spans="3:45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36"/>
        <v>0</v>
      </c>
      <c r="U501" s="16">
        <f t="shared" si="136"/>
        <v>0</v>
      </c>
      <c r="W501" s="16" t="str">
        <f t="shared" si="120"/>
        <v>21⁄8–16</v>
      </c>
      <c r="X501" s="16" t="str">
        <f t="shared" si="121"/>
        <v>UN</v>
      </c>
      <c r="Y501" s="16" t="str">
        <f t="shared" si="122"/>
        <v>3A</v>
      </c>
      <c r="Z501" s="16" t="str">
        <f>CONCATENATE(Table69[[#This Row],[Column1]]," ",Table69[[#This Row],[Column2]]," ",Table69[[#This Row],[Column3]])</f>
        <v>21⁄8–16 UN 3A</v>
      </c>
      <c r="AA501" s="16">
        <f t="shared" si="123"/>
        <v>0</v>
      </c>
      <c r="AB501" s="16">
        <f t="shared" si="124"/>
        <v>2.125</v>
      </c>
      <c r="AC501" s="16">
        <f t="shared" si="125"/>
        <v>2.1156000000000001</v>
      </c>
      <c r="AD501" s="16" t="str">
        <f t="shared" si="126"/>
        <v>—</v>
      </c>
      <c r="AE501" s="16">
        <f t="shared" si="127"/>
        <v>2.0844</v>
      </c>
      <c r="AF501" s="16">
        <f t="shared" si="128"/>
        <v>2.0802999999999998</v>
      </c>
      <c r="AG501" s="16">
        <f t="shared" si="129"/>
        <v>2.0505</v>
      </c>
      <c r="AH501" s="16" t="str">
        <f t="shared" si="130"/>
        <v>3B</v>
      </c>
      <c r="AI501" s="16">
        <f t="shared" si="131"/>
        <v>2.0569999999999999</v>
      </c>
      <c r="AJ501" s="16">
        <f t="shared" si="132"/>
        <v>2.0657999999999999</v>
      </c>
      <c r="AK501" s="16">
        <f t="shared" si="133"/>
        <v>2.0844</v>
      </c>
      <c r="AL501" s="16">
        <f t="shared" si="134"/>
        <v>2.0895999999999999</v>
      </c>
      <c r="AM501" s="16">
        <f t="shared" si="135"/>
        <v>2.125</v>
      </c>
      <c r="AR501" s="17"/>
      <c r="AS501" s="77"/>
    </row>
    <row r="502" spans="3:45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36"/>
        <v>21⁄8–20</v>
      </c>
      <c r="U502" s="16" t="str">
        <f t="shared" si="136"/>
        <v>UN</v>
      </c>
      <c r="W502" s="16" t="str">
        <f t="shared" si="120"/>
        <v>21⁄8–20</v>
      </c>
      <c r="X502" s="16" t="str">
        <f t="shared" si="121"/>
        <v>UN</v>
      </c>
      <c r="Y502" s="16" t="str">
        <f t="shared" si="122"/>
        <v>2A</v>
      </c>
      <c r="Z502" s="16" t="str">
        <f>CONCATENATE(Table69[[#This Row],[Column1]]," ",Table69[[#This Row],[Column2]]," ",Table69[[#This Row],[Column3]])</f>
        <v>21⁄8–20 UN 2A</v>
      </c>
      <c r="AA502" s="16">
        <f t="shared" si="123"/>
        <v>1.5E-3</v>
      </c>
      <c r="AB502" s="16">
        <f t="shared" si="124"/>
        <v>2.1234999999999999</v>
      </c>
      <c r="AC502" s="16">
        <f t="shared" si="125"/>
        <v>2.1154000000000002</v>
      </c>
      <c r="AD502" s="16" t="str">
        <f t="shared" si="126"/>
        <v>—</v>
      </c>
      <c r="AE502" s="16">
        <f t="shared" si="127"/>
        <v>2.0910000000000002</v>
      </c>
      <c r="AF502" s="16">
        <f t="shared" si="128"/>
        <v>2.0861000000000001</v>
      </c>
      <c r="AG502" s="16">
        <f t="shared" si="129"/>
        <v>2.0640000000000001</v>
      </c>
      <c r="AH502" s="16" t="str">
        <f t="shared" si="130"/>
        <v>2B</v>
      </c>
      <c r="AI502" s="16">
        <f t="shared" si="131"/>
        <v>2.0710000000000002</v>
      </c>
      <c r="AJ502" s="16">
        <f t="shared" si="132"/>
        <v>2.0819999999999999</v>
      </c>
      <c r="AK502" s="16">
        <f t="shared" si="133"/>
        <v>2.0924999999999998</v>
      </c>
      <c r="AL502" s="16">
        <f t="shared" si="134"/>
        <v>2.0989</v>
      </c>
      <c r="AM502" s="16">
        <f t="shared" si="135"/>
        <v>2.125</v>
      </c>
      <c r="AR502" s="17"/>
      <c r="AS502" s="77"/>
    </row>
    <row r="503" spans="3:45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36"/>
        <v>0</v>
      </c>
      <c r="U503" s="16">
        <f t="shared" si="136"/>
        <v>0</v>
      </c>
      <c r="W503" s="16" t="str">
        <f t="shared" si="120"/>
        <v>21⁄8–20</v>
      </c>
      <c r="X503" s="16" t="str">
        <f t="shared" si="121"/>
        <v>UN</v>
      </c>
      <c r="Y503" s="16" t="str">
        <f t="shared" si="122"/>
        <v>3A</v>
      </c>
      <c r="Z503" s="16" t="str">
        <f>CONCATENATE(Table69[[#This Row],[Column1]]," ",Table69[[#This Row],[Column2]]," ",Table69[[#This Row],[Column3]])</f>
        <v>21⁄8–20 UN 3A</v>
      </c>
      <c r="AA503" s="16">
        <f t="shared" si="123"/>
        <v>0</v>
      </c>
      <c r="AB503" s="16">
        <f t="shared" si="124"/>
        <v>2.125</v>
      </c>
      <c r="AC503" s="16">
        <f t="shared" si="125"/>
        <v>2.1168999999999998</v>
      </c>
      <c r="AD503" s="16" t="str">
        <f t="shared" si="126"/>
        <v>—</v>
      </c>
      <c r="AE503" s="16">
        <f t="shared" si="127"/>
        <v>2.0924999999999998</v>
      </c>
      <c r="AF503" s="16">
        <f t="shared" si="128"/>
        <v>2.0888</v>
      </c>
      <c r="AG503" s="16">
        <f t="shared" si="129"/>
        <v>2.0655000000000001</v>
      </c>
      <c r="AH503" s="16" t="str">
        <f t="shared" si="130"/>
        <v>3B</v>
      </c>
      <c r="AI503" s="16">
        <f t="shared" si="131"/>
        <v>2.0710000000000002</v>
      </c>
      <c r="AJ503" s="16">
        <f t="shared" si="132"/>
        <v>2.0787</v>
      </c>
      <c r="AK503" s="16">
        <f t="shared" si="133"/>
        <v>2.0924999999999998</v>
      </c>
      <c r="AL503" s="16">
        <f t="shared" si="134"/>
        <v>2.0973000000000002</v>
      </c>
      <c r="AM503" s="16">
        <f t="shared" si="135"/>
        <v>2.125</v>
      </c>
      <c r="AR503" s="17"/>
      <c r="AS503" s="77"/>
    </row>
    <row r="504" spans="3:45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36"/>
        <v>23⁄16–16</v>
      </c>
      <c r="U504" s="16" t="str">
        <f t="shared" si="136"/>
        <v>UNS</v>
      </c>
      <c r="W504" s="16" t="str">
        <f t="shared" si="120"/>
        <v>23⁄16–16</v>
      </c>
      <c r="X504" s="16" t="str">
        <f t="shared" si="121"/>
        <v>UNS</v>
      </c>
      <c r="Y504" s="16" t="str">
        <f t="shared" si="122"/>
        <v>2A</v>
      </c>
      <c r="Z504" s="16" t="str">
        <f>CONCATENATE(Table69[[#This Row],[Column1]]," ",Table69[[#This Row],[Column2]]," ",Table69[[#This Row],[Column3]])</f>
        <v>23⁄16–16 UNS 2A</v>
      </c>
      <c r="AA504" s="16">
        <f t="shared" si="123"/>
        <v>1.6000000000000001E-3</v>
      </c>
      <c r="AB504" s="16">
        <f t="shared" si="124"/>
        <v>2.1859000000000002</v>
      </c>
      <c r="AC504" s="16">
        <f t="shared" si="125"/>
        <v>2.1764999999999999</v>
      </c>
      <c r="AD504" s="16" t="str">
        <f t="shared" si="126"/>
        <v>—</v>
      </c>
      <c r="AE504" s="16">
        <f t="shared" si="127"/>
        <v>2.1453000000000002</v>
      </c>
      <c r="AF504" s="16">
        <f t="shared" si="128"/>
        <v>2.1398999999999999</v>
      </c>
      <c r="AG504" s="16">
        <f t="shared" si="129"/>
        <v>2.1114000000000002</v>
      </c>
      <c r="AH504" s="16" t="str">
        <f t="shared" si="130"/>
        <v>2B</v>
      </c>
      <c r="AI504" s="16">
        <f t="shared" si="131"/>
        <v>2.12</v>
      </c>
      <c r="AJ504" s="16">
        <f t="shared" si="132"/>
        <v>2.1339999999999999</v>
      </c>
      <c r="AK504" s="16">
        <f t="shared" si="133"/>
        <v>2.1469</v>
      </c>
      <c r="AL504" s="16">
        <f t="shared" si="134"/>
        <v>2.1539000000000001</v>
      </c>
      <c r="AM504" s="16">
        <f t="shared" si="135"/>
        <v>2.1875</v>
      </c>
      <c r="AR504" s="17"/>
      <c r="AS504" s="77"/>
    </row>
    <row r="505" spans="3:45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36"/>
        <v>0</v>
      </c>
      <c r="U505" s="16">
        <f t="shared" si="136"/>
        <v>0</v>
      </c>
      <c r="W505" s="16" t="str">
        <f t="shared" si="120"/>
        <v>23⁄16–16</v>
      </c>
      <c r="X505" s="16" t="str">
        <f t="shared" si="121"/>
        <v>UNS</v>
      </c>
      <c r="Y505" s="16" t="str">
        <f t="shared" si="122"/>
        <v>3A</v>
      </c>
      <c r="Z505" s="16" t="str">
        <f>CONCATENATE(Table69[[#This Row],[Column1]]," ",Table69[[#This Row],[Column2]]," ",Table69[[#This Row],[Column3]])</f>
        <v>23⁄16–16 UNS 3A</v>
      </c>
      <c r="AA505" s="16">
        <f t="shared" si="123"/>
        <v>0</v>
      </c>
      <c r="AB505" s="16">
        <f t="shared" si="124"/>
        <v>2.1875</v>
      </c>
      <c r="AC505" s="16">
        <f t="shared" si="125"/>
        <v>2.1781000000000001</v>
      </c>
      <c r="AD505" s="16" t="str">
        <f t="shared" si="126"/>
        <v>—</v>
      </c>
      <c r="AE505" s="16">
        <f t="shared" si="127"/>
        <v>2.1469</v>
      </c>
      <c r="AF505" s="16">
        <f t="shared" si="128"/>
        <v>2.1427999999999998</v>
      </c>
      <c r="AG505" s="16">
        <f t="shared" si="129"/>
        <v>2.113</v>
      </c>
      <c r="AH505" s="16" t="str">
        <f t="shared" si="130"/>
        <v>3B</v>
      </c>
      <c r="AI505" s="16">
        <f t="shared" si="131"/>
        <v>2.12</v>
      </c>
      <c r="AJ505" s="16">
        <f t="shared" si="132"/>
        <v>2.1282999999999999</v>
      </c>
      <c r="AK505" s="16">
        <f t="shared" si="133"/>
        <v>2.1469</v>
      </c>
      <c r="AL505" s="16">
        <f t="shared" si="134"/>
        <v>2.1520999999999999</v>
      </c>
      <c r="AM505" s="16">
        <f t="shared" si="135"/>
        <v>2.1875</v>
      </c>
      <c r="AR505" s="17"/>
      <c r="AS505" s="77"/>
    </row>
    <row r="506" spans="3:45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36"/>
        <v>21⁄4–41⁄2</v>
      </c>
      <c r="U506" s="16" t="str">
        <f t="shared" si="136"/>
        <v>UNC</v>
      </c>
      <c r="W506" s="16" t="str">
        <f t="shared" si="120"/>
        <v>21⁄4–41⁄2</v>
      </c>
      <c r="X506" s="16" t="str">
        <f t="shared" si="121"/>
        <v>UNC</v>
      </c>
      <c r="Y506" s="16" t="str">
        <f t="shared" si="122"/>
        <v>1A</v>
      </c>
      <c r="Z506" s="16" t="str">
        <f>CONCATENATE(Table69[[#This Row],[Column1]]," ",Table69[[#This Row],[Column2]]," ",Table69[[#This Row],[Column3]])</f>
        <v>21⁄4–41⁄2 UNC 1A</v>
      </c>
      <c r="AA506" s="16">
        <f t="shared" si="123"/>
        <v>2.8999999999999998E-3</v>
      </c>
      <c r="AB506" s="16">
        <f t="shared" si="124"/>
        <v>2.2471000000000001</v>
      </c>
      <c r="AC506" s="16">
        <f t="shared" si="125"/>
        <v>2.2141000000000002</v>
      </c>
      <c r="AD506" s="16" t="str">
        <f t="shared" si="126"/>
        <v>—</v>
      </c>
      <c r="AE506" s="16">
        <f t="shared" si="127"/>
        <v>2.1027999999999998</v>
      </c>
      <c r="AF506" s="16">
        <f t="shared" si="128"/>
        <v>2.0882000000000001</v>
      </c>
      <c r="AG506" s="16">
        <f t="shared" si="129"/>
        <v>1.9823999999999999</v>
      </c>
      <c r="AH506" s="16" t="str">
        <f t="shared" si="130"/>
        <v>1B</v>
      </c>
      <c r="AI506" s="16">
        <f t="shared" si="131"/>
        <v>2.0089999999999999</v>
      </c>
      <c r="AJ506" s="16">
        <f t="shared" si="132"/>
        <v>2.0449999999999999</v>
      </c>
      <c r="AK506" s="16">
        <f t="shared" si="133"/>
        <v>2.1057000000000001</v>
      </c>
      <c r="AL506" s="16">
        <f t="shared" si="134"/>
        <v>2.1246999999999998</v>
      </c>
      <c r="AM506" s="16">
        <f t="shared" si="135"/>
        <v>2.25</v>
      </c>
      <c r="AR506" s="17"/>
      <c r="AS506" s="77"/>
    </row>
    <row r="507" spans="3:45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36"/>
        <v>0</v>
      </c>
      <c r="U507" s="16">
        <f t="shared" si="136"/>
        <v>0</v>
      </c>
      <c r="W507" s="16" t="str">
        <f t="shared" si="120"/>
        <v>21⁄4–41⁄2</v>
      </c>
      <c r="X507" s="16" t="str">
        <f t="shared" si="121"/>
        <v>UNC</v>
      </c>
      <c r="Y507" s="16" t="str">
        <f t="shared" si="122"/>
        <v>2A</v>
      </c>
      <c r="Z507" s="16" t="str">
        <f>CONCATENATE(Table69[[#This Row],[Column1]]," ",Table69[[#This Row],[Column2]]," ",Table69[[#This Row],[Column3]])</f>
        <v>21⁄4–41⁄2 UNC 2A</v>
      </c>
      <c r="AA507" s="16">
        <f t="shared" si="123"/>
        <v>2.8999999999999998E-3</v>
      </c>
      <c r="AB507" s="16">
        <f t="shared" si="124"/>
        <v>2.2471000000000001</v>
      </c>
      <c r="AC507" s="16">
        <f t="shared" si="125"/>
        <v>2.2250999999999999</v>
      </c>
      <c r="AD507" s="16">
        <f t="shared" si="126"/>
        <v>2.2141000000000002</v>
      </c>
      <c r="AE507" s="16">
        <f t="shared" si="127"/>
        <v>2.1027999999999998</v>
      </c>
      <c r="AF507" s="16">
        <f t="shared" si="128"/>
        <v>2.0931000000000002</v>
      </c>
      <c r="AG507" s="16">
        <f t="shared" si="129"/>
        <v>1.9823999999999999</v>
      </c>
      <c r="AH507" s="16" t="str">
        <f t="shared" si="130"/>
        <v>2B</v>
      </c>
      <c r="AI507" s="16">
        <f t="shared" si="131"/>
        <v>2.0089999999999999</v>
      </c>
      <c r="AJ507" s="16">
        <f t="shared" si="132"/>
        <v>2.0449999999999999</v>
      </c>
      <c r="AK507" s="16">
        <f t="shared" si="133"/>
        <v>2.1057000000000001</v>
      </c>
      <c r="AL507" s="16">
        <f t="shared" si="134"/>
        <v>2.1183000000000001</v>
      </c>
      <c r="AM507" s="16">
        <f t="shared" si="135"/>
        <v>2.25</v>
      </c>
      <c r="AR507" s="17"/>
      <c r="AS507" s="77"/>
    </row>
    <row r="508" spans="3:45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36"/>
        <v>0</v>
      </c>
      <c r="U508" s="16">
        <f t="shared" si="136"/>
        <v>0</v>
      </c>
      <c r="W508" s="16" t="str">
        <f t="shared" si="120"/>
        <v>21⁄4–41⁄2</v>
      </c>
      <c r="X508" s="16" t="str">
        <f t="shared" si="121"/>
        <v>UNC</v>
      </c>
      <c r="Y508" s="16" t="str">
        <f t="shared" si="122"/>
        <v>3A</v>
      </c>
      <c r="Z508" s="16" t="str">
        <f>CONCATENATE(Table69[[#This Row],[Column1]]," ",Table69[[#This Row],[Column2]]," ",Table69[[#This Row],[Column3]])</f>
        <v>21⁄4–41⁄2 UNC 3A</v>
      </c>
      <c r="AA508" s="16">
        <f t="shared" si="123"/>
        <v>0</v>
      </c>
      <c r="AB508" s="16">
        <f t="shared" si="124"/>
        <v>2.25</v>
      </c>
      <c r="AC508" s="16">
        <f t="shared" si="125"/>
        <v>2.2280000000000002</v>
      </c>
      <c r="AD508" s="16" t="str">
        <f t="shared" si="126"/>
        <v>—</v>
      </c>
      <c r="AE508" s="16">
        <f t="shared" si="127"/>
        <v>2.1057000000000001</v>
      </c>
      <c r="AF508" s="16">
        <f t="shared" si="128"/>
        <v>2.0983999999999998</v>
      </c>
      <c r="AG508" s="16">
        <f t="shared" si="129"/>
        <v>1.9853000000000001</v>
      </c>
      <c r="AH508" s="16" t="str">
        <f t="shared" si="130"/>
        <v>3B</v>
      </c>
      <c r="AI508" s="16">
        <f t="shared" si="131"/>
        <v>2.0089999999999999</v>
      </c>
      <c r="AJ508" s="16">
        <f t="shared" si="132"/>
        <v>2.0360999999999998</v>
      </c>
      <c r="AK508" s="16">
        <f t="shared" si="133"/>
        <v>2.1057000000000001</v>
      </c>
      <c r="AL508" s="16">
        <f t="shared" si="134"/>
        <v>2.1152000000000002</v>
      </c>
      <c r="AM508" s="16">
        <f t="shared" si="135"/>
        <v>2.25</v>
      </c>
      <c r="AR508" s="17"/>
      <c r="AS508" s="77"/>
    </row>
    <row r="509" spans="3:45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36"/>
        <v>21⁄4–6</v>
      </c>
      <c r="U509" s="16" t="str">
        <f t="shared" si="136"/>
        <v>UN</v>
      </c>
      <c r="W509" s="16" t="str">
        <f t="shared" si="120"/>
        <v>21⁄4–6</v>
      </c>
      <c r="X509" s="16" t="str">
        <f t="shared" si="121"/>
        <v>UN</v>
      </c>
      <c r="Y509" s="16" t="str">
        <f t="shared" si="122"/>
        <v>2A</v>
      </c>
      <c r="Z509" s="16" t="str">
        <f>CONCATENATE(Table69[[#This Row],[Column1]]," ",Table69[[#This Row],[Column2]]," ",Table69[[#This Row],[Column3]])</f>
        <v>21⁄4–6 UN 2A</v>
      </c>
      <c r="AA509" s="16">
        <f t="shared" si="123"/>
        <v>2.5999999999999999E-3</v>
      </c>
      <c r="AB509" s="16">
        <f t="shared" si="124"/>
        <v>2.2473999999999998</v>
      </c>
      <c r="AC509" s="16">
        <f t="shared" si="125"/>
        <v>2.2292000000000001</v>
      </c>
      <c r="AD509" s="16" t="str">
        <f t="shared" si="126"/>
        <v>—</v>
      </c>
      <c r="AE509" s="16">
        <f t="shared" si="127"/>
        <v>2.1391</v>
      </c>
      <c r="AF509" s="16">
        <f t="shared" si="128"/>
        <v>2.1303000000000001</v>
      </c>
      <c r="AG509" s="16">
        <f t="shared" si="129"/>
        <v>2.0489999999999999</v>
      </c>
      <c r="AH509" s="16" t="str">
        <f t="shared" si="130"/>
        <v>2B</v>
      </c>
      <c r="AI509" s="16">
        <f t="shared" si="131"/>
        <v>2.0699999999999998</v>
      </c>
      <c r="AJ509" s="16">
        <f t="shared" si="132"/>
        <v>2.1</v>
      </c>
      <c r="AK509" s="16">
        <f t="shared" si="133"/>
        <v>2.1417000000000002</v>
      </c>
      <c r="AL509" s="16">
        <f t="shared" si="134"/>
        <v>2.1530999999999998</v>
      </c>
      <c r="AM509" s="16">
        <f t="shared" si="135"/>
        <v>2.25</v>
      </c>
      <c r="AR509" s="17"/>
      <c r="AS509" s="77"/>
    </row>
    <row r="510" spans="3:45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36"/>
        <v>0</v>
      </c>
      <c r="U510" s="16">
        <f t="shared" si="136"/>
        <v>0</v>
      </c>
      <c r="W510" s="16" t="str">
        <f t="shared" si="120"/>
        <v>21⁄4–6</v>
      </c>
      <c r="X510" s="16" t="str">
        <f t="shared" si="121"/>
        <v>UN</v>
      </c>
      <c r="Y510" s="16" t="str">
        <f t="shared" si="122"/>
        <v>3A</v>
      </c>
      <c r="Z510" s="16" t="str">
        <f>CONCATENATE(Table69[[#This Row],[Column1]]," ",Table69[[#This Row],[Column2]]," ",Table69[[#This Row],[Column3]])</f>
        <v>21⁄4–6 UN 3A</v>
      </c>
      <c r="AA510" s="16">
        <f t="shared" si="123"/>
        <v>0</v>
      </c>
      <c r="AB510" s="16">
        <f t="shared" si="124"/>
        <v>2.25</v>
      </c>
      <c r="AC510" s="16">
        <f t="shared" si="125"/>
        <v>2.2317999999999998</v>
      </c>
      <c r="AD510" s="16" t="str">
        <f t="shared" si="126"/>
        <v>—</v>
      </c>
      <c r="AE510" s="16">
        <f t="shared" si="127"/>
        <v>2.1417000000000002</v>
      </c>
      <c r="AF510" s="16">
        <f t="shared" si="128"/>
        <v>2.1351</v>
      </c>
      <c r="AG510" s="16">
        <f t="shared" si="129"/>
        <v>2.0516000000000001</v>
      </c>
      <c r="AH510" s="16" t="str">
        <f t="shared" si="130"/>
        <v>3B</v>
      </c>
      <c r="AI510" s="16">
        <f t="shared" si="131"/>
        <v>2.0699999999999998</v>
      </c>
      <c r="AJ510" s="16">
        <f t="shared" si="132"/>
        <v>2.0895999999999999</v>
      </c>
      <c r="AK510" s="16">
        <f t="shared" si="133"/>
        <v>2.1417000000000002</v>
      </c>
      <c r="AL510" s="16">
        <f t="shared" si="134"/>
        <v>2.1501999999999999</v>
      </c>
      <c r="AM510" s="16">
        <f t="shared" si="135"/>
        <v>2.25</v>
      </c>
      <c r="AR510" s="17"/>
      <c r="AS510" s="77"/>
    </row>
    <row r="511" spans="3:45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36"/>
        <v>21⁄4–8</v>
      </c>
      <c r="U511" s="16" t="str">
        <f t="shared" si="136"/>
        <v>UN</v>
      </c>
      <c r="W511" s="16" t="str">
        <f t="shared" si="120"/>
        <v>21⁄4–8</v>
      </c>
      <c r="X511" s="16" t="str">
        <f t="shared" si="121"/>
        <v>UN</v>
      </c>
      <c r="Y511" s="16" t="str">
        <f t="shared" si="122"/>
        <v>2A</v>
      </c>
      <c r="Z511" s="16" t="str">
        <f>CONCATENATE(Table69[[#This Row],[Column1]]," ",Table69[[#This Row],[Column2]]," ",Table69[[#This Row],[Column3]])</f>
        <v>21⁄4–8 UN 2A</v>
      </c>
      <c r="AA511" s="16">
        <f t="shared" si="123"/>
        <v>2.3999999999999998E-3</v>
      </c>
      <c r="AB511" s="16">
        <f t="shared" si="124"/>
        <v>2.2475999999999998</v>
      </c>
      <c r="AC511" s="16">
        <f t="shared" si="125"/>
        <v>2.2326000000000001</v>
      </c>
      <c r="AD511" s="16">
        <f t="shared" si="126"/>
        <v>2.2250999999999999</v>
      </c>
      <c r="AE511" s="16">
        <f t="shared" si="127"/>
        <v>2.1663999999999999</v>
      </c>
      <c r="AF511" s="16">
        <f t="shared" si="128"/>
        <v>2.1583999999999999</v>
      </c>
      <c r="AG511" s="16">
        <f t="shared" si="129"/>
        <v>2.0988000000000002</v>
      </c>
      <c r="AH511" s="16" t="str">
        <f t="shared" si="130"/>
        <v>2B</v>
      </c>
      <c r="AI511" s="16">
        <f t="shared" si="131"/>
        <v>2.1150000000000002</v>
      </c>
      <c r="AJ511" s="16">
        <f t="shared" si="132"/>
        <v>2.14</v>
      </c>
      <c r="AK511" s="16">
        <f t="shared" si="133"/>
        <v>2.1688000000000001</v>
      </c>
      <c r="AL511" s="16">
        <f t="shared" si="134"/>
        <v>2.1791999999999998</v>
      </c>
      <c r="AM511" s="16">
        <f t="shared" si="135"/>
        <v>2.25</v>
      </c>
      <c r="AR511" s="17"/>
      <c r="AS511" s="77"/>
    </row>
    <row r="512" spans="3:45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36"/>
        <v>0</v>
      </c>
      <c r="U512" s="16">
        <f t="shared" si="136"/>
        <v>0</v>
      </c>
      <c r="W512" s="16" t="str">
        <f t="shared" si="120"/>
        <v>21⁄4–8</v>
      </c>
      <c r="X512" s="16" t="str">
        <f t="shared" si="121"/>
        <v>UN</v>
      </c>
      <c r="Y512" s="16" t="str">
        <f t="shared" si="122"/>
        <v>3A</v>
      </c>
      <c r="Z512" s="16" t="str">
        <f>CONCATENATE(Table69[[#This Row],[Column1]]," ",Table69[[#This Row],[Column2]]," ",Table69[[#This Row],[Column3]])</f>
        <v>21⁄4–8 UN 3A</v>
      </c>
      <c r="AA512" s="16">
        <f t="shared" si="123"/>
        <v>0</v>
      </c>
      <c r="AB512" s="16">
        <f t="shared" si="124"/>
        <v>2.25</v>
      </c>
      <c r="AC512" s="16">
        <f t="shared" si="125"/>
        <v>2.2349999999999999</v>
      </c>
      <c r="AD512" s="16" t="str">
        <f t="shared" si="126"/>
        <v>—</v>
      </c>
      <c r="AE512" s="16">
        <f t="shared" si="127"/>
        <v>2.1688000000000001</v>
      </c>
      <c r="AF512" s="16">
        <f t="shared" si="128"/>
        <v>2.1627999999999998</v>
      </c>
      <c r="AG512" s="16">
        <f t="shared" si="129"/>
        <v>2.1012</v>
      </c>
      <c r="AH512" s="16" t="str">
        <f t="shared" si="130"/>
        <v>3B</v>
      </c>
      <c r="AI512" s="16">
        <f t="shared" si="131"/>
        <v>2.1150000000000002</v>
      </c>
      <c r="AJ512" s="16">
        <f t="shared" si="132"/>
        <v>2.1297000000000001</v>
      </c>
      <c r="AK512" s="16">
        <f t="shared" si="133"/>
        <v>2.1688000000000001</v>
      </c>
      <c r="AL512" s="16">
        <f t="shared" si="134"/>
        <v>2.1766000000000001</v>
      </c>
      <c r="AM512" s="16">
        <f t="shared" si="135"/>
        <v>2.25</v>
      </c>
      <c r="AR512" s="17"/>
      <c r="AS512" s="77"/>
    </row>
    <row r="513" spans="3:45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36"/>
        <v>21⁄4–10</v>
      </c>
      <c r="U513" s="16" t="str">
        <f t="shared" si="136"/>
        <v>UNS</v>
      </c>
      <c r="W513" s="16" t="str">
        <f t="shared" si="120"/>
        <v>21⁄4–10</v>
      </c>
      <c r="X513" s="16" t="str">
        <f t="shared" si="121"/>
        <v>UNS</v>
      </c>
      <c r="Y513" s="16" t="str">
        <f t="shared" si="122"/>
        <v>2A</v>
      </c>
      <c r="Z513" s="16" t="str">
        <f>CONCATENATE(Table69[[#This Row],[Column1]]," ",Table69[[#This Row],[Column2]]," ",Table69[[#This Row],[Column3]])</f>
        <v>21⁄4–10 UNS 2A</v>
      </c>
      <c r="AA513" s="16">
        <f t="shared" si="123"/>
        <v>2E-3</v>
      </c>
      <c r="AB513" s="16">
        <f t="shared" si="124"/>
        <v>2.2480000000000002</v>
      </c>
      <c r="AC513" s="16">
        <f t="shared" si="125"/>
        <v>2.2351000000000001</v>
      </c>
      <c r="AD513" s="16" t="str">
        <f t="shared" si="126"/>
        <v>—</v>
      </c>
      <c r="AE513" s="16">
        <f t="shared" si="127"/>
        <v>2.1829999999999998</v>
      </c>
      <c r="AF513" s="16">
        <f t="shared" si="128"/>
        <v>2.1764999999999999</v>
      </c>
      <c r="AG513" s="16">
        <f t="shared" si="129"/>
        <v>2.129</v>
      </c>
      <c r="AH513" s="16" t="str">
        <f t="shared" si="130"/>
        <v>2B</v>
      </c>
      <c r="AI513" s="16">
        <f t="shared" si="131"/>
        <v>2.1419999999999999</v>
      </c>
      <c r="AJ513" s="16">
        <f t="shared" si="132"/>
        <v>2.1629999999999998</v>
      </c>
      <c r="AK513" s="16">
        <f t="shared" si="133"/>
        <v>2.1850000000000001</v>
      </c>
      <c r="AL513" s="16">
        <f t="shared" si="134"/>
        <v>2.1934999999999998</v>
      </c>
      <c r="AM513" s="16">
        <f t="shared" si="135"/>
        <v>2.25</v>
      </c>
      <c r="AR513" s="17"/>
      <c r="AS513" s="77"/>
    </row>
    <row r="514" spans="3:45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36"/>
        <v>21⁄4–12</v>
      </c>
      <c r="U514" s="16" t="str">
        <f t="shared" si="136"/>
        <v>UN</v>
      </c>
      <c r="W514" s="16" t="str">
        <f t="shared" si="120"/>
        <v>21⁄4–12</v>
      </c>
      <c r="X514" s="16" t="str">
        <f t="shared" si="121"/>
        <v>UN</v>
      </c>
      <c r="Y514" s="16" t="str">
        <f t="shared" si="122"/>
        <v>2A</v>
      </c>
      <c r="Z514" s="16" t="str">
        <f>CONCATENATE(Table69[[#This Row],[Column1]]," ",Table69[[#This Row],[Column2]]," ",Table69[[#This Row],[Column3]])</f>
        <v>21⁄4–12 UN 2A</v>
      </c>
      <c r="AA514" s="16">
        <f t="shared" si="123"/>
        <v>1.8E-3</v>
      </c>
      <c r="AB514" s="16">
        <f t="shared" si="124"/>
        <v>2.2482000000000002</v>
      </c>
      <c r="AC514" s="16">
        <f t="shared" si="125"/>
        <v>2.2368000000000001</v>
      </c>
      <c r="AD514" s="16" t="str">
        <f t="shared" si="126"/>
        <v>—</v>
      </c>
      <c r="AE514" s="16">
        <f t="shared" si="127"/>
        <v>2.1941000000000002</v>
      </c>
      <c r="AF514" s="16">
        <f t="shared" si="128"/>
        <v>2.1880000000000002</v>
      </c>
      <c r="AG514" s="16">
        <f t="shared" si="129"/>
        <v>2.149</v>
      </c>
      <c r="AH514" s="16" t="str">
        <f t="shared" si="130"/>
        <v>2B</v>
      </c>
      <c r="AI514" s="16">
        <f t="shared" si="131"/>
        <v>2.16</v>
      </c>
      <c r="AJ514" s="16">
        <f t="shared" si="132"/>
        <v>2.1779999999999999</v>
      </c>
      <c r="AK514" s="16">
        <f t="shared" si="133"/>
        <v>2.1959</v>
      </c>
      <c r="AL514" s="16">
        <f t="shared" si="134"/>
        <v>2.2038000000000002</v>
      </c>
      <c r="AM514" s="16">
        <f t="shared" si="135"/>
        <v>2.25</v>
      </c>
      <c r="AR514" s="17"/>
      <c r="AS514" s="77"/>
    </row>
    <row r="515" spans="3:45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36"/>
        <v>0</v>
      </c>
      <c r="U515" s="16">
        <f t="shared" si="136"/>
        <v>0</v>
      </c>
      <c r="W515" s="16" t="str">
        <f t="shared" si="120"/>
        <v>21⁄4–12</v>
      </c>
      <c r="X515" s="16" t="str">
        <f t="shared" si="121"/>
        <v>UN</v>
      </c>
      <c r="Y515" s="16" t="str">
        <f t="shared" si="122"/>
        <v>3A</v>
      </c>
      <c r="Z515" s="16" t="str">
        <f>CONCATENATE(Table69[[#This Row],[Column1]]," ",Table69[[#This Row],[Column2]]," ",Table69[[#This Row],[Column3]])</f>
        <v>21⁄4–12 UN 3A</v>
      </c>
      <c r="AA515" s="16">
        <f t="shared" si="123"/>
        <v>0</v>
      </c>
      <c r="AB515" s="16">
        <f t="shared" si="124"/>
        <v>2.25</v>
      </c>
      <c r="AC515" s="16">
        <f t="shared" si="125"/>
        <v>2.2385999999999999</v>
      </c>
      <c r="AD515" s="16" t="str">
        <f t="shared" si="126"/>
        <v>—</v>
      </c>
      <c r="AE515" s="16">
        <f t="shared" si="127"/>
        <v>2.1959</v>
      </c>
      <c r="AF515" s="16">
        <f t="shared" si="128"/>
        <v>2.1913999999999998</v>
      </c>
      <c r="AG515" s="16">
        <f t="shared" si="129"/>
        <v>2.1507999999999998</v>
      </c>
      <c r="AH515" s="16" t="str">
        <f t="shared" si="130"/>
        <v>3B</v>
      </c>
      <c r="AI515" s="16">
        <f t="shared" si="131"/>
        <v>2.16</v>
      </c>
      <c r="AJ515" s="16">
        <f t="shared" si="132"/>
        <v>2.1698</v>
      </c>
      <c r="AK515" s="16">
        <f t="shared" si="133"/>
        <v>2.1959</v>
      </c>
      <c r="AL515" s="16">
        <f t="shared" si="134"/>
        <v>2.2018</v>
      </c>
      <c r="AM515" s="16">
        <f t="shared" si="135"/>
        <v>2.25</v>
      </c>
      <c r="AR515" s="17"/>
      <c r="AS515" s="77"/>
    </row>
    <row r="516" spans="3:45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36"/>
        <v>21⁄4–14</v>
      </c>
      <c r="U516" s="16" t="str">
        <f t="shared" si="136"/>
        <v>UNS</v>
      </c>
      <c r="W516" s="16" t="str">
        <f t="shared" ref="W516:W579" si="137">IF(T516=0,IF(T515=0,T514,T515),T516)</f>
        <v>21⁄4–14</v>
      </c>
      <c r="X516" s="16" t="str">
        <f t="shared" ref="X516:X579" si="138">IF(U516=0,IF(U515=0,U514,U515),U516)</f>
        <v>UNS</v>
      </c>
      <c r="Y516" s="16" t="str">
        <f t="shared" ref="Y516:Y579" si="139">IF(OR($C516="1A",$C516="2A",$C516="3A"),C516,E516)</f>
        <v>2A</v>
      </c>
      <c r="Z516" s="16" t="str">
        <f>CONCATENATE(Table69[[#This Row],[Column1]]," ",Table69[[#This Row],[Column2]]," ",Table69[[#This Row],[Column3]])</f>
        <v>21⁄4–14 UNS 2A</v>
      </c>
      <c r="AA516" s="16">
        <f t="shared" ref="AA516:AA579" si="140">IF(OR($C516="1A",$C516="2A",$C516="3A"),D516,F516)</f>
        <v>1.6999999999999999E-3</v>
      </c>
      <c r="AB516" s="16">
        <f t="shared" ref="AB516:AB579" si="141">IF(OR($C516="1A",$C516="2A",$C516="3A"),E516,G516)</f>
        <v>2.2483</v>
      </c>
      <c r="AC516" s="16">
        <f t="shared" ref="AC516:AC579" si="142">IF(OR($C516="1A",$C516="2A",$C516="3A"),F516,H516)</f>
        <v>2.238</v>
      </c>
      <c r="AD516" s="16" t="str">
        <f t="shared" ref="AD516:AD579" si="143">IF(OR($C516="1A",$C516="2A",$C516="3A"),G516,I516)</f>
        <v>—</v>
      </c>
      <c r="AE516" s="16">
        <f t="shared" ref="AE516:AE579" si="144">IF(OR($C516="1A",$C516="2A",$C516="3A"),H516,J516)</f>
        <v>2.2019000000000002</v>
      </c>
      <c r="AF516" s="16">
        <f t="shared" ref="AF516:AF579" si="145">IF(OR($C516="1A",$C516="2A",$C516="3A"),I516,K516)</f>
        <v>2.1962000000000002</v>
      </c>
      <c r="AG516" s="16">
        <f t="shared" ref="AG516:AG579" si="146">IF(OR($C516="1A",$C516="2A",$C516="3A"),J516,L516)</f>
        <v>2.1633</v>
      </c>
      <c r="AH516" s="16" t="str">
        <f t="shared" ref="AH516:AH579" si="147">IF(OR($C516="1A",$C516="2A",$C516="3A"),K516,M516)</f>
        <v>2B</v>
      </c>
      <c r="AI516" s="16">
        <f t="shared" ref="AI516:AI579" si="148">IF(OR($C516="1A",$C516="2A",$C516="3A"),L516,N516)</f>
        <v>2.173</v>
      </c>
      <c r="AJ516" s="16">
        <f t="shared" ref="AJ516:AJ579" si="149">IF(OR($C516="1A",$C516="2A",$C516="3A"),M516,O516)</f>
        <v>2.1880000000000002</v>
      </c>
      <c r="AK516" s="16">
        <f t="shared" ref="AK516:AK579" si="150">IF(OR($C516="1A",$C516="2A",$C516="3A"),N516,P516)</f>
        <v>2.2035999999999998</v>
      </c>
      <c r="AL516" s="16">
        <f t="shared" ref="AL516:AL579" si="151">IF(OR($C516="1A",$C516="2A",$C516="3A"),O516,Q516)</f>
        <v>2.2109999999999999</v>
      </c>
      <c r="AM516" s="16">
        <f t="shared" ref="AM516:AM579" si="152">IF(OR($C516="1A",$C516="2A",$C516="3A"),P516,R516)</f>
        <v>2.25</v>
      </c>
      <c r="AR516" s="17"/>
      <c r="AS516" s="77"/>
    </row>
    <row r="517" spans="3:45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ref="T517:U580" si="153">IF(OR($C517="1A",$C517="2A",$C517="3A"),A517,C517)</f>
        <v>21⁄4–16</v>
      </c>
      <c r="U517" s="16" t="str">
        <f t="shared" si="153"/>
        <v>UN</v>
      </c>
      <c r="W517" s="16" t="str">
        <f t="shared" si="137"/>
        <v>21⁄4–16</v>
      </c>
      <c r="X517" s="16" t="str">
        <f t="shared" si="138"/>
        <v>UN</v>
      </c>
      <c r="Y517" s="16" t="str">
        <f t="shared" si="139"/>
        <v>2A</v>
      </c>
      <c r="Z517" s="16" t="str">
        <f>CONCATENATE(Table69[[#This Row],[Column1]]," ",Table69[[#This Row],[Column2]]," ",Table69[[#This Row],[Column3]])</f>
        <v>21⁄4–16 UN 2A</v>
      </c>
      <c r="AA517" s="16">
        <f t="shared" si="140"/>
        <v>1.6000000000000001E-3</v>
      </c>
      <c r="AB517" s="16">
        <f t="shared" si="141"/>
        <v>2.2484000000000002</v>
      </c>
      <c r="AC517" s="16">
        <f t="shared" si="142"/>
        <v>2.2389999999999999</v>
      </c>
      <c r="AD517" s="16" t="str">
        <f t="shared" si="143"/>
        <v>—</v>
      </c>
      <c r="AE517" s="16">
        <f t="shared" si="144"/>
        <v>2.2078000000000002</v>
      </c>
      <c r="AF517" s="16">
        <f t="shared" si="145"/>
        <v>2.2023999999999999</v>
      </c>
      <c r="AG517" s="16">
        <f t="shared" si="146"/>
        <v>2.1739000000000002</v>
      </c>
      <c r="AH517" s="16" t="str">
        <f t="shared" si="147"/>
        <v>2B</v>
      </c>
      <c r="AI517" s="16">
        <f t="shared" si="148"/>
        <v>2.1819999999999999</v>
      </c>
      <c r="AJ517" s="16">
        <f t="shared" si="149"/>
        <v>2.1960000000000002</v>
      </c>
      <c r="AK517" s="16">
        <f t="shared" si="150"/>
        <v>2.2094</v>
      </c>
      <c r="AL517" s="16">
        <f t="shared" si="151"/>
        <v>2.2164000000000001</v>
      </c>
      <c r="AM517" s="16">
        <f t="shared" si="152"/>
        <v>2.25</v>
      </c>
      <c r="AR517" s="17"/>
      <c r="AS517" s="77"/>
    </row>
    <row r="518" spans="3:45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53"/>
        <v>0</v>
      </c>
      <c r="U518" s="16">
        <f t="shared" si="153"/>
        <v>0</v>
      </c>
      <c r="W518" s="16" t="str">
        <f t="shared" si="137"/>
        <v>21⁄4–16</v>
      </c>
      <c r="X518" s="16" t="str">
        <f t="shared" si="138"/>
        <v>UN</v>
      </c>
      <c r="Y518" s="16" t="str">
        <f t="shared" si="139"/>
        <v>3A</v>
      </c>
      <c r="Z518" s="16" t="str">
        <f>CONCATENATE(Table69[[#This Row],[Column1]]," ",Table69[[#This Row],[Column2]]," ",Table69[[#This Row],[Column3]])</f>
        <v>21⁄4–16 UN 3A</v>
      </c>
      <c r="AA518" s="16">
        <f t="shared" si="140"/>
        <v>0</v>
      </c>
      <c r="AB518" s="16">
        <f t="shared" si="141"/>
        <v>2.25</v>
      </c>
      <c r="AC518" s="16">
        <f t="shared" si="142"/>
        <v>2.2406000000000001</v>
      </c>
      <c r="AD518" s="16" t="str">
        <f t="shared" si="143"/>
        <v>—</v>
      </c>
      <c r="AE518" s="16">
        <f t="shared" si="144"/>
        <v>2.2094</v>
      </c>
      <c r="AF518" s="16">
        <f t="shared" si="145"/>
        <v>2.2052999999999998</v>
      </c>
      <c r="AG518" s="16">
        <f t="shared" si="146"/>
        <v>2.1755</v>
      </c>
      <c r="AH518" s="16" t="str">
        <f t="shared" si="147"/>
        <v>3B</v>
      </c>
      <c r="AI518" s="16">
        <f t="shared" si="148"/>
        <v>2.1819999999999999</v>
      </c>
      <c r="AJ518" s="16">
        <f t="shared" si="149"/>
        <v>2.1907999999999999</v>
      </c>
      <c r="AK518" s="16">
        <f t="shared" si="150"/>
        <v>2.2094</v>
      </c>
      <c r="AL518" s="16">
        <f t="shared" si="151"/>
        <v>2.2145999999999999</v>
      </c>
      <c r="AM518" s="16">
        <f t="shared" si="152"/>
        <v>2.25</v>
      </c>
      <c r="AR518" s="17"/>
      <c r="AS518" s="77"/>
    </row>
    <row r="519" spans="3:45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53"/>
        <v>21⁄4–18</v>
      </c>
      <c r="U519" s="16" t="str">
        <f t="shared" si="153"/>
        <v>UNS</v>
      </c>
      <c r="W519" s="16" t="str">
        <f t="shared" si="137"/>
        <v>21⁄4–18</v>
      </c>
      <c r="X519" s="16" t="str">
        <f t="shared" si="138"/>
        <v>UNS</v>
      </c>
      <c r="Y519" s="16" t="str">
        <f t="shared" si="139"/>
        <v>2A</v>
      </c>
      <c r="Z519" s="16" t="str">
        <f>CONCATENATE(Table69[[#This Row],[Column1]]," ",Table69[[#This Row],[Column2]]," ",Table69[[#This Row],[Column3]])</f>
        <v>21⁄4–18 UNS 2A</v>
      </c>
      <c r="AA519" s="16">
        <f t="shared" si="140"/>
        <v>1.5E-3</v>
      </c>
      <c r="AB519" s="16">
        <f t="shared" si="141"/>
        <v>2.2484999999999999</v>
      </c>
      <c r="AC519" s="16">
        <f t="shared" si="142"/>
        <v>2.2397999999999998</v>
      </c>
      <c r="AD519" s="16" t="str">
        <f t="shared" si="143"/>
        <v>—</v>
      </c>
      <c r="AE519" s="16">
        <f t="shared" si="144"/>
        <v>2.2124000000000001</v>
      </c>
      <c r="AF519" s="16">
        <f t="shared" si="145"/>
        <v>2.2073</v>
      </c>
      <c r="AG519" s="16">
        <f t="shared" si="146"/>
        <v>2.1823999999999999</v>
      </c>
      <c r="AH519" s="16" t="str">
        <f t="shared" si="147"/>
        <v>2B</v>
      </c>
      <c r="AI519" s="16">
        <f t="shared" si="148"/>
        <v>2.19</v>
      </c>
      <c r="AJ519" s="16">
        <f t="shared" si="149"/>
        <v>2.2029999999999998</v>
      </c>
      <c r="AK519" s="16">
        <f t="shared" si="150"/>
        <v>2.2139000000000002</v>
      </c>
      <c r="AL519" s="16">
        <f t="shared" si="151"/>
        <v>2.2206000000000001</v>
      </c>
      <c r="AM519" s="16">
        <f t="shared" si="152"/>
        <v>2.25</v>
      </c>
      <c r="AR519" s="17"/>
      <c r="AS519" s="77"/>
    </row>
    <row r="520" spans="3:45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53"/>
        <v>21⁄4–20</v>
      </c>
      <c r="U520" s="16" t="str">
        <f t="shared" si="153"/>
        <v>UN</v>
      </c>
      <c r="W520" s="16" t="str">
        <f t="shared" si="137"/>
        <v>21⁄4–20</v>
      </c>
      <c r="X520" s="16" t="str">
        <f t="shared" si="138"/>
        <v>UN</v>
      </c>
      <c r="Y520" s="16" t="str">
        <f t="shared" si="139"/>
        <v>2A</v>
      </c>
      <c r="Z520" s="16" t="str">
        <f>CONCATENATE(Table69[[#This Row],[Column1]]," ",Table69[[#This Row],[Column2]]," ",Table69[[#This Row],[Column3]])</f>
        <v>21⁄4–20 UN 2A</v>
      </c>
      <c r="AA520" s="16">
        <f t="shared" si="140"/>
        <v>1.5E-3</v>
      </c>
      <c r="AB520" s="16">
        <f t="shared" si="141"/>
        <v>2.2484999999999999</v>
      </c>
      <c r="AC520" s="16">
        <f t="shared" si="142"/>
        <v>2.2404000000000002</v>
      </c>
      <c r="AD520" s="16" t="str">
        <f t="shared" si="143"/>
        <v>—</v>
      </c>
      <c r="AE520" s="16">
        <f t="shared" si="144"/>
        <v>2.2160000000000002</v>
      </c>
      <c r="AF520" s="16">
        <f t="shared" si="145"/>
        <v>2.2111000000000001</v>
      </c>
      <c r="AG520" s="16">
        <f t="shared" si="146"/>
        <v>2.1890000000000001</v>
      </c>
      <c r="AH520" s="16" t="str">
        <f t="shared" si="147"/>
        <v>2B</v>
      </c>
      <c r="AI520" s="16">
        <f t="shared" si="148"/>
        <v>2.1960000000000002</v>
      </c>
      <c r="AJ520" s="16">
        <f t="shared" si="149"/>
        <v>2.2069999999999999</v>
      </c>
      <c r="AK520" s="16">
        <f t="shared" si="150"/>
        <v>2.2174999999999998</v>
      </c>
      <c r="AL520" s="16">
        <f t="shared" si="151"/>
        <v>2.2239</v>
      </c>
      <c r="AM520" s="16">
        <f t="shared" si="152"/>
        <v>2.25</v>
      </c>
      <c r="AR520" s="17"/>
      <c r="AS520" s="77"/>
    </row>
    <row r="521" spans="3:45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53"/>
        <v>0</v>
      </c>
      <c r="U521" s="16">
        <f t="shared" si="153"/>
        <v>0</v>
      </c>
      <c r="W521" s="16" t="str">
        <f t="shared" si="137"/>
        <v>21⁄4–20</v>
      </c>
      <c r="X521" s="16" t="str">
        <f t="shared" si="138"/>
        <v>UN</v>
      </c>
      <c r="Y521" s="16" t="str">
        <f t="shared" si="139"/>
        <v>3A</v>
      </c>
      <c r="Z521" s="16" t="str">
        <f>CONCATENATE(Table69[[#This Row],[Column1]]," ",Table69[[#This Row],[Column2]]," ",Table69[[#This Row],[Column3]])</f>
        <v>21⁄4–20 UN 3A</v>
      </c>
      <c r="AA521" s="16">
        <f t="shared" si="140"/>
        <v>0</v>
      </c>
      <c r="AB521" s="16">
        <f t="shared" si="141"/>
        <v>2.25</v>
      </c>
      <c r="AC521" s="16">
        <f t="shared" si="142"/>
        <v>2.2418999999999998</v>
      </c>
      <c r="AD521" s="16" t="str">
        <f t="shared" si="143"/>
        <v>—</v>
      </c>
      <c r="AE521" s="16">
        <f t="shared" si="144"/>
        <v>2.2174999999999998</v>
      </c>
      <c r="AF521" s="16">
        <f t="shared" si="145"/>
        <v>2.2136999999999998</v>
      </c>
      <c r="AG521" s="16">
        <f t="shared" si="146"/>
        <v>2.1905000000000001</v>
      </c>
      <c r="AH521" s="16" t="str">
        <f t="shared" si="147"/>
        <v>3B</v>
      </c>
      <c r="AI521" s="16">
        <f t="shared" si="148"/>
        <v>2.1960000000000002</v>
      </c>
      <c r="AJ521" s="16">
        <f t="shared" si="149"/>
        <v>2.2037</v>
      </c>
      <c r="AK521" s="16">
        <f t="shared" si="150"/>
        <v>2.2174999999999998</v>
      </c>
      <c r="AL521" s="16">
        <f t="shared" si="151"/>
        <v>2.2223000000000002</v>
      </c>
      <c r="AM521" s="16">
        <f t="shared" si="152"/>
        <v>2.25</v>
      </c>
      <c r="AR521" s="17"/>
      <c r="AS521" s="77"/>
    </row>
    <row r="522" spans="3:45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53"/>
        <v>25⁄16–16</v>
      </c>
      <c r="U522" s="16" t="str">
        <f t="shared" si="153"/>
        <v>UNS</v>
      </c>
      <c r="W522" s="16" t="str">
        <f t="shared" si="137"/>
        <v>25⁄16–16</v>
      </c>
      <c r="X522" s="16" t="str">
        <f t="shared" si="138"/>
        <v>UNS</v>
      </c>
      <c r="Y522" s="16" t="str">
        <f t="shared" si="139"/>
        <v>2A</v>
      </c>
      <c r="Z522" s="16" t="str">
        <f>CONCATENATE(Table69[[#This Row],[Column1]]," ",Table69[[#This Row],[Column2]]," ",Table69[[#This Row],[Column3]])</f>
        <v>25⁄16–16 UNS 2A</v>
      </c>
      <c r="AA522" s="16">
        <f t="shared" si="140"/>
        <v>1.6999999999999999E-3</v>
      </c>
      <c r="AB522" s="16">
        <f t="shared" si="141"/>
        <v>2.3108</v>
      </c>
      <c r="AC522" s="16">
        <f t="shared" si="142"/>
        <v>2.3014000000000001</v>
      </c>
      <c r="AD522" s="16" t="str">
        <f t="shared" si="143"/>
        <v>—</v>
      </c>
      <c r="AE522" s="16">
        <f t="shared" si="144"/>
        <v>2.2702</v>
      </c>
      <c r="AF522" s="16">
        <f t="shared" si="145"/>
        <v>2.2646999999999999</v>
      </c>
      <c r="AG522" s="16">
        <f t="shared" si="146"/>
        <v>2.2363</v>
      </c>
      <c r="AH522" s="16" t="str">
        <f t="shared" si="147"/>
        <v>2B</v>
      </c>
      <c r="AI522" s="16">
        <f t="shared" si="148"/>
        <v>2.2450000000000001</v>
      </c>
      <c r="AJ522" s="16">
        <f t="shared" si="149"/>
        <v>2.2589999999999999</v>
      </c>
      <c r="AK522" s="16">
        <f t="shared" si="150"/>
        <v>2.2719</v>
      </c>
      <c r="AL522" s="16">
        <f t="shared" si="151"/>
        <v>2.2791000000000001</v>
      </c>
      <c r="AM522" s="16">
        <f t="shared" si="152"/>
        <v>2.3125</v>
      </c>
      <c r="AR522" s="17"/>
      <c r="AS522" s="77"/>
    </row>
    <row r="523" spans="3:45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53"/>
        <v>0</v>
      </c>
      <c r="U523" s="16">
        <f t="shared" si="153"/>
        <v>0</v>
      </c>
      <c r="W523" s="16" t="str">
        <f t="shared" si="137"/>
        <v>25⁄16–16</v>
      </c>
      <c r="X523" s="16" t="str">
        <f t="shared" si="138"/>
        <v>UNS</v>
      </c>
      <c r="Y523" s="16" t="str">
        <f t="shared" si="139"/>
        <v>3A</v>
      </c>
      <c r="Z523" s="16" t="str">
        <f>CONCATENATE(Table69[[#This Row],[Column1]]," ",Table69[[#This Row],[Column2]]," ",Table69[[#This Row],[Column3]])</f>
        <v>25⁄16–16 UNS 3A</v>
      </c>
      <c r="AA523" s="16">
        <f t="shared" si="140"/>
        <v>0</v>
      </c>
      <c r="AB523" s="16">
        <f t="shared" si="141"/>
        <v>2.3125</v>
      </c>
      <c r="AC523" s="16">
        <f t="shared" si="142"/>
        <v>2.3031000000000001</v>
      </c>
      <c r="AD523" s="16" t="str">
        <f t="shared" si="143"/>
        <v>—</v>
      </c>
      <c r="AE523" s="16">
        <f t="shared" si="144"/>
        <v>2.2719</v>
      </c>
      <c r="AF523" s="16">
        <f t="shared" si="145"/>
        <v>2.2677999999999998</v>
      </c>
      <c r="AG523" s="16">
        <f t="shared" si="146"/>
        <v>2.238</v>
      </c>
      <c r="AH523" s="16" t="str">
        <f t="shared" si="147"/>
        <v>3B</v>
      </c>
      <c r="AI523" s="16">
        <f t="shared" si="148"/>
        <v>2.2450000000000001</v>
      </c>
      <c r="AJ523" s="16">
        <f t="shared" si="149"/>
        <v>2.2532999999999999</v>
      </c>
      <c r="AK523" s="16">
        <f t="shared" si="150"/>
        <v>2.2719</v>
      </c>
      <c r="AL523" s="16">
        <f t="shared" si="151"/>
        <v>2.2772999999999999</v>
      </c>
      <c r="AM523" s="16">
        <f t="shared" si="152"/>
        <v>2.3125</v>
      </c>
      <c r="AR523" s="17"/>
      <c r="AS523" s="77"/>
    </row>
    <row r="524" spans="3:45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53"/>
        <v>23⁄8–6</v>
      </c>
      <c r="U524" s="16" t="str">
        <f t="shared" si="153"/>
        <v>UN</v>
      </c>
      <c r="W524" s="16" t="str">
        <f t="shared" si="137"/>
        <v>23⁄8–6</v>
      </c>
      <c r="X524" s="16" t="str">
        <f t="shared" si="138"/>
        <v>UN</v>
      </c>
      <c r="Y524" s="16" t="str">
        <f t="shared" si="139"/>
        <v>2A</v>
      </c>
      <c r="Z524" s="16" t="str">
        <f>CONCATENATE(Table69[[#This Row],[Column1]]," ",Table69[[#This Row],[Column2]]," ",Table69[[#This Row],[Column3]])</f>
        <v>23⁄8–6 UN 2A</v>
      </c>
      <c r="AA524" s="16">
        <f t="shared" si="140"/>
        <v>2.7000000000000001E-3</v>
      </c>
      <c r="AB524" s="16">
        <f t="shared" si="141"/>
        <v>2.3723000000000001</v>
      </c>
      <c r="AC524" s="16">
        <f t="shared" si="142"/>
        <v>2.3540999999999999</v>
      </c>
      <c r="AD524" s="16" t="str">
        <f t="shared" si="143"/>
        <v>—</v>
      </c>
      <c r="AE524" s="16">
        <f t="shared" si="144"/>
        <v>2.2639999999999998</v>
      </c>
      <c r="AF524" s="16">
        <f t="shared" si="145"/>
        <v>2.2551000000000001</v>
      </c>
      <c r="AG524" s="16">
        <f t="shared" si="146"/>
        <v>2.1739000000000002</v>
      </c>
      <c r="AH524" s="16" t="str">
        <f t="shared" si="147"/>
        <v>2B</v>
      </c>
      <c r="AI524" s="16">
        <f t="shared" si="148"/>
        <v>2.1949999999999998</v>
      </c>
      <c r="AJ524" s="16">
        <f t="shared" si="149"/>
        <v>2.226</v>
      </c>
      <c r="AK524" s="16">
        <f t="shared" si="150"/>
        <v>2.2667000000000002</v>
      </c>
      <c r="AL524" s="16">
        <f t="shared" si="151"/>
        <v>2.2782</v>
      </c>
      <c r="AM524" s="16">
        <f t="shared" si="152"/>
        <v>2.375</v>
      </c>
      <c r="AR524" s="17"/>
      <c r="AS524" s="77"/>
    </row>
    <row r="525" spans="3:45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53"/>
        <v>0</v>
      </c>
      <c r="U525" s="16">
        <f t="shared" si="153"/>
        <v>0</v>
      </c>
      <c r="W525" s="16" t="str">
        <f t="shared" si="137"/>
        <v>23⁄8–6</v>
      </c>
      <c r="X525" s="16" t="str">
        <f t="shared" si="138"/>
        <v>UN</v>
      </c>
      <c r="Y525" s="16" t="str">
        <f t="shared" si="139"/>
        <v>3A</v>
      </c>
      <c r="Z525" s="16" t="str">
        <f>CONCATENATE(Table69[[#This Row],[Column1]]," ",Table69[[#This Row],[Column2]]," ",Table69[[#This Row],[Column3]])</f>
        <v>23⁄8–6 UN 3A</v>
      </c>
      <c r="AA525" s="16">
        <f t="shared" si="140"/>
        <v>0</v>
      </c>
      <c r="AB525" s="16">
        <f t="shared" si="141"/>
        <v>2.375</v>
      </c>
      <c r="AC525" s="16">
        <f t="shared" si="142"/>
        <v>2.3567999999999998</v>
      </c>
      <c r="AD525" s="16" t="str">
        <f t="shared" si="143"/>
        <v>—</v>
      </c>
      <c r="AE525" s="16">
        <f t="shared" si="144"/>
        <v>2.2667000000000002</v>
      </c>
      <c r="AF525" s="16">
        <f t="shared" si="145"/>
        <v>2.2601</v>
      </c>
      <c r="AG525" s="16">
        <f t="shared" si="146"/>
        <v>2.1766000000000001</v>
      </c>
      <c r="AH525" s="16" t="str">
        <f t="shared" si="147"/>
        <v>3B</v>
      </c>
      <c r="AI525" s="16">
        <f t="shared" si="148"/>
        <v>2.1949999999999998</v>
      </c>
      <c r="AJ525" s="16">
        <f t="shared" si="149"/>
        <v>2.2145999999999999</v>
      </c>
      <c r="AK525" s="16">
        <f t="shared" si="150"/>
        <v>2.2667000000000002</v>
      </c>
      <c r="AL525" s="16">
        <f t="shared" si="151"/>
        <v>2.2753000000000001</v>
      </c>
      <c r="AM525" s="16">
        <f t="shared" si="152"/>
        <v>2.375</v>
      </c>
      <c r="AR525" s="17"/>
      <c r="AS525" s="77"/>
    </row>
    <row r="526" spans="3:45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53"/>
        <v>23⁄8–8</v>
      </c>
      <c r="U526" s="16" t="str">
        <f t="shared" si="153"/>
        <v>UN</v>
      </c>
      <c r="W526" s="16" t="str">
        <f t="shared" si="137"/>
        <v>23⁄8–8</v>
      </c>
      <c r="X526" s="16" t="str">
        <f t="shared" si="138"/>
        <v>UN</v>
      </c>
      <c r="Y526" s="16" t="str">
        <f t="shared" si="139"/>
        <v>2A</v>
      </c>
      <c r="Z526" s="16" t="str">
        <f>CONCATENATE(Table69[[#This Row],[Column1]]," ",Table69[[#This Row],[Column2]]," ",Table69[[#This Row],[Column3]])</f>
        <v>23⁄8–8 UN 2A</v>
      </c>
      <c r="AA526" s="16">
        <f t="shared" si="140"/>
        <v>2.3999999999999998E-3</v>
      </c>
      <c r="AB526" s="16">
        <f t="shared" si="141"/>
        <v>2.3725999999999998</v>
      </c>
      <c r="AC526" s="16">
        <f t="shared" si="142"/>
        <v>2.3576000000000001</v>
      </c>
      <c r="AD526" s="16" t="str">
        <f t="shared" si="143"/>
        <v>—</v>
      </c>
      <c r="AE526" s="16">
        <f t="shared" si="144"/>
        <v>2.2913999999999999</v>
      </c>
      <c r="AF526" s="16">
        <f t="shared" si="145"/>
        <v>2.2833000000000001</v>
      </c>
      <c r="AG526" s="16">
        <f t="shared" si="146"/>
        <v>2.2238000000000002</v>
      </c>
      <c r="AH526" s="16" t="str">
        <f t="shared" si="147"/>
        <v>2B</v>
      </c>
      <c r="AI526" s="16">
        <f t="shared" si="148"/>
        <v>2.2400000000000002</v>
      </c>
      <c r="AJ526" s="16">
        <f t="shared" si="149"/>
        <v>2.2650000000000001</v>
      </c>
      <c r="AK526" s="16">
        <f t="shared" si="150"/>
        <v>2.2938000000000001</v>
      </c>
      <c r="AL526" s="16">
        <f t="shared" si="151"/>
        <v>2.3043</v>
      </c>
      <c r="AM526" s="16">
        <f t="shared" si="152"/>
        <v>2.375</v>
      </c>
      <c r="AR526" s="17"/>
      <c r="AS526" s="77"/>
    </row>
    <row r="527" spans="3:45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53"/>
        <v>0</v>
      </c>
      <c r="U527" s="16">
        <f t="shared" si="153"/>
        <v>0</v>
      </c>
      <c r="W527" s="16" t="str">
        <f t="shared" si="137"/>
        <v>23⁄8–8</v>
      </c>
      <c r="X527" s="16" t="str">
        <f t="shared" si="138"/>
        <v>UN</v>
      </c>
      <c r="Y527" s="16" t="str">
        <f t="shared" si="139"/>
        <v>3A</v>
      </c>
      <c r="Z527" s="16" t="str">
        <f>CONCATENATE(Table69[[#This Row],[Column1]]," ",Table69[[#This Row],[Column2]]," ",Table69[[#This Row],[Column3]])</f>
        <v>23⁄8–8 UN 3A</v>
      </c>
      <c r="AA527" s="16">
        <f t="shared" si="140"/>
        <v>0</v>
      </c>
      <c r="AB527" s="16">
        <f t="shared" si="141"/>
        <v>2.375</v>
      </c>
      <c r="AC527" s="16">
        <f t="shared" si="142"/>
        <v>2.36</v>
      </c>
      <c r="AD527" s="16" t="str">
        <f t="shared" si="143"/>
        <v>—</v>
      </c>
      <c r="AE527" s="16">
        <f t="shared" si="144"/>
        <v>2.2938000000000001</v>
      </c>
      <c r="AF527" s="16">
        <f t="shared" si="145"/>
        <v>2.2877999999999998</v>
      </c>
      <c r="AG527" s="16">
        <f t="shared" si="146"/>
        <v>2.2262</v>
      </c>
      <c r="AH527" s="16" t="str">
        <f t="shared" si="147"/>
        <v>3B</v>
      </c>
      <c r="AI527" s="16">
        <f t="shared" si="148"/>
        <v>2.2400000000000002</v>
      </c>
      <c r="AJ527" s="16">
        <f t="shared" si="149"/>
        <v>2.2547000000000001</v>
      </c>
      <c r="AK527" s="16">
        <f t="shared" si="150"/>
        <v>2.2938000000000001</v>
      </c>
      <c r="AL527" s="16">
        <f t="shared" si="151"/>
        <v>2.3016999999999999</v>
      </c>
      <c r="AM527" s="16">
        <f t="shared" si="152"/>
        <v>2.375</v>
      </c>
      <c r="AR527" s="17"/>
      <c r="AS527" s="77"/>
    </row>
    <row r="528" spans="3:45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53"/>
        <v>23⁄8–12</v>
      </c>
      <c r="U528" s="16" t="str">
        <f t="shared" si="153"/>
        <v>UN</v>
      </c>
      <c r="W528" s="16" t="str">
        <f t="shared" si="137"/>
        <v>23⁄8–12</v>
      </c>
      <c r="X528" s="16" t="str">
        <f t="shared" si="138"/>
        <v>UN</v>
      </c>
      <c r="Y528" s="16" t="str">
        <f t="shared" si="139"/>
        <v>2A</v>
      </c>
      <c r="Z528" s="16" t="str">
        <f>CONCATENATE(Table69[[#This Row],[Column1]]," ",Table69[[#This Row],[Column2]]," ",Table69[[#This Row],[Column3]])</f>
        <v>23⁄8–12 UN 2A</v>
      </c>
      <c r="AA528" s="16">
        <f t="shared" si="140"/>
        <v>1.9E-3</v>
      </c>
      <c r="AB528" s="16">
        <f t="shared" si="141"/>
        <v>2.3731</v>
      </c>
      <c r="AC528" s="16">
        <f t="shared" si="142"/>
        <v>2.3616999999999999</v>
      </c>
      <c r="AD528" s="16" t="str">
        <f t="shared" si="143"/>
        <v>—</v>
      </c>
      <c r="AE528" s="16">
        <f t="shared" si="144"/>
        <v>2.319</v>
      </c>
      <c r="AF528" s="16">
        <f t="shared" si="145"/>
        <v>2.3128000000000002</v>
      </c>
      <c r="AG528" s="16">
        <f t="shared" si="146"/>
        <v>2.2738999999999998</v>
      </c>
      <c r="AH528" s="16" t="str">
        <f t="shared" si="147"/>
        <v>2B</v>
      </c>
      <c r="AI528" s="16">
        <f t="shared" si="148"/>
        <v>2.2850000000000001</v>
      </c>
      <c r="AJ528" s="16">
        <f t="shared" si="149"/>
        <v>2.3029999999999999</v>
      </c>
      <c r="AK528" s="16">
        <f t="shared" si="150"/>
        <v>2.3209</v>
      </c>
      <c r="AL528" s="16">
        <f t="shared" si="151"/>
        <v>2.3290000000000002</v>
      </c>
      <c r="AM528" s="16">
        <f t="shared" si="152"/>
        <v>2.375</v>
      </c>
      <c r="AR528" s="17"/>
      <c r="AS528" s="77"/>
    </row>
    <row r="529" spans="3:45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53"/>
        <v>0</v>
      </c>
      <c r="U529" s="16">
        <f t="shared" si="153"/>
        <v>0</v>
      </c>
      <c r="W529" s="16" t="str">
        <f t="shared" si="137"/>
        <v>23⁄8–12</v>
      </c>
      <c r="X529" s="16" t="str">
        <f t="shared" si="138"/>
        <v>UN</v>
      </c>
      <c r="Y529" s="16" t="str">
        <f t="shared" si="139"/>
        <v>3A</v>
      </c>
      <c r="Z529" s="16" t="str">
        <f>CONCATENATE(Table69[[#This Row],[Column1]]," ",Table69[[#This Row],[Column2]]," ",Table69[[#This Row],[Column3]])</f>
        <v>23⁄8–12 UN 3A</v>
      </c>
      <c r="AA529" s="16">
        <f t="shared" si="140"/>
        <v>0</v>
      </c>
      <c r="AB529" s="16">
        <f t="shared" si="141"/>
        <v>2.375</v>
      </c>
      <c r="AC529" s="16">
        <f t="shared" si="142"/>
        <v>2.3635999999999999</v>
      </c>
      <c r="AD529" s="16" t="str">
        <f t="shared" si="143"/>
        <v>—</v>
      </c>
      <c r="AE529" s="16">
        <f t="shared" si="144"/>
        <v>2.3209</v>
      </c>
      <c r="AF529" s="16">
        <f t="shared" si="145"/>
        <v>2.3163</v>
      </c>
      <c r="AG529" s="16">
        <f t="shared" si="146"/>
        <v>2.2757999999999998</v>
      </c>
      <c r="AH529" s="16" t="str">
        <f t="shared" si="147"/>
        <v>3B</v>
      </c>
      <c r="AI529" s="16">
        <f t="shared" si="148"/>
        <v>2.2850000000000001</v>
      </c>
      <c r="AJ529" s="16">
        <f t="shared" si="149"/>
        <v>2.2948</v>
      </c>
      <c r="AK529" s="16">
        <f t="shared" si="150"/>
        <v>2.3209</v>
      </c>
      <c r="AL529" s="16">
        <f t="shared" si="151"/>
        <v>2.3269000000000002</v>
      </c>
      <c r="AM529" s="16">
        <f t="shared" si="152"/>
        <v>2.375</v>
      </c>
      <c r="AR529" s="17"/>
      <c r="AS529" s="77"/>
    </row>
    <row r="530" spans="3:45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53"/>
        <v>23⁄8–16</v>
      </c>
      <c r="U530" s="16" t="str">
        <f t="shared" si="153"/>
        <v>UN</v>
      </c>
      <c r="W530" s="16" t="str">
        <f t="shared" si="137"/>
        <v>23⁄8–16</v>
      </c>
      <c r="X530" s="16" t="str">
        <f t="shared" si="138"/>
        <v>UN</v>
      </c>
      <c r="Y530" s="16" t="str">
        <f t="shared" si="139"/>
        <v>2A</v>
      </c>
      <c r="Z530" s="16" t="str">
        <f>CONCATENATE(Table69[[#This Row],[Column1]]," ",Table69[[#This Row],[Column2]]," ",Table69[[#This Row],[Column3]])</f>
        <v>23⁄8–16 UN 2A</v>
      </c>
      <c r="AA530" s="16">
        <f t="shared" si="140"/>
        <v>1.6999999999999999E-3</v>
      </c>
      <c r="AB530" s="16">
        <f t="shared" si="141"/>
        <v>2.3733</v>
      </c>
      <c r="AC530" s="16">
        <f t="shared" si="142"/>
        <v>2.3639000000000001</v>
      </c>
      <c r="AD530" s="16" t="str">
        <f t="shared" si="143"/>
        <v>—</v>
      </c>
      <c r="AE530" s="16">
        <f t="shared" si="144"/>
        <v>2.3327</v>
      </c>
      <c r="AF530" s="16">
        <f t="shared" si="145"/>
        <v>2.3271999999999999</v>
      </c>
      <c r="AG530" s="16">
        <f t="shared" si="146"/>
        <v>2.2988</v>
      </c>
      <c r="AH530" s="16" t="str">
        <f t="shared" si="147"/>
        <v>2B</v>
      </c>
      <c r="AI530" s="16">
        <f t="shared" si="148"/>
        <v>2.3069999999999999</v>
      </c>
      <c r="AJ530" s="16">
        <f t="shared" si="149"/>
        <v>2.3210000000000002</v>
      </c>
      <c r="AK530" s="16">
        <f t="shared" si="150"/>
        <v>2.3344</v>
      </c>
      <c r="AL530" s="16">
        <f t="shared" si="151"/>
        <v>2.3416000000000001</v>
      </c>
      <c r="AM530" s="16">
        <f t="shared" si="152"/>
        <v>2.375</v>
      </c>
      <c r="AR530" s="17"/>
      <c r="AS530" s="77"/>
    </row>
    <row r="531" spans="3:45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53"/>
        <v>0</v>
      </c>
      <c r="U531" s="16">
        <f t="shared" si="153"/>
        <v>0</v>
      </c>
      <c r="W531" s="16" t="str">
        <f t="shared" si="137"/>
        <v>23⁄8–16</v>
      </c>
      <c r="X531" s="16" t="str">
        <f t="shared" si="138"/>
        <v>UN</v>
      </c>
      <c r="Y531" s="16" t="str">
        <f t="shared" si="139"/>
        <v>3A</v>
      </c>
      <c r="Z531" s="16" t="str">
        <f>CONCATENATE(Table69[[#This Row],[Column1]]," ",Table69[[#This Row],[Column2]]," ",Table69[[#This Row],[Column3]])</f>
        <v>23⁄8–16 UN 3A</v>
      </c>
      <c r="AA531" s="16">
        <f t="shared" si="140"/>
        <v>0</v>
      </c>
      <c r="AB531" s="16">
        <f t="shared" si="141"/>
        <v>2.375</v>
      </c>
      <c r="AC531" s="16">
        <f t="shared" si="142"/>
        <v>2.3656000000000001</v>
      </c>
      <c r="AD531" s="16" t="str">
        <f t="shared" si="143"/>
        <v>—</v>
      </c>
      <c r="AE531" s="16">
        <f t="shared" si="144"/>
        <v>2.3344</v>
      </c>
      <c r="AF531" s="16">
        <f t="shared" si="145"/>
        <v>2.3302999999999998</v>
      </c>
      <c r="AG531" s="16">
        <f t="shared" si="146"/>
        <v>2.3005</v>
      </c>
      <c r="AH531" s="16" t="str">
        <f t="shared" si="147"/>
        <v>3B</v>
      </c>
      <c r="AI531" s="16">
        <f t="shared" si="148"/>
        <v>2.3069999999999999</v>
      </c>
      <c r="AJ531" s="16">
        <f t="shared" si="149"/>
        <v>2.3157999999999999</v>
      </c>
      <c r="AK531" s="16">
        <f t="shared" si="150"/>
        <v>2.3344</v>
      </c>
      <c r="AL531" s="16">
        <f t="shared" si="151"/>
        <v>2.3397999999999999</v>
      </c>
      <c r="AM531" s="16">
        <f t="shared" si="152"/>
        <v>2.375</v>
      </c>
      <c r="AR531" s="17"/>
      <c r="AS531" s="77"/>
    </row>
    <row r="532" spans="3:45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53"/>
        <v>23⁄8–20</v>
      </c>
      <c r="U532" s="16" t="str">
        <f t="shared" si="153"/>
        <v>UN</v>
      </c>
      <c r="W532" s="16" t="str">
        <f t="shared" si="137"/>
        <v>23⁄8–20</v>
      </c>
      <c r="X532" s="16" t="str">
        <f t="shared" si="138"/>
        <v>UN</v>
      </c>
      <c r="Y532" s="16" t="str">
        <f t="shared" si="139"/>
        <v>2A</v>
      </c>
      <c r="Z532" s="16" t="str">
        <f>CONCATENATE(Table69[[#This Row],[Column1]]," ",Table69[[#This Row],[Column2]]," ",Table69[[#This Row],[Column3]])</f>
        <v>23⁄8–20 UN 2A</v>
      </c>
      <c r="AA532" s="16">
        <f t="shared" si="140"/>
        <v>1.5E-3</v>
      </c>
      <c r="AB532" s="16">
        <f t="shared" si="141"/>
        <v>2.3734999999999999</v>
      </c>
      <c r="AC532" s="16">
        <f t="shared" si="142"/>
        <v>2.3654000000000002</v>
      </c>
      <c r="AD532" s="16" t="str">
        <f t="shared" si="143"/>
        <v>—</v>
      </c>
      <c r="AE532" s="16">
        <f t="shared" si="144"/>
        <v>2.3410000000000002</v>
      </c>
      <c r="AF532" s="16">
        <f t="shared" si="145"/>
        <v>2.3359000000000001</v>
      </c>
      <c r="AG532" s="16">
        <f t="shared" si="146"/>
        <v>2.3140000000000001</v>
      </c>
      <c r="AH532" s="16" t="str">
        <f t="shared" si="147"/>
        <v>2B</v>
      </c>
      <c r="AI532" s="16">
        <f t="shared" si="148"/>
        <v>2.3210000000000002</v>
      </c>
      <c r="AJ532" s="16">
        <f t="shared" si="149"/>
        <v>2.3319999999999999</v>
      </c>
      <c r="AK532" s="16">
        <f t="shared" si="150"/>
        <v>2.3424999999999998</v>
      </c>
      <c r="AL532" s="16">
        <f t="shared" si="151"/>
        <v>2.3491</v>
      </c>
      <c r="AM532" s="16">
        <f t="shared" si="152"/>
        <v>2.375</v>
      </c>
      <c r="AR532" s="17"/>
      <c r="AS532" s="77"/>
    </row>
    <row r="533" spans="3:45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53"/>
        <v>0</v>
      </c>
      <c r="U533" s="16">
        <f t="shared" si="153"/>
        <v>0</v>
      </c>
      <c r="W533" s="16" t="str">
        <f t="shared" si="137"/>
        <v>23⁄8–20</v>
      </c>
      <c r="X533" s="16" t="str">
        <f t="shared" si="138"/>
        <v>UN</v>
      </c>
      <c r="Y533" s="16" t="str">
        <f t="shared" si="139"/>
        <v>3A</v>
      </c>
      <c r="Z533" s="16" t="str">
        <f>CONCATENATE(Table69[[#This Row],[Column1]]," ",Table69[[#This Row],[Column2]]," ",Table69[[#This Row],[Column3]])</f>
        <v>23⁄8–20 UN 3A</v>
      </c>
      <c r="AA533" s="16">
        <f t="shared" si="140"/>
        <v>0</v>
      </c>
      <c r="AB533" s="16">
        <f t="shared" si="141"/>
        <v>2.375</v>
      </c>
      <c r="AC533" s="16">
        <f t="shared" si="142"/>
        <v>2.3668999999999998</v>
      </c>
      <c r="AD533" s="16" t="str">
        <f t="shared" si="143"/>
        <v>—</v>
      </c>
      <c r="AE533" s="16">
        <f t="shared" si="144"/>
        <v>2.3424999999999998</v>
      </c>
      <c r="AF533" s="16">
        <f t="shared" si="145"/>
        <v>2.3386999999999998</v>
      </c>
      <c r="AG533" s="16">
        <f t="shared" si="146"/>
        <v>2.3155000000000001</v>
      </c>
      <c r="AH533" s="16" t="str">
        <f t="shared" si="147"/>
        <v>3B</v>
      </c>
      <c r="AI533" s="16">
        <f t="shared" si="148"/>
        <v>2.3210000000000002</v>
      </c>
      <c r="AJ533" s="16">
        <f t="shared" si="149"/>
        <v>2.3287</v>
      </c>
      <c r="AK533" s="16">
        <f t="shared" si="150"/>
        <v>2.3424999999999998</v>
      </c>
      <c r="AL533" s="16">
        <f t="shared" si="151"/>
        <v>2.3475000000000001</v>
      </c>
      <c r="AM533" s="16">
        <f t="shared" si="152"/>
        <v>2.375</v>
      </c>
      <c r="AR533" s="17"/>
      <c r="AS533" s="77"/>
    </row>
    <row r="534" spans="3:45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53"/>
        <v>27⁄16–16</v>
      </c>
      <c r="U534" s="16" t="str">
        <f t="shared" si="153"/>
        <v>UNS</v>
      </c>
      <c r="W534" s="16" t="str">
        <f t="shared" si="137"/>
        <v>27⁄16–16</v>
      </c>
      <c r="X534" s="16" t="str">
        <f t="shared" si="138"/>
        <v>UNS</v>
      </c>
      <c r="Y534" s="16" t="str">
        <f t="shared" si="139"/>
        <v>2A</v>
      </c>
      <c r="Z534" s="16" t="str">
        <f>CONCATENATE(Table69[[#This Row],[Column1]]," ",Table69[[#This Row],[Column2]]," ",Table69[[#This Row],[Column3]])</f>
        <v>27⁄16–16 UNS 2A</v>
      </c>
      <c r="AA534" s="16">
        <f t="shared" si="140"/>
        <v>1.6999999999999999E-3</v>
      </c>
      <c r="AB534" s="16">
        <f t="shared" si="141"/>
        <v>2.4358</v>
      </c>
      <c r="AC534" s="16">
        <f t="shared" si="142"/>
        <v>2.4264000000000001</v>
      </c>
      <c r="AD534" s="16" t="str">
        <f t="shared" si="143"/>
        <v>—</v>
      </c>
      <c r="AE534" s="16">
        <f t="shared" si="144"/>
        <v>2.3952</v>
      </c>
      <c r="AF534" s="16">
        <f t="shared" si="145"/>
        <v>2.3896999999999999</v>
      </c>
      <c r="AG534" s="16">
        <f t="shared" si="146"/>
        <v>2.3613</v>
      </c>
      <c r="AH534" s="16" t="str">
        <f t="shared" si="147"/>
        <v>2B</v>
      </c>
      <c r="AI534" s="16">
        <f t="shared" si="148"/>
        <v>2.37</v>
      </c>
      <c r="AJ534" s="16">
        <f t="shared" si="149"/>
        <v>2.3839999999999999</v>
      </c>
      <c r="AK534" s="16">
        <f t="shared" si="150"/>
        <v>2.3969</v>
      </c>
      <c r="AL534" s="16">
        <f t="shared" si="151"/>
        <v>2.4041000000000001</v>
      </c>
      <c r="AM534" s="16">
        <f t="shared" si="152"/>
        <v>2.4375</v>
      </c>
      <c r="AR534" s="17"/>
      <c r="AS534" s="77"/>
    </row>
    <row r="535" spans="3:45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53"/>
        <v>0</v>
      </c>
      <c r="U535" s="16">
        <f t="shared" si="153"/>
        <v>0</v>
      </c>
      <c r="W535" s="16" t="str">
        <f t="shared" si="137"/>
        <v>27⁄16–16</v>
      </c>
      <c r="X535" s="16" t="str">
        <f t="shared" si="138"/>
        <v>UNS</v>
      </c>
      <c r="Y535" s="16" t="str">
        <f t="shared" si="139"/>
        <v>3A</v>
      </c>
      <c r="Z535" s="16" t="str">
        <f>CONCATENATE(Table69[[#This Row],[Column1]]," ",Table69[[#This Row],[Column2]]," ",Table69[[#This Row],[Column3]])</f>
        <v>27⁄16–16 UNS 3A</v>
      </c>
      <c r="AA535" s="16">
        <f t="shared" si="140"/>
        <v>0</v>
      </c>
      <c r="AB535" s="16">
        <f t="shared" si="141"/>
        <v>2.4375</v>
      </c>
      <c r="AC535" s="16">
        <f t="shared" si="142"/>
        <v>2.4281000000000001</v>
      </c>
      <c r="AD535" s="16" t="str">
        <f t="shared" si="143"/>
        <v>—</v>
      </c>
      <c r="AE535" s="16">
        <f t="shared" si="144"/>
        <v>2.3969</v>
      </c>
      <c r="AF535" s="16">
        <f t="shared" si="145"/>
        <v>2.3927999999999998</v>
      </c>
      <c r="AG535" s="16">
        <f t="shared" si="146"/>
        <v>2.363</v>
      </c>
      <c r="AH535" s="16" t="str">
        <f t="shared" si="147"/>
        <v>3B</v>
      </c>
      <c r="AI535" s="16">
        <f t="shared" si="148"/>
        <v>2.37</v>
      </c>
      <c r="AJ535" s="16">
        <f t="shared" si="149"/>
        <v>2.3782999999999999</v>
      </c>
      <c r="AK535" s="16">
        <f t="shared" si="150"/>
        <v>2.3969</v>
      </c>
      <c r="AL535" s="16">
        <f t="shared" si="151"/>
        <v>2.4022999999999999</v>
      </c>
      <c r="AM535" s="16">
        <f t="shared" si="152"/>
        <v>2.4375</v>
      </c>
      <c r="AR535" s="17"/>
      <c r="AS535" s="77"/>
    </row>
    <row r="536" spans="3:45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53"/>
        <v>21⁄2–4</v>
      </c>
      <c r="U536" s="16" t="str">
        <f t="shared" si="153"/>
        <v>UNC</v>
      </c>
      <c r="W536" s="16" t="str">
        <f t="shared" si="137"/>
        <v>21⁄2–4</v>
      </c>
      <c r="X536" s="16" t="str">
        <f t="shared" si="138"/>
        <v>UNC</v>
      </c>
      <c r="Y536" s="16" t="str">
        <f t="shared" si="139"/>
        <v>1A</v>
      </c>
      <c r="Z536" s="16" t="str">
        <f>CONCATENATE(Table69[[#This Row],[Column1]]," ",Table69[[#This Row],[Column2]]," ",Table69[[#This Row],[Column3]])</f>
        <v>21⁄2–4 UNC 1A</v>
      </c>
      <c r="AA536" s="16">
        <f t="shared" si="140"/>
        <v>3.0999999999999999E-3</v>
      </c>
      <c r="AB536" s="16">
        <f t="shared" si="141"/>
        <v>2.4969000000000001</v>
      </c>
      <c r="AC536" s="16">
        <f t="shared" si="142"/>
        <v>2.4611999999999998</v>
      </c>
      <c r="AD536" s="16" t="str">
        <f t="shared" si="143"/>
        <v>—</v>
      </c>
      <c r="AE536" s="16">
        <f t="shared" si="144"/>
        <v>2.3344999999999998</v>
      </c>
      <c r="AF536" s="16">
        <f t="shared" si="145"/>
        <v>2.319</v>
      </c>
      <c r="AG536" s="16">
        <f t="shared" si="146"/>
        <v>2.1991999999999998</v>
      </c>
      <c r="AH536" s="16" t="str">
        <f t="shared" si="147"/>
        <v>1B</v>
      </c>
      <c r="AI536" s="16">
        <f t="shared" si="148"/>
        <v>2.2290000000000001</v>
      </c>
      <c r="AJ536" s="16">
        <f t="shared" si="149"/>
        <v>2.2669999999999999</v>
      </c>
      <c r="AK536" s="16">
        <f t="shared" si="150"/>
        <v>2.3376000000000001</v>
      </c>
      <c r="AL536" s="16">
        <f t="shared" si="151"/>
        <v>2.3578000000000001</v>
      </c>
      <c r="AM536" s="16">
        <f t="shared" si="152"/>
        <v>2.5</v>
      </c>
      <c r="AR536" s="17"/>
      <c r="AS536" s="77"/>
    </row>
    <row r="537" spans="3:45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53"/>
        <v>0</v>
      </c>
      <c r="U537" s="16">
        <f t="shared" si="153"/>
        <v>0</v>
      </c>
      <c r="W537" s="16" t="str">
        <f t="shared" si="137"/>
        <v>21⁄2–4</v>
      </c>
      <c r="X537" s="16" t="str">
        <f t="shared" si="138"/>
        <v>UNC</v>
      </c>
      <c r="Y537" s="16" t="str">
        <f t="shared" si="139"/>
        <v>2A</v>
      </c>
      <c r="Z537" s="16" t="str">
        <f>CONCATENATE(Table69[[#This Row],[Column1]]," ",Table69[[#This Row],[Column2]]," ",Table69[[#This Row],[Column3]])</f>
        <v>21⁄2–4 UNC 2A</v>
      </c>
      <c r="AA537" s="16">
        <f t="shared" si="140"/>
        <v>3.0999999999999999E-3</v>
      </c>
      <c r="AB537" s="16">
        <f t="shared" si="141"/>
        <v>2.4969000000000001</v>
      </c>
      <c r="AC537" s="16">
        <f t="shared" si="142"/>
        <v>2.4731000000000001</v>
      </c>
      <c r="AD537" s="16">
        <f t="shared" si="143"/>
        <v>2.4611999999999998</v>
      </c>
      <c r="AE537" s="16">
        <f t="shared" si="144"/>
        <v>2.3344999999999998</v>
      </c>
      <c r="AF537" s="16">
        <f t="shared" si="145"/>
        <v>2.3241000000000001</v>
      </c>
      <c r="AG537" s="16">
        <f t="shared" si="146"/>
        <v>2.1991999999999998</v>
      </c>
      <c r="AH537" s="16" t="str">
        <f t="shared" si="147"/>
        <v>2B</v>
      </c>
      <c r="AI537" s="16">
        <f t="shared" si="148"/>
        <v>2.2290000000000001</v>
      </c>
      <c r="AJ537" s="16">
        <f t="shared" si="149"/>
        <v>2.2669999999999999</v>
      </c>
      <c r="AK537" s="16">
        <f t="shared" si="150"/>
        <v>2.3376000000000001</v>
      </c>
      <c r="AL537" s="16">
        <f t="shared" si="151"/>
        <v>2.3511000000000002</v>
      </c>
      <c r="AM537" s="16">
        <f t="shared" si="152"/>
        <v>2.5</v>
      </c>
      <c r="AR537" s="17"/>
      <c r="AS537" s="77"/>
    </row>
    <row r="538" spans="3:45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53"/>
        <v>0</v>
      </c>
      <c r="U538" s="16">
        <f t="shared" si="153"/>
        <v>0</v>
      </c>
      <c r="W538" s="16" t="str">
        <f t="shared" si="137"/>
        <v>21⁄2–4</v>
      </c>
      <c r="X538" s="16" t="str">
        <f t="shared" si="138"/>
        <v>UNC</v>
      </c>
      <c r="Y538" s="16" t="str">
        <f t="shared" si="139"/>
        <v>3A</v>
      </c>
      <c r="Z538" s="16" t="str">
        <f>CONCATENATE(Table69[[#This Row],[Column1]]," ",Table69[[#This Row],[Column2]]," ",Table69[[#This Row],[Column3]])</f>
        <v>21⁄2–4 UNC 3A</v>
      </c>
      <c r="AA538" s="16">
        <f t="shared" si="140"/>
        <v>0</v>
      </c>
      <c r="AB538" s="16">
        <f t="shared" si="141"/>
        <v>2.5</v>
      </c>
      <c r="AC538" s="16">
        <f t="shared" si="142"/>
        <v>2.4762</v>
      </c>
      <c r="AD538" s="16" t="str">
        <f t="shared" si="143"/>
        <v>—</v>
      </c>
      <c r="AE538" s="16">
        <f t="shared" si="144"/>
        <v>2.3376000000000001</v>
      </c>
      <c r="AF538" s="16">
        <f t="shared" si="145"/>
        <v>2.3298000000000001</v>
      </c>
      <c r="AG538" s="16">
        <f t="shared" si="146"/>
        <v>2.2023000000000001</v>
      </c>
      <c r="AH538" s="16" t="str">
        <f t="shared" si="147"/>
        <v>3B</v>
      </c>
      <c r="AI538" s="16">
        <f t="shared" si="148"/>
        <v>2.2290000000000001</v>
      </c>
      <c r="AJ538" s="16">
        <f t="shared" si="149"/>
        <v>2.2593999999999999</v>
      </c>
      <c r="AK538" s="16">
        <f t="shared" si="150"/>
        <v>2.3376000000000001</v>
      </c>
      <c r="AL538" s="16">
        <f t="shared" si="151"/>
        <v>2.3477000000000001</v>
      </c>
      <c r="AM538" s="16">
        <f t="shared" si="152"/>
        <v>2.5</v>
      </c>
      <c r="AR538" s="17"/>
      <c r="AS538" s="77"/>
    </row>
    <row r="539" spans="3:45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si="153"/>
        <v>21⁄2–6</v>
      </c>
      <c r="U539" s="16" t="str">
        <f t="shared" si="153"/>
        <v>UN</v>
      </c>
      <c r="W539" s="16" t="str">
        <f t="shared" si="137"/>
        <v>21⁄2–6</v>
      </c>
      <c r="X539" s="16" t="str">
        <f t="shared" si="138"/>
        <v>UN</v>
      </c>
      <c r="Y539" s="16" t="str">
        <f t="shared" si="139"/>
        <v>2A</v>
      </c>
      <c r="Z539" s="16" t="str">
        <f>CONCATENATE(Table69[[#This Row],[Column1]]," ",Table69[[#This Row],[Column2]]," ",Table69[[#This Row],[Column3]])</f>
        <v>21⁄2–6 UN 2A</v>
      </c>
      <c r="AA539" s="16">
        <f t="shared" si="140"/>
        <v>2.7000000000000001E-3</v>
      </c>
      <c r="AB539" s="16">
        <f t="shared" si="141"/>
        <v>2.4973000000000001</v>
      </c>
      <c r="AC539" s="16">
        <f t="shared" si="142"/>
        <v>2.4790999999999999</v>
      </c>
      <c r="AD539" s="16" t="str">
        <f t="shared" si="143"/>
        <v>—</v>
      </c>
      <c r="AE539" s="16">
        <f t="shared" si="144"/>
        <v>2.3889999999999998</v>
      </c>
      <c r="AF539" s="16">
        <f t="shared" si="145"/>
        <v>2.38</v>
      </c>
      <c r="AG539" s="16">
        <f t="shared" si="146"/>
        <v>2.2989000000000002</v>
      </c>
      <c r="AH539" s="16" t="str">
        <f t="shared" si="147"/>
        <v>2B</v>
      </c>
      <c r="AI539" s="16">
        <f t="shared" si="148"/>
        <v>2.3199999999999998</v>
      </c>
      <c r="AJ539" s="16">
        <f t="shared" si="149"/>
        <v>2.35</v>
      </c>
      <c r="AK539" s="16">
        <f t="shared" si="150"/>
        <v>2.3917000000000002</v>
      </c>
      <c r="AL539" s="16">
        <f t="shared" si="151"/>
        <v>2.4033000000000002</v>
      </c>
      <c r="AM539" s="16">
        <f t="shared" si="152"/>
        <v>2.5</v>
      </c>
      <c r="AR539" s="17"/>
      <c r="AS539" s="77"/>
    </row>
    <row r="540" spans="3:45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53"/>
        <v>0</v>
      </c>
      <c r="U540" s="16">
        <f t="shared" si="153"/>
        <v>0</v>
      </c>
      <c r="W540" s="16" t="str">
        <f t="shared" si="137"/>
        <v>21⁄2–6</v>
      </c>
      <c r="X540" s="16" t="str">
        <f t="shared" si="138"/>
        <v>UN</v>
      </c>
      <c r="Y540" s="16" t="str">
        <f t="shared" si="139"/>
        <v>3A</v>
      </c>
      <c r="Z540" s="16" t="str">
        <f>CONCATENATE(Table69[[#This Row],[Column1]]," ",Table69[[#This Row],[Column2]]," ",Table69[[#This Row],[Column3]])</f>
        <v>21⁄2–6 UN 3A</v>
      </c>
      <c r="AA540" s="16">
        <f t="shared" si="140"/>
        <v>0</v>
      </c>
      <c r="AB540" s="16">
        <f t="shared" si="141"/>
        <v>2.5</v>
      </c>
      <c r="AC540" s="16">
        <f t="shared" si="142"/>
        <v>2.4817999999999998</v>
      </c>
      <c r="AD540" s="16" t="str">
        <f t="shared" si="143"/>
        <v>—</v>
      </c>
      <c r="AE540" s="16">
        <f t="shared" si="144"/>
        <v>2.3917000000000002</v>
      </c>
      <c r="AF540" s="16">
        <f t="shared" si="145"/>
        <v>2.3849999999999998</v>
      </c>
      <c r="AG540" s="16">
        <f t="shared" si="146"/>
        <v>2.3016000000000001</v>
      </c>
      <c r="AH540" s="16" t="str">
        <f t="shared" si="147"/>
        <v>3B</v>
      </c>
      <c r="AI540" s="16">
        <f t="shared" si="148"/>
        <v>2.3199999999999998</v>
      </c>
      <c r="AJ540" s="16">
        <f t="shared" si="149"/>
        <v>2.3395999999999999</v>
      </c>
      <c r="AK540" s="16">
        <f t="shared" si="150"/>
        <v>2.3917000000000002</v>
      </c>
      <c r="AL540" s="16">
        <f t="shared" si="151"/>
        <v>2.4003999999999999</v>
      </c>
      <c r="AM540" s="16">
        <f t="shared" si="152"/>
        <v>2.5</v>
      </c>
      <c r="AR540" s="17"/>
      <c r="AS540" s="77"/>
    </row>
    <row r="541" spans="3:45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53"/>
        <v>21⁄2–8</v>
      </c>
      <c r="U541" s="16" t="str">
        <f t="shared" si="153"/>
        <v>UN</v>
      </c>
      <c r="W541" s="16" t="str">
        <f t="shared" si="137"/>
        <v>21⁄2–8</v>
      </c>
      <c r="X541" s="16" t="str">
        <f t="shared" si="138"/>
        <v>UN</v>
      </c>
      <c r="Y541" s="16" t="str">
        <f t="shared" si="139"/>
        <v>2A</v>
      </c>
      <c r="Z541" s="16" t="str">
        <f>CONCATENATE(Table69[[#This Row],[Column1]]," ",Table69[[#This Row],[Column2]]," ",Table69[[#This Row],[Column3]])</f>
        <v>21⁄2–8 UN 2A</v>
      </c>
      <c r="AA541" s="16">
        <f t="shared" si="140"/>
        <v>2.3999999999999998E-3</v>
      </c>
      <c r="AB541" s="16">
        <f t="shared" si="141"/>
        <v>2.4975999999999998</v>
      </c>
      <c r="AC541" s="16">
        <f t="shared" si="142"/>
        <v>2.4826000000000001</v>
      </c>
      <c r="AD541" s="16">
        <f t="shared" si="143"/>
        <v>2.4750999999999999</v>
      </c>
      <c r="AE541" s="16">
        <f t="shared" si="144"/>
        <v>2.4163999999999999</v>
      </c>
      <c r="AF541" s="16">
        <f t="shared" si="145"/>
        <v>2.4081999999999999</v>
      </c>
      <c r="AG541" s="16">
        <f t="shared" si="146"/>
        <v>2.3488000000000002</v>
      </c>
      <c r="AH541" s="16" t="str">
        <f t="shared" si="147"/>
        <v>2B</v>
      </c>
      <c r="AI541" s="16">
        <f t="shared" si="148"/>
        <v>2.3650000000000002</v>
      </c>
      <c r="AJ541" s="16">
        <f t="shared" si="149"/>
        <v>2.39</v>
      </c>
      <c r="AK541" s="16">
        <f t="shared" si="150"/>
        <v>2.4188000000000001</v>
      </c>
      <c r="AL541" s="16">
        <f t="shared" si="151"/>
        <v>2.4293999999999998</v>
      </c>
      <c r="AM541" s="16">
        <f t="shared" si="152"/>
        <v>2.5</v>
      </c>
      <c r="AR541" s="17"/>
      <c r="AS541" s="77"/>
    </row>
    <row r="542" spans="3:45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53"/>
        <v>0</v>
      </c>
      <c r="U542" s="16">
        <f t="shared" si="153"/>
        <v>0</v>
      </c>
      <c r="W542" s="16" t="str">
        <f t="shared" si="137"/>
        <v>21⁄2–8</v>
      </c>
      <c r="X542" s="16" t="str">
        <f t="shared" si="138"/>
        <v>UN</v>
      </c>
      <c r="Y542" s="16" t="str">
        <f t="shared" si="139"/>
        <v>3A</v>
      </c>
      <c r="Z542" s="16" t="str">
        <f>CONCATENATE(Table69[[#This Row],[Column1]]," ",Table69[[#This Row],[Column2]]," ",Table69[[#This Row],[Column3]])</f>
        <v>21⁄2–8 UN 3A</v>
      </c>
      <c r="AA542" s="16">
        <f t="shared" si="140"/>
        <v>0</v>
      </c>
      <c r="AB542" s="16">
        <f t="shared" si="141"/>
        <v>2.5</v>
      </c>
      <c r="AC542" s="16">
        <f t="shared" si="142"/>
        <v>2.4849999999999999</v>
      </c>
      <c r="AD542" s="16" t="str">
        <f t="shared" si="143"/>
        <v>—</v>
      </c>
      <c r="AE542" s="16">
        <f t="shared" si="144"/>
        <v>2.4188000000000001</v>
      </c>
      <c r="AF542" s="16">
        <f t="shared" si="145"/>
        <v>2.4127000000000001</v>
      </c>
      <c r="AG542" s="16">
        <f t="shared" si="146"/>
        <v>2.3512</v>
      </c>
      <c r="AH542" s="16" t="str">
        <f t="shared" si="147"/>
        <v>3B</v>
      </c>
      <c r="AI542" s="16">
        <f t="shared" si="148"/>
        <v>2.3650000000000002</v>
      </c>
      <c r="AJ542" s="16">
        <f t="shared" si="149"/>
        <v>2.3797000000000001</v>
      </c>
      <c r="AK542" s="16">
        <f t="shared" si="150"/>
        <v>2.4188000000000001</v>
      </c>
      <c r="AL542" s="16">
        <f t="shared" si="151"/>
        <v>2.4268000000000001</v>
      </c>
      <c r="AM542" s="16">
        <f t="shared" si="152"/>
        <v>2.5</v>
      </c>
      <c r="AR542" s="17"/>
      <c r="AS542" s="77"/>
    </row>
    <row r="543" spans="3:45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53"/>
        <v>21⁄2–10</v>
      </c>
      <c r="U543" s="16" t="str">
        <f t="shared" si="153"/>
        <v>UNS</v>
      </c>
      <c r="W543" s="16" t="str">
        <f t="shared" si="137"/>
        <v>21⁄2–10</v>
      </c>
      <c r="X543" s="16" t="str">
        <f t="shared" si="138"/>
        <v>UNS</v>
      </c>
      <c r="Y543" s="16" t="str">
        <f t="shared" si="139"/>
        <v>2A</v>
      </c>
      <c r="Z543" s="16" t="str">
        <f>CONCATENATE(Table69[[#This Row],[Column1]]," ",Table69[[#This Row],[Column2]]," ",Table69[[#This Row],[Column3]])</f>
        <v>21⁄2–10 UNS 2A</v>
      </c>
      <c r="AA543" s="16">
        <f t="shared" si="140"/>
        <v>2E-3</v>
      </c>
      <c r="AB543" s="16">
        <f t="shared" si="141"/>
        <v>2.4980000000000002</v>
      </c>
      <c r="AC543" s="16">
        <f t="shared" si="142"/>
        <v>2.4851000000000001</v>
      </c>
      <c r="AD543" s="16" t="str">
        <f t="shared" si="143"/>
        <v>—</v>
      </c>
      <c r="AE543" s="16">
        <f t="shared" si="144"/>
        <v>2.4329999999999998</v>
      </c>
      <c r="AF543" s="16">
        <f t="shared" si="145"/>
        <v>2.4262999999999999</v>
      </c>
      <c r="AG543" s="16">
        <f t="shared" si="146"/>
        <v>2.379</v>
      </c>
      <c r="AH543" s="16" t="str">
        <f t="shared" si="147"/>
        <v>2B</v>
      </c>
      <c r="AI543" s="16">
        <f t="shared" si="148"/>
        <v>2.3919999999999999</v>
      </c>
      <c r="AJ543" s="16">
        <f t="shared" si="149"/>
        <v>2.4129999999999998</v>
      </c>
      <c r="AK543" s="16">
        <f t="shared" si="150"/>
        <v>2.4350000000000001</v>
      </c>
      <c r="AL543" s="16">
        <f t="shared" si="151"/>
        <v>2.4437000000000002</v>
      </c>
      <c r="AM543" s="16">
        <f t="shared" si="152"/>
        <v>2.5</v>
      </c>
      <c r="AR543" s="17"/>
      <c r="AS543" s="77"/>
    </row>
    <row r="544" spans="3:45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53"/>
        <v>21⁄2–12</v>
      </c>
      <c r="U544" s="16" t="str">
        <f t="shared" si="153"/>
        <v>UN</v>
      </c>
      <c r="W544" s="16" t="str">
        <f t="shared" si="137"/>
        <v>21⁄2–12</v>
      </c>
      <c r="X544" s="16" t="str">
        <f t="shared" si="138"/>
        <v>UN</v>
      </c>
      <c r="Y544" s="16" t="str">
        <f t="shared" si="139"/>
        <v>2A</v>
      </c>
      <c r="Z544" s="16" t="str">
        <f>CONCATENATE(Table69[[#This Row],[Column1]]," ",Table69[[#This Row],[Column2]]," ",Table69[[#This Row],[Column3]])</f>
        <v>21⁄2–12 UN 2A</v>
      </c>
      <c r="AA544" s="16">
        <f t="shared" si="140"/>
        <v>1.9E-3</v>
      </c>
      <c r="AB544" s="16">
        <f t="shared" si="141"/>
        <v>2.4981</v>
      </c>
      <c r="AC544" s="16">
        <f t="shared" si="142"/>
        <v>2.4866999999999999</v>
      </c>
      <c r="AD544" s="16" t="str">
        <f t="shared" si="143"/>
        <v>—</v>
      </c>
      <c r="AE544" s="16">
        <f t="shared" si="144"/>
        <v>2.444</v>
      </c>
      <c r="AF544" s="16">
        <f t="shared" si="145"/>
        <v>2.4378000000000002</v>
      </c>
      <c r="AG544" s="16">
        <f t="shared" si="146"/>
        <v>2.3988999999999998</v>
      </c>
      <c r="AH544" s="16" t="str">
        <f t="shared" si="147"/>
        <v>2B</v>
      </c>
      <c r="AI544" s="16">
        <f t="shared" si="148"/>
        <v>2.41</v>
      </c>
      <c r="AJ544" s="16">
        <f t="shared" si="149"/>
        <v>2.4279999999999999</v>
      </c>
      <c r="AK544" s="16">
        <f t="shared" si="150"/>
        <v>2.4459</v>
      </c>
      <c r="AL544" s="16">
        <f t="shared" si="151"/>
        <v>2.4540000000000002</v>
      </c>
      <c r="AM544" s="16">
        <f t="shared" si="152"/>
        <v>2.5</v>
      </c>
      <c r="AR544" s="17"/>
      <c r="AS544" s="77"/>
    </row>
    <row r="545" spans="3:45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53"/>
        <v>0</v>
      </c>
      <c r="U545" s="16">
        <f t="shared" si="153"/>
        <v>0</v>
      </c>
      <c r="W545" s="16" t="str">
        <f t="shared" si="137"/>
        <v>21⁄2–12</v>
      </c>
      <c r="X545" s="16" t="str">
        <f t="shared" si="138"/>
        <v>UN</v>
      </c>
      <c r="Y545" s="16" t="str">
        <f t="shared" si="139"/>
        <v>3A</v>
      </c>
      <c r="Z545" s="16" t="str">
        <f>CONCATENATE(Table69[[#This Row],[Column1]]," ",Table69[[#This Row],[Column2]]," ",Table69[[#This Row],[Column3]])</f>
        <v>21⁄2–12 UN 3A</v>
      </c>
      <c r="AA545" s="16">
        <f t="shared" si="140"/>
        <v>0</v>
      </c>
      <c r="AB545" s="16">
        <f t="shared" si="141"/>
        <v>2.5</v>
      </c>
      <c r="AC545" s="16">
        <f t="shared" si="142"/>
        <v>2.4885999999999999</v>
      </c>
      <c r="AD545" s="16" t="str">
        <f t="shared" si="143"/>
        <v>—</v>
      </c>
      <c r="AE545" s="16">
        <f t="shared" si="144"/>
        <v>2.4459</v>
      </c>
      <c r="AF545" s="16">
        <f t="shared" si="145"/>
        <v>2.4413</v>
      </c>
      <c r="AG545" s="16">
        <f t="shared" si="146"/>
        <v>2.4007999999999998</v>
      </c>
      <c r="AH545" s="16" t="str">
        <f t="shared" si="147"/>
        <v>3B</v>
      </c>
      <c r="AI545" s="16">
        <f t="shared" si="148"/>
        <v>2.41</v>
      </c>
      <c r="AJ545" s="16">
        <f t="shared" si="149"/>
        <v>2.4198</v>
      </c>
      <c r="AK545" s="16">
        <f t="shared" si="150"/>
        <v>2.4459</v>
      </c>
      <c r="AL545" s="16">
        <f t="shared" si="151"/>
        <v>2.4519000000000002</v>
      </c>
      <c r="AM545" s="16">
        <f t="shared" si="152"/>
        <v>2.5</v>
      </c>
      <c r="AR545" s="17"/>
      <c r="AS545" s="77"/>
    </row>
    <row r="546" spans="3:45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53"/>
        <v>21⁄2–14</v>
      </c>
      <c r="U546" s="16" t="str">
        <f t="shared" si="153"/>
        <v>UNS</v>
      </c>
      <c r="W546" s="16" t="str">
        <f t="shared" si="137"/>
        <v>21⁄2–14</v>
      </c>
      <c r="X546" s="16" t="str">
        <f t="shared" si="138"/>
        <v>UNS</v>
      </c>
      <c r="Y546" s="16" t="str">
        <f t="shared" si="139"/>
        <v>2A</v>
      </c>
      <c r="Z546" s="16" t="str">
        <f>CONCATENATE(Table69[[#This Row],[Column1]]," ",Table69[[#This Row],[Column2]]," ",Table69[[#This Row],[Column3]])</f>
        <v>21⁄2–14 UNS 2A</v>
      </c>
      <c r="AA546" s="16">
        <f t="shared" si="140"/>
        <v>1.6999999999999999E-3</v>
      </c>
      <c r="AB546" s="16">
        <f t="shared" si="141"/>
        <v>2.4983</v>
      </c>
      <c r="AC546" s="16">
        <f t="shared" si="142"/>
        <v>2.488</v>
      </c>
      <c r="AD546" s="16" t="str">
        <f t="shared" si="143"/>
        <v>—</v>
      </c>
      <c r="AE546" s="16">
        <f t="shared" si="144"/>
        <v>2.4519000000000002</v>
      </c>
      <c r="AF546" s="16">
        <f t="shared" si="145"/>
        <v>2.4460999999999999</v>
      </c>
      <c r="AG546" s="16">
        <f t="shared" si="146"/>
        <v>2.4133</v>
      </c>
      <c r="AH546" s="16" t="str">
        <f t="shared" si="147"/>
        <v>2B</v>
      </c>
      <c r="AI546" s="16">
        <f t="shared" si="148"/>
        <v>2.423</v>
      </c>
      <c r="AJ546" s="16">
        <f t="shared" si="149"/>
        <v>2.4380000000000002</v>
      </c>
      <c r="AK546" s="16">
        <f t="shared" si="150"/>
        <v>2.4535999999999998</v>
      </c>
      <c r="AL546" s="16">
        <f t="shared" si="151"/>
        <v>2.4611999999999998</v>
      </c>
      <c r="AM546" s="16">
        <f t="shared" si="152"/>
        <v>2.5</v>
      </c>
      <c r="AR546" s="17"/>
      <c r="AS546" s="77"/>
    </row>
    <row r="547" spans="3:45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53"/>
        <v>21⁄2–16</v>
      </c>
      <c r="U547" s="16" t="str">
        <f t="shared" si="153"/>
        <v>UN</v>
      </c>
      <c r="W547" s="16" t="str">
        <f t="shared" si="137"/>
        <v>21⁄2–16</v>
      </c>
      <c r="X547" s="16" t="str">
        <f t="shared" si="138"/>
        <v>UN</v>
      </c>
      <c r="Y547" s="16" t="str">
        <f t="shared" si="139"/>
        <v>2A</v>
      </c>
      <c r="Z547" s="16" t="str">
        <f>CONCATENATE(Table69[[#This Row],[Column1]]," ",Table69[[#This Row],[Column2]]," ",Table69[[#This Row],[Column3]])</f>
        <v>21⁄2–16 UN 2A</v>
      </c>
      <c r="AA547" s="16">
        <f t="shared" si="140"/>
        <v>1.6999999999999999E-3</v>
      </c>
      <c r="AB547" s="16">
        <f t="shared" si="141"/>
        <v>2.4983</v>
      </c>
      <c r="AC547" s="16">
        <f t="shared" si="142"/>
        <v>2.4889000000000001</v>
      </c>
      <c r="AD547" s="16" t="str">
        <f t="shared" si="143"/>
        <v>—</v>
      </c>
      <c r="AE547" s="16">
        <f t="shared" si="144"/>
        <v>2.4577</v>
      </c>
      <c r="AF547" s="16">
        <f t="shared" si="145"/>
        <v>2.4521999999999999</v>
      </c>
      <c r="AG547" s="16">
        <f t="shared" si="146"/>
        <v>2.4238</v>
      </c>
      <c r="AH547" s="16" t="str">
        <f t="shared" si="147"/>
        <v>2B</v>
      </c>
      <c r="AI547" s="16">
        <f t="shared" si="148"/>
        <v>2.4319999999999999</v>
      </c>
      <c r="AJ547" s="16">
        <f t="shared" si="149"/>
        <v>2.4460000000000002</v>
      </c>
      <c r="AK547" s="16">
        <f t="shared" si="150"/>
        <v>2.4594</v>
      </c>
      <c r="AL547" s="16">
        <f t="shared" si="151"/>
        <v>2.4666000000000001</v>
      </c>
      <c r="AM547" s="16">
        <f t="shared" si="152"/>
        <v>2.5</v>
      </c>
      <c r="AR547" s="17"/>
      <c r="AS547" s="77"/>
    </row>
    <row r="548" spans="3:45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53"/>
        <v>0</v>
      </c>
      <c r="U548" s="16">
        <f t="shared" si="153"/>
        <v>0</v>
      </c>
      <c r="W548" s="16" t="str">
        <f t="shared" si="137"/>
        <v>21⁄2–16</v>
      </c>
      <c r="X548" s="16" t="str">
        <f t="shared" si="138"/>
        <v>UN</v>
      </c>
      <c r="Y548" s="16" t="str">
        <f t="shared" si="139"/>
        <v>3A</v>
      </c>
      <c r="Z548" s="16" t="str">
        <f>CONCATENATE(Table69[[#This Row],[Column1]]," ",Table69[[#This Row],[Column2]]," ",Table69[[#This Row],[Column3]])</f>
        <v>21⁄2–16 UN 3A</v>
      </c>
      <c r="AA548" s="16">
        <f t="shared" si="140"/>
        <v>0</v>
      </c>
      <c r="AB548" s="16">
        <f t="shared" si="141"/>
        <v>2.5</v>
      </c>
      <c r="AC548" s="16">
        <f t="shared" si="142"/>
        <v>2.4906000000000001</v>
      </c>
      <c r="AD548" s="16" t="str">
        <f t="shared" si="143"/>
        <v>—</v>
      </c>
      <c r="AE548" s="16">
        <f t="shared" si="144"/>
        <v>2.4594</v>
      </c>
      <c r="AF548" s="16">
        <f t="shared" si="145"/>
        <v>2.4552999999999998</v>
      </c>
      <c r="AG548" s="16">
        <f t="shared" si="146"/>
        <v>2.4255</v>
      </c>
      <c r="AH548" s="16" t="str">
        <f t="shared" si="147"/>
        <v>3B</v>
      </c>
      <c r="AI548" s="16">
        <f t="shared" si="148"/>
        <v>2.4319999999999999</v>
      </c>
      <c r="AJ548" s="16">
        <f t="shared" si="149"/>
        <v>2.4407999999999999</v>
      </c>
      <c r="AK548" s="16">
        <f t="shared" si="150"/>
        <v>2.4594</v>
      </c>
      <c r="AL548" s="16">
        <f t="shared" si="151"/>
        <v>2.4647999999999999</v>
      </c>
      <c r="AM548" s="16">
        <f t="shared" si="152"/>
        <v>2.5</v>
      </c>
      <c r="AR548" s="17"/>
      <c r="AS548" s="77"/>
    </row>
    <row r="549" spans="3:45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53"/>
        <v>21⁄2–18</v>
      </c>
      <c r="U549" s="16" t="str">
        <f t="shared" si="153"/>
        <v>UNS</v>
      </c>
      <c r="W549" s="16" t="str">
        <f t="shared" si="137"/>
        <v>21⁄2–18</v>
      </c>
      <c r="X549" s="16" t="str">
        <f t="shared" si="138"/>
        <v>UNS</v>
      </c>
      <c r="Y549" s="16" t="str">
        <f t="shared" si="139"/>
        <v>2A</v>
      </c>
      <c r="Z549" s="16" t="str">
        <f>CONCATENATE(Table69[[#This Row],[Column1]]," ",Table69[[#This Row],[Column2]]," ",Table69[[#This Row],[Column3]])</f>
        <v>21⁄2–18 UNS 2A</v>
      </c>
      <c r="AA549" s="16">
        <f t="shared" si="140"/>
        <v>1.6000000000000001E-3</v>
      </c>
      <c r="AB549" s="16">
        <f t="shared" si="141"/>
        <v>2.4984000000000002</v>
      </c>
      <c r="AC549" s="16">
        <f t="shared" si="142"/>
        <v>2.4897</v>
      </c>
      <c r="AD549" s="16" t="str">
        <f t="shared" si="143"/>
        <v>—</v>
      </c>
      <c r="AE549" s="16">
        <f t="shared" si="144"/>
        <v>2.4622999999999999</v>
      </c>
      <c r="AF549" s="16">
        <f t="shared" si="145"/>
        <v>2.4569999999999999</v>
      </c>
      <c r="AG549" s="16">
        <f t="shared" si="146"/>
        <v>2.4323000000000001</v>
      </c>
      <c r="AH549" s="16" t="str">
        <f t="shared" si="147"/>
        <v>2B</v>
      </c>
      <c r="AI549" s="16">
        <f t="shared" si="148"/>
        <v>2.44</v>
      </c>
      <c r="AJ549" s="16">
        <f t="shared" si="149"/>
        <v>2.4529999999999998</v>
      </c>
      <c r="AK549" s="16">
        <f t="shared" si="150"/>
        <v>2.4639000000000002</v>
      </c>
      <c r="AL549" s="16">
        <f t="shared" si="151"/>
        <v>2.4708000000000001</v>
      </c>
      <c r="AM549" s="16">
        <f t="shared" si="152"/>
        <v>2.5</v>
      </c>
      <c r="AR549" s="17"/>
      <c r="AS549" s="77"/>
    </row>
    <row r="550" spans="3:45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53"/>
        <v>21⁄2–20</v>
      </c>
      <c r="U550" s="16" t="str">
        <f t="shared" si="153"/>
        <v>UN</v>
      </c>
      <c r="W550" s="16" t="str">
        <f t="shared" si="137"/>
        <v>21⁄2–20</v>
      </c>
      <c r="X550" s="16" t="str">
        <f t="shared" si="138"/>
        <v>UN</v>
      </c>
      <c r="Y550" s="16" t="str">
        <f t="shared" si="139"/>
        <v>2A</v>
      </c>
      <c r="Z550" s="16" t="str">
        <f>CONCATENATE(Table69[[#This Row],[Column1]]," ",Table69[[#This Row],[Column2]]," ",Table69[[#This Row],[Column3]])</f>
        <v>21⁄2–20 UN 2A</v>
      </c>
      <c r="AA550" s="16">
        <f t="shared" si="140"/>
        <v>1.5E-3</v>
      </c>
      <c r="AB550" s="16">
        <f t="shared" si="141"/>
        <v>2.4984999999999999</v>
      </c>
      <c r="AC550" s="16">
        <f t="shared" si="142"/>
        <v>2.4904000000000002</v>
      </c>
      <c r="AD550" s="16" t="str">
        <f t="shared" si="143"/>
        <v>—</v>
      </c>
      <c r="AE550" s="16">
        <f t="shared" si="144"/>
        <v>2.4660000000000002</v>
      </c>
      <c r="AF550" s="16">
        <f t="shared" si="145"/>
        <v>2.4609000000000001</v>
      </c>
      <c r="AG550" s="16">
        <f t="shared" si="146"/>
        <v>2.4390000000000001</v>
      </c>
      <c r="AH550" s="16" t="str">
        <f t="shared" si="147"/>
        <v>2B</v>
      </c>
      <c r="AI550" s="16">
        <f t="shared" si="148"/>
        <v>2.4460000000000002</v>
      </c>
      <c r="AJ550" s="16">
        <f t="shared" si="149"/>
        <v>2.4569999999999999</v>
      </c>
      <c r="AK550" s="16">
        <f t="shared" si="150"/>
        <v>2.4674999999999998</v>
      </c>
      <c r="AL550" s="16">
        <f t="shared" si="151"/>
        <v>2.4741</v>
      </c>
      <c r="AM550" s="16">
        <f t="shared" si="152"/>
        <v>2.5</v>
      </c>
      <c r="AR550" s="17"/>
      <c r="AS550" s="77"/>
    </row>
    <row r="551" spans="3:45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53"/>
        <v>0</v>
      </c>
      <c r="U551" s="16">
        <f t="shared" si="153"/>
        <v>0</v>
      </c>
      <c r="W551" s="16" t="str">
        <f t="shared" si="137"/>
        <v>21⁄2–20</v>
      </c>
      <c r="X551" s="16" t="str">
        <f t="shared" si="138"/>
        <v>UN</v>
      </c>
      <c r="Y551" s="16" t="str">
        <f t="shared" si="139"/>
        <v>3A</v>
      </c>
      <c r="Z551" s="16" t="str">
        <f>CONCATENATE(Table69[[#This Row],[Column1]]," ",Table69[[#This Row],[Column2]]," ",Table69[[#This Row],[Column3]])</f>
        <v>21⁄2–20 UN 3A</v>
      </c>
      <c r="AA551" s="16">
        <f t="shared" si="140"/>
        <v>0</v>
      </c>
      <c r="AB551" s="16">
        <f t="shared" si="141"/>
        <v>2.5</v>
      </c>
      <c r="AC551" s="16">
        <f t="shared" si="142"/>
        <v>2.4918999999999998</v>
      </c>
      <c r="AD551" s="16" t="str">
        <f t="shared" si="143"/>
        <v>—</v>
      </c>
      <c r="AE551" s="16">
        <f t="shared" si="144"/>
        <v>2.4674999999999998</v>
      </c>
      <c r="AF551" s="16">
        <f t="shared" si="145"/>
        <v>2.4636999999999998</v>
      </c>
      <c r="AG551" s="16">
        <f t="shared" si="146"/>
        <v>2.4405000000000001</v>
      </c>
      <c r="AH551" s="16" t="str">
        <f t="shared" si="147"/>
        <v>3B</v>
      </c>
      <c r="AI551" s="16">
        <f t="shared" si="148"/>
        <v>2.4460000000000002</v>
      </c>
      <c r="AJ551" s="16">
        <f t="shared" si="149"/>
        <v>2.4537</v>
      </c>
      <c r="AK551" s="16">
        <f t="shared" si="150"/>
        <v>2.4674999999999998</v>
      </c>
      <c r="AL551" s="16">
        <f t="shared" si="151"/>
        <v>2.4725000000000001</v>
      </c>
      <c r="AM551" s="16">
        <f t="shared" si="152"/>
        <v>2.5</v>
      </c>
      <c r="AR551" s="17"/>
      <c r="AS551" s="77"/>
    </row>
    <row r="552" spans="3:45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53"/>
        <v>25⁄8–6</v>
      </c>
      <c r="U552" s="16" t="str">
        <f t="shared" si="153"/>
        <v>UN</v>
      </c>
      <c r="W552" s="16" t="str">
        <f t="shared" si="137"/>
        <v>25⁄8–6</v>
      </c>
      <c r="X552" s="16" t="str">
        <f t="shared" si="138"/>
        <v>UN</v>
      </c>
      <c r="Y552" s="16" t="str">
        <f t="shared" si="139"/>
        <v>2A</v>
      </c>
      <c r="Z552" s="16" t="str">
        <f>CONCATENATE(Table69[[#This Row],[Column1]]," ",Table69[[#This Row],[Column2]]," ",Table69[[#This Row],[Column3]])</f>
        <v>25⁄8–6 UN 2A</v>
      </c>
      <c r="AA552" s="16">
        <f t="shared" si="140"/>
        <v>2.7000000000000001E-3</v>
      </c>
      <c r="AB552" s="16">
        <f t="shared" si="141"/>
        <v>2.6223000000000001</v>
      </c>
      <c r="AC552" s="16">
        <f t="shared" si="142"/>
        <v>2.6040999999999999</v>
      </c>
      <c r="AD552" s="16" t="str">
        <f t="shared" si="143"/>
        <v>—</v>
      </c>
      <c r="AE552" s="16">
        <f t="shared" si="144"/>
        <v>2.5139999999999998</v>
      </c>
      <c r="AF552" s="16">
        <f t="shared" si="145"/>
        <v>2.5049999999999999</v>
      </c>
      <c r="AG552" s="16">
        <f t="shared" si="146"/>
        <v>2.4239000000000002</v>
      </c>
      <c r="AH552" s="16" t="str">
        <f t="shared" si="147"/>
        <v>2B</v>
      </c>
      <c r="AI552" s="16">
        <f t="shared" si="148"/>
        <v>2.4449999999999998</v>
      </c>
      <c r="AJ552" s="16">
        <f t="shared" si="149"/>
        <v>2.4750000000000001</v>
      </c>
      <c r="AK552" s="16">
        <f t="shared" si="150"/>
        <v>2.5167000000000002</v>
      </c>
      <c r="AL552" s="16">
        <f t="shared" si="151"/>
        <v>2.5285000000000002</v>
      </c>
      <c r="AM552" s="16">
        <f t="shared" si="152"/>
        <v>2.625</v>
      </c>
      <c r="AR552" s="17"/>
      <c r="AS552" s="77"/>
    </row>
    <row r="553" spans="3:45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53"/>
        <v>0</v>
      </c>
      <c r="U553" s="16">
        <f t="shared" si="153"/>
        <v>0</v>
      </c>
      <c r="W553" s="16" t="str">
        <f t="shared" si="137"/>
        <v>25⁄8–6</v>
      </c>
      <c r="X553" s="16" t="str">
        <f t="shared" si="138"/>
        <v>UN</v>
      </c>
      <c r="Y553" s="16" t="str">
        <f t="shared" si="139"/>
        <v>3A</v>
      </c>
      <c r="Z553" s="16" t="str">
        <f>CONCATENATE(Table69[[#This Row],[Column1]]," ",Table69[[#This Row],[Column2]]," ",Table69[[#This Row],[Column3]])</f>
        <v>25⁄8–6 UN 3A</v>
      </c>
      <c r="AA553" s="16">
        <f t="shared" si="140"/>
        <v>0</v>
      </c>
      <c r="AB553" s="16">
        <f t="shared" si="141"/>
        <v>2.625</v>
      </c>
      <c r="AC553" s="16">
        <f t="shared" si="142"/>
        <v>2.6067999999999998</v>
      </c>
      <c r="AD553" s="16" t="str">
        <f t="shared" si="143"/>
        <v>—</v>
      </c>
      <c r="AE553" s="16">
        <f t="shared" si="144"/>
        <v>2.5167000000000002</v>
      </c>
      <c r="AF553" s="16">
        <f t="shared" si="145"/>
        <v>2.5099</v>
      </c>
      <c r="AG553" s="16">
        <f t="shared" si="146"/>
        <v>2.4266000000000001</v>
      </c>
      <c r="AH553" s="16" t="str">
        <f t="shared" si="147"/>
        <v>3B</v>
      </c>
      <c r="AI553" s="16">
        <f t="shared" si="148"/>
        <v>2.4449999999999998</v>
      </c>
      <c r="AJ553" s="16">
        <f t="shared" si="149"/>
        <v>2.4645999999999999</v>
      </c>
      <c r="AK553" s="16">
        <f t="shared" si="150"/>
        <v>2.5167000000000002</v>
      </c>
      <c r="AL553" s="16">
        <f t="shared" si="151"/>
        <v>2.5255000000000001</v>
      </c>
      <c r="AM553" s="16">
        <f t="shared" si="152"/>
        <v>2.625</v>
      </c>
      <c r="AR553" s="17"/>
      <c r="AS553" s="77"/>
    </row>
    <row r="554" spans="3:45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53"/>
        <v>25⁄8–8</v>
      </c>
      <c r="U554" s="16" t="str">
        <f t="shared" si="153"/>
        <v>UN</v>
      </c>
      <c r="W554" s="16" t="str">
        <f t="shared" si="137"/>
        <v>25⁄8–8</v>
      </c>
      <c r="X554" s="16" t="str">
        <f t="shared" si="138"/>
        <v>UN</v>
      </c>
      <c r="Y554" s="16" t="str">
        <f t="shared" si="139"/>
        <v>2A</v>
      </c>
      <c r="Z554" s="16" t="str">
        <f>CONCATENATE(Table69[[#This Row],[Column1]]," ",Table69[[#This Row],[Column2]]," ",Table69[[#This Row],[Column3]])</f>
        <v>25⁄8–8 UN 2A</v>
      </c>
      <c r="AA554" s="16">
        <f t="shared" si="140"/>
        <v>2.5000000000000001E-3</v>
      </c>
      <c r="AB554" s="16">
        <f t="shared" si="141"/>
        <v>2.6225000000000001</v>
      </c>
      <c r="AC554" s="16">
        <f t="shared" si="142"/>
        <v>2.6074999999999999</v>
      </c>
      <c r="AD554" s="16" t="str">
        <f t="shared" si="143"/>
        <v>—</v>
      </c>
      <c r="AE554" s="16">
        <f t="shared" si="144"/>
        <v>2.5413000000000001</v>
      </c>
      <c r="AF554" s="16">
        <f t="shared" si="145"/>
        <v>2.5331000000000001</v>
      </c>
      <c r="AG554" s="16">
        <f t="shared" si="146"/>
        <v>2.4737</v>
      </c>
      <c r="AH554" s="16" t="str">
        <f t="shared" si="147"/>
        <v>2B</v>
      </c>
      <c r="AI554" s="16">
        <f t="shared" si="148"/>
        <v>2.4900000000000002</v>
      </c>
      <c r="AJ554" s="16">
        <f t="shared" si="149"/>
        <v>2.5150000000000001</v>
      </c>
      <c r="AK554" s="16">
        <f t="shared" si="150"/>
        <v>2.5438000000000001</v>
      </c>
      <c r="AL554" s="16">
        <f t="shared" si="151"/>
        <v>2.5545</v>
      </c>
      <c r="AM554" s="16">
        <f t="shared" si="152"/>
        <v>2.625</v>
      </c>
      <c r="AR554" s="17"/>
      <c r="AS554" s="77"/>
    </row>
    <row r="555" spans="3:45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53"/>
        <v>0</v>
      </c>
      <c r="U555" s="16">
        <f t="shared" si="153"/>
        <v>0</v>
      </c>
      <c r="W555" s="16" t="str">
        <f t="shared" si="137"/>
        <v>25⁄8–8</v>
      </c>
      <c r="X555" s="16" t="str">
        <f t="shared" si="138"/>
        <v>UN</v>
      </c>
      <c r="Y555" s="16" t="str">
        <f t="shared" si="139"/>
        <v>3A</v>
      </c>
      <c r="Z555" s="16" t="str">
        <f>CONCATENATE(Table69[[#This Row],[Column1]]," ",Table69[[#This Row],[Column2]]," ",Table69[[#This Row],[Column3]])</f>
        <v>25⁄8–8 UN 3A</v>
      </c>
      <c r="AA555" s="16">
        <f t="shared" si="140"/>
        <v>0</v>
      </c>
      <c r="AB555" s="16">
        <f t="shared" si="141"/>
        <v>2.625</v>
      </c>
      <c r="AC555" s="16">
        <f t="shared" si="142"/>
        <v>2.61</v>
      </c>
      <c r="AD555" s="16" t="str">
        <f t="shared" si="143"/>
        <v>—</v>
      </c>
      <c r="AE555" s="16">
        <f t="shared" si="144"/>
        <v>2.5438000000000001</v>
      </c>
      <c r="AF555" s="16">
        <f t="shared" si="145"/>
        <v>2.5375999999999999</v>
      </c>
      <c r="AG555" s="16">
        <f t="shared" si="146"/>
        <v>2.4762</v>
      </c>
      <c r="AH555" s="16" t="str">
        <f t="shared" si="147"/>
        <v>3B</v>
      </c>
      <c r="AI555" s="16">
        <f t="shared" si="148"/>
        <v>2.4900000000000002</v>
      </c>
      <c r="AJ555" s="16">
        <f t="shared" si="149"/>
        <v>2.5047000000000001</v>
      </c>
      <c r="AK555" s="16">
        <f t="shared" si="150"/>
        <v>2.5438000000000001</v>
      </c>
      <c r="AL555" s="16">
        <f t="shared" si="151"/>
        <v>2.5518000000000001</v>
      </c>
      <c r="AM555" s="16">
        <f t="shared" si="152"/>
        <v>2.625</v>
      </c>
      <c r="AR555" s="17"/>
      <c r="AS555" s="77"/>
    </row>
    <row r="556" spans="3:45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53"/>
        <v>25⁄8–12</v>
      </c>
      <c r="U556" s="16" t="str">
        <f t="shared" si="153"/>
        <v>UN</v>
      </c>
      <c r="W556" s="16" t="str">
        <f t="shared" si="137"/>
        <v>25⁄8–12</v>
      </c>
      <c r="X556" s="16" t="str">
        <f t="shared" si="138"/>
        <v>UN</v>
      </c>
      <c r="Y556" s="16" t="str">
        <f t="shared" si="139"/>
        <v>2A</v>
      </c>
      <c r="Z556" s="16" t="str">
        <f>CONCATENATE(Table69[[#This Row],[Column1]]," ",Table69[[#This Row],[Column2]]," ",Table69[[#This Row],[Column3]])</f>
        <v>25⁄8–12 UN 2A</v>
      </c>
      <c r="AA556" s="16">
        <f t="shared" si="140"/>
        <v>1.9E-3</v>
      </c>
      <c r="AB556" s="16">
        <f t="shared" si="141"/>
        <v>2.6231</v>
      </c>
      <c r="AC556" s="16">
        <f t="shared" si="142"/>
        <v>2.6116999999999999</v>
      </c>
      <c r="AD556" s="16" t="str">
        <f t="shared" si="143"/>
        <v>—</v>
      </c>
      <c r="AE556" s="16">
        <f t="shared" si="144"/>
        <v>2.569</v>
      </c>
      <c r="AF556" s="16">
        <f t="shared" si="145"/>
        <v>2.5628000000000002</v>
      </c>
      <c r="AG556" s="16">
        <f t="shared" si="146"/>
        <v>2.5238999999999998</v>
      </c>
      <c r="AH556" s="16" t="str">
        <f t="shared" si="147"/>
        <v>2B</v>
      </c>
      <c r="AI556" s="16">
        <f t="shared" si="148"/>
        <v>2.5350000000000001</v>
      </c>
      <c r="AJ556" s="16">
        <f t="shared" si="149"/>
        <v>2.5529999999999999</v>
      </c>
      <c r="AK556" s="16">
        <f t="shared" si="150"/>
        <v>2.5709</v>
      </c>
      <c r="AL556" s="16">
        <f t="shared" si="151"/>
        <v>2.5790000000000002</v>
      </c>
      <c r="AM556" s="16">
        <f t="shared" si="152"/>
        <v>2.625</v>
      </c>
      <c r="AR556" s="17"/>
      <c r="AS556" s="77"/>
    </row>
    <row r="557" spans="3:45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53"/>
        <v>0</v>
      </c>
      <c r="U557" s="16">
        <f t="shared" si="153"/>
        <v>0</v>
      </c>
      <c r="W557" s="16" t="str">
        <f t="shared" si="137"/>
        <v>25⁄8–12</v>
      </c>
      <c r="X557" s="16" t="str">
        <f t="shared" si="138"/>
        <v>UN</v>
      </c>
      <c r="Y557" s="16" t="str">
        <f t="shared" si="139"/>
        <v>3A</v>
      </c>
      <c r="Z557" s="16" t="str">
        <f>CONCATENATE(Table69[[#This Row],[Column1]]," ",Table69[[#This Row],[Column2]]," ",Table69[[#This Row],[Column3]])</f>
        <v>25⁄8–12 UN 3A</v>
      </c>
      <c r="AA557" s="16">
        <f t="shared" si="140"/>
        <v>0</v>
      </c>
      <c r="AB557" s="16">
        <f t="shared" si="141"/>
        <v>2.625</v>
      </c>
      <c r="AC557" s="16">
        <f t="shared" si="142"/>
        <v>2.6135999999999999</v>
      </c>
      <c r="AD557" s="16" t="str">
        <f t="shared" si="143"/>
        <v>—</v>
      </c>
      <c r="AE557" s="16">
        <f t="shared" si="144"/>
        <v>2.5709</v>
      </c>
      <c r="AF557" s="16">
        <f t="shared" si="145"/>
        <v>2.5663</v>
      </c>
      <c r="AG557" s="16">
        <f t="shared" si="146"/>
        <v>2.5257999999999998</v>
      </c>
      <c r="AH557" s="16" t="str">
        <f t="shared" si="147"/>
        <v>3B</v>
      </c>
      <c r="AI557" s="16">
        <f t="shared" si="148"/>
        <v>2.5350000000000001</v>
      </c>
      <c r="AJ557" s="16">
        <f t="shared" si="149"/>
        <v>2.5448</v>
      </c>
      <c r="AK557" s="16">
        <f t="shared" si="150"/>
        <v>2.5709</v>
      </c>
      <c r="AL557" s="16">
        <f t="shared" si="151"/>
        <v>2.5769000000000002</v>
      </c>
      <c r="AM557" s="16">
        <f t="shared" si="152"/>
        <v>2.625</v>
      </c>
      <c r="AR557" s="17"/>
      <c r="AS557" s="77"/>
    </row>
    <row r="558" spans="3:45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53"/>
        <v>25⁄8–16</v>
      </c>
      <c r="U558" s="16" t="str">
        <f t="shared" si="153"/>
        <v>UN</v>
      </c>
      <c r="W558" s="16" t="str">
        <f t="shared" si="137"/>
        <v>25⁄8–16</v>
      </c>
      <c r="X558" s="16" t="str">
        <f t="shared" si="138"/>
        <v>UN</v>
      </c>
      <c r="Y558" s="16" t="str">
        <f t="shared" si="139"/>
        <v>2A</v>
      </c>
      <c r="Z558" s="16" t="str">
        <f>CONCATENATE(Table69[[#This Row],[Column1]]," ",Table69[[#This Row],[Column2]]," ",Table69[[#This Row],[Column3]])</f>
        <v>25⁄8–16 UN 2A</v>
      </c>
      <c r="AA558" s="16">
        <f t="shared" si="140"/>
        <v>1.6999999999999999E-3</v>
      </c>
      <c r="AB558" s="16">
        <f t="shared" si="141"/>
        <v>2.6233</v>
      </c>
      <c r="AC558" s="16">
        <f t="shared" si="142"/>
        <v>2.6139000000000001</v>
      </c>
      <c r="AD558" s="16" t="str">
        <f t="shared" si="143"/>
        <v>—</v>
      </c>
      <c r="AE558" s="16">
        <f t="shared" si="144"/>
        <v>2.5827</v>
      </c>
      <c r="AF558" s="16">
        <f t="shared" si="145"/>
        <v>2.5771999999999999</v>
      </c>
      <c r="AG558" s="16">
        <f t="shared" si="146"/>
        <v>2.5488</v>
      </c>
      <c r="AH558" s="16" t="str">
        <f t="shared" si="147"/>
        <v>2B</v>
      </c>
      <c r="AI558" s="16">
        <f t="shared" si="148"/>
        <v>2.5569999999999999</v>
      </c>
      <c r="AJ558" s="16">
        <f t="shared" si="149"/>
        <v>2.5710000000000002</v>
      </c>
      <c r="AK558" s="16">
        <f t="shared" si="150"/>
        <v>2.5844</v>
      </c>
      <c r="AL558" s="16">
        <f t="shared" si="151"/>
        <v>2.5916000000000001</v>
      </c>
      <c r="AM558" s="16">
        <f t="shared" si="152"/>
        <v>2.625</v>
      </c>
      <c r="AR558" s="17"/>
      <c r="AS558" s="77"/>
    </row>
    <row r="559" spans="3:45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53"/>
        <v>0</v>
      </c>
      <c r="U559" s="16">
        <f t="shared" si="153"/>
        <v>0</v>
      </c>
      <c r="W559" s="16" t="str">
        <f t="shared" si="137"/>
        <v>25⁄8–16</v>
      </c>
      <c r="X559" s="16" t="str">
        <f t="shared" si="138"/>
        <v>UN</v>
      </c>
      <c r="Y559" s="16" t="str">
        <f t="shared" si="139"/>
        <v>3A</v>
      </c>
      <c r="Z559" s="16" t="str">
        <f>CONCATENATE(Table69[[#This Row],[Column1]]," ",Table69[[#This Row],[Column2]]," ",Table69[[#This Row],[Column3]])</f>
        <v>25⁄8–16 UN 3A</v>
      </c>
      <c r="AA559" s="16">
        <f t="shared" si="140"/>
        <v>0</v>
      </c>
      <c r="AB559" s="16">
        <f t="shared" si="141"/>
        <v>2.625</v>
      </c>
      <c r="AC559" s="16">
        <f t="shared" si="142"/>
        <v>2.6156000000000001</v>
      </c>
      <c r="AD559" s="16" t="str">
        <f t="shared" si="143"/>
        <v>—</v>
      </c>
      <c r="AE559" s="16">
        <f t="shared" si="144"/>
        <v>2.5844</v>
      </c>
      <c r="AF559" s="16">
        <f t="shared" si="145"/>
        <v>2.5802999999999998</v>
      </c>
      <c r="AG559" s="16">
        <f t="shared" si="146"/>
        <v>2.5505</v>
      </c>
      <c r="AH559" s="16" t="str">
        <f t="shared" si="147"/>
        <v>3B</v>
      </c>
      <c r="AI559" s="16">
        <f t="shared" si="148"/>
        <v>2.5569999999999999</v>
      </c>
      <c r="AJ559" s="16">
        <f t="shared" si="149"/>
        <v>2.5657999999999999</v>
      </c>
      <c r="AK559" s="16">
        <f t="shared" si="150"/>
        <v>2.5844</v>
      </c>
      <c r="AL559" s="16">
        <f t="shared" si="151"/>
        <v>2.5897999999999999</v>
      </c>
      <c r="AM559" s="16">
        <f t="shared" si="152"/>
        <v>2.625</v>
      </c>
      <c r="AR559" s="17"/>
      <c r="AS559" s="77"/>
    </row>
    <row r="560" spans="3:45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53"/>
        <v>25⁄8–20</v>
      </c>
      <c r="U560" s="16" t="str">
        <f t="shared" si="153"/>
        <v>UN</v>
      </c>
      <c r="W560" s="16" t="str">
        <f t="shared" si="137"/>
        <v>25⁄8–20</v>
      </c>
      <c r="X560" s="16" t="str">
        <f t="shared" si="138"/>
        <v>UN</v>
      </c>
      <c r="Y560" s="16" t="str">
        <f t="shared" si="139"/>
        <v>2A</v>
      </c>
      <c r="Z560" s="16" t="str">
        <f>CONCATENATE(Table69[[#This Row],[Column1]]," ",Table69[[#This Row],[Column2]]," ",Table69[[#This Row],[Column3]])</f>
        <v>25⁄8–20 UN 2A</v>
      </c>
      <c r="AA560" s="16">
        <f t="shared" si="140"/>
        <v>1.5E-3</v>
      </c>
      <c r="AB560" s="16">
        <f t="shared" si="141"/>
        <v>2.6234999999999999</v>
      </c>
      <c r="AC560" s="16">
        <f t="shared" si="142"/>
        <v>2.6154000000000002</v>
      </c>
      <c r="AD560" s="16" t="str">
        <f t="shared" si="143"/>
        <v>—</v>
      </c>
      <c r="AE560" s="16">
        <f t="shared" si="144"/>
        <v>2.5910000000000002</v>
      </c>
      <c r="AF560" s="16">
        <f t="shared" si="145"/>
        <v>2.5859000000000001</v>
      </c>
      <c r="AG560" s="16">
        <f t="shared" si="146"/>
        <v>2.5640000000000001</v>
      </c>
      <c r="AH560" s="16" t="str">
        <f t="shared" si="147"/>
        <v>2B</v>
      </c>
      <c r="AI560" s="16">
        <f t="shared" si="148"/>
        <v>2.5710000000000002</v>
      </c>
      <c r="AJ560" s="16">
        <f t="shared" si="149"/>
        <v>2.5819999999999999</v>
      </c>
      <c r="AK560" s="16">
        <f t="shared" si="150"/>
        <v>2.5924999999999998</v>
      </c>
      <c r="AL560" s="16">
        <f t="shared" si="151"/>
        <v>2.5991</v>
      </c>
      <c r="AM560" s="16">
        <f t="shared" si="152"/>
        <v>2.625</v>
      </c>
      <c r="AR560" s="17"/>
      <c r="AS560" s="77"/>
    </row>
    <row r="561" spans="3:45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53"/>
        <v>0</v>
      </c>
      <c r="U561" s="16">
        <f t="shared" si="153"/>
        <v>0</v>
      </c>
      <c r="W561" s="16" t="str">
        <f t="shared" si="137"/>
        <v>25⁄8–20</v>
      </c>
      <c r="X561" s="16" t="str">
        <f t="shared" si="138"/>
        <v>UN</v>
      </c>
      <c r="Y561" s="16" t="str">
        <f t="shared" si="139"/>
        <v>3A</v>
      </c>
      <c r="Z561" s="16" t="str">
        <f>CONCATENATE(Table69[[#This Row],[Column1]]," ",Table69[[#This Row],[Column2]]," ",Table69[[#This Row],[Column3]])</f>
        <v>25⁄8–20 UN 3A</v>
      </c>
      <c r="AA561" s="16">
        <f t="shared" si="140"/>
        <v>0</v>
      </c>
      <c r="AB561" s="16">
        <f t="shared" si="141"/>
        <v>2.625</v>
      </c>
      <c r="AC561" s="16">
        <f t="shared" si="142"/>
        <v>2.6168999999999998</v>
      </c>
      <c r="AD561" s="16" t="str">
        <f t="shared" si="143"/>
        <v>—</v>
      </c>
      <c r="AE561" s="16">
        <f t="shared" si="144"/>
        <v>2.5924999999999998</v>
      </c>
      <c r="AF561" s="16">
        <f t="shared" si="145"/>
        <v>2.5886999999999998</v>
      </c>
      <c r="AG561" s="16">
        <f t="shared" si="146"/>
        <v>2.5655000000000001</v>
      </c>
      <c r="AH561" s="16" t="str">
        <f t="shared" si="147"/>
        <v>3B</v>
      </c>
      <c r="AI561" s="16">
        <f t="shared" si="148"/>
        <v>2.5710000000000002</v>
      </c>
      <c r="AJ561" s="16">
        <f t="shared" si="149"/>
        <v>2.5787</v>
      </c>
      <c r="AK561" s="16">
        <f t="shared" si="150"/>
        <v>2.5924999999999998</v>
      </c>
      <c r="AL561" s="16">
        <f t="shared" si="151"/>
        <v>2.5975000000000001</v>
      </c>
      <c r="AM561" s="16">
        <f t="shared" si="152"/>
        <v>2.625</v>
      </c>
      <c r="AR561" s="17"/>
      <c r="AS561" s="77"/>
    </row>
    <row r="562" spans="3:45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53"/>
        <v>23⁄4–4</v>
      </c>
      <c r="U562" s="16" t="str">
        <f t="shared" si="153"/>
        <v>UNC</v>
      </c>
      <c r="W562" s="16" t="str">
        <f t="shared" si="137"/>
        <v>23⁄4–4</v>
      </c>
      <c r="X562" s="16" t="str">
        <f t="shared" si="138"/>
        <v>UNC</v>
      </c>
      <c r="Y562" s="16" t="str">
        <f t="shared" si="139"/>
        <v>1A</v>
      </c>
      <c r="Z562" s="16" t="str">
        <f>CONCATENATE(Table69[[#This Row],[Column1]]," ",Table69[[#This Row],[Column2]]," ",Table69[[#This Row],[Column3]])</f>
        <v>23⁄4–4 UNC 1A</v>
      </c>
      <c r="AA562" s="16">
        <f t="shared" si="140"/>
        <v>3.2000000000000002E-3</v>
      </c>
      <c r="AB562" s="16">
        <f t="shared" si="141"/>
        <v>2.7467999999999999</v>
      </c>
      <c r="AC562" s="16">
        <f t="shared" si="142"/>
        <v>2.7111000000000001</v>
      </c>
      <c r="AD562" s="16" t="str">
        <f t="shared" si="143"/>
        <v>—</v>
      </c>
      <c r="AE562" s="16">
        <f t="shared" si="144"/>
        <v>2.5844</v>
      </c>
      <c r="AF562" s="16">
        <f t="shared" si="145"/>
        <v>2.5686</v>
      </c>
      <c r="AG562" s="16">
        <f t="shared" si="146"/>
        <v>2.4491000000000001</v>
      </c>
      <c r="AH562" s="16" t="str">
        <f t="shared" si="147"/>
        <v>1B</v>
      </c>
      <c r="AI562" s="16">
        <f t="shared" si="148"/>
        <v>2.4790000000000001</v>
      </c>
      <c r="AJ562" s="16">
        <f t="shared" si="149"/>
        <v>2.5169999999999999</v>
      </c>
      <c r="AK562" s="16">
        <f t="shared" si="150"/>
        <v>2.5876000000000001</v>
      </c>
      <c r="AL562" s="16">
        <f t="shared" si="151"/>
        <v>2.6082000000000001</v>
      </c>
      <c r="AM562" s="16">
        <f t="shared" si="152"/>
        <v>2.75</v>
      </c>
      <c r="AR562" s="17"/>
      <c r="AS562" s="77"/>
    </row>
    <row r="563" spans="3:45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53"/>
        <v>0</v>
      </c>
      <c r="U563" s="16">
        <f t="shared" si="153"/>
        <v>0</v>
      </c>
      <c r="W563" s="16" t="str">
        <f t="shared" si="137"/>
        <v>23⁄4–4</v>
      </c>
      <c r="X563" s="16" t="str">
        <f t="shared" si="138"/>
        <v>UNC</v>
      </c>
      <c r="Y563" s="16" t="str">
        <f t="shared" si="139"/>
        <v>2A</v>
      </c>
      <c r="Z563" s="16" t="str">
        <f>CONCATENATE(Table69[[#This Row],[Column1]]," ",Table69[[#This Row],[Column2]]," ",Table69[[#This Row],[Column3]])</f>
        <v>23⁄4–4 UNC 2A</v>
      </c>
      <c r="AA563" s="16">
        <f t="shared" si="140"/>
        <v>3.2000000000000002E-3</v>
      </c>
      <c r="AB563" s="16">
        <f t="shared" si="141"/>
        <v>2.7467999999999999</v>
      </c>
      <c r="AC563" s="16">
        <f t="shared" si="142"/>
        <v>2.7229999999999999</v>
      </c>
      <c r="AD563" s="16">
        <f t="shared" si="143"/>
        <v>2.7111000000000001</v>
      </c>
      <c r="AE563" s="16">
        <f t="shared" si="144"/>
        <v>2.5844</v>
      </c>
      <c r="AF563" s="16">
        <f t="shared" si="145"/>
        <v>2.5739000000000001</v>
      </c>
      <c r="AG563" s="16">
        <f t="shared" si="146"/>
        <v>2.4491000000000001</v>
      </c>
      <c r="AH563" s="16" t="str">
        <f t="shared" si="147"/>
        <v>2B</v>
      </c>
      <c r="AI563" s="16">
        <f t="shared" si="148"/>
        <v>2.4790000000000001</v>
      </c>
      <c r="AJ563" s="16">
        <f t="shared" si="149"/>
        <v>2.5169999999999999</v>
      </c>
      <c r="AK563" s="16">
        <f t="shared" si="150"/>
        <v>2.5876000000000001</v>
      </c>
      <c r="AL563" s="16">
        <f t="shared" si="151"/>
        <v>2.6013000000000002</v>
      </c>
      <c r="AM563" s="16">
        <f t="shared" si="152"/>
        <v>2.75</v>
      </c>
      <c r="AR563" s="17"/>
      <c r="AS563" s="77"/>
    </row>
    <row r="564" spans="3:45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53"/>
        <v>0</v>
      </c>
      <c r="U564" s="16">
        <f t="shared" si="153"/>
        <v>0</v>
      </c>
      <c r="W564" s="16" t="str">
        <f t="shared" si="137"/>
        <v>23⁄4–4</v>
      </c>
      <c r="X564" s="16" t="str">
        <f t="shared" si="138"/>
        <v>UNC</v>
      </c>
      <c r="Y564" s="16" t="str">
        <f t="shared" si="139"/>
        <v>3A</v>
      </c>
      <c r="Z564" s="16" t="str">
        <f>CONCATENATE(Table69[[#This Row],[Column1]]," ",Table69[[#This Row],[Column2]]," ",Table69[[#This Row],[Column3]])</f>
        <v>23⁄4–4 UNC 3A</v>
      </c>
      <c r="AA564" s="16">
        <f t="shared" si="140"/>
        <v>0</v>
      </c>
      <c r="AB564" s="16">
        <f t="shared" si="141"/>
        <v>2.75</v>
      </c>
      <c r="AC564" s="16">
        <f t="shared" si="142"/>
        <v>2.7262</v>
      </c>
      <c r="AD564" s="16" t="str">
        <f t="shared" si="143"/>
        <v>—</v>
      </c>
      <c r="AE564" s="16">
        <f t="shared" si="144"/>
        <v>2.5876000000000001</v>
      </c>
      <c r="AF564" s="16">
        <f t="shared" si="145"/>
        <v>2.5796999999999999</v>
      </c>
      <c r="AG564" s="16">
        <f t="shared" si="146"/>
        <v>2.4523000000000001</v>
      </c>
      <c r="AH564" s="16" t="str">
        <f t="shared" si="147"/>
        <v>3B</v>
      </c>
      <c r="AI564" s="16">
        <f t="shared" si="148"/>
        <v>2.4790000000000001</v>
      </c>
      <c r="AJ564" s="16">
        <f t="shared" si="149"/>
        <v>2.5093999999999999</v>
      </c>
      <c r="AK564" s="16">
        <f t="shared" si="150"/>
        <v>2.5876000000000001</v>
      </c>
      <c r="AL564" s="16">
        <f t="shared" si="151"/>
        <v>2.5979000000000001</v>
      </c>
      <c r="AM564" s="16">
        <f t="shared" si="152"/>
        <v>2.75</v>
      </c>
      <c r="AR564" s="17"/>
      <c r="AS564" s="77"/>
    </row>
    <row r="565" spans="3:45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53"/>
        <v>23⁄4–6</v>
      </c>
      <c r="U565" s="16" t="str">
        <f t="shared" si="153"/>
        <v>UN</v>
      </c>
      <c r="W565" s="16" t="str">
        <f t="shared" si="137"/>
        <v>23⁄4–6</v>
      </c>
      <c r="X565" s="16" t="str">
        <f t="shared" si="138"/>
        <v>UN</v>
      </c>
      <c r="Y565" s="16" t="str">
        <f t="shared" si="139"/>
        <v>2A</v>
      </c>
      <c r="Z565" s="16" t="str">
        <f>CONCATENATE(Table69[[#This Row],[Column1]]," ",Table69[[#This Row],[Column2]]," ",Table69[[#This Row],[Column3]])</f>
        <v>23⁄4–6 UN 2A</v>
      </c>
      <c r="AA565" s="16">
        <f t="shared" si="140"/>
        <v>2.7000000000000001E-3</v>
      </c>
      <c r="AB565" s="16">
        <f t="shared" si="141"/>
        <v>2.7473000000000001</v>
      </c>
      <c r="AC565" s="16">
        <f t="shared" si="142"/>
        <v>2.7290999999999999</v>
      </c>
      <c r="AD565" s="16" t="str">
        <f t="shared" si="143"/>
        <v>—</v>
      </c>
      <c r="AE565" s="16">
        <f t="shared" si="144"/>
        <v>2.6389999999999998</v>
      </c>
      <c r="AF565" s="16">
        <f t="shared" si="145"/>
        <v>2.6299000000000001</v>
      </c>
      <c r="AG565" s="16">
        <f t="shared" si="146"/>
        <v>2.5489000000000002</v>
      </c>
      <c r="AH565" s="16" t="str">
        <f t="shared" si="147"/>
        <v>2B</v>
      </c>
      <c r="AI565" s="16">
        <f t="shared" si="148"/>
        <v>2.57</v>
      </c>
      <c r="AJ565" s="16">
        <f t="shared" si="149"/>
        <v>2.6</v>
      </c>
      <c r="AK565" s="16">
        <f t="shared" si="150"/>
        <v>2.6417000000000002</v>
      </c>
      <c r="AL565" s="16">
        <f t="shared" si="151"/>
        <v>2.6536</v>
      </c>
      <c r="AM565" s="16">
        <f t="shared" si="152"/>
        <v>2.75</v>
      </c>
      <c r="AR565" s="17"/>
      <c r="AS565" s="77"/>
    </row>
    <row r="566" spans="3:45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53"/>
        <v>0</v>
      </c>
      <c r="U566" s="16">
        <f t="shared" si="153"/>
        <v>0</v>
      </c>
      <c r="W566" s="16" t="str">
        <f t="shared" si="137"/>
        <v>23⁄4–6</v>
      </c>
      <c r="X566" s="16" t="str">
        <f t="shared" si="138"/>
        <v>UN</v>
      </c>
      <c r="Y566" s="16" t="str">
        <f t="shared" si="139"/>
        <v>3A</v>
      </c>
      <c r="Z566" s="16" t="str">
        <f>CONCATENATE(Table69[[#This Row],[Column1]]," ",Table69[[#This Row],[Column2]]," ",Table69[[#This Row],[Column3]])</f>
        <v>23⁄4–6 UN 3A</v>
      </c>
      <c r="AA566" s="16">
        <f t="shared" si="140"/>
        <v>0</v>
      </c>
      <c r="AB566" s="16">
        <f t="shared" si="141"/>
        <v>2.75</v>
      </c>
      <c r="AC566" s="16">
        <f t="shared" si="142"/>
        <v>2.7317999999999998</v>
      </c>
      <c r="AD566" s="16" t="str">
        <f t="shared" si="143"/>
        <v>—</v>
      </c>
      <c r="AE566" s="16">
        <f t="shared" si="144"/>
        <v>2.6417000000000002</v>
      </c>
      <c r="AF566" s="16">
        <f t="shared" si="145"/>
        <v>2.6349</v>
      </c>
      <c r="AG566" s="16">
        <f t="shared" si="146"/>
        <v>2.5516000000000001</v>
      </c>
      <c r="AH566" s="16" t="str">
        <f t="shared" si="147"/>
        <v>3B</v>
      </c>
      <c r="AI566" s="16">
        <f t="shared" si="148"/>
        <v>2.57</v>
      </c>
      <c r="AJ566" s="16">
        <f t="shared" si="149"/>
        <v>2.5895999999999999</v>
      </c>
      <c r="AK566" s="16">
        <f t="shared" si="150"/>
        <v>2.6417000000000002</v>
      </c>
      <c r="AL566" s="16">
        <f t="shared" si="151"/>
        <v>2.6505999999999998</v>
      </c>
      <c r="AM566" s="16">
        <f t="shared" si="152"/>
        <v>2.75</v>
      </c>
      <c r="AR566" s="17"/>
      <c r="AS566" s="77"/>
    </row>
    <row r="567" spans="3:45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53"/>
        <v>23⁄4–8</v>
      </c>
      <c r="U567" s="16" t="str">
        <f t="shared" si="153"/>
        <v>UN</v>
      </c>
      <c r="W567" s="16" t="str">
        <f t="shared" si="137"/>
        <v>23⁄4–8</v>
      </c>
      <c r="X567" s="16" t="str">
        <f t="shared" si="138"/>
        <v>UN</v>
      </c>
      <c r="Y567" s="16" t="str">
        <f t="shared" si="139"/>
        <v>2A</v>
      </c>
      <c r="Z567" s="16" t="str">
        <f>CONCATENATE(Table69[[#This Row],[Column1]]," ",Table69[[#This Row],[Column2]]," ",Table69[[#This Row],[Column3]])</f>
        <v>23⁄4–8 UN 2A</v>
      </c>
      <c r="AA567" s="16">
        <f t="shared" si="140"/>
        <v>2.5000000000000001E-3</v>
      </c>
      <c r="AB567" s="16">
        <f t="shared" si="141"/>
        <v>2.7475000000000001</v>
      </c>
      <c r="AC567" s="16">
        <f t="shared" si="142"/>
        <v>2.7324999999999999</v>
      </c>
      <c r="AD567" s="16">
        <f t="shared" si="143"/>
        <v>2.7250000000000001</v>
      </c>
      <c r="AE567" s="16">
        <f t="shared" si="144"/>
        <v>2.6663000000000001</v>
      </c>
      <c r="AF567" s="16">
        <f t="shared" si="145"/>
        <v>2.6579999999999999</v>
      </c>
      <c r="AG567" s="16">
        <f t="shared" si="146"/>
        <v>2.5987</v>
      </c>
      <c r="AH567" s="16" t="str">
        <f t="shared" si="147"/>
        <v>2B</v>
      </c>
      <c r="AI567" s="16">
        <f t="shared" si="148"/>
        <v>2.6150000000000002</v>
      </c>
      <c r="AJ567" s="16">
        <f t="shared" si="149"/>
        <v>2.64</v>
      </c>
      <c r="AK567" s="16">
        <f t="shared" si="150"/>
        <v>2.6688000000000001</v>
      </c>
      <c r="AL567" s="16">
        <f t="shared" si="151"/>
        <v>2.6796000000000002</v>
      </c>
      <c r="AM567" s="16">
        <f t="shared" si="152"/>
        <v>2.75</v>
      </c>
      <c r="AR567" s="17"/>
      <c r="AS567" s="77"/>
    </row>
    <row r="568" spans="3:45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53"/>
        <v>0</v>
      </c>
      <c r="U568" s="16">
        <f t="shared" si="153"/>
        <v>0</v>
      </c>
      <c r="W568" s="16" t="str">
        <f t="shared" si="137"/>
        <v>23⁄4–8</v>
      </c>
      <c r="X568" s="16" t="str">
        <f t="shared" si="138"/>
        <v>UN</v>
      </c>
      <c r="Y568" s="16" t="str">
        <f t="shared" si="139"/>
        <v>3A</v>
      </c>
      <c r="Z568" s="16" t="str">
        <f>CONCATENATE(Table69[[#This Row],[Column1]]," ",Table69[[#This Row],[Column2]]," ",Table69[[#This Row],[Column3]])</f>
        <v>23⁄4–8 UN 3A</v>
      </c>
      <c r="AA568" s="16">
        <f t="shared" si="140"/>
        <v>0</v>
      </c>
      <c r="AB568" s="16">
        <f t="shared" si="141"/>
        <v>2.75</v>
      </c>
      <c r="AC568" s="16">
        <f t="shared" si="142"/>
        <v>2.7349999999999999</v>
      </c>
      <c r="AD568" s="16" t="str">
        <f t="shared" si="143"/>
        <v>—</v>
      </c>
      <c r="AE568" s="16">
        <f t="shared" si="144"/>
        <v>2.6688000000000001</v>
      </c>
      <c r="AF568" s="16">
        <f t="shared" si="145"/>
        <v>2.6625000000000001</v>
      </c>
      <c r="AG568" s="16">
        <f t="shared" si="146"/>
        <v>2.6012</v>
      </c>
      <c r="AH568" s="16" t="str">
        <f t="shared" si="147"/>
        <v>3B</v>
      </c>
      <c r="AI568" s="16">
        <f t="shared" si="148"/>
        <v>2.6150000000000002</v>
      </c>
      <c r="AJ568" s="16">
        <f t="shared" si="149"/>
        <v>2.6297000000000001</v>
      </c>
      <c r="AK568" s="16">
        <f t="shared" si="150"/>
        <v>2.6688000000000001</v>
      </c>
      <c r="AL568" s="16">
        <f t="shared" si="151"/>
        <v>2.6768999999999998</v>
      </c>
      <c r="AM568" s="16">
        <f t="shared" si="152"/>
        <v>2.75</v>
      </c>
      <c r="AR568" s="17"/>
      <c r="AS568" s="77"/>
    </row>
    <row r="569" spans="3:45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53"/>
        <v>23⁄4–10</v>
      </c>
      <c r="U569" s="16" t="str">
        <f t="shared" si="153"/>
        <v>UNS</v>
      </c>
      <c r="W569" s="16" t="str">
        <f t="shared" si="137"/>
        <v>23⁄4–10</v>
      </c>
      <c r="X569" s="16" t="str">
        <f t="shared" si="138"/>
        <v>UNS</v>
      </c>
      <c r="Y569" s="16" t="str">
        <f t="shared" si="139"/>
        <v>2A</v>
      </c>
      <c r="Z569" s="16" t="str">
        <f>CONCATENATE(Table69[[#This Row],[Column1]]," ",Table69[[#This Row],[Column2]]," ",Table69[[#This Row],[Column3]])</f>
        <v>23⁄4–10 UNS 2A</v>
      </c>
      <c r="AA569" s="16">
        <f t="shared" si="140"/>
        <v>2E-3</v>
      </c>
      <c r="AB569" s="16">
        <f t="shared" si="141"/>
        <v>2.7480000000000002</v>
      </c>
      <c r="AC569" s="16">
        <f t="shared" si="142"/>
        <v>2.7351000000000001</v>
      </c>
      <c r="AD569" s="16" t="str">
        <f t="shared" si="143"/>
        <v>—</v>
      </c>
      <c r="AE569" s="16">
        <f t="shared" si="144"/>
        <v>2.6829999999999998</v>
      </c>
      <c r="AF569" s="16">
        <f t="shared" si="145"/>
        <v>2.6762999999999999</v>
      </c>
      <c r="AG569" s="16">
        <f t="shared" si="146"/>
        <v>2.629</v>
      </c>
      <c r="AH569" s="16" t="str">
        <f t="shared" si="147"/>
        <v>2B</v>
      </c>
      <c r="AI569" s="16">
        <f t="shared" si="148"/>
        <v>2.6419999999999999</v>
      </c>
      <c r="AJ569" s="16">
        <f t="shared" si="149"/>
        <v>2.6629999999999998</v>
      </c>
      <c r="AK569" s="16">
        <f t="shared" si="150"/>
        <v>2.6850000000000001</v>
      </c>
      <c r="AL569" s="16">
        <f t="shared" si="151"/>
        <v>2.6937000000000002</v>
      </c>
      <c r="AM569" s="16">
        <f t="shared" si="152"/>
        <v>2.75</v>
      </c>
      <c r="AR569" s="17"/>
      <c r="AS569" s="77"/>
    </row>
    <row r="570" spans="3:45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53"/>
        <v>23⁄4–12</v>
      </c>
      <c r="U570" s="16" t="str">
        <f t="shared" si="153"/>
        <v>UN</v>
      </c>
      <c r="W570" s="16" t="str">
        <f t="shared" si="137"/>
        <v>23⁄4–12</v>
      </c>
      <c r="X570" s="16" t="str">
        <f t="shared" si="138"/>
        <v>UN</v>
      </c>
      <c r="Y570" s="16" t="str">
        <f t="shared" si="139"/>
        <v>2A</v>
      </c>
      <c r="Z570" s="16" t="str">
        <f>CONCATENATE(Table69[[#This Row],[Column1]]," ",Table69[[#This Row],[Column2]]," ",Table69[[#This Row],[Column3]])</f>
        <v>23⁄4–12 UN 2A</v>
      </c>
      <c r="AA570" s="16">
        <f t="shared" si="140"/>
        <v>1.9E-3</v>
      </c>
      <c r="AB570" s="16">
        <f t="shared" si="141"/>
        <v>2.7481</v>
      </c>
      <c r="AC570" s="16">
        <f t="shared" si="142"/>
        <v>2.7366999999999999</v>
      </c>
      <c r="AD570" s="16" t="str">
        <f t="shared" si="143"/>
        <v>—</v>
      </c>
      <c r="AE570" s="16">
        <f t="shared" si="144"/>
        <v>2.694</v>
      </c>
      <c r="AF570" s="16">
        <f t="shared" si="145"/>
        <v>2.6878000000000002</v>
      </c>
      <c r="AG570" s="16">
        <f t="shared" si="146"/>
        <v>2.6488999999999998</v>
      </c>
      <c r="AH570" s="16" t="str">
        <f t="shared" si="147"/>
        <v>2B</v>
      </c>
      <c r="AI570" s="16">
        <f t="shared" si="148"/>
        <v>2.66</v>
      </c>
      <c r="AJ570" s="16">
        <f t="shared" si="149"/>
        <v>2.6779999999999999</v>
      </c>
      <c r="AK570" s="16">
        <f t="shared" si="150"/>
        <v>2.6959</v>
      </c>
      <c r="AL570" s="16">
        <f t="shared" si="151"/>
        <v>2.7040000000000002</v>
      </c>
      <c r="AM570" s="16">
        <f t="shared" si="152"/>
        <v>2.75</v>
      </c>
      <c r="AR570" s="17"/>
      <c r="AS570" s="77"/>
    </row>
    <row r="571" spans="3:45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53"/>
        <v>0</v>
      </c>
      <c r="U571" s="16">
        <f t="shared" si="153"/>
        <v>0</v>
      </c>
      <c r="W571" s="16" t="str">
        <f t="shared" si="137"/>
        <v>23⁄4–12</v>
      </c>
      <c r="X571" s="16" t="str">
        <f t="shared" si="138"/>
        <v>UN</v>
      </c>
      <c r="Y571" s="16" t="str">
        <f t="shared" si="139"/>
        <v>3A</v>
      </c>
      <c r="Z571" s="16" t="str">
        <f>CONCATENATE(Table69[[#This Row],[Column1]]," ",Table69[[#This Row],[Column2]]," ",Table69[[#This Row],[Column3]])</f>
        <v>23⁄4–12 UN 3A</v>
      </c>
      <c r="AA571" s="16">
        <f t="shared" si="140"/>
        <v>0</v>
      </c>
      <c r="AB571" s="16">
        <f t="shared" si="141"/>
        <v>2.75</v>
      </c>
      <c r="AC571" s="16">
        <f t="shared" si="142"/>
        <v>2.7385999999999999</v>
      </c>
      <c r="AD571" s="16" t="str">
        <f t="shared" si="143"/>
        <v>—</v>
      </c>
      <c r="AE571" s="16">
        <f t="shared" si="144"/>
        <v>2.6959</v>
      </c>
      <c r="AF571" s="16">
        <f t="shared" si="145"/>
        <v>2.6913</v>
      </c>
      <c r="AG571" s="16">
        <f t="shared" si="146"/>
        <v>2.6507999999999998</v>
      </c>
      <c r="AH571" s="16" t="str">
        <f t="shared" si="147"/>
        <v>3B</v>
      </c>
      <c r="AI571" s="16">
        <f t="shared" si="148"/>
        <v>2.66</v>
      </c>
      <c r="AJ571" s="16">
        <f t="shared" si="149"/>
        <v>2.6698</v>
      </c>
      <c r="AK571" s="16">
        <f t="shared" si="150"/>
        <v>2.6959</v>
      </c>
      <c r="AL571" s="16">
        <f t="shared" si="151"/>
        <v>2.7019000000000002</v>
      </c>
      <c r="AM571" s="16">
        <f t="shared" si="152"/>
        <v>2.75</v>
      </c>
      <c r="AR571" s="17"/>
      <c r="AS571" s="77"/>
    </row>
    <row r="572" spans="3:45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53"/>
        <v>23⁄4–14</v>
      </c>
      <c r="U572" s="16" t="str">
        <f t="shared" si="153"/>
        <v>UNS</v>
      </c>
      <c r="W572" s="16" t="str">
        <f t="shared" si="137"/>
        <v>23⁄4–14</v>
      </c>
      <c r="X572" s="16" t="str">
        <f t="shared" si="138"/>
        <v>UNS</v>
      </c>
      <c r="Y572" s="16" t="str">
        <f t="shared" si="139"/>
        <v>2A</v>
      </c>
      <c r="Z572" s="16" t="str">
        <f>CONCATENATE(Table69[[#This Row],[Column1]]," ",Table69[[#This Row],[Column2]]," ",Table69[[#This Row],[Column3]])</f>
        <v>23⁄4–14 UNS 2A</v>
      </c>
      <c r="AA572" s="16">
        <f t="shared" si="140"/>
        <v>1.6999999999999999E-3</v>
      </c>
      <c r="AB572" s="16">
        <f t="shared" si="141"/>
        <v>2.7483</v>
      </c>
      <c r="AC572" s="16">
        <f t="shared" si="142"/>
        <v>2.738</v>
      </c>
      <c r="AD572" s="16" t="str">
        <f t="shared" si="143"/>
        <v>—</v>
      </c>
      <c r="AE572" s="16">
        <f t="shared" si="144"/>
        <v>2.7019000000000002</v>
      </c>
      <c r="AF572" s="16">
        <f t="shared" si="145"/>
        <v>2.6960999999999999</v>
      </c>
      <c r="AG572" s="16">
        <f t="shared" si="146"/>
        <v>2.6633</v>
      </c>
      <c r="AH572" s="16" t="str">
        <f t="shared" si="147"/>
        <v>2B</v>
      </c>
      <c r="AI572" s="16">
        <f t="shared" si="148"/>
        <v>2.673</v>
      </c>
      <c r="AJ572" s="16">
        <f t="shared" si="149"/>
        <v>2.6880000000000002</v>
      </c>
      <c r="AK572" s="16">
        <f t="shared" si="150"/>
        <v>2.7035999999999998</v>
      </c>
      <c r="AL572" s="16">
        <f t="shared" si="151"/>
        <v>2.7111999999999998</v>
      </c>
      <c r="AM572" s="16">
        <f t="shared" si="152"/>
        <v>2.75</v>
      </c>
      <c r="AR572" s="17"/>
      <c r="AS572" s="77"/>
    </row>
    <row r="573" spans="3:45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53"/>
        <v>23⁄4–16</v>
      </c>
      <c r="U573" s="16" t="str">
        <f t="shared" si="153"/>
        <v>UN</v>
      </c>
      <c r="W573" s="16" t="str">
        <f t="shared" si="137"/>
        <v>23⁄4–16</v>
      </c>
      <c r="X573" s="16" t="str">
        <f t="shared" si="138"/>
        <v>UN</v>
      </c>
      <c r="Y573" s="16" t="str">
        <f t="shared" si="139"/>
        <v>2A</v>
      </c>
      <c r="Z573" s="16" t="str">
        <f>CONCATENATE(Table69[[#This Row],[Column1]]," ",Table69[[#This Row],[Column2]]," ",Table69[[#This Row],[Column3]])</f>
        <v>23⁄4–16 UN 2A</v>
      </c>
      <c r="AA573" s="16">
        <f t="shared" si="140"/>
        <v>1.6999999999999999E-3</v>
      </c>
      <c r="AB573" s="16">
        <f t="shared" si="141"/>
        <v>2.7483</v>
      </c>
      <c r="AC573" s="16">
        <f t="shared" si="142"/>
        <v>2.7389000000000001</v>
      </c>
      <c r="AD573" s="16" t="str">
        <f t="shared" si="143"/>
        <v>—</v>
      </c>
      <c r="AE573" s="16">
        <f t="shared" si="144"/>
        <v>2.7077</v>
      </c>
      <c r="AF573" s="16">
        <f t="shared" si="145"/>
        <v>2.7021999999999999</v>
      </c>
      <c r="AG573" s="16">
        <f t="shared" si="146"/>
        <v>2.6738</v>
      </c>
      <c r="AH573" s="16" t="str">
        <f t="shared" si="147"/>
        <v>2B</v>
      </c>
      <c r="AI573" s="16">
        <f t="shared" si="148"/>
        <v>2.6819999999999999</v>
      </c>
      <c r="AJ573" s="16">
        <f t="shared" si="149"/>
        <v>2.6960000000000002</v>
      </c>
      <c r="AK573" s="16">
        <f t="shared" si="150"/>
        <v>2.7094</v>
      </c>
      <c r="AL573" s="16">
        <f t="shared" si="151"/>
        <v>2.7166000000000001</v>
      </c>
      <c r="AM573" s="16">
        <f t="shared" si="152"/>
        <v>2.75</v>
      </c>
      <c r="AR573" s="17"/>
      <c r="AS573" s="77"/>
    </row>
    <row r="574" spans="3:45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53"/>
        <v>0</v>
      </c>
      <c r="U574" s="16">
        <f t="shared" si="153"/>
        <v>0</v>
      </c>
      <c r="W574" s="16" t="str">
        <f t="shared" si="137"/>
        <v>23⁄4–16</v>
      </c>
      <c r="X574" s="16" t="str">
        <f t="shared" si="138"/>
        <v>UN</v>
      </c>
      <c r="Y574" s="16" t="str">
        <f t="shared" si="139"/>
        <v>3A</v>
      </c>
      <c r="Z574" s="16" t="str">
        <f>CONCATENATE(Table69[[#This Row],[Column1]]," ",Table69[[#This Row],[Column2]]," ",Table69[[#This Row],[Column3]])</f>
        <v>23⁄4–16 UN 3A</v>
      </c>
      <c r="AA574" s="16">
        <f t="shared" si="140"/>
        <v>0</v>
      </c>
      <c r="AB574" s="16">
        <f t="shared" si="141"/>
        <v>2.75</v>
      </c>
      <c r="AC574" s="16">
        <f t="shared" si="142"/>
        <v>2.7406000000000001</v>
      </c>
      <c r="AD574" s="16" t="str">
        <f t="shared" si="143"/>
        <v>—</v>
      </c>
      <c r="AE574" s="16">
        <f t="shared" si="144"/>
        <v>2.7094</v>
      </c>
      <c r="AF574" s="16">
        <f t="shared" si="145"/>
        <v>2.7052999999999998</v>
      </c>
      <c r="AG574" s="16">
        <f t="shared" si="146"/>
        <v>2.6755</v>
      </c>
      <c r="AH574" s="16" t="str">
        <f t="shared" si="147"/>
        <v>3B</v>
      </c>
      <c r="AI574" s="16">
        <f t="shared" si="148"/>
        <v>2.6819999999999999</v>
      </c>
      <c r="AJ574" s="16">
        <f t="shared" si="149"/>
        <v>2.6907999999999999</v>
      </c>
      <c r="AK574" s="16">
        <f t="shared" si="150"/>
        <v>2.7094</v>
      </c>
      <c r="AL574" s="16">
        <f t="shared" si="151"/>
        <v>2.7147999999999999</v>
      </c>
      <c r="AM574" s="16">
        <f t="shared" si="152"/>
        <v>2.75</v>
      </c>
      <c r="AR574" s="17"/>
      <c r="AS574" s="77"/>
    </row>
    <row r="575" spans="3:45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53"/>
        <v>23⁄4–18</v>
      </c>
      <c r="U575" s="16" t="str">
        <f t="shared" si="153"/>
        <v>UNS</v>
      </c>
      <c r="W575" s="16" t="str">
        <f t="shared" si="137"/>
        <v>23⁄4–18</v>
      </c>
      <c r="X575" s="16" t="str">
        <f t="shared" si="138"/>
        <v>UNS</v>
      </c>
      <c r="Y575" s="16" t="str">
        <f t="shared" si="139"/>
        <v>2A</v>
      </c>
      <c r="Z575" s="16" t="str">
        <f>CONCATENATE(Table69[[#This Row],[Column1]]," ",Table69[[#This Row],[Column2]]," ",Table69[[#This Row],[Column3]])</f>
        <v>23⁄4–18 UNS 2A</v>
      </c>
      <c r="AA575" s="16">
        <f t="shared" si="140"/>
        <v>1.6000000000000001E-3</v>
      </c>
      <c r="AB575" s="16">
        <f t="shared" si="141"/>
        <v>2.7484000000000002</v>
      </c>
      <c r="AC575" s="16">
        <f t="shared" si="142"/>
        <v>2.7397</v>
      </c>
      <c r="AD575" s="16" t="str">
        <f t="shared" si="143"/>
        <v>—</v>
      </c>
      <c r="AE575" s="16">
        <f t="shared" si="144"/>
        <v>2.7122999999999999</v>
      </c>
      <c r="AF575" s="16">
        <f t="shared" si="145"/>
        <v>2.7069999999999999</v>
      </c>
      <c r="AG575" s="16">
        <f t="shared" si="146"/>
        <v>2.6823000000000001</v>
      </c>
      <c r="AH575" s="16" t="str">
        <f t="shared" si="147"/>
        <v>2B</v>
      </c>
      <c r="AI575" s="16">
        <f t="shared" si="148"/>
        <v>2.69</v>
      </c>
      <c r="AJ575" s="16">
        <f t="shared" si="149"/>
        <v>2.7029999999999998</v>
      </c>
      <c r="AK575" s="16">
        <f t="shared" si="150"/>
        <v>2.7139000000000002</v>
      </c>
      <c r="AL575" s="16">
        <f t="shared" si="151"/>
        <v>2.7208000000000001</v>
      </c>
      <c r="AM575" s="16">
        <f t="shared" si="152"/>
        <v>2.75</v>
      </c>
      <c r="AR575" s="17"/>
      <c r="AS575" s="77"/>
    </row>
    <row r="576" spans="3:45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53"/>
        <v>23⁄4–20</v>
      </c>
      <c r="U576" s="16" t="str">
        <f t="shared" si="153"/>
        <v>UN</v>
      </c>
      <c r="W576" s="16" t="str">
        <f t="shared" si="137"/>
        <v>23⁄4–20</v>
      </c>
      <c r="X576" s="16" t="str">
        <f t="shared" si="138"/>
        <v>UN</v>
      </c>
      <c r="Y576" s="16" t="str">
        <f t="shared" si="139"/>
        <v>2A</v>
      </c>
      <c r="Z576" s="16" t="str">
        <f>CONCATENATE(Table69[[#This Row],[Column1]]," ",Table69[[#This Row],[Column2]]," ",Table69[[#This Row],[Column3]])</f>
        <v>23⁄4–20 UN 2A</v>
      </c>
      <c r="AA576" s="16">
        <f t="shared" si="140"/>
        <v>1.5E-3</v>
      </c>
      <c r="AB576" s="16">
        <f t="shared" si="141"/>
        <v>2.7484999999999999</v>
      </c>
      <c r="AC576" s="16">
        <f t="shared" si="142"/>
        <v>2.7404000000000002</v>
      </c>
      <c r="AD576" s="16" t="str">
        <f t="shared" si="143"/>
        <v>—</v>
      </c>
      <c r="AE576" s="16">
        <f t="shared" si="144"/>
        <v>2.7160000000000002</v>
      </c>
      <c r="AF576" s="16">
        <f t="shared" si="145"/>
        <v>2.7109000000000001</v>
      </c>
      <c r="AG576" s="16">
        <f t="shared" si="146"/>
        <v>2.6890000000000001</v>
      </c>
      <c r="AH576" s="16" t="str">
        <f t="shared" si="147"/>
        <v>2B</v>
      </c>
      <c r="AI576" s="16">
        <f t="shared" si="148"/>
        <v>2.6960000000000002</v>
      </c>
      <c r="AJ576" s="16">
        <f t="shared" si="149"/>
        <v>2.7069999999999999</v>
      </c>
      <c r="AK576" s="16">
        <f t="shared" si="150"/>
        <v>2.7174999999999998</v>
      </c>
      <c r="AL576" s="16">
        <f t="shared" si="151"/>
        <v>2.7241</v>
      </c>
      <c r="AM576" s="16">
        <f t="shared" si="152"/>
        <v>2.75</v>
      </c>
      <c r="AR576" s="17"/>
      <c r="AS576" s="77"/>
    </row>
    <row r="577" spans="3:45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53"/>
        <v>0</v>
      </c>
      <c r="U577" s="16">
        <f t="shared" si="153"/>
        <v>0</v>
      </c>
      <c r="W577" s="16" t="str">
        <f t="shared" si="137"/>
        <v>23⁄4–20</v>
      </c>
      <c r="X577" s="16" t="str">
        <f t="shared" si="138"/>
        <v>UN</v>
      </c>
      <c r="Y577" s="16" t="str">
        <f t="shared" si="139"/>
        <v>3A</v>
      </c>
      <c r="Z577" s="16" t="str">
        <f>CONCATENATE(Table69[[#This Row],[Column1]]," ",Table69[[#This Row],[Column2]]," ",Table69[[#This Row],[Column3]])</f>
        <v>23⁄4–20 UN 3A</v>
      </c>
      <c r="AA577" s="16">
        <f t="shared" si="140"/>
        <v>0</v>
      </c>
      <c r="AB577" s="16">
        <f t="shared" si="141"/>
        <v>2.75</v>
      </c>
      <c r="AC577" s="16">
        <f t="shared" si="142"/>
        <v>2.7418999999999998</v>
      </c>
      <c r="AD577" s="16" t="str">
        <f t="shared" si="143"/>
        <v>—</v>
      </c>
      <c r="AE577" s="16">
        <f t="shared" si="144"/>
        <v>2.7174999999999998</v>
      </c>
      <c r="AF577" s="16">
        <f t="shared" si="145"/>
        <v>2.7136999999999998</v>
      </c>
      <c r="AG577" s="16">
        <f t="shared" si="146"/>
        <v>2.6905000000000001</v>
      </c>
      <c r="AH577" s="16" t="str">
        <f t="shared" si="147"/>
        <v>3B</v>
      </c>
      <c r="AI577" s="16">
        <f t="shared" si="148"/>
        <v>2.6960000000000002</v>
      </c>
      <c r="AJ577" s="16">
        <f t="shared" si="149"/>
        <v>2.7037</v>
      </c>
      <c r="AK577" s="16">
        <f t="shared" si="150"/>
        <v>2.7174999999999998</v>
      </c>
      <c r="AL577" s="16">
        <f t="shared" si="151"/>
        <v>2.7225000000000001</v>
      </c>
      <c r="AM577" s="16">
        <f t="shared" si="152"/>
        <v>2.75</v>
      </c>
      <c r="AR577" s="17"/>
      <c r="AS577" s="77"/>
    </row>
    <row r="578" spans="3:45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53"/>
        <v>27⁄8–6</v>
      </c>
      <c r="U578" s="16" t="str">
        <f t="shared" si="153"/>
        <v>UN</v>
      </c>
      <c r="W578" s="16" t="str">
        <f t="shared" si="137"/>
        <v>27⁄8–6</v>
      </c>
      <c r="X578" s="16" t="str">
        <f t="shared" si="138"/>
        <v>UN</v>
      </c>
      <c r="Y578" s="16" t="str">
        <f t="shared" si="139"/>
        <v>2A</v>
      </c>
      <c r="Z578" s="16" t="str">
        <f>CONCATENATE(Table69[[#This Row],[Column1]]," ",Table69[[#This Row],[Column2]]," ",Table69[[#This Row],[Column3]])</f>
        <v>27⁄8–6 UN 2A</v>
      </c>
      <c r="AA578" s="16">
        <f t="shared" si="140"/>
        <v>2.8E-3</v>
      </c>
      <c r="AB578" s="16">
        <f t="shared" si="141"/>
        <v>2.8721999999999999</v>
      </c>
      <c r="AC578" s="16">
        <f t="shared" si="142"/>
        <v>2.8540000000000001</v>
      </c>
      <c r="AD578" s="16" t="str">
        <f t="shared" si="143"/>
        <v>—</v>
      </c>
      <c r="AE578" s="16">
        <f t="shared" si="144"/>
        <v>2.7639</v>
      </c>
      <c r="AF578" s="16">
        <f t="shared" si="145"/>
        <v>2.7547000000000001</v>
      </c>
      <c r="AG578" s="16">
        <f t="shared" si="146"/>
        <v>2.6738</v>
      </c>
      <c r="AH578" s="16" t="str">
        <f t="shared" si="147"/>
        <v>2B</v>
      </c>
      <c r="AI578" s="16">
        <f t="shared" si="148"/>
        <v>2.6949999999999998</v>
      </c>
      <c r="AJ578" s="16">
        <f t="shared" si="149"/>
        <v>2.7250000000000001</v>
      </c>
      <c r="AK578" s="16">
        <f t="shared" si="150"/>
        <v>2.7667000000000002</v>
      </c>
      <c r="AL578" s="16">
        <f t="shared" si="151"/>
        <v>2.7787000000000002</v>
      </c>
      <c r="AM578" s="16">
        <f t="shared" si="152"/>
        <v>2.875</v>
      </c>
      <c r="AR578" s="17"/>
      <c r="AS578" s="77"/>
    </row>
    <row r="579" spans="3:45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53"/>
        <v>0</v>
      </c>
      <c r="U579" s="16">
        <f t="shared" si="153"/>
        <v>0</v>
      </c>
      <c r="W579" s="16" t="str">
        <f t="shared" si="137"/>
        <v>27⁄8–6</v>
      </c>
      <c r="X579" s="16" t="str">
        <f t="shared" si="138"/>
        <v>UN</v>
      </c>
      <c r="Y579" s="16" t="str">
        <f t="shared" si="139"/>
        <v>3A</v>
      </c>
      <c r="Z579" s="16" t="str">
        <f>CONCATENATE(Table69[[#This Row],[Column1]]," ",Table69[[#This Row],[Column2]]," ",Table69[[#This Row],[Column3]])</f>
        <v>27⁄8–6 UN 3A</v>
      </c>
      <c r="AA579" s="16">
        <f t="shared" si="140"/>
        <v>0</v>
      </c>
      <c r="AB579" s="16">
        <f t="shared" si="141"/>
        <v>2.875</v>
      </c>
      <c r="AC579" s="16">
        <f t="shared" si="142"/>
        <v>2.8567999999999998</v>
      </c>
      <c r="AD579" s="16" t="str">
        <f t="shared" si="143"/>
        <v>—</v>
      </c>
      <c r="AE579" s="16">
        <f t="shared" si="144"/>
        <v>2.7667000000000002</v>
      </c>
      <c r="AF579" s="16">
        <f t="shared" si="145"/>
        <v>2.7597999999999998</v>
      </c>
      <c r="AG579" s="16">
        <f t="shared" si="146"/>
        <v>2.6766000000000001</v>
      </c>
      <c r="AH579" s="16" t="str">
        <f t="shared" si="147"/>
        <v>3B</v>
      </c>
      <c r="AI579" s="16">
        <f t="shared" si="148"/>
        <v>2.6949999999999998</v>
      </c>
      <c r="AJ579" s="16">
        <f t="shared" si="149"/>
        <v>2.7145999999999999</v>
      </c>
      <c r="AK579" s="16">
        <f t="shared" si="150"/>
        <v>2.7667000000000002</v>
      </c>
      <c r="AL579" s="16">
        <f t="shared" si="151"/>
        <v>2.7757000000000001</v>
      </c>
      <c r="AM579" s="16">
        <f t="shared" si="152"/>
        <v>2.875</v>
      </c>
      <c r="AR579" s="17"/>
      <c r="AS579" s="77"/>
    </row>
    <row r="580" spans="3:45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53"/>
        <v>27⁄8–8</v>
      </c>
      <c r="U580" s="16" t="str">
        <f t="shared" si="153"/>
        <v>UN</v>
      </c>
      <c r="W580" s="16" t="str">
        <f t="shared" ref="W580:W643" si="154">IF(T580=0,IF(T579=0,T578,T579),T580)</f>
        <v>27⁄8–8</v>
      </c>
      <c r="X580" s="16" t="str">
        <f t="shared" ref="X580:X643" si="155">IF(U580=0,IF(U579=0,U578,U579),U580)</f>
        <v>UN</v>
      </c>
      <c r="Y580" s="16" t="str">
        <f t="shared" ref="Y580:Y643" si="156">IF(OR($C580="1A",$C580="2A",$C580="3A"),C580,E580)</f>
        <v>2A</v>
      </c>
      <c r="Z580" s="16" t="str">
        <f>CONCATENATE(Table69[[#This Row],[Column1]]," ",Table69[[#This Row],[Column2]]," ",Table69[[#This Row],[Column3]])</f>
        <v>27⁄8–8 UN 2A</v>
      </c>
      <c r="AA580" s="16">
        <f t="shared" ref="AA580:AA643" si="157">IF(OR($C580="1A",$C580="2A",$C580="3A"),D580,F580)</f>
        <v>2.5000000000000001E-3</v>
      </c>
      <c r="AB580" s="16">
        <f t="shared" ref="AB580:AB643" si="158">IF(OR($C580="1A",$C580="2A",$C580="3A"),E580,G580)</f>
        <v>2.8725000000000001</v>
      </c>
      <c r="AC580" s="16">
        <f t="shared" ref="AC580:AC643" si="159">IF(OR($C580="1A",$C580="2A",$C580="3A"),F580,H580)</f>
        <v>2.8574999999999999</v>
      </c>
      <c r="AD580" s="16" t="str">
        <f t="shared" ref="AD580:AD643" si="160">IF(OR($C580="1A",$C580="2A",$C580="3A"),G580,I580)</f>
        <v>—</v>
      </c>
      <c r="AE580" s="16">
        <f t="shared" ref="AE580:AE643" si="161">IF(OR($C580="1A",$C580="2A",$C580="3A"),H580,J580)</f>
        <v>2.7913000000000001</v>
      </c>
      <c r="AF580" s="16">
        <f t="shared" ref="AF580:AF643" si="162">IF(OR($C580="1A",$C580="2A",$C580="3A"),I580,K580)</f>
        <v>2.7829000000000002</v>
      </c>
      <c r="AG580" s="16">
        <f t="shared" ref="AG580:AG643" si="163">IF(OR($C580="1A",$C580="2A",$C580="3A"),J580,L580)</f>
        <v>2.7237</v>
      </c>
      <c r="AH580" s="16" t="str">
        <f t="shared" ref="AH580:AH643" si="164">IF(OR($C580="1A",$C580="2A",$C580="3A"),K580,M580)</f>
        <v>2B</v>
      </c>
      <c r="AI580" s="16">
        <f t="shared" ref="AI580:AI643" si="165">IF(OR($C580="1A",$C580="2A",$C580="3A"),L580,N580)</f>
        <v>2.74</v>
      </c>
      <c r="AJ580" s="16">
        <f t="shared" ref="AJ580:AJ643" si="166">IF(OR($C580="1A",$C580="2A",$C580="3A"),M580,O580)</f>
        <v>2.7650000000000001</v>
      </c>
      <c r="AK580" s="16">
        <f t="shared" ref="AK580:AK643" si="167">IF(OR($C580="1A",$C580="2A",$C580="3A"),N580,P580)</f>
        <v>2.7938000000000001</v>
      </c>
      <c r="AL580" s="16">
        <f t="shared" ref="AL580:AL643" si="168">IF(OR($C580="1A",$C580="2A",$C580="3A"),O580,Q580)</f>
        <v>2.8048000000000002</v>
      </c>
      <c r="AM580" s="16">
        <f t="shared" ref="AM580:AM643" si="169">IF(OR($C580="1A",$C580="2A",$C580="3A"),P580,R580)</f>
        <v>2.875</v>
      </c>
      <c r="AR580" s="17"/>
      <c r="AS580" s="77"/>
    </row>
    <row r="581" spans="3:45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ref="T581:U644" si="170">IF(OR($C581="1A",$C581="2A",$C581="3A"),A581,C581)</f>
        <v>0</v>
      </c>
      <c r="U581" s="16">
        <f t="shared" si="170"/>
        <v>0</v>
      </c>
      <c r="W581" s="16" t="str">
        <f t="shared" si="154"/>
        <v>27⁄8–8</v>
      </c>
      <c r="X581" s="16" t="str">
        <f t="shared" si="155"/>
        <v>UN</v>
      </c>
      <c r="Y581" s="16" t="str">
        <f t="shared" si="156"/>
        <v>3A</v>
      </c>
      <c r="Z581" s="16" t="str">
        <f>CONCATENATE(Table69[[#This Row],[Column1]]," ",Table69[[#This Row],[Column2]]," ",Table69[[#This Row],[Column3]])</f>
        <v>27⁄8–8 UN 3A</v>
      </c>
      <c r="AA581" s="16">
        <f t="shared" si="157"/>
        <v>0</v>
      </c>
      <c r="AB581" s="16">
        <f t="shared" si="158"/>
        <v>2.875</v>
      </c>
      <c r="AC581" s="16">
        <f t="shared" si="159"/>
        <v>2.86</v>
      </c>
      <c r="AD581" s="16" t="str">
        <f t="shared" si="160"/>
        <v>—</v>
      </c>
      <c r="AE581" s="16">
        <f t="shared" si="161"/>
        <v>2.7938000000000001</v>
      </c>
      <c r="AF581" s="16">
        <f t="shared" si="162"/>
        <v>2.7875000000000001</v>
      </c>
      <c r="AG581" s="16">
        <f t="shared" si="163"/>
        <v>2.7262</v>
      </c>
      <c r="AH581" s="16" t="str">
        <f t="shared" si="164"/>
        <v>3B</v>
      </c>
      <c r="AI581" s="16">
        <f t="shared" si="165"/>
        <v>2.74</v>
      </c>
      <c r="AJ581" s="16">
        <f t="shared" si="166"/>
        <v>2.7547000000000001</v>
      </c>
      <c r="AK581" s="16">
        <f t="shared" si="167"/>
        <v>2.7938000000000001</v>
      </c>
      <c r="AL581" s="16">
        <f t="shared" si="168"/>
        <v>2.802</v>
      </c>
      <c r="AM581" s="16">
        <f t="shared" si="169"/>
        <v>2.875</v>
      </c>
      <c r="AR581" s="17"/>
      <c r="AS581" s="77"/>
    </row>
    <row r="582" spans="3:45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70"/>
        <v>27⁄8–12</v>
      </c>
      <c r="U582" s="16" t="str">
        <f t="shared" si="170"/>
        <v>UN</v>
      </c>
      <c r="W582" s="16" t="str">
        <f t="shared" si="154"/>
        <v>27⁄8–12</v>
      </c>
      <c r="X582" s="16" t="str">
        <f t="shared" si="155"/>
        <v>UN</v>
      </c>
      <c r="Y582" s="16" t="str">
        <f t="shared" si="156"/>
        <v>2A</v>
      </c>
      <c r="Z582" s="16" t="str">
        <f>CONCATENATE(Table69[[#This Row],[Column1]]," ",Table69[[#This Row],[Column2]]," ",Table69[[#This Row],[Column3]])</f>
        <v>27⁄8–12 UN 2A</v>
      </c>
      <c r="AA582" s="16">
        <f t="shared" si="157"/>
        <v>1.9E-3</v>
      </c>
      <c r="AB582" s="16">
        <f t="shared" si="158"/>
        <v>2.8731</v>
      </c>
      <c r="AC582" s="16">
        <f t="shared" si="159"/>
        <v>2.8616999999999999</v>
      </c>
      <c r="AD582" s="16" t="str">
        <f t="shared" si="160"/>
        <v>—</v>
      </c>
      <c r="AE582" s="16">
        <f t="shared" si="161"/>
        <v>2.819</v>
      </c>
      <c r="AF582" s="16">
        <f t="shared" si="162"/>
        <v>2.8127</v>
      </c>
      <c r="AG582" s="16">
        <f t="shared" si="163"/>
        <v>2.7738999999999998</v>
      </c>
      <c r="AH582" s="16" t="str">
        <f t="shared" si="164"/>
        <v>2B</v>
      </c>
      <c r="AI582" s="16">
        <f t="shared" si="165"/>
        <v>2.7850000000000001</v>
      </c>
      <c r="AJ582" s="16">
        <f t="shared" si="166"/>
        <v>2.8029999999999999</v>
      </c>
      <c r="AK582" s="16">
        <f t="shared" si="167"/>
        <v>2.8209</v>
      </c>
      <c r="AL582" s="16">
        <f t="shared" si="168"/>
        <v>2.8290999999999999</v>
      </c>
      <c r="AM582" s="16">
        <f t="shared" si="169"/>
        <v>2.875</v>
      </c>
      <c r="AR582" s="17"/>
      <c r="AS582" s="77"/>
    </row>
    <row r="583" spans="3:45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70"/>
        <v>0</v>
      </c>
      <c r="U583" s="16">
        <f t="shared" si="170"/>
        <v>0</v>
      </c>
      <c r="W583" s="16" t="str">
        <f t="shared" si="154"/>
        <v>27⁄8–12</v>
      </c>
      <c r="X583" s="16" t="str">
        <f t="shared" si="155"/>
        <v>UN</v>
      </c>
      <c r="Y583" s="16" t="str">
        <f t="shared" si="156"/>
        <v>3A</v>
      </c>
      <c r="Z583" s="16" t="str">
        <f>CONCATENATE(Table69[[#This Row],[Column1]]," ",Table69[[#This Row],[Column2]]," ",Table69[[#This Row],[Column3]])</f>
        <v>27⁄8–12 UN 3A</v>
      </c>
      <c r="AA583" s="16">
        <f t="shared" si="157"/>
        <v>0</v>
      </c>
      <c r="AB583" s="16">
        <f t="shared" si="158"/>
        <v>2.875</v>
      </c>
      <c r="AC583" s="16">
        <f t="shared" si="159"/>
        <v>2.8635999999999999</v>
      </c>
      <c r="AD583" s="16" t="str">
        <f t="shared" si="160"/>
        <v>—</v>
      </c>
      <c r="AE583" s="16">
        <f t="shared" si="161"/>
        <v>2.8209</v>
      </c>
      <c r="AF583" s="16">
        <f t="shared" si="162"/>
        <v>2.8161999999999998</v>
      </c>
      <c r="AG583" s="16">
        <f t="shared" si="163"/>
        <v>2.7757999999999998</v>
      </c>
      <c r="AH583" s="16" t="str">
        <f t="shared" si="164"/>
        <v>3B</v>
      </c>
      <c r="AI583" s="16">
        <f t="shared" si="165"/>
        <v>2.7850000000000001</v>
      </c>
      <c r="AJ583" s="16">
        <f t="shared" si="166"/>
        <v>2.7948</v>
      </c>
      <c r="AK583" s="16">
        <f t="shared" si="167"/>
        <v>2.8209</v>
      </c>
      <c r="AL583" s="16">
        <f t="shared" si="168"/>
        <v>2.8271000000000002</v>
      </c>
      <c r="AM583" s="16">
        <f t="shared" si="169"/>
        <v>2.875</v>
      </c>
      <c r="AR583" s="17"/>
      <c r="AS583" s="77"/>
    </row>
    <row r="584" spans="3:45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70"/>
        <v>27⁄8–16</v>
      </c>
      <c r="U584" s="16" t="str">
        <f t="shared" si="170"/>
        <v>UN</v>
      </c>
      <c r="W584" s="16" t="str">
        <f t="shared" si="154"/>
        <v>27⁄8–16</v>
      </c>
      <c r="X584" s="16" t="str">
        <f t="shared" si="155"/>
        <v>UN</v>
      </c>
      <c r="Y584" s="16" t="str">
        <f t="shared" si="156"/>
        <v>2A</v>
      </c>
      <c r="Z584" s="16" t="str">
        <f>CONCATENATE(Table69[[#This Row],[Column1]]," ",Table69[[#This Row],[Column2]]," ",Table69[[#This Row],[Column3]])</f>
        <v>27⁄8–16 UN 2A</v>
      </c>
      <c r="AA584" s="16">
        <f t="shared" si="157"/>
        <v>1.6999999999999999E-3</v>
      </c>
      <c r="AB584" s="16">
        <f t="shared" si="158"/>
        <v>2.8733</v>
      </c>
      <c r="AC584" s="16">
        <f t="shared" si="159"/>
        <v>2.8639000000000001</v>
      </c>
      <c r="AD584" s="16" t="str">
        <f t="shared" si="160"/>
        <v>—</v>
      </c>
      <c r="AE584" s="16">
        <f t="shared" si="161"/>
        <v>2.8327</v>
      </c>
      <c r="AF584" s="16">
        <f t="shared" si="162"/>
        <v>2.8271000000000002</v>
      </c>
      <c r="AG584" s="16">
        <f t="shared" si="163"/>
        <v>2.7988</v>
      </c>
      <c r="AH584" s="16" t="str">
        <f t="shared" si="164"/>
        <v>2B</v>
      </c>
      <c r="AI584" s="16">
        <f t="shared" si="165"/>
        <v>2.8069999999999999</v>
      </c>
      <c r="AJ584" s="16">
        <f t="shared" si="166"/>
        <v>2.8210000000000002</v>
      </c>
      <c r="AK584" s="16">
        <f t="shared" si="167"/>
        <v>2.8344</v>
      </c>
      <c r="AL584" s="16">
        <f t="shared" si="168"/>
        <v>2.8416999999999999</v>
      </c>
      <c r="AM584" s="16">
        <f t="shared" si="169"/>
        <v>2.875</v>
      </c>
      <c r="AR584" s="17"/>
      <c r="AS584" s="77"/>
    </row>
    <row r="585" spans="3:45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70"/>
        <v>0</v>
      </c>
      <c r="U585" s="16">
        <f t="shared" si="170"/>
        <v>0</v>
      </c>
      <c r="W585" s="16" t="str">
        <f t="shared" si="154"/>
        <v>27⁄8–16</v>
      </c>
      <c r="X585" s="16" t="str">
        <f t="shared" si="155"/>
        <v>UN</v>
      </c>
      <c r="Y585" s="16" t="str">
        <f t="shared" si="156"/>
        <v>3A</v>
      </c>
      <c r="Z585" s="16" t="str">
        <f>CONCATENATE(Table69[[#This Row],[Column1]]," ",Table69[[#This Row],[Column2]]," ",Table69[[#This Row],[Column3]])</f>
        <v>27⁄8–16 UN 3A</v>
      </c>
      <c r="AA585" s="16">
        <f t="shared" si="157"/>
        <v>0</v>
      </c>
      <c r="AB585" s="16">
        <f t="shared" si="158"/>
        <v>2.875</v>
      </c>
      <c r="AC585" s="16">
        <f t="shared" si="159"/>
        <v>2.8656000000000001</v>
      </c>
      <c r="AD585" s="16" t="str">
        <f t="shared" si="160"/>
        <v>—</v>
      </c>
      <c r="AE585" s="16">
        <f t="shared" si="161"/>
        <v>2.8344</v>
      </c>
      <c r="AF585" s="16">
        <f t="shared" si="162"/>
        <v>2.8302</v>
      </c>
      <c r="AG585" s="16">
        <f t="shared" si="163"/>
        <v>2.8005</v>
      </c>
      <c r="AH585" s="16" t="str">
        <f t="shared" si="164"/>
        <v>3B</v>
      </c>
      <c r="AI585" s="16">
        <f t="shared" si="165"/>
        <v>2.8069999999999999</v>
      </c>
      <c r="AJ585" s="16">
        <f t="shared" si="166"/>
        <v>2.8157999999999999</v>
      </c>
      <c r="AK585" s="16">
        <f t="shared" si="167"/>
        <v>2.8344</v>
      </c>
      <c r="AL585" s="16">
        <f t="shared" si="168"/>
        <v>2.8399000000000001</v>
      </c>
      <c r="AM585" s="16">
        <f t="shared" si="169"/>
        <v>2.875</v>
      </c>
      <c r="AR585" s="17"/>
      <c r="AS585" s="77"/>
    </row>
    <row r="586" spans="3:45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70"/>
        <v>27⁄8–20</v>
      </c>
      <c r="U586" s="16" t="str">
        <f t="shared" si="170"/>
        <v>UN</v>
      </c>
      <c r="W586" s="16" t="str">
        <f t="shared" si="154"/>
        <v>27⁄8–20</v>
      </c>
      <c r="X586" s="16" t="str">
        <f t="shared" si="155"/>
        <v>UN</v>
      </c>
      <c r="Y586" s="16" t="str">
        <f t="shared" si="156"/>
        <v>2A</v>
      </c>
      <c r="Z586" s="16" t="str">
        <f>CONCATENATE(Table69[[#This Row],[Column1]]," ",Table69[[#This Row],[Column2]]," ",Table69[[#This Row],[Column3]])</f>
        <v>27⁄8–20 UN 2A</v>
      </c>
      <c r="AA586" s="16">
        <f t="shared" si="157"/>
        <v>1.6000000000000001E-3</v>
      </c>
      <c r="AB586" s="16">
        <f t="shared" si="158"/>
        <v>2.8734000000000002</v>
      </c>
      <c r="AC586" s="16">
        <f t="shared" si="159"/>
        <v>2.8653</v>
      </c>
      <c r="AD586" s="16" t="str">
        <f t="shared" si="160"/>
        <v>—</v>
      </c>
      <c r="AE586" s="16">
        <f t="shared" si="161"/>
        <v>2.8409</v>
      </c>
      <c r="AF586" s="16">
        <f t="shared" si="162"/>
        <v>2.8357000000000001</v>
      </c>
      <c r="AG586" s="16">
        <f t="shared" si="163"/>
        <v>2.8138999999999998</v>
      </c>
      <c r="AH586" s="16" t="str">
        <f t="shared" si="164"/>
        <v>2B</v>
      </c>
      <c r="AI586" s="16">
        <f t="shared" si="165"/>
        <v>2.8210000000000002</v>
      </c>
      <c r="AJ586" s="16">
        <f t="shared" si="166"/>
        <v>2.8319999999999999</v>
      </c>
      <c r="AK586" s="16">
        <f t="shared" si="167"/>
        <v>2.8424999999999998</v>
      </c>
      <c r="AL586" s="16">
        <f t="shared" si="168"/>
        <v>2.8492999999999999</v>
      </c>
      <c r="AM586" s="16">
        <f t="shared" si="169"/>
        <v>2.875</v>
      </c>
      <c r="AR586" s="17"/>
      <c r="AS586" s="77"/>
    </row>
    <row r="587" spans="3:45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70"/>
        <v>0</v>
      </c>
      <c r="U587" s="16">
        <f t="shared" si="170"/>
        <v>0</v>
      </c>
      <c r="W587" s="16" t="str">
        <f t="shared" si="154"/>
        <v>27⁄8–20</v>
      </c>
      <c r="X587" s="16" t="str">
        <f t="shared" si="155"/>
        <v>UN</v>
      </c>
      <c r="Y587" s="16" t="str">
        <f t="shared" si="156"/>
        <v>3A</v>
      </c>
      <c r="Z587" s="16" t="str">
        <f>CONCATENATE(Table69[[#This Row],[Column1]]," ",Table69[[#This Row],[Column2]]," ",Table69[[#This Row],[Column3]])</f>
        <v>27⁄8–20 UN 3A</v>
      </c>
      <c r="AA587" s="16">
        <f t="shared" si="157"/>
        <v>0</v>
      </c>
      <c r="AB587" s="16">
        <f t="shared" si="158"/>
        <v>2.875</v>
      </c>
      <c r="AC587" s="16">
        <f t="shared" si="159"/>
        <v>2.8668999999999998</v>
      </c>
      <c r="AD587" s="16" t="str">
        <f t="shared" si="160"/>
        <v>—</v>
      </c>
      <c r="AE587" s="16">
        <f t="shared" si="161"/>
        <v>2.8424999999999998</v>
      </c>
      <c r="AF587" s="16">
        <f t="shared" si="162"/>
        <v>2.8386</v>
      </c>
      <c r="AG587" s="16">
        <f t="shared" si="163"/>
        <v>2.8155000000000001</v>
      </c>
      <c r="AH587" s="16" t="str">
        <f t="shared" si="164"/>
        <v>3B</v>
      </c>
      <c r="AI587" s="16">
        <f t="shared" si="165"/>
        <v>2.8210000000000002</v>
      </c>
      <c r="AJ587" s="16">
        <f t="shared" si="166"/>
        <v>2.8287</v>
      </c>
      <c r="AK587" s="16">
        <f t="shared" si="167"/>
        <v>2.8424999999999998</v>
      </c>
      <c r="AL587" s="16">
        <f t="shared" si="168"/>
        <v>2.8475999999999999</v>
      </c>
      <c r="AM587" s="16">
        <f t="shared" si="169"/>
        <v>2.875</v>
      </c>
      <c r="AR587" s="17"/>
      <c r="AS587" s="77"/>
    </row>
    <row r="588" spans="3:45" x14ac:dyDescent="0.25">
      <c r="C588" s="16" t="s">
        <v>854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70"/>
        <v>3–4</v>
      </c>
      <c r="U588" s="16" t="str">
        <f t="shared" si="170"/>
        <v>UNC</v>
      </c>
      <c r="W588" s="16" t="str">
        <f t="shared" si="154"/>
        <v>3–4</v>
      </c>
      <c r="X588" s="16" t="str">
        <f t="shared" si="155"/>
        <v>UNC</v>
      </c>
      <c r="Y588" s="16" t="str">
        <f t="shared" si="156"/>
        <v>1A</v>
      </c>
      <c r="Z588" s="16" t="str">
        <f>CONCATENATE(Table69[[#This Row],[Column1]]," ",Table69[[#This Row],[Column2]]," ",Table69[[#This Row],[Column3]])</f>
        <v>3–4 UNC 1A</v>
      </c>
      <c r="AA588" s="16">
        <f t="shared" si="157"/>
        <v>3.2000000000000002E-3</v>
      </c>
      <c r="AB588" s="16">
        <f t="shared" si="158"/>
        <v>2.9967999999999999</v>
      </c>
      <c r="AC588" s="16">
        <f t="shared" si="159"/>
        <v>2.9611000000000001</v>
      </c>
      <c r="AD588" s="16" t="str">
        <f t="shared" si="160"/>
        <v>—</v>
      </c>
      <c r="AE588" s="16">
        <f t="shared" si="161"/>
        <v>2.8344</v>
      </c>
      <c r="AF588" s="16">
        <f t="shared" si="162"/>
        <v>2.8182999999999998</v>
      </c>
      <c r="AG588" s="16">
        <f t="shared" si="163"/>
        <v>2.6991000000000001</v>
      </c>
      <c r="AH588" s="16" t="str">
        <f t="shared" si="164"/>
        <v>1B</v>
      </c>
      <c r="AI588" s="16">
        <f t="shared" si="165"/>
        <v>2.7290000000000001</v>
      </c>
      <c r="AJ588" s="16">
        <f t="shared" si="166"/>
        <v>2.7669999999999999</v>
      </c>
      <c r="AK588" s="16">
        <f t="shared" si="167"/>
        <v>2.8376000000000001</v>
      </c>
      <c r="AL588" s="16">
        <f t="shared" si="168"/>
        <v>2.8584999999999998</v>
      </c>
      <c r="AM588" s="16">
        <f t="shared" si="169"/>
        <v>3</v>
      </c>
      <c r="AR588" s="17"/>
      <c r="AS588" s="77"/>
    </row>
    <row r="589" spans="3:45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70"/>
        <v>0</v>
      </c>
      <c r="U589" s="16">
        <f t="shared" si="170"/>
        <v>0</v>
      </c>
      <c r="W589" s="16" t="str">
        <f t="shared" si="154"/>
        <v>3–4</v>
      </c>
      <c r="X589" s="16" t="str">
        <f t="shared" si="155"/>
        <v>UNC</v>
      </c>
      <c r="Y589" s="16" t="str">
        <f t="shared" si="156"/>
        <v>2A</v>
      </c>
      <c r="Z589" s="16" t="str">
        <f>CONCATENATE(Table69[[#This Row],[Column1]]," ",Table69[[#This Row],[Column2]]," ",Table69[[#This Row],[Column3]])</f>
        <v>3–4 UNC 2A</v>
      </c>
      <c r="AA589" s="16">
        <f t="shared" si="157"/>
        <v>3.2000000000000002E-3</v>
      </c>
      <c r="AB589" s="16">
        <f t="shared" si="158"/>
        <v>2.9967999999999999</v>
      </c>
      <c r="AC589" s="16">
        <f t="shared" si="159"/>
        <v>2.9729999999999999</v>
      </c>
      <c r="AD589" s="16">
        <f t="shared" si="160"/>
        <v>2.9611000000000001</v>
      </c>
      <c r="AE589" s="16">
        <f t="shared" si="161"/>
        <v>2.8344</v>
      </c>
      <c r="AF589" s="16">
        <f t="shared" si="162"/>
        <v>2.8237000000000001</v>
      </c>
      <c r="AG589" s="16">
        <f t="shared" si="163"/>
        <v>2.6991000000000001</v>
      </c>
      <c r="AH589" s="16" t="str">
        <f t="shared" si="164"/>
        <v>2B</v>
      </c>
      <c r="AI589" s="16">
        <f t="shared" si="165"/>
        <v>2.7290000000000001</v>
      </c>
      <c r="AJ589" s="16">
        <f t="shared" si="166"/>
        <v>2.7669999999999999</v>
      </c>
      <c r="AK589" s="16">
        <f t="shared" si="167"/>
        <v>2.8376000000000001</v>
      </c>
      <c r="AL589" s="16">
        <f t="shared" si="168"/>
        <v>2.8515000000000001</v>
      </c>
      <c r="AM589" s="16">
        <f t="shared" si="169"/>
        <v>3</v>
      </c>
      <c r="AR589" s="17"/>
      <c r="AS589" s="77"/>
    </row>
    <row r="590" spans="3:45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70"/>
        <v>0</v>
      </c>
      <c r="U590" s="16">
        <f t="shared" si="170"/>
        <v>0</v>
      </c>
      <c r="W590" s="16" t="str">
        <f t="shared" si="154"/>
        <v>3–4</v>
      </c>
      <c r="X590" s="16" t="str">
        <f t="shared" si="155"/>
        <v>UNC</v>
      </c>
      <c r="Y590" s="16" t="str">
        <f t="shared" si="156"/>
        <v>3A</v>
      </c>
      <c r="Z590" s="16" t="str">
        <f>CONCATENATE(Table69[[#This Row],[Column1]]," ",Table69[[#This Row],[Column2]]," ",Table69[[#This Row],[Column3]])</f>
        <v>3–4 UNC 3A</v>
      </c>
      <c r="AA590" s="16">
        <f t="shared" si="157"/>
        <v>0</v>
      </c>
      <c r="AB590" s="16">
        <f t="shared" si="158"/>
        <v>3</v>
      </c>
      <c r="AC590" s="16">
        <f t="shared" si="159"/>
        <v>2.9762</v>
      </c>
      <c r="AD590" s="16" t="str">
        <f t="shared" si="160"/>
        <v>—</v>
      </c>
      <c r="AE590" s="16">
        <f t="shared" si="161"/>
        <v>2.8376000000000001</v>
      </c>
      <c r="AF590" s="16">
        <f t="shared" si="162"/>
        <v>2.8296000000000001</v>
      </c>
      <c r="AG590" s="16">
        <f t="shared" si="163"/>
        <v>2.7023000000000001</v>
      </c>
      <c r="AH590" s="16" t="str">
        <f t="shared" si="164"/>
        <v>3B</v>
      </c>
      <c r="AI590" s="16">
        <f t="shared" si="165"/>
        <v>2.7290000000000001</v>
      </c>
      <c r="AJ590" s="16">
        <f t="shared" si="166"/>
        <v>2.7593999999999999</v>
      </c>
      <c r="AK590" s="16">
        <f t="shared" si="167"/>
        <v>2.8376000000000001</v>
      </c>
      <c r="AL590" s="16">
        <f t="shared" si="168"/>
        <v>2.8479999999999999</v>
      </c>
      <c r="AM590" s="16">
        <f t="shared" si="169"/>
        <v>3</v>
      </c>
      <c r="AR590" s="17"/>
      <c r="AS590" s="77"/>
    </row>
    <row r="591" spans="3:45" x14ac:dyDescent="0.25">
      <c r="C591" s="16" t="s">
        <v>855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70"/>
        <v>3–6</v>
      </c>
      <c r="U591" s="16" t="str">
        <f t="shared" si="170"/>
        <v>UN</v>
      </c>
      <c r="W591" s="16" t="str">
        <f t="shared" si="154"/>
        <v>3–6</v>
      </c>
      <c r="X591" s="16" t="str">
        <f t="shared" si="155"/>
        <v>UN</v>
      </c>
      <c r="Y591" s="16" t="str">
        <f t="shared" si="156"/>
        <v>2A</v>
      </c>
      <c r="Z591" s="16" t="str">
        <f>CONCATENATE(Table69[[#This Row],[Column1]]," ",Table69[[#This Row],[Column2]]," ",Table69[[#This Row],[Column3]])</f>
        <v>3–6 UN 2A</v>
      </c>
      <c r="AA591" s="16">
        <f t="shared" si="157"/>
        <v>2.8E-3</v>
      </c>
      <c r="AB591" s="16">
        <f t="shared" si="158"/>
        <v>2.9971999999999999</v>
      </c>
      <c r="AC591" s="16">
        <f t="shared" si="159"/>
        <v>2.9790000000000001</v>
      </c>
      <c r="AD591" s="16" t="str">
        <f t="shared" si="160"/>
        <v>—</v>
      </c>
      <c r="AE591" s="16">
        <f t="shared" si="161"/>
        <v>2.8889</v>
      </c>
      <c r="AF591" s="16">
        <f t="shared" si="162"/>
        <v>2.8795999999999999</v>
      </c>
      <c r="AG591" s="16">
        <f t="shared" si="163"/>
        <v>2.7988</v>
      </c>
      <c r="AH591" s="16" t="str">
        <f t="shared" si="164"/>
        <v>2B</v>
      </c>
      <c r="AI591" s="16">
        <f t="shared" si="165"/>
        <v>2.82</v>
      </c>
      <c r="AJ591" s="16">
        <f t="shared" si="166"/>
        <v>2.85</v>
      </c>
      <c r="AK591" s="16">
        <f t="shared" si="167"/>
        <v>2.8917000000000002</v>
      </c>
      <c r="AL591" s="16">
        <f t="shared" si="168"/>
        <v>2.9037999999999999</v>
      </c>
      <c r="AM591" s="16">
        <f t="shared" si="169"/>
        <v>3</v>
      </c>
      <c r="AR591" s="17"/>
      <c r="AS591" s="77"/>
    </row>
    <row r="592" spans="3:45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70"/>
        <v>0</v>
      </c>
      <c r="U592" s="16">
        <f t="shared" si="170"/>
        <v>0</v>
      </c>
      <c r="W592" s="16" t="str">
        <f t="shared" si="154"/>
        <v>3–6</v>
      </c>
      <c r="X592" s="16" t="str">
        <f t="shared" si="155"/>
        <v>UN</v>
      </c>
      <c r="Y592" s="16" t="str">
        <f t="shared" si="156"/>
        <v>3A</v>
      </c>
      <c r="Z592" s="16" t="str">
        <f>CONCATENATE(Table69[[#This Row],[Column1]]," ",Table69[[#This Row],[Column2]]," ",Table69[[#This Row],[Column3]])</f>
        <v>3–6 UN 3A</v>
      </c>
      <c r="AA592" s="16">
        <f t="shared" si="157"/>
        <v>0</v>
      </c>
      <c r="AB592" s="16">
        <f t="shared" si="158"/>
        <v>3</v>
      </c>
      <c r="AC592" s="16">
        <f t="shared" si="159"/>
        <v>2.9817999999999998</v>
      </c>
      <c r="AD592" s="16" t="str">
        <f t="shared" si="160"/>
        <v>—</v>
      </c>
      <c r="AE592" s="16">
        <f t="shared" si="161"/>
        <v>2.8917000000000002</v>
      </c>
      <c r="AF592" s="16">
        <f t="shared" si="162"/>
        <v>2.8847</v>
      </c>
      <c r="AG592" s="16">
        <f t="shared" si="163"/>
        <v>2.8016000000000001</v>
      </c>
      <c r="AH592" s="16" t="str">
        <f t="shared" si="164"/>
        <v>3B</v>
      </c>
      <c r="AI592" s="16">
        <f t="shared" si="165"/>
        <v>2.82</v>
      </c>
      <c r="AJ592" s="16">
        <f t="shared" si="166"/>
        <v>2.8395999999999999</v>
      </c>
      <c r="AK592" s="16">
        <f t="shared" si="167"/>
        <v>2.8917000000000002</v>
      </c>
      <c r="AL592" s="16">
        <f t="shared" si="168"/>
        <v>2.9007999999999998</v>
      </c>
      <c r="AM592" s="16">
        <f t="shared" si="169"/>
        <v>3</v>
      </c>
      <c r="AR592" s="17"/>
      <c r="AS592" s="77"/>
    </row>
    <row r="593" spans="3:45" x14ac:dyDescent="0.25">
      <c r="C593" s="16" t="s">
        <v>856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70"/>
        <v>3–8</v>
      </c>
      <c r="U593" s="16" t="str">
        <f t="shared" si="170"/>
        <v>UN</v>
      </c>
      <c r="W593" s="16" t="str">
        <f t="shared" si="154"/>
        <v>3–8</v>
      </c>
      <c r="X593" s="16" t="str">
        <f t="shared" si="155"/>
        <v>UN</v>
      </c>
      <c r="Y593" s="16" t="str">
        <f t="shared" si="156"/>
        <v>2A</v>
      </c>
      <c r="Z593" s="16" t="str">
        <f>CONCATENATE(Table69[[#This Row],[Column1]]," ",Table69[[#This Row],[Column2]]," ",Table69[[#This Row],[Column3]])</f>
        <v>3–8 UN 2A</v>
      </c>
      <c r="AA593" s="16">
        <f t="shared" si="157"/>
        <v>2.5999999999999999E-3</v>
      </c>
      <c r="AB593" s="16">
        <f t="shared" si="158"/>
        <v>2.9973999999999998</v>
      </c>
      <c r="AC593" s="16">
        <f t="shared" si="159"/>
        <v>2.9824000000000002</v>
      </c>
      <c r="AD593" s="16">
        <f t="shared" si="160"/>
        <v>2.9748999999999999</v>
      </c>
      <c r="AE593" s="16">
        <f t="shared" si="161"/>
        <v>2.9161999999999999</v>
      </c>
      <c r="AF593" s="16">
        <f t="shared" si="162"/>
        <v>2.9077000000000002</v>
      </c>
      <c r="AG593" s="16">
        <f t="shared" si="163"/>
        <v>2.8485999999999998</v>
      </c>
      <c r="AH593" s="16" t="str">
        <f t="shared" si="164"/>
        <v>2B</v>
      </c>
      <c r="AI593" s="16">
        <f t="shared" si="165"/>
        <v>2.8650000000000002</v>
      </c>
      <c r="AJ593" s="16">
        <f t="shared" si="166"/>
        <v>2.89</v>
      </c>
      <c r="AK593" s="16">
        <f t="shared" si="167"/>
        <v>2.9188000000000001</v>
      </c>
      <c r="AL593" s="16">
        <f t="shared" si="168"/>
        <v>2.9298999999999999</v>
      </c>
      <c r="AM593" s="16">
        <f t="shared" si="169"/>
        <v>3</v>
      </c>
      <c r="AR593" s="17"/>
      <c r="AS593" s="77"/>
    </row>
    <row r="594" spans="3:45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70"/>
        <v>0</v>
      </c>
      <c r="U594" s="16">
        <f t="shared" si="170"/>
        <v>0</v>
      </c>
      <c r="W594" s="16" t="str">
        <f t="shared" si="154"/>
        <v>3–8</v>
      </c>
      <c r="X594" s="16" t="str">
        <f t="shared" si="155"/>
        <v>UN</v>
      </c>
      <c r="Y594" s="16" t="str">
        <f t="shared" si="156"/>
        <v>3A</v>
      </c>
      <c r="Z594" s="16" t="str">
        <f>CONCATENATE(Table69[[#This Row],[Column1]]," ",Table69[[#This Row],[Column2]]," ",Table69[[#This Row],[Column3]])</f>
        <v>3–8 UN 3A</v>
      </c>
      <c r="AA594" s="16">
        <f t="shared" si="157"/>
        <v>0</v>
      </c>
      <c r="AB594" s="16">
        <f t="shared" si="158"/>
        <v>3</v>
      </c>
      <c r="AC594" s="16">
        <f t="shared" si="159"/>
        <v>2.9849999999999999</v>
      </c>
      <c r="AD594" s="16" t="str">
        <f t="shared" si="160"/>
        <v>—</v>
      </c>
      <c r="AE594" s="16">
        <f t="shared" si="161"/>
        <v>2.9188000000000001</v>
      </c>
      <c r="AF594" s="16">
        <f t="shared" si="162"/>
        <v>2.9123999999999999</v>
      </c>
      <c r="AG594" s="16">
        <f t="shared" si="163"/>
        <v>2.8512</v>
      </c>
      <c r="AH594" s="16" t="str">
        <f t="shared" si="164"/>
        <v>3B</v>
      </c>
      <c r="AI594" s="16">
        <f t="shared" si="165"/>
        <v>2.8650000000000002</v>
      </c>
      <c r="AJ594" s="16">
        <f t="shared" si="166"/>
        <v>2.8797000000000001</v>
      </c>
      <c r="AK594" s="16">
        <f t="shared" si="167"/>
        <v>2.9188000000000001</v>
      </c>
      <c r="AL594" s="16">
        <f t="shared" si="168"/>
        <v>2.9270999999999998</v>
      </c>
      <c r="AM594" s="16">
        <f t="shared" si="169"/>
        <v>3</v>
      </c>
      <c r="AR594" s="17"/>
      <c r="AS594" s="77"/>
    </row>
    <row r="595" spans="3:45" x14ac:dyDescent="0.25">
      <c r="C595" s="16" t="s">
        <v>857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70"/>
        <v>3–10</v>
      </c>
      <c r="U595" s="16" t="str">
        <f t="shared" si="170"/>
        <v>UNS</v>
      </c>
      <c r="W595" s="16" t="str">
        <f t="shared" si="154"/>
        <v>3–10</v>
      </c>
      <c r="X595" s="16" t="str">
        <f t="shared" si="155"/>
        <v>UNS</v>
      </c>
      <c r="Y595" s="16" t="str">
        <f t="shared" si="156"/>
        <v>2A</v>
      </c>
      <c r="Z595" s="16" t="str">
        <f>CONCATENATE(Table69[[#This Row],[Column1]]," ",Table69[[#This Row],[Column2]]," ",Table69[[#This Row],[Column3]])</f>
        <v>3–10 UNS 2A</v>
      </c>
      <c r="AA595" s="16">
        <f t="shared" si="157"/>
        <v>2E-3</v>
      </c>
      <c r="AB595" s="16">
        <f t="shared" si="158"/>
        <v>2.9980000000000002</v>
      </c>
      <c r="AC595" s="16">
        <f t="shared" si="159"/>
        <v>2.9851000000000001</v>
      </c>
      <c r="AD595" s="16" t="str">
        <f t="shared" si="160"/>
        <v>—</v>
      </c>
      <c r="AE595" s="16">
        <f t="shared" si="161"/>
        <v>2.9329999999999998</v>
      </c>
      <c r="AF595" s="16">
        <f t="shared" si="162"/>
        <v>2.9262000000000001</v>
      </c>
      <c r="AG595" s="16">
        <f t="shared" si="163"/>
        <v>2.879</v>
      </c>
      <c r="AH595" s="16" t="str">
        <f t="shared" si="164"/>
        <v>2B</v>
      </c>
      <c r="AI595" s="16">
        <f t="shared" si="165"/>
        <v>2.8919999999999999</v>
      </c>
      <c r="AJ595" s="16">
        <f t="shared" si="166"/>
        <v>2.9129999999999998</v>
      </c>
      <c r="AK595" s="16">
        <f t="shared" si="167"/>
        <v>2.9350000000000001</v>
      </c>
      <c r="AL595" s="16">
        <f t="shared" si="168"/>
        <v>2.9439000000000002</v>
      </c>
      <c r="AM595" s="16">
        <f t="shared" si="169"/>
        <v>3</v>
      </c>
      <c r="AR595" s="17"/>
      <c r="AS595" s="77"/>
    </row>
    <row r="596" spans="3:45" x14ac:dyDescent="0.25">
      <c r="C596" s="16" t="s">
        <v>858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70"/>
        <v>3–12</v>
      </c>
      <c r="U596" s="16" t="str">
        <f t="shared" si="170"/>
        <v>UN</v>
      </c>
      <c r="W596" s="16" t="str">
        <f t="shared" si="154"/>
        <v>3–12</v>
      </c>
      <c r="X596" s="16" t="str">
        <f t="shared" si="155"/>
        <v>UN</v>
      </c>
      <c r="Y596" s="16" t="str">
        <f t="shared" si="156"/>
        <v>2A</v>
      </c>
      <c r="Z596" s="16" t="str">
        <f>CONCATENATE(Table69[[#This Row],[Column1]]," ",Table69[[#This Row],[Column2]]," ",Table69[[#This Row],[Column3]])</f>
        <v>3–12 UN 2A</v>
      </c>
      <c r="AA596" s="16">
        <f t="shared" si="157"/>
        <v>1.9E-3</v>
      </c>
      <c r="AB596" s="16">
        <f t="shared" si="158"/>
        <v>2.9981</v>
      </c>
      <c r="AC596" s="16">
        <f t="shared" si="159"/>
        <v>2.9866999999999999</v>
      </c>
      <c r="AD596" s="16" t="str">
        <f t="shared" si="160"/>
        <v>—</v>
      </c>
      <c r="AE596" s="16">
        <f t="shared" si="161"/>
        <v>2.944</v>
      </c>
      <c r="AF596" s="16">
        <f t="shared" si="162"/>
        <v>2.9377</v>
      </c>
      <c r="AG596" s="16">
        <f t="shared" si="163"/>
        <v>2.8988999999999998</v>
      </c>
      <c r="AH596" s="16" t="str">
        <f t="shared" si="164"/>
        <v>2B</v>
      </c>
      <c r="AI596" s="16">
        <f t="shared" si="165"/>
        <v>2.91</v>
      </c>
      <c r="AJ596" s="16">
        <f t="shared" si="166"/>
        <v>2.9279999999999999</v>
      </c>
      <c r="AK596" s="16">
        <f t="shared" si="167"/>
        <v>2.9459</v>
      </c>
      <c r="AL596" s="16">
        <f t="shared" si="168"/>
        <v>2.9540999999999999</v>
      </c>
      <c r="AM596" s="16">
        <f t="shared" si="169"/>
        <v>3</v>
      </c>
      <c r="AR596" s="17"/>
      <c r="AS596" s="77"/>
    </row>
    <row r="597" spans="3:45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70"/>
        <v>0</v>
      </c>
      <c r="U597" s="16">
        <f t="shared" si="170"/>
        <v>0</v>
      </c>
      <c r="W597" s="16" t="str">
        <f t="shared" si="154"/>
        <v>3–12</v>
      </c>
      <c r="X597" s="16" t="str">
        <f t="shared" si="155"/>
        <v>UN</v>
      </c>
      <c r="Y597" s="16" t="str">
        <f t="shared" si="156"/>
        <v>3A</v>
      </c>
      <c r="Z597" s="16" t="str">
        <f>CONCATENATE(Table69[[#This Row],[Column1]]," ",Table69[[#This Row],[Column2]]," ",Table69[[#This Row],[Column3]])</f>
        <v>3–12 UN 3A</v>
      </c>
      <c r="AA597" s="16">
        <f t="shared" si="157"/>
        <v>0</v>
      </c>
      <c r="AB597" s="16">
        <f t="shared" si="158"/>
        <v>3</v>
      </c>
      <c r="AC597" s="16">
        <f t="shared" si="159"/>
        <v>2.9885999999999999</v>
      </c>
      <c r="AD597" s="16" t="str">
        <f t="shared" si="160"/>
        <v>—</v>
      </c>
      <c r="AE597" s="16">
        <f t="shared" si="161"/>
        <v>2.9459</v>
      </c>
      <c r="AF597" s="16">
        <f t="shared" si="162"/>
        <v>2.9411999999999998</v>
      </c>
      <c r="AG597" s="16">
        <f t="shared" si="163"/>
        <v>2.9007999999999998</v>
      </c>
      <c r="AH597" s="16" t="str">
        <f t="shared" si="164"/>
        <v>3B</v>
      </c>
      <c r="AI597" s="16">
        <f t="shared" si="165"/>
        <v>2.91</v>
      </c>
      <c r="AJ597" s="16">
        <f t="shared" si="166"/>
        <v>2.9198</v>
      </c>
      <c r="AK597" s="16">
        <f t="shared" si="167"/>
        <v>2.9459</v>
      </c>
      <c r="AL597" s="16">
        <f t="shared" si="168"/>
        <v>2.9521000000000002</v>
      </c>
      <c r="AM597" s="16">
        <f t="shared" si="169"/>
        <v>3</v>
      </c>
      <c r="AR597" s="17"/>
      <c r="AS597" s="77"/>
    </row>
    <row r="598" spans="3:45" x14ac:dyDescent="0.25">
      <c r="C598" s="16" t="s">
        <v>859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70"/>
        <v>3–14</v>
      </c>
      <c r="U598" s="16" t="str">
        <f t="shared" si="170"/>
        <v>UNS</v>
      </c>
      <c r="W598" s="16" t="str">
        <f t="shared" si="154"/>
        <v>3–14</v>
      </c>
      <c r="X598" s="16" t="str">
        <f t="shared" si="155"/>
        <v>UNS</v>
      </c>
      <c r="Y598" s="16" t="str">
        <f t="shared" si="156"/>
        <v>2A</v>
      </c>
      <c r="Z598" s="16" t="str">
        <f>CONCATENATE(Table69[[#This Row],[Column1]]," ",Table69[[#This Row],[Column2]]," ",Table69[[#This Row],[Column3]])</f>
        <v>3–14 UNS 2A</v>
      </c>
      <c r="AA598" s="16">
        <f t="shared" si="157"/>
        <v>1.8E-3</v>
      </c>
      <c r="AB598" s="16">
        <f t="shared" si="158"/>
        <v>2.9982000000000002</v>
      </c>
      <c r="AC598" s="16">
        <f t="shared" si="159"/>
        <v>2.9878999999999998</v>
      </c>
      <c r="AD598" s="16" t="str">
        <f t="shared" si="160"/>
        <v>—</v>
      </c>
      <c r="AE598" s="16">
        <f t="shared" si="161"/>
        <v>2.9518</v>
      </c>
      <c r="AF598" s="16">
        <f t="shared" si="162"/>
        <v>2.9459</v>
      </c>
      <c r="AG598" s="16">
        <f t="shared" si="163"/>
        <v>2.9131999999999998</v>
      </c>
      <c r="AH598" s="16" t="str">
        <f t="shared" si="164"/>
        <v>2B</v>
      </c>
      <c r="AI598" s="16">
        <f t="shared" si="165"/>
        <v>2.923</v>
      </c>
      <c r="AJ598" s="16">
        <f t="shared" si="166"/>
        <v>2.9380000000000002</v>
      </c>
      <c r="AK598" s="16">
        <f t="shared" si="167"/>
        <v>2.9535999999999998</v>
      </c>
      <c r="AL598" s="16">
        <f t="shared" si="168"/>
        <v>2.9613</v>
      </c>
      <c r="AM598" s="16">
        <f t="shared" si="169"/>
        <v>3</v>
      </c>
      <c r="AR598" s="17"/>
      <c r="AS598" s="77"/>
    </row>
    <row r="599" spans="3:45" x14ac:dyDescent="0.25">
      <c r="C599" s="16" t="s">
        <v>860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70"/>
        <v>3–16</v>
      </c>
      <c r="U599" s="16" t="str">
        <f t="shared" si="170"/>
        <v>UN</v>
      </c>
      <c r="W599" s="16" t="str">
        <f t="shared" si="154"/>
        <v>3–16</v>
      </c>
      <c r="X599" s="16" t="str">
        <f t="shared" si="155"/>
        <v>UN</v>
      </c>
      <c r="Y599" s="16" t="str">
        <f t="shared" si="156"/>
        <v>2A</v>
      </c>
      <c r="Z599" s="16" t="str">
        <f>CONCATENATE(Table69[[#This Row],[Column1]]," ",Table69[[#This Row],[Column2]]," ",Table69[[#This Row],[Column3]])</f>
        <v>3–16 UN 2A</v>
      </c>
      <c r="AA599" s="16">
        <f t="shared" si="157"/>
        <v>1.6999999999999999E-3</v>
      </c>
      <c r="AB599" s="16">
        <f t="shared" si="158"/>
        <v>2.9983</v>
      </c>
      <c r="AC599" s="16">
        <f t="shared" si="159"/>
        <v>2.9889000000000001</v>
      </c>
      <c r="AD599" s="16" t="str">
        <f t="shared" si="160"/>
        <v>—</v>
      </c>
      <c r="AE599" s="16">
        <f t="shared" si="161"/>
        <v>2.9577</v>
      </c>
      <c r="AF599" s="16">
        <f t="shared" si="162"/>
        <v>2.9521000000000002</v>
      </c>
      <c r="AG599" s="16">
        <f t="shared" si="163"/>
        <v>2.9238</v>
      </c>
      <c r="AH599" s="16" t="str">
        <f t="shared" si="164"/>
        <v>2B</v>
      </c>
      <c r="AI599" s="16">
        <f t="shared" si="165"/>
        <v>2.9319999999999999</v>
      </c>
      <c r="AJ599" s="16">
        <f t="shared" si="166"/>
        <v>2.9460000000000002</v>
      </c>
      <c r="AK599" s="16">
        <f t="shared" si="167"/>
        <v>2.9594</v>
      </c>
      <c r="AL599" s="16">
        <f t="shared" si="168"/>
        <v>2.9666999999999999</v>
      </c>
      <c r="AM599" s="16">
        <f t="shared" si="169"/>
        <v>3</v>
      </c>
      <c r="AR599" s="17"/>
      <c r="AS599" s="77"/>
    </row>
    <row r="600" spans="3:45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70"/>
        <v>0</v>
      </c>
      <c r="U600" s="16">
        <f t="shared" si="170"/>
        <v>0</v>
      </c>
      <c r="W600" s="16" t="str">
        <f t="shared" si="154"/>
        <v>3–16</v>
      </c>
      <c r="X600" s="16" t="str">
        <f t="shared" si="155"/>
        <v>UN</v>
      </c>
      <c r="Y600" s="16" t="str">
        <f t="shared" si="156"/>
        <v>3A</v>
      </c>
      <c r="Z600" s="16" t="str">
        <f>CONCATENATE(Table69[[#This Row],[Column1]]," ",Table69[[#This Row],[Column2]]," ",Table69[[#This Row],[Column3]])</f>
        <v>3–16 UN 3A</v>
      </c>
      <c r="AA600" s="16">
        <f t="shared" si="157"/>
        <v>0</v>
      </c>
      <c r="AB600" s="16">
        <f t="shared" si="158"/>
        <v>3</v>
      </c>
      <c r="AC600" s="16">
        <f t="shared" si="159"/>
        <v>2.9906000000000001</v>
      </c>
      <c r="AD600" s="16" t="str">
        <f t="shared" si="160"/>
        <v>—</v>
      </c>
      <c r="AE600" s="16">
        <f t="shared" si="161"/>
        <v>2.9594</v>
      </c>
      <c r="AF600" s="16">
        <f t="shared" si="162"/>
        <v>2.9552</v>
      </c>
      <c r="AG600" s="16">
        <f t="shared" si="163"/>
        <v>2.9255</v>
      </c>
      <c r="AH600" s="16" t="str">
        <f t="shared" si="164"/>
        <v>3B</v>
      </c>
      <c r="AI600" s="16">
        <f t="shared" si="165"/>
        <v>2.9319999999999999</v>
      </c>
      <c r="AJ600" s="16">
        <f t="shared" si="166"/>
        <v>2.9407999999999999</v>
      </c>
      <c r="AK600" s="16">
        <f t="shared" si="167"/>
        <v>2.9594</v>
      </c>
      <c r="AL600" s="16">
        <f t="shared" si="168"/>
        <v>2.9649000000000001</v>
      </c>
      <c r="AM600" s="16">
        <f t="shared" si="169"/>
        <v>3</v>
      </c>
      <c r="AR600" s="17"/>
      <c r="AS600" s="77"/>
    </row>
    <row r="601" spans="3:45" x14ac:dyDescent="0.25">
      <c r="C601" s="16" t="s">
        <v>861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70"/>
        <v>3–18</v>
      </c>
      <c r="U601" s="16" t="str">
        <f t="shared" si="170"/>
        <v>UNS</v>
      </c>
      <c r="W601" s="16" t="str">
        <f t="shared" si="154"/>
        <v>3–18</v>
      </c>
      <c r="X601" s="16" t="str">
        <f t="shared" si="155"/>
        <v>UNS</v>
      </c>
      <c r="Y601" s="16" t="str">
        <f t="shared" si="156"/>
        <v>2A</v>
      </c>
      <c r="Z601" s="16" t="str">
        <f>CONCATENATE(Table69[[#This Row],[Column1]]," ",Table69[[#This Row],[Column2]]," ",Table69[[#This Row],[Column3]])</f>
        <v>3–18 UNS 2A</v>
      </c>
      <c r="AA601" s="16">
        <f t="shared" si="157"/>
        <v>1.6000000000000001E-3</v>
      </c>
      <c r="AB601" s="16">
        <f t="shared" si="158"/>
        <v>2.9984000000000002</v>
      </c>
      <c r="AC601" s="16">
        <f t="shared" si="159"/>
        <v>2.9897</v>
      </c>
      <c r="AD601" s="16" t="str">
        <f t="shared" si="160"/>
        <v>—</v>
      </c>
      <c r="AE601" s="16">
        <f t="shared" si="161"/>
        <v>2.9622999999999999</v>
      </c>
      <c r="AF601" s="16">
        <f t="shared" si="162"/>
        <v>2.9569000000000001</v>
      </c>
      <c r="AG601" s="16">
        <f t="shared" si="163"/>
        <v>2.9323000000000001</v>
      </c>
      <c r="AH601" s="16" t="str">
        <f t="shared" si="164"/>
        <v>2B</v>
      </c>
      <c r="AI601" s="16">
        <f t="shared" si="165"/>
        <v>2.94</v>
      </c>
      <c r="AJ601" s="16">
        <f t="shared" si="166"/>
        <v>2.9529999999999998</v>
      </c>
      <c r="AK601" s="16">
        <f t="shared" si="167"/>
        <v>2.9639000000000002</v>
      </c>
      <c r="AL601" s="16">
        <f t="shared" si="168"/>
        <v>2.9708999999999999</v>
      </c>
      <c r="AM601" s="16">
        <f t="shared" si="169"/>
        <v>3</v>
      </c>
      <c r="AR601" s="17"/>
      <c r="AS601" s="77"/>
    </row>
    <row r="602" spans="3:45" x14ac:dyDescent="0.25">
      <c r="C602" s="16" t="s">
        <v>862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70"/>
        <v>3–20</v>
      </c>
      <c r="U602" s="16" t="str">
        <f t="shared" si="170"/>
        <v>UN</v>
      </c>
      <c r="W602" s="16" t="str">
        <f t="shared" si="154"/>
        <v>3–20</v>
      </c>
      <c r="X602" s="16" t="str">
        <f t="shared" si="155"/>
        <v>UN</v>
      </c>
      <c r="Y602" s="16" t="str">
        <f t="shared" si="156"/>
        <v>2A</v>
      </c>
      <c r="Z602" s="16" t="str">
        <f>CONCATENATE(Table69[[#This Row],[Column1]]," ",Table69[[#This Row],[Column2]]," ",Table69[[#This Row],[Column3]])</f>
        <v>3–20 UN 2A</v>
      </c>
      <c r="AA602" s="16">
        <f t="shared" si="157"/>
        <v>1.6000000000000001E-3</v>
      </c>
      <c r="AB602" s="16">
        <f t="shared" si="158"/>
        <v>2.9984000000000002</v>
      </c>
      <c r="AC602" s="16">
        <f t="shared" si="159"/>
        <v>2.9903</v>
      </c>
      <c r="AD602" s="16" t="str">
        <f t="shared" si="160"/>
        <v>—</v>
      </c>
      <c r="AE602" s="16">
        <f t="shared" si="161"/>
        <v>2.9659</v>
      </c>
      <c r="AF602" s="16">
        <f t="shared" si="162"/>
        <v>2.9607000000000001</v>
      </c>
      <c r="AG602" s="16">
        <f t="shared" si="163"/>
        <v>2.9388999999999998</v>
      </c>
      <c r="AH602" s="16" t="str">
        <f t="shared" si="164"/>
        <v>2B</v>
      </c>
      <c r="AI602" s="16">
        <f t="shared" si="165"/>
        <v>2.9460000000000002</v>
      </c>
      <c r="AJ602" s="16">
        <f t="shared" si="166"/>
        <v>2.9569999999999999</v>
      </c>
      <c r="AK602" s="16">
        <f t="shared" si="167"/>
        <v>2.9674999999999998</v>
      </c>
      <c r="AL602" s="16">
        <f t="shared" si="168"/>
        <v>2.9742999999999999</v>
      </c>
      <c r="AM602" s="16">
        <f t="shared" si="169"/>
        <v>3</v>
      </c>
      <c r="AR602" s="17"/>
      <c r="AS602" s="77"/>
    </row>
    <row r="603" spans="3:45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si="170"/>
        <v>0</v>
      </c>
      <c r="U603" s="16">
        <f t="shared" si="170"/>
        <v>0</v>
      </c>
      <c r="W603" s="16" t="str">
        <f t="shared" si="154"/>
        <v>3–20</v>
      </c>
      <c r="X603" s="16" t="str">
        <f t="shared" si="155"/>
        <v>UN</v>
      </c>
      <c r="Y603" s="16" t="str">
        <f t="shared" si="156"/>
        <v>3A</v>
      </c>
      <c r="Z603" s="16" t="str">
        <f>CONCATENATE(Table69[[#This Row],[Column1]]," ",Table69[[#This Row],[Column2]]," ",Table69[[#This Row],[Column3]])</f>
        <v>3–20 UN 3A</v>
      </c>
      <c r="AA603" s="16">
        <f t="shared" si="157"/>
        <v>0</v>
      </c>
      <c r="AB603" s="16">
        <f t="shared" si="158"/>
        <v>3</v>
      </c>
      <c r="AC603" s="16">
        <f t="shared" si="159"/>
        <v>2.9918999999999998</v>
      </c>
      <c r="AD603" s="16" t="str">
        <f t="shared" si="160"/>
        <v>—</v>
      </c>
      <c r="AE603" s="16">
        <f t="shared" si="161"/>
        <v>2.9674999999999998</v>
      </c>
      <c r="AF603" s="16">
        <f t="shared" si="162"/>
        <v>2.9636</v>
      </c>
      <c r="AG603" s="16">
        <f t="shared" si="163"/>
        <v>2.9405000000000001</v>
      </c>
      <c r="AH603" s="16" t="str">
        <f t="shared" si="164"/>
        <v>3B</v>
      </c>
      <c r="AI603" s="16">
        <f t="shared" si="165"/>
        <v>2.9460000000000002</v>
      </c>
      <c r="AJ603" s="16">
        <f t="shared" si="166"/>
        <v>2.9537</v>
      </c>
      <c r="AK603" s="16">
        <f t="shared" si="167"/>
        <v>2.9674999999999998</v>
      </c>
      <c r="AL603" s="16">
        <f t="shared" si="168"/>
        <v>2.9725999999999999</v>
      </c>
      <c r="AM603" s="16">
        <f t="shared" si="169"/>
        <v>3</v>
      </c>
      <c r="AR603" s="17"/>
      <c r="AS603" s="77"/>
    </row>
    <row r="604" spans="3:45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170"/>
        <v>31⁄8–6</v>
      </c>
      <c r="U604" s="16" t="str">
        <f t="shared" si="170"/>
        <v>UN</v>
      </c>
      <c r="W604" s="16" t="str">
        <f t="shared" si="154"/>
        <v>31⁄8–6</v>
      </c>
      <c r="X604" s="16" t="str">
        <f t="shared" si="155"/>
        <v>UN</v>
      </c>
      <c r="Y604" s="16" t="str">
        <f t="shared" si="156"/>
        <v>2A</v>
      </c>
      <c r="Z604" s="16" t="str">
        <f>CONCATENATE(Table69[[#This Row],[Column1]]," ",Table69[[#This Row],[Column2]]," ",Table69[[#This Row],[Column3]])</f>
        <v>31⁄8–6 UN 2A</v>
      </c>
      <c r="AA604" s="16">
        <f t="shared" si="157"/>
        <v>2.8E-3</v>
      </c>
      <c r="AB604" s="16">
        <f t="shared" si="158"/>
        <v>3.1221999999999999</v>
      </c>
      <c r="AC604" s="16">
        <f t="shared" si="159"/>
        <v>3.1040000000000001</v>
      </c>
      <c r="AD604" s="16" t="str">
        <f t="shared" si="160"/>
        <v>—</v>
      </c>
      <c r="AE604" s="16">
        <f t="shared" si="161"/>
        <v>3.0139</v>
      </c>
      <c r="AF604" s="16">
        <f t="shared" si="162"/>
        <v>3.0045000000000002</v>
      </c>
      <c r="AG604" s="16">
        <f t="shared" si="163"/>
        <v>2.9238</v>
      </c>
      <c r="AH604" s="16" t="str">
        <f t="shared" si="164"/>
        <v>2B</v>
      </c>
      <c r="AI604" s="16">
        <f t="shared" si="165"/>
        <v>2.9449999999999998</v>
      </c>
      <c r="AJ604" s="16">
        <f t="shared" si="166"/>
        <v>2.9750000000000001</v>
      </c>
      <c r="AK604" s="16">
        <f t="shared" si="167"/>
        <v>3.0167000000000002</v>
      </c>
      <c r="AL604" s="16">
        <f t="shared" si="168"/>
        <v>3.0289000000000001</v>
      </c>
      <c r="AM604" s="16">
        <f t="shared" si="169"/>
        <v>3.125</v>
      </c>
      <c r="AR604" s="17"/>
      <c r="AS604" s="77"/>
    </row>
    <row r="605" spans="3:45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170"/>
        <v>0</v>
      </c>
      <c r="U605" s="16">
        <f t="shared" si="170"/>
        <v>0</v>
      </c>
      <c r="W605" s="16" t="str">
        <f t="shared" si="154"/>
        <v>31⁄8–6</v>
      </c>
      <c r="X605" s="16" t="str">
        <f t="shared" si="155"/>
        <v>UN</v>
      </c>
      <c r="Y605" s="16" t="str">
        <f t="shared" si="156"/>
        <v>3A</v>
      </c>
      <c r="Z605" s="16" t="str">
        <f>CONCATENATE(Table69[[#This Row],[Column1]]," ",Table69[[#This Row],[Column2]]," ",Table69[[#This Row],[Column3]])</f>
        <v>31⁄8–6 UN 3A</v>
      </c>
      <c r="AA605" s="16">
        <f t="shared" si="157"/>
        <v>0</v>
      </c>
      <c r="AB605" s="16">
        <f t="shared" si="158"/>
        <v>3.125</v>
      </c>
      <c r="AC605" s="16">
        <f t="shared" si="159"/>
        <v>3.1067999999999998</v>
      </c>
      <c r="AD605" s="16" t="str">
        <f t="shared" si="160"/>
        <v>—</v>
      </c>
      <c r="AE605" s="16">
        <f t="shared" si="161"/>
        <v>3.0167000000000002</v>
      </c>
      <c r="AF605" s="16">
        <f t="shared" si="162"/>
        <v>3.0097</v>
      </c>
      <c r="AG605" s="16">
        <f t="shared" si="163"/>
        <v>2.9266000000000001</v>
      </c>
      <c r="AH605" s="16" t="str">
        <f t="shared" si="164"/>
        <v>3B</v>
      </c>
      <c r="AI605" s="16">
        <f t="shared" si="165"/>
        <v>2.9449999999999998</v>
      </c>
      <c r="AJ605" s="16">
        <f t="shared" si="166"/>
        <v>2.9645999999999999</v>
      </c>
      <c r="AK605" s="16">
        <f t="shared" si="167"/>
        <v>3.0167000000000002</v>
      </c>
      <c r="AL605" s="16">
        <f t="shared" si="168"/>
        <v>3.0259</v>
      </c>
      <c r="AM605" s="16">
        <f t="shared" si="169"/>
        <v>3.125</v>
      </c>
      <c r="AR605" s="17"/>
      <c r="AS605" s="77"/>
    </row>
    <row r="606" spans="3:45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170"/>
        <v>31⁄8–8</v>
      </c>
      <c r="U606" s="16" t="str">
        <f t="shared" si="170"/>
        <v>UN</v>
      </c>
      <c r="W606" s="16" t="str">
        <f t="shared" si="154"/>
        <v>31⁄8–8</v>
      </c>
      <c r="X606" s="16" t="str">
        <f t="shared" si="155"/>
        <v>UN</v>
      </c>
      <c r="Y606" s="16" t="str">
        <f t="shared" si="156"/>
        <v>2A</v>
      </c>
      <c r="Z606" s="16" t="str">
        <f>CONCATENATE(Table69[[#This Row],[Column1]]," ",Table69[[#This Row],[Column2]]," ",Table69[[#This Row],[Column3]])</f>
        <v>31⁄8–8 UN 2A</v>
      </c>
      <c r="AA606" s="16">
        <f t="shared" si="157"/>
        <v>2.5999999999999999E-3</v>
      </c>
      <c r="AB606" s="16">
        <f t="shared" si="158"/>
        <v>3.1223999999999998</v>
      </c>
      <c r="AC606" s="16">
        <f t="shared" si="159"/>
        <v>3.1074000000000002</v>
      </c>
      <c r="AD606" s="16" t="str">
        <f t="shared" si="160"/>
        <v>—</v>
      </c>
      <c r="AE606" s="16">
        <f t="shared" si="161"/>
        <v>3.0411999999999999</v>
      </c>
      <c r="AF606" s="16">
        <f t="shared" si="162"/>
        <v>3.0326</v>
      </c>
      <c r="AG606" s="16">
        <f t="shared" si="163"/>
        <v>2.9735999999999998</v>
      </c>
      <c r="AH606" s="16" t="str">
        <f t="shared" si="164"/>
        <v>2B</v>
      </c>
      <c r="AI606" s="16">
        <f t="shared" si="165"/>
        <v>2.99</v>
      </c>
      <c r="AJ606" s="16">
        <f t="shared" si="166"/>
        <v>3.0150000000000001</v>
      </c>
      <c r="AK606" s="16">
        <f t="shared" si="167"/>
        <v>3.0438000000000001</v>
      </c>
      <c r="AL606" s="16">
        <f t="shared" si="168"/>
        <v>3.0550000000000002</v>
      </c>
      <c r="AM606" s="16">
        <f t="shared" si="169"/>
        <v>3.125</v>
      </c>
      <c r="AR606" s="17"/>
      <c r="AS606" s="77"/>
    </row>
    <row r="607" spans="3:45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170"/>
        <v>0</v>
      </c>
      <c r="U607" s="16">
        <f t="shared" si="170"/>
        <v>0</v>
      </c>
      <c r="W607" s="16" t="str">
        <f t="shared" si="154"/>
        <v>31⁄8–8</v>
      </c>
      <c r="X607" s="16" t="str">
        <f t="shared" si="155"/>
        <v>UN</v>
      </c>
      <c r="Y607" s="16" t="str">
        <f t="shared" si="156"/>
        <v>3A</v>
      </c>
      <c r="Z607" s="16" t="str">
        <f>CONCATENATE(Table69[[#This Row],[Column1]]," ",Table69[[#This Row],[Column2]]," ",Table69[[#This Row],[Column3]])</f>
        <v>31⁄8–8 UN 3A</v>
      </c>
      <c r="AA607" s="16">
        <f t="shared" si="157"/>
        <v>0</v>
      </c>
      <c r="AB607" s="16">
        <f t="shared" si="158"/>
        <v>3.125</v>
      </c>
      <c r="AC607" s="16">
        <f t="shared" si="159"/>
        <v>3.11</v>
      </c>
      <c r="AD607" s="16" t="str">
        <f t="shared" si="160"/>
        <v>—</v>
      </c>
      <c r="AE607" s="16">
        <f t="shared" si="161"/>
        <v>3.0438000000000001</v>
      </c>
      <c r="AF607" s="16">
        <f t="shared" si="162"/>
        <v>3.0373999999999999</v>
      </c>
      <c r="AG607" s="16">
        <f t="shared" si="163"/>
        <v>2.9762</v>
      </c>
      <c r="AH607" s="16" t="str">
        <f t="shared" si="164"/>
        <v>3B</v>
      </c>
      <c r="AI607" s="16">
        <f t="shared" si="165"/>
        <v>2.99</v>
      </c>
      <c r="AJ607" s="16">
        <f t="shared" si="166"/>
        <v>3.0047000000000001</v>
      </c>
      <c r="AK607" s="16">
        <f t="shared" si="167"/>
        <v>3.0438000000000001</v>
      </c>
      <c r="AL607" s="16">
        <f t="shared" si="168"/>
        <v>3.0522</v>
      </c>
      <c r="AM607" s="16">
        <f t="shared" si="169"/>
        <v>3.125</v>
      </c>
      <c r="AR607" s="17"/>
      <c r="AS607" s="77"/>
    </row>
    <row r="608" spans="3:45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170"/>
        <v>31⁄8–12</v>
      </c>
      <c r="U608" s="16" t="str">
        <f t="shared" si="170"/>
        <v>UN</v>
      </c>
      <c r="W608" s="16" t="str">
        <f t="shared" si="154"/>
        <v>31⁄8–12</v>
      </c>
      <c r="X608" s="16" t="str">
        <f t="shared" si="155"/>
        <v>UN</v>
      </c>
      <c r="Y608" s="16" t="str">
        <f t="shared" si="156"/>
        <v>2A</v>
      </c>
      <c r="Z608" s="16" t="str">
        <f>CONCATENATE(Table69[[#This Row],[Column1]]," ",Table69[[#This Row],[Column2]]," ",Table69[[#This Row],[Column3]])</f>
        <v>31⁄8–12 UN 2A</v>
      </c>
      <c r="AA608" s="16">
        <f t="shared" si="157"/>
        <v>1.9E-3</v>
      </c>
      <c r="AB608" s="16">
        <f t="shared" si="158"/>
        <v>3.1231</v>
      </c>
      <c r="AC608" s="16">
        <f t="shared" si="159"/>
        <v>3.1116999999999999</v>
      </c>
      <c r="AD608" s="16" t="str">
        <f t="shared" si="160"/>
        <v>—</v>
      </c>
      <c r="AE608" s="16">
        <f t="shared" si="161"/>
        <v>3.069</v>
      </c>
      <c r="AF608" s="16">
        <f t="shared" si="162"/>
        <v>3.0627</v>
      </c>
      <c r="AG608" s="16">
        <f t="shared" si="163"/>
        <v>3.0238999999999998</v>
      </c>
      <c r="AH608" s="16" t="str">
        <f t="shared" si="164"/>
        <v>2B</v>
      </c>
      <c r="AI608" s="16">
        <f t="shared" si="165"/>
        <v>3.0350000000000001</v>
      </c>
      <c r="AJ608" s="16">
        <f t="shared" si="166"/>
        <v>3.0529999999999999</v>
      </c>
      <c r="AK608" s="16">
        <f t="shared" si="167"/>
        <v>3.0709</v>
      </c>
      <c r="AL608" s="16">
        <f t="shared" si="168"/>
        <v>3.0790999999999999</v>
      </c>
      <c r="AM608" s="16">
        <f t="shared" si="169"/>
        <v>3.125</v>
      </c>
      <c r="AR608" s="17"/>
      <c r="AS608" s="77"/>
    </row>
    <row r="609" spans="3:45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170"/>
        <v>0</v>
      </c>
      <c r="U609" s="16">
        <f t="shared" si="170"/>
        <v>0</v>
      </c>
      <c r="W609" s="16" t="str">
        <f t="shared" si="154"/>
        <v>31⁄8–12</v>
      </c>
      <c r="X609" s="16" t="str">
        <f t="shared" si="155"/>
        <v>UN</v>
      </c>
      <c r="Y609" s="16" t="str">
        <f t="shared" si="156"/>
        <v>3A</v>
      </c>
      <c r="Z609" s="16" t="str">
        <f>CONCATENATE(Table69[[#This Row],[Column1]]," ",Table69[[#This Row],[Column2]]," ",Table69[[#This Row],[Column3]])</f>
        <v>31⁄8–12 UN 3A</v>
      </c>
      <c r="AA609" s="16">
        <f t="shared" si="157"/>
        <v>0</v>
      </c>
      <c r="AB609" s="16">
        <f t="shared" si="158"/>
        <v>3.125</v>
      </c>
      <c r="AC609" s="16">
        <f t="shared" si="159"/>
        <v>3.1135999999999999</v>
      </c>
      <c r="AD609" s="16" t="str">
        <f t="shared" si="160"/>
        <v>—</v>
      </c>
      <c r="AE609" s="16">
        <f t="shared" si="161"/>
        <v>3.0709</v>
      </c>
      <c r="AF609" s="16">
        <f t="shared" si="162"/>
        <v>3.0661999999999998</v>
      </c>
      <c r="AG609" s="16">
        <f t="shared" si="163"/>
        <v>3.0257999999999998</v>
      </c>
      <c r="AH609" s="16" t="str">
        <f t="shared" si="164"/>
        <v>3B</v>
      </c>
      <c r="AI609" s="16">
        <f t="shared" si="165"/>
        <v>3.0350000000000001</v>
      </c>
      <c r="AJ609" s="16">
        <f t="shared" si="166"/>
        <v>3.0448</v>
      </c>
      <c r="AK609" s="16">
        <f t="shared" si="167"/>
        <v>3.0709</v>
      </c>
      <c r="AL609" s="16">
        <f t="shared" si="168"/>
        <v>3.0771000000000002</v>
      </c>
      <c r="AM609" s="16">
        <f t="shared" si="169"/>
        <v>3.125</v>
      </c>
      <c r="AR609" s="17"/>
      <c r="AS609" s="77"/>
    </row>
    <row r="610" spans="3:45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170"/>
        <v>31⁄8–16</v>
      </c>
      <c r="U610" s="16" t="str">
        <f t="shared" si="170"/>
        <v>UN</v>
      </c>
      <c r="W610" s="16" t="str">
        <f t="shared" si="154"/>
        <v>31⁄8–16</v>
      </c>
      <c r="X610" s="16" t="str">
        <f t="shared" si="155"/>
        <v>UN</v>
      </c>
      <c r="Y610" s="16" t="str">
        <f t="shared" si="156"/>
        <v>2A</v>
      </c>
      <c r="Z610" s="16" t="str">
        <f>CONCATENATE(Table69[[#This Row],[Column1]]," ",Table69[[#This Row],[Column2]]," ",Table69[[#This Row],[Column3]])</f>
        <v>31⁄8–16 UN 2A</v>
      </c>
      <c r="AA610" s="16">
        <f t="shared" si="157"/>
        <v>1.6999999999999999E-3</v>
      </c>
      <c r="AB610" s="16">
        <f t="shared" si="158"/>
        <v>3.1233</v>
      </c>
      <c r="AC610" s="16">
        <f t="shared" si="159"/>
        <v>3.1139000000000001</v>
      </c>
      <c r="AD610" s="16" t="str">
        <f t="shared" si="160"/>
        <v>—</v>
      </c>
      <c r="AE610" s="16">
        <f t="shared" si="161"/>
        <v>3.0827</v>
      </c>
      <c r="AF610" s="16">
        <f t="shared" si="162"/>
        <v>3.0771000000000002</v>
      </c>
      <c r="AG610" s="16">
        <f t="shared" si="163"/>
        <v>3.0488</v>
      </c>
      <c r="AH610" s="16" t="str">
        <f t="shared" si="164"/>
        <v>2B</v>
      </c>
      <c r="AI610" s="16">
        <f t="shared" si="165"/>
        <v>3.0569999999999999</v>
      </c>
      <c r="AJ610" s="16">
        <f t="shared" si="166"/>
        <v>3.0710000000000002</v>
      </c>
      <c r="AK610" s="16">
        <f t="shared" si="167"/>
        <v>3.0844</v>
      </c>
      <c r="AL610" s="16">
        <f t="shared" si="168"/>
        <v>3.0916999999999999</v>
      </c>
      <c r="AM610" s="16">
        <f t="shared" si="169"/>
        <v>3.125</v>
      </c>
      <c r="AR610" s="17"/>
      <c r="AS610" s="77"/>
    </row>
    <row r="611" spans="3:45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170"/>
        <v>0</v>
      </c>
      <c r="U611" s="16">
        <f t="shared" si="170"/>
        <v>0</v>
      </c>
      <c r="W611" s="16" t="str">
        <f t="shared" si="154"/>
        <v>31⁄8–16</v>
      </c>
      <c r="X611" s="16" t="str">
        <f t="shared" si="155"/>
        <v>UN</v>
      </c>
      <c r="Y611" s="16" t="str">
        <f t="shared" si="156"/>
        <v>3A</v>
      </c>
      <c r="Z611" s="16" t="str">
        <f>CONCATENATE(Table69[[#This Row],[Column1]]," ",Table69[[#This Row],[Column2]]," ",Table69[[#This Row],[Column3]])</f>
        <v>31⁄8–16 UN 3A</v>
      </c>
      <c r="AA611" s="16">
        <f t="shared" si="157"/>
        <v>0</v>
      </c>
      <c r="AB611" s="16">
        <f t="shared" si="158"/>
        <v>3.125</v>
      </c>
      <c r="AC611" s="16">
        <f t="shared" si="159"/>
        <v>3.1156000000000001</v>
      </c>
      <c r="AD611" s="16" t="str">
        <f t="shared" si="160"/>
        <v>—</v>
      </c>
      <c r="AE611" s="16">
        <f t="shared" si="161"/>
        <v>3.0844</v>
      </c>
      <c r="AF611" s="16">
        <f t="shared" si="162"/>
        <v>3.0802</v>
      </c>
      <c r="AG611" s="16">
        <f t="shared" si="163"/>
        <v>3.0505</v>
      </c>
      <c r="AH611" s="16" t="str">
        <f t="shared" si="164"/>
        <v>3B</v>
      </c>
      <c r="AI611" s="16">
        <f t="shared" si="165"/>
        <v>3.0569999999999999</v>
      </c>
      <c r="AJ611" s="16">
        <f t="shared" si="166"/>
        <v>3.0657999999999999</v>
      </c>
      <c r="AK611" s="16">
        <f t="shared" si="167"/>
        <v>3.0844</v>
      </c>
      <c r="AL611" s="16">
        <f t="shared" si="168"/>
        <v>3.0899000000000001</v>
      </c>
      <c r="AM611" s="16">
        <f t="shared" si="169"/>
        <v>3.125</v>
      </c>
      <c r="AR611" s="17"/>
      <c r="AS611" s="77"/>
    </row>
    <row r="612" spans="3:45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170"/>
        <v>31⁄4–4</v>
      </c>
      <c r="U612" s="16" t="str">
        <f t="shared" si="170"/>
        <v>UNC</v>
      </c>
      <c r="W612" s="16" t="str">
        <f t="shared" si="154"/>
        <v>31⁄4–4</v>
      </c>
      <c r="X612" s="16" t="str">
        <f t="shared" si="155"/>
        <v>UNC</v>
      </c>
      <c r="Y612" s="16" t="str">
        <f t="shared" si="156"/>
        <v>1A</v>
      </c>
      <c r="Z612" s="16" t="str">
        <f>CONCATENATE(Table69[[#This Row],[Column1]]," ",Table69[[#This Row],[Column2]]," ",Table69[[#This Row],[Column3]])</f>
        <v>31⁄4–4 UNC 1A</v>
      </c>
      <c r="AA612" s="16">
        <f t="shared" si="157"/>
        <v>3.3E-3</v>
      </c>
      <c r="AB612" s="16">
        <f t="shared" si="158"/>
        <v>3.2467000000000001</v>
      </c>
      <c r="AC612" s="16">
        <f t="shared" si="159"/>
        <v>3.2109999999999999</v>
      </c>
      <c r="AD612" s="16" t="str">
        <f t="shared" si="160"/>
        <v>—</v>
      </c>
      <c r="AE612" s="16">
        <f t="shared" si="161"/>
        <v>3.0842999999999998</v>
      </c>
      <c r="AF612" s="16">
        <f t="shared" si="162"/>
        <v>3.0680000000000001</v>
      </c>
      <c r="AG612" s="16">
        <f t="shared" si="163"/>
        <v>2.9489999999999998</v>
      </c>
      <c r="AH612" s="16" t="str">
        <f t="shared" si="164"/>
        <v>1B</v>
      </c>
      <c r="AI612" s="16">
        <f t="shared" si="165"/>
        <v>2.9790000000000001</v>
      </c>
      <c r="AJ612" s="16">
        <f t="shared" si="166"/>
        <v>3.0169999999999999</v>
      </c>
      <c r="AK612" s="16">
        <f t="shared" si="167"/>
        <v>3.0876000000000001</v>
      </c>
      <c r="AL612" s="16">
        <f t="shared" si="168"/>
        <v>3.1088</v>
      </c>
      <c r="AM612" s="16">
        <f t="shared" si="169"/>
        <v>3.25</v>
      </c>
      <c r="AR612" s="17"/>
      <c r="AS612" s="77"/>
    </row>
    <row r="613" spans="3:45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170"/>
        <v>0</v>
      </c>
      <c r="U613" s="16">
        <f t="shared" si="170"/>
        <v>0</v>
      </c>
      <c r="W613" s="16" t="str">
        <f t="shared" si="154"/>
        <v>31⁄4–4</v>
      </c>
      <c r="X613" s="16" t="str">
        <f t="shared" si="155"/>
        <v>UNC</v>
      </c>
      <c r="Y613" s="16" t="str">
        <f t="shared" si="156"/>
        <v>2A</v>
      </c>
      <c r="Z613" s="16" t="str">
        <f>CONCATENATE(Table69[[#This Row],[Column1]]," ",Table69[[#This Row],[Column2]]," ",Table69[[#This Row],[Column3]])</f>
        <v>31⁄4–4 UNC 2A</v>
      </c>
      <c r="AA613" s="16">
        <f t="shared" si="157"/>
        <v>3.3E-3</v>
      </c>
      <c r="AB613" s="16">
        <f t="shared" si="158"/>
        <v>3.2467000000000001</v>
      </c>
      <c r="AC613" s="16">
        <f t="shared" si="159"/>
        <v>3.2229000000000001</v>
      </c>
      <c r="AD613" s="16">
        <f t="shared" si="160"/>
        <v>3.2109999999999999</v>
      </c>
      <c r="AE613" s="16">
        <f t="shared" si="161"/>
        <v>3.0842999999999998</v>
      </c>
      <c r="AF613" s="16">
        <f t="shared" si="162"/>
        <v>3.0733999999999999</v>
      </c>
      <c r="AG613" s="16">
        <f t="shared" si="163"/>
        <v>2.9489999999999998</v>
      </c>
      <c r="AH613" s="16" t="str">
        <f t="shared" si="164"/>
        <v>2B</v>
      </c>
      <c r="AI613" s="16">
        <f t="shared" si="165"/>
        <v>2.9790000000000001</v>
      </c>
      <c r="AJ613" s="16">
        <f t="shared" si="166"/>
        <v>3.0169999999999999</v>
      </c>
      <c r="AK613" s="16">
        <f t="shared" si="167"/>
        <v>3.0876000000000001</v>
      </c>
      <c r="AL613" s="16">
        <f t="shared" si="168"/>
        <v>3.1017000000000001</v>
      </c>
      <c r="AM613" s="16">
        <f t="shared" si="169"/>
        <v>3.25</v>
      </c>
      <c r="AR613" s="17"/>
      <c r="AS613" s="77"/>
    </row>
    <row r="614" spans="3:45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170"/>
        <v>0</v>
      </c>
      <c r="U614" s="16">
        <f t="shared" si="170"/>
        <v>0</v>
      </c>
      <c r="W614" s="16" t="str">
        <f t="shared" si="154"/>
        <v>31⁄4–4</v>
      </c>
      <c r="X614" s="16" t="str">
        <f t="shared" si="155"/>
        <v>UNC</v>
      </c>
      <c r="Y614" s="16" t="str">
        <f t="shared" si="156"/>
        <v>3A</v>
      </c>
      <c r="Z614" s="16" t="str">
        <f>CONCATENATE(Table69[[#This Row],[Column1]]," ",Table69[[#This Row],[Column2]]," ",Table69[[#This Row],[Column3]])</f>
        <v>31⁄4–4 UNC 3A</v>
      </c>
      <c r="AA614" s="16">
        <f t="shared" si="157"/>
        <v>0</v>
      </c>
      <c r="AB614" s="16">
        <f t="shared" si="158"/>
        <v>3.25</v>
      </c>
      <c r="AC614" s="16">
        <f t="shared" si="159"/>
        <v>3.2262</v>
      </c>
      <c r="AD614" s="16" t="str">
        <f t="shared" si="160"/>
        <v>—</v>
      </c>
      <c r="AE614" s="16">
        <f t="shared" si="161"/>
        <v>3.0876000000000001</v>
      </c>
      <c r="AF614" s="16">
        <f t="shared" si="162"/>
        <v>3.0794000000000001</v>
      </c>
      <c r="AG614" s="16">
        <f t="shared" si="163"/>
        <v>2.9523000000000001</v>
      </c>
      <c r="AH614" s="16" t="str">
        <f t="shared" si="164"/>
        <v>3B</v>
      </c>
      <c r="AI614" s="16">
        <f t="shared" si="165"/>
        <v>2.9790000000000001</v>
      </c>
      <c r="AJ614" s="16">
        <f t="shared" si="166"/>
        <v>3.0093999999999999</v>
      </c>
      <c r="AK614" s="16">
        <f t="shared" si="167"/>
        <v>3.0876000000000001</v>
      </c>
      <c r="AL614" s="16">
        <f t="shared" si="168"/>
        <v>3.0981999999999998</v>
      </c>
      <c r="AM614" s="16">
        <f t="shared" si="169"/>
        <v>3.25</v>
      </c>
      <c r="AR614" s="17"/>
      <c r="AS614" s="77"/>
    </row>
    <row r="615" spans="3:45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170"/>
        <v>31⁄4–6</v>
      </c>
      <c r="U615" s="16" t="str">
        <f t="shared" si="170"/>
        <v>UN</v>
      </c>
      <c r="W615" s="16" t="str">
        <f t="shared" si="154"/>
        <v>31⁄4–6</v>
      </c>
      <c r="X615" s="16" t="str">
        <f t="shared" si="155"/>
        <v>UN</v>
      </c>
      <c r="Y615" s="16" t="str">
        <f t="shared" si="156"/>
        <v>2A</v>
      </c>
      <c r="Z615" s="16" t="str">
        <f>CONCATENATE(Table69[[#This Row],[Column1]]," ",Table69[[#This Row],[Column2]]," ",Table69[[#This Row],[Column3]])</f>
        <v>31⁄4–6 UN 2A</v>
      </c>
      <c r="AA615" s="16">
        <f t="shared" si="157"/>
        <v>2.8E-3</v>
      </c>
      <c r="AB615" s="16">
        <f t="shared" si="158"/>
        <v>3.2471999999999999</v>
      </c>
      <c r="AC615" s="16">
        <f t="shared" si="159"/>
        <v>3.2290000000000001</v>
      </c>
      <c r="AD615" s="16" t="str">
        <f t="shared" si="160"/>
        <v>—</v>
      </c>
      <c r="AE615" s="16">
        <f t="shared" si="161"/>
        <v>3.1389</v>
      </c>
      <c r="AF615" s="16">
        <f t="shared" si="162"/>
        <v>3.1294</v>
      </c>
      <c r="AG615" s="16">
        <f t="shared" si="163"/>
        <v>3.0488</v>
      </c>
      <c r="AH615" s="16" t="str">
        <f t="shared" si="164"/>
        <v>2B</v>
      </c>
      <c r="AI615" s="16">
        <f t="shared" si="165"/>
        <v>3.07</v>
      </c>
      <c r="AJ615" s="16">
        <f t="shared" si="166"/>
        <v>3.1</v>
      </c>
      <c r="AK615" s="16">
        <f t="shared" si="167"/>
        <v>3.1417000000000002</v>
      </c>
      <c r="AL615" s="16">
        <f t="shared" si="168"/>
        <v>3.1539999999999999</v>
      </c>
      <c r="AM615" s="16">
        <f t="shared" si="169"/>
        <v>3.25</v>
      </c>
      <c r="AR615" s="17"/>
      <c r="AS615" s="77"/>
    </row>
    <row r="616" spans="3:45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170"/>
        <v>0</v>
      </c>
      <c r="U616" s="16">
        <f t="shared" si="170"/>
        <v>0</v>
      </c>
      <c r="W616" s="16" t="str">
        <f t="shared" si="154"/>
        <v>31⁄4–6</v>
      </c>
      <c r="X616" s="16" t="str">
        <f t="shared" si="155"/>
        <v>UN</v>
      </c>
      <c r="Y616" s="16" t="str">
        <f t="shared" si="156"/>
        <v>3A</v>
      </c>
      <c r="Z616" s="16" t="str">
        <f>CONCATENATE(Table69[[#This Row],[Column1]]," ",Table69[[#This Row],[Column2]]," ",Table69[[#This Row],[Column3]])</f>
        <v>31⁄4–6 UN 3A</v>
      </c>
      <c r="AA616" s="16">
        <f t="shared" si="157"/>
        <v>0</v>
      </c>
      <c r="AB616" s="16">
        <f t="shared" si="158"/>
        <v>3.25</v>
      </c>
      <c r="AC616" s="16">
        <f t="shared" si="159"/>
        <v>3.2317999999999998</v>
      </c>
      <c r="AD616" s="16" t="str">
        <f t="shared" si="160"/>
        <v>—</v>
      </c>
      <c r="AE616" s="16">
        <f t="shared" si="161"/>
        <v>3.1417000000000002</v>
      </c>
      <c r="AF616" s="16">
        <f t="shared" si="162"/>
        <v>3.1345999999999998</v>
      </c>
      <c r="AG616" s="16">
        <f t="shared" si="163"/>
        <v>3.0516000000000001</v>
      </c>
      <c r="AH616" s="16" t="str">
        <f t="shared" si="164"/>
        <v>3B</v>
      </c>
      <c r="AI616" s="16">
        <f t="shared" si="165"/>
        <v>3.07</v>
      </c>
      <c r="AJ616" s="16">
        <f t="shared" si="166"/>
        <v>3.0895999999999999</v>
      </c>
      <c r="AK616" s="16">
        <f t="shared" si="167"/>
        <v>3.1417000000000002</v>
      </c>
      <c r="AL616" s="16">
        <f t="shared" si="168"/>
        <v>3.1509</v>
      </c>
      <c r="AM616" s="16">
        <f t="shared" si="169"/>
        <v>3.25</v>
      </c>
      <c r="AR616" s="17"/>
      <c r="AS616" s="77"/>
    </row>
    <row r="617" spans="3:45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170"/>
        <v>31⁄4–8</v>
      </c>
      <c r="U617" s="16" t="str">
        <f t="shared" si="170"/>
        <v>UN</v>
      </c>
      <c r="W617" s="16" t="str">
        <f t="shared" si="154"/>
        <v>31⁄4–8</v>
      </c>
      <c r="X617" s="16" t="str">
        <f t="shared" si="155"/>
        <v>UN</v>
      </c>
      <c r="Y617" s="16" t="str">
        <f t="shared" si="156"/>
        <v>2A</v>
      </c>
      <c r="Z617" s="16" t="str">
        <f>CONCATENATE(Table69[[#This Row],[Column1]]," ",Table69[[#This Row],[Column2]]," ",Table69[[#This Row],[Column3]])</f>
        <v>31⁄4–8 UN 2A</v>
      </c>
      <c r="AA617" s="16">
        <f t="shared" si="157"/>
        <v>2.5999999999999999E-3</v>
      </c>
      <c r="AB617" s="16">
        <f t="shared" si="158"/>
        <v>3.2473999999999998</v>
      </c>
      <c r="AC617" s="16">
        <f t="shared" si="159"/>
        <v>3.2324000000000002</v>
      </c>
      <c r="AD617" s="16">
        <f t="shared" si="160"/>
        <v>3.2248999999999999</v>
      </c>
      <c r="AE617" s="16">
        <f t="shared" si="161"/>
        <v>3.1661999999999999</v>
      </c>
      <c r="AF617" s="16">
        <f t="shared" si="162"/>
        <v>3.1575000000000002</v>
      </c>
      <c r="AG617" s="16">
        <f t="shared" si="163"/>
        <v>3.0985999999999998</v>
      </c>
      <c r="AH617" s="16" t="str">
        <f t="shared" si="164"/>
        <v>2B</v>
      </c>
      <c r="AI617" s="16">
        <f t="shared" si="165"/>
        <v>3.1150000000000002</v>
      </c>
      <c r="AJ617" s="16">
        <f t="shared" si="166"/>
        <v>3.14</v>
      </c>
      <c r="AK617" s="16">
        <f t="shared" si="167"/>
        <v>3.1688000000000001</v>
      </c>
      <c r="AL617" s="16">
        <f t="shared" si="168"/>
        <v>3.1800999999999999</v>
      </c>
      <c r="AM617" s="16">
        <f t="shared" si="169"/>
        <v>3.25</v>
      </c>
      <c r="AR617" s="17"/>
      <c r="AS617" s="77"/>
    </row>
    <row r="618" spans="3:45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170"/>
        <v>0</v>
      </c>
      <c r="U618" s="16">
        <f t="shared" si="170"/>
        <v>0</v>
      </c>
      <c r="W618" s="16" t="str">
        <f t="shared" si="154"/>
        <v>31⁄4–8</v>
      </c>
      <c r="X618" s="16" t="str">
        <f t="shared" si="155"/>
        <v>UN</v>
      </c>
      <c r="Y618" s="16" t="str">
        <f t="shared" si="156"/>
        <v>3A</v>
      </c>
      <c r="Z618" s="16" t="str">
        <f>CONCATENATE(Table69[[#This Row],[Column1]]," ",Table69[[#This Row],[Column2]]," ",Table69[[#This Row],[Column3]])</f>
        <v>31⁄4–8 UN 3A</v>
      </c>
      <c r="AA618" s="16">
        <f t="shared" si="157"/>
        <v>0</v>
      </c>
      <c r="AB618" s="16">
        <f t="shared" si="158"/>
        <v>3.25</v>
      </c>
      <c r="AC618" s="16">
        <f t="shared" si="159"/>
        <v>3.2349999999999999</v>
      </c>
      <c r="AD618" s="16" t="str">
        <f t="shared" si="160"/>
        <v>—</v>
      </c>
      <c r="AE618" s="16">
        <f t="shared" si="161"/>
        <v>3.1688000000000001</v>
      </c>
      <c r="AF618" s="16">
        <f t="shared" si="162"/>
        <v>3.1623000000000001</v>
      </c>
      <c r="AG618" s="16">
        <f t="shared" si="163"/>
        <v>3.1012</v>
      </c>
      <c r="AH618" s="16" t="str">
        <f t="shared" si="164"/>
        <v>3B</v>
      </c>
      <c r="AI618" s="16">
        <f t="shared" si="165"/>
        <v>3.1150000000000002</v>
      </c>
      <c r="AJ618" s="16">
        <f t="shared" si="166"/>
        <v>3.1297000000000001</v>
      </c>
      <c r="AK618" s="16">
        <f t="shared" si="167"/>
        <v>3.1688000000000001</v>
      </c>
      <c r="AL618" s="16">
        <f t="shared" si="168"/>
        <v>3.1772999999999998</v>
      </c>
      <c r="AM618" s="16">
        <f t="shared" si="169"/>
        <v>3.25</v>
      </c>
      <c r="AR618" s="17"/>
      <c r="AS618" s="77"/>
    </row>
    <row r="619" spans="3:45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170"/>
        <v>31⁄4–10</v>
      </c>
      <c r="U619" s="16" t="str">
        <f t="shared" si="170"/>
        <v>UNS</v>
      </c>
      <c r="W619" s="16" t="str">
        <f t="shared" si="154"/>
        <v>31⁄4–10</v>
      </c>
      <c r="X619" s="16" t="str">
        <f t="shared" si="155"/>
        <v>UNS</v>
      </c>
      <c r="Y619" s="16" t="str">
        <f t="shared" si="156"/>
        <v>2A</v>
      </c>
      <c r="Z619" s="16" t="str">
        <f>CONCATENATE(Table69[[#This Row],[Column1]]," ",Table69[[#This Row],[Column2]]," ",Table69[[#This Row],[Column3]])</f>
        <v>31⁄4–10 UNS 2A</v>
      </c>
      <c r="AA619" s="16">
        <f t="shared" si="157"/>
        <v>2E-3</v>
      </c>
      <c r="AB619" s="16">
        <f t="shared" si="158"/>
        <v>3.2480000000000002</v>
      </c>
      <c r="AC619" s="16">
        <f t="shared" si="159"/>
        <v>3.2351000000000001</v>
      </c>
      <c r="AD619" s="16" t="str">
        <f t="shared" si="160"/>
        <v>—</v>
      </c>
      <c r="AE619" s="16">
        <f t="shared" si="161"/>
        <v>3.1829999999999998</v>
      </c>
      <c r="AF619" s="16">
        <f t="shared" si="162"/>
        <v>3.1762000000000001</v>
      </c>
      <c r="AG619" s="16">
        <f t="shared" si="163"/>
        <v>3.129</v>
      </c>
      <c r="AH619" s="16" t="str">
        <f t="shared" si="164"/>
        <v>2B</v>
      </c>
      <c r="AI619" s="16">
        <f t="shared" si="165"/>
        <v>3.1419999999999999</v>
      </c>
      <c r="AJ619" s="16">
        <f t="shared" si="166"/>
        <v>3.1629999999999998</v>
      </c>
      <c r="AK619" s="16">
        <f t="shared" si="167"/>
        <v>3.1850000000000001</v>
      </c>
      <c r="AL619" s="16">
        <f t="shared" si="168"/>
        <v>3.1939000000000002</v>
      </c>
      <c r="AM619" s="16">
        <f t="shared" si="169"/>
        <v>3.25</v>
      </c>
      <c r="AR619" s="17"/>
      <c r="AS619" s="77"/>
    </row>
    <row r="620" spans="3:45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170"/>
        <v>31⁄4–12</v>
      </c>
      <c r="U620" s="16" t="str">
        <f t="shared" si="170"/>
        <v>UN</v>
      </c>
      <c r="W620" s="16" t="str">
        <f t="shared" si="154"/>
        <v>31⁄4–12</v>
      </c>
      <c r="X620" s="16" t="str">
        <f t="shared" si="155"/>
        <v>UN</v>
      </c>
      <c r="Y620" s="16" t="str">
        <f t="shared" si="156"/>
        <v>2A</v>
      </c>
      <c r="Z620" s="16" t="str">
        <f>CONCATENATE(Table69[[#This Row],[Column1]]," ",Table69[[#This Row],[Column2]]," ",Table69[[#This Row],[Column3]])</f>
        <v>31⁄4–12 UN 2A</v>
      </c>
      <c r="AA620" s="16">
        <f t="shared" si="157"/>
        <v>1.9E-3</v>
      </c>
      <c r="AB620" s="16">
        <f t="shared" si="158"/>
        <v>3.2481</v>
      </c>
      <c r="AC620" s="16">
        <f t="shared" si="159"/>
        <v>3.2366999999999999</v>
      </c>
      <c r="AD620" s="16" t="str">
        <f t="shared" si="160"/>
        <v>—</v>
      </c>
      <c r="AE620" s="16">
        <f t="shared" si="161"/>
        <v>3.194</v>
      </c>
      <c r="AF620" s="16">
        <f t="shared" si="162"/>
        <v>3.1877</v>
      </c>
      <c r="AG620" s="16">
        <f t="shared" si="163"/>
        <v>3.1488999999999998</v>
      </c>
      <c r="AH620" s="16" t="str">
        <f t="shared" si="164"/>
        <v>2B</v>
      </c>
      <c r="AI620" s="16">
        <f t="shared" si="165"/>
        <v>3.16</v>
      </c>
      <c r="AJ620" s="16">
        <f t="shared" si="166"/>
        <v>3.1779999999999999</v>
      </c>
      <c r="AK620" s="16">
        <f t="shared" si="167"/>
        <v>3.1959</v>
      </c>
      <c r="AL620" s="16">
        <f t="shared" si="168"/>
        <v>3.2040999999999999</v>
      </c>
      <c r="AM620" s="16">
        <f t="shared" si="169"/>
        <v>3.25</v>
      </c>
      <c r="AR620" s="17"/>
      <c r="AS620" s="77"/>
    </row>
    <row r="621" spans="3:45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170"/>
        <v>0</v>
      </c>
      <c r="U621" s="16">
        <f t="shared" si="170"/>
        <v>0</v>
      </c>
      <c r="W621" s="16" t="str">
        <f t="shared" si="154"/>
        <v>31⁄4–12</v>
      </c>
      <c r="X621" s="16" t="str">
        <f t="shared" si="155"/>
        <v>UN</v>
      </c>
      <c r="Y621" s="16" t="str">
        <f t="shared" si="156"/>
        <v>3A</v>
      </c>
      <c r="Z621" s="16" t="str">
        <f>CONCATENATE(Table69[[#This Row],[Column1]]," ",Table69[[#This Row],[Column2]]," ",Table69[[#This Row],[Column3]])</f>
        <v>31⁄4–12 UN 3A</v>
      </c>
      <c r="AA621" s="16">
        <f t="shared" si="157"/>
        <v>0</v>
      </c>
      <c r="AB621" s="16">
        <f t="shared" si="158"/>
        <v>3.25</v>
      </c>
      <c r="AC621" s="16">
        <f t="shared" si="159"/>
        <v>3.2385999999999999</v>
      </c>
      <c r="AD621" s="16" t="str">
        <f t="shared" si="160"/>
        <v>—</v>
      </c>
      <c r="AE621" s="16">
        <f t="shared" si="161"/>
        <v>3.1959</v>
      </c>
      <c r="AF621" s="16">
        <f t="shared" si="162"/>
        <v>3.1911999999999998</v>
      </c>
      <c r="AG621" s="16">
        <f t="shared" si="163"/>
        <v>3.1507999999999998</v>
      </c>
      <c r="AH621" s="16" t="str">
        <f t="shared" si="164"/>
        <v>3B</v>
      </c>
      <c r="AI621" s="16">
        <f t="shared" si="165"/>
        <v>3.16</v>
      </c>
      <c r="AJ621" s="16">
        <f t="shared" si="166"/>
        <v>3.1698</v>
      </c>
      <c r="AK621" s="16">
        <f t="shared" si="167"/>
        <v>3.1959</v>
      </c>
      <c r="AL621" s="16">
        <f t="shared" si="168"/>
        <v>3.2040999999999999</v>
      </c>
      <c r="AM621" s="16">
        <f t="shared" si="169"/>
        <v>3.25</v>
      </c>
      <c r="AR621" s="17"/>
      <c r="AS621" s="77"/>
    </row>
    <row r="622" spans="3:45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170"/>
        <v>31⁄4–14</v>
      </c>
      <c r="U622" s="16" t="str">
        <f t="shared" si="170"/>
        <v>UNS</v>
      </c>
      <c r="W622" s="16" t="str">
        <f t="shared" si="154"/>
        <v>31⁄4–14</v>
      </c>
      <c r="X622" s="16" t="str">
        <f t="shared" si="155"/>
        <v>UNS</v>
      </c>
      <c r="Y622" s="16" t="str">
        <f t="shared" si="156"/>
        <v>2A</v>
      </c>
      <c r="Z622" s="16" t="str">
        <f>CONCATENATE(Table69[[#This Row],[Column1]]," ",Table69[[#This Row],[Column2]]," ",Table69[[#This Row],[Column3]])</f>
        <v>31⁄4–14 UNS 2A</v>
      </c>
      <c r="AA622" s="16">
        <f t="shared" si="157"/>
        <v>1.8E-3</v>
      </c>
      <c r="AB622" s="16">
        <f t="shared" si="158"/>
        <v>3.2482000000000002</v>
      </c>
      <c r="AC622" s="16">
        <f t="shared" si="159"/>
        <v>3.2378999999999998</v>
      </c>
      <c r="AD622" s="16" t="str">
        <f t="shared" si="160"/>
        <v>—</v>
      </c>
      <c r="AE622" s="16">
        <f t="shared" si="161"/>
        <v>3.2018</v>
      </c>
      <c r="AF622" s="16">
        <f t="shared" si="162"/>
        <v>3.1959</v>
      </c>
      <c r="AG622" s="16">
        <f t="shared" si="163"/>
        <v>3.1631999999999998</v>
      </c>
      <c r="AH622" s="16" t="str">
        <f t="shared" si="164"/>
        <v>2B</v>
      </c>
      <c r="AI622" s="16">
        <f t="shared" si="165"/>
        <v>3.173</v>
      </c>
      <c r="AJ622" s="16">
        <f t="shared" si="166"/>
        <v>3.1880000000000002</v>
      </c>
      <c r="AK622" s="16">
        <f t="shared" si="167"/>
        <v>3.2035999999999998</v>
      </c>
      <c r="AL622" s="16">
        <f t="shared" si="168"/>
        <v>3.2113</v>
      </c>
      <c r="AM622" s="16">
        <f t="shared" si="169"/>
        <v>3.25</v>
      </c>
      <c r="AR622" s="17"/>
      <c r="AS622" s="77"/>
    </row>
    <row r="623" spans="3:45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170"/>
        <v>31⁄4–16</v>
      </c>
      <c r="U623" s="16" t="str">
        <f t="shared" si="170"/>
        <v>UN</v>
      </c>
      <c r="W623" s="16" t="str">
        <f t="shared" si="154"/>
        <v>31⁄4–16</v>
      </c>
      <c r="X623" s="16" t="str">
        <f t="shared" si="155"/>
        <v>UN</v>
      </c>
      <c r="Y623" s="16" t="str">
        <f t="shared" si="156"/>
        <v>2A</v>
      </c>
      <c r="Z623" s="16" t="str">
        <f>CONCATENATE(Table69[[#This Row],[Column1]]," ",Table69[[#This Row],[Column2]]," ",Table69[[#This Row],[Column3]])</f>
        <v>31⁄4–16 UN 2A</v>
      </c>
      <c r="AA623" s="16">
        <f t="shared" si="157"/>
        <v>1.6999999999999999E-3</v>
      </c>
      <c r="AB623" s="16">
        <f t="shared" si="158"/>
        <v>3.2483</v>
      </c>
      <c r="AC623" s="16">
        <f t="shared" si="159"/>
        <v>3.2389000000000001</v>
      </c>
      <c r="AD623" s="16" t="str">
        <f t="shared" si="160"/>
        <v>—</v>
      </c>
      <c r="AE623" s="16">
        <f t="shared" si="161"/>
        <v>3.2077</v>
      </c>
      <c r="AF623" s="16">
        <f t="shared" si="162"/>
        <v>3.2021000000000002</v>
      </c>
      <c r="AG623" s="16">
        <f t="shared" si="163"/>
        <v>3.1738</v>
      </c>
      <c r="AH623" s="16" t="str">
        <f t="shared" si="164"/>
        <v>2B</v>
      </c>
      <c r="AI623" s="16">
        <f t="shared" si="165"/>
        <v>3.1819999999999999</v>
      </c>
      <c r="AJ623" s="16">
        <f t="shared" si="166"/>
        <v>3.1960000000000002</v>
      </c>
      <c r="AK623" s="16">
        <f t="shared" si="167"/>
        <v>3.2094</v>
      </c>
      <c r="AL623" s="16">
        <f t="shared" si="168"/>
        <v>3.2166999999999999</v>
      </c>
      <c r="AM623" s="16">
        <f t="shared" si="169"/>
        <v>3.25</v>
      </c>
      <c r="AR623" s="17"/>
      <c r="AS623" s="77"/>
    </row>
    <row r="624" spans="3:45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170"/>
        <v>0</v>
      </c>
      <c r="U624" s="16">
        <f t="shared" si="170"/>
        <v>0</v>
      </c>
      <c r="W624" s="16" t="str">
        <f t="shared" si="154"/>
        <v>31⁄4–16</v>
      </c>
      <c r="X624" s="16" t="str">
        <f t="shared" si="155"/>
        <v>UN</v>
      </c>
      <c r="Y624" s="16" t="str">
        <f t="shared" si="156"/>
        <v>3A</v>
      </c>
      <c r="Z624" s="16" t="str">
        <f>CONCATENATE(Table69[[#This Row],[Column1]]," ",Table69[[#This Row],[Column2]]," ",Table69[[#This Row],[Column3]])</f>
        <v>31⁄4–16 UN 3A</v>
      </c>
      <c r="AA624" s="16">
        <f t="shared" si="157"/>
        <v>0</v>
      </c>
      <c r="AB624" s="16">
        <f t="shared" si="158"/>
        <v>3.25</v>
      </c>
      <c r="AC624" s="16">
        <f t="shared" si="159"/>
        <v>3.2406000000000001</v>
      </c>
      <c r="AD624" s="16" t="str">
        <f t="shared" si="160"/>
        <v>—</v>
      </c>
      <c r="AE624" s="16">
        <f t="shared" si="161"/>
        <v>3.2094</v>
      </c>
      <c r="AF624" s="16">
        <f t="shared" si="162"/>
        <v>3.2052</v>
      </c>
      <c r="AG624" s="16">
        <f t="shared" si="163"/>
        <v>3.1755</v>
      </c>
      <c r="AH624" s="16" t="str">
        <f t="shared" si="164"/>
        <v>3B</v>
      </c>
      <c r="AI624" s="16">
        <f t="shared" si="165"/>
        <v>3.1819999999999999</v>
      </c>
      <c r="AJ624" s="16">
        <f t="shared" si="166"/>
        <v>3.1907999999999999</v>
      </c>
      <c r="AK624" s="16">
        <f t="shared" si="167"/>
        <v>3.2094</v>
      </c>
      <c r="AL624" s="16">
        <f t="shared" si="168"/>
        <v>3.2149000000000001</v>
      </c>
      <c r="AM624" s="16">
        <f t="shared" si="169"/>
        <v>3.25</v>
      </c>
      <c r="AR624" s="17"/>
      <c r="AS624" s="77"/>
    </row>
    <row r="625" spans="3:45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170"/>
        <v>31⁄4–18</v>
      </c>
      <c r="U625" s="16" t="str">
        <f t="shared" si="170"/>
        <v>UNS</v>
      </c>
      <c r="W625" s="16" t="str">
        <f t="shared" si="154"/>
        <v>31⁄4–18</v>
      </c>
      <c r="X625" s="16" t="str">
        <f t="shared" si="155"/>
        <v>UNS</v>
      </c>
      <c r="Y625" s="16" t="str">
        <f t="shared" si="156"/>
        <v>2A</v>
      </c>
      <c r="Z625" s="16" t="str">
        <f>CONCATENATE(Table69[[#This Row],[Column1]]," ",Table69[[#This Row],[Column2]]," ",Table69[[#This Row],[Column3]])</f>
        <v>31⁄4–18 UNS 2A</v>
      </c>
      <c r="AA625" s="16">
        <f t="shared" si="157"/>
        <v>1.6000000000000001E-3</v>
      </c>
      <c r="AB625" s="16">
        <f t="shared" si="158"/>
        <v>3.2484000000000002</v>
      </c>
      <c r="AC625" s="16">
        <f t="shared" si="159"/>
        <v>3.2397</v>
      </c>
      <c r="AD625" s="16" t="str">
        <f t="shared" si="160"/>
        <v>—</v>
      </c>
      <c r="AE625" s="16">
        <f t="shared" si="161"/>
        <v>3.2122999999999999</v>
      </c>
      <c r="AF625" s="16">
        <f t="shared" si="162"/>
        <v>3.2069000000000001</v>
      </c>
      <c r="AG625" s="16">
        <f t="shared" si="163"/>
        <v>3.1823000000000001</v>
      </c>
      <c r="AH625" s="16" t="str">
        <f t="shared" si="164"/>
        <v>2B</v>
      </c>
      <c r="AI625" s="16">
        <f t="shared" si="165"/>
        <v>3.19</v>
      </c>
      <c r="AJ625" s="16">
        <f t="shared" si="166"/>
        <v>3.2029999999999998</v>
      </c>
      <c r="AK625" s="16">
        <f t="shared" si="167"/>
        <v>3.2139000000000002</v>
      </c>
      <c r="AL625" s="16">
        <f t="shared" si="168"/>
        <v>3.2208999999999999</v>
      </c>
      <c r="AM625" s="16">
        <f t="shared" si="169"/>
        <v>3.25</v>
      </c>
      <c r="AR625" s="17"/>
      <c r="AS625" s="77"/>
    </row>
    <row r="626" spans="3:45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170"/>
        <v>33⁄8–6</v>
      </c>
      <c r="U626" s="16" t="str">
        <f t="shared" si="170"/>
        <v>UN</v>
      </c>
      <c r="W626" s="16" t="str">
        <f t="shared" si="154"/>
        <v>33⁄8–6</v>
      </c>
      <c r="X626" s="16" t="str">
        <f t="shared" si="155"/>
        <v>UN</v>
      </c>
      <c r="Y626" s="16" t="str">
        <f t="shared" si="156"/>
        <v>2A</v>
      </c>
      <c r="Z626" s="16" t="str">
        <f>CONCATENATE(Table69[[#This Row],[Column1]]," ",Table69[[#This Row],[Column2]]," ",Table69[[#This Row],[Column3]])</f>
        <v>33⁄8–6 UN 2A</v>
      </c>
      <c r="AA626" s="16">
        <f t="shared" si="157"/>
        <v>2.8999999999999998E-3</v>
      </c>
      <c r="AB626" s="16">
        <f t="shared" si="158"/>
        <v>3.3721000000000001</v>
      </c>
      <c r="AC626" s="16">
        <f t="shared" si="159"/>
        <v>3.3538999999999999</v>
      </c>
      <c r="AD626" s="16" t="str">
        <f t="shared" si="160"/>
        <v>—</v>
      </c>
      <c r="AE626" s="16">
        <f t="shared" si="161"/>
        <v>3.2637999999999998</v>
      </c>
      <c r="AF626" s="16">
        <f t="shared" si="162"/>
        <v>3.2543000000000002</v>
      </c>
      <c r="AG626" s="16">
        <f t="shared" si="163"/>
        <v>3.1737000000000002</v>
      </c>
      <c r="AH626" s="16" t="str">
        <f t="shared" si="164"/>
        <v>2B</v>
      </c>
      <c r="AI626" s="16">
        <f t="shared" si="165"/>
        <v>3.1949999999999998</v>
      </c>
      <c r="AJ626" s="16">
        <f t="shared" si="166"/>
        <v>3.2250000000000001</v>
      </c>
      <c r="AK626" s="16">
        <f t="shared" si="167"/>
        <v>3.2667000000000002</v>
      </c>
      <c r="AL626" s="16">
        <f t="shared" si="168"/>
        <v>3.2791000000000001</v>
      </c>
      <c r="AM626" s="16">
        <f t="shared" si="169"/>
        <v>3.375</v>
      </c>
      <c r="AR626" s="17"/>
      <c r="AS626" s="77"/>
    </row>
    <row r="627" spans="3:45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170"/>
        <v>0</v>
      </c>
      <c r="U627" s="16">
        <f t="shared" si="170"/>
        <v>0</v>
      </c>
      <c r="W627" s="16" t="str">
        <f t="shared" si="154"/>
        <v>33⁄8–6</v>
      </c>
      <c r="X627" s="16" t="str">
        <f t="shared" si="155"/>
        <v>UN</v>
      </c>
      <c r="Y627" s="16" t="str">
        <f t="shared" si="156"/>
        <v>3A</v>
      </c>
      <c r="Z627" s="16" t="str">
        <f>CONCATENATE(Table69[[#This Row],[Column1]]," ",Table69[[#This Row],[Column2]]," ",Table69[[#This Row],[Column3]])</f>
        <v>33⁄8–6 UN 3A</v>
      </c>
      <c r="AA627" s="16">
        <f t="shared" si="157"/>
        <v>0</v>
      </c>
      <c r="AB627" s="16">
        <f t="shared" si="158"/>
        <v>3.375</v>
      </c>
      <c r="AC627" s="16">
        <f t="shared" si="159"/>
        <v>3.3567999999999998</v>
      </c>
      <c r="AD627" s="16" t="str">
        <f t="shared" si="160"/>
        <v>—</v>
      </c>
      <c r="AE627" s="16">
        <f t="shared" si="161"/>
        <v>3.2667000000000002</v>
      </c>
      <c r="AF627" s="16">
        <f t="shared" si="162"/>
        <v>3.2595000000000001</v>
      </c>
      <c r="AG627" s="16">
        <f t="shared" si="163"/>
        <v>3.1766000000000001</v>
      </c>
      <c r="AH627" s="16" t="str">
        <f t="shared" si="164"/>
        <v>3B</v>
      </c>
      <c r="AI627" s="16">
        <f t="shared" si="165"/>
        <v>3.1949999999999998</v>
      </c>
      <c r="AJ627" s="16">
        <f t="shared" si="166"/>
        <v>3.2145999999999999</v>
      </c>
      <c r="AK627" s="16">
        <f t="shared" si="167"/>
        <v>3.2667000000000002</v>
      </c>
      <c r="AL627" s="16">
        <f t="shared" si="168"/>
        <v>3.2759999999999998</v>
      </c>
      <c r="AM627" s="16">
        <f t="shared" si="169"/>
        <v>3.375</v>
      </c>
      <c r="AR627" s="17"/>
      <c r="AS627" s="77"/>
    </row>
    <row r="628" spans="3:45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170"/>
        <v>33⁄8–8</v>
      </c>
      <c r="U628" s="16" t="str">
        <f t="shared" si="170"/>
        <v>UN</v>
      </c>
      <c r="W628" s="16" t="str">
        <f t="shared" si="154"/>
        <v>33⁄8–8</v>
      </c>
      <c r="X628" s="16" t="str">
        <f t="shared" si="155"/>
        <v>UN</v>
      </c>
      <c r="Y628" s="16" t="str">
        <f t="shared" si="156"/>
        <v>2A</v>
      </c>
      <c r="Z628" s="16" t="str">
        <f>CONCATENATE(Table69[[#This Row],[Column1]]," ",Table69[[#This Row],[Column2]]," ",Table69[[#This Row],[Column3]])</f>
        <v>33⁄8–8 UN 2A</v>
      </c>
      <c r="AA628" s="16">
        <f t="shared" si="157"/>
        <v>2.5999999999999999E-3</v>
      </c>
      <c r="AB628" s="16">
        <f t="shared" si="158"/>
        <v>3.3723999999999998</v>
      </c>
      <c r="AC628" s="16">
        <f t="shared" si="159"/>
        <v>3.3574000000000002</v>
      </c>
      <c r="AD628" s="16" t="str">
        <f t="shared" si="160"/>
        <v>—</v>
      </c>
      <c r="AE628" s="16">
        <f t="shared" si="161"/>
        <v>3.2911999999999999</v>
      </c>
      <c r="AF628" s="16">
        <f t="shared" si="162"/>
        <v>3.2824</v>
      </c>
      <c r="AG628" s="16">
        <f t="shared" si="163"/>
        <v>3.2235999999999998</v>
      </c>
      <c r="AH628" s="16" t="str">
        <f t="shared" si="164"/>
        <v>2B</v>
      </c>
      <c r="AI628" s="16">
        <f t="shared" si="165"/>
        <v>3.24</v>
      </c>
      <c r="AJ628" s="16">
        <f t="shared" si="166"/>
        <v>3.2650000000000001</v>
      </c>
      <c r="AK628" s="16">
        <f t="shared" si="167"/>
        <v>3.2938000000000001</v>
      </c>
      <c r="AL628" s="16">
        <f t="shared" si="168"/>
        <v>3.3052000000000001</v>
      </c>
      <c r="AM628" s="16">
        <f t="shared" si="169"/>
        <v>3.375</v>
      </c>
      <c r="AR628" s="17"/>
      <c r="AS628" s="77"/>
    </row>
    <row r="629" spans="3:45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170"/>
        <v>0</v>
      </c>
      <c r="U629" s="16">
        <f t="shared" si="170"/>
        <v>0</v>
      </c>
      <c r="W629" s="16" t="str">
        <f t="shared" si="154"/>
        <v>33⁄8–8</v>
      </c>
      <c r="X629" s="16" t="str">
        <f t="shared" si="155"/>
        <v>UN</v>
      </c>
      <c r="Y629" s="16" t="str">
        <f t="shared" si="156"/>
        <v>3A</v>
      </c>
      <c r="Z629" s="16" t="str">
        <f>CONCATENATE(Table69[[#This Row],[Column1]]," ",Table69[[#This Row],[Column2]]," ",Table69[[#This Row],[Column3]])</f>
        <v>33⁄8–8 UN 3A</v>
      </c>
      <c r="AA629" s="16">
        <f t="shared" si="157"/>
        <v>0</v>
      </c>
      <c r="AB629" s="16">
        <f t="shared" si="158"/>
        <v>3.375</v>
      </c>
      <c r="AC629" s="16">
        <f t="shared" si="159"/>
        <v>3.36</v>
      </c>
      <c r="AD629" s="16" t="str">
        <f t="shared" si="160"/>
        <v>—</v>
      </c>
      <c r="AE629" s="16">
        <f t="shared" si="161"/>
        <v>3.2938000000000001</v>
      </c>
      <c r="AF629" s="16">
        <f t="shared" si="162"/>
        <v>3.2871999999999999</v>
      </c>
      <c r="AG629" s="16">
        <f t="shared" si="163"/>
        <v>3.2262</v>
      </c>
      <c r="AH629" s="16" t="str">
        <f t="shared" si="164"/>
        <v>3B</v>
      </c>
      <c r="AI629" s="16">
        <f t="shared" si="165"/>
        <v>3.24</v>
      </c>
      <c r="AJ629" s="16">
        <f t="shared" si="166"/>
        <v>3.2547000000000001</v>
      </c>
      <c r="AK629" s="16">
        <f t="shared" si="167"/>
        <v>3.2938000000000001</v>
      </c>
      <c r="AL629" s="16">
        <f t="shared" si="168"/>
        <v>3.3022999999999998</v>
      </c>
      <c r="AM629" s="16">
        <f t="shared" si="169"/>
        <v>3.375</v>
      </c>
      <c r="AR629" s="17"/>
      <c r="AS629" s="77"/>
    </row>
    <row r="630" spans="3:45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170"/>
        <v>33⁄8–12</v>
      </c>
      <c r="U630" s="16" t="str">
        <f t="shared" si="170"/>
        <v>UN</v>
      </c>
      <c r="W630" s="16" t="str">
        <f t="shared" si="154"/>
        <v>33⁄8–12</v>
      </c>
      <c r="X630" s="16" t="str">
        <f t="shared" si="155"/>
        <v>UN</v>
      </c>
      <c r="Y630" s="16" t="str">
        <f t="shared" si="156"/>
        <v>2A</v>
      </c>
      <c r="Z630" s="16" t="str">
        <f>CONCATENATE(Table69[[#This Row],[Column1]]," ",Table69[[#This Row],[Column2]]," ",Table69[[#This Row],[Column3]])</f>
        <v>33⁄8–12 UN 2A</v>
      </c>
      <c r="AA630" s="16">
        <f t="shared" si="157"/>
        <v>1.9E-3</v>
      </c>
      <c r="AB630" s="16">
        <f t="shared" si="158"/>
        <v>3.3731</v>
      </c>
      <c r="AC630" s="16">
        <f t="shared" si="159"/>
        <v>3.3616999999999999</v>
      </c>
      <c r="AD630" s="16" t="str">
        <f t="shared" si="160"/>
        <v>—</v>
      </c>
      <c r="AE630" s="16">
        <f t="shared" si="161"/>
        <v>3.319</v>
      </c>
      <c r="AF630" s="16">
        <f t="shared" si="162"/>
        <v>3.3126000000000002</v>
      </c>
      <c r="AG630" s="16">
        <f t="shared" si="163"/>
        <v>3.2738999999999998</v>
      </c>
      <c r="AH630" s="16" t="str">
        <f t="shared" si="164"/>
        <v>2B</v>
      </c>
      <c r="AI630" s="16">
        <f t="shared" si="165"/>
        <v>3.2850000000000001</v>
      </c>
      <c r="AJ630" s="16">
        <f t="shared" si="166"/>
        <v>3.3029999999999999</v>
      </c>
      <c r="AK630" s="16">
        <f t="shared" si="167"/>
        <v>3.3209</v>
      </c>
      <c r="AL630" s="16">
        <f t="shared" si="168"/>
        <v>3.3292999999999999</v>
      </c>
      <c r="AM630" s="16">
        <f t="shared" si="169"/>
        <v>3.375</v>
      </c>
      <c r="AR630" s="17"/>
      <c r="AS630" s="77"/>
    </row>
    <row r="631" spans="3:45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170"/>
        <v>0</v>
      </c>
      <c r="U631" s="16">
        <f t="shared" si="170"/>
        <v>0</v>
      </c>
      <c r="W631" s="16" t="str">
        <f t="shared" si="154"/>
        <v>33⁄8–12</v>
      </c>
      <c r="X631" s="16" t="str">
        <f t="shared" si="155"/>
        <v>UN</v>
      </c>
      <c r="Y631" s="16" t="str">
        <f t="shared" si="156"/>
        <v>3A</v>
      </c>
      <c r="Z631" s="16" t="str">
        <f>CONCATENATE(Table69[[#This Row],[Column1]]," ",Table69[[#This Row],[Column2]]," ",Table69[[#This Row],[Column3]])</f>
        <v>33⁄8–12 UN 3A</v>
      </c>
      <c r="AA631" s="16">
        <f t="shared" si="157"/>
        <v>0</v>
      </c>
      <c r="AB631" s="16">
        <f t="shared" si="158"/>
        <v>3.375</v>
      </c>
      <c r="AC631" s="16">
        <f t="shared" si="159"/>
        <v>3.3635999999999999</v>
      </c>
      <c r="AD631" s="16" t="str">
        <f t="shared" si="160"/>
        <v>—</v>
      </c>
      <c r="AE631" s="16">
        <f t="shared" si="161"/>
        <v>3.3209</v>
      </c>
      <c r="AF631" s="16">
        <f t="shared" si="162"/>
        <v>3.3161</v>
      </c>
      <c r="AG631" s="16">
        <f t="shared" si="163"/>
        <v>3.2757999999999998</v>
      </c>
      <c r="AH631" s="16" t="str">
        <f t="shared" si="164"/>
        <v>3B</v>
      </c>
      <c r="AI631" s="16">
        <f t="shared" si="165"/>
        <v>3.2850000000000001</v>
      </c>
      <c r="AJ631" s="16">
        <f t="shared" si="166"/>
        <v>3.2948</v>
      </c>
      <c r="AK631" s="16">
        <f t="shared" si="167"/>
        <v>3.3209</v>
      </c>
      <c r="AL631" s="16">
        <f t="shared" si="168"/>
        <v>3.3271999999999999</v>
      </c>
      <c r="AM631" s="16">
        <f t="shared" si="169"/>
        <v>3.375</v>
      </c>
      <c r="AR631" s="17"/>
      <c r="AS631" s="77"/>
    </row>
    <row r="632" spans="3:45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170"/>
        <v>33⁄8–16</v>
      </c>
      <c r="U632" s="16" t="str">
        <f t="shared" si="170"/>
        <v>UN</v>
      </c>
      <c r="W632" s="16" t="str">
        <f t="shared" si="154"/>
        <v>33⁄8–16</v>
      </c>
      <c r="X632" s="16" t="str">
        <f t="shared" si="155"/>
        <v>UN</v>
      </c>
      <c r="Y632" s="16" t="str">
        <f t="shared" si="156"/>
        <v>2A</v>
      </c>
      <c r="Z632" s="16" t="str">
        <f>CONCATENATE(Table69[[#This Row],[Column1]]," ",Table69[[#This Row],[Column2]]," ",Table69[[#This Row],[Column3]])</f>
        <v>33⁄8–16 UN 2A</v>
      </c>
      <c r="AA632" s="16">
        <f t="shared" si="157"/>
        <v>1.6999999999999999E-3</v>
      </c>
      <c r="AB632" s="16">
        <f t="shared" si="158"/>
        <v>3.3733</v>
      </c>
      <c r="AC632" s="16">
        <f t="shared" si="159"/>
        <v>3.3639000000000001</v>
      </c>
      <c r="AD632" s="16" t="str">
        <f t="shared" si="160"/>
        <v>—</v>
      </c>
      <c r="AE632" s="16">
        <f t="shared" si="161"/>
        <v>3.3327</v>
      </c>
      <c r="AF632" s="16">
        <f t="shared" si="162"/>
        <v>3.3269000000000002</v>
      </c>
      <c r="AG632" s="16">
        <f t="shared" si="163"/>
        <v>3.2988</v>
      </c>
      <c r="AH632" s="16" t="str">
        <f t="shared" si="164"/>
        <v>2B</v>
      </c>
      <c r="AI632" s="16">
        <f t="shared" si="165"/>
        <v>3.3069999999999999</v>
      </c>
      <c r="AJ632" s="16">
        <f t="shared" si="166"/>
        <v>3.3210000000000002</v>
      </c>
      <c r="AK632" s="16">
        <f t="shared" si="167"/>
        <v>3.3344</v>
      </c>
      <c r="AL632" s="16">
        <f t="shared" si="168"/>
        <v>3.3418999999999999</v>
      </c>
      <c r="AM632" s="16">
        <f t="shared" si="169"/>
        <v>3.375</v>
      </c>
      <c r="AR632" s="17"/>
      <c r="AS632" s="77"/>
    </row>
    <row r="633" spans="3:45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170"/>
        <v>0</v>
      </c>
      <c r="U633" s="16">
        <f t="shared" si="170"/>
        <v>0</v>
      </c>
      <c r="W633" s="16" t="str">
        <f t="shared" si="154"/>
        <v>33⁄8–16</v>
      </c>
      <c r="X633" s="16" t="str">
        <f t="shared" si="155"/>
        <v>UN</v>
      </c>
      <c r="Y633" s="16" t="str">
        <f t="shared" si="156"/>
        <v>3A</v>
      </c>
      <c r="Z633" s="16" t="str">
        <f>CONCATENATE(Table69[[#This Row],[Column1]]," ",Table69[[#This Row],[Column2]]," ",Table69[[#This Row],[Column3]])</f>
        <v>33⁄8–16 UN 3A</v>
      </c>
      <c r="AA633" s="16">
        <f t="shared" si="157"/>
        <v>0</v>
      </c>
      <c r="AB633" s="16">
        <f t="shared" si="158"/>
        <v>3.375</v>
      </c>
      <c r="AC633" s="16">
        <f t="shared" si="159"/>
        <v>3.3656000000000001</v>
      </c>
      <c r="AD633" s="16" t="str">
        <f t="shared" si="160"/>
        <v>—</v>
      </c>
      <c r="AE633" s="16">
        <f t="shared" si="161"/>
        <v>3.3344</v>
      </c>
      <c r="AF633" s="16">
        <f t="shared" si="162"/>
        <v>3.3300999999999998</v>
      </c>
      <c r="AG633" s="16">
        <f t="shared" si="163"/>
        <v>3.3005</v>
      </c>
      <c r="AH633" s="16" t="str">
        <f t="shared" si="164"/>
        <v>3B</v>
      </c>
      <c r="AI633" s="16">
        <f t="shared" si="165"/>
        <v>3.3069999999999999</v>
      </c>
      <c r="AJ633" s="16">
        <f t="shared" si="166"/>
        <v>3.3157999999999999</v>
      </c>
      <c r="AK633" s="16">
        <f t="shared" si="167"/>
        <v>3.3344</v>
      </c>
      <c r="AL633" s="16">
        <f t="shared" si="168"/>
        <v>3.34</v>
      </c>
      <c r="AM633" s="16">
        <f t="shared" si="169"/>
        <v>3.375</v>
      </c>
      <c r="AR633" s="17"/>
      <c r="AS633" s="77"/>
    </row>
    <row r="634" spans="3:45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170"/>
        <v>31⁄2–4</v>
      </c>
      <c r="U634" s="16" t="str">
        <f t="shared" si="170"/>
        <v>UNC</v>
      </c>
      <c r="W634" s="16" t="str">
        <f t="shared" si="154"/>
        <v>31⁄2–4</v>
      </c>
      <c r="X634" s="16" t="str">
        <f t="shared" si="155"/>
        <v>UNC</v>
      </c>
      <c r="Y634" s="16" t="str">
        <f t="shared" si="156"/>
        <v>1A</v>
      </c>
      <c r="Z634" s="16" t="str">
        <f>CONCATENATE(Table69[[#This Row],[Column1]]," ",Table69[[#This Row],[Column2]]," ",Table69[[#This Row],[Column3]])</f>
        <v>31⁄2–4 UNC 1A</v>
      </c>
      <c r="AA634" s="16">
        <f t="shared" si="157"/>
        <v>3.3E-3</v>
      </c>
      <c r="AB634" s="16">
        <f t="shared" si="158"/>
        <v>3.4967000000000001</v>
      </c>
      <c r="AC634" s="16">
        <f t="shared" si="159"/>
        <v>3.4609999999999999</v>
      </c>
      <c r="AD634" s="16" t="str">
        <f t="shared" si="160"/>
        <v>—</v>
      </c>
      <c r="AE634" s="16">
        <f t="shared" si="161"/>
        <v>3.3342999999999998</v>
      </c>
      <c r="AF634" s="16">
        <f t="shared" si="162"/>
        <v>3.3176999999999999</v>
      </c>
      <c r="AG634" s="16">
        <f t="shared" si="163"/>
        <v>3.1989999999999998</v>
      </c>
      <c r="AH634" s="16" t="str">
        <f t="shared" si="164"/>
        <v>1B</v>
      </c>
      <c r="AI634" s="16">
        <f t="shared" si="165"/>
        <v>3.2290000000000001</v>
      </c>
      <c r="AJ634" s="16">
        <f t="shared" si="166"/>
        <v>3.2669999999999999</v>
      </c>
      <c r="AK634" s="16">
        <f t="shared" si="167"/>
        <v>3.3376000000000001</v>
      </c>
      <c r="AL634" s="16">
        <f t="shared" si="168"/>
        <v>3.3591000000000002</v>
      </c>
      <c r="AM634" s="16">
        <f t="shared" si="169"/>
        <v>3.5</v>
      </c>
      <c r="AR634" s="17"/>
      <c r="AS634" s="77"/>
    </row>
    <row r="635" spans="3:45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170"/>
        <v>0</v>
      </c>
      <c r="U635" s="16">
        <f t="shared" si="170"/>
        <v>0</v>
      </c>
      <c r="W635" s="16" t="str">
        <f t="shared" si="154"/>
        <v>31⁄2–4</v>
      </c>
      <c r="X635" s="16" t="str">
        <f t="shared" si="155"/>
        <v>UNC</v>
      </c>
      <c r="Y635" s="16" t="str">
        <f t="shared" si="156"/>
        <v>2A</v>
      </c>
      <c r="Z635" s="16" t="str">
        <f>CONCATENATE(Table69[[#This Row],[Column1]]," ",Table69[[#This Row],[Column2]]," ",Table69[[#This Row],[Column3]])</f>
        <v>31⁄2–4 UNC 2A</v>
      </c>
      <c r="AA635" s="16">
        <f t="shared" si="157"/>
        <v>3.3E-3</v>
      </c>
      <c r="AB635" s="16">
        <f t="shared" si="158"/>
        <v>3.4967000000000001</v>
      </c>
      <c r="AC635" s="16">
        <f t="shared" si="159"/>
        <v>3.4729000000000001</v>
      </c>
      <c r="AD635" s="16">
        <f t="shared" si="160"/>
        <v>3.4609999999999999</v>
      </c>
      <c r="AE635" s="16">
        <f t="shared" si="161"/>
        <v>3.3342999999999998</v>
      </c>
      <c r="AF635" s="16">
        <f t="shared" si="162"/>
        <v>3.3233000000000001</v>
      </c>
      <c r="AG635" s="16">
        <f t="shared" si="163"/>
        <v>3.1989999999999998</v>
      </c>
      <c r="AH635" s="16" t="str">
        <f t="shared" si="164"/>
        <v>2B</v>
      </c>
      <c r="AI635" s="16">
        <f t="shared" si="165"/>
        <v>3.2290000000000001</v>
      </c>
      <c r="AJ635" s="16">
        <f t="shared" si="166"/>
        <v>3.2669999999999999</v>
      </c>
      <c r="AK635" s="16">
        <f t="shared" si="167"/>
        <v>3.3376000000000001</v>
      </c>
      <c r="AL635" s="16">
        <f t="shared" si="168"/>
        <v>3.3519000000000001</v>
      </c>
      <c r="AM635" s="16">
        <f t="shared" si="169"/>
        <v>3.5</v>
      </c>
      <c r="AR635" s="17"/>
      <c r="AS635" s="77"/>
    </row>
    <row r="636" spans="3:45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170"/>
        <v>0</v>
      </c>
      <c r="U636" s="16">
        <f t="shared" si="170"/>
        <v>0</v>
      </c>
      <c r="W636" s="16" t="str">
        <f t="shared" si="154"/>
        <v>31⁄2–4</v>
      </c>
      <c r="X636" s="16" t="str">
        <f t="shared" si="155"/>
        <v>UNC</v>
      </c>
      <c r="Y636" s="16" t="str">
        <f t="shared" si="156"/>
        <v>3A</v>
      </c>
      <c r="Z636" s="16" t="str">
        <f>CONCATENATE(Table69[[#This Row],[Column1]]," ",Table69[[#This Row],[Column2]]," ",Table69[[#This Row],[Column3]])</f>
        <v>31⁄2–4 UNC 3A</v>
      </c>
      <c r="AA636" s="16">
        <f t="shared" si="157"/>
        <v>0</v>
      </c>
      <c r="AB636" s="16">
        <f t="shared" si="158"/>
        <v>3.5</v>
      </c>
      <c r="AC636" s="16">
        <f t="shared" si="159"/>
        <v>3.4762</v>
      </c>
      <c r="AD636" s="16" t="str">
        <f t="shared" si="160"/>
        <v>—</v>
      </c>
      <c r="AE636" s="16">
        <f t="shared" si="161"/>
        <v>3.3376000000000001</v>
      </c>
      <c r="AF636" s="16">
        <f t="shared" si="162"/>
        <v>3.3292999999999999</v>
      </c>
      <c r="AG636" s="16">
        <f t="shared" si="163"/>
        <v>3.2023000000000001</v>
      </c>
      <c r="AH636" s="16" t="str">
        <f t="shared" si="164"/>
        <v>3B</v>
      </c>
      <c r="AI636" s="16">
        <f t="shared" si="165"/>
        <v>3.2290000000000001</v>
      </c>
      <c r="AJ636" s="16">
        <f t="shared" si="166"/>
        <v>3.2593999999999999</v>
      </c>
      <c r="AK636" s="16">
        <f t="shared" si="167"/>
        <v>3.3376000000000001</v>
      </c>
      <c r="AL636" s="16">
        <f t="shared" si="168"/>
        <v>3.3483999999999998</v>
      </c>
      <c r="AM636" s="16">
        <f t="shared" si="169"/>
        <v>3.5</v>
      </c>
      <c r="AR636" s="17"/>
      <c r="AS636" s="77"/>
    </row>
    <row r="637" spans="3:45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170"/>
        <v>31⁄2–6</v>
      </c>
      <c r="U637" s="16" t="str">
        <f t="shared" si="170"/>
        <v>UN</v>
      </c>
      <c r="W637" s="16" t="str">
        <f t="shared" si="154"/>
        <v>31⁄2–6</v>
      </c>
      <c r="X637" s="16" t="str">
        <f t="shared" si="155"/>
        <v>UN</v>
      </c>
      <c r="Y637" s="16" t="str">
        <f t="shared" si="156"/>
        <v>2A</v>
      </c>
      <c r="Z637" s="16" t="str">
        <f>CONCATENATE(Table69[[#This Row],[Column1]]," ",Table69[[#This Row],[Column2]]," ",Table69[[#This Row],[Column3]])</f>
        <v>31⁄2–6 UN 2A</v>
      </c>
      <c r="AA637" s="16">
        <f t="shared" si="157"/>
        <v>2.8999999999999998E-3</v>
      </c>
      <c r="AB637" s="16">
        <f t="shared" si="158"/>
        <v>3.4971000000000001</v>
      </c>
      <c r="AC637" s="16">
        <f t="shared" si="159"/>
        <v>3.4788999999999999</v>
      </c>
      <c r="AD637" s="16" t="str">
        <f t="shared" si="160"/>
        <v>—</v>
      </c>
      <c r="AE637" s="16">
        <f t="shared" si="161"/>
        <v>3.3887999999999998</v>
      </c>
      <c r="AF637" s="16">
        <f t="shared" si="162"/>
        <v>3.3792</v>
      </c>
      <c r="AG637" s="16">
        <f t="shared" si="163"/>
        <v>3.2987000000000002</v>
      </c>
      <c r="AH637" s="16" t="str">
        <f t="shared" si="164"/>
        <v>2B</v>
      </c>
      <c r="AI637" s="16">
        <f t="shared" si="165"/>
        <v>3.32</v>
      </c>
      <c r="AJ637" s="16">
        <f t="shared" si="166"/>
        <v>3.35</v>
      </c>
      <c r="AK637" s="16">
        <f t="shared" si="167"/>
        <v>3.3917000000000002</v>
      </c>
      <c r="AL637" s="16">
        <f t="shared" si="168"/>
        <v>3.4041999999999999</v>
      </c>
      <c r="AM637" s="16">
        <f t="shared" si="169"/>
        <v>3.5</v>
      </c>
      <c r="AR637" s="17"/>
      <c r="AS637" s="77"/>
    </row>
    <row r="638" spans="3:45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170"/>
        <v>0</v>
      </c>
      <c r="U638" s="16">
        <f t="shared" si="170"/>
        <v>0</v>
      </c>
      <c r="W638" s="16" t="str">
        <f t="shared" si="154"/>
        <v>31⁄2–6</v>
      </c>
      <c r="X638" s="16" t="str">
        <f t="shared" si="155"/>
        <v>UN</v>
      </c>
      <c r="Y638" s="16" t="str">
        <f t="shared" si="156"/>
        <v>3A</v>
      </c>
      <c r="Z638" s="16" t="str">
        <f>CONCATENATE(Table69[[#This Row],[Column1]]," ",Table69[[#This Row],[Column2]]," ",Table69[[#This Row],[Column3]])</f>
        <v>31⁄2–6 UN 3A</v>
      </c>
      <c r="AA638" s="16">
        <f t="shared" si="157"/>
        <v>0</v>
      </c>
      <c r="AB638" s="16">
        <f t="shared" si="158"/>
        <v>3.5</v>
      </c>
      <c r="AC638" s="16">
        <f t="shared" si="159"/>
        <v>3.4817999999999998</v>
      </c>
      <c r="AD638" s="16" t="str">
        <f t="shared" si="160"/>
        <v>—</v>
      </c>
      <c r="AE638" s="16">
        <f t="shared" si="161"/>
        <v>3.3917000000000002</v>
      </c>
      <c r="AF638" s="16">
        <f t="shared" si="162"/>
        <v>3.3845000000000001</v>
      </c>
      <c r="AG638" s="16">
        <f t="shared" si="163"/>
        <v>3.3016000000000001</v>
      </c>
      <c r="AH638" s="16" t="str">
        <f t="shared" si="164"/>
        <v>3B</v>
      </c>
      <c r="AI638" s="16">
        <f t="shared" si="165"/>
        <v>3.32</v>
      </c>
      <c r="AJ638" s="16">
        <f t="shared" si="166"/>
        <v>3.3395999999999999</v>
      </c>
      <c r="AK638" s="16">
        <f t="shared" si="167"/>
        <v>3.3917000000000002</v>
      </c>
      <c r="AL638" s="16">
        <f t="shared" si="168"/>
        <v>3.4011</v>
      </c>
      <c r="AM638" s="16">
        <f t="shared" si="169"/>
        <v>3.5</v>
      </c>
      <c r="AR638" s="17"/>
      <c r="AS638" s="77"/>
    </row>
    <row r="639" spans="3:45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170"/>
        <v>31⁄2–8</v>
      </c>
      <c r="U639" s="16" t="str">
        <f t="shared" si="170"/>
        <v>UN</v>
      </c>
      <c r="W639" s="16" t="str">
        <f t="shared" si="154"/>
        <v>31⁄2–8</v>
      </c>
      <c r="X639" s="16" t="str">
        <f t="shared" si="155"/>
        <v>UN</v>
      </c>
      <c r="Y639" s="16" t="str">
        <f t="shared" si="156"/>
        <v>2A</v>
      </c>
      <c r="Z639" s="16" t="str">
        <f>CONCATENATE(Table69[[#This Row],[Column1]]," ",Table69[[#This Row],[Column2]]," ",Table69[[#This Row],[Column3]])</f>
        <v>31⁄2–8 UN 2A</v>
      </c>
      <c r="AA639" s="16">
        <f t="shared" si="157"/>
        <v>2.5999999999999999E-3</v>
      </c>
      <c r="AB639" s="16">
        <f t="shared" si="158"/>
        <v>3.4973999999999998</v>
      </c>
      <c r="AC639" s="16">
        <f t="shared" si="159"/>
        <v>3.4824000000000002</v>
      </c>
      <c r="AD639" s="16">
        <f t="shared" si="160"/>
        <v>3.4748999999999999</v>
      </c>
      <c r="AE639" s="16">
        <f t="shared" si="161"/>
        <v>3.4161999999999999</v>
      </c>
      <c r="AF639" s="16">
        <f t="shared" si="162"/>
        <v>3.4074</v>
      </c>
      <c r="AG639" s="16">
        <f t="shared" si="163"/>
        <v>3.3485999999999998</v>
      </c>
      <c r="AH639" s="16" t="str">
        <f t="shared" si="164"/>
        <v>2B</v>
      </c>
      <c r="AI639" s="16">
        <f t="shared" si="165"/>
        <v>3.3650000000000002</v>
      </c>
      <c r="AJ639" s="16">
        <f t="shared" si="166"/>
        <v>3.39</v>
      </c>
      <c r="AK639" s="16">
        <f t="shared" si="167"/>
        <v>3.4188000000000001</v>
      </c>
      <c r="AL639" s="16">
        <f t="shared" si="168"/>
        <v>3.4302999999999999</v>
      </c>
      <c r="AM639" s="16">
        <f t="shared" si="169"/>
        <v>3.5</v>
      </c>
      <c r="AR639" s="17"/>
      <c r="AS639" s="77"/>
    </row>
    <row r="640" spans="3:45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170"/>
        <v>0</v>
      </c>
      <c r="U640" s="16">
        <f t="shared" si="170"/>
        <v>0</v>
      </c>
      <c r="W640" s="16" t="str">
        <f t="shared" si="154"/>
        <v>31⁄2–8</v>
      </c>
      <c r="X640" s="16" t="str">
        <f t="shared" si="155"/>
        <v>UN</v>
      </c>
      <c r="Y640" s="16" t="str">
        <f t="shared" si="156"/>
        <v>3A</v>
      </c>
      <c r="Z640" s="16" t="str">
        <f>CONCATENATE(Table69[[#This Row],[Column1]]," ",Table69[[#This Row],[Column2]]," ",Table69[[#This Row],[Column3]])</f>
        <v>31⁄2–8 UN 3A</v>
      </c>
      <c r="AA640" s="16">
        <f t="shared" si="157"/>
        <v>0</v>
      </c>
      <c r="AB640" s="16">
        <f t="shared" si="158"/>
        <v>3.5</v>
      </c>
      <c r="AC640" s="16">
        <f t="shared" si="159"/>
        <v>3.4849999999999999</v>
      </c>
      <c r="AD640" s="16" t="str">
        <f t="shared" si="160"/>
        <v>—</v>
      </c>
      <c r="AE640" s="16">
        <f t="shared" si="161"/>
        <v>3.4188000000000001</v>
      </c>
      <c r="AF640" s="16">
        <f t="shared" si="162"/>
        <v>3.4121999999999999</v>
      </c>
      <c r="AG640" s="16">
        <f t="shared" si="163"/>
        <v>3.3512</v>
      </c>
      <c r="AH640" s="16" t="str">
        <f t="shared" si="164"/>
        <v>3B</v>
      </c>
      <c r="AI640" s="16">
        <f t="shared" si="165"/>
        <v>3.3650000000000002</v>
      </c>
      <c r="AJ640" s="16">
        <f t="shared" si="166"/>
        <v>3.3797000000000001</v>
      </c>
      <c r="AK640" s="16">
        <f t="shared" si="167"/>
        <v>3.4188000000000001</v>
      </c>
      <c r="AL640" s="16">
        <f t="shared" si="168"/>
        <v>3.4274</v>
      </c>
      <c r="AM640" s="16">
        <f t="shared" si="169"/>
        <v>3.5</v>
      </c>
      <c r="AR640" s="17"/>
      <c r="AS640" s="77"/>
    </row>
    <row r="641" spans="3:45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170"/>
        <v>31⁄2–10</v>
      </c>
      <c r="U641" s="16" t="str">
        <f t="shared" si="170"/>
        <v>UNS</v>
      </c>
      <c r="W641" s="16" t="str">
        <f t="shared" si="154"/>
        <v>31⁄2–10</v>
      </c>
      <c r="X641" s="16" t="str">
        <f t="shared" si="155"/>
        <v>UNS</v>
      </c>
      <c r="Y641" s="16" t="str">
        <f t="shared" si="156"/>
        <v>2A</v>
      </c>
      <c r="Z641" s="16" t="str">
        <f>CONCATENATE(Table69[[#This Row],[Column1]]," ",Table69[[#This Row],[Column2]]," ",Table69[[#This Row],[Column3]])</f>
        <v>31⁄2–10 UNS 2A</v>
      </c>
      <c r="AA641" s="16">
        <f t="shared" si="157"/>
        <v>2.0999999999999999E-3</v>
      </c>
      <c r="AB641" s="16">
        <f t="shared" si="158"/>
        <v>3.4979</v>
      </c>
      <c r="AC641" s="16">
        <f t="shared" si="159"/>
        <v>3.4849999999999999</v>
      </c>
      <c r="AD641" s="16" t="str">
        <f t="shared" si="160"/>
        <v>—</v>
      </c>
      <c r="AE641" s="16">
        <f t="shared" si="161"/>
        <v>3.4329000000000001</v>
      </c>
      <c r="AF641" s="16">
        <f t="shared" si="162"/>
        <v>3.4260000000000002</v>
      </c>
      <c r="AG641" s="16">
        <f t="shared" si="163"/>
        <v>3.3788999999999998</v>
      </c>
      <c r="AH641" s="16" t="str">
        <f t="shared" si="164"/>
        <v>2B</v>
      </c>
      <c r="AI641" s="16">
        <f t="shared" si="165"/>
        <v>3.3919999999999999</v>
      </c>
      <c r="AJ641" s="16">
        <f t="shared" si="166"/>
        <v>3.4129999999999998</v>
      </c>
      <c r="AK641" s="16">
        <f t="shared" si="167"/>
        <v>3.4350000000000001</v>
      </c>
      <c r="AL641" s="16">
        <f t="shared" si="168"/>
        <v>3.444</v>
      </c>
      <c r="AM641" s="16">
        <f t="shared" si="169"/>
        <v>3.5</v>
      </c>
      <c r="AR641" s="17"/>
      <c r="AS641" s="77"/>
    </row>
    <row r="642" spans="3:45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170"/>
        <v>31⁄2–12</v>
      </c>
      <c r="U642" s="16" t="str">
        <f t="shared" si="170"/>
        <v>UN</v>
      </c>
      <c r="W642" s="16" t="str">
        <f t="shared" si="154"/>
        <v>31⁄2–12</v>
      </c>
      <c r="X642" s="16" t="str">
        <f t="shared" si="155"/>
        <v>UN</v>
      </c>
      <c r="Y642" s="16" t="str">
        <f t="shared" si="156"/>
        <v>2A</v>
      </c>
      <c r="Z642" s="16" t="str">
        <f>CONCATENATE(Table69[[#This Row],[Column1]]," ",Table69[[#This Row],[Column2]]," ",Table69[[#This Row],[Column3]])</f>
        <v>31⁄2–12 UN 2A</v>
      </c>
      <c r="AA642" s="16">
        <f t="shared" si="157"/>
        <v>1.9E-3</v>
      </c>
      <c r="AB642" s="16">
        <f t="shared" si="158"/>
        <v>3.4981</v>
      </c>
      <c r="AC642" s="16">
        <f t="shared" si="159"/>
        <v>3.4866999999999999</v>
      </c>
      <c r="AD642" s="16" t="str">
        <f t="shared" si="160"/>
        <v>—</v>
      </c>
      <c r="AE642" s="16">
        <f t="shared" si="161"/>
        <v>3.444</v>
      </c>
      <c r="AF642" s="16">
        <f t="shared" si="162"/>
        <v>3.4376000000000002</v>
      </c>
      <c r="AG642" s="16">
        <f t="shared" si="163"/>
        <v>3.3988999999999998</v>
      </c>
      <c r="AH642" s="16" t="str">
        <f t="shared" si="164"/>
        <v>2B</v>
      </c>
      <c r="AI642" s="16">
        <f t="shared" si="165"/>
        <v>3.41</v>
      </c>
      <c r="AJ642" s="16">
        <f t="shared" si="166"/>
        <v>3.4279999999999999</v>
      </c>
      <c r="AK642" s="16">
        <f t="shared" si="167"/>
        <v>3.4459</v>
      </c>
      <c r="AL642" s="16">
        <f t="shared" si="168"/>
        <v>3.4542999999999999</v>
      </c>
      <c r="AM642" s="16">
        <f t="shared" si="169"/>
        <v>3.5</v>
      </c>
      <c r="AR642" s="17"/>
      <c r="AS642" s="77"/>
    </row>
    <row r="643" spans="3:45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170"/>
        <v>0</v>
      </c>
      <c r="U643" s="16">
        <f t="shared" si="170"/>
        <v>0</v>
      </c>
      <c r="W643" s="16" t="str">
        <f t="shared" si="154"/>
        <v>31⁄2–12</v>
      </c>
      <c r="X643" s="16" t="str">
        <f t="shared" si="155"/>
        <v>UN</v>
      </c>
      <c r="Y643" s="16" t="str">
        <f t="shared" si="156"/>
        <v>3A</v>
      </c>
      <c r="Z643" s="16" t="str">
        <f>CONCATENATE(Table69[[#This Row],[Column1]]," ",Table69[[#This Row],[Column2]]," ",Table69[[#This Row],[Column3]])</f>
        <v>31⁄2–12 UN 3A</v>
      </c>
      <c r="AA643" s="16">
        <f t="shared" si="157"/>
        <v>0</v>
      </c>
      <c r="AB643" s="16">
        <f t="shared" si="158"/>
        <v>3.5</v>
      </c>
      <c r="AC643" s="16">
        <f t="shared" si="159"/>
        <v>3.4885999999999999</v>
      </c>
      <c r="AD643" s="16" t="str">
        <f t="shared" si="160"/>
        <v>—</v>
      </c>
      <c r="AE643" s="16">
        <f t="shared" si="161"/>
        <v>3.4459</v>
      </c>
      <c r="AF643" s="16">
        <f t="shared" si="162"/>
        <v>3.4411</v>
      </c>
      <c r="AG643" s="16">
        <f t="shared" si="163"/>
        <v>3.4007999999999998</v>
      </c>
      <c r="AH643" s="16" t="str">
        <f t="shared" si="164"/>
        <v>3B</v>
      </c>
      <c r="AI643" s="16">
        <f t="shared" si="165"/>
        <v>3.41</v>
      </c>
      <c r="AJ643" s="16">
        <f t="shared" si="166"/>
        <v>3.4198</v>
      </c>
      <c r="AK643" s="16">
        <f t="shared" si="167"/>
        <v>3.4459</v>
      </c>
      <c r="AL643" s="16">
        <f t="shared" si="168"/>
        <v>3.4521999999999999</v>
      </c>
      <c r="AM643" s="16">
        <f t="shared" si="169"/>
        <v>3.5</v>
      </c>
      <c r="AR643" s="17"/>
      <c r="AS643" s="77"/>
    </row>
    <row r="644" spans="3:45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170"/>
        <v>31⁄2–14</v>
      </c>
      <c r="U644" s="16" t="str">
        <f t="shared" si="170"/>
        <v>UNS</v>
      </c>
      <c r="W644" s="16" t="str">
        <f t="shared" ref="W644:W707" si="171">IF(T644=0,IF(T643=0,T642,T643),T644)</f>
        <v>31⁄2–14</v>
      </c>
      <c r="X644" s="16" t="str">
        <f t="shared" ref="X644:X707" si="172">IF(U644=0,IF(U643=0,U642,U643),U644)</f>
        <v>UNS</v>
      </c>
      <c r="Y644" s="16" t="str">
        <f t="shared" ref="Y644:Y707" si="173">IF(OR($C644="1A",$C644="2A",$C644="3A"),C644,E644)</f>
        <v>2A</v>
      </c>
      <c r="Z644" s="16" t="str">
        <f>CONCATENATE(Table69[[#This Row],[Column1]]," ",Table69[[#This Row],[Column2]]," ",Table69[[#This Row],[Column3]])</f>
        <v>31⁄2–14 UNS 2A</v>
      </c>
      <c r="AA644" s="16">
        <f t="shared" ref="AA644:AA707" si="174">IF(OR($C644="1A",$C644="2A",$C644="3A"),D644,F644)</f>
        <v>1.8E-3</v>
      </c>
      <c r="AB644" s="16">
        <f t="shared" ref="AB644:AB707" si="175">IF(OR($C644="1A",$C644="2A",$C644="3A"),E644,G644)</f>
        <v>3.4982000000000002</v>
      </c>
      <c r="AC644" s="16">
        <f t="shared" ref="AC644:AC707" si="176">IF(OR($C644="1A",$C644="2A",$C644="3A"),F644,H644)</f>
        <v>3.4878999999999998</v>
      </c>
      <c r="AD644" s="16" t="str">
        <f t="shared" ref="AD644:AD707" si="177">IF(OR($C644="1A",$C644="2A",$C644="3A"),G644,I644)</f>
        <v>—</v>
      </c>
      <c r="AE644" s="16">
        <f t="shared" ref="AE644:AE707" si="178">IF(OR($C644="1A",$C644="2A",$C644="3A"),H644,J644)</f>
        <v>3.4518</v>
      </c>
      <c r="AF644" s="16">
        <f t="shared" ref="AF644:AF707" si="179">IF(OR($C644="1A",$C644="2A",$C644="3A"),I644,K644)</f>
        <v>3.4457</v>
      </c>
      <c r="AG644" s="16">
        <f t="shared" ref="AG644:AG707" si="180">IF(OR($C644="1A",$C644="2A",$C644="3A"),J644,L644)</f>
        <v>3.4131999999999998</v>
      </c>
      <c r="AH644" s="16" t="str">
        <f t="shared" ref="AH644:AH707" si="181">IF(OR($C644="1A",$C644="2A",$C644="3A"),K644,M644)</f>
        <v>2B</v>
      </c>
      <c r="AI644" s="16">
        <f t="shared" ref="AI644:AI707" si="182">IF(OR($C644="1A",$C644="2A",$C644="3A"),L644,N644)</f>
        <v>3.423</v>
      </c>
      <c r="AJ644" s="16">
        <f t="shared" ref="AJ644:AJ707" si="183">IF(OR($C644="1A",$C644="2A",$C644="3A"),M644,O644)</f>
        <v>3.4380000000000002</v>
      </c>
      <c r="AK644" s="16">
        <f t="shared" ref="AK644:AK707" si="184">IF(OR($C644="1A",$C644="2A",$C644="3A"),N644,P644)</f>
        <v>3.4535999999999998</v>
      </c>
      <c r="AL644" s="16">
        <f t="shared" ref="AL644:AL707" si="185">IF(OR($C644="1A",$C644="2A",$C644="3A"),O644,Q644)</f>
        <v>3.4615</v>
      </c>
      <c r="AM644" s="16">
        <f t="shared" ref="AM644:AM707" si="186">IF(OR($C644="1A",$C644="2A",$C644="3A"),P644,R644)</f>
        <v>3.5</v>
      </c>
      <c r="AR644" s="17"/>
      <c r="AS644" s="77"/>
    </row>
    <row r="645" spans="3:45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ref="T645:U708" si="187">IF(OR($C645="1A",$C645="2A",$C645="3A"),A645,C645)</f>
        <v>31⁄2–16</v>
      </c>
      <c r="U645" s="16" t="str">
        <f t="shared" si="187"/>
        <v>UN</v>
      </c>
      <c r="W645" s="16" t="str">
        <f t="shared" si="171"/>
        <v>31⁄2–16</v>
      </c>
      <c r="X645" s="16" t="str">
        <f t="shared" si="172"/>
        <v>UN</v>
      </c>
      <c r="Y645" s="16" t="str">
        <f t="shared" si="173"/>
        <v>2A</v>
      </c>
      <c r="Z645" s="16" t="str">
        <f>CONCATENATE(Table69[[#This Row],[Column1]]," ",Table69[[#This Row],[Column2]]," ",Table69[[#This Row],[Column3]])</f>
        <v>31⁄2–16 UN 2A</v>
      </c>
      <c r="AA645" s="16">
        <f t="shared" si="174"/>
        <v>1.6999999999999999E-3</v>
      </c>
      <c r="AB645" s="16">
        <f t="shared" si="175"/>
        <v>3.4983</v>
      </c>
      <c r="AC645" s="16">
        <f t="shared" si="176"/>
        <v>3.4889000000000001</v>
      </c>
      <c r="AD645" s="16" t="str">
        <f t="shared" si="177"/>
        <v>—</v>
      </c>
      <c r="AE645" s="16">
        <f t="shared" si="178"/>
        <v>3.4577</v>
      </c>
      <c r="AF645" s="16">
        <f t="shared" si="179"/>
        <v>3.4519000000000002</v>
      </c>
      <c r="AG645" s="16">
        <f t="shared" si="180"/>
        <v>3.4238</v>
      </c>
      <c r="AH645" s="16" t="str">
        <f t="shared" si="181"/>
        <v>2B</v>
      </c>
      <c r="AI645" s="16">
        <f t="shared" si="182"/>
        <v>3.4319999999999999</v>
      </c>
      <c r="AJ645" s="16">
        <f t="shared" si="183"/>
        <v>3.4460000000000002</v>
      </c>
      <c r="AK645" s="16">
        <f t="shared" si="184"/>
        <v>3.4594</v>
      </c>
      <c r="AL645" s="16">
        <f t="shared" si="185"/>
        <v>3.4668999999999999</v>
      </c>
      <c r="AM645" s="16">
        <f t="shared" si="186"/>
        <v>3.5</v>
      </c>
      <c r="AR645" s="17"/>
      <c r="AS645" s="77"/>
    </row>
    <row r="646" spans="3:45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187"/>
        <v>0</v>
      </c>
      <c r="U646" s="16">
        <f t="shared" si="187"/>
        <v>0</v>
      </c>
      <c r="W646" s="16" t="str">
        <f t="shared" si="171"/>
        <v>31⁄2–16</v>
      </c>
      <c r="X646" s="16" t="str">
        <f t="shared" si="172"/>
        <v>UN</v>
      </c>
      <c r="Y646" s="16" t="str">
        <f t="shared" si="173"/>
        <v>3A</v>
      </c>
      <c r="Z646" s="16" t="str">
        <f>CONCATENATE(Table69[[#This Row],[Column1]]," ",Table69[[#This Row],[Column2]]," ",Table69[[#This Row],[Column3]])</f>
        <v>31⁄2–16 UN 3A</v>
      </c>
      <c r="AA646" s="16">
        <f t="shared" si="174"/>
        <v>0</v>
      </c>
      <c r="AB646" s="16">
        <f t="shared" si="175"/>
        <v>3.5</v>
      </c>
      <c r="AC646" s="16">
        <f t="shared" si="176"/>
        <v>3.4906000000000001</v>
      </c>
      <c r="AD646" s="16" t="str">
        <f t="shared" si="177"/>
        <v>—</v>
      </c>
      <c r="AE646" s="16">
        <f t="shared" si="178"/>
        <v>3.4594</v>
      </c>
      <c r="AF646" s="16">
        <f t="shared" si="179"/>
        <v>3.4550999999999998</v>
      </c>
      <c r="AG646" s="16">
        <f t="shared" si="180"/>
        <v>3.4255</v>
      </c>
      <c r="AH646" s="16" t="str">
        <f t="shared" si="181"/>
        <v>3B</v>
      </c>
      <c r="AI646" s="16">
        <f t="shared" si="182"/>
        <v>3.4319999999999999</v>
      </c>
      <c r="AJ646" s="16">
        <f t="shared" si="183"/>
        <v>3.4407999999999999</v>
      </c>
      <c r="AK646" s="16">
        <f t="shared" si="184"/>
        <v>3.4594</v>
      </c>
      <c r="AL646" s="16">
        <f t="shared" si="185"/>
        <v>3.4649999999999999</v>
      </c>
      <c r="AM646" s="16">
        <f t="shared" si="186"/>
        <v>3.5</v>
      </c>
      <c r="AR646" s="17"/>
      <c r="AS646" s="77"/>
    </row>
    <row r="647" spans="3:45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187"/>
        <v>31⁄2–18</v>
      </c>
      <c r="U647" s="16" t="str">
        <f t="shared" si="187"/>
        <v>UNS</v>
      </c>
      <c r="W647" s="16" t="str">
        <f t="shared" si="171"/>
        <v>31⁄2–18</v>
      </c>
      <c r="X647" s="16" t="str">
        <f t="shared" si="172"/>
        <v>UNS</v>
      </c>
      <c r="Y647" s="16" t="str">
        <f t="shared" si="173"/>
        <v>2A</v>
      </c>
      <c r="Z647" s="16" t="str">
        <f>CONCATENATE(Table69[[#This Row],[Column1]]," ",Table69[[#This Row],[Column2]]," ",Table69[[#This Row],[Column3]])</f>
        <v>31⁄2–18 UNS 2A</v>
      </c>
      <c r="AA647" s="16">
        <f t="shared" si="174"/>
        <v>1.6999999999999999E-3</v>
      </c>
      <c r="AB647" s="16">
        <f t="shared" si="175"/>
        <v>3.4983</v>
      </c>
      <c r="AC647" s="16">
        <f t="shared" si="176"/>
        <v>3.4895999999999998</v>
      </c>
      <c r="AD647" s="16" t="str">
        <f t="shared" si="177"/>
        <v>—</v>
      </c>
      <c r="AE647" s="16">
        <f t="shared" si="178"/>
        <v>3.4622000000000002</v>
      </c>
      <c r="AF647" s="16">
        <f t="shared" si="179"/>
        <v>3.4567000000000001</v>
      </c>
      <c r="AG647" s="16">
        <f t="shared" si="180"/>
        <v>3.4321999999999999</v>
      </c>
      <c r="AH647" s="16" t="str">
        <f t="shared" si="181"/>
        <v>2B</v>
      </c>
      <c r="AI647" s="16">
        <f t="shared" si="182"/>
        <v>3.44</v>
      </c>
      <c r="AJ647" s="16">
        <f t="shared" si="183"/>
        <v>3.4529999999999998</v>
      </c>
      <c r="AK647" s="16">
        <f t="shared" si="184"/>
        <v>3.4639000000000002</v>
      </c>
      <c r="AL647" s="16">
        <f t="shared" si="185"/>
        <v>3.4710999999999999</v>
      </c>
      <c r="AM647" s="16">
        <f t="shared" si="186"/>
        <v>3.5</v>
      </c>
      <c r="AR647" s="17"/>
      <c r="AS647" s="77"/>
    </row>
    <row r="648" spans="3:45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187"/>
        <v>35⁄8–6</v>
      </c>
      <c r="U648" s="16" t="str">
        <f t="shared" si="187"/>
        <v>UN</v>
      </c>
      <c r="W648" s="16" t="str">
        <f t="shared" si="171"/>
        <v>35⁄8–6</v>
      </c>
      <c r="X648" s="16" t="str">
        <f t="shared" si="172"/>
        <v>UN</v>
      </c>
      <c r="Y648" s="16" t="str">
        <f t="shared" si="173"/>
        <v>2A</v>
      </c>
      <c r="Z648" s="16" t="str">
        <f>CONCATENATE(Table69[[#This Row],[Column1]]," ",Table69[[#This Row],[Column2]]," ",Table69[[#This Row],[Column3]])</f>
        <v>35⁄8–6 UN 2A</v>
      </c>
      <c r="AA648" s="16">
        <f t="shared" si="174"/>
        <v>2.8999999999999998E-3</v>
      </c>
      <c r="AB648" s="16">
        <f t="shared" si="175"/>
        <v>3.6221000000000001</v>
      </c>
      <c r="AC648" s="16">
        <f t="shared" si="176"/>
        <v>3.6038999999999999</v>
      </c>
      <c r="AD648" s="16" t="str">
        <f t="shared" si="177"/>
        <v>—</v>
      </c>
      <c r="AE648" s="16">
        <f t="shared" si="178"/>
        <v>3.5137999999999998</v>
      </c>
      <c r="AF648" s="16">
        <f t="shared" si="179"/>
        <v>3.5041000000000002</v>
      </c>
      <c r="AG648" s="16">
        <f t="shared" si="180"/>
        <v>3.4237000000000002</v>
      </c>
      <c r="AH648" s="16" t="str">
        <f t="shared" si="181"/>
        <v>2B</v>
      </c>
      <c r="AI648" s="16">
        <f t="shared" si="182"/>
        <v>3.4449999999999998</v>
      </c>
      <c r="AJ648" s="16">
        <f t="shared" si="183"/>
        <v>3.4750000000000001</v>
      </c>
      <c r="AK648" s="16">
        <f t="shared" si="184"/>
        <v>3.5167000000000002</v>
      </c>
      <c r="AL648" s="16">
        <f t="shared" si="185"/>
        <v>3.5293000000000001</v>
      </c>
      <c r="AM648" s="16">
        <f t="shared" si="186"/>
        <v>3.625</v>
      </c>
      <c r="AR648" s="17"/>
      <c r="AS648" s="77"/>
    </row>
    <row r="649" spans="3:45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187"/>
        <v>0</v>
      </c>
      <c r="U649" s="16">
        <f t="shared" si="187"/>
        <v>0</v>
      </c>
      <c r="W649" s="16" t="str">
        <f t="shared" si="171"/>
        <v>35⁄8–6</v>
      </c>
      <c r="X649" s="16" t="str">
        <f t="shared" si="172"/>
        <v>UN</v>
      </c>
      <c r="Y649" s="16" t="str">
        <f t="shared" si="173"/>
        <v>3A</v>
      </c>
      <c r="Z649" s="16" t="str">
        <f>CONCATENATE(Table69[[#This Row],[Column1]]," ",Table69[[#This Row],[Column2]]," ",Table69[[#This Row],[Column3]])</f>
        <v>35⁄8–6 UN 3A</v>
      </c>
      <c r="AA649" s="16">
        <f t="shared" si="174"/>
        <v>0</v>
      </c>
      <c r="AB649" s="16">
        <f t="shared" si="175"/>
        <v>3.625</v>
      </c>
      <c r="AC649" s="16">
        <f t="shared" si="176"/>
        <v>3.6067999999999998</v>
      </c>
      <c r="AD649" s="16" t="str">
        <f t="shared" si="177"/>
        <v>—</v>
      </c>
      <c r="AE649" s="16">
        <f t="shared" si="178"/>
        <v>3.5167000000000002</v>
      </c>
      <c r="AF649" s="16">
        <f t="shared" si="179"/>
        <v>3.5093999999999999</v>
      </c>
      <c r="AG649" s="16">
        <f t="shared" si="180"/>
        <v>3.4266000000000001</v>
      </c>
      <c r="AH649" s="16" t="str">
        <f t="shared" si="181"/>
        <v>3B</v>
      </c>
      <c r="AI649" s="16">
        <f t="shared" si="182"/>
        <v>3.4449999999999998</v>
      </c>
      <c r="AJ649" s="16">
        <f t="shared" si="183"/>
        <v>3.4645999999999999</v>
      </c>
      <c r="AK649" s="16">
        <f t="shared" si="184"/>
        <v>3.5167000000000002</v>
      </c>
      <c r="AL649" s="16">
        <f t="shared" si="185"/>
        <v>3.5261999999999998</v>
      </c>
      <c r="AM649" s="16">
        <f t="shared" si="186"/>
        <v>3.625</v>
      </c>
      <c r="AR649" s="17"/>
      <c r="AS649" s="77"/>
    </row>
    <row r="650" spans="3:45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187"/>
        <v>35⁄8–8</v>
      </c>
      <c r="U650" s="16" t="str">
        <f t="shared" si="187"/>
        <v>UN</v>
      </c>
      <c r="W650" s="16" t="str">
        <f t="shared" si="171"/>
        <v>35⁄8–8</v>
      </c>
      <c r="X650" s="16" t="str">
        <f t="shared" si="172"/>
        <v>UN</v>
      </c>
      <c r="Y650" s="16" t="str">
        <f t="shared" si="173"/>
        <v>2A</v>
      </c>
      <c r="Z650" s="16" t="str">
        <f>CONCATENATE(Table69[[#This Row],[Column1]]," ",Table69[[#This Row],[Column2]]," ",Table69[[#This Row],[Column3]])</f>
        <v>35⁄8–8 UN 2A</v>
      </c>
      <c r="AA650" s="16">
        <f t="shared" si="174"/>
        <v>2.7000000000000001E-3</v>
      </c>
      <c r="AB650" s="16">
        <f t="shared" si="175"/>
        <v>3.6223000000000001</v>
      </c>
      <c r="AC650" s="16">
        <f t="shared" si="176"/>
        <v>3.6073</v>
      </c>
      <c r="AD650" s="16" t="str">
        <f t="shared" si="177"/>
        <v>—</v>
      </c>
      <c r="AE650" s="16">
        <f t="shared" si="178"/>
        <v>3.5411000000000001</v>
      </c>
      <c r="AF650" s="16">
        <f t="shared" si="179"/>
        <v>3.5322</v>
      </c>
      <c r="AG650" s="16">
        <f t="shared" si="180"/>
        <v>3.4735</v>
      </c>
      <c r="AH650" s="16" t="str">
        <f t="shared" si="181"/>
        <v>2B</v>
      </c>
      <c r="AI650" s="16">
        <f t="shared" si="182"/>
        <v>3.49</v>
      </c>
      <c r="AJ650" s="16">
        <f t="shared" si="183"/>
        <v>3.5150000000000001</v>
      </c>
      <c r="AK650" s="16">
        <f t="shared" si="184"/>
        <v>3.5438000000000001</v>
      </c>
      <c r="AL650" s="16">
        <f t="shared" si="185"/>
        <v>3.5554000000000001</v>
      </c>
      <c r="AM650" s="16">
        <f t="shared" si="186"/>
        <v>3.625</v>
      </c>
      <c r="AR650" s="17"/>
      <c r="AS650" s="77"/>
    </row>
    <row r="651" spans="3:45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187"/>
        <v>0</v>
      </c>
      <c r="U651" s="16">
        <f t="shared" si="187"/>
        <v>0</v>
      </c>
      <c r="W651" s="16" t="str">
        <f t="shared" si="171"/>
        <v>35⁄8–8</v>
      </c>
      <c r="X651" s="16" t="str">
        <f t="shared" si="172"/>
        <v>UN</v>
      </c>
      <c r="Y651" s="16" t="str">
        <f t="shared" si="173"/>
        <v>3A</v>
      </c>
      <c r="Z651" s="16" t="str">
        <f>CONCATENATE(Table69[[#This Row],[Column1]]," ",Table69[[#This Row],[Column2]]," ",Table69[[#This Row],[Column3]])</f>
        <v>35⁄8–8 UN 3A</v>
      </c>
      <c r="AA651" s="16">
        <f t="shared" si="174"/>
        <v>0</v>
      </c>
      <c r="AB651" s="16">
        <f t="shared" si="175"/>
        <v>3.625</v>
      </c>
      <c r="AC651" s="16">
        <f t="shared" si="176"/>
        <v>3.61</v>
      </c>
      <c r="AD651" s="16" t="str">
        <f t="shared" si="177"/>
        <v>—</v>
      </c>
      <c r="AE651" s="16">
        <f t="shared" si="178"/>
        <v>3.5438000000000001</v>
      </c>
      <c r="AF651" s="16">
        <f t="shared" si="179"/>
        <v>3.5371000000000001</v>
      </c>
      <c r="AG651" s="16">
        <f t="shared" si="180"/>
        <v>3.4762</v>
      </c>
      <c r="AH651" s="16" t="str">
        <f t="shared" si="181"/>
        <v>3B</v>
      </c>
      <c r="AI651" s="16">
        <f t="shared" si="182"/>
        <v>3.49</v>
      </c>
      <c r="AJ651" s="16">
        <f t="shared" si="183"/>
        <v>3.5047000000000001</v>
      </c>
      <c r="AK651" s="16">
        <f t="shared" si="184"/>
        <v>3.5438000000000001</v>
      </c>
      <c r="AL651" s="16">
        <f t="shared" si="185"/>
        <v>3.5525000000000002</v>
      </c>
      <c r="AM651" s="16">
        <f t="shared" si="186"/>
        <v>3.625</v>
      </c>
      <c r="AR651" s="17"/>
      <c r="AS651" s="77"/>
    </row>
    <row r="652" spans="3:45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187"/>
        <v>35⁄8–12</v>
      </c>
      <c r="U652" s="16" t="str">
        <f t="shared" si="187"/>
        <v>UN</v>
      </c>
      <c r="W652" s="16" t="str">
        <f t="shared" si="171"/>
        <v>35⁄8–12</v>
      </c>
      <c r="X652" s="16" t="str">
        <f t="shared" si="172"/>
        <v>UN</v>
      </c>
      <c r="Y652" s="16" t="str">
        <f t="shared" si="173"/>
        <v>2A</v>
      </c>
      <c r="Z652" s="16" t="str">
        <f>CONCATENATE(Table69[[#This Row],[Column1]]," ",Table69[[#This Row],[Column2]]," ",Table69[[#This Row],[Column3]])</f>
        <v>35⁄8–12 UN 2A</v>
      </c>
      <c r="AA652" s="16">
        <f t="shared" si="174"/>
        <v>1.9E-3</v>
      </c>
      <c r="AB652" s="16">
        <f t="shared" si="175"/>
        <v>3.6231</v>
      </c>
      <c r="AC652" s="16">
        <f t="shared" si="176"/>
        <v>3.6116999999999999</v>
      </c>
      <c r="AD652" s="16" t="str">
        <f t="shared" si="177"/>
        <v>—</v>
      </c>
      <c r="AE652" s="16">
        <f t="shared" si="178"/>
        <v>3.569</v>
      </c>
      <c r="AF652" s="16">
        <f t="shared" si="179"/>
        <v>3.5626000000000002</v>
      </c>
      <c r="AG652" s="16">
        <f t="shared" si="180"/>
        <v>3.5238999999999998</v>
      </c>
      <c r="AH652" s="16" t="str">
        <f t="shared" si="181"/>
        <v>2B</v>
      </c>
      <c r="AI652" s="16">
        <f t="shared" si="182"/>
        <v>3.5350000000000001</v>
      </c>
      <c r="AJ652" s="16">
        <f t="shared" si="183"/>
        <v>3.5529999999999999</v>
      </c>
      <c r="AK652" s="16">
        <f t="shared" si="184"/>
        <v>3.5709</v>
      </c>
      <c r="AL652" s="16">
        <f t="shared" si="185"/>
        <v>3.5792999999999999</v>
      </c>
      <c r="AM652" s="16">
        <f t="shared" si="186"/>
        <v>3.625</v>
      </c>
      <c r="AR652" s="17"/>
      <c r="AS652" s="77"/>
    </row>
    <row r="653" spans="3:45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187"/>
        <v>0</v>
      </c>
      <c r="U653" s="16">
        <f t="shared" si="187"/>
        <v>0</v>
      </c>
      <c r="W653" s="16" t="str">
        <f t="shared" si="171"/>
        <v>35⁄8–12</v>
      </c>
      <c r="X653" s="16" t="str">
        <f t="shared" si="172"/>
        <v>UN</v>
      </c>
      <c r="Y653" s="16" t="str">
        <f t="shared" si="173"/>
        <v>3A</v>
      </c>
      <c r="Z653" s="16" t="str">
        <f>CONCATENATE(Table69[[#This Row],[Column1]]," ",Table69[[#This Row],[Column2]]," ",Table69[[#This Row],[Column3]])</f>
        <v>35⁄8–12 UN 3A</v>
      </c>
      <c r="AA653" s="16">
        <f t="shared" si="174"/>
        <v>0</v>
      </c>
      <c r="AB653" s="16">
        <f t="shared" si="175"/>
        <v>3.625</v>
      </c>
      <c r="AC653" s="16">
        <f t="shared" si="176"/>
        <v>3.6135999999999999</v>
      </c>
      <c r="AD653" s="16" t="str">
        <f t="shared" si="177"/>
        <v>—</v>
      </c>
      <c r="AE653" s="16">
        <f t="shared" si="178"/>
        <v>3.5709</v>
      </c>
      <c r="AF653" s="16">
        <f t="shared" si="179"/>
        <v>3.5661</v>
      </c>
      <c r="AG653" s="16">
        <f t="shared" si="180"/>
        <v>3.5257999999999998</v>
      </c>
      <c r="AH653" s="16" t="str">
        <f t="shared" si="181"/>
        <v>3B</v>
      </c>
      <c r="AI653" s="16">
        <f t="shared" si="182"/>
        <v>3.5350000000000001</v>
      </c>
      <c r="AJ653" s="16">
        <f t="shared" si="183"/>
        <v>3.5448</v>
      </c>
      <c r="AK653" s="16">
        <f t="shared" si="184"/>
        <v>3.5709</v>
      </c>
      <c r="AL653" s="16">
        <f t="shared" si="185"/>
        <v>3.5771999999999999</v>
      </c>
      <c r="AM653" s="16">
        <f t="shared" si="186"/>
        <v>3.625</v>
      </c>
      <c r="AR653" s="17"/>
      <c r="AS653" s="77"/>
    </row>
    <row r="654" spans="3:45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187"/>
        <v>35⁄8–16</v>
      </c>
      <c r="U654" s="16" t="str">
        <f t="shared" si="187"/>
        <v>UN</v>
      </c>
      <c r="W654" s="16" t="str">
        <f t="shared" si="171"/>
        <v>35⁄8–16</v>
      </c>
      <c r="X654" s="16" t="str">
        <f t="shared" si="172"/>
        <v>UN</v>
      </c>
      <c r="Y654" s="16" t="str">
        <f t="shared" si="173"/>
        <v>2A</v>
      </c>
      <c r="Z654" s="16" t="str">
        <f>CONCATENATE(Table69[[#This Row],[Column1]]," ",Table69[[#This Row],[Column2]]," ",Table69[[#This Row],[Column3]])</f>
        <v>35⁄8–16 UN 2A</v>
      </c>
      <c r="AA654" s="16">
        <f t="shared" si="174"/>
        <v>1.6999999999999999E-3</v>
      </c>
      <c r="AB654" s="16">
        <f t="shared" si="175"/>
        <v>3.6233</v>
      </c>
      <c r="AC654" s="16">
        <f t="shared" si="176"/>
        <v>3.6139000000000001</v>
      </c>
      <c r="AD654" s="16" t="str">
        <f t="shared" si="177"/>
        <v>—</v>
      </c>
      <c r="AE654" s="16">
        <f t="shared" si="178"/>
        <v>3.5827</v>
      </c>
      <c r="AF654" s="16">
        <f t="shared" si="179"/>
        <v>3.5769000000000002</v>
      </c>
      <c r="AG654" s="16">
        <f t="shared" si="180"/>
        <v>3.5488</v>
      </c>
      <c r="AH654" s="16" t="str">
        <f t="shared" si="181"/>
        <v>2B</v>
      </c>
      <c r="AI654" s="16">
        <f t="shared" si="182"/>
        <v>3.5569999999999999</v>
      </c>
      <c r="AJ654" s="16">
        <f t="shared" si="183"/>
        <v>3.5710000000000002</v>
      </c>
      <c r="AK654" s="16">
        <f t="shared" si="184"/>
        <v>3.5844</v>
      </c>
      <c r="AL654" s="16">
        <f t="shared" si="185"/>
        <v>3.5918999999999999</v>
      </c>
      <c r="AM654" s="16">
        <f t="shared" si="186"/>
        <v>3.625</v>
      </c>
      <c r="AR654" s="17"/>
      <c r="AS654" s="77"/>
    </row>
    <row r="655" spans="3:45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187"/>
        <v>0</v>
      </c>
      <c r="U655" s="16">
        <f t="shared" si="187"/>
        <v>0</v>
      </c>
      <c r="W655" s="16" t="str">
        <f t="shared" si="171"/>
        <v>35⁄8–16</v>
      </c>
      <c r="X655" s="16" t="str">
        <f t="shared" si="172"/>
        <v>UN</v>
      </c>
      <c r="Y655" s="16" t="str">
        <f t="shared" si="173"/>
        <v>3A</v>
      </c>
      <c r="Z655" s="16" t="str">
        <f>CONCATENATE(Table69[[#This Row],[Column1]]," ",Table69[[#This Row],[Column2]]," ",Table69[[#This Row],[Column3]])</f>
        <v>35⁄8–16 UN 3A</v>
      </c>
      <c r="AA655" s="16">
        <f t="shared" si="174"/>
        <v>0</v>
      </c>
      <c r="AB655" s="16">
        <f t="shared" si="175"/>
        <v>3.625</v>
      </c>
      <c r="AC655" s="16">
        <f t="shared" si="176"/>
        <v>3.6156000000000001</v>
      </c>
      <c r="AD655" s="16" t="str">
        <f t="shared" si="177"/>
        <v>—</v>
      </c>
      <c r="AE655" s="16">
        <f t="shared" si="178"/>
        <v>3.5844</v>
      </c>
      <c r="AF655" s="16">
        <f t="shared" si="179"/>
        <v>3.5800999999999998</v>
      </c>
      <c r="AG655" s="16">
        <f t="shared" si="180"/>
        <v>3.5505</v>
      </c>
      <c r="AH655" s="16" t="str">
        <f t="shared" si="181"/>
        <v>3B</v>
      </c>
      <c r="AI655" s="16">
        <f t="shared" si="182"/>
        <v>3.5569999999999999</v>
      </c>
      <c r="AJ655" s="16">
        <f t="shared" si="183"/>
        <v>3.5657999999999999</v>
      </c>
      <c r="AK655" s="16">
        <f t="shared" si="184"/>
        <v>3.5844</v>
      </c>
      <c r="AL655" s="16">
        <f t="shared" si="185"/>
        <v>3.59</v>
      </c>
      <c r="AM655" s="16">
        <f t="shared" si="186"/>
        <v>3.625</v>
      </c>
      <c r="AR655" s="17"/>
      <c r="AS655" s="77"/>
    </row>
    <row r="656" spans="3:45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187"/>
        <v>33⁄4–4</v>
      </c>
      <c r="U656" s="16" t="str">
        <f t="shared" si="187"/>
        <v>UNC</v>
      </c>
      <c r="W656" s="16" t="str">
        <f t="shared" si="171"/>
        <v>33⁄4–4</v>
      </c>
      <c r="X656" s="16" t="str">
        <f t="shared" si="172"/>
        <v>UNC</v>
      </c>
      <c r="Y656" s="16" t="str">
        <f t="shared" si="173"/>
        <v>1A</v>
      </c>
      <c r="Z656" s="16" t="str">
        <f>CONCATENATE(Table69[[#This Row],[Column1]]," ",Table69[[#This Row],[Column2]]," ",Table69[[#This Row],[Column3]])</f>
        <v>33⁄4–4 UNC 1A</v>
      </c>
      <c r="AA656" s="16">
        <f t="shared" si="174"/>
        <v>3.3999999999999998E-3</v>
      </c>
      <c r="AB656" s="16">
        <f t="shared" si="175"/>
        <v>3.7465999999999999</v>
      </c>
      <c r="AC656" s="16">
        <f t="shared" si="176"/>
        <v>3.7109000000000001</v>
      </c>
      <c r="AD656" s="16" t="str">
        <f t="shared" si="177"/>
        <v>—</v>
      </c>
      <c r="AE656" s="16">
        <f t="shared" si="178"/>
        <v>3.5842000000000001</v>
      </c>
      <c r="AF656" s="16">
        <f t="shared" si="179"/>
        <v>3.5674000000000001</v>
      </c>
      <c r="AG656" s="16">
        <f t="shared" si="180"/>
        <v>3.4489000000000001</v>
      </c>
      <c r="AH656" s="16" t="str">
        <f t="shared" si="181"/>
        <v>1B</v>
      </c>
      <c r="AI656" s="16">
        <f t="shared" si="182"/>
        <v>3.4790000000000001</v>
      </c>
      <c r="AJ656" s="16">
        <f t="shared" si="183"/>
        <v>3.5169999999999999</v>
      </c>
      <c r="AK656" s="16">
        <f t="shared" si="184"/>
        <v>3.5876000000000001</v>
      </c>
      <c r="AL656" s="16">
        <f t="shared" si="185"/>
        <v>3.6093999999999999</v>
      </c>
      <c r="AM656" s="16">
        <f t="shared" si="186"/>
        <v>3.75</v>
      </c>
      <c r="AR656" s="17"/>
      <c r="AS656" s="77"/>
    </row>
    <row r="657" spans="3:45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187"/>
        <v>0</v>
      </c>
      <c r="U657" s="16">
        <f t="shared" si="187"/>
        <v>0</v>
      </c>
      <c r="W657" s="16" t="str">
        <f t="shared" si="171"/>
        <v>33⁄4–4</v>
      </c>
      <c r="X657" s="16" t="str">
        <f t="shared" si="172"/>
        <v>UNC</v>
      </c>
      <c r="Y657" s="16" t="str">
        <f t="shared" si="173"/>
        <v>2A</v>
      </c>
      <c r="Z657" s="16" t="str">
        <f>CONCATENATE(Table69[[#This Row],[Column1]]," ",Table69[[#This Row],[Column2]]," ",Table69[[#This Row],[Column3]])</f>
        <v>33⁄4–4 UNC 2A</v>
      </c>
      <c r="AA657" s="16">
        <f t="shared" si="174"/>
        <v>3.3999999999999998E-3</v>
      </c>
      <c r="AB657" s="16">
        <f t="shared" si="175"/>
        <v>3.7465999999999999</v>
      </c>
      <c r="AC657" s="16">
        <f t="shared" si="176"/>
        <v>3.7227999999999999</v>
      </c>
      <c r="AD657" s="16">
        <f t="shared" si="177"/>
        <v>3.7109000000000001</v>
      </c>
      <c r="AE657" s="16">
        <f t="shared" si="178"/>
        <v>3.5842000000000001</v>
      </c>
      <c r="AF657" s="16">
        <f t="shared" si="179"/>
        <v>3.573</v>
      </c>
      <c r="AG657" s="16">
        <f t="shared" si="180"/>
        <v>3.4489000000000001</v>
      </c>
      <c r="AH657" s="16" t="str">
        <f t="shared" si="181"/>
        <v>2B</v>
      </c>
      <c r="AI657" s="16">
        <f t="shared" si="182"/>
        <v>3.4790000000000001</v>
      </c>
      <c r="AJ657" s="16">
        <f t="shared" si="183"/>
        <v>3.5169999999999999</v>
      </c>
      <c r="AK657" s="16">
        <f t="shared" si="184"/>
        <v>3.5876000000000001</v>
      </c>
      <c r="AL657" s="16">
        <f t="shared" si="185"/>
        <v>3.6021000000000001</v>
      </c>
      <c r="AM657" s="16">
        <f t="shared" si="186"/>
        <v>3.75</v>
      </c>
      <c r="AR657" s="17"/>
      <c r="AS657" s="77"/>
    </row>
    <row r="658" spans="3:45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187"/>
        <v>0</v>
      </c>
      <c r="U658" s="16">
        <f t="shared" si="187"/>
        <v>0</v>
      </c>
      <c r="W658" s="16" t="str">
        <f t="shared" si="171"/>
        <v>33⁄4–4</v>
      </c>
      <c r="X658" s="16" t="str">
        <f t="shared" si="172"/>
        <v>UNC</v>
      </c>
      <c r="Y658" s="16" t="str">
        <f t="shared" si="173"/>
        <v>3A</v>
      </c>
      <c r="Z658" s="16" t="str">
        <f>CONCATENATE(Table69[[#This Row],[Column1]]," ",Table69[[#This Row],[Column2]]," ",Table69[[#This Row],[Column3]])</f>
        <v>33⁄4–4 UNC 3A</v>
      </c>
      <c r="AA658" s="16">
        <f t="shared" si="174"/>
        <v>0</v>
      </c>
      <c r="AB658" s="16">
        <f t="shared" si="175"/>
        <v>3.75</v>
      </c>
      <c r="AC658" s="16">
        <f t="shared" si="176"/>
        <v>3.7262</v>
      </c>
      <c r="AD658" s="16" t="str">
        <f t="shared" si="177"/>
        <v>—</v>
      </c>
      <c r="AE658" s="16">
        <f t="shared" si="178"/>
        <v>3.5876000000000001</v>
      </c>
      <c r="AF658" s="16">
        <f t="shared" si="179"/>
        <v>3.5792000000000002</v>
      </c>
      <c r="AG658" s="16">
        <f t="shared" si="180"/>
        <v>3.4523000000000001</v>
      </c>
      <c r="AH658" s="16" t="str">
        <f t="shared" si="181"/>
        <v>3B</v>
      </c>
      <c r="AI658" s="16">
        <f t="shared" si="182"/>
        <v>3.4790000000000001</v>
      </c>
      <c r="AJ658" s="16">
        <f t="shared" si="183"/>
        <v>3.5093999999999999</v>
      </c>
      <c r="AK658" s="16">
        <f t="shared" si="184"/>
        <v>3.5876000000000001</v>
      </c>
      <c r="AL658" s="16">
        <f t="shared" si="185"/>
        <v>3.5985</v>
      </c>
      <c r="AM658" s="16">
        <f t="shared" si="186"/>
        <v>3.75</v>
      </c>
      <c r="AR658" s="17"/>
      <c r="AS658" s="77"/>
    </row>
    <row r="659" spans="3:45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187"/>
        <v>33⁄4–6</v>
      </c>
      <c r="U659" s="16" t="str">
        <f t="shared" si="187"/>
        <v>UN</v>
      </c>
      <c r="W659" s="16" t="str">
        <f t="shared" si="171"/>
        <v>33⁄4–6</v>
      </c>
      <c r="X659" s="16" t="str">
        <f t="shared" si="172"/>
        <v>UN</v>
      </c>
      <c r="Y659" s="16" t="str">
        <f t="shared" si="173"/>
        <v>2A</v>
      </c>
      <c r="Z659" s="16" t="str">
        <f>CONCATENATE(Table69[[#This Row],[Column1]]," ",Table69[[#This Row],[Column2]]," ",Table69[[#This Row],[Column3]])</f>
        <v>33⁄4–6 UN 2A</v>
      </c>
      <c r="AA659" s="16">
        <f t="shared" si="174"/>
        <v>2.8999999999999998E-3</v>
      </c>
      <c r="AB659" s="16">
        <f t="shared" si="175"/>
        <v>3.7471000000000001</v>
      </c>
      <c r="AC659" s="16">
        <f t="shared" si="176"/>
        <v>3.7288999999999999</v>
      </c>
      <c r="AD659" s="16" t="str">
        <f t="shared" si="177"/>
        <v>—</v>
      </c>
      <c r="AE659" s="16">
        <f t="shared" si="178"/>
        <v>3.6387999999999998</v>
      </c>
      <c r="AF659" s="16">
        <f t="shared" si="179"/>
        <v>3.629</v>
      </c>
      <c r="AG659" s="16">
        <f t="shared" si="180"/>
        <v>3.5487000000000002</v>
      </c>
      <c r="AH659" s="16" t="str">
        <f t="shared" si="181"/>
        <v>2B</v>
      </c>
      <c r="AI659" s="16">
        <f t="shared" si="182"/>
        <v>3.57</v>
      </c>
      <c r="AJ659" s="16">
        <f t="shared" si="183"/>
        <v>3.6</v>
      </c>
      <c r="AK659" s="16">
        <f t="shared" si="184"/>
        <v>3.6417000000000002</v>
      </c>
      <c r="AL659" s="16">
        <f t="shared" si="185"/>
        <v>3.6543999999999999</v>
      </c>
      <c r="AM659" s="16">
        <f t="shared" si="186"/>
        <v>3.75</v>
      </c>
      <c r="AR659" s="17"/>
      <c r="AS659" s="77"/>
    </row>
    <row r="660" spans="3:45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187"/>
        <v>0</v>
      </c>
      <c r="U660" s="16">
        <f t="shared" si="187"/>
        <v>0</v>
      </c>
      <c r="W660" s="16" t="str">
        <f t="shared" si="171"/>
        <v>33⁄4–6</v>
      </c>
      <c r="X660" s="16" t="str">
        <f t="shared" si="172"/>
        <v>UN</v>
      </c>
      <c r="Y660" s="16" t="str">
        <f t="shared" si="173"/>
        <v>3A</v>
      </c>
      <c r="Z660" s="16" t="str">
        <f>CONCATENATE(Table69[[#This Row],[Column1]]," ",Table69[[#This Row],[Column2]]," ",Table69[[#This Row],[Column3]])</f>
        <v>33⁄4–6 UN 3A</v>
      </c>
      <c r="AA660" s="16">
        <f t="shared" si="174"/>
        <v>0</v>
      </c>
      <c r="AB660" s="16">
        <f t="shared" si="175"/>
        <v>3.75</v>
      </c>
      <c r="AC660" s="16">
        <f t="shared" si="176"/>
        <v>3.7317999999999998</v>
      </c>
      <c r="AD660" s="16" t="str">
        <f t="shared" si="177"/>
        <v>—</v>
      </c>
      <c r="AE660" s="16">
        <f t="shared" si="178"/>
        <v>3.6417000000000002</v>
      </c>
      <c r="AF660" s="16">
        <f t="shared" si="179"/>
        <v>3.6343999999999999</v>
      </c>
      <c r="AG660" s="16">
        <f t="shared" si="180"/>
        <v>3.5516000000000001</v>
      </c>
      <c r="AH660" s="16" t="str">
        <f t="shared" si="181"/>
        <v>3B</v>
      </c>
      <c r="AI660" s="16">
        <f t="shared" si="182"/>
        <v>3.57</v>
      </c>
      <c r="AJ660" s="16">
        <f t="shared" si="183"/>
        <v>3.5895999999999999</v>
      </c>
      <c r="AK660" s="16">
        <f t="shared" si="184"/>
        <v>3.6417000000000002</v>
      </c>
      <c r="AL660" s="16">
        <f t="shared" si="185"/>
        <v>3.6511999999999998</v>
      </c>
      <c r="AM660" s="16">
        <f t="shared" si="186"/>
        <v>3.75</v>
      </c>
      <c r="AR660" s="17"/>
      <c r="AS660" s="77"/>
    </row>
    <row r="661" spans="3:45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187"/>
        <v>33⁄4–8</v>
      </c>
      <c r="U661" s="16" t="str">
        <f t="shared" si="187"/>
        <v>UN</v>
      </c>
      <c r="W661" s="16" t="str">
        <f t="shared" si="171"/>
        <v>33⁄4–8</v>
      </c>
      <c r="X661" s="16" t="str">
        <f t="shared" si="172"/>
        <v>UN</v>
      </c>
      <c r="Y661" s="16" t="str">
        <f t="shared" si="173"/>
        <v>2A</v>
      </c>
      <c r="Z661" s="16" t="str">
        <f>CONCATENATE(Table69[[#This Row],[Column1]]," ",Table69[[#This Row],[Column2]]," ",Table69[[#This Row],[Column3]])</f>
        <v>33⁄4–8 UN 2A</v>
      </c>
      <c r="AA661" s="16">
        <f t="shared" si="174"/>
        <v>2.7000000000000001E-3</v>
      </c>
      <c r="AB661" s="16">
        <f t="shared" si="175"/>
        <v>3.7473000000000001</v>
      </c>
      <c r="AC661" s="16">
        <f t="shared" si="176"/>
        <v>3.7323</v>
      </c>
      <c r="AD661" s="16">
        <f t="shared" si="177"/>
        <v>3.7248000000000001</v>
      </c>
      <c r="AE661" s="16">
        <f t="shared" si="178"/>
        <v>3.6661000000000001</v>
      </c>
      <c r="AF661" s="16">
        <f t="shared" si="179"/>
        <v>3.6570999999999998</v>
      </c>
      <c r="AG661" s="16">
        <f t="shared" si="180"/>
        <v>3.5985</v>
      </c>
      <c r="AH661" s="16" t="str">
        <f t="shared" si="181"/>
        <v>2B</v>
      </c>
      <c r="AI661" s="16">
        <f t="shared" si="182"/>
        <v>3.6150000000000002</v>
      </c>
      <c r="AJ661" s="16">
        <f t="shared" si="183"/>
        <v>3.64</v>
      </c>
      <c r="AK661" s="16">
        <f t="shared" si="184"/>
        <v>3.6688000000000001</v>
      </c>
      <c r="AL661" s="16">
        <f t="shared" si="185"/>
        <v>3.6804999999999999</v>
      </c>
      <c r="AM661" s="16">
        <f t="shared" si="186"/>
        <v>3.75</v>
      </c>
      <c r="AR661" s="17"/>
      <c r="AS661" s="77"/>
    </row>
    <row r="662" spans="3:45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187"/>
        <v>0</v>
      </c>
      <c r="U662" s="16">
        <f t="shared" si="187"/>
        <v>0</v>
      </c>
      <c r="W662" s="16" t="str">
        <f t="shared" si="171"/>
        <v>33⁄4–8</v>
      </c>
      <c r="X662" s="16" t="str">
        <f t="shared" si="172"/>
        <v>UN</v>
      </c>
      <c r="Y662" s="16" t="str">
        <f t="shared" si="173"/>
        <v>3A</v>
      </c>
      <c r="Z662" s="16" t="str">
        <f>CONCATENATE(Table69[[#This Row],[Column1]]," ",Table69[[#This Row],[Column2]]," ",Table69[[#This Row],[Column3]])</f>
        <v>33⁄4–8 UN 3A</v>
      </c>
      <c r="AA662" s="16">
        <f t="shared" si="174"/>
        <v>0</v>
      </c>
      <c r="AB662" s="16">
        <f t="shared" si="175"/>
        <v>3.75</v>
      </c>
      <c r="AC662" s="16">
        <f t="shared" si="176"/>
        <v>3.7349999999999999</v>
      </c>
      <c r="AD662" s="16" t="str">
        <f t="shared" si="177"/>
        <v>—</v>
      </c>
      <c r="AE662" s="16">
        <f t="shared" si="178"/>
        <v>3.6688000000000001</v>
      </c>
      <c r="AF662" s="16">
        <f t="shared" si="179"/>
        <v>3.6621000000000001</v>
      </c>
      <c r="AG662" s="16">
        <f t="shared" si="180"/>
        <v>3.6012</v>
      </c>
      <c r="AH662" s="16" t="str">
        <f t="shared" si="181"/>
        <v>3B</v>
      </c>
      <c r="AI662" s="16">
        <f t="shared" si="182"/>
        <v>3.6150000000000002</v>
      </c>
      <c r="AJ662" s="16">
        <f t="shared" si="183"/>
        <v>3.6297000000000001</v>
      </c>
      <c r="AK662" s="16">
        <f t="shared" si="184"/>
        <v>3.6688000000000001</v>
      </c>
      <c r="AL662" s="16">
        <f t="shared" si="185"/>
        <v>3.6776</v>
      </c>
      <c r="AM662" s="16">
        <f t="shared" si="186"/>
        <v>3.75</v>
      </c>
      <c r="AR662" s="17"/>
      <c r="AS662" s="77"/>
    </row>
    <row r="663" spans="3:45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187"/>
        <v>33⁄4–10</v>
      </c>
      <c r="U663" s="16" t="str">
        <f t="shared" si="187"/>
        <v>UNS</v>
      </c>
      <c r="W663" s="16" t="str">
        <f t="shared" si="171"/>
        <v>33⁄4–10</v>
      </c>
      <c r="X663" s="16" t="str">
        <f t="shared" si="172"/>
        <v>UNS</v>
      </c>
      <c r="Y663" s="16" t="str">
        <f t="shared" si="173"/>
        <v>2A</v>
      </c>
      <c r="Z663" s="16" t="str">
        <f>CONCATENATE(Table69[[#This Row],[Column1]]," ",Table69[[#This Row],[Column2]]," ",Table69[[#This Row],[Column3]])</f>
        <v>33⁄4–10 UNS 2A</v>
      </c>
      <c r="AA663" s="16">
        <f t="shared" si="174"/>
        <v>2.0999999999999999E-3</v>
      </c>
      <c r="AB663" s="16">
        <f t="shared" si="175"/>
        <v>3.7479</v>
      </c>
      <c r="AC663" s="16">
        <f t="shared" si="176"/>
        <v>3.7349999999999999</v>
      </c>
      <c r="AD663" s="16" t="str">
        <f t="shared" si="177"/>
        <v>—</v>
      </c>
      <c r="AE663" s="16">
        <f t="shared" si="178"/>
        <v>3.6829000000000001</v>
      </c>
      <c r="AF663" s="16">
        <f t="shared" si="179"/>
        <v>3.6760000000000002</v>
      </c>
      <c r="AG663" s="16">
        <f t="shared" si="180"/>
        <v>3.6288999999999998</v>
      </c>
      <c r="AH663" s="16" t="str">
        <f t="shared" si="181"/>
        <v>2B</v>
      </c>
      <c r="AI663" s="16">
        <f t="shared" si="182"/>
        <v>3.6419999999999999</v>
      </c>
      <c r="AJ663" s="16">
        <f t="shared" si="183"/>
        <v>3.6629999999999998</v>
      </c>
      <c r="AK663" s="16">
        <f t="shared" si="184"/>
        <v>3.6850000000000001</v>
      </c>
      <c r="AL663" s="16">
        <f t="shared" si="185"/>
        <v>3.694</v>
      </c>
      <c r="AM663" s="16">
        <f t="shared" si="186"/>
        <v>3.75</v>
      </c>
      <c r="AR663" s="17"/>
      <c r="AS663" s="77"/>
    </row>
    <row r="664" spans="3:45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187"/>
        <v>33⁄4–12</v>
      </c>
      <c r="U664" s="16" t="str">
        <f t="shared" si="187"/>
        <v>UN</v>
      </c>
      <c r="W664" s="16" t="str">
        <f t="shared" si="171"/>
        <v>33⁄4–12</v>
      </c>
      <c r="X664" s="16" t="str">
        <f t="shared" si="172"/>
        <v>UN</v>
      </c>
      <c r="Y664" s="16" t="str">
        <f t="shared" si="173"/>
        <v>2A</v>
      </c>
      <c r="Z664" s="16" t="str">
        <f>CONCATENATE(Table69[[#This Row],[Column1]]," ",Table69[[#This Row],[Column2]]," ",Table69[[#This Row],[Column3]])</f>
        <v>33⁄4–12 UN 2A</v>
      </c>
      <c r="AA664" s="16">
        <f t="shared" si="174"/>
        <v>1.9E-3</v>
      </c>
      <c r="AB664" s="16">
        <f t="shared" si="175"/>
        <v>3.7481</v>
      </c>
      <c r="AC664" s="16">
        <f t="shared" si="176"/>
        <v>3.7366999999999999</v>
      </c>
      <c r="AD664" s="16" t="str">
        <f t="shared" si="177"/>
        <v>—</v>
      </c>
      <c r="AE664" s="16">
        <f t="shared" si="178"/>
        <v>3.694</v>
      </c>
      <c r="AF664" s="16">
        <f t="shared" si="179"/>
        <v>3.6876000000000002</v>
      </c>
      <c r="AG664" s="16">
        <f t="shared" si="180"/>
        <v>3.6488999999999998</v>
      </c>
      <c r="AH664" s="16" t="str">
        <f t="shared" si="181"/>
        <v>2B</v>
      </c>
      <c r="AI664" s="16">
        <f t="shared" si="182"/>
        <v>3.66</v>
      </c>
      <c r="AJ664" s="16">
        <f t="shared" si="183"/>
        <v>3.6779999999999999</v>
      </c>
      <c r="AK664" s="16">
        <f t="shared" si="184"/>
        <v>3.6959</v>
      </c>
      <c r="AL664" s="16">
        <f t="shared" si="185"/>
        <v>3.7042999999999999</v>
      </c>
      <c r="AM664" s="16">
        <f t="shared" si="186"/>
        <v>3.75</v>
      </c>
      <c r="AR664" s="17"/>
      <c r="AS664" s="77"/>
    </row>
    <row r="665" spans="3:45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187"/>
        <v>0</v>
      </c>
      <c r="U665" s="16">
        <f t="shared" si="187"/>
        <v>0</v>
      </c>
      <c r="W665" s="16" t="str">
        <f t="shared" si="171"/>
        <v>33⁄4–12</v>
      </c>
      <c r="X665" s="16" t="str">
        <f t="shared" si="172"/>
        <v>UN</v>
      </c>
      <c r="Y665" s="16" t="str">
        <f t="shared" si="173"/>
        <v>3A</v>
      </c>
      <c r="Z665" s="16" t="str">
        <f>CONCATENATE(Table69[[#This Row],[Column1]]," ",Table69[[#This Row],[Column2]]," ",Table69[[#This Row],[Column3]])</f>
        <v>33⁄4–12 UN 3A</v>
      </c>
      <c r="AA665" s="16">
        <f t="shared" si="174"/>
        <v>0</v>
      </c>
      <c r="AB665" s="16">
        <f t="shared" si="175"/>
        <v>3.75</v>
      </c>
      <c r="AC665" s="16">
        <f t="shared" si="176"/>
        <v>3.7385999999999999</v>
      </c>
      <c r="AD665" s="16" t="str">
        <f t="shared" si="177"/>
        <v>—</v>
      </c>
      <c r="AE665" s="16">
        <f t="shared" si="178"/>
        <v>3.6959</v>
      </c>
      <c r="AF665" s="16">
        <f t="shared" si="179"/>
        <v>3.6911</v>
      </c>
      <c r="AG665" s="16">
        <f t="shared" si="180"/>
        <v>3.6507999999999998</v>
      </c>
      <c r="AH665" s="16" t="str">
        <f t="shared" si="181"/>
        <v>3B</v>
      </c>
      <c r="AI665" s="16">
        <f t="shared" si="182"/>
        <v>3.66</v>
      </c>
      <c r="AJ665" s="16">
        <f t="shared" si="183"/>
        <v>3.6698</v>
      </c>
      <c r="AK665" s="16">
        <f t="shared" si="184"/>
        <v>3.6959</v>
      </c>
      <c r="AL665" s="16">
        <f t="shared" si="185"/>
        <v>3.7021999999999999</v>
      </c>
      <c r="AM665" s="16">
        <f t="shared" si="186"/>
        <v>3.75</v>
      </c>
      <c r="AR665" s="17"/>
      <c r="AS665" s="77"/>
    </row>
    <row r="666" spans="3:45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187"/>
        <v>33⁄4–14</v>
      </c>
      <c r="U666" s="16" t="str">
        <f t="shared" si="187"/>
        <v>UNS</v>
      </c>
      <c r="W666" s="16" t="str">
        <f t="shared" si="171"/>
        <v>33⁄4–14</v>
      </c>
      <c r="X666" s="16" t="str">
        <f t="shared" si="172"/>
        <v>UNS</v>
      </c>
      <c r="Y666" s="16" t="str">
        <f t="shared" si="173"/>
        <v>2A</v>
      </c>
      <c r="Z666" s="16" t="str">
        <f>CONCATENATE(Table69[[#This Row],[Column1]]," ",Table69[[#This Row],[Column2]]," ",Table69[[#This Row],[Column3]])</f>
        <v>33⁄4–14 UNS 2A</v>
      </c>
      <c r="AA666" s="16">
        <f t="shared" si="174"/>
        <v>1.8E-3</v>
      </c>
      <c r="AB666" s="16">
        <f t="shared" si="175"/>
        <v>3.7482000000000002</v>
      </c>
      <c r="AC666" s="16">
        <f t="shared" si="176"/>
        <v>3.7378999999999998</v>
      </c>
      <c r="AD666" s="16" t="str">
        <f t="shared" si="177"/>
        <v>—</v>
      </c>
      <c r="AE666" s="16">
        <f t="shared" si="178"/>
        <v>3.7018</v>
      </c>
      <c r="AF666" s="16">
        <f t="shared" si="179"/>
        <v>3.6957</v>
      </c>
      <c r="AG666" s="16">
        <f t="shared" si="180"/>
        <v>3.6631999999999998</v>
      </c>
      <c r="AH666" s="16" t="str">
        <f t="shared" si="181"/>
        <v>2B</v>
      </c>
      <c r="AI666" s="16">
        <f t="shared" si="182"/>
        <v>3.673</v>
      </c>
      <c r="AJ666" s="16">
        <f t="shared" si="183"/>
        <v>3.6880000000000002</v>
      </c>
      <c r="AK666" s="16">
        <f t="shared" si="184"/>
        <v>3.7035999999999998</v>
      </c>
      <c r="AL666" s="16">
        <f t="shared" si="185"/>
        <v>3.7115</v>
      </c>
      <c r="AM666" s="16">
        <f t="shared" si="186"/>
        <v>3.75</v>
      </c>
      <c r="AR666" s="17"/>
      <c r="AS666" s="77"/>
    </row>
    <row r="667" spans="3:45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si="187"/>
        <v>33⁄4–16</v>
      </c>
      <c r="U667" s="16" t="str">
        <f t="shared" si="187"/>
        <v>UN</v>
      </c>
      <c r="W667" s="16" t="str">
        <f t="shared" si="171"/>
        <v>33⁄4–16</v>
      </c>
      <c r="X667" s="16" t="str">
        <f t="shared" si="172"/>
        <v>UN</v>
      </c>
      <c r="Y667" s="16" t="str">
        <f t="shared" si="173"/>
        <v>2A</v>
      </c>
      <c r="Z667" s="16" t="str">
        <f>CONCATENATE(Table69[[#This Row],[Column1]]," ",Table69[[#This Row],[Column2]]," ",Table69[[#This Row],[Column3]])</f>
        <v>33⁄4–16 UN 2A</v>
      </c>
      <c r="AA667" s="16">
        <f t="shared" si="174"/>
        <v>1.6999999999999999E-3</v>
      </c>
      <c r="AB667" s="16">
        <f t="shared" si="175"/>
        <v>3.7483</v>
      </c>
      <c r="AC667" s="16">
        <f t="shared" si="176"/>
        <v>3.7389000000000001</v>
      </c>
      <c r="AD667" s="16" t="str">
        <f t="shared" si="177"/>
        <v>—</v>
      </c>
      <c r="AE667" s="16">
        <f t="shared" si="178"/>
        <v>3.7077</v>
      </c>
      <c r="AF667" s="16">
        <f t="shared" si="179"/>
        <v>3.7019000000000002</v>
      </c>
      <c r="AG667" s="16">
        <f t="shared" si="180"/>
        <v>3.6738</v>
      </c>
      <c r="AH667" s="16" t="str">
        <f t="shared" si="181"/>
        <v>2B</v>
      </c>
      <c r="AI667" s="16">
        <f t="shared" si="182"/>
        <v>3.6819999999999999</v>
      </c>
      <c r="AJ667" s="16">
        <f t="shared" si="183"/>
        <v>3.6960000000000002</v>
      </c>
      <c r="AK667" s="16">
        <f t="shared" si="184"/>
        <v>3.7094</v>
      </c>
      <c r="AL667" s="16">
        <f t="shared" si="185"/>
        <v>3.7168999999999999</v>
      </c>
      <c r="AM667" s="16">
        <f t="shared" si="186"/>
        <v>3.75</v>
      </c>
      <c r="AR667" s="17"/>
      <c r="AS667" s="77"/>
    </row>
    <row r="668" spans="3:45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187"/>
        <v>0</v>
      </c>
      <c r="U668" s="16">
        <f t="shared" si="187"/>
        <v>0</v>
      </c>
      <c r="W668" s="16" t="str">
        <f t="shared" si="171"/>
        <v>33⁄4–16</v>
      </c>
      <c r="X668" s="16" t="str">
        <f t="shared" si="172"/>
        <v>UN</v>
      </c>
      <c r="Y668" s="16" t="str">
        <f t="shared" si="173"/>
        <v>3A</v>
      </c>
      <c r="Z668" s="16" t="str">
        <f>CONCATENATE(Table69[[#This Row],[Column1]]," ",Table69[[#This Row],[Column2]]," ",Table69[[#This Row],[Column3]])</f>
        <v>33⁄4–16 UN 3A</v>
      </c>
      <c r="AA668" s="16">
        <f t="shared" si="174"/>
        <v>0</v>
      </c>
      <c r="AB668" s="16">
        <f t="shared" si="175"/>
        <v>3.75</v>
      </c>
      <c r="AC668" s="16">
        <f t="shared" si="176"/>
        <v>3.7406000000000001</v>
      </c>
      <c r="AD668" s="16" t="str">
        <f t="shared" si="177"/>
        <v>—</v>
      </c>
      <c r="AE668" s="16">
        <f t="shared" si="178"/>
        <v>3.7094</v>
      </c>
      <c r="AF668" s="16">
        <f t="shared" si="179"/>
        <v>3.7050999999999998</v>
      </c>
      <c r="AG668" s="16">
        <f t="shared" si="180"/>
        <v>3.6755</v>
      </c>
      <c r="AH668" s="16" t="str">
        <f t="shared" si="181"/>
        <v>3B</v>
      </c>
      <c r="AI668" s="16">
        <f t="shared" si="182"/>
        <v>3.6819999999999999</v>
      </c>
      <c r="AJ668" s="16">
        <f t="shared" si="183"/>
        <v>3.6907999999999999</v>
      </c>
      <c r="AK668" s="16">
        <f t="shared" si="184"/>
        <v>3.7094</v>
      </c>
      <c r="AL668" s="16">
        <f t="shared" si="185"/>
        <v>3.7149999999999999</v>
      </c>
      <c r="AM668" s="16">
        <f t="shared" si="186"/>
        <v>3.75</v>
      </c>
      <c r="AR668" s="17"/>
      <c r="AS668" s="77"/>
    </row>
    <row r="669" spans="3:45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187"/>
        <v>33⁄4–18</v>
      </c>
      <c r="U669" s="16" t="str">
        <f t="shared" si="187"/>
        <v>UNS</v>
      </c>
      <c r="W669" s="16" t="str">
        <f t="shared" si="171"/>
        <v>33⁄4–18</v>
      </c>
      <c r="X669" s="16" t="str">
        <f t="shared" si="172"/>
        <v>UNS</v>
      </c>
      <c r="Y669" s="16" t="str">
        <f t="shared" si="173"/>
        <v>2A</v>
      </c>
      <c r="Z669" s="16" t="str">
        <f>CONCATENATE(Table69[[#This Row],[Column1]]," ",Table69[[#This Row],[Column2]]," ",Table69[[#This Row],[Column3]])</f>
        <v>33⁄4–18 UNS 2A</v>
      </c>
      <c r="AA669" s="16">
        <f t="shared" si="174"/>
        <v>1.6999999999999999E-3</v>
      </c>
      <c r="AB669" s="16">
        <f t="shared" si="175"/>
        <v>3.7483</v>
      </c>
      <c r="AC669" s="16">
        <f t="shared" si="176"/>
        <v>3.7395999999999998</v>
      </c>
      <c r="AD669" s="16" t="str">
        <f t="shared" si="177"/>
        <v>—</v>
      </c>
      <c r="AE669" s="16">
        <f t="shared" si="178"/>
        <v>3.7122000000000002</v>
      </c>
      <c r="AF669" s="16">
        <f t="shared" si="179"/>
        <v>3.7067000000000001</v>
      </c>
      <c r="AG669" s="16">
        <f t="shared" si="180"/>
        <v>3.6821999999999999</v>
      </c>
      <c r="AH669" s="16" t="str">
        <f t="shared" si="181"/>
        <v>2B</v>
      </c>
      <c r="AI669" s="16">
        <f t="shared" si="182"/>
        <v>3.69</v>
      </c>
      <c r="AJ669" s="16">
        <f t="shared" si="183"/>
        <v>3.7029999999999998</v>
      </c>
      <c r="AK669" s="16">
        <f t="shared" si="184"/>
        <v>3.7139000000000002</v>
      </c>
      <c r="AL669" s="16">
        <f t="shared" si="185"/>
        <v>3.7210999999999999</v>
      </c>
      <c r="AM669" s="16">
        <f t="shared" si="186"/>
        <v>3.75</v>
      </c>
      <c r="AR669" s="17"/>
      <c r="AS669" s="77"/>
    </row>
    <row r="670" spans="3:45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187"/>
        <v>37⁄8–6</v>
      </c>
      <c r="U670" s="16" t="str">
        <f t="shared" si="187"/>
        <v>UN</v>
      </c>
      <c r="W670" s="16" t="str">
        <f t="shared" si="171"/>
        <v>37⁄8–6</v>
      </c>
      <c r="X670" s="16" t="str">
        <f t="shared" si="172"/>
        <v>UN</v>
      </c>
      <c r="Y670" s="16" t="str">
        <f t="shared" si="173"/>
        <v>2A</v>
      </c>
      <c r="Z670" s="16" t="str">
        <f>CONCATENATE(Table69[[#This Row],[Column1]]," ",Table69[[#This Row],[Column2]]," ",Table69[[#This Row],[Column3]])</f>
        <v>37⁄8–6 UN 2A</v>
      </c>
      <c r="AA670" s="16">
        <f t="shared" si="174"/>
        <v>3.0000000000000001E-3</v>
      </c>
      <c r="AB670" s="16">
        <f t="shared" si="175"/>
        <v>3.8719999999999999</v>
      </c>
      <c r="AC670" s="16">
        <f t="shared" si="176"/>
        <v>3.8538000000000001</v>
      </c>
      <c r="AD670" s="16" t="str">
        <f t="shared" si="177"/>
        <v>—</v>
      </c>
      <c r="AE670" s="16">
        <f t="shared" si="178"/>
        <v>3.7637</v>
      </c>
      <c r="AF670" s="16">
        <f t="shared" si="179"/>
        <v>3.7538</v>
      </c>
      <c r="AG670" s="16">
        <f t="shared" si="180"/>
        <v>3.6736</v>
      </c>
      <c r="AH670" s="16" t="str">
        <f t="shared" si="181"/>
        <v>2B</v>
      </c>
      <c r="AI670" s="16">
        <f t="shared" si="182"/>
        <v>3.6949999999999998</v>
      </c>
      <c r="AJ670" s="16">
        <f t="shared" si="183"/>
        <v>3.7250000000000001</v>
      </c>
      <c r="AK670" s="16">
        <f t="shared" si="184"/>
        <v>3.7667000000000002</v>
      </c>
      <c r="AL670" s="16">
        <f t="shared" si="185"/>
        <v>3.7795000000000001</v>
      </c>
      <c r="AM670" s="16">
        <f t="shared" si="186"/>
        <v>3.875</v>
      </c>
      <c r="AR670" s="17"/>
      <c r="AS670" s="77"/>
    </row>
    <row r="671" spans="3:45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187"/>
        <v>0</v>
      </c>
      <c r="U671" s="16">
        <f t="shared" si="187"/>
        <v>0</v>
      </c>
      <c r="W671" s="16" t="str">
        <f t="shared" si="171"/>
        <v>37⁄8–6</v>
      </c>
      <c r="X671" s="16" t="str">
        <f t="shared" si="172"/>
        <v>UN</v>
      </c>
      <c r="Y671" s="16" t="str">
        <f t="shared" si="173"/>
        <v>3A</v>
      </c>
      <c r="Z671" s="16" t="str">
        <f>CONCATENATE(Table69[[#This Row],[Column1]]," ",Table69[[#This Row],[Column2]]," ",Table69[[#This Row],[Column3]])</f>
        <v>37⁄8–6 UN 3A</v>
      </c>
      <c r="AA671" s="16">
        <f t="shared" si="174"/>
        <v>0</v>
      </c>
      <c r="AB671" s="16">
        <f t="shared" si="175"/>
        <v>3.875</v>
      </c>
      <c r="AC671" s="16">
        <f t="shared" si="176"/>
        <v>3.8567999999999998</v>
      </c>
      <c r="AD671" s="16" t="str">
        <f t="shared" si="177"/>
        <v>—</v>
      </c>
      <c r="AE671" s="16">
        <f t="shared" si="178"/>
        <v>3.7667000000000002</v>
      </c>
      <c r="AF671" s="16">
        <f t="shared" si="179"/>
        <v>3.7593000000000001</v>
      </c>
      <c r="AG671" s="16">
        <f t="shared" si="180"/>
        <v>3.6766000000000001</v>
      </c>
      <c r="AH671" s="16" t="str">
        <f t="shared" si="181"/>
        <v>3B</v>
      </c>
      <c r="AI671" s="16">
        <f t="shared" si="182"/>
        <v>3.6949999999999998</v>
      </c>
      <c r="AJ671" s="16">
        <f t="shared" si="183"/>
        <v>3.7145999999999999</v>
      </c>
      <c r="AK671" s="16">
        <f t="shared" si="184"/>
        <v>3.7667000000000002</v>
      </c>
      <c r="AL671" s="16">
        <f t="shared" si="185"/>
        <v>3.7763</v>
      </c>
      <c r="AM671" s="16">
        <f t="shared" si="186"/>
        <v>3.875</v>
      </c>
      <c r="AR671" s="17"/>
      <c r="AS671" s="77"/>
    </row>
    <row r="672" spans="3:45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187"/>
        <v>37⁄8–8</v>
      </c>
      <c r="U672" s="16" t="str">
        <f t="shared" si="187"/>
        <v>UN</v>
      </c>
      <c r="W672" s="16" t="str">
        <f t="shared" si="171"/>
        <v>37⁄8–8</v>
      </c>
      <c r="X672" s="16" t="str">
        <f t="shared" si="172"/>
        <v>UN</v>
      </c>
      <c r="Y672" s="16" t="str">
        <f t="shared" si="173"/>
        <v>2A</v>
      </c>
      <c r="Z672" s="16" t="str">
        <f>CONCATENATE(Table69[[#This Row],[Column1]]," ",Table69[[#This Row],[Column2]]," ",Table69[[#This Row],[Column3]])</f>
        <v>37⁄8–8 UN 2A</v>
      </c>
      <c r="AA672" s="16">
        <f t="shared" si="174"/>
        <v>2.7000000000000001E-3</v>
      </c>
      <c r="AB672" s="16">
        <f t="shared" si="175"/>
        <v>3.8723000000000001</v>
      </c>
      <c r="AC672" s="16">
        <f t="shared" si="176"/>
        <v>3.8573</v>
      </c>
      <c r="AD672" s="16" t="str">
        <f t="shared" si="177"/>
        <v>—</v>
      </c>
      <c r="AE672" s="16">
        <f t="shared" si="178"/>
        <v>3.7911000000000001</v>
      </c>
      <c r="AF672" s="16">
        <f t="shared" si="179"/>
        <v>3.782</v>
      </c>
      <c r="AG672" s="16">
        <f t="shared" si="180"/>
        <v>3.7235</v>
      </c>
      <c r="AH672" s="16" t="str">
        <f t="shared" si="181"/>
        <v>2B</v>
      </c>
      <c r="AI672" s="16">
        <f t="shared" si="182"/>
        <v>3.74</v>
      </c>
      <c r="AJ672" s="16">
        <f t="shared" si="183"/>
        <v>3.7650000000000001</v>
      </c>
      <c r="AK672" s="16">
        <f t="shared" si="184"/>
        <v>3.7938000000000001</v>
      </c>
      <c r="AL672" s="16">
        <f t="shared" si="185"/>
        <v>3.8056000000000001</v>
      </c>
      <c r="AM672" s="16">
        <f t="shared" si="186"/>
        <v>3.875</v>
      </c>
      <c r="AR672" s="17"/>
      <c r="AS672" s="77"/>
    </row>
    <row r="673" spans="3:45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187"/>
        <v>0</v>
      </c>
      <c r="U673" s="16">
        <f t="shared" si="187"/>
        <v>0</v>
      </c>
      <c r="W673" s="16" t="str">
        <f t="shared" si="171"/>
        <v>37⁄8–8</v>
      </c>
      <c r="X673" s="16" t="str">
        <f t="shared" si="172"/>
        <v>UN</v>
      </c>
      <c r="Y673" s="16" t="str">
        <f t="shared" si="173"/>
        <v>3A</v>
      </c>
      <c r="Z673" s="16" t="str">
        <f>CONCATENATE(Table69[[#This Row],[Column1]]," ",Table69[[#This Row],[Column2]]," ",Table69[[#This Row],[Column3]])</f>
        <v>37⁄8–8 UN 3A</v>
      </c>
      <c r="AA673" s="16">
        <f t="shared" si="174"/>
        <v>0</v>
      </c>
      <c r="AB673" s="16">
        <f t="shared" si="175"/>
        <v>3.875</v>
      </c>
      <c r="AC673" s="16">
        <f t="shared" si="176"/>
        <v>3.86</v>
      </c>
      <c r="AD673" s="16" t="str">
        <f t="shared" si="177"/>
        <v>—</v>
      </c>
      <c r="AE673" s="16">
        <f t="shared" si="178"/>
        <v>3.7938000000000001</v>
      </c>
      <c r="AF673" s="16">
        <f t="shared" si="179"/>
        <v>3.7869999999999999</v>
      </c>
      <c r="AG673" s="16">
        <f t="shared" si="180"/>
        <v>3.7262</v>
      </c>
      <c r="AH673" s="16" t="str">
        <f t="shared" si="181"/>
        <v>3B</v>
      </c>
      <c r="AI673" s="16">
        <f t="shared" si="182"/>
        <v>3.74</v>
      </c>
      <c r="AJ673" s="16">
        <f t="shared" si="183"/>
        <v>3.7547000000000001</v>
      </c>
      <c r="AK673" s="16">
        <f t="shared" si="184"/>
        <v>3.7938000000000001</v>
      </c>
      <c r="AL673" s="16">
        <f t="shared" si="185"/>
        <v>3.8026</v>
      </c>
      <c r="AM673" s="16">
        <f t="shared" si="186"/>
        <v>3.875</v>
      </c>
      <c r="AR673" s="17"/>
      <c r="AS673" s="77"/>
    </row>
    <row r="674" spans="3:45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187"/>
        <v>37⁄8–12</v>
      </c>
      <c r="U674" s="16" t="str">
        <f t="shared" si="187"/>
        <v>UN</v>
      </c>
      <c r="W674" s="16" t="str">
        <f t="shared" si="171"/>
        <v>37⁄8–12</v>
      </c>
      <c r="X674" s="16" t="str">
        <f t="shared" si="172"/>
        <v>UN</v>
      </c>
      <c r="Y674" s="16" t="str">
        <f t="shared" si="173"/>
        <v>2A</v>
      </c>
      <c r="Z674" s="16" t="str">
        <f>CONCATENATE(Table69[[#This Row],[Column1]]," ",Table69[[#This Row],[Column2]]," ",Table69[[#This Row],[Column3]])</f>
        <v>37⁄8–12 UN 2A</v>
      </c>
      <c r="AA674" s="16">
        <f t="shared" si="174"/>
        <v>2E-3</v>
      </c>
      <c r="AB674" s="16">
        <f t="shared" si="175"/>
        <v>3.8730000000000002</v>
      </c>
      <c r="AC674" s="16">
        <f t="shared" si="176"/>
        <v>3.8616000000000001</v>
      </c>
      <c r="AD674" s="16" t="str">
        <f t="shared" si="177"/>
        <v>—</v>
      </c>
      <c r="AE674" s="16">
        <f t="shared" si="178"/>
        <v>3.8189000000000002</v>
      </c>
      <c r="AF674" s="16">
        <f t="shared" si="179"/>
        <v>3.8123999999999998</v>
      </c>
      <c r="AG674" s="16">
        <f t="shared" si="180"/>
        <v>3.7738</v>
      </c>
      <c r="AH674" s="16" t="str">
        <f t="shared" si="181"/>
        <v>2B</v>
      </c>
      <c r="AI674" s="16">
        <f t="shared" si="182"/>
        <v>3.7850000000000001</v>
      </c>
      <c r="AJ674" s="16">
        <f t="shared" si="183"/>
        <v>3.8029999999999999</v>
      </c>
      <c r="AK674" s="16">
        <f t="shared" si="184"/>
        <v>3.8209</v>
      </c>
      <c r="AL674" s="16">
        <f t="shared" si="185"/>
        <v>3.8294000000000001</v>
      </c>
      <c r="AM674" s="16">
        <f t="shared" si="186"/>
        <v>3.875</v>
      </c>
      <c r="AR674" s="17"/>
      <c r="AS674" s="77"/>
    </row>
    <row r="675" spans="3:45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187"/>
        <v>0</v>
      </c>
      <c r="U675" s="16">
        <f t="shared" si="187"/>
        <v>0</v>
      </c>
      <c r="W675" s="16" t="str">
        <f t="shared" si="171"/>
        <v>37⁄8–12</v>
      </c>
      <c r="X675" s="16" t="str">
        <f t="shared" si="172"/>
        <v>UN</v>
      </c>
      <c r="Y675" s="16" t="str">
        <f t="shared" si="173"/>
        <v>3A</v>
      </c>
      <c r="Z675" s="16" t="str">
        <f>CONCATENATE(Table69[[#This Row],[Column1]]," ",Table69[[#This Row],[Column2]]," ",Table69[[#This Row],[Column3]])</f>
        <v>37⁄8–12 UN 3A</v>
      </c>
      <c r="AA675" s="16">
        <f t="shared" si="174"/>
        <v>0</v>
      </c>
      <c r="AB675" s="16">
        <f t="shared" si="175"/>
        <v>3.875</v>
      </c>
      <c r="AC675" s="16">
        <f t="shared" si="176"/>
        <v>3.8635999999999999</v>
      </c>
      <c r="AD675" s="16" t="str">
        <f t="shared" si="177"/>
        <v>—</v>
      </c>
      <c r="AE675" s="16">
        <f t="shared" si="178"/>
        <v>3.8209</v>
      </c>
      <c r="AF675" s="16">
        <f t="shared" si="179"/>
        <v>3.8159999999999998</v>
      </c>
      <c r="AG675" s="16">
        <f t="shared" si="180"/>
        <v>3.7757999999999998</v>
      </c>
      <c r="AH675" s="16" t="str">
        <f t="shared" si="181"/>
        <v>3B</v>
      </c>
      <c r="AI675" s="16">
        <f t="shared" si="182"/>
        <v>3.7850000000000001</v>
      </c>
      <c r="AJ675" s="16">
        <f t="shared" si="183"/>
        <v>3.7948</v>
      </c>
      <c r="AK675" s="16">
        <f t="shared" si="184"/>
        <v>3.8209</v>
      </c>
      <c r="AL675" s="16">
        <f t="shared" si="185"/>
        <v>3.8273000000000001</v>
      </c>
      <c r="AM675" s="16">
        <f t="shared" si="186"/>
        <v>3.875</v>
      </c>
      <c r="AR675" s="17"/>
      <c r="AS675" s="77"/>
    </row>
    <row r="676" spans="3:45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187"/>
        <v>37⁄8–16</v>
      </c>
      <c r="U676" s="16" t="str">
        <f t="shared" si="187"/>
        <v>UN</v>
      </c>
      <c r="W676" s="16" t="str">
        <f t="shared" si="171"/>
        <v>37⁄8–16</v>
      </c>
      <c r="X676" s="16" t="str">
        <f t="shared" si="172"/>
        <v>UN</v>
      </c>
      <c r="Y676" s="16" t="str">
        <f t="shared" si="173"/>
        <v>2A</v>
      </c>
      <c r="Z676" s="16" t="str">
        <f>CONCATENATE(Table69[[#This Row],[Column1]]," ",Table69[[#This Row],[Column2]]," ",Table69[[#This Row],[Column3]])</f>
        <v>37⁄8–16 UN 2A</v>
      </c>
      <c r="AA676" s="16">
        <f t="shared" si="174"/>
        <v>1.8E-3</v>
      </c>
      <c r="AB676" s="16">
        <f t="shared" si="175"/>
        <v>3.8732000000000002</v>
      </c>
      <c r="AC676" s="16">
        <f t="shared" si="176"/>
        <v>3.8637999999999999</v>
      </c>
      <c r="AD676" s="16" t="str">
        <f t="shared" si="177"/>
        <v>—</v>
      </c>
      <c r="AE676" s="16">
        <f t="shared" si="178"/>
        <v>3.8325999999999998</v>
      </c>
      <c r="AF676" s="16">
        <f t="shared" si="179"/>
        <v>3.8267000000000002</v>
      </c>
      <c r="AG676" s="16">
        <f t="shared" si="180"/>
        <v>3.7987000000000002</v>
      </c>
      <c r="AH676" s="16" t="str">
        <f t="shared" si="181"/>
        <v>2B</v>
      </c>
      <c r="AI676" s="16">
        <f t="shared" si="182"/>
        <v>3.8069999999999999</v>
      </c>
      <c r="AJ676" s="16">
        <f t="shared" si="183"/>
        <v>3.8210000000000002</v>
      </c>
      <c r="AK676" s="16">
        <f t="shared" si="184"/>
        <v>3.8344</v>
      </c>
      <c r="AL676" s="16">
        <f t="shared" si="185"/>
        <v>3.8420000000000001</v>
      </c>
      <c r="AM676" s="16">
        <f t="shared" si="186"/>
        <v>3.875</v>
      </c>
      <c r="AR676" s="17"/>
      <c r="AS676" s="77"/>
    </row>
    <row r="677" spans="3:45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187"/>
        <v>0</v>
      </c>
      <c r="U677" s="16">
        <f t="shared" si="187"/>
        <v>0</v>
      </c>
      <c r="W677" s="16" t="str">
        <f t="shared" si="171"/>
        <v>37⁄8–16</v>
      </c>
      <c r="X677" s="16" t="str">
        <f t="shared" si="172"/>
        <v>UN</v>
      </c>
      <c r="Y677" s="16" t="str">
        <f t="shared" si="173"/>
        <v>3A</v>
      </c>
      <c r="Z677" s="16" t="str">
        <f>CONCATENATE(Table69[[#This Row],[Column1]]," ",Table69[[#This Row],[Column2]]," ",Table69[[#This Row],[Column3]])</f>
        <v>37⁄8–16 UN 3A</v>
      </c>
      <c r="AA677" s="16">
        <f t="shared" si="174"/>
        <v>0</v>
      </c>
      <c r="AB677" s="16">
        <f t="shared" si="175"/>
        <v>3.875</v>
      </c>
      <c r="AC677" s="16">
        <f t="shared" si="176"/>
        <v>3.8656000000000001</v>
      </c>
      <c r="AD677" s="16" t="str">
        <f t="shared" si="177"/>
        <v>—</v>
      </c>
      <c r="AE677" s="16">
        <f t="shared" si="178"/>
        <v>3.8344</v>
      </c>
      <c r="AF677" s="16">
        <f t="shared" si="179"/>
        <v>3.83</v>
      </c>
      <c r="AG677" s="16">
        <f t="shared" si="180"/>
        <v>3.8005</v>
      </c>
      <c r="AH677" s="16" t="str">
        <f t="shared" si="181"/>
        <v>3B</v>
      </c>
      <c r="AI677" s="16">
        <f t="shared" si="182"/>
        <v>3.8069999999999999</v>
      </c>
      <c r="AJ677" s="16">
        <f t="shared" si="183"/>
        <v>3.8157999999999999</v>
      </c>
      <c r="AK677" s="16">
        <f t="shared" si="184"/>
        <v>3.8344</v>
      </c>
      <c r="AL677" s="16">
        <f t="shared" si="185"/>
        <v>3.8401000000000001</v>
      </c>
      <c r="AM677" s="16">
        <f t="shared" si="186"/>
        <v>3.875</v>
      </c>
      <c r="AR677" s="17"/>
      <c r="AS677" s="77"/>
    </row>
    <row r="678" spans="3:45" x14ac:dyDescent="0.25">
      <c r="C678" s="16" t="s">
        <v>903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187"/>
        <v>4–4</v>
      </c>
      <c r="U678" s="16" t="str">
        <f t="shared" si="187"/>
        <v>UNC</v>
      </c>
      <c r="W678" s="16" t="str">
        <f t="shared" si="171"/>
        <v>4–4</v>
      </c>
      <c r="X678" s="16" t="str">
        <f t="shared" si="172"/>
        <v>UNC</v>
      </c>
      <c r="Y678" s="16" t="str">
        <f t="shared" si="173"/>
        <v>1A</v>
      </c>
      <c r="Z678" s="16" t="str">
        <f>CONCATENATE(Table69[[#This Row],[Column1]]," ",Table69[[#This Row],[Column2]]," ",Table69[[#This Row],[Column3]])</f>
        <v>4–4 UNC 1A</v>
      </c>
      <c r="AA678" s="16">
        <f t="shared" si="174"/>
        <v>3.3999999999999998E-3</v>
      </c>
      <c r="AB678" s="16">
        <f t="shared" si="175"/>
        <v>3.9965999999999999</v>
      </c>
      <c r="AC678" s="16">
        <f t="shared" si="176"/>
        <v>3.9609000000000001</v>
      </c>
      <c r="AD678" s="16" t="str">
        <f t="shared" si="177"/>
        <v>—</v>
      </c>
      <c r="AE678" s="16">
        <f t="shared" si="178"/>
        <v>3.8342000000000001</v>
      </c>
      <c r="AF678" s="16">
        <f t="shared" si="179"/>
        <v>3.8172000000000001</v>
      </c>
      <c r="AG678" s="16">
        <f t="shared" si="180"/>
        <v>3.6989000000000001</v>
      </c>
      <c r="AH678" s="16" t="str">
        <f t="shared" si="181"/>
        <v>1B</v>
      </c>
      <c r="AI678" s="16">
        <f t="shared" si="182"/>
        <v>3.7290000000000001</v>
      </c>
      <c r="AJ678" s="16">
        <f t="shared" si="183"/>
        <v>3.7669999999999999</v>
      </c>
      <c r="AK678" s="16">
        <f t="shared" si="184"/>
        <v>3.8376000000000001</v>
      </c>
      <c r="AL678" s="16">
        <f t="shared" si="185"/>
        <v>3.8597000000000001</v>
      </c>
      <c r="AM678" s="16">
        <f t="shared" si="186"/>
        <v>4</v>
      </c>
      <c r="AR678" s="17"/>
      <c r="AS678" s="77"/>
    </row>
    <row r="679" spans="3:45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187"/>
        <v>0</v>
      </c>
      <c r="U679" s="16">
        <f t="shared" si="187"/>
        <v>0</v>
      </c>
      <c r="W679" s="16" t="str">
        <f t="shared" si="171"/>
        <v>4–4</v>
      </c>
      <c r="X679" s="16" t="str">
        <f t="shared" si="172"/>
        <v>UNC</v>
      </c>
      <c r="Y679" s="16" t="str">
        <f t="shared" si="173"/>
        <v>2A</v>
      </c>
      <c r="Z679" s="16" t="str">
        <f>CONCATENATE(Table69[[#This Row],[Column1]]," ",Table69[[#This Row],[Column2]]," ",Table69[[#This Row],[Column3]])</f>
        <v>4–4 UNC 2A</v>
      </c>
      <c r="AA679" s="16">
        <f t="shared" si="174"/>
        <v>3.3999999999999998E-3</v>
      </c>
      <c r="AB679" s="16">
        <f t="shared" si="175"/>
        <v>3.9965999999999999</v>
      </c>
      <c r="AC679" s="16">
        <f t="shared" si="176"/>
        <v>3.9727999999999999</v>
      </c>
      <c r="AD679" s="16">
        <f t="shared" si="177"/>
        <v>3.9609000000000001</v>
      </c>
      <c r="AE679" s="16">
        <f t="shared" si="178"/>
        <v>3.8342000000000001</v>
      </c>
      <c r="AF679" s="16">
        <f t="shared" si="179"/>
        <v>3.8229000000000002</v>
      </c>
      <c r="AG679" s="16">
        <f t="shared" si="180"/>
        <v>3.6989000000000001</v>
      </c>
      <c r="AH679" s="16" t="str">
        <f t="shared" si="181"/>
        <v>2B</v>
      </c>
      <c r="AI679" s="16">
        <f t="shared" si="182"/>
        <v>3.7290000000000001</v>
      </c>
      <c r="AJ679" s="16">
        <f t="shared" si="183"/>
        <v>3.7669999999999999</v>
      </c>
      <c r="AK679" s="16">
        <f t="shared" si="184"/>
        <v>3.8376000000000001</v>
      </c>
      <c r="AL679" s="16">
        <f t="shared" si="185"/>
        <v>3.8523000000000001</v>
      </c>
      <c r="AM679" s="16">
        <f t="shared" si="186"/>
        <v>4</v>
      </c>
      <c r="AR679" s="17"/>
      <c r="AS679" s="77"/>
    </row>
    <row r="680" spans="3:45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187"/>
        <v>0</v>
      </c>
      <c r="U680" s="16">
        <f t="shared" si="187"/>
        <v>0</v>
      </c>
      <c r="W680" s="16" t="str">
        <f t="shared" si="171"/>
        <v>4–4</v>
      </c>
      <c r="X680" s="16" t="str">
        <f t="shared" si="172"/>
        <v>UNC</v>
      </c>
      <c r="Y680" s="16" t="str">
        <f t="shared" si="173"/>
        <v>3A</v>
      </c>
      <c r="Z680" s="16" t="str">
        <f>CONCATENATE(Table69[[#This Row],[Column1]]," ",Table69[[#This Row],[Column2]]," ",Table69[[#This Row],[Column3]])</f>
        <v>4–4 UNC 3A</v>
      </c>
      <c r="AA680" s="16">
        <f t="shared" si="174"/>
        <v>0</v>
      </c>
      <c r="AB680" s="16">
        <f t="shared" si="175"/>
        <v>4</v>
      </c>
      <c r="AC680" s="16">
        <f t="shared" si="176"/>
        <v>3.9762</v>
      </c>
      <c r="AD680" s="16" t="str">
        <f t="shared" si="177"/>
        <v>—</v>
      </c>
      <c r="AE680" s="16">
        <f t="shared" si="178"/>
        <v>3.8376000000000001</v>
      </c>
      <c r="AF680" s="16">
        <f t="shared" si="179"/>
        <v>3.8290999999999999</v>
      </c>
      <c r="AG680" s="16">
        <f t="shared" si="180"/>
        <v>3.7023000000000001</v>
      </c>
      <c r="AH680" s="16" t="str">
        <f t="shared" si="181"/>
        <v>3B</v>
      </c>
      <c r="AI680" s="16">
        <f t="shared" si="182"/>
        <v>3.7290000000000001</v>
      </c>
      <c r="AJ680" s="16">
        <f t="shared" si="183"/>
        <v>3.7593999999999999</v>
      </c>
      <c r="AK680" s="16">
        <f t="shared" si="184"/>
        <v>3.8376000000000001</v>
      </c>
      <c r="AL680" s="16">
        <f t="shared" si="185"/>
        <v>3.8487</v>
      </c>
      <c r="AM680" s="16">
        <f t="shared" si="186"/>
        <v>4</v>
      </c>
      <c r="AR680" s="17"/>
      <c r="AS680" s="77"/>
    </row>
    <row r="681" spans="3:45" x14ac:dyDescent="0.25">
      <c r="C681" s="16" t="s">
        <v>904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187"/>
        <v>4–6</v>
      </c>
      <c r="U681" s="16" t="str">
        <f t="shared" si="187"/>
        <v>UN</v>
      </c>
      <c r="W681" s="16" t="str">
        <f t="shared" si="171"/>
        <v>4–6</v>
      </c>
      <c r="X681" s="16" t="str">
        <f t="shared" si="172"/>
        <v>UN</v>
      </c>
      <c r="Y681" s="16" t="str">
        <f t="shared" si="173"/>
        <v>2A</v>
      </c>
      <c r="Z681" s="16" t="str">
        <f>CONCATENATE(Table69[[#This Row],[Column1]]," ",Table69[[#This Row],[Column2]]," ",Table69[[#This Row],[Column3]])</f>
        <v>4–6 UN 2A</v>
      </c>
      <c r="AA681" s="16">
        <f t="shared" si="174"/>
        <v>3.0000000000000001E-3</v>
      </c>
      <c r="AB681" s="16">
        <f t="shared" si="175"/>
        <v>3.9969999999999999</v>
      </c>
      <c r="AC681" s="16">
        <f t="shared" si="176"/>
        <v>3.9788000000000001</v>
      </c>
      <c r="AD681" s="16" t="str">
        <f t="shared" si="177"/>
        <v>—</v>
      </c>
      <c r="AE681" s="16">
        <f t="shared" si="178"/>
        <v>3.8887</v>
      </c>
      <c r="AF681" s="16">
        <f t="shared" si="179"/>
        <v>3.8788</v>
      </c>
      <c r="AG681" s="16">
        <f t="shared" si="180"/>
        <v>3.7986</v>
      </c>
      <c r="AH681" s="16" t="str">
        <f t="shared" si="181"/>
        <v>2B</v>
      </c>
      <c r="AI681" s="16">
        <f t="shared" si="182"/>
        <v>3.82</v>
      </c>
      <c r="AJ681" s="16">
        <f t="shared" si="183"/>
        <v>3.85</v>
      </c>
      <c r="AK681" s="16">
        <f t="shared" si="184"/>
        <v>3.8917000000000002</v>
      </c>
      <c r="AL681" s="16">
        <f t="shared" si="185"/>
        <v>3.9045999999999998</v>
      </c>
      <c r="AM681" s="16">
        <f t="shared" si="186"/>
        <v>4</v>
      </c>
      <c r="AR681" s="17"/>
      <c r="AS681" s="77"/>
    </row>
    <row r="682" spans="3:45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187"/>
        <v>0</v>
      </c>
      <c r="U682" s="16">
        <f t="shared" si="187"/>
        <v>0</v>
      </c>
      <c r="W682" s="16" t="str">
        <f t="shared" si="171"/>
        <v>4–6</v>
      </c>
      <c r="X682" s="16" t="str">
        <f t="shared" si="172"/>
        <v>UN</v>
      </c>
      <c r="Y682" s="16" t="str">
        <f t="shared" si="173"/>
        <v>3A</v>
      </c>
      <c r="Z682" s="16" t="str">
        <f>CONCATENATE(Table69[[#This Row],[Column1]]," ",Table69[[#This Row],[Column2]]," ",Table69[[#This Row],[Column3]])</f>
        <v>4–6 UN 3A</v>
      </c>
      <c r="AA682" s="16">
        <f t="shared" si="174"/>
        <v>0</v>
      </c>
      <c r="AB682" s="16">
        <f t="shared" si="175"/>
        <v>4</v>
      </c>
      <c r="AC682" s="16">
        <f t="shared" si="176"/>
        <v>3.9817999999999998</v>
      </c>
      <c r="AD682" s="16" t="str">
        <f t="shared" si="177"/>
        <v>—</v>
      </c>
      <c r="AE682" s="16">
        <f t="shared" si="178"/>
        <v>3.8917000000000002</v>
      </c>
      <c r="AF682" s="16">
        <f t="shared" si="179"/>
        <v>3.8843000000000001</v>
      </c>
      <c r="AG682" s="16">
        <f t="shared" si="180"/>
        <v>3.8016000000000001</v>
      </c>
      <c r="AH682" s="16" t="str">
        <f t="shared" si="181"/>
        <v>3B</v>
      </c>
      <c r="AI682" s="16">
        <f t="shared" si="182"/>
        <v>3.82</v>
      </c>
      <c r="AJ682" s="16">
        <f t="shared" si="183"/>
        <v>3.8395999999999999</v>
      </c>
      <c r="AK682" s="16">
        <f t="shared" si="184"/>
        <v>3.8917000000000002</v>
      </c>
      <c r="AL682" s="16">
        <f t="shared" si="185"/>
        <v>3.9014000000000002</v>
      </c>
      <c r="AM682" s="16">
        <f t="shared" si="186"/>
        <v>4</v>
      </c>
      <c r="AR682" s="17"/>
      <c r="AS682" s="77"/>
    </row>
    <row r="683" spans="3:45" x14ac:dyDescent="0.25">
      <c r="C683" s="16" t="s">
        <v>905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187"/>
        <v>4–8</v>
      </c>
      <c r="U683" s="16" t="str">
        <f t="shared" si="187"/>
        <v>UN</v>
      </c>
      <c r="W683" s="16" t="str">
        <f t="shared" si="171"/>
        <v>4–8</v>
      </c>
      <c r="X683" s="16" t="str">
        <f t="shared" si="172"/>
        <v>UN</v>
      </c>
      <c r="Y683" s="16" t="str">
        <f t="shared" si="173"/>
        <v>2A</v>
      </c>
      <c r="Z683" s="16" t="str">
        <f>CONCATENATE(Table69[[#This Row],[Column1]]," ",Table69[[#This Row],[Column2]]," ",Table69[[#This Row],[Column3]])</f>
        <v>4–8 UN 2A</v>
      </c>
      <c r="AA683" s="16">
        <f t="shared" si="174"/>
        <v>2.7000000000000001E-3</v>
      </c>
      <c r="AB683" s="16">
        <f t="shared" si="175"/>
        <v>3.9973000000000001</v>
      </c>
      <c r="AC683" s="16">
        <f t="shared" si="176"/>
        <v>3.9823</v>
      </c>
      <c r="AD683" s="16">
        <f t="shared" si="177"/>
        <v>3.9748000000000001</v>
      </c>
      <c r="AE683" s="16">
        <f t="shared" si="178"/>
        <v>3.9161000000000001</v>
      </c>
      <c r="AF683" s="16">
        <f t="shared" si="179"/>
        <v>3.907</v>
      </c>
      <c r="AG683" s="16">
        <f t="shared" si="180"/>
        <v>3.8485</v>
      </c>
      <c r="AH683" s="16" t="str">
        <f t="shared" si="181"/>
        <v>2B</v>
      </c>
      <c r="AI683" s="16">
        <f t="shared" si="182"/>
        <v>3.8650000000000002</v>
      </c>
      <c r="AJ683" s="16">
        <f t="shared" si="183"/>
        <v>3.89</v>
      </c>
      <c r="AK683" s="16">
        <f t="shared" si="184"/>
        <v>3.9188000000000001</v>
      </c>
      <c r="AL683" s="16">
        <f t="shared" si="185"/>
        <v>3.9306999999999999</v>
      </c>
      <c r="AM683" s="16">
        <f t="shared" si="186"/>
        <v>4</v>
      </c>
      <c r="AR683" s="17"/>
      <c r="AS683" s="77"/>
    </row>
    <row r="684" spans="3:45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187"/>
        <v>0</v>
      </c>
      <c r="U684" s="16">
        <f t="shared" si="187"/>
        <v>0</v>
      </c>
      <c r="W684" s="16" t="str">
        <f t="shared" si="171"/>
        <v>4–8</v>
      </c>
      <c r="X684" s="16" t="str">
        <f t="shared" si="172"/>
        <v>UN</v>
      </c>
      <c r="Y684" s="16" t="str">
        <f t="shared" si="173"/>
        <v>3A</v>
      </c>
      <c r="Z684" s="16" t="str">
        <f>CONCATENATE(Table69[[#This Row],[Column1]]," ",Table69[[#This Row],[Column2]]," ",Table69[[#This Row],[Column3]])</f>
        <v>4–8 UN 3A</v>
      </c>
      <c r="AA684" s="16">
        <f t="shared" si="174"/>
        <v>0</v>
      </c>
      <c r="AB684" s="16">
        <f t="shared" si="175"/>
        <v>4</v>
      </c>
      <c r="AC684" s="16">
        <f t="shared" si="176"/>
        <v>3.9849999999999999</v>
      </c>
      <c r="AD684" s="16" t="str">
        <f t="shared" si="177"/>
        <v>—</v>
      </c>
      <c r="AE684" s="16">
        <f t="shared" si="178"/>
        <v>3.9188000000000001</v>
      </c>
      <c r="AF684" s="16">
        <f t="shared" si="179"/>
        <v>3.9119999999999999</v>
      </c>
      <c r="AG684" s="16">
        <f t="shared" si="180"/>
        <v>3.8512</v>
      </c>
      <c r="AH684" s="16" t="str">
        <f t="shared" si="181"/>
        <v>3B</v>
      </c>
      <c r="AI684" s="16">
        <f t="shared" si="182"/>
        <v>3.8650000000000002</v>
      </c>
      <c r="AJ684" s="16">
        <f t="shared" si="183"/>
        <v>3.8797000000000001</v>
      </c>
      <c r="AK684" s="16">
        <f t="shared" si="184"/>
        <v>3.9188000000000001</v>
      </c>
      <c r="AL684" s="16">
        <f t="shared" si="185"/>
        <v>3.9277000000000002</v>
      </c>
      <c r="AM684" s="16">
        <f t="shared" si="186"/>
        <v>4</v>
      </c>
      <c r="AR684" s="17"/>
      <c r="AS684" s="77"/>
    </row>
    <row r="685" spans="3:45" x14ac:dyDescent="0.25">
      <c r="C685" s="16" t="s">
        <v>906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187"/>
        <v>4–10</v>
      </c>
      <c r="U685" s="16" t="str">
        <f t="shared" si="187"/>
        <v>UNS</v>
      </c>
      <c r="W685" s="16" t="str">
        <f t="shared" si="171"/>
        <v>4–10</v>
      </c>
      <c r="X685" s="16" t="str">
        <f t="shared" si="172"/>
        <v>UNS</v>
      </c>
      <c r="Y685" s="16" t="str">
        <f t="shared" si="173"/>
        <v>2A</v>
      </c>
      <c r="Z685" s="16" t="str">
        <f>CONCATENATE(Table69[[#This Row],[Column1]]," ",Table69[[#This Row],[Column2]]," ",Table69[[#This Row],[Column3]])</f>
        <v>4–10 UNS 2A</v>
      </c>
      <c r="AA685" s="16">
        <f t="shared" si="174"/>
        <v>2.0999999999999999E-3</v>
      </c>
      <c r="AB685" s="16">
        <f t="shared" si="175"/>
        <v>3.9979</v>
      </c>
      <c r="AC685" s="16">
        <f t="shared" si="176"/>
        <v>3.9849999999999999</v>
      </c>
      <c r="AD685" s="16" t="str">
        <f t="shared" si="177"/>
        <v>—</v>
      </c>
      <c r="AE685" s="16">
        <f t="shared" si="178"/>
        <v>3.9329000000000001</v>
      </c>
      <c r="AF685" s="16">
        <f t="shared" si="179"/>
        <v>3.9258999999999999</v>
      </c>
      <c r="AG685" s="16">
        <f t="shared" si="180"/>
        <v>3.8767999999999998</v>
      </c>
      <c r="AH685" s="16" t="str">
        <f t="shared" si="181"/>
        <v>2B</v>
      </c>
      <c r="AI685" s="16">
        <f t="shared" si="182"/>
        <v>3.8919999999999999</v>
      </c>
      <c r="AJ685" s="16">
        <f t="shared" si="183"/>
        <v>3.9129999999999998</v>
      </c>
      <c r="AK685" s="16">
        <f t="shared" si="184"/>
        <v>3.9350000000000001</v>
      </c>
      <c r="AL685" s="16">
        <f t="shared" si="185"/>
        <v>3.9441000000000002</v>
      </c>
      <c r="AM685" s="16">
        <f t="shared" si="186"/>
        <v>4</v>
      </c>
      <c r="AR685" s="17"/>
      <c r="AS685" s="77"/>
    </row>
    <row r="686" spans="3:45" x14ac:dyDescent="0.25">
      <c r="C686" s="16" t="s">
        <v>907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187"/>
        <v>4–12</v>
      </c>
      <c r="U686" s="16" t="str">
        <f t="shared" si="187"/>
        <v>UN</v>
      </c>
      <c r="W686" s="16" t="str">
        <f t="shared" si="171"/>
        <v>4–12</v>
      </c>
      <c r="X686" s="16" t="str">
        <f t="shared" si="172"/>
        <v>UN</v>
      </c>
      <c r="Y686" s="16" t="str">
        <f t="shared" si="173"/>
        <v>2A</v>
      </c>
      <c r="Z686" s="16" t="str">
        <f>CONCATENATE(Table69[[#This Row],[Column1]]," ",Table69[[#This Row],[Column2]]," ",Table69[[#This Row],[Column3]])</f>
        <v>4–12 UN 2A</v>
      </c>
      <c r="AA686" s="16">
        <f t="shared" si="174"/>
        <v>2E-3</v>
      </c>
      <c r="AB686" s="16">
        <f t="shared" si="175"/>
        <v>3.9980000000000002</v>
      </c>
      <c r="AC686" s="16">
        <f t="shared" si="176"/>
        <v>3.9866000000000001</v>
      </c>
      <c r="AD686" s="16" t="str">
        <f t="shared" si="177"/>
        <v>—</v>
      </c>
      <c r="AE686" s="16">
        <f t="shared" si="178"/>
        <v>3.9439000000000002</v>
      </c>
      <c r="AF686" s="16">
        <f t="shared" si="179"/>
        <v>3.9373999999999998</v>
      </c>
      <c r="AG686" s="16">
        <f t="shared" si="180"/>
        <v>3.8988</v>
      </c>
      <c r="AH686" s="16" t="str">
        <f t="shared" si="181"/>
        <v>2B</v>
      </c>
      <c r="AI686" s="16">
        <f t="shared" si="182"/>
        <v>3.91</v>
      </c>
      <c r="AJ686" s="16">
        <f t="shared" si="183"/>
        <v>3.9279999999999999</v>
      </c>
      <c r="AK686" s="16">
        <f t="shared" si="184"/>
        <v>3.9459</v>
      </c>
      <c r="AL686" s="16">
        <f t="shared" si="185"/>
        <v>3.9544000000000001</v>
      </c>
      <c r="AM686" s="16">
        <f t="shared" si="186"/>
        <v>4</v>
      </c>
      <c r="AR686" s="17"/>
      <c r="AS686" s="77"/>
    </row>
    <row r="687" spans="3:45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187"/>
        <v>0</v>
      </c>
      <c r="U687" s="16">
        <f t="shared" si="187"/>
        <v>0</v>
      </c>
      <c r="W687" s="16" t="str">
        <f t="shared" si="171"/>
        <v>4–12</v>
      </c>
      <c r="X687" s="16" t="str">
        <f t="shared" si="172"/>
        <v>UN</v>
      </c>
      <c r="Y687" s="16" t="str">
        <f t="shared" si="173"/>
        <v>3A</v>
      </c>
      <c r="Z687" s="16" t="str">
        <f>CONCATENATE(Table69[[#This Row],[Column1]]," ",Table69[[#This Row],[Column2]]," ",Table69[[#This Row],[Column3]])</f>
        <v>4–12 UN 3A</v>
      </c>
      <c r="AA687" s="16">
        <f t="shared" si="174"/>
        <v>0</v>
      </c>
      <c r="AB687" s="16">
        <f t="shared" si="175"/>
        <v>4</v>
      </c>
      <c r="AC687" s="16">
        <f t="shared" si="176"/>
        <v>3.9885999999999999</v>
      </c>
      <c r="AD687" s="16" t="str">
        <f t="shared" si="177"/>
        <v>—</v>
      </c>
      <c r="AE687" s="16">
        <f t="shared" si="178"/>
        <v>3.9459</v>
      </c>
      <c r="AF687" s="16">
        <f t="shared" si="179"/>
        <v>3.9409999999999998</v>
      </c>
      <c r="AG687" s="16">
        <f t="shared" si="180"/>
        <v>3.9007999999999998</v>
      </c>
      <c r="AH687" s="16" t="str">
        <f t="shared" si="181"/>
        <v>3B</v>
      </c>
      <c r="AI687" s="16">
        <f t="shared" si="182"/>
        <v>3.91</v>
      </c>
      <c r="AJ687" s="16">
        <f t="shared" si="183"/>
        <v>3.9198</v>
      </c>
      <c r="AK687" s="16">
        <f t="shared" si="184"/>
        <v>3.9459</v>
      </c>
      <c r="AL687" s="16">
        <f t="shared" si="185"/>
        <v>3.9523000000000001</v>
      </c>
      <c r="AM687" s="16">
        <f t="shared" si="186"/>
        <v>4</v>
      </c>
      <c r="AR687" s="17"/>
      <c r="AS687" s="77"/>
    </row>
    <row r="688" spans="3:45" x14ac:dyDescent="0.25">
      <c r="C688" s="16" t="s">
        <v>908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187"/>
        <v>4–14</v>
      </c>
      <c r="U688" s="16" t="str">
        <f t="shared" si="187"/>
        <v>UNS</v>
      </c>
      <c r="W688" s="16" t="str">
        <f t="shared" si="171"/>
        <v>4–14</v>
      </c>
      <c r="X688" s="16" t="str">
        <f t="shared" si="172"/>
        <v>UNS</v>
      </c>
      <c r="Y688" s="16" t="str">
        <f t="shared" si="173"/>
        <v>2A</v>
      </c>
      <c r="Z688" s="16" t="str">
        <f>CONCATENATE(Table69[[#This Row],[Column1]]," ",Table69[[#This Row],[Column2]]," ",Table69[[#This Row],[Column3]])</f>
        <v>4–14 UNS 2A</v>
      </c>
      <c r="AA688" s="16">
        <f t="shared" si="174"/>
        <v>1.8E-3</v>
      </c>
      <c r="AB688" s="16">
        <f t="shared" si="175"/>
        <v>3.9982000000000002</v>
      </c>
      <c r="AC688" s="16">
        <f t="shared" si="176"/>
        <v>3.9878999999999998</v>
      </c>
      <c r="AD688" s="16" t="str">
        <f t="shared" si="177"/>
        <v>—</v>
      </c>
      <c r="AE688" s="16">
        <f t="shared" si="178"/>
        <v>3.9518</v>
      </c>
      <c r="AF688" s="16">
        <f t="shared" si="179"/>
        <v>3.9456000000000002</v>
      </c>
      <c r="AG688" s="16">
        <f t="shared" si="180"/>
        <v>3.9131999999999998</v>
      </c>
      <c r="AH688" s="16" t="str">
        <f t="shared" si="181"/>
        <v>2B</v>
      </c>
      <c r="AI688" s="16">
        <f t="shared" si="182"/>
        <v>3.923</v>
      </c>
      <c r="AJ688" s="16">
        <f t="shared" si="183"/>
        <v>3.9380000000000002</v>
      </c>
      <c r="AK688" s="16">
        <f t="shared" si="184"/>
        <v>3.9535999999999998</v>
      </c>
      <c r="AL688" s="16">
        <f t="shared" si="185"/>
        <v>3.9615999999999998</v>
      </c>
      <c r="AM688" s="16">
        <f t="shared" si="186"/>
        <v>4</v>
      </c>
      <c r="AR688" s="17"/>
      <c r="AS688" s="77"/>
    </row>
    <row r="689" spans="3:45" x14ac:dyDescent="0.25">
      <c r="C689" s="16" t="s">
        <v>909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187"/>
        <v>4–16</v>
      </c>
      <c r="U689" s="16" t="str">
        <f t="shared" si="187"/>
        <v>UN</v>
      </c>
      <c r="W689" s="16" t="str">
        <f t="shared" si="171"/>
        <v>4–16</v>
      </c>
      <c r="X689" s="16" t="str">
        <f t="shared" si="172"/>
        <v>UN</v>
      </c>
      <c r="Y689" s="16" t="str">
        <f t="shared" si="173"/>
        <v>2A</v>
      </c>
      <c r="Z689" s="16" t="str">
        <f>CONCATENATE(Table69[[#This Row],[Column1]]," ",Table69[[#This Row],[Column2]]," ",Table69[[#This Row],[Column3]])</f>
        <v>4–16 UN 2A</v>
      </c>
      <c r="AA689" s="16">
        <f t="shared" si="174"/>
        <v>1.8E-3</v>
      </c>
      <c r="AB689" s="16">
        <f t="shared" si="175"/>
        <v>3.9982000000000002</v>
      </c>
      <c r="AC689" s="16">
        <f t="shared" si="176"/>
        <v>3.9887999999999999</v>
      </c>
      <c r="AD689" s="16" t="str">
        <f t="shared" si="177"/>
        <v>—</v>
      </c>
      <c r="AE689" s="16">
        <f t="shared" si="178"/>
        <v>3.9575999999999998</v>
      </c>
      <c r="AF689" s="16">
        <f t="shared" si="179"/>
        <v>3.9517000000000002</v>
      </c>
      <c r="AG689" s="16">
        <f t="shared" si="180"/>
        <v>3.9237000000000002</v>
      </c>
      <c r="AH689" s="16" t="str">
        <f t="shared" si="181"/>
        <v>2B</v>
      </c>
      <c r="AI689" s="16">
        <f t="shared" si="182"/>
        <v>3.9319999999999999</v>
      </c>
      <c r="AJ689" s="16">
        <f t="shared" si="183"/>
        <v>3.9460000000000002</v>
      </c>
      <c r="AK689" s="16">
        <f t="shared" si="184"/>
        <v>3.9594</v>
      </c>
      <c r="AL689" s="16">
        <f t="shared" si="185"/>
        <v>3.9670000000000001</v>
      </c>
      <c r="AM689" s="16">
        <f t="shared" si="186"/>
        <v>4</v>
      </c>
      <c r="AR689" s="17"/>
      <c r="AS689" s="77"/>
    </row>
    <row r="690" spans="3:45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187"/>
        <v>0</v>
      </c>
      <c r="U690" s="16">
        <f t="shared" si="187"/>
        <v>0</v>
      </c>
      <c r="W690" s="16" t="str">
        <f t="shared" si="171"/>
        <v>4–16</v>
      </c>
      <c r="X690" s="16" t="str">
        <f t="shared" si="172"/>
        <v>UN</v>
      </c>
      <c r="Y690" s="16" t="str">
        <f t="shared" si="173"/>
        <v>3A</v>
      </c>
      <c r="Z690" s="16" t="str">
        <f>CONCATENATE(Table69[[#This Row],[Column1]]," ",Table69[[#This Row],[Column2]]," ",Table69[[#This Row],[Column3]])</f>
        <v>4–16 UN 3A</v>
      </c>
      <c r="AA690" s="16">
        <f t="shared" si="174"/>
        <v>0</v>
      </c>
      <c r="AB690" s="16">
        <f t="shared" si="175"/>
        <v>4</v>
      </c>
      <c r="AC690" s="16">
        <f t="shared" si="176"/>
        <v>3.9906000000000001</v>
      </c>
      <c r="AD690" s="16" t="str">
        <f t="shared" si="177"/>
        <v>—</v>
      </c>
      <c r="AE690" s="16">
        <f t="shared" si="178"/>
        <v>3.9594</v>
      </c>
      <c r="AF690" s="16">
        <f t="shared" si="179"/>
        <v>3.9550000000000001</v>
      </c>
      <c r="AG690" s="16">
        <f t="shared" si="180"/>
        <v>3.9255</v>
      </c>
      <c r="AH690" s="16" t="str">
        <f t="shared" si="181"/>
        <v>3B</v>
      </c>
      <c r="AI690" s="16">
        <f t="shared" si="182"/>
        <v>3.9319999999999999</v>
      </c>
      <c r="AJ690" s="16">
        <f t="shared" si="183"/>
        <v>3.9407999999999999</v>
      </c>
      <c r="AK690" s="16">
        <f t="shared" si="184"/>
        <v>3.9594</v>
      </c>
      <c r="AL690" s="16">
        <f t="shared" si="185"/>
        <v>3.9651000000000001</v>
      </c>
      <c r="AM690" s="16">
        <f t="shared" si="186"/>
        <v>4</v>
      </c>
      <c r="AR690" s="17"/>
      <c r="AS690" s="77"/>
    </row>
    <row r="691" spans="3:45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187"/>
        <v>41⁄4–10</v>
      </c>
      <c r="U691" s="16" t="str">
        <f t="shared" si="187"/>
        <v>UNS</v>
      </c>
      <c r="W691" s="16" t="str">
        <f t="shared" si="171"/>
        <v>41⁄4–10</v>
      </c>
      <c r="X691" s="16" t="str">
        <f t="shared" si="172"/>
        <v>UNS</v>
      </c>
      <c r="Y691" s="16" t="str">
        <f t="shared" si="173"/>
        <v>2A</v>
      </c>
      <c r="Z691" s="16" t="str">
        <f>CONCATENATE(Table69[[#This Row],[Column1]]," ",Table69[[#This Row],[Column2]]," ",Table69[[#This Row],[Column3]])</f>
        <v>41⁄4–10 UNS 2A</v>
      </c>
      <c r="AA691" s="16">
        <f t="shared" si="174"/>
        <v>2.0999999999999999E-3</v>
      </c>
      <c r="AB691" s="16">
        <f t="shared" si="175"/>
        <v>4.2478999999999996</v>
      </c>
      <c r="AC691" s="16">
        <f t="shared" si="176"/>
        <v>4.2350000000000003</v>
      </c>
      <c r="AD691" s="16" t="str">
        <f t="shared" si="177"/>
        <v>—</v>
      </c>
      <c r="AE691" s="16">
        <f t="shared" si="178"/>
        <v>4.1829000000000001</v>
      </c>
      <c r="AF691" s="16">
        <f t="shared" si="179"/>
        <v>4.1759000000000004</v>
      </c>
      <c r="AG691" s="16">
        <f t="shared" si="180"/>
        <v>4.1288999999999998</v>
      </c>
      <c r="AH691" s="16" t="str">
        <f t="shared" si="181"/>
        <v>2B</v>
      </c>
      <c r="AI691" s="16">
        <f t="shared" si="182"/>
        <v>4.1420000000000003</v>
      </c>
      <c r="AJ691" s="16">
        <f t="shared" si="183"/>
        <v>4.1630000000000003</v>
      </c>
      <c r="AK691" s="16">
        <f t="shared" si="184"/>
        <v>4.1849999999999996</v>
      </c>
      <c r="AL691" s="16">
        <f t="shared" si="185"/>
        <v>4.1940999999999997</v>
      </c>
      <c r="AM691" s="16">
        <f t="shared" si="186"/>
        <v>4.25</v>
      </c>
      <c r="AR691" s="17"/>
      <c r="AS691" s="77"/>
    </row>
    <row r="692" spans="3:45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187"/>
        <v>41⁄4–14</v>
      </c>
      <c r="U692" s="16" t="str">
        <f t="shared" si="187"/>
        <v>UNS</v>
      </c>
      <c r="W692" s="16" t="str">
        <f t="shared" si="171"/>
        <v>41⁄4–14</v>
      </c>
      <c r="X692" s="16" t="str">
        <f t="shared" si="172"/>
        <v>UNS</v>
      </c>
      <c r="Y692" s="16" t="str">
        <f t="shared" si="173"/>
        <v>2A</v>
      </c>
      <c r="Z692" s="16" t="str">
        <f>CONCATENATE(Table69[[#This Row],[Column1]]," ",Table69[[#This Row],[Column2]]," ",Table69[[#This Row],[Column3]])</f>
        <v>41⁄4–14 UNS 2A</v>
      </c>
      <c r="AA692" s="16">
        <f t="shared" si="174"/>
        <v>1.8E-3</v>
      </c>
      <c r="AB692" s="16">
        <f t="shared" si="175"/>
        <v>4.2481999999999998</v>
      </c>
      <c r="AC692" s="16">
        <f t="shared" si="176"/>
        <v>4.2378999999999998</v>
      </c>
      <c r="AD692" s="16" t="str">
        <f t="shared" si="177"/>
        <v>—</v>
      </c>
      <c r="AE692" s="16">
        <f t="shared" si="178"/>
        <v>4.2018000000000004</v>
      </c>
      <c r="AF692" s="16">
        <f t="shared" si="179"/>
        <v>4.1955999999999998</v>
      </c>
      <c r="AG692" s="16">
        <f t="shared" si="180"/>
        <v>4.1631999999999998</v>
      </c>
      <c r="AH692" s="16" t="str">
        <f t="shared" si="181"/>
        <v>2B</v>
      </c>
      <c r="AI692" s="16">
        <f t="shared" si="182"/>
        <v>4.173</v>
      </c>
      <c r="AJ692" s="16">
        <f t="shared" si="183"/>
        <v>4.1879999999999997</v>
      </c>
      <c r="AK692" s="16">
        <f t="shared" si="184"/>
        <v>4.2035999999999998</v>
      </c>
      <c r="AL692" s="16">
        <f t="shared" si="185"/>
        <v>4.2115999999999998</v>
      </c>
      <c r="AM692" s="16">
        <f t="shared" si="186"/>
        <v>4.25</v>
      </c>
      <c r="AR692" s="17"/>
      <c r="AS692" s="77"/>
    </row>
    <row r="693" spans="3:45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187"/>
        <v>41⁄4–12</v>
      </c>
      <c r="U693" s="16" t="str">
        <f t="shared" si="187"/>
        <v>UN</v>
      </c>
      <c r="W693" s="16" t="str">
        <f t="shared" si="171"/>
        <v>41⁄4–12</v>
      </c>
      <c r="X693" s="16" t="str">
        <f t="shared" si="172"/>
        <v>UN</v>
      </c>
      <c r="Y693" s="16" t="str">
        <f t="shared" si="173"/>
        <v>2A</v>
      </c>
      <c r="Z693" s="16" t="str">
        <f>CONCATENATE(Table69[[#This Row],[Column1]]," ",Table69[[#This Row],[Column2]]," ",Table69[[#This Row],[Column3]])</f>
        <v>41⁄4–12 UN 2A</v>
      </c>
      <c r="AA693" s="16">
        <f t="shared" si="174"/>
        <v>2E-3</v>
      </c>
      <c r="AB693" s="16">
        <f t="shared" si="175"/>
        <v>4.2480000000000002</v>
      </c>
      <c r="AC693" s="16">
        <f t="shared" si="176"/>
        <v>4.2366000000000001</v>
      </c>
      <c r="AD693" s="16" t="str">
        <f t="shared" si="177"/>
        <v>—</v>
      </c>
      <c r="AE693" s="16">
        <f t="shared" si="178"/>
        <v>4.1939000000000002</v>
      </c>
      <c r="AF693" s="16">
        <f t="shared" si="179"/>
        <v>4.1874000000000002</v>
      </c>
      <c r="AG693" s="16">
        <f t="shared" si="180"/>
        <v>4.1487999999999996</v>
      </c>
      <c r="AH693" s="16" t="str">
        <f t="shared" si="181"/>
        <v>2B</v>
      </c>
      <c r="AI693" s="16">
        <f t="shared" si="182"/>
        <v>4.16</v>
      </c>
      <c r="AJ693" s="16">
        <f t="shared" si="183"/>
        <v>4.1779999999999999</v>
      </c>
      <c r="AK693" s="16">
        <f t="shared" si="184"/>
        <v>4.1959</v>
      </c>
      <c r="AL693" s="16">
        <f t="shared" si="185"/>
        <v>4.2043999999999997</v>
      </c>
      <c r="AM693" s="16">
        <f t="shared" si="186"/>
        <v>4.25</v>
      </c>
      <c r="AR693" s="17"/>
      <c r="AS693" s="77"/>
    </row>
    <row r="694" spans="3:45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187"/>
        <v>0</v>
      </c>
      <c r="U694" s="16">
        <f t="shared" si="187"/>
        <v>0</v>
      </c>
      <c r="W694" s="16" t="str">
        <f t="shared" si="171"/>
        <v>41⁄4–12</v>
      </c>
      <c r="X694" s="16" t="str">
        <f t="shared" si="172"/>
        <v>UN</v>
      </c>
      <c r="Y694" s="16" t="str">
        <f t="shared" si="173"/>
        <v>3A</v>
      </c>
      <c r="Z694" s="16" t="str">
        <f>CONCATENATE(Table69[[#This Row],[Column1]]," ",Table69[[#This Row],[Column2]]," ",Table69[[#This Row],[Column3]])</f>
        <v>41⁄4–12 UN 3A</v>
      </c>
      <c r="AA694" s="16">
        <f t="shared" si="174"/>
        <v>0</v>
      </c>
      <c r="AB694" s="16">
        <f t="shared" si="175"/>
        <v>4.25</v>
      </c>
      <c r="AC694" s="16">
        <f t="shared" si="176"/>
        <v>4.2385999999999999</v>
      </c>
      <c r="AD694" s="16" t="str">
        <f t="shared" si="177"/>
        <v>—</v>
      </c>
      <c r="AE694" s="16">
        <f t="shared" si="178"/>
        <v>4.1959</v>
      </c>
      <c r="AF694" s="16">
        <f t="shared" si="179"/>
        <v>4.1909999999999998</v>
      </c>
      <c r="AG694" s="16">
        <f t="shared" si="180"/>
        <v>4.1508000000000003</v>
      </c>
      <c r="AH694" s="16" t="str">
        <f t="shared" si="181"/>
        <v>3B</v>
      </c>
      <c r="AI694" s="16">
        <f t="shared" si="182"/>
        <v>4.16</v>
      </c>
      <c r="AJ694" s="16">
        <f t="shared" si="183"/>
        <v>4.1698000000000004</v>
      </c>
      <c r="AK694" s="16">
        <f t="shared" si="184"/>
        <v>4.1959</v>
      </c>
      <c r="AL694" s="16">
        <f t="shared" si="185"/>
        <v>4.2023000000000001</v>
      </c>
      <c r="AM694" s="16">
        <f t="shared" si="186"/>
        <v>4.25</v>
      </c>
      <c r="AR694" s="17"/>
      <c r="AS694" s="77"/>
    </row>
    <row r="695" spans="3:45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187"/>
        <v>41⁄4–16</v>
      </c>
      <c r="U695" s="16" t="str">
        <f t="shared" si="187"/>
        <v>UN</v>
      </c>
      <c r="W695" s="16" t="str">
        <f t="shared" si="171"/>
        <v>41⁄4–16</v>
      </c>
      <c r="X695" s="16" t="str">
        <f t="shared" si="172"/>
        <v>UN</v>
      </c>
      <c r="Y695" s="16" t="str">
        <f t="shared" si="173"/>
        <v>2A</v>
      </c>
      <c r="Z695" s="16" t="str">
        <f>CONCATENATE(Table69[[#This Row],[Column1]]," ",Table69[[#This Row],[Column2]]," ",Table69[[#This Row],[Column3]])</f>
        <v>41⁄4–16 UN 2A</v>
      </c>
      <c r="AA695" s="16">
        <f t="shared" si="174"/>
        <v>1.8E-3</v>
      </c>
      <c r="AB695" s="16">
        <f t="shared" si="175"/>
        <v>4.2481999999999998</v>
      </c>
      <c r="AC695" s="16">
        <f t="shared" si="176"/>
        <v>4.2388000000000003</v>
      </c>
      <c r="AD695" s="16" t="str">
        <f t="shared" si="177"/>
        <v>—</v>
      </c>
      <c r="AE695" s="16">
        <f t="shared" si="178"/>
        <v>4.2076000000000002</v>
      </c>
      <c r="AF695" s="16">
        <f t="shared" si="179"/>
        <v>4.2016999999999998</v>
      </c>
      <c r="AG695" s="16">
        <f t="shared" si="180"/>
        <v>4.1737000000000002</v>
      </c>
      <c r="AH695" s="16" t="str">
        <f t="shared" si="181"/>
        <v>2B</v>
      </c>
      <c r="AI695" s="16">
        <f t="shared" si="182"/>
        <v>4.1820000000000004</v>
      </c>
      <c r="AJ695" s="16">
        <f t="shared" si="183"/>
        <v>4.1959999999999997</v>
      </c>
      <c r="AK695" s="16">
        <f t="shared" si="184"/>
        <v>4.2093999999999996</v>
      </c>
      <c r="AL695" s="16">
        <f t="shared" si="185"/>
        <v>4.2169999999999996</v>
      </c>
      <c r="AM695" s="16">
        <f t="shared" si="186"/>
        <v>4.25</v>
      </c>
      <c r="AR695" s="17"/>
      <c r="AS695" s="77"/>
    </row>
    <row r="696" spans="3:45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187"/>
        <v>0</v>
      </c>
      <c r="U696" s="16">
        <f t="shared" si="187"/>
        <v>0</v>
      </c>
      <c r="W696" s="16" t="str">
        <f t="shared" si="171"/>
        <v>41⁄4–16</v>
      </c>
      <c r="X696" s="16" t="str">
        <f t="shared" si="172"/>
        <v>UN</v>
      </c>
      <c r="Y696" s="16" t="str">
        <f t="shared" si="173"/>
        <v>3A</v>
      </c>
      <c r="Z696" s="16" t="str">
        <f>CONCATENATE(Table69[[#This Row],[Column1]]," ",Table69[[#This Row],[Column2]]," ",Table69[[#This Row],[Column3]])</f>
        <v>41⁄4–16 UN 3A</v>
      </c>
      <c r="AA696" s="16">
        <f t="shared" si="174"/>
        <v>0</v>
      </c>
      <c r="AB696" s="16">
        <f t="shared" si="175"/>
        <v>4.25</v>
      </c>
      <c r="AC696" s="16">
        <f t="shared" si="176"/>
        <v>4.2405999999999997</v>
      </c>
      <c r="AD696" s="16" t="str">
        <f t="shared" si="177"/>
        <v>—</v>
      </c>
      <c r="AE696" s="16">
        <f t="shared" si="178"/>
        <v>4.2093999999999996</v>
      </c>
      <c r="AF696" s="16">
        <f t="shared" si="179"/>
        <v>4.2050000000000001</v>
      </c>
      <c r="AG696" s="16">
        <f t="shared" si="180"/>
        <v>4.1755000000000004</v>
      </c>
      <c r="AH696" s="16" t="str">
        <f t="shared" si="181"/>
        <v>3B</v>
      </c>
      <c r="AI696" s="16">
        <f t="shared" si="182"/>
        <v>4.1820000000000004</v>
      </c>
      <c r="AJ696" s="16">
        <f t="shared" si="183"/>
        <v>4.1900000000000004</v>
      </c>
      <c r="AK696" s="16">
        <f t="shared" si="184"/>
        <v>4.2093999999999996</v>
      </c>
      <c r="AL696" s="16">
        <f t="shared" si="185"/>
        <v>4.2150999999999996</v>
      </c>
      <c r="AM696" s="16">
        <f t="shared" si="186"/>
        <v>4.25</v>
      </c>
      <c r="AR696" s="17"/>
      <c r="AS696" s="77"/>
    </row>
    <row r="697" spans="3:45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187"/>
        <v>41⁄2–10</v>
      </c>
      <c r="U697" s="16" t="str">
        <f t="shared" si="187"/>
        <v>UNS</v>
      </c>
      <c r="W697" s="16" t="str">
        <f t="shared" si="171"/>
        <v>41⁄2–10</v>
      </c>
      <c r="X697" s="16" t="str">
        <f t="shared" si="172"/>
        <v>UNS</v>
      </c>
      <c r="Y697" s="16" t="str">
        <f t="shared" si="173"/>
        <v>2A</v>
      </c>
      <c r="Z697" s="16" t="str">
        <f>CONCATENATE(Table69[[#This Row],[Column1]]," ",Table69[[#This Row],[Column2]]," ",Table69[[#This Row],[Column3]])</f>
        <v>41⁄2–10 UNS 2A</v>
      </c>
      <c r="AA697" s="16">
        <f t="shared" si="174"/>
        <v>2.0999999999999999E-3</v>
      </c>
      <c r="AB697" s="16">
        <f t="shared" si="175"/>
        <v>4.4978999999999996</v>
      </c>
      <c r="AC697" s="16">
        <f t="shared" si="176"/>
        <v>4.4850000000000003</v>
      </c>
      <c r="AD697" s="16" t="str">
        <f t="shared" si="177"/>
        <v>—</v>
      </c>
      <c r="AE697" s="16">
        <f t="shared" si="178"/>
        <v>4.4329000000000001</v>
      </c>
      <c r="AF697" s="16">
        <f t="shared" si="179"/>
        <v>4.4259000000000004</v>
      </c>
      <c r="AG697" s="16">
        <f t="shared" si="180"/>
        <v>4.3788999999999998</v>
      </c>
      <c r="AH697" s="16" t="str">
        <f t="shared" si="181"/>
        <v>2B</v>
      </c>
      <c r="AI697" s="16">
        <f t="shared" si="182"/>
        <v>4.3920000000000003</v>
      </c>
      <c r="AJ697" s="16">
        <f t="shared" si="183"/>
        <v>4.4130000000000003</v>
      </c>
      <c r="AK697" s="16">
        <f t="shared" si="184"/>
        <v>4.4349999999999996</v>
      </c>
      <c r="AL697" s="16">
        <f t="shared" si="185"/>
        <v>4.4440999999999997</v>
      </c>
      <c r="AM697" s="16">
        <f t="shared" si="186"/>
        <v>4.5</v>
      </c>
      <c r="AR697" s="17"/>
      <c r="AS697" s="77"/>
    </row>
    <row r="698" spans="3:45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187"/>
        <v>41⁄2–14</v>
      </c>
      <c r="U698" s="16" t="str">
        <f t="shared" si="187"/>
        <v>UNS</v>
      </c>
      <c r="W698" s="16" t="str">
        <f t="shared" si="171"/>
        <v>41⁄2–14</v>
      </c>
      <c r="X698" s="16" t="str">
        <f t="shared" si="172"/>
        <v>UNS</v>
      </c>
      <c r="Y698" s="16" t="str">
        <f t="shared" si="173"/>
        <v>2A</v>
      </c>
      <c r="Z698" s="16" t="str">
        <f>CONCATENATE(Table69[[#This Row],[Column1]]," ",Table69[[#This Row],[Column2]]," ",Table69[[#This Row],[Column3]])</f>
        <v>41⁄2–14 UNS 2A</v>
      </c>
      <c r="AA698" s="16">
        <f t="shared" si="174"/>
        <v>1.8E-3</v>
      </c>
      <c r="AB698" s="16">
        <f t="shared" si="175"/>
        <v>4.4981999999999998</v>
      </c>
      <c r="AC698" s="16">
        <f t="shared" si="176"/>
        <v>4.4878999999999998</v>
      </c>
      <c r="AD698" s="16" t="str">
        <f t="shared" si="177"/>
        <v>—</v>
      </c>
      <c r="AE698" s="16">
        <f t="shared" si="178"/>
        <v>4.4518000000000004</v>
      </c>
      <c r="AF698" s="16">
        <f t="shared" si="179"/>
        <v>4.4455999999999998</v>
      </c>
      <c r="AG698" s="16">
        <f t="shared" si="180"/>
        <v>4.4131999999999998</v>
      </c>
      <c r="AH698" s="16" t="str">
        <f t="shared" si="181"/>
        <v>2B</v>
      </c>
      <c r="AI698" s="16">
        <f t="shared" si="182"/>
        <v>4.423</v>
      </c>
      <c r="AJ698" s="16">
        <f t="shared" si="183"/>
        <v>4.4379999999999997</v>
      </c>
      <c r="AK698" s="16">
        <f t="shared" si="184"/>
        <v>4.4535999999999998</v>
      </c>
      <c r="AL698" s="16">
        <f t="shared" si="185"/>
        <v>4.4615999999999998</v>
      </c>
      <c r="AM698" s="16">
        <f t="shared" si="186"/>
        <v>4.5</v>
      </c>
      <c r="AR698" s="17"/>
      <c r="AS698" s="77"/>
    </row>
    <row r="699" spans="3:45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187"/>
        <v>41⁄2–12</v>
      </c>
      <c r="U699" s="16" t="str">
        <f t="shared" si="187"/>
        <v>UN</v>
      </c>
      <c r="W699" s="16" t="str">
        <f t="shared" si="171"/>
        <v>41⁄2–12</v>
      </c>
      <c r="X699" s="16" t="str">
        <f t="shared" si="172"/>
        <v>UN</v>
      </c>
      <c r="Y699" s="16" t="str">
        <f t="shared" si="173"/>
        <v>2A</v>
      </c>
      <c r="Z699" s="16" t="str">
        <f>CONCATENATE(Table69[[#This Row],[Column1]]," ",Table69[[#This Row],[Column2]]," ",Table69[[#This Row],[Column3]])</f>
        <v>41⁄2–12 UN 2A</v>
      </c>
      <c r="AA699" s="16">
        <f t="shared" si="174"/>
        <v>2E-3</v>
      </c>
      <c r="AB699" s="16">
        <f t="shared" si="175"/>
        <v>4.4980000000000002</v>
      </c>
      <c r="AC699" s="16">
        <f t="shared" si="176"/>
        <v>4.4866000000000001</v>
      </c>
      <c r="AD699" s="16" t="str">
        <f t="shared" si="177"/>
        <v>—</v>
      </c>
      <c r="AE699" s="16">
        <f t="shared" si="178"/>
        <v>4.4439000000000002</v>
      </c>
      <c r="AF699" s="16">
        <f t="shared" si="179"/>
        <v>4.4374000000000002</v>
      </c>
      <c r="AG699" s="16">
        <f t="shared" si="180"/>
        <v>4.3987999999999996</v>
      </c>
      <c r="AH699" s="16" t="str">
        <f t="shared" si="181"/>
        <v>2B</v>
      </c>
      <c r="AI699" s="16">
        <f t="shared" si="182"/>
        <v>4.41</v>
      </c>
      <c r="AJ699" s="16">
        <f t="shared" si="183"/>
        <v>4.4279999999999999</v>
      </c>
      <c r="AK699" s="16">
        <f t="shared" si="184"/>
        <v>4.4459</v>
      </c>
      <c r="AL699" s="16">
        <f t="shared" si="185"/>
        <v>4.4543999999999997</v>
      </c>
      <c r="AM699" s="16">
        <f t="shared" si="186"/>
        <v>4.5</v>
      </c>
      <c r="AR699" s="17"/>
      <c r="AS699" s="77"/>
    </row>
    <row r="700" spans="3:45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187"/>
        <v>0</v>
      </c>
      <c r="U700" s="16">
        <f t="shared" si="187"/>
        <v>0</v>
      </c>
      <c r="W700" s="16" t="str">
        <f t="shared" si="171"/>
        <v>41⁄2–12</v>
      </c>
      <c r="X700" s="16" t="str">
        <f t="shared" si="172"/>
        <v>UN</v>
      </c>
      <c r="Y700" s="16" t="str">
        <f t="shared" si="173"/>
        <v>3A</v>
      </c>
      <c r="Z700" s="16" t="str">
        <f>CONCATENATE(Table69[[#This Row],[Column1]]," ",Table69[[#This Row],[Column2]]," ",Table69[[#This Row],[Column3]])</f>
        <v>41⁄2–12 UN 3A</v>
      </c>
      <c r="AA700" s="16">
        <f t="shared" si="174"/>
        <v>0</v>
      </c>
      <c r="AB700" s="16">
        <f t="shared" si="175"/>
        <v>4.5</v>
      </c>
      <c r="AC700" s="16">
        <f t="shared" si="176"/>
        <v>4.4885999999999999</v>
      </c>
      <c r="AD700" s="16" t="str">
        <f t="shared" si="177"/>
        <v>—</v>
      </c>
      <c r="AE700" s="16">
        <f t="shared" si="178"/>
        <v>4.4459</v>
      </c>
      <c r="AF700" s="16">
        <f t="shared" si="179"/>
        <v>4.4409999999999998</v>
      </c>
      <c r="AG700" s="16">
        <f t="shared" si="180"/>
        <v>4.4008000000000003</v>
      </c>
      <c r="AH700" s="16" t="str">
        <f t="shared" si="181"/>
        <v>3B</v>
      </c>
      <c r="AI700" s="16">
        <f t="shared" si="182"/>
        <v>4.41</v>
      </c>
      <c r="AJ700" s="16">
        <f t="shared" si="183"/>
        <v>4.4198000000000004</v>
      </c>
      <c r="AK700" s="16">
        <f t="shared" si="184"/>
        <v>4.4459</v>
      </c>
      <c r="AL700" s="16">
        <f t="shared" si="185"/>
        <v>4.4523000000000001</v>
      </c>
      <c r="AM700" s="16">
        <f t="shared" si="186"/>
        <v>4.5</v>
      </c>
      <c r="AR700" s="17"/>
      <c r="AS700" s="77"/>
    </row>
    <row r="701" spans="3:45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187"/>
        <v>41⁄2–16</v>
      </c>
      <c r="U701" s="16" t="str">
        <f t="shared" si="187"/>
        <v>UN</v>
      </c>
      <c r="W701" s="16" t="str">
        <f t="shared" si="171"/>
        <v>41⁄2–16</v>
      </c>
      <c r="X701" s="16" t="str">
        <f t="shared" si="172"/>
        <v>UN</v>
      </c>
      <c r="Y701" s="16" t="str">
        <f t="shared" si="173"/>
        <v>2A</v>
      </c>
      <c r="Z701" s="16" t="str">
        <f>CONCATENATE(Table69[[#This Row],[Column1]]," ",Table69[[#This Row],[Column2]]," ",Table69[[#This Row],[Column3]])</f>
        <v>41⁄2–16 UN 2A</v>
      </c>
      <c r="AA701" s="16">
        <f t="shared" si="174"/>
        <v>1.8E-3</v>
      </c>
      <c r="AB701" s="16">
        <f t="shared" si="175"/>
        <v>4.4981999999999998</v>
      </c>
      <c r="AC701" s="16">
        <f t="shared" si="176"/>
        <v>4.4888000000000003</v>
      </c>
      <c r="AD701" s="16" t="str">
        <f t="shared" si="177"/>
        <v>—</v>
      </c>
      <c r="AE701" s="16">
        <f t="shared" si="178"/>
        <v>4.4576000000000002</v>
      </c>
      <c r="AF701" s="16">
        <f t="shared" si="179"/>
        <v>4.4516999999999998</v>
      </c>
      <c r="AG701" s="16">
        <f t="shared" si="180"/>
        <v>4.4237000000000002</v>
      </c>
      <c r="AH701" s="16" t="str">
        <f t="shared" si="181"/>
        <v>2B</v>
      </c>
      <c r="AI701" s="16">
        <f t="shared" si="182"/>
        <v>4.4320000000000004</v>
      </c>
      <c r="AJ701" s="16">
        <f t="shared" si="183"/>
        <v>4.4459999999999997</v>
      </c>
      <c r="AK701" s="16">
        <f t="shared" si="184"/>
        <v>4.4593999999999996</v>
      </c>
      <c r="AL701" s="16">
        <f t="shared" si="185"/>
        <v>4.4669999999999996</v>
      </c>
      <c r="AM701" s="16">
        <f t="shared" si="186"/>
        <v>4.5</v>
      </c>
      <c r="AR701" s="17"/>
      <c r="AS701" s="77"/>
    </row>
    <row r="702" spans="3:45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187"/>
        <v>0</v>
      </c>
      <c r="U702" s="16">
        <f t="shared" si="187"/>
        <v>0</v>
      </c>
      <c r="W702" s="16" t="str">
        <f t="shared" si="171"/>
        <v>41⁄2–16</v>
      </c>
      <c r="X702" s="16" t="str">
        <f t="shared" si="172"/>
        <v>UN</v>
      </c>
      <c r="Y702" s="16" t="str">
        <f t="shared" si="173"/>
        <v>3A</v>
      </c>
      <c r="Z702" s="16" t="str">
        <f>CONCATENATE(Table69[[#This Row],[Column1]]," ",Table69[[#This Row],[Column2]]," ",Table69[[#This Row],[Column3]])</f>
        <v>41⁄2–16 UN 3A</v>
      </c>
      <c r="AA702" s="16">
        <f t="shared" si="174"/>
        <v>0</v>
      </c>
      <c r="AB702" s="16">
        <f t="shared" si="175"/>
        <v>4.5</v>
      </c>
      <c r="AC702" s="16">
        <f t="shared" si="176"/>
        <v>4.4905999999999997</v>
      </c>
      <c r="AD702" s="16" t="str">
        <f t="shared" si="177"/>
        <v>—</v>
      </c>
      <c r="AE702" s="16">
        <f t="shared" si="178"/>
        <v>4.4593999999999996</v>
      </c>
      <c r="AF702" s="16">
        <f t="shared" si="179"/>
        <v>4.4550000000000001</v>
      </c>
      <c r="AG702" s="16">
        <f t="shared" si="180"/>
        <v>4.4255000000000004</v>
      </c>
      <c r="AH702" s="16" t="str">
        <f t="shared" si="181"/>
        <v>3B</v>
      </c>
      <c r="AI702" s="16">
        <f t="shared" si="182"/>
        <v>4.4320000000000004</v>
      </c>
      <c r="AJ702" s="16">
        <f t="shared" si="183"/>
        <v>4.4408000000000003</v>
      </c>
      <c r="AK702" s="16">
        <f t="shared" si="184"/>
        <v>4.4593999999999996</v>
      </c>
      <c r="AL702" s="16">
        <f t="shared" si="185"/>
        <v>4.4650999999999996</v>
      </c>
      <c r="AM702" s="16">
        <f t="shared" si="186"/>
        <v>4.5</v>
      </c>
      <c r="AR702" s="17"/>
      <c r="AS702" s="77"/>
    </row>
    <row r="703" spans="3:45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187"/>
        <v>43⁄4–10</v>
      </c>
      <c r="U703" s="16" t="str">
        <f t="shared" si="187"/>
        <v>UNS</v>
      </c>
      <c r="W703" s="16" t="str">
        <f t="shared" si="171"/>
        <v>43⁄4–10</v>
      </c>
      <c r="X703" s="16" t="str">
        <f t="shared" si="172"/>
        <v>UNS</v>
      </c>
      <c r="Y703" s="16" t="str">
        <f t="shared" si="173"/>
        <v>2A</v>
      </c>
      <c r="Z703" s="16" t="str">
        <f>CONCATENATE(Table69[[#This Row],[Column1]]," ",Table69[[#This Row],[Column2]]," ",Table69[[#This Row],[Column3]])</f>
        <v>43⁄4–10 UNS 2A</v>
      </c>
      <c r="AA703" s="16">
        <f t="shared" si="174"/>
        <v>2.2000000000000001E-3</v>
      </c>
      <c r="AB703" s="16">
        <f t="shared" si="175"/>
        <v>4.7477999999999998</v>
      </c>
      <c r="AC703" s="16">
        <f t="shared" si="176"/>
        <v>4.7348999999999997</v>
      </c>
      <c r="AD703" s="16" t="str">
        <f t="shared" si="177"/>
        <v>—</v>
      </c>
      <c r="AE703" s="16">
        <f t="shared" si="178"/>
        <v>4.6828000000000003</v>
      </c>
      <c r="AF703" s="16">
        <f t="shared" si="179"/>
        <v>4.6756000000000002</v>
      </c>
      <c r="AG703" s="16">
        <f t="shared" si="180"/>
        <v>4.6288</v>
      </c>
      <c r="AH703" s="16" t="str">
        <f t="shared" si="181"/>
        <v>2B</v>
      </c>
      <c r="AI703" s="16">
        <f t="shared" si="182"/>
        <v>4.6420000000000003</v>
      </c>
      <c r="AJ703" s="16">
        <f t="shared" si="183"/>
        <v>4.6630000000000003</v>
      </c>
      <c r="AK703" s="16">
        <f t="shared" si="184"/>
        <v>4.6849999999999996</v>
      </c>
      <c r="AL703" s="16">
        <f t="shared" si="185"/>
        <v>4.6943999999999999</v>
      </c>
      <c r="AM703" s="16">
        <f t="shared" si="186"/>
        <v>4.75</v>
      </c>
      <c r="AR703" s="17"/>
      <c r="AS703" s="77"/>
    </row>
    <row r="704" spans="3:45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187"/>
        <v>43⁄4–14</v>
      </c>
      <c r="U704" s="16" t="str">
        <f t="shared" si="187"/>
        <v>UNS</v>
      </c>
      <c r="W704" s="16" t="str">
        <f t="shared" si="171"/>
        <v>43⁄4–14</v>
      </c>
      <c r="X704" s="16" t="str">
        <f t="shared" si="172"/>
        <v>UNS</v>
      </c>
      <c r="Y704" s="16" t="str">
        <f t="shared" si="173"/>
        <v>2A</v>
      </c>
      <c r="Z704" s="16" t="str">
        <f>CONCATENATE(Table69[[#This Row],[Column1]]," ",Table69[[#This Row],[Column2]]," ",Table69[[#This Row],[Column3]])</f>
        <v>43⁄4–14 UNS 2A</v>
      </c>
      <c r="AA704" s="16">
        <f t="shared" si="174"/>
        <v>1.9E-3</v>
      </c>
      <c r="AB704" s="16">
        <f t="shared" si="175"/>
        <v>4.7481</v>
      </c>
      <c r="AC704" s="16">
        <f t="shared" si="176"/>
        <v>4.7378</v>
      </c>
      <c r="AD704" s="16" t="str">
        <f t="shared" si="177"/>
        <v>—</v>
      </c>
      <c r="AE704" s="16">
        <f t="shared" si="178"/>
        <v>4.7016999999999998</v>
      </c>
      <c r="AF704" s="16">
        <f t="shared" si="179"/>
        <v>4.6952999999999996</v>
      </c>
      <c r="AG704" s="16">
        <f t="shared" si="180"/>
        <v>4.6631</v>
      </c>
      <c r="AH704" s="16" t="str">
        <f t="shared" si="181"/>
        <v>2B</v>
      </c>
      <c r="AI704" s="16">
        <f t="shared" si="182"/>
        <v>4.673</v>
      </c>
      <c r="AJ704" s="16">
        <f t="shared" si="183"/>
        <v>4.6879999999999997</v>
      </c>
      <c r="AK704" s="16">
        <f t="shared" si="184"/>
        <v>4.7035999999999998</v>
      </c>
      <c r="AL704" s="16">
        <f t="shared" si="185"/>
        <v>4.7119</v>
      </c>
      <c r="AM704" s="16">
        <f t="shared" si="186"/>
        <v>4.75</v>
      </c>
      <c r="AR704" s="17"/>
      <c r="AS704" s="77"/>
    </row>
    <row r="705" spans="3:45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187"/>
        <v>43⁄4–12</v>
      </c>
      <c r="U705" s="16" t="str">
        <f t="shared" si="187"/>
        <v>UN</v>
      </c>
      <c r="W705" s="16" t="str">
        <f t="shared" si="171"/>
        <v>43⁄4–12</v>
      </c>
      <c r="X705" s="16" t="str">
        <f t="shared" si="172"/>
        <v>UN</v>
      </c>
      <c r="Y705" s="16" t="str">
        <f t="shared" si="173"/>
        <v>2A</v>
      </c>
      <c r="Z705" s="16" t="str">
        <f>CONCATENATE(Table69[[#This Row],[Column1]]," ",Table69[[#This Row],[Column2]]," ",Table69[[#This Row],[Column3]])</f>
        <v>43⁄4–12 UN 2A</v>
      </c>
      <c r="AA705" s="16">
        <f t="shared" si="174"/>
        <v>2E-3</v>
      </c>
      <c r="AB705" s="16">
        <f t="shared" si="175"/>
        <v>4.7480000000000002</v>
      </c>
      <c r="AC705" s="16">
        <f t="shared" si="176"/>
        <v>4.7366000000000001</v>
      </c>
      <c r="AD705" s="16" t="str">
        <f t="shared" si="177"/>
        <v>—</v>
      </c>
      <c r="AE705" s="16">
        <f t="shared" si="178"/>
        <v>4.6939000000000002</v>
      </c>
      <c r="AF705" s="16">
        <f t="shared" si="179"/>
        <v>4.6871999999999998</v>
      </c>
      <c r="AG705" s="16">
        <f t="shared" si="180"/>
        <v>4.6487999999999996</v>
      </c>
      <c r="AH705" s="16" t="str">
        <f t="shared" si="181"/>
        <v>2B</v>
      </c>
      <c r="AI705" s="16">
        <f t="shared" si="182"/>
        <v>4.66</v>
      </c>
      <c r="AJ705" s="16">
        <f t="shared" si="183"/>
        <v>4.6779999999999999</v>
      </c>
      <c r="AK705" s="16">
        <f t="shared" si="184"/>
        <v>4.6959</v>
      </c>
      <c r="AL705" s="16">
        <f t="shared" si="185"/>
        <v>4.7046000000000001</v>
      </c>
      <c r="AM705" s="16">
        <f t="shared" si="186"/>
        <v>4.75</v>
      </c>
      <c r="AR705" s="17"/>
      <c r="AS705" s="77"/>
    </row>
    <row r="706" spans="3:45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187"/>
        <v>0</v>
      </c>
      <c r="U706" s="16">
        <f t="shared" si="187"/>
        <v>0</v>
      </c>
      <c r="W706" s="16" t="str">
        <f t="shared" si="171"/>
        <v>43⁄4–12</v>
      </c>
      <c r="X706" s="16" t="str">
        <f t="shared" si="172"/>
        <v>UN</v>
      </c>
      <c r="Y706" s="16" t="str">
        <f t="shared" si="173"/>
        <v>3A</v>
      </c>
      <c r="Z706" s="16" t="str">
        <f>CONCATENATE(Table69[[#This Row],[Column1]]," ",Table69[[#This Row],[Column2]]," ",Table69[[#This Row],[Column3]])</f>
        <v>43⁄4–12 UN 3A</v>
      </c>
      <c r="AA706" s="16">
        <f t="shared" si="174"/>
        <v>0</v>
      </c>
      <c r="AB706" s="16">
        <f t="shared" si="175"/>
        <v>4.75</v>
      </c>
      <c r="AC706" s="16">
        <f t="shared" si="176"/>
        <v>4.7385999999999999</v>
      </c>
      <c r="AD706" s="16" t="str">
        <f t="shared" si="177"/>
        <v>—</v>
      </c>
      <c r="AE706" s="16">
        <f t="shared" si="178"/>
        <v>4.6959</v>
      </c>
      <c r="AF706" s="16">
        <f t="shared" si="179"/>
        <v>4.6909000000000001</v>
      </c>
      <c r="AG706" s="16">
        <f t="shared" si="180"/>
        <v>4.6508000000000003</v>
      </c>
      <c r="AH706" s="16" t="str">
        <f t="shared" si="181"/>
        <v>3B</v>
      </c>
      <c r="AI706" s="16">
        <f t="shared" si="182"/>
        <v>4.66</v>
      </c>
      <c r="AJ706" s="16">
        <f t="shared" si="183"/>
        <v>4.6698000000000004</v>
      </c>
      <c r="AK706" s="16">
        <f t="shared" si="184"/>
        <v>4.6959</v>
      </c>
      <c r="AL706" s="16">
        <f t="shared" si="185"/>
        <v>4.7024999999999997</v>
      </c>
      <c r="AM706" s="16">
        <f t="shared" si="186"/>
        <v>4.75</v>
      </c>
      <c r="AR706" s="17"/>
      <c r="AS706" s="77"/>
    </row>
    <row r="707" spans="3:45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187"/>
        <v>43⁄4–16</v>
      </c>
      <c r="U707" s="16" t="str">
        <f t="shared" si="187"/>
        <v>UN</v>
      </c>
      <c r="W707" s="16" t="str">
        <f t="shared" si="171"/>
        <v>43⁄4–16</v>
      </c>
      <c r="X707" s="16" t="str">
        <f t="shared" si="172"/>
        <v>UN</v>
      </c>
      <c r="Y707" s="16" t="str">
        <f t="shared" si="173"/>
        <v>2A</v>
      </c>
      <c r="Z707" s="16" t="str">
        <f>CONCATENATE(Table69[[#This Row],[Column1]]," ",Table69[[#This Row],[Column2]]," ",Table69[[#This Row],[Column3]])</f>
        <v>43⁄4–16 UN 2A</v>
      </c>
      <c r="AA707" s="16">
        <f t="shared" si="174"/>
        <v>1.8E-3</v>
      </c>
      <c r="AB707" s="16">
        <f t="shared" si="175"/>
        <v>4.7481999999999998</v>
      </c>
      <c r="AC707" s="16">
        <f t="shared" si="176"/>
        <v>4.7388000000000003</v>
      </c>
      <c r="AD707" s="16" t="str">
        <f t="shared" si="177"/>
        <v>—</v>
      </c>
      <c r="AE707" s="16">
        <f t="shared" si="178"/>
        <v>4.7076000000000002</v>
      </c>
      <c r="AF707" s="16">
        <f t="shared" si="179"/>
        <v>4.7015000000000002</v>
      </c>
      <c r="AG707" s="16">
        <f t="shared" si="180"/>
        <v>4.6737000000000002</v>
      </c>
      <c r="AH707" s="16" t="str">
        <f t="shared" si="181"/>
        <v>2B</v>
      </c>
      <c r="AI707" s="16">
        <f t="shared" si="182"/>
        <v>4.6820000000000004</v>
      </c>
      <c r="AJ707" s="16">
        <f t="shared" si="183"/>
        <v>4.6959999999999997</v>
      </c>
      <c r="AK707" s="16">
        <f t="shared" si="184"/>
        <v>4.7093999999999996</v>
      </c>
      <c r="AL707" s="16">
        <f t="shared" si="185"/>
        <v>4.7172999999999998</v>
      </c>
      <c r="AM707" s="16">
        <f t="shared" si="186"/>
        <v>4.75</v>
      </c>
      <c r="AR707" s="17"/>
      <c r="AS707" s="77"/>
    </row>
    <row r="708" spans="3:45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187"/>
        <v>0</v>
      </c>
      <c r="U708" s="16">
        <f t="shared" si="187"/>
        <v>0</v>
      </c>
      <c r="W708" s="16" t="str">
        <f t="shared" ref="W708:W738" si="188">IF(T708=0,IF(T707=0,T706,T707),T708)</f>
        <v>43⁄4–16</v>
      </c>
      <c r="X708" s="16" t="str">
        <f t="shared" ref="X708:X738" si="189">IF(U708=0,IF(U707=0,U706,U707),U708)</f>
        <v>UN</v>
      </c>
      <c r="Y708" s="16" t="str">
        <f t="shared" ref="Y708:Y738" si="190">IF(OR($C708="1A",$C708="2A",$C708="3A"),C708,E708)</f>
        <v>3A</v>
      </c>
      <c r="Z708" s="16" t="str">
        <f>CONCATENATE(Table69[[#This Row],[Column1]]," ",Table69[[#This Row],[Column2]]," ",Table69[[#This Row],[Column3]])</f>
        <v>43⁄4–16 UN 3A</v>
      </c>
      <c r="AA708" s="16">
        <f t="shared" ref="AA708:AA738" si="191">IF(OR($C708="1A",$C708="2A",$C708="3A"),D708,F708)</f>
        <v>0</v>
      </c>
      <c r="AB708" s="16">
        <f t="shared" ref="AB708:AB738" si="192">IF(OR($C708="1A",$C708="2A",$C708="3A"),E708,G708)</f>
        <v>4.75</v>
      </c>
      <c r="AC708" s="16">
        <f t="shared" ref="AC708:AC738" si="193">IF(OR($C708="1A",$C708="2A",$C708="3A"),F708,H708)</f>
        <v>4.7405999999999997</v>
      </c>
      <c r="AD708" s="16" t="str">
        <f t="shared" ref="AD708:AD738" si="194">IF(OR($C708="1A",$C708="2A",$C708="3A"),G708,I708)</f>
        <v>—</v>
      </c>
      <c r="AE708" s="16">
        <f t="shared" ref="AE708:AE738" si="195">IF(OR($C708="1A",$C708="2A",$C708="3A"),H708,J708)</f>
        <v>4.7093999999999996</v>
      </c>
      <c r="AF708" s="16">
        <f t="shared" ref="AF708:AF738" si="196">IF(OR($C708="1A",$C708="2A",$C708="3A"),I708,K708)</f>
        <v>4.7049000000000003</v>
      </c>
      <c r="AG708" s="16">
        <f t="shared" ref="AG708:AG738" si="197">IF(OR($C708="1A",$C708="2A",$C708="3A"),J708,L708)</f>
        <v>4.6755000000000004</v>
      </c>
      <c r="AH708" s="16" t="str">
        <f t="shared" ref="AH708:AH738" si="198">IF(OR($C708="1A",$C708="2A",$C708="3A"),K708,M708)</f>
        <v>3B</v>
      </c>
      <c r="AI708" s="16">
        <f t="shared" ref="AI708:AI738" si="199">IF(OR($C708="1A",$C708="2A",$C708="3A"),L708,N708)</f>
        <v>4.6820000000000004</v>
      </c>
      <c r="AJ708" s="16">
        <f t="shared" ref="AJ708:AJ738" si="200">IF(OR($C708="1A",$C708="2A",$C708="3A"),M708,O708)</f>
        <v>4.6908000000000003</v>
      </c>
      <c r="AK708" s="16">
        <f t="shared" ref="AK708:AK738" si="201">IF(OR($C708="1A",$C708="2A",$C708="3A"),N708,P708)</f>
        <v>4.7093999999999996</v>
      </c>
      <c r="AL708" s="16">
        <f t="shared" ref="AL708:AL738" si="202">IF(OR($C708="1A",$C708="2A",$C708="3A"),O708,Q708)</f>
        <v>4.7153</v>
      </c>
      <c r="AM708" s="16">
        <f t="shared" ref="AM708:AM738" si="203">IF(OR($C708="1A",$C708="2A",$C708="3A"),P708,R708)</f>
        <v>4.75</v>
      </c>
      <c r="AR708" s="17"/>
      <c r="AS708" s="77"/>
    </row>
    <row r="709" spans="3:45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ref="T709:U738" si="204">IF(OR($C709="1A",$C709="2A",$C709="3A"),A709,C709)</f>
        <v>5.00–10</v>
      </c>
      <c r="U709" s="16" t="str">
        <f t="shared" si="204"/>
        <v>UNS</v>
      </c>
      <c r="W709" s="16" t="str">
        <f t="shared" si="188"/>
        <v>5.00–10</v>
      </c>
      <c r="X709" s="16" t="str">
        <f t="shared" si="189"/>
        <v>UNS</v>
      </c>
      <c r="Y709" s="16" t="str">
        <f t="shared" si="190"/>
        <v>2A</v>
      </c>
      <c r="Z709" s="16" t="str">
        <f>CONCATENATE(Table69[[#This Row],[Column1]]," ",Table69[[#This Row],[Column2]]," ",Table69[[#This Row],[Column3]])</f>
        <v>5.00–10 UNS 2A</v>
      </c>
      <c r="AA709" s="16">
        <f t="shared" si="191"/>
        <v>2.2000000000000001E-3</v>
      </c>
      <c r="AB709" s="16">
        <f t="shared" si="192"/>
        <v>4.9977999999999998</v>
      </c>
      <c r="AC709" s="16">
        <f t="shared" si="193"/>
        <v>4.9848999999999997</v>
      </c>
      <c r="AD709" s="16" t="str">
        <f t="shared" si="194"/>
        <v>—</v>
      </c>
      <c r="AE709" s="16">
        <f t="shared" si="195"/>
        <v>4.9328000000000003</v>
      </c>
      <c r="AF709" s="16">
        <f t="shared" si="196"/>
        <v>4.9256000000000002</v>
      </c>
      <c r="AG709" s="16">
        <f t="shared" si="197"/>
        <v>4.8788</v>
      </c>
      <c r="AH709" s="16" t="str">
        <f t="shared" si="198"/>
        <v>2B</v>
      </c>
      <c r="AI709" s="16">
        <f t="shared" si="199"/>
        <v>4.8920000000000003</v>
      </c>
      <c r="AJ709" s="16">
        <f t="shared" si="200"/>
        <v>4.9130000000000003</v>
      </c>
      <c r="AK709" s="16">
        <f t="shared" si="201"/>
        <v>4.9349999999999996</v>
      </c>
      <c r="AL709" s="16">
        <f t="shared" si="202"/>
        <v>4.9443999999999999</v>
      </c>
      <c r="AM709" s="16">
        <f t="shared" si="203"/>
        <v>5</v>
      </c>
      <c r="AR709" s="17"/>
      <c r="AS709" s="77"/>
    </row>
    <row r="710" spans="3:45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04"/>
        <v>5.00–14</v>
      </c>
      <c r="U710" s="16" t="str">
        <f t="shared" si="204"/>
        <v>UNS</v>
      </c>
      <c r="W710" s="16" t="str">
        <f t="shared" si="188"/>
        <v>5.00–14</v>
      </c>
      <c r="X710" s="16" t="str">
        <f t="shared" si="189"/>
        <v>UNS</v>
      </c>
      <c r="Y710" s="16" t="str">
        <f t="shared" si="190"/>
        <v>2A</v>
      </c>
      <c r="Z710" s="16" t="str">
        <f>CONCATENATE(Table69[[#This Row],[Column1]]," ",Table69[[#This Row],[Column2]]," ",Table69[[#This Row],[Column3]])</f>
        <v>5.00–14 UNS 2A</v>
      </c>
      <c r="AA710" s="16">
        <f t="shared" si="191"/>
        <v>1.9E-3</v>
      </c>
      <c r="AB710" s="16">
        <f t="shared" si="192"/>
        <v>4.9981</v>
      </c>
      <c r="AC710" s="16">
        <f t="shared" si="193"/>
        <v>4.9878</v>
      </c>
      <c r="AD710" s="16" t="str">
        <f t="shared" si="194"/>
        <v>—</v>
      </c>
      <c r="AE710" s="16">
        <f t="shared" si="195"/>
        <v>4.9516999999999998</v>
      </c>
      <c r="AF710" s="16">
        <f t="shared" si="196"/>
        <v>4.9452999999999996</v>
      </c>
      <c r="AG710" s="16">
        <f t="shared" si="197"/>
        <v>4.9131</v>
      </c>
      <c r="AH710" s="16" t="str">
        <f t="shared" si="198"/>
        <v>2B</v>
      </c>
      <c r="AI710" s="16">
        <f t="shared" si="199"/>
        <v>4.923</v>
      </c>
      <c r="AJ710" s="16">
        <f t="shared" si="200"/>
        <v>4.9379999999999997</v>
      </c>
      <c r="AK710" s="16">
        <f t="shared" si="201"/>
        <v>4.9535999999999998</v>
      </c>
      <c r="AL710" s="16">
        <f t="shared" si="202"/>
        <v>4.9619</v>
      </c>
      <c r="AM710" s="16">
        <f t="shared" si="203"/>
        <v>5</v>
      </c>
      <c r="AR710" s="17"/>
      <c r="AS710" s="77"/>
    </row>
    <row r="711" spans="3:45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04"/>
        <v>5.00–12</v>
      </c>
      <c r="U711" s="16" t="str">
        <f t="shared" si="204"/>
        <v>UN</v>
      </c>
      <c r="W711" s="16" t="str">
        <f t="shared" si="188"/>
        <v>5.00–12</v>
      </c>
      <c r="X711" s="16" t="str">
        <f t="shared" si="189"/>
        <v>UN</v>
      </c>
      <c r="Y711" s="16" t="str">
        <f t="shared" si="190"/>
        <v>2A</v>
      </c>
      <c r="Z711" s="16" t="str">
        <f>CONCATENATE(Table69[[#This Row],[Column1]]," ",Table69[[#This Row],[Column2]]," ",Table69[[#This Row],[Column3]])</f>
        <v>5.00–12 UN 2A</v>
      </c>
      <c r="AA711" s="16">
        <f t="shared" si="191"/>
        <v>2E-3</v>
      </c>
      <c r="AB711" s="16">
        <f t="shared" si="192"/>
        <v>4.9980000000000002</v>
      </c>
      <c r="AC711" s="16">
        <f t="shared" si="193"/>
        <v>4.9866000000000001</v>
      </c>
      <c r="AD711" s="16" t="str">
        <f t="shared" si="194"/>
        <v>—</v>
      </c>
      <c r="AE711" s="16">
        <f t="shared" si="195"/>
        <v>4.9439000000000002</v>
      </c>
      <c r="AF711" s="16">
        <f t="shared" si="196"/>
        <v>4.9371999999999998</v>
      </c>
      <c r="AG711" s="16">
        <f t="shared" si="197"/>
        <v>4.8987999999999996</v>
      </c>
      <c r="AH711" s="16" t="str">
        <f t="shared" si="198"/>
        <v>2B</v>
      </c>
      <c r="AI711" s="16">
        <f t="shared" si="199"/>
        <v>4.91</v>
      </c>
      <c r="AJ711" s="16">
        <f t="shared" si="200"/>
        <v>4.9279999999999999</v>
      </c>
      <c r="AK711" s="16">
        <f t="shared" si="201"/>
        <v>4.9459</v>
      </c>
      <c r="AL711" s="16">
        <f t="shared" si="202"/>
        <v>4.9546000000000001</v>
      </c>
      <c r="AM711" s="16">
        <f t="shared" si="203"/>
        <v>5</v>
      </c>
      <c r="AR711" s="17"/>
      <c r="AS711" s="77"/>
    </row>
    <row r="712" spans="3:45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04"/>
        <v>0</v>
      </c>
      <c r="U712" s="16">
        <f t="shared" si="204"/>
        <v>0</v>
      </c>
      <c r="W712" s="16" t="str">
        <f t="shared" si="188"/>
        <v>5.00–12</v>
      </c>
      <c r="X712" s="16" t="str">
        <f t="shared" si="189"/>
        <v>UN</v>
      </c>
      <c r="Y712" s="16" t="str">
        <f t="shared" si="190"/>
        <v>3A</v>
      </c>
      <c r="Z712" s="16" t="str">
        <f>CONCATENATE(Table69[[#This Row],[Column1]]," ",Table69[[#This Row],[Column2]]," ",Table69[[#This Row],[Column3]])</f>
        <v>5.00–12 UN 3A</v>
      </c>
      <c r="AA712" s="16">
        <f t="shared" si="191"/>
        <v>0</v>
      </c>
      <c r="AB712" s="16">
        <f t="shared" si="192"/>
        <v>5</v>
      </c>
      <c r="AC712" s="16">
        <f t="shared" si="193"/>
        <v>4.9885999999999999</v>
      </c>
      <c r="AD712" s="16" t="str">
        <f t="shared" si="194"/>
        <v>—</v>
      </c>
      <c r="AE712" s="16">
        <f t="shared" si="195"/>
        <v>4.9459</v>
      </c>
      <c r="AF712" s="16">
        <f t="shared" si="196"/>
        <v>4.9409000000000001</v>
      </c>
      <c r="AG712" s="16">
        <f t="shared" si="197"/>
        <v>4.9008000000000003</v>
      </c>
      <c r="AH712" s="16" t="str">
        <f t="shared" si="198"/>
        <v>3B</v>
      </c>
      <c r="AI712" s="16">
        <f t="shared" si="199"/>
        <v>4.91</v>
      </c>
      <c r="AJ712" s="16">
        <f t="shared" si="200"/>
        <v>4.9198000000000004</v>
      </c>
      <c r="AK712" s="16">
        <f t="shared" si="201"/>
        <v>4.9459</v>
      </c>
      <c r="AL712" s="16">
        <f t="shared" si="202"/>
        <v>4.9524999999999997</v>
      </c>
      <c r="AM712" s="16">
        <f t="shared" si="203"/>
        <v>5</v>
      </c>
      <c r="AR712" s="17"/>
      <c r="AS712" s="77"/>
    </row>
    <row r="713" spans="3:45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04"/>
        <v>5.00–16</v>
      </c>
      <c r="U713" s="16" t="str">
        <f t="shared" si="204"/>
        <v>UN</v>
      </c>
      <c r="W713" s="16" t="str">
        <f t="shared" si="188"/>
        <v>5.00–16</v>
      </c>
      <c r="X713" s="16" t="str">
        <f t="shared" si="189"/>
        <v>UN</v>
      </c>
      <c r="Y713" s="16" t="str">
        <f t="shared" si="190"/>
        <v>2A</v>
      </c>
      <c r="Z713" s="16" t="str">
        <f>CONCATENATE(Table69[[#This Row],[Column1]]," ",Table69[[#This Row],[Column2]]," ",Table69[[#This Row],[Column3]])</f>
        <v>5.00–16 UN 2A</v>
      </c>
      <c r="AA713" s="16">
        <f t="shared" si="191"/>
        <v>1.8E-3</v>
      </c>
      <c r="AB713" s="16">
        <f t="shared" si="192"/>
        <v>4.9981999999999998</v>
      </c>
      <c r="AC713" s="16">
        <f t="shared" si="193"/>
        <v>4.9888000000000003</v>
      </c>
      <c r="AD713" s="16" t="str">
        <f t="shared" si="194"/>
        <v>—</v>
      </c>
      <c r="AE713" s="16">
        <f t="shared" si="195"/>
        <v>4.9576000000000002</v>
      </c>
      <c r="AF713" s="16">
        <f t="shared" si="196"/>
        <v>4.9515000000000002</v>
      </c>
      <c r="AG713" s="16">
        <f t="shared" si="197"/>
        <v>4.9237000000000002</v>
      </c>
      <c r="AH713" s="16" t="str">
        <f t="shared" si="198"/>
        <v>2B</v>
      </c>
      <c r="AI713" s="16">
        <f t="shared" si="199"/>
        <v>4.9320000000000004</v>
      </c>
      <c r="AJ713" s="16">
        <f t="shared" si="200"/>
        <v>4.9459999999999997</v>
      </c>
      <c r="AK713" s="16">
        <f t="shared" si="201"/>
        <v>4.9593999999999996</v>
      </c>
      <c r="AL713" s="16">
        <f t="shared" si="202"/>
        <v>4.9672999999999998</v>
      </c>
      <c r="AM713" s="16">
        <f t="shared" si="203"/>
        <v>5</v>
      </c>
      <c r="AR713" s="17"/>
      <c r="AS713" s="77"/>
    </row>
    <row r="714" spans="3:45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04"/>
        <v>0</v>
      </c>
      <c r="U714" s="16">
        <f t="shared" si="204"/>
        <v>0</v>
      </c>
      <c r="W714" s="16" t="str">
        <f t="shared" si="188"/>
        <v>5.00–16</v>
      </c>
      <c r="X714" s="16" t="str">
        <f t="shared" si="189"/>
        <v>UN</v>
      </c>
      <c r="Y714" s="16" t="str">
        <f t="shared" si="190"/>
        <v>3A</v>
      </c>
      <c r="Z714" s="16" t="str">
        <f>CONCATENATE(Table69[[#This Row],[Column1]]," ",Table69[[#This Row],[Column2]]," ",Table69[[#This Row],[Column3]])</f>
        <v>5.00–16 UN 3A</v>
      </c>
      <c r="AA714" s="16">
        <f t="shared" si="191"/>
        <v>0</v>
      </c>
      <c r="AB714" s="16">
        <f t="shared" si="192"/>
        <v>5</v>
      </c>
      <c r="AC714" s="16">
        <f t="shared" si="193"/>
        <v>4.9905999999999997</v>
      </c>
      <c r="AD714" s="16" t="str">
        <f t="shared" si="194"/>
        <v>—</v>
      </c>
      <c r="AE714" s="16">
        <f t="shared" si="195"/>
        <v>4.9593999999999996</v>
      </c>
      <c r="AF714" s="16">
        <f t="shared" si="196"/>
        <v>4.9549000000000003</v>
      </c>
      <c r="AG714" s="16">
        <f t="shared" si="197"/>
        <v>4.9255000000000004</v>
      </c>
      <c r="AH714" s="16" t="str">
        <f t="shared" si="198"/>
        <v>3B</v>
      </c>
      <c r="AI714" s="16">
        <f t="shared" si="199"/>
        <v>4.9320000000000004</v>
      </c>
      <c r="AJ714" s="16">
        <f t="shared" si="200"/>
        <v>4.9408000000000003</v>
      </c>
      <c r="AK714" s="16">
        <f t="shared" si="201"/>
        <v>4.9593999999999996</v>
      </c>
      <c r="AL714" s="16">
        <f t="shared" si="202"/>
        <v>4.9653</v>
      </c>
      <c r="AM714" s="16">
        <f t="shared" si="203"/>
        <v>5</v>
      </c>
      <c r="AR714" s="17"/>
      <c r="AS714" s="77"/>
    </row>
    <row r="715" spans="3:45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04"/>
        <v>51⁄4–10</v>
      </c>
      <c r="U715" s="16" t="str">
        <f t="shared" si="204"/>
        <v>UNS</v>
      </c>
      <c r="W715" s="16" t="str">
        <f t="shared" si="188"/>
        <v>51⁄4–10</v>
      </c>
      <c r="X715" s="16" t="str">
        <f t="shared" si="189"/>
        <v>UNS</v>
      </c>
      <c r="Y715" s="16" t="str">
        <f t="shared" si="190"/>
        <v>2A</v>
      </c>
      <c r="Z715" s="16" t="str">
        <f>CONCATENATE(Table69[[#This Row],[Column1]]," ",Table69[[#This Row],[Column2]]," ",Table69[[#This Row],[Column3]])</f>
        <v>51⁄4–10 UNS 2A</v>
      </c>
      <c r="AA715" s="16">
        <f t="shared" si="191"/>
        <v>2.2000000000000001E-3</v>
      </c>
      <c r="AB715" s="16">
        <f t="shared" si="192"/>
        <v>5.2477999999999998</v>
      </c>
      <c r="AC715" s="16">
        <f t="shared" si="193"/>
        <v>5.2348999999999997</v>
      </c>
      <c r="AD715" s="16" t="str">
        <f t="shared" si="194"/>
        <v>—</v>
      </c>
      <c r="AE715" s="16">
        <f t="shared" si="195"/>
        <v>5.1829000000000001</v>
      </c>
      <c r="AF715" s="16">
        <f t="shared" si="196"/>
        <v>5.1756000000000002</v>
      </c>
      <c r="AG715" s="16">
        <f t="shared" si="197"/>
        <v>5.1288</v>
      </c>
      <c r="AH715" s="16" t="str">
        <f t="shared" si="198"/>
        <v>2B</v>
      </c>
      <c r="AI715" s="16">
        <f t="shared" si="199"/>
        <v>5.1420000000000003</v>
      </c>
      <c r="AJ715" s="16">
        <f t="shared" si="200"/>
        <v>5.1630000000000003</v>
      </c>
      <c r="AK715" s="16">
        <f t="shared" si="201"/>
        <v>5.1849999999999996</v>
      </c>
      <c r="AL715" s="16">
        <f t="shared" si="202"/>
        <v>5.1943999999999999</v>
      </c>
      <c r="AM715" s="16">
        <f t="shared" si="203"/>
        <v>5.25</v>
      </c>
      <c r="AR715" s="17"/>
      <c r="AS715" s="77"/>
    </row>
    <row r="716" spans="3:45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04"/>
        <v>51⁄4–14</v>
      </c>
      <c r="U716" s="16" t="str">
        <f t="shared" si="204"/>
        <v>UNS</v>
      </c>
      <c r="W716" s="16" t="str">
        <f t="shared" si="188"/>
        <v>51⁄4–14</v>
      </c>
      <c r="X716" s="16" t="str">
        <f t="shared" si="189"/>
        <v>UNS</v>
      </c>
      <c r="Y716" s="16" t="str">
        <f t="shared" si="190"/>
        <v>2A</v>
      </c>
      <c r="Z716" s="16" t="str">
        <f>CONCATENATE(Table69[[#This Row],[Column1]]," ",Table69[[#This Row],[Column2]]," ",Table69[[#This Row],[Column3]])</f>
        <v>51⁄4–14 UNS 2A</v>
      </c>
      <c r="AA716" s="16">
        <f t="shared" si="191"/>
        <v>1.9E-3</v>
      </c>
      <c r="AB716" s="16">
        <f t="shared" si="192"/>
        <v>5.2481</v>
      </c>
      <c r="AC716" s="16">
        <f t="shared" si="193"/>
        <v>5.2378</v>
      </c>
      <c r="AD716" s="16" t="str">
        <f t="shared" si="194"/>
        <v>—</v>
      </c>
      <c r="AE716" s="16">
        <f t="shared" si="195"/>
        <v>5.2016999999999998</v>
      </c>
      <c r="AF716" s="16">
        <f t="shared" si="196"/>
        <v>5.1952999999999996</v>
      </c>
      <c r="AG716" s="16">
        <f t="shared" si="197"/>
        <v>5.1631</v>
      </c>
      <c r="AH716" s="16" t="str">
        <f t="shared" si="198"/>
        <v>2B</v>
      </c>
      <c r="AI716" s="16">
        <f t="shared" si="199"/>
        <v>5.173</v>
      </c>
      <c r="AJ716" s="16">
        <f t="shared" si="200"/>
        <v>5.1879999999999997</v>
      </c>
      <c r="AK716" s="16">
        <f t="shared" si="201"/>
        <v>5.2035999999999998</v>
      </c>
      <c r="AL716" s="16">
        <f t="shared" si="202"/>
        <v>5.2119</v>
      </c>
      <c r="AM716" s="16">
        <f t="shared" si="203"/>
        <v>5.25</v>
      </c>
      <c r="AR716" s="17"/>
      <c r="AS716" s="77"/>
    </row>
    <row r="717" spans="3:45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04"/>
        <v>51⁄4–12</v>
      </c>
      <c r="U717" s="16" t="str">
        <f t="shared" si="204"/>
        <v>UN</v>
      </c>
      <c r="W717" s="16" t="str">
        <f t="shared" si="188"/>
        <v>51⁄4–12</v>
      </c>
      <c r="X717" s="16" t="str">
        <f t="shared" si="189"/>
        <v>UN</v>
      </c>
      <c r="Y717" s="16" t="str">
        <f t="shared" si="190"/>
        <v>2A</v>
      </c>
      <c r="Z717" s="16" t="str">
        <f>CONCATENATE(Table69[[#This Row],[Column1]]," ",Table69[[#This Row],[Column2]]," ",Table69[[#This Row],[Column3]])</f>
        <v>51⁄4–12 UN 2A</v>
      </c>
      <c r="AA717" s="16">
        <f t="shared" si="191"/>
        <v>2E-3</v>
      </c>
      <c r="AB717" s="16">
        <f t="shared" si="192"/>
        <v>5.2480000000000002</v>
      </c>
      <c r="AC717" s="16">
        <f t="shared" si="193"/>
        <v>5.2366000000000001</v>
      </c>
      <c r="AD717" s="16" t="str">
        <f t="shared" si="194"/>
        <v>—</v>
      </c>
      <c r="AE717" s="16">
        <f t="shared" si="195"/>
        <v>5.1939000000000002</v>
      </c>
      <c r="AF717" s="16">
        <f t="shared" si="196"/>
        <v>5.1871999999999998</v>
      </c>
      <c r="AG717" s="16">
        <f t="shared" si="197"/>
        <v>5.1487999999999996</v>
      </c>
      <c r="AH717" s="16" t="str">
        <f t="shared" si="198"/>
        <v>2B</v>
      </c>
      <c r="AI717" s="16">
        <f t="shared" si="199"/>
        <v>5.16</v>
      </c>
      <c r="AJ717" s="16">
        <f t="shared" si="200"/>
        <v>5.1779999999999999</v>
      </c>
      <c r="AK717" s="16">
        <f t="shared" si="201"/>
        <v>5.1959</v>
      </c>
      <c r="AL717" s="16">
        <f t="shared" si="202"/>
        <v>5.2046000000000001</v>
      </c>
      <c r="AM717" s="16">
        <f t="shared" si="203"/>
        <v>5.25</v>
      </c>
      <c r="AR717" s="17"/>
      <c r="AS717" s="77"/>
    </row>
    <row r="718" spans="3:45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04"/>
        <v>0</v>
      </c>
      <c r="U718" s="16">
        <f t="shared" si="204"/>
        <v>0</v>
      </c>
      <c r="W718" s="16" t="str">
        <f t="shared" si="188"/>
        <v>51⁄4–12</v>
      </c>
      <c r="X718" s="16" t="str">
        <f t="shared" si="189"/>
        <v>UN</v>
      </c>
      <c r="Y718" s="16" t="str">
        <f t="shared" si="190"/>
        <v>3A</v>
      </c>
      <c r="Z718" s="16" t="str">
        <f>CONCATENATE(Table69[[#This Row],[Column1]]," ",Table69[[#This Row],[Column2]]," ",Table69[[#This Row],[Column3]])</f>
        <v>51⁄4–12 UN 3A</v>
      </c>
      <c r="AA718" s="16">
        <f t="shared" si="191"/>
        <v>0</v>
      </c>
      <c r="AB718" s="16">
        <f t="shared" si="192"/>
        <v>5.25</v>
      </c>
      <c r="AC718" s="16">
        <f t="shared" si="193"/>
        <v>5.2385999999999999</v>
      </c>
      <c r="AD718" s="16" t="str">
        <f t="shared" si="194"/>
        <v>—</v>
      </c>
      <c r="AE718" s="16">
        <f t="shared" si="195"/>
        <v>5.1959</v>
      </c>
      <c r="AF718" s="16">
        <f t="shared" si="196"/>
        <v>5.1909000000000001</v>
      </c>
      <c r="AG718" s="16">
        <f t="shared" si="197"/>
        <v>5.1508000000000003</v>
      </c>
      <c r="AH718" s="16" t="str">
        <f t="shared" si="198"/>
        <v>3B</v>
      </c>
      <c r="AI718" s="16">
        <f t="shared" si="199"/>
        <v>5.16</v>
      </c>
      <c r="AJ718" s="16">
        <f t="shared" si="200"/>
        <v>5.1698000000000004</v>
      </c>
      <c r="AK718" s="16">
        <f t="shared" si="201"/>
        <v>5.1959</v>
      </c>
      <c r="AL718" s="16">
        <f t="shared" si="202"/>
        <v>5.2024999999999997</v>
      </c>
      <c r="AM718" s="16">
        <f t="shared" si="203"/>
        <v>5.25</v>
      </c>
      <c r="AR718" s="17"/>
      <c r="AS718" s="77"/>
    </row>
    <row r="719" spans="3:45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04"/>
        <v>51⁄4–16</v>
      </c>
      <c r="U719" s="16" t="str">
        <f t="shared" si="204"/>
        <v>UN</v>
      </c>
      <c r="W719" s="16" t="str">
        <f t="shared" si="188"/>
        <v>51⁄4–16</v>
      </c>
      <c r="X719" s="16" t="str">
        <f t="shared" si="189"/>
        <v>UN</v>
      </c>
      <c r="Y719" s="16" t="str">
        <f t="shared" si="190"/>
        <v>2A</v>
      </c>
      <c r="Z719" s="16" t="str">
        <f>CONCATENATE(Table69[[#This Row],[Column1]]," ",Table69[[#This Row],[Column2]]," ",Table69[[#This Row],[Column3]])</f>
        <v>51⁄4–16 UN 2A</v>
      </c>
      <c r="AA719" s="16">
        <f t="shared" si="191"/>
        <v>1.8E-3</v>
      </c>
      <c r="AB719" s="16">
        <f t="shared" si="192"/>
        <v>5.2481999999999998</v>
      </c>
      <c r="AC719" s="16">
        <f t="shared" si="193"/>
        <v>5.2388000000000003</v>
      </c>
      <c r="AD719" s="16" t="str">
        <f t="shared" si="194"/>
        <v>—</v>
      </c>
      <c r="AE719" s="16">
        <f t="shared" si="195"/>
        <v>5.2076000000000002</v>
      </c>
      <c r="AF719" s="16">
        <f t="shared" si="196"/>
        <v>5.2015000000000002</v>
      </c>
      <c r="AG719" s="16">
        <f t="shared" si="197"/>
        <v>5.1737000000000002</v>
      </c>
      <c r="AH719" s="16" t="str">
        <f t="shared" si="198"/>
        <v>2B</v>
      </c>
      <c r="AI719" s="16">
        <f t="shared" si="199"/>
        <v>5.1820000000000004</v>
      </c>
      <c r="AJ719" s="16">
        <f t="shared" si="200"/>
        <v>5.1959999999999997</v>
      </c>
      <c r="AK719" s="16">
        <f t="shared" si="201"/>
        <v>5.2093999999999996</v>
      </c>
      <c r="AL719" s="16">
        <f t="shared" si="202"/>
        <v>5.2172999999999998</v>
      </c>
      <c r="AM719" s="16">
        <f t="shared" si="203"/>
        <v>5.25</v>
      </c>
      <c r="AR719" s="17"/>
      <c r="AS719" s="77"/>
    </row>
    <row r="720" spans="3:45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04"/>
        <v>0</v>
      </c>
      <c r="U720" s="16">
        <f t="shared" si="204"/>
        <v>0</v>
      </c>
      <c r="W720" s="16" t="str">
        <f t="shared" si="188"/>
        <v>51⁄4–16</v>
      </c>
      <c r="X720" s="16" t="str">
        <f t="shared" si="189"/>
        <v>UN</v>
      </c>
      <c r="Y720" s="16" t="str">
        <f t="shared" si="190"/>
        <v>3A</v>
      </c>
      <c r="Z720" s="16" t="str">
        <f>CONCATENATE(Table69[[#This Row],[Column1]]," ",Table69[[#This Row],[Column2]]," ",Table69[[#This Row],[Column3]])</f>
        <v>51⁄4–16 UN 3A</v>
      </c>
      <c r="AA720" s="16">
        <f t="shared" si="191"/>
        <v>0</v>
      </c>
      <c r="AB720" s="16">
        <f t="shared" si="192"/>
        <v>5.25</v>
      </c>
      <c r="AC720" s="16">
        <f t="shared" si="193"/>
        <v>5.2405999999999997</v>
      </c>
      <c r="AD720" s="16" t="str">
        <f t="shared" si="194"/>
        <v>—</v>
      </c>
      <c r="AE720" s="16">
        <f t="shared" si="195"/>
        <v>5.2093999999999996</v>
      </c>
      <c r="AF720" s="16">
        <f t="shared" si="196"/>
        <v>5.2049000000000003</v>
      </c>
      <c r="AG720" s="16">
        <f t="shared" si="197"/>
        <v>5.1755000000000004</v>
      </c>
      <c r="AH720" s="16" t="str">
        <f t="shared" si="198"/>
        <v>3B</v>
      </c>
      <c r="AI720" s="16">
        <f t="shared" si="199"/>
        <v>5.1820000000000004</v>
      </c>
      <c r="AJ720" s="16">
        <f t="shared" si="200"/>
        <v>5.1908000000000003</v>
      </c>
      <c r="AK720" s="16">
        <f t="shared" si="201"/>
        <v>5.2093999999999996</v>
      </c>
      <c r="AL720" s="16">
        <f t="shared" si="202"/>
        <v>5.2153</v>
      </c>
      <c r="AM720" s="16">
        <f t="shared" si="203"/>
        <v>5.25</v>
      </c>
      <c r="AR720" s="17"/>
      <c r="AS720" s="77"/>
    </row>
    <row r="721" spans="3:45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04"/>
        <v>51⁄2–10</v>
      </c>
      <c r="U721" s="16" t="str">
        <f t="shared" si="204"/>
        <v>UNS</v>
      </c>
      <c r="W721" s="16" t="str">
        <f t="shared" si="188"/>
        <v>51⁄2–10</v>
      </c>
      <c r="X721" s="16" t="str">
        <f t="shared" si="189"/>
        <v>UNS</v>
      </c>
      <c r="Y721" s="16" t="str">
        <f t="shared" si="190"/>
        <v>2A</v>
      </c>
      <c r="Z721" s="16" t="str">
        <f>CONCATENATE(Table69[[#This Row],[Column1]]," ",Table69[[#This Row],[Column2]]," ",Table69[[#This Row],[Column3]])</f>
        <v>51⁄2–10 UNS 2A</v>
      </c>
      <c r="AA721" s="16">
        <f t="shared" si="191"/>
        <v>2.2000000000000001E-3</v>
      </c>
      <c r="AB721" s="16">
        <f t="shared" si="192"/>
        <v>5.4977999999999998</v>
      </c>
      <c r="AC721" s="16">
        <f t="shared" si="193"/>
        <v>5.4848999999999997</v>
      </c>
      <c r="AD721" s="16" t="str">
        <f t="shared" si="194"/>
        <v>—</v>
      </c>
      <c r="AE721" s="16">
        <f t="shared" si="195"/>
        <v>5.4328000000000003</v>
      </c>
      <c r="AF721" s="16">
        <f t="shared" si="196"/>
        <v>5.4256000000000002</v>
      </c>
      <c r="AG721" s="16">
        <f t="shared" si="197"/>
        <v>5.3788</v>
      </c>
      <c r="AH721" s="16" t="str">
        <f t="shared" si="198"/>
        <v>2B</v>
      </c>
      <c r="AI721" s="16">
        <f t="shared" si="199"/>
        <v>5.3920000000000003</v>
      </c>
      <c r="AJ721" s="16">
        <f t="shared" si="200"/>
        <v>5.4130000000000003</v>
      </c>
      <c r="AK721" s="16">
        <f t="shared" si="201"/>
        <v>5.4349999999999996</v>
      </c>
      <c r="AL721" s="16">
        <f t="shared" si="202"/>
        <v>5.4443999999999999</v>
      </c>
      <c r="AM721" s="16">
        <f t="shared" si="203"/>
        <v>5.5</v>
      </c>
      <c r="AR721" s="17"/>
      <c r="AS721" s="77"/>
    </row>
    <row r="722" spans="3:45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04"/>
        <v>51⁄2–14</v>
      </c>
      <c r="U722" s="16" t="str">
        <f t="shared" si="204"/>
        <v>UNS</v>
      </c>
      <c r="W722" s="16" t="str">
        <f t="shared" si="188"/>
        <v>51⁄2–14</v>
      </c>
      <c r="X722" s="16" t="str">
        <f t="shared" si="189"/>
        <v>UNS</v>
      </c>
      <c r="Y722" s="16" t="str">
        <f t="shared" si="190"/>
        <v>2A</v>
      </c>
      <c r="Z722" s="16" t="str">
        <f>CONCATENATE(Table69[[#This Row],[Column1]]," ",Table69[[#This Row],[Column2]]," ",Table69[[#This Row],[Column3]])</f>
        <v>51⁄2–14 UNS 2A</v>
      </c>
      <c r="AA722" s="16">
        <f t="shared" si="191"/>
        <v>1.9E-3</v>
      </c>
      <c r="AB722" s="16">
        <f t="shared" si="192"/>
        <v>5.4981</v>
      </c>
      <c r="AC722" s="16">
        <f t="shared" si="193"/>
        <v>5.4878</v>
      </c>
      <c r="AD722" s="16" t="str">
        <f t="shared" si="194"/>
        <v>—</v>
      </c>
      <c r="AE722" s="16">
        <f t="shared" si="195"/>
        <v>5.4516999999999998</v>
      </c>
      <c r="AF722" s="16">
        <f t="shared" si="196"/>
        <v>5.4452999999999996</v>
      </c>
      <c r="AG722" s="16">
        <f t="shared" si="197"/>
        <v>5.4131</v>
      </c>
      <c r="AH722" s="16" t="str">
        <f t="shared" si="198"/>
        <v>2B</v>
      </c>
      <c r="AI722" s="16">
        <f t="shared" si="199"/>
        <v>5.423</v>
      </c>
      <c r="AJ722" s="16">
        <f t="shared" si="200"/>
        <v>5.4379999999999997</v>
      </c>
      <c r="AK722" s="16">
        <f t="shared" si="201"/>
        <v>5.4535999999999998</v>
      </c>
      <c r="AL722" s="16">
        <f t="shared" si="202"/>
        <v>5.4619</v>
      </c>
      <c r="AM722" s="16">
        <f t="shared" si="203"/>
        <v>5.5</v>
      </c>
      <c r="AR722" s="17"/>
      <c r="AS722" s="77"/>
    </row>
    <row r="723" spans="3:45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04"/>
        <v>51⁄2–12</v>
      </c>
      <c r="U723" s="16" t="str">
        <f t="shared" si="204"/>
        <v>UN</v>
      </c>
      <c r="W723" s="16" t="str">
        <f t="shared" si="188"/>
        <v>51⁄2–12</v>
      </c>
      <c r="X723" s="16" t="str">
        <f t="shared" si="189"/>
        <v>UN</v>
      </c>
      <c r="Y723" s="16" t="str">
        <f t="shared" si="190"/>
        <v>2A</v>
      </c>
      <c r="Z723" s="16" t="str">
        <f>CONCATENATE(Table69[[#This Row],[Column1]]," ",Table69[[#This Row],[Column2]]," ",Table69[[#This Row],[Column3]])</f>
        <v>51⁄2–12 UN 2A</v>
      </c>
      <c r="AA723" s="16">
        <f t="shared" si="191"/>
        <v>2E-3</v>
      </c>
      <c r="AB723" s="16">
        <f t="shared" si="192"/>
        <v>5.4980000000000002</v>
      </c>
      <c r="AC723" s="16">
        <f t="shared" si="193"/>
        <v>5.4866000000000001</v>
      </c>
      <c r="AD723" s="16" t="str">
        <f t="shared" si="194"/>
        <v>—</v>
      </c>
      <c r="AE723" s="16">
        <f t="shared" si="195"/>
        <v>5.4439000000000002</v>
      </c>
      <c r="AF723" s="16">
        <f t="shared" si="196"/>
        <v>5.4371999999999998</v>
      </c>
      <c r="AG723" s="16">
        <f t="shared" si="197"/>
        <v>5.3987999999999996</v>
      </c>
      <c r="AH723" s="16" t="str">
        <f t="shared" si="198"/>
        <v>2B</v>
      </c>
      <c r="AI723" s="16">
        <f t="shared" si="199"/>
        <v>5.41</v>
      </c>
      <c r="AJ723" s="16">
        <f t="shared" si="200"/>
        <v>5.4279999999999999</v>
      </c>
      <c r="AK723" s="16">
        <f t="shared" si="201"/>
        <v>5.4459</v>
      </c>
      <c r="AL723" s="16">
        <f t="shared" si="202"/>
        <v>5.4546000000000001</v>
      </c>
      <c r="AM723" s="16">
        <f t="shared" si="203"/>
        <v>5.5</v>
      </c>
      <c r="AR723" s="17"/>
      <c r="AS723" s="77"/>
    </row>
    <row r="724" spans="3:45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04"/>
        <v>0</v>
      </c>
      <c r="U724" s="16">
        <f t="shared" si="204"/>
        <v>0</v>
      </c>
      <c r="W724" s="16" t="str">
        <f t="shared" si="188"/>
        <v>51⁄2–12</v>
      </c>
      <c r="X724" s="16" t="str">
        <f t="shared" si="189"/>
        <v>UN</v>
      </c>
      <c r="Y724" s="16" t="str">
        <f t="shared" si="190"/>
        <v>3A</v>
      </c>
      <c r="Z724" s="16" t="str">
        <f>CONCATENATE(Table69[[#This Row],[Column1]]," ",Table69[[#This Row],[Column2]]," ",Table69[[#This Row],[Column3]])</f>
        <v>51⁄2–12 UN 3A</v>
      </c>
      <c r="AA724" s="16">
        <f t="shared" si="191"/>
        <v>0</v>
      </c>
      <c r="AB724" s="16">
        <f t="shared" si="192"/>
        <v>5.5</v>
      </c>
      <c r="AC724" s="16">
        <f t="shared" si="193"/>
        <v>5.4885999999999999</v>
      </c>
      <c r="AD724" s="16" t="str">
        <f t="shared" si="194"/>
        <v>—</v>
      </c>
      <c r="AE724" s="16">
        <f t="shared" si="195"/>
        <v>5.4459</v>
      </c>
      <c r="AF724" s="16">
        <f t="shared" si="196"/>
        <v>5.4409000000000001</v>
      </c>
      <c r="AG724" s="16">
        <f t="shared" si="197"/>
        <v>5.4008000000000003</v>
      </c>
      <c r="AH724" s="16" t="str">
        <f t="shared" si="198"/>
        <v>3B</v>
      </c>
      <c r="AI724" s="16">
        <f t="shared" si="199"/>
        <v>5.41</v>
      </c>
      <c r="AJ724" s="16">
        <f t="shared" si="200"/>
        <v>5.4198000000000004</v>
      </c>
      <c r="AK724" s="16">
        <f t="shared" si="201"/>
        <v>5.4459</v>
      </c>
      <c r="AL724" s="16">
        <f t="shared" si="202"/>
        <v>5.4524999999999997</v>
      </c>
      <c r="AM724" s="16">
        <f t="shared" si="203"/>
        <v>5.5</v>
      </c>
      <c r="AR724" s="17"/>
      <c r="AS724" s="77"/>
    </row>
    <row r="725" spans="3:45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04"/>
        <v>51⁄2–16</v>
      </c>
      <c r="U725" s="16" t="str">
        <f t="shared" si="204"/>
        <v>UN</v>
      </c>
      <c r="W725" s="16" t="str">
        <f t="shared" si="188"/>
        <v>51⁄2–16</v>
      </c>
      <c r="X725" s="16" t="str">
        <f t="shared" si="189"/>
        <v>UN</v>
      </c>
      <c r="Y725" s="16" t="str">
        <f t="shared" si="190"/>
        <v>2A</v>
      </c>
      <c r="Z725" s="16" t="str">
        <f>CONCATENATE(Table69[[#This Row],[Column1]]," ",Table69[[#This Row],[Column2]]," ",Table69[[#This Row],[Column3]])</f>
        <v>51⁄2–16 UN 2A</v>
      </c>
      <c r="AA725" s="16">
        <f t="shared" si="191"/>
        <v>1.8E-3</v>
      </c>
      <c r="AB725" s="16">
        <f t="shared" si="192"/>
        <v>5.4981999999999998</v>
      </c>
      <c r="AC725" s="16">
        <f t="shared" si="193"/>
        <v>5.4888000000000003</v>
      </c>
      <c r="AD725" s="16" t="str">
        <f t="shared" si="194"/>
        <v>—</v>
      </c>
      <c r="AE725" s="16">
        <f t="shared" si="195"/>
        <v>5.4576000000000002</v>
      </c>
      <c r="AF725" s="16">
        <f t="shared" si="196"/>
        <v>5.4515000000000002</v>
      </c>
      <c r="AG725" s="16">
        <f t="shared" si="197"/>
        <v>5.4237000000000002</v>
      </c>
      <c r="AH725" s="16" t="str">
        <f t="shared" si="198"/>
        <v>2B</v>
      </c>
      <c r="AI725" s="16">
        <f t="shared" si="199"/>
        <v>5.4320000000000004</v>
      </c>
      <c r="AJ725" s="16">
        <f t="shared" si="200"/>
        <v>5.4459999999999997</v>
      </c>
      <c r="AK725" s="16">
        <f t="shared" si="201"/>
        <v>5.4593999999999996</v>
      </c>
      <c r="AL725" s="16">
        <f t="shared" si="202"/>
        <v>5.4672999999999998</v>
      </c>
      <c r="AM725" s="16">
        <f t="shared" si="203"/>
        <v>5.5</v>
      </c>
      <c r="AR725" s="17"/>
      <c r="AS725" s="77"/>
    </row>
    <row r="726" spans="3:45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04"/>
        <v>0</v>
      </c>
      <c r="U726" s="16">
        <f t="shared" si="204"/>
        <v>0</v>
      </c>
      <c r="W726" s="16" t="str">
        <f t="shared" si="188"/>
        <v>51⁄2–16</v>
      </c>
      <c r="X726" s="16" t="str">
        <f t="shared" si="189"/>
        <v>UN</v>
      </c>
      <c r="Y726" s="16" t="str">
        <f t="shared" si="190"/>
        <v>3A</v>
      </c>
      <c r="Z726" s="16" t="str">
        <f>CONCATENATE(Table69[[#This Row],[Column1]]," ",Table69[[#This Row],[Column2]]," ",Table69[[#This Row],[Column3]])</f>
        <v>51⁄2–16 UN 3A</v>
      </c>
      <c r="AA726" s="16">
        <f t="shared" si="191"/>
        <v>0</v>
      </c>
      <c r="AB726" s="16">
        <f t="shared" si="192"/>
        <v>5.5</v>
      </c>
      <c r="AC726" s="16">
        <f t="shared" si="193"/>
        <v>5.4905999999999997</v>
      </c>
      <c r="AD726" s="16" t="str">
        <f t="shared" si="194"/>
        <v>—</v>
      </c>
      <c r="AE726" s="16">
        <f t="shared" si="195"/>
        <v>5.4593999999999996</v>
      </c>
      <c r="AF726" s="16">
        <f t="shared" si="196"/>
        <v>5.4549000000000003</v>
      </c>
      <c r="AG726" s="16">
        <f t="shared" si="197"/>
        <v>5.4255000000000004</v>
      </c>
      <c r="AH726" s="16" t="str">
        <f t="shared" si="198"/>
        <v>3B</v>
      </c>
      <c r="AI726" s="16">
        <f t="shared" si="199"/>
        <v>5.4320000000000004</v>
      </c>
      <c r="AJ726" s="16">
        <f t="shared" si="200"/>
        <v>5.4408000000000003</v>
      </c>
      <c r="AK726" s="16">
        <f t="shared" si="201"/>
        <v>5.4593999999999996</v>
      </c>
      <c r="AL726" s="16">
        <f t="shared" si="202"/>
        <v>5.4653</v>
      </c>
      <c r="AM726" s="16">
        <f t="shared" si="203"/>
        <v>5.5</v>
      </c>
      <c r="AR726" s="17"/>
      <c r="AS726" s="77"/>
    </row>
    <row r="727" spans="3:45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04"/>
        <v>53⁄4–10</v>
      </c>
      <c r="U727" s="16" t="str">
        <f t="shared" si="204"/>
        <v>UNS</v>
      </c>
      <c r="W727" s="16" t="str">
        <f t="shared" si="188"/>
        <v>53⁄4–10</v>
      </c>
      <c r="X727" s="16" t="str">
        <f t="shared" si="189"/>
        <v>UNS</v>
      </c>
      <c r="Y727" s="16" t="str">
        <f t="shared" si="190"/>
        <v>2A</v>
      </c>
      <c r="Z727" s="16" t="str">
        <f>CONCATENATE(Table69[[#This Row],[Column1]]," ",Table69[[#This Row],[Column2]]," ",Table69[[#This Row],[Column3]])</f>
        <v>53⁄4–10 UNS 2A</v>
      </c>
      <c r="AA727" s="16">
        <f t="shared" si="191"/>
        <v>2.2000000000000001E-3</v>
      </c>
      <c r="AB727" s="16">
        <f t="shared" si="192"/>
        <v>5.7477999999999998</v>
      </c>
      <c r="AC727" s="16">
        <f t="shared" si="193"/>
        <v>5.7348999999999997</v>
      </c>
      <c r="AD727" s="16" t="str">
        <f t="shared" si="194"/>
        <v>—</v>
      </c>
      <c r="AE727" s="16">
        <f t="shared" si="195"/>
        <v>5.6828000000000003</v>
      </c>
      <c r="AF727" s="16">
        <f t="shared" si="196"/>
        <v>5.6753999999999998</v>
      </c>
      <c r="AG727" s="16">
        <f t="shared" si="197"/>
        <v>5.6288</v>
      </c>
      <c r="AH727" s="16" t="str">
        <f t="shared" si="198"/>
        <v>2B</v>
      </c>
      <c r="AI727" s="16">
        <f t="shared" si="199"/>
        <v>5.6420000000000003</v>
      </c>
      <c r="AJ727" s="16">
        <f t="shared" si="200"/>
        <v>5.6630000000000003</v>
      </c>
      <c r="AK727" s="16">
        <f t="shared" si="201"/>
        <v>5.6849999999999996</v>
      </c>
      <c r="AL727" s="16">
        <f t="shared" si="202"/>
        <v>5.6946000000000003</v>
      </c>
      <c r="AM727" s="16">
        <f t="shared" si="203"/>
        <v>5.75</v>
      </c>
      <c r="AR727" s="17"/>
      <c r="AS727" s="77"/>
    </row>
    <row r="728" spans="3:45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04"/>
        <v>53⁄4–14</v>
      </c>
      <c r="U728" s="16" t="str">
        <f t="shared" si="204"/>
        <v>UNS</v>
      </c>
      <c r="W728" s="16" t="str">
        <f t="shared" si="188"/>
        <v>53⁄4–14</v>
      </c>
      <c r="X728" s="16" t="str">
        <f t="shared" si="189"/>
        <v>UNS</v>
      </c>
      <c r="Y728" s="16" t="str">
        <f t="shared" si="190"/>
        <v>2A</v>
      </c>
      <c r="Z728" s="16" t="str">
        <f>CONCATENATE(Table69[[#This Row],[Column1]]," ",Table69[[#This Row],[Column2]]," ",Table69[[#This Row],[Column3]])</f>
        <v>53⁄4–14 UNS 2A</v>
      </c>
      <c r="AA728" s="16">
        <f t="shared" si="191"/>
        <v>2E-3</v>
      </c>
      <c r="AB728" s="16">
        <f t="shared" si="192"/>
        <v>5.7480000000000002</v>
      </c>
      <c r="AC728" s="16">
        <f t="shared" si="193"/>
        <v>5.7377000000000002</v>
      </c>
      <c r="AD728" s="16" t="str">
        <f t="shared" si="194"/>
        <v>—</v>
      </c>
      <c r="AE728" s="16">
        <f t="shared" si="195"/>
        <v>5.7016</v>
      </c>
      <c r="AF728" s="16">
        <f t="shared" si="196"/>
        <v>5.6951000000000001</v>
      </c>
      <c r="AG728" s="16">
        <f t="shared" si="197"/>
        <v>5.6630000000000003</v>
      </c>
      <c r="AH728" s="16" t="str">
        <f t="shared" si="198"/>
        <v>2B</v>
      </c>
      <c r="AI728" s="16">
        <f t="shared" si="199"/>
        <v>5.673</v>
      </c>
      <c r="AJ728" s="16">
        <f t="shared" si="200"/>
        <v>5.6879999999999997</v>
      </c>
      <c r="AK728" s="16">
        <f t="shared" si="201"/>
        <v>5.7035999999999998</v>
      </c>
      <c r="AL728" s="16">
        <f t="shared" si="202"/>
        <v>5.7121000000000004</v>
      </c>
      <c r="AM728" s="16">
        <f t="shared" si="203"/>
        <v>5.75</v>
      </c>
      <c r="AR728" s="17"/>
      <c r="AS728" s="77"/>
    </row>
    <row r="729" spans="3:45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04"/>
        <v>53⁄4–12</v>
      </c>
      <c r="U729" s="16" t="str">
        <f t="shared" si="204"/>
        <v>UN</v>
      </c>
      <c r="W729" s="16" t="str">
        <f t="shared" si="188"/>
        <v>53⁄4–12</v>
      </c>
      <c r="X729" s="16" t="str">
        <f t="shared" si="189"/>
        <v>UN</v>
      </c>
      <c r="Y729" s="16" t="str">
        <f t="shared" si="190"/>
        <v>2A</v>
      </c>
      <c r="Z729" s="16" t="str">
        <f>CONCATENATE(Table69[[#This Row],[Column1]]," ",Table69[[#This Row],[Column2]]," ",Table69[[#This Row],[Column3]])</f>
        <v>53⁄4–12 UN 2A</v>
      </c>
      <c r="AA729" s="16">
        <f t="shared" si="191"/>
        <v>2.0999999999999999E-3</v>
      </c>
      <c r="AB729" s="16">
        <f t="shared" si="192"/>
        <v>5.7478999999999996</v>
      </c>
      <c r="AC729" s="16">
        <f t="shared" si="193"/>
        <v>5.7365000000000004</v>
      </c>
      <c r="AD729" s="16" t="str">
        <f t="shared" si="194"/>
        <v>—</v>
      </c>
      <c r="AE729" s="16">
        <f t="shared" si="195"/>
        <v>5.6938000000000004</v>
      </c>
      <c r="AF729" s="16">
        <f t="shared" si="196"/>
        <v>5.6868999999999996</v>
      </c>
      <c r="AG729" s="16">
        <f t="shared" si="197"/>
        <v>5.6486999999999998</v>
      </c>
      <c r="AH729" s="16" t="str">
        <f t="shared" si="198"/>
        <v>2B</v>
      </c>
      <c r="AI729" s="16">
        <f t="shared" si="199"/>
        <v>5.66</v>
      </c>
      <c r="AJ729" s="16">
        <f t="shared" si="200"/>
        <v>5.6779999999999999</v>
      </c>
      <c r="AK729" s="16">
        <f t="shared" si="201"/>
        <v>5.6959</v>
      </c>
      <c r="AL729" s="16">
        <f t="shared" si="202"/>
        <v>5.7049000000000003</v>
      </c>
      <c r="AM729" s="16">
        <f t="shared" si="203"/>
        <v>5.75</v>
      </c>
      <c r="AR729" s="17"/>
      <c r="AS729" s="77"/>
    </row>
    <row r="730" spans="3:45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04"/>
        <v>0</v>
      </c>
      <c r="U730" s="16">
        <f t="shared" si="204"/>
        <v>0</v>
      </c>
      <c r="W730" s="16" t="str">
        <f t="shared" si="188"/>
        <v>53⁄4–12</v>
      </c>
      <c r="X730" s="16" t="str">
        <f t="shared" si="189"/>
        <v>UN</v>
      </c>
      <c r="Y730" s="16" t="str">
        <f t="shared" si="190"/>
        <v>3A</v>
      </c>
      <c r="Z730" s="16" t="str">
        <f>CONCATENATE(Table69[[#This Row],[Column1]]," ",Table69[[#This Row],[Column2]]," ",Table69[[#This Row],[Column3]])</f>
        <v>53⁄4–12 UN 3A</v>
      </c>
      <c r="AA730" s="16">
        <f t="shared" si="191"/>
        <v>0</v>
      </c>
      <c r="AB730" s="16">
        <f t="shared" si="192"/>
        <v>5.75</v>
      </c>
      <c r="AC730" s="16">
        <f t="shared" si="193"/>
        <v>5.7385999999999999</v>
      </c>
      <c r="AD730" s="16" t="str">
        <f t="shared" si="194"/>
        <v>—</v>
      </c>
      <c r="AE730" s="16">
        <f t="shared" si="195"/>
        <v>5.6959</v>
      </c>
      <c r="AF730" s="16">
        <f t="shared" si="196"/>
        <v>5.6906999999999996</v>
      </c>
      <c r="AG730" s="16">
        <f t="shared" si="197"/>
        <v>5.6508000000000003</v>
      </c>
      <c r="AH730" s="16" t="str">
        <f t="shared" si="198"/>
        <v>3B</v>
      </c>
      <c r="AI730" s="16">
        <f t="shared" si="199"/>
        <v>5.66</v>
      </c>
      <c r="AJ730" s="16">
        <f t="shared" si="200"/>
        <v>5.6698000000000004</v>
      </c>
      <c r="AK730" s="16">
        <f t="shared" si="201"/>
        <v>5.6959</v>
      </c>
      <c r="AL730" s="16">
        <f t="shared" si="202"/>
        <v>5.7026000000000003</v>
      </c>
      <c r="AM730" s="16">
        <f t="shared" si="203"/>
        <v>5.75</v>
      </c>
      <c r="AR730" s="17"/>
      <c r="AS730" s="77"/>
    </row>
    <row r="731" spans="3:45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si="204"/>
        <v>53⁄4–16</v>
      </c>
      <c r="U731" s="16" t="str">
        <f t="shared" si="204"/>
        <v>UN</v>
      </c>
      <c r="W731" s="16" t="str">
        <f t="shared" si="188"/>
        <v>53⁄4–16</v>
      </c>
      <c r="X731" s="16" t="str">
        <f t="shared" si="189"/>
        <v>UN</v>
      </c>
      <c r="Y731" s="16" t="str">
        <f t="shared" si="190"/>
        <v>2A</v>
      </c>
      <c r="Z731" s="16" t="str">
        <f>CONCATENATE(Table69[[#This Row],[Column1]]," ",Table69[[#This Row],[Column2]]," ",Table69[[#This Row],[Column3]])</f>
        <v>53⁄4–16 UN 2A</v>
      </c>
      <c r="AA731" s="16">
        <f t="shared" si="191"/>
        <v>1.9E-3</v>
      </c>
      <c r="AB731" s="16">
        <f t="shared" si="192"/>
        <v>5.7481</v>
      </c>
      <c r="AC731" s="16">
        <f t="shared" si="193"/>
        <v>5.7386999999999997</v>
      </c>
      <c r="AD731" s="16" t="str">
        <f t="shared" si="194"/>
        <v>—</v>
      </c>
      <c r="AE731" s="16">
        <f t="shared" si="195"/>
        <v>5.7074999999999996</v>
      </c>
      <c r="AF731" s="16">
        <f t="shared" si="196"/>
        <v>5.7012999999999998</v>
      </c>
      <c r="AG731" s="16">
        <f t="shared" si="197"/>
        <v>5.6736000000000004</v>
      </c>
      <c r="AH731" s="16" t="str">
        <f t="shared" si="198"/>
        <v>2B</v>
      </c>
      <c r="AI731" s="16">
        <f t="shared" si="199"/>
        <v>5.6820000000000004</v>
      </c>
      <c r="AJ731" s="16">
        <f t="shared" si="200"/>
        <v>5.6959999999999997</v>
      </c>
      <c r="AK731" s="16">
        <f t="shared" si="201"/>
        <v>5.7093999999999996</v>
      </c>
      <c r="AL731" s="16">
        <f t="shared" si="202"/>
        <v>5.7175000000000002</v>
      </c>
      <c r="AM731" s="16">
        <f t="shared" si="203"/>
        <v>5.75</v>
      </c>
      <c r="AR731" s="17"/>
      <c r="AS731" s="77"/>
    </row>
    <row r="732" spans="3:45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04"/>
        <v>0</v>
      </c>
      <c r="U732" s="16">
        <f t="shared" si="204"/>
        <v>0</v>
      </c>
      <c r="W732" s="16" t="str">
        <f t="shared" si="188"/>
        <v>53⁄4–16</v>
      </c>
      <c r="X732" s="16" t="str">
        <f t="shared" si="189"/>
        <v>UN</v>
      </c>
      <c r="Y732" s="16" t="str">
        <f t="shared" si="190"/>
        <v>3A</v>
      </c>
      <c r="Z732" s="16" t="str">
        <f>CONCATENATE(Table69[[#This Row],[Column1]]," ",Table69[[#This Row],[Column2]]," ",Table69[[#This Row],[Column3]])</f>
        <v>53⁄4–16 UN 3A</v>
      </c>
      <c r="AA732" s="16">
        <f t="shared" si="191"/>
        <v>0</v>
      </c>
      <c r="AB732" s="16">
        <f t="shared" si="192"/>
        <v>5.75</v>
      </c>
      <c r="AC732" s="16">
        <f t="shared" si="193"/>
        <v>5.7405999999999997</v>
      </c>
      <c r="AD732" s="16" t="str">
        <f t="shared" si="194"/>
        <v>—</v>
      </c>
      <c r="AE732" s="16">
        <f t="shared" si="195"/>
        <v>5.7093999999999996</v>
      </c>
      <c r="AF732" s="16">
        <f t="shared" si="196"/>
        <v>5.7046999999999999</v>
      </c>
      <c r="AG732" s="16">
        <f t="shared" si="197"/>
        <v>5.6755000000000004</v>
      </c>
      <c r="AH732" s="16" t="str">
        <f t="shared" si="198"/>
        <v>3B</v>
      </c>
      <c r="AI732" s="16">
        <f t="shared" si="199"/>
        <v>5.6820000000000004</v>
      </c>
      <c r="AJ732" s="16">
        <f t="shared" si="200"/>
        <v>5.6908000000000003</v>
      </c>
      <c r="AK732" s="16">
        <f t="shared" si="201"/>
        <v>5.7093999999999996</v>
      </c>
      <c r="AL732" s="16">
        <f t="shared" si="202"/>
        <v>5.7154999999999996</v>
      </c>
      <c r="AM732" s="16">
        <f t="shared" si="203"/>
        <v>5.75</v>
      </c>
      <c r="AR732" s="17"/>
      <c r="AS732" s="77"/>
    </row>
    <row r="733" spans="3:45" x14ac:dyDescent="0.25">
      <c r="C733" s="16" t="s">
        <v>938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04"/>
        <v>6–10</v>
      </c>
      <c r="U733" s="16" t="str">
        <f t="shared" si="204"/>
        <v>UNS</v>
      </c>
      <c r="W733" s="16" t="str">
        <f t="shared" si="188"/>
        <v>6–10</v>
      </c>
      <c r="X733" s="16" t="str">
        <f t="shared" si="189"/>
        <v>UNS</v>
      </c>
      <c r="Y733" s="16" t="str">
        <f t="shared" si="190"/>
        <v>2A</v>
      </c>
      <c r="Z733" s="16" t="str">
        <f>CONCATENATE(Table69[[#This Row],[Column1]]," ",Table69[[#This Row],[Column2]]," ",Table69[[#This Row],[Column3]])</f>
        <v>6–10 UNS 2A</v>
      </c>
      <c r="AA733" s="16">
        <f t="shared" si="191"/>
        <v>2.2000000000000001E-3</v>
      </c>
      <c r="AB733" s="16">
        <f t="shared" si="192"/>
        <v>5.9977999999999998</v>
      </c>
      <c r="AC733" s="16">
        <f t="shared" si="193"/>
        <v>5.9848999999999997</v>
      </c>
      <c r="AD733" s="16" t="str">
        <f t="shared" si="194"/>
        <v>—</v>
      </c>
      <c r="AE733" s="16">
        <f t="shared" si="195"/>
        <v>5.9328000000000003</v>
      </c>
      <c r="AF733" s="16">
        <f t="shared" si="196"/>
        <v>5.9253999999999998</v>
      </c>
      <c r="AG733" s="16">
        <f t="shared" si="197"/>
        <v>5.8788</v>
      </c>
      <c r="AH733" s="16" t="str">
        <f t="shared" si="198"/>
        <v>2B</v>
      </c>
      <c r="AI733" s="16">
        <f t="shared" si="199"/>
        <v>5.8920000000000003</v>
      </c>
      <c r="AJ733" s="16">
        <f t="shared" si="200"/>
        <v>5.9130000000000003</v>
      </c>
      <c r="AK733" s="16">
        <f t="shared" si="201"/>
        <v>5.9349999999999996</v>
      </c>
      <c r="AL733" s="16">
        <f t="shared" si="202"/>
        <v>5.9446000000000003</v>
      </c>
      <c r="AM733" s="16">
        <f t="shared" si="203"/>
        <v>6</v>
      </c>
      <c r="AR733" s="17"/>
      <c r="AS733" s="77"/>
    </row>
    <row r="734" spans="3:45" x14ac:dyDescent="0.25">
      <c r="C734" s="16" t="s">
        <v>939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04"/>
        <v>6–14</v>
      </c>
      <c r="U734" s="16" t="str">
        <f t="shared" si="204"/>
        <v>UNS</v>
      </c>
      <c r="W734" s="16" t="str">
        <f t="shared" si="188"/>
        <v>6–14</v>
      </c>
      <c r="X734" s="16" t="str">
        <f t="shared" si="189"/>
        <v>UNS</v>
      </c>
      <c r="Y734" s="16" t="str">
        <f t="shared" si="190"/>
        <v>2A</v>
      </c>
      <c r="Z734" s="16" t="str">
        <f>CONCATENATE(Table69[[#This Row],[Column1]]," ",Table69[[#This Row],[Column2]]," ",Table69[[#This Row],[Column3]])</f>
        <v>6–14 UNS 2A</v>
      </c>
      <c r="AA734" s="16">
        <f t="shared" si="191"/>
        <v>2E-3</v>
      </c>
      <c r="AB734" s="16">
        <f t="shared" si="192"/>
        <v>5.9980000000000002</v>
      </c>
      <c r="AC734" s="16">
        <f t="shared" si="193"/>
        <v>5.9877000000000002</v>
      </c>
      <c r="AD734" s="16" t="str">
        <f t="shared" si="194"/>
        <v>—</v>
      </c>
      <c r="AE734" s="16">
        <f t="shared" si="195"/>
        <v>5.9516</v>
      </c>
      <c r="AF734" s="16">
        <f t="shared" si="196"/>
        <v>5.9451000000000001</v>
      </c>
      <c r="AG734" s="16">
        <f t="shared" si="197"/>
        <v>5.9130000000000003</v>
      </c>
      <c r="AH734" s="16" t="str">
        <f t="shared" si="198"/>
        <v>2B</v>
      </c>
      <c r="AI734" s="16">
        <f t="shared" si="199"/>
        <v>5.923</v>
      </c>
      <c r="AJ734" s="16">
        <f t="shared" si="200"/>
        <v>5.9379999999999997</v>
      </c>
      <c r="AK734" s="16">
        <f t="shared" si="201"/>
        <v>5.9535999999999998</v>
      </c>
      <c r="AL734" s="16">
        <f t="shared" si="202"/>
        <v>5.9621000000000004</v>
      </c>
      <c r="AM734" s="16">
        <f t="shared" si="203"/>
        <v>6</v>
      </c>
      <c r="AR734" s="17"/>
      <c r="AS734" s="77"/>
    </row>
    <row r="735" spans="3:45" x14ac:dyDescent="0.25">
      <c r="C735" s="16" t="s">
        <v>940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04"/>
        <v>6–12</v>
      </c>
      <c r="U735" s="16" t="str">
        <f t="shared" si="204"/>
        <v>UN</v>
      </c>
      <c r="W735" s="16" t="str">
        <f t="shared" si="188"/>
        <v>6–12</v>
      </c>
      <c r="X735" s="16" t="str">
        <f t="shared" si="189"/>
        <v>UN</v>
      </c>
      <c r="Y735" s="16" t="str">
        <f t="shared" si="190"/>
        <v>2A</v>
      </c>
      <c r="Z735" s="16" t="str">
        <f>CONCATENATE(Table69[[#This Row],[Column1]]," ",Table69[[#This Row],[Column2]]," ",Table69[[#This Row],[Column3]])</f>
        <v>6–12 UN 2A</v>
      </c>
      <c r="AA735" s="16">
        <f t="shared" si="191"/>
        <v>2.0999999999999999E-3</v>
      </c>
      <c r="AB735" s="16">
        <f t="shared" si="192"/>
        <v>5.9978999999999996</v>
      </c>
      <c r="AC735" s="16">
        <f t="shared" si="193"/>
        <v>5.9865000000000004</v>
      </c>
      <c r="AD735" s="16" t="str">
        <f t="shared" si="194"/>
        <v>—</v>
      </c>
      <c r="AE735" s="16">
        <f t="shared" si="195"/>
        <v>5.9438000000000004</v>
      </c>
      <c r="AF735" s="16">
        <f t="shared" si="196"/>
        <v>5.9368999999999996</v>
      </c>
      <c r="AG735" s="16">
        <f t="shared" si="197"/>
        <v>5.8986999999999998</v>
      </c>
      <c r="AH735" s="16" t="str">
        <f t="shared" si="198"/>
        <v>2B</v>
      </c>
      <c r="AI735" s="16">
        <f t="shared" si="199"/>
        <v>5.91</v>
      </c>
      <c r="AJ735" s="16">
        <f t="shared" si="200"/>
        <v>5.9279999999999999</v>
      </c>
      <c r="AK735" s="16">
        <f t="shared" si="201"/>
        <v>5.9459</v>
      </c>
      <c r="AL735" s="16">
        <f t="shared" si="202"/>
        <v>5.9549000000000003</v>
      </c>
      <c r="AM735" s="16">
        <f t="shared" si="203"/>
        <v>6</v>
      </c>
      <c r="AR735" s="17"/>
      <c r="AS735" s="77"/>
    </row>
    <row r="736" spans="3:45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04"/>
        <v>0</v>
      </c>
      <c r="U736" s="16">
        <f t="shared" si="204"/>
        <v>0</v>
      </c>
      <c r="W736" s="16" t="str">
        <f t="shared" si="188"/>
        <v>6–12</v>
      </c>
      <c r="X736" s="16" t="str">
        <f t="shared" si="189"/>
        <v>UN</v>
      </c>
      <c r="Y736" s="16" t="str">
        <f t="shared" si="190"/>
        <v>3A</v>
      </c>
      <c r="Z736" s="16" t="str">
        <f>CONCATENATE(Table69[[#This Row],[Column1]]," ",Table69[[#This Row],[Column2]]," ",Table69[[#This Row],[Column3]])</f>
        <v>6–12 UN 3A</v>
      </c>
      <c r="AA736" s="16">
        <f t="shared" si="191"/>
        <v>0</v>
      </c>
      <c r="AB736" s="16">
        <f t="shared" si="192"/>
        <v>6</v>
      </c>
      <c r="AC736" s="16">
        <f t="shared" si="193"/>
        <v>5.9885999999999999</v>
      </c>
      <c r="AD736" s="16" t="str">
        <f t="shared" si="194"/>
        <v>—</v>
      </c>
      <c r="AE736" s="16">
        <f t="shared" si="195"/>
        <v>5.9459</v>
      </c>
      <c r="AF736" s="16">
        <f t="shared" si="196"/>
        <v>5.9406999999999996</v>
      </c>
      <c r="AG736" s="16">
        <f t="shared" si="197"/>
        <v>5.9008000000000003</v>
      </c>
      <c r="AH736" s="16" t="str">
        <f t="shared" si="198"/>
        <v>3B</v>
      </c>
      <c r="AI736" s="16">
        <f t="shared" si="199"/>
        <v>5.91</v>
      </c>
      <c r="AJ736" s="16">
        <f t="shared" si="200"/>
        <v>5.9198000000000004</v>
      </c>
      <c r="AK736" s="16">
        <f t="shared" si="201"/>
        <v>5.9459</v>
      </c>
      <c r="AL736" s="16">
        <f t="shared" si="202"/>
        <v>5.9526000000000003</v>
      </c>
      <c r="AM736" s="16">
        <f t="shared" si="203"/>
        <v>6</v>
      </c>
      <c r="AR736" s="17"/>
      <c r="AS736" s="77"/>
    </row>
    <row r="737" spans="3:45" x14ac:dyDescent="0.25">
      <c r="C737" s="16" t="s">
        <v>941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04"/>
        <v>6–16</v>
      </c>
      <c r="U737" s="16" t="str">
        <f t="shared" si="204"/>
        <v>UN</v>
      </c>
      <c r="W737" s="16" t="str">
        <f t="shared" si="188"/>
        <v>6–16</v>
      </c>
      <c r="X737" s="16" t="str">
        <f t="shared" si="189"/>
        <v>UN</v>
      </c>
      <c r="Y737" s="16" t="str">
        <f t="shared" si="190"/>
        <v>2A</v>
      </c>
      <c r="Z737" s="16" t="str">
        <f>CONCATENATE(Table69[[#This Row],[Column1]]," ",Table69[[#This Row],[Column2]]," ",Table69[[#This Row],[Column3]])</f>
        <v>6–16 UN 2A</v>
      </c>
      <c r="AA737" s="16">
        <f t="shared" si="191"/>
        <v>1.9E-3</v>
      </c>
      <c r="AB737" s="16">
        <f t="shared" si="192"/>
        <v>5.9981</v>
      </c>
      <c r="AC737" s="16">
        <f t="shared" si="193"/>
        <v>5.9886999999999997</v>
      </c>
      <c r="AD737" s="16" t="str">
        <f t="shared" si="194"/>
        <v>—</v>
      </c>
      <c r="AE737" s="16">
        <f t="shared" si="195"/>
        <v>5.9574999999999996</v>
      </c>
      <c r="AF737" s="16">
        <f t="shared" si="196"/>
        <v>5.9512999999999998</v>
      </c>
      <c r="AG737" s="16">
        <f t="shared" si="197"/>
        <v>5.9236000000000004</v>
      </c>
      <c r="AH737" s="16" t="str">
        <f t="shared" si="198"/>
        <v>2B</v>
      </c>
      <c r="AI737" s="16">
        <f t="shared" si="199"/>
        <v>5.9320000000000004</v>
      </c>
      <c r="AJ737" s="16">
        <f t="shared" si="200"/>
        <v>5.9459999999999997</v>
      </c>
      <c r="AK737" s="16">
        <f t="shared" si="201"/>
        <v>5.9593999999999996</v>
      </c>
      <c r="AL737" s="16">
        <f t="shared" si="202"/>
        <v>5.9675000000000002</v>
      </c>
      <c r="AM737" s="16">
        <f t="shared" si="203"/>
        <v>6</v>
      </c>
      <c r="AR737" s="17"/>
      <c r="AS737" s="77"/>
    </row>
    <row r="738" spans="3:45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04"/>
        <v>0</v>
      </c>
      <c r="U738" s="16">
        <f t="shared" si="204"/>
        <v>0</v>
      </c>
      <c r="W738" s="16" t="str">
        <f t="shared" si="188"/>
        <v>6–16</v>
      </c>
      <c r="X738" s="16" t="str">
        <f t="shared" si="189"/>
        <v>UN</v>
      </c>
      <c r="Y738" s="16" t="str">
        <f t="shared" si="190"/>
        <v>3A</v>
      </c>
      <c r="Z738" s="16" t="str">
        <f>CONCATENATE(Table69[[#This Row],[Column1]]," ",Table69[[#This Row],[Column2]]," ",Table69[[#This Row],[Column3]])</f>
        <v>6–16 UN 3A</v>
      </c>
      <c r="AA738" s="16">
        <f t="shared" si="191"/>
        <v>0</v>
      </c>
      <c r="AB738" s="16">
        <f t="shared" si="192"/>
        <v>6</v>
      </c>
      <c r="AC738" s="16">
        <f t="shared" si="193"/>
        <v>5.9905999999999997</v>
      </c>
      <c r="AD738" s="16" t="str">
        <f t="shared" si="194"/>
        <v>—</v>
      </c>
      <c r="AE738" s="16">
        <f t="shared" si="195"/>
        <v>5.9593999999999996</v>
      </c>
      <c r="AF738" s="16">
        <f t="shared" si="196"/>
        <v>5.9546999999999999</v>
      </c>
      <c r="AG738" s="16">
        <f t="shared" si="197"/>
        <v>5.9255000000000004</v>
      </c>
      <c r="AH738" s="16" t="str">
        <f t="shared" si="198"/>
        <v>3B</v>
      </c>
      <c r="AI738" s="16">
        <f t="shared" si="199"/>
        <v>5.9320000000000004</v>
      </c>
      <c r="AJ738" s="16">
        <f t="shared" si="200"/>
        <v>5.9408000000000003</v>
      </c>
      <c r="AK738" s="16">
        <f t="shared" si="201"/>
        <v>5.9593999999999996</v>
      </c>
      <c r="AL738" s="16">
        <f t="shared" si="202"/>
        <v>5.9654999999999996</v>
      </c>
      <c r="AM738" s="16">
        <f t="shared" si="203"/>
        <v>6</v>
      </c>
      <c r="AR738" s="17"/>
      <c r="AS738" s="77"/>
    </row>
    <row r="739" spans="3:45" x14ac:dyDescent="0.25">
      <c r="AR739" s="17"/>
      <c r="AS739" s="77"/>
    </row>
    <row r="740" spans="3:45" x14ac:dyDescent="0.25">
      <c r="AR740" s="17"/>
      <c r="AS740" s="77"/>
    </row>
    <row r="741" spans="3:45" x14ac:dyDescent="0.25">
      <c r="AR741" s="17"/>
      <c r="AS741" s="77"/>
    </row>
    <row r="742" spans="3:45" x14ac:dyDescent="0.25">
      <c r="AQ742" s="17"/>
      <c r="AR742" s="77"/>
    </row>
    <row r="743" spans="3:45" x14ac:dyDescent="0.25">
      <c r="AQ743" s="17"/>
      <c r="AR743" s="77"/>
    </row>
    <row r="744" spans="3:45" x14ac:dyDescent="0.25">
      <c r="AQ744" s="17"/>
      <c r="AR744" s="77"/>
    </row>
    <row r="745" spans="3:45" x14ac:dyDescent="0.25">
      <c r="AQ745" s="17"/>
      <c r="AR745" s="77"/>
    </row>
    <row r="746" spans="3:45" x14ac:dyDescent="0.25">
      <c r="AQ746" s="17"/>
      <c r="AR746" s="77"/>
    </row>
  </sheetData>
  <conditionalFormatting sqref="Z4:Z738">
    <cfRule type="duplicateValues" dxfId="8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Z746"/>
  <sheetViews>
    <sheetView topLeftCell="J448" zoomScale="55" zoomScaleNormal="55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22" width="9.140625" style="16"/>
    <col min="23" max="23" width="16" style="16" bestFit="1" customWidth="1"/>
    <col min="24" max="24" width="16.28515625" style="16" bestFit="1" customWidth="1"/>
    <col min="25" max="25" width="12.28515625" style="16" bestFit="1" customWidth="1"/>
    <col min="26" max="26" width="15.42578125" style="16" bestFit="1" customWidth="1"/>
    <col min="27" max="27" width="13.7109375" style="16" bestFit="1" customWidth="1"/>
    <col min="28" max="28" width="12.85546875" style="16" bestFit="1" customWidth="1"/>
    <col min="29" max="29" width="25.140625" style="16" bestFit="1" customWidth="1"/>
    <col min="30" max="30" width="20.42578125" style="16" bestFit="1" customWidth="1"/>
    <col min="31" max="32" width="18.28515625" style="16" bestFit="1" customWidth="1"/>
    <col min="33" max="33" width="17.85546875" style="16" bestFit="1" customWidth="1"/>
    <col min="34" max="34" width="19.42578125" style="16" bestFit="1" customWidth="1"/>
    <col min="35" max="35" width="17.28515625" style="16" bestFit="1" customWidth="1"/>
    <col min="36" max="36" width="16.7109375" style="16" bestFit="1" customWidth="1"/>
    <col min="37" max="37" width="23.5703125" style="16" bestFit="1" customWidth="1"/>
    <col min="38" max="38" width="17" style="16" bestFit="1" customWidth="1"/>
    <col min="39" max="41" width="17.5703125" style="16" bestFit="1" customWidth="1"/>
    <col min="42" max="42" width="17.28515625" style="16" bestFit="1" customWidth="1"/>
    <col min="43" max="43" width="17.5703125" style="16" bestFit="1" customWidth="1"/>
    <col min="44" max="16384" width="9.140625" style="16"/>
  </cols>
  <sheetData>
    <row r="3" spans="3:52" x14ac:dyDescent="0.25">
      <c r="W3" s="16" t="s">
        <v>185</v>
      </c>
      <c r="X3" s="16" t="s">
        <v>1059</v>
      </c>
      <c r="Y3" s="16" t="s">
        <v>1061</v>
      </c>
      <c r="Z3" s="16" t="s">
        <v>1060</v>
      </c>
      <c r="AA3" s="16" t="s">
        <v>385</v>
      </c>
      <c r="AB3" s="16" t="s">
        <v>1889</v>
      </c>
      <c r="AC3" s="16" t="s">
        <v>1885</v>
      </c>
      <c r="AD3" s="16" t="s">
        <v>1071</v>
      </c>
      <c r="AE3" s="16" t="s">
        <v>371</v>
      </c>
      <c r="AF3" s="16" t="s">
        <v>1062</v>
      </c>
      <c r="AG3" s="16" t="s">
        <v>1895</v>
      </c>
      <c r="AH3" s="16" t="s">
        <v>1886</v>
      </c>
      <c r="AI3" s="16" t="s">
        <v>1891</v>
      </c>
      <c r="AJ3" s="16" t="s">
        <v>1892</v>
      </c>
      <c r="AK3" s="16" t="s">
        <v>1887</v>
      </c>
      <c r="AL3" s="16" t="s">
        <v>1888</v>
      </c>
      <c r="AM3" s="16" t="s">
        <v>1068</v>
      </c>
      <c r="AN3" s="16" t="s">
        <v>1069</v>
      </c>
      <c r="AO3" s="16" t="s">
        <v>1890</v>
      </c>
      <c r="AP3" s="16" t="s">
        <v>1893</v>
      </c>
      <c r="AQ3" s="16" t="s">
        <v>1894</v>
      </c>
    </row>
    <row r="4" spans="3:52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:U67" si="0">IF(OR($C4="1A",$C4="2A",$C4="3A"),B4,D4)</f>
        <v>UNF</v>
      </c>
      <c r="W4" s="16" t="str">
        <f t="shared" ref="W4:W67" si="1">IF(T4=0,IF(T3=0,T2,T3),T4)</f>
        <v>0–80</v>
      </c>
      <c r="X4" s="16" t="str">
        <f>VLOOKUP(LEFT(Table6914[[#This Row],[Column1]],FIND("–",Table6914[[#This Row],[Column1]])-1),Lookups[],2,0)</f>
        <v>0</v>
      </c>
      <c r="Y4" s="16" t="str">
        <f>RIGHT(Table6914[[#This Row],[Column1]],LEN(Table6914[[#This Row],[Column1]])-FIND("–",Table6914[[#This Row],[Column1]]))</f>
        <v>80</v>
      </c>
      <c r="Z4" s="78">
        <f>VLOOKUP(LEFT(Table6914[[#This Row],[Column1]],FIND("–",Table6914[[#This Row],[Column1]])-1),Lookups[],4,0)</f>
        <v>0.06</v>
      </c>
      <c r="AA4" s="16" t="str">
        <f t="shared" ref="AA4:AA67" si="2">IF(U4=0,IF(U3=0,U2,U3),U4)</f>
        <v>UNF</v>
      </c>
      <c r="AB4" s="16" t="str">
        <f t="shared" ref="AB4:AB67" si="3">IF(OR($C4="1A",$C4="2A",$C4="3A"),C4,E4)</f>
        <v>2A</v>
      </c>
      <c r="AC4" s="16" t="str">
        <f>CONCATENATE(Table6914[[#This Row],[Fraction]],"-",Table6914[[#This Row],[Pitch]]," ",Table6914[[#This Row],[Series]]," ",Table6914[[#This Row],[ClassA]])</f>
        <v>0-80 UNF 2A</v>
      </c>
      <c r="AD4" s="16" t="str">
        <f>CONCATENATE(TEXT(Table6914[[#This Row],[Decimal]],".000"),"-",Table6914[[#This Row],[Pitch]]," ",Table6914[[#This Row],[Series]]," ",Table6914[[#This Row],[ClassA]])</f>
        <v>.060-80 UNF 2A</v>
      </c>
      <c r="AE4" s="16">
        <f t="shared" ref="AE4:AE67" si="4">IF(OR($C4="1A",$C4="2A",$C4="3A"),D4,F4)</f>
        <v>5.0000000000000001E-4</v>
      </c>
      <c r="AF4" s="16">
        <f t="shared" ref="AF4:AF67" si="5">IF(OR($C4="1A",$C4="2A",$C4="3A"),E4,G4)</f>
        <v>5.9499999999999997E-2</v>
      </c>
      <c r="AG4" s="16">
        <f t="shared" ref="AG4:AG67" si="6">IF(OR($C4="1A",$C4="2A",$C4="3A"),F4,H4)</f>
        <v>5.6300000000000003E-2</v>
      </c>
      <c r="AH4" s="16" t="str">
        <f t="shared" ref="AH4:AH67" si="7">IF(OR($C4="1A",$C4="2A",$C4="3A"),G4,I4)</f>
        <v>—</v>
      </c>
      <c r="AI4" s="16">
        <f t="shared" ref="AI4:AI67" si="8">IF(OR($C4="1A",$C4="2A",$C4="3A"),H4,J4)</f>
        <v>5.1400000000000001E-2</v>
      </c>
      <c r="AJ4" s="16">
        <f t="shared" ref="AJ4:AJ67" si="9">IF(OR($C4="1A",$C4="2A",$C4="3A"),I4,K4)</f>
        <v>4.9599999999999998E-2</v>
      </c>
      <c r="AK4" s="16">
        <f t="shared" ref="AK4:AK67" si="10">IF(OR($C4="1A",$C4="2A",$C4="3A"),J4,L4)</f>
        <v>4.4600000000000001E-2</v>
      </c>
      <c r="AL4" s="16" t="str">
        <f t="shared" ref="AL4:AL67" si="11">IF(OR($C4="1A",$C4="2A",$C4="3A"),K4,M4)</f>
        <v>2B</v>
      </c>
      <c r="AM4" s="16">
        <f t="shared" ref="AM4:AM67" si="12">IF(OR($C4="1A",$C4="2A",$C4="3A"),L4,N4)</f>
        <v>4.65E-2</v>
      </c>
      <c r="AN4" s="16">
        <f t="shared" ref="AN4:AN67" si="13">IF(OR($C4="1A",$C4="2A",$C4="3A"),M4,O4)</f>
        <v>5.1400000000000001E-2</v>
      </c>
      <c r="AO4" s="16">
        <f t="shared" ref="AO4:AO67" si="14">IF(OR($C4="1A",$C4="2A",$C4="3A"),N4,P4)</f>
        <v>5.1900000000000002E-2</v>
      </c>
      <c r="AP4" s="16">
        <f t="shared" ref="AP4:AP67" si="15">IF(OR($C4="1A",$C4="2A",$C4="3A"),O4,Q4)</f>
        <v>5.4199999999999998E-2</v>
      </c>
      <c r="AQ4" s="16">
        <f t="shared" ref="AQ4:AQ67" si="16">IF(OR($C4="1A",$C4="2A",$C4="3A"),P4,R4)</f>
        <v>0.06</v>
      </c>
      <c r="AU4" s="80" t="s">
        <v>185</v>
      </c>
      <c r="AV4" s="81" t="s">
        <v>1059</v>
      </c>
      <c r="AW4" s="82" t="s">
        <v>218</v>
      </c>
      <c r="AX4" s="83" t="s">
        <v>1060</v>
      </c>
    </row>
    <row r="5" spans="3:52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U68" si="17">IF(OR($C5="1A",$C5="2A",$C5="3A"),A5,C5)</f>
        <v>0</v>
      </c>
      <c r="U5" s="16">
        <f t="shared" si="0"/>
        <v>0</v>
      </c>
      <c r="W5" s="16" t="str">
        <f t="shared" si="1"/>
        <v>0–80</v>
      </c>
      <c r="X5" s="16" t="str">
        <f>VLOOKUP(LEFT(Table6914[[#This Row],[Column1]],FIND("–",Table6914[[#This Row],[Column1]])-1),Lookups[],2,0)</f>
        <v>0</v>
      </c>
      <c r="Y5" s="16" t="str">
        <f>RIGHT(Table6914[[#This Row],[Column1]],LEN(Table6914[[#This Row],[Column1]])-FIND("–",Table6914[[#This Row],[Column1]]))</f>
        <v>80</v>
      </c>
      <c r="Z5" s="78">
        <f>VLOOKUP(LEFT(Table6914[[#This Row],[Column1]],FIND("–",Table6914[[#This Row],[Column1]])-1),Lookups[],4,0)</f>
        <v>0.06</v>
      </c>
      <c r="AA5" s="16" t="str">
        <f t="shared" si="2"/>
        <v>UNF</v>
      </c>
      <c r="AB5" s="16" t="str">
        <f t="shared" si="3"/>
        <v>3A</v>
      </c>
      <c r="AC5" s="16" t="str">
        <f>CONCATENATE(Table6914[[#This Row],[Fraction]],"-",Table6914[[#This Row],[Pitch]]," ",Table6914[[#This Row],[Series]]," ",Table6914[[#This Row],[ClassA]])</f>
        <v>0-80 UNF 3A</v>
      </c>
      <c r="AD5" s="16" t="str">
        <f>CONCATENATE(TEXT(Table6914[[#This Row],[Decimal]],".000"),"-",Table6914[[#This Row],[Pitch]]," ",Table6914[[#This Row],[Series]]," ",Table6914[[#This Row],[ClassA]])</f>
        <v>.060-80 UNF 3A</v>
      </c>
      <c r="AE5" s="16">
        <f t="shared" si="4"/>
        <v>0</v>
      </c>
      <c r="AF5" s="16">
        <f t="shared" si="5"/>
        <v>0.06</v>
      </c>
      <c r="AG5" s="16">
        <f t="shared" si="6"/>
        <v>5.6800000000000003E-2</v>
      </c>
      <c r="AH5" s="16" t="str">
        <f t="shared" si="7"/>
        <v>—</v>
      </c>
      <c r="AI5" s="16">
        <f t="shared" si="8"/>
        <v>5.1900000000000002E-2</v>
      </c>
      <c r="AJ5" s="16">
        <f t="shared" si="9"/>
        <v>5.0599999999999999E-2</v>
      </c>
      <c r="AK5" s="16">
        <f t="shared" si="10"/>
        <v>4.5100000000000001E-2</v>
      </c>
      <c r="AL5" s="16" t="str">
        <f t="shared" si="11"/>
        <v>3B</v>
      </c>
      <c r="AM5" s="16">
        <f t="shared" si="12"/>
        <v>4.65E-2</v>
      </c>
      <c r="AN5" s="16">
        <f t="shared" si="13"/>
        <v>5.1400000000000001E-2</v>
      </c>
      <c r="AO5" s="16">
        <f t="shared" si="14"/>
        <v>5.1900000000000002E-2</v>
      </c>
      <c r="AP5" s="16">
        <f t="shared" si="15"/>
        <v>5.3600000000000002E-2</v>
      </c>
      <c r="AQ5" s="16">
        <f t="shared" si="16"/>
        <v>0.06</v>
      </c>
      <c r="AU5" s="19" t="s">
        <v>953</v>
      </c>
      <c r="AV5" s="79" t="s">
        <v>953</v>
      </c>
      <c r="AW5" s="77" t="s">
        <v>953</v>
      </c>
      <c r="AX5" s="78">
        <v>0.06</v>
      </c>
      <c r="AZ5" s="88">
        <v>0.06</v>
      </c>
    </row>
    <row r="6" spans="3:52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17"/>
        <v>1–64</v>
      </c>
      <c r="U6" s="16" t="str">
        <f t="shared" si="0"/>
        <v>UNC</v>
      </c>
      <c r="W6" s="16" t="str">
        <f t="shared" si="1"/>
        <v>1–64</v>
      </c>
      <c r="X6" s="16" t="str">
        <f>VLOOKUP(LEFT(Table6914[[#This Row],[Column1]],FIND("–",Table6914[[#This Row],[Column1]])-1),Lookups[],2,0)</f>
        <v>1</v>
      </c>
      <c r="Y6" s="16" t="str">
        <f>RIGHT(Table6914[[#This Row],[Column1]],LEN(Table6914[[#This Row],[Column1]])-FIND("–",Table6914[[#This Row],[Column1]]))</f>
        <v>64</v>
      </c>
      <c r="Z6" s="78">
        <f>VLOOKUP(LEFT(Table6914[[#This Row],[Column1]],FIND("–",Table6914[[#This Row],[Column1]])-1),Lookups[],4,0)</f>
        <v>7.2999999999999995E-2</v>
      </c>
      <c r="AA6" s="16" t="str">
        <f t="shared" si="2"/>
        <v>UNC</v>
      </c>
      <c r="AB6" s="16" t="str">
        <f t="shared" si="3"/>
        <v>2A</v>
      </c>
      <c r="AC6" s="16" t="str">
        <f>CONCATENATE(Table6914[[#This Row],[Fraction]],"-",Table6914[[#This Row],[Pitch]]," ",Table6914[[#This Row],[Series]]," ",Table6914[[#This Row],[ClassA]])</f>
        <v>1-64 UNC 2A</v>
      </c>
      <c r="AD6" s="16" t="str">
        <f>CONCATENATE(TEXT(Table6914[[#This Row],[Decimal]],".000"),"-",Table6914[[#This Row],[Pitch]]," ",Table6914[[#This Row],[Series]]," ",Table6914[[#This Row],[ClassA]])</f>
        <v>.073-64 UNC 2A</v>
      </c>
      <c r="AE6" s="16">
        <f t="shared" si="4"/>
        <v>5.9999999999999995E-4</v>
      </c>
      <c r="AF6" s="16">
        <f t="shared" si="5"/>
        <v>7.2400000000000006E-2</v>
      </c>
      <c r="AG6" s="16">
        <f t="shared" si="6"/>
        <v>6.8599999999999994E-2</v>
      </c>
      <c r="AH6" s="16" t="str">
        <f t="shared" si="7"/>
        <v>—</v>
      </c>
      <c r="AI6" s="16">
        <f t="shared" si="8"/>
        <v>6.2300000000000001E-2</v>
      </c>
      <c r="AJ6" s="16">
        <f t="shared" si="9"/>
        <v>6.0299999999999999E-2</v>
      </c>
      <c r="AK6" s="16">
        <f t="shared" si="10"/>
        <v>5.3800000000000001E-2</v>
      </c>
      <c r="AL6" s="16" t="str">
        <f t="shared" si="11"/>
        <v>2B</v>
      </c>
      <c r="AM6" s="16">
        <f t="shared" si="12"/>
        <v>5.6099999999999997E-2</v>
      </c>
      <c r="AN6" s="16">
        <f t="shared" si="13"/>
        <v>6.2300000000000001E-2</v>
      </c>
      <c r="AO6" s="16">
        <f t="shared" si="14"/>
        <v>6.2899999999999998E-2</v>
      </c>
      <c r="AP6" s="16">
        <f t="shared" si="15"/>
        <v>6.5500000000000003E-2</v>
      </c>
      <c r="AQ6" s="16">
        <f t="shared" si="16"/>
        <v>7.2999999999999995E-2</v>
      </c>
      <c r="AU6" s="19" t="s">
        <v>954</v>
      </c>
      <c r="AV6" s="79" t="s">
        <v>954</v>
      </c>
      <c r="AW6" s="77" t="s">
        <v>954</v>
      </c>
      <c r="AX6" s="78">
        <v>7.2999999999999995E-2</v>
      </c>
      <c r="AZ6" s="89">
        <v>7.2999999999999995E-2</v>
      </c>
    </row>
    <row r="7" spans="3:52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17"/>
        <v>0</v>
      </c>
      <c r="U7" s="16">
        <f t="shared" si="0"/>
        <v>0</v>
      </c>
      <c r="W7" s="16" t="str">
        <f t="shared" si="1"/>
        <v>1–64</v>
      </c>
      <c r="X7" s="16" t="str">
        <f>VLOOKUP(LEFT(Table6914[[#This Row],[Column1]],FIND("–",Table6914[[#This Row],[Column1]])-1),Lookups[],2,0)</f>
        <v>1</v>
      </c>
      <c r="Y7" s="16" t="str">
        <f>RIGHT(Table6914[[#This Row],[Column1]],LEN(Table6914[[#This Row],[Column1]])-FIND("–",Table6914[[#This Row],[Column1]]))</f>
        <v>64</v>
      </c>
      <c r="Z7" s="78">
        <f>VLOOKUP(LEFT(Table6914[[#This Row],[Column1]],FIND("–",Table6914[[#This Row],[Column1]])-1),Lookups[],4,0)</f>
        <v>7.2999999999999995E-2</v>
      </c>
      <c r="AA7" s="16" t="str">
        <f t="shared" si="2"/>
        <v>UNC</v>
      </c>
      <c r="AB7" s="16" t="str">
        <f t="shared" si="3"/>
        <v>3A</v>
      </c>
      <c r="AC7" s="16" t="str">
        <f>CONCATENATE(Table6914[[#This Row],[Fraction]],"-",Table6914[[#This Row],[Pitch]]," ",Table6914[[#This Row],[Series]]," ",Table6914[[#This Row],[ClassA]])</f>
        <v>1-64 UNC 3A</v>
      </c>
      <c r="AD7" s="16" t="str">
        <f>CONCATENATE(TEXT(Table6914[[#This Row],[Decimal]],".000"),"-",Table6914[[#This Row],[Pitch]]," ",Table6914[[#This Row],[Series]]," ",Table6914[[#This Row],[ClassA]])</f>
        <v>.073-64 UNC 3A</v>
      </c>
      <c r="AE7" s="16">
        <f t="shared" si="4"/>
        <v>0</v>
      </c>
      <c r="AF7" s="16">
        <f t="shared" si="5"/>
        <v>7.2999999999999995E-2</v>
      </c>
      <c r="AG7" s="16">
        <f t="shared" si="6"/>
        <v>6.9199999999999998E-2</v>
      </c>
      <c r="AH7" s="16" t="str">
        <f t="shared" si="7"/>
        <v>—</v>
      </c>
      <c r="AI7" s="16">
        <f t="shared" si="8"/>
        <v>6.2899999999999998E-2</v>
      </c>
      <c r="AJ7" s="16">
        <f t="shared" si="9"/>
        <v>6.1400000000000003E-2</v>
      </c>
      <c r="AK7" s="16">
        <f t="shared" si="10"/>
        <v>5.4399999999999997E-2</v>
      </c>
      <c r="AL7" s="16" t="str">
        <f t="shared" si="11"/>
        <v>3B</v>
      </c>
      <c r="AM7" s="16">
        <f t="shared" si="12"/>
        <v>5.6099999999999997E-2</v>
      </c>
      <c r="AN7" s="16">
        <f t="shared" si="13"/>
        <v>6.2300000000000001E-2</v>
      </c>
      <c r="AO7" s="16">
        <f t="shared" si="14"/>
        <v>6.2899999999999998E-2</v>
      </c>
      <c r="AP7" s="16">
        <f t="shared" si="15"/>
        <v>6.4799999999999996E-2</v>
      </c>
      <c r="AQ7" s="16">
        <f t="shared" si="16"/>
        <v>7.2999999999999995E-2</v>
      </c>
      <c r="AU7" s="19" t="s">
        <v>955</v>
      </c>
      <c r="AV7" s="79" t="s">
        <v>955</v>
      </c>
      <c r="AW7" s="77" t="s">
        <v>955</v>
      </c>
      <c r="AX7" s="78">
        <v>8.5999999999999993E-2</v>
      </c>
      <c r="AZ7" s="88">
        <v>8.5999999999999993E-2</v>
      </c>
    </row>
    <row r="8" spans="3:52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17"/>
        <v>1–72</v>
      </c>
      <c r="U8" s="16" t="str">
        <f t="shared" si="0"/>
        <v>UNF</v>
      </c>
      <c r="W8" s="16" t="str">
        <f t="shared" si="1"/>
        <v>1–72</v>
      </c>
      <c r="X8" s="16" t="str">
        <f>VLOOKUP(LEFT(Table6914[[#This Row],[Column1]],FIND("–",Table6914[[#This Row],[Column1]])-1),Lookups[],2,0)</f>
        <v>1</v>
      </c>
      <c r="Y8" s="16" t="str">
        <f>RIGHT(Table6914[[#This Row],[Column1]],LEN(Table6914[[#This Row],[Column1]])-FIND("–",Table6914[[#This Row],[Column1]]))</f>
        <v>72</v>
      </c>
      <c r="Z8" s="78">
        <f>VLOOKUP(LEFT(Table6914[[#This Row],[Column1]],FIND("–",Table6914[[#This Row],[Column1]])-1),Lookups[],4,0)</f>
        <v>7.2999999999999995E-2</v>
      </c>
      <c r="AA8" s="16" t="str">
        <f t="shared" si="2"/>
        <v>UNF</v>
      </c>
      <c r="AB8" s="16" t="str">
        <f t="shared" si="3"/>
        <v>2A</v>
      </c>
      <c r="AC8" s="16" t="str">
        <f>CONCATENATE(Table6914[[#This Row],[Fraction]],"-",Table6914[[#This Row],[Pitch]]," ",Table6914[[#This Row],[Series]]," ",Table6914[[#This Row],[ClassA]])</f>
        <v>1-72 UNF 2A</v>
      </c>
      <c r="AD8" s="16" t="str">
        <f>CONCATENATE(TEXT(Table6914[[#This Row],[Decimal]],".000"),"-",Table6914[[#This Row],[Pitch]]," ",Table6914[[#This Row],[Series]]," ",Table6914[[#This Row],[ClassA]])</f>
        <v>.073-72 UNF 2A</v>
      </c>
      <c r="AE8" s="16">
        <f t="shared" si="4"/>
        <v>5.9999999999999995E-4</v>
      </c>
      <c r="AF8" s="16">
        <f t="shared" si="5"/>
        <v>7.2400000000000006E-2</v>
      </c>
      <c r="AG8" s="16">
        <f t="shared" si="6"/>
        <v>6.8900000000000003E-2</v>
      </c>
      <c r="AH8" s="16" t="str">
        <f t="shared" si="7"/>
        <v>—</v>
      </c>
      <c r="AI8" s="16">
        <f t="shared" si="8"/>
        <v>6.3399999999999998E-2</v>
      </c>
      <c r="AJ8" s="16">
        <f t="shared" si="9"/>
        <v>6.1499999999999999E-2</v>
      </c>
      <c r="AK8" s="16">
        <f t="shared" si="10"/>
        <v>5.5899999999999998E-2</v>
      </c>
      <c r="AL8" s="16" t="str">
        <f t="shared" si="11"/>
        <v>2B</v>
      </c>
      <c r="AM8" s="16">
        <f t="shared" si="12"/>
        <v>5.8000000000000003E-2</v>
      </c>
      <c r="AN8" s="16">
        <f t="shared" si="13"/>
        <v>6.3500000000000001E-2</v>
      </c>
      <c r="AO8" s="16">
        <f t="shared" si="14"/>
        <v>6.4000000000000001E-2</v>
      </c>
      <c r="AP8" s="16">
        <f t="shared" si="15"/>
        <v>6.6500000000000004E-2</v>
      </c>
      <c r="AQ8" s="16">
        <f t="shared" si="16"/>
        <v>7.2999999999999995E-2</v>
      </c>
      <c r="AU8" s="19" t="s">
        <v>956</v>
      </c>
      <c r="AV8" s="79" t="s">
        <v>956</v>
      </c>
      <c r="AW8" s="77" t="s">
        <v>956</v>
      </c>
      <c r="AX8" s="78">
        <v>9.9000000000000005E-2</v>
      </c>
      <c r="AZ8" s="89">
        <v>9.9000000000000005E-2</v>
      </c>
    </row>
    <row r="9" spans="3:52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17"/>
        <v>0</v>
      </c>
      <c r="U9" s="16">
        <f t="shared" si="0"/>
        <v>0</v>
      </c>
      <c r="W9" s="16" t="str">
        <f t="shared" si="1"/>
        <v>1–72</v>
      </c>
      <c r="X9" s="16" t="str">
        <f>VLOOKUP(LEFT(Table6914[[#This Row],[Column1]],FIND("–",Table6914[[#This Row],[Column1]])-1),Lookups[],2,0)</f>
        <v>1</v>
      </c>
      <c r="Y9" s="16" t="str">
        <f>RIGHT(Table6914[[#This Row],[Column1]],LEN(Table6914[[#This Row],[Column1]])-FIND("–",Table6914[[#This Row],[Column1]]))</f>
        <v>72</v>
      </c>
      <c r="Z9" s="78">
        <f>VLOOKUP(LEFT(Table6914[[#This Row],[Column1]],FIND("–",Table6914[[#This Row],[Column1]])-1),Lookups[],4,0)</f>
        <v>7.2999999999999995E-2</v>
      </c>
      <c r="AA9" s="16" t="str">
        <f t="shared" si="2"/>
        <v>UNF</v>
      </c>
      <c r="AB9" s="16" t="str">
        <f t="shared" si="3"/>
        <v>3A</v>
      </c>
      <c r="AC9" s="16" t="str">
        <f>CONCATENATE(Table6914[[#This Row],[Fraction]],"-",Table6914[[#This Row],[Pitch]]," ",Table6914[[#This Row],[Series]]," ",Table6914[[#This Row],[ClassA]])</f>
        <v>1-72 UNF 3A</v>
      </c>
      <c r="AD9" s="16" t="str">
        <f>CONCATENATE(TEXT(Table6914[[#This Row],[Decimal]],".000"),"-",Table6914[[#This Row],[Pitch]]," ",Table6914[[#This Row],[Series]]," ",Table6914[[#This Row],[ClassA]])</f>
        <v>.073-72 UNF 3A</v>
      </c>
      <c r="AE9" s="16">
        <f t="shared" si="4"/>
        <v>0</v>
      </c>
      <c r="AF9" s="16">
        <f t="shared" si="5"/>
        <v>7.2999999999999995E-2</v>
      </c>
      <c r="AG9" s="16">
        <f t="shared" si="6"/>
        <v>6.9500000000000006E-2</v>
      </c>
      <c r="AH9" s="16" t="str">
        <f t="shared" si="7"/>
        <v>—</v>
      </c>
      <c r="AI9" s="16">
        <f t="shared" si="8"/>
        <v>6.4000000000000001E-2</v>
      </c>
      <c r="AJ9" s="16">
        <f t="shared" si="9"/>
        <v>6.2600000000000003E-2</v>
      </c>
      <c r="AK9" s="16">
        <f t="shared" si="10"/>
        <v>5.6500000000000002E-2</v>
      </c>
      <c r="AL9" s="16" t="str">
        <f t="shared" si="11"/>
        <v>3B</v>
      </c>
      <c r="AM9" s="16">
        <f t="shared" si="12"/>
        <v>5.8000000000000003E-2</v>
      </c>
      <c r="AN9" s="16">
        <f t="shared" si="13"/>
        <v>6.3500000000000001E-2</v>
      </c>
      <c r="AO9" s="16">
        <f t="shared" si="14"/>
        <v>6.4000000000000001E-2</v>
      </c>
      <c r="AP9" s="16">
        <f t="shared" si="15"/>
        <v>6.59E-2</v>
      </c>
      <c r="AQ9" s="16">
        <f t="shared" si="16"/>
        <v>7.2999999999999995E-2</v>
      </c>
      <c r="AU9" s="19" t="s">
        <v>957</v>
      </c>
      <c r="AV9" s="79" t="s">
        <v>957</v>
      </c>
      <c r="AW9" s="77" t="s">
        <v>957</v>
      </c>
      <c r="AX9" s="78">
        <v>0.112</v>
      </c>
      <c r="AZ9" s="88">
        <v>0.112</v>
      </c>
    </row>
    <row r="10" spans="3:52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17"/>
        <v>2–56</v>
      </c>
      <c r="U10" s="16" t="str">
        <f t="shared" si="0"/>
        <v>UNC</v>
      </c>
      <c r="W10" s="16" t="str">
        <f t="shared" si="1"/>
        <v>2–56</v>
      </c>
      <c r="X10" s="16" t="str">
        <f>VLOOKUP(LEFT(Table6914[[#This Row],[Column1]],FIND("–",Table6914[[#This Row],[Column1]])-1),Lookups[],2,0)</f>
        <v>2</v>
      </c>
      <c r="Y10" s="16" t="str">
        <f>RIGHT(Table6914[[#This Row],[Column1]],LEN(Table6914[[#This Row],[Column1]])-FIND("–",Table6914[[#This Row],[Column1]]))</f>
        <v>56</v>
      </c>
      <c r="Z10" s="78">
        <f>VLOOKUP(LEFT(Table6914[[#This Row],[Column1]],FIND("–",Table6914[[#This Row],[Column1]])-1),Lookups[],4,0)</f>
        <v>8.5999999999999993E-2</v>
      </c>
      <c r="AA10" s="16" t="str">
        <f t="shared" si="2"/>
        <v>UNC</v>
      </c>
      <c r="AB10" s="16" t="str">
        <f t="shared" si="3"/>
        <v>2A</v>
      </c>
      <c r="AC10" s="16" t="str">
        <f>CONCATENATE(Table6914[[#This Row],[Fraction]],"-",Table6914[[#This Row],[Pitch]]," ",Table6914[[#This Row],[Series]]," ",Table6914[[#This Row],[ClassA]])</f>
        <v>2-56 UNC 2A</v>
      </c>
      <c r="AD10" s="16" t="str">
        <f>CONCATENATE(TEXT(Table6914[[#This Row],[Decimal]],".000"),"-",Table6914[[#This Row],[Pitch]]," ",Table6914[[#This Row],[Series]]," ",Table6914[[#This Row],[ClassA]])</f>
        <v>.086-56 UNC 2A</v>
      </c>
      <c r="AE10" s="16">
        <f t="shared" si="4"/>
        <v>5.9999999999999995E-4</v>
      </c>
      <c r="AF10" s="16">
        <f t="shared" si="5"/>
        <v>8.5400000000000004E-2</v>
      </c>
      <c r="AG10" s="16">
        <f t="shared" si="6"/>
        <v>8.1299999999999997E-2</v>
      </c>
      <c r="AH10" s="16" t="str">
        <f t="shared" si="7"/>
        <v>—</v>
      </c>
      <c r="AI10" s="16">
        <f t="shared" si="8"/>
        <v>7.3800000000000004E-2</v>
      </c>
      <c r="AJ10" s="16">
        <f t="shared" si="9"/>
        <v>7.17E-2</v>
      </c>
      <c r="AK10" s="16">
        <f t="shared" si="10"/>
        <v>6.4199999999999993E-2</v>
      </c>
      <c r="AL10" s="16" t="str">
        <f t="shared" si="11"/>
        <v>2B</v>
      </c>
      <c r="AM10" s="16">
        <f t="shared" si="12"/>
        <v>6.6699999999999995E-2</v>
      </c>
      <c r="AN10" s="16">
        <f t="shared" si="13"/>
        <v>7.3700000000000002E-2</v>
      </c>
      <c r="AO10" s="16">
        <f t="shared" si="14"/>
        <v>7.4399999999999994E-2</v>
      </c>
      <c r="AP10" s="16">
        <f t="shared" si="15"/>
        <v>7.7200000000000005E-2</v>
      </c>
      <c r="AQ10" s="16">
        <f t="shared" si="16"/>
        <v>8.5999999999999993E-2</v>
      </c>
      <c r="AU10" s="19" t="s">
        <v>958</v>
      </c>
      <c r="AV10" s="79" t="s">
        <v>958</v>
      </c>
      <c r="AW10" s="77" t="s">
        <v>958</v>
      </c>
      <c r="AX10" s="78">
        <v>0.125</v>
      </c>
      <c r="AZ10" s="89">
        <v>0.125</v>
      </c>
    </row>
    <row r="11" spans="3:52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17"/>
        <v>0</v>
      </c>
      <c r="U11" s="16">
        <f t="shared" si="0"/>
        <v>0</v>
      </c>
      <c r="W11" s="16" t="str">
        <f t="shared" si="1"/>
        <v>2–56</v>
      </c>
      <c r="X11" s="16" t="str">
        <f>VLOOKUP(LEFT(Table6914[[#This Row],[Column1]],FIND("–",Table6914[[#This Row],[Column1]])-1),Lookups[],2,0)</f>
        <v>2</v>
      </c>
      <c r="Y11" s="16" t="str">
        <f>RIGHT(Table6914[[#This Row],[Column1]],LEN(Table6914[[#This Row],[Column1]])-FIND("–",Table6914[[#This Row],[Column1]]))</f>
        <v>56</v>
      </c>
      <c r="Z11" s="78">
        <f>VLOOKUP(LEFT(Table6914[[#This Row],[Column1]],FIND("–",Table6914[[#This Row],[Column1]])-1),Lookups[],4,0)</f>
        <v>8.5999999999999993E-2</v>
      </c>
      <c r="AA11" s="16" t="str">
        <f t="shared" si="2"/>
        <v>UNC</v>
      </c>
      <c r="AB11" s="16" t="str">
        <f t="shared" si="3"/>
        <v>3A</v>
      </c>
      <c r="AC11" s="16" t="str">
        <f>CONCATENATE(Table6914[[#This Row],[Fraction]],"-",Table6914[[#This Row],[Pitch]]," ",Table6914[[#This Row],[Series]]," ",Table6914[[#This Row],[ClassA]])</f>
        <v>2-56 UNC 3A</v>
      </c>
      <c r="AD11" s="16" t="str">
        <f>CONCATENATE(TEXT(Table6914[[#This Row],[Decimal]],".000"),"-",Table6914[[#This Row],[Pitch]]," ",Table6914[[#This Row],[Series]]," ",Table6914[[#This Row],[ClassA]])</f>
        <v>.086-56 UNC 3A</v>
      </c>
      <c r="AE11" s="16">
        <f t="shared" si="4"/>
        <v>0</v>
      </c>
      <c r="AF11" s="16">
        <f t="shared" si="5"/>
        <v>8.5999999999999993E-2</v>
      </c>
      <c r="AG11" s="16">
        <f t="shared" si="6"/>
        <v>8.1900000000000001E-2</v>
      </c>
      <c r="AH11" s="16" t="str">
        <f t="shared" si="7"/>
        <v>—</v>
      </c>
      <c r="AI11" s="16">
        <f t="shared" si="8"/>
        <v>7.4399999999999994E-2</v>
      </c>
      <c r="AJ11" s="16">
        <f t="shared" si="9"/>
        <v>7.2800000000000004E-2</v>
      </c>
      <c r="AK11" s="16">
        <f t="shared" si="10"/>
        <v>6.4799999999999996E-2</v>
      </c>
      <c r="AL11" s="16" t="str">
        <f t="shared" si="11"/>
        <v>3B</v>
      </c>
      <c r="AM11" s="16">
        <f t="shared" si="12"/>
        <v>6.6699999999999995E-2</v>
      </c>
      <c r="AN11" s="16">
        <f t="shared" si="13"/>
        <v>7.3700000000000002E-2</v>
      </c>
      <c r="AO11" s="16">
        <f t="shared" si="14"/>
        <v>7.4399999999999994E-2</v>
      </c>
      <c r="AP11" s="16">
        <f t="shared" si="15"/>
        <v>7.6499999999999999E-2</v>
      </c>
      <c r="AQ11" s="16">
        <f t="shared" si="16"/>
        <v>8.5999999999999993E-2</v>
      </c>
      <c r="AU11" s="19" t="s">
        <v>959</v>
      </c>
      <c r="AV11" s="79" t="s">
        <v>959</v>
      </c>
      <c r="AW11" s="77" t="s">
        <v>959</v>
      </c>
      <c r="AX11" s="78">
        <v>0.13800000000000001</v>
      </c>
      <c r="AZ11" s="88">
        <v>0.13800000000000001</v>
      </c>
    </row>
    <row r="12" spans="3:52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17"/>
        <v>2–64</v>
      </c>
      <c r="U12" s="16" t="str">
        <f t="shared" si="0"/>
        <v>UNF</v>
      </c>
      <c r="W12" s="16" t="str">
        <f t="shared" si="1"/>
        <v>2–64</v>
      </c>
      <c r="X12" s="16" t="str">
        <f>VLOOKUP(LEFT(Table6914[[#This Row],[Column1]],FIND("–",Table6914[[#This Row],[Column1]])-1),Lookups[],2,0)</f>
        <v>2</v>
      </c>
      <c r="Y12" s="16" t="str">
        <f>RIGHT(Table6914[[#This Row],[Column1]],LEN(Table6914[[#This Row],[Column1]])-FIND("–",Table6914[[#This Row],[Column1]]))</f>
        <v>64</v>
      </c>
      <c r="Z12" s="78">
        <f>VLOOKUP(LEFT(Table6914[[#This Row],[Column1]],FIND("–",Table6914[[#This Row],[Column1]])-1),Lookups[],4,0)</f>
        <v>8.5999999999999993E-2</v>
      </c>
      <c r="AA12" s="16" t="str">
        <f t="shared" si="2"/>
        <v>UNF</v>
      </c>
      <c r="AB12" s="16" t="str">
        <f t="shared" si="3"/>
        <v>2A</v>
      </c>
      <c r="AC12" s="16" t="str">
        <f>CONCATENATE(Table6914[[#This Row],[Fraction]],"-",Table6914[[#This Row],[Pitch]]," ",Table6914[[#This Row],[Series]]," ",Table6914[[#This Row],[ClassA]])</f>
        <v>2-64 UNF 2A</v>
      </c>
      <c r="AD12" s="16" t="str">
        <f>CONCATENATE(TEXT(Table6914[[#This Row],[Decimal]],".000"),"-",Table6914[[#This Row],[Pitch]]," ",Table6914[[#This Row],[Series]]," ",Table6914[[#This Row],[ClassA]])</f>
        <v>.086-64 UNF 2A</v>
      </c>
      <c r="AE12" s="16">
        <f t="shared" si="4"/>
        <v>5.9999999999999995E-4</v>
      </c>
      <c r="AF12" s="16">
        <f t="shared" si="5"/>
        <v>8.5400000000000004E-2</v>
      </c>
      <c r="AG12" s="16">
        <f t="shared" si="6"/>
        <v>8.1600000000000006E-2</v>
      </c>
      <c r="AH12" s="16" t="str">
        <f t="shared" si="7"/>
        <v>—</v>
      </c>
      <c r="AI12" s="16">
        <f t="shared" si="8"/>
        <v>7.5300000000000006E-2</v>
      </c>
      <c r="AJ12" s="16">
        <f t="shared" si="9"/>
        <v>7.3300000000000004E-2</v>
      </c>
      <c r="AK12" s="16">
        <f t="shared" si="10"/>
        <v>6.6799999999999998E-2</v>
      </c>
      <c r="AL12" s="16" t="str">
        <f t="shared" si="11"/>
        <v>2B</v>
      </c>
      <c r="AM12" s="16">
        <f t="shared" si="12"/>
        <v>6.9099999999999995E-2</v>
      </c>
      <c r="AN12" s="16">
        <f t="shared" si="13"/>
        <v>7.5300000000000006E-2</v>
      </c>
      <c r="AO12" s="16">
        <f t="shared" si="14"/>
        <v>7.5899999999999995E-2</v>
      </c>
      <c r="AP12" s="16">
        <f t="shared" si="15"/>
        <v>7.8600000000000003E-2</v>
      </c>
      <c r="AQ12" s="16">
        <f t="shared" si="16"/>
        <v>8.5999999999999993E-2</v>
      </c>
      <c r="AU12" s="19" t="s">
        <v>960</v>
      </c>
      <c r="AV12" s="79" t="s">
        <v>960</v>
      </c>
      <c r="AW12" s="77" t="s">
        <v>960</v>
      </c>
      <c r="AX12" s="78">
        <v>0.16400000000000001</v>
      </c>
      <c r="AZ12" s="89">
        <v>0.16400000000000001</v>
      </c>
    </row>
    <row r="13" spans="3:52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17"/>
        <v>0</v>
      </c>
      <c r="U13" s="16">
        <f t="shared" si="0"/>
        <v>0</v>
      </c>
      <c r="W13" s="16" t="str">
        <f t="shared" si="1"/>
        <v>2–64</v>
      </c>
      <c r="X13" s="16" t="str">
        <f>VLOOKUP(LEFT(Table6914[[#This Row],[Column1]],FIND("–",Table6914[[#This Row],[Column1]])-1),Lookups[],2,0)</f>
        <v>2</v>
      </c>
      <c r="Y13" s="16" t="str">
        <f>RIGHT(Table6914[[#This Row],[Column1]],LEN(Table6914[[#This Row],[Column1]])-FIND("–",Table6914[[#This Row],[Column1]]))</f>
        <v>64</v>
      </c>
      <c r="Z13" s="78">
        <f>VLOOKUP(LEFT(Table6914[[#This Row],[Column1]],FIND("–",Table6914[[#This Row],[Column1]])-1),Lookups[],4,0)</f>
        <v>8.5999999999999993E-2</v>
      </c>
      <c r="AA13" s="16" t="str">
        <f t="shared" si="2"/>
        <v>UNF</v>
      </c>
      <c r="AB13" s="16" t="str">
        <f t="shared" si="3"/>
        <v>3A</v>
      </c>
      <c r="AC13" s="16" t="str">
        <f>CONCATENATE(Table6914[[#This Row],[Fraction]],"-",Table6914[[#This Row],[Pitch]]," ",Table6914[[#This Row],[Series]]," ",Table6914[[#This Row],[ClassA]])</f>
        <v>2-64 UNF 3A</v>
      </c>
      <c r="AD13" s="16" t="str">
        <f>CONCATENATE(TEXT(Table6914[[#This Row],[Decimal]],".000"),"-",Table6914[[#This Row],[Pitch]]," ",Table6914[[#This Row],[Series]]," ",Table6914[[#This Row],[ClassA]])</f>
        <v>.086-64 UNF 3A</v>
      </c>
      <c r="AE13" s="16">
        <f t="shared" si="4"/>
        <v>0</v>
      </c>
      <c r="AF13" s="16">
        <f t="shared" si="5"/>
        <v>8.5999999999999993E-2</v>
      </c>
      <c r="AG13" s="16">
        <f t="shared" si="6"/>
        <v>8.2199999999999995E-2</v>
      </c>
      <c r="AH13" s="16" t="str">
        <f t="shared" si="7"/>
        <v>—</v>
      </c>
      <c r="AI13" s="16">
        <f t="shared" si="8"/>
        <v>7.5899999999999995E-2</v>
      </c>
      <c r="AJ13" s="16">
        <f t="shared" si="9"/>
        <v>7.4399999999999994E-2</v>
      </c>
      <c r="AK13" s="16">
        <f t="shared" si="10"/>
        <v>6.7400000000000002E-2</v>
      </c>
      <c r="AL13" s="16" t="str">
        <f t="shared" si="11"/>
        <v>3B</v>
      </c>
      <c r="AM13" s="16">
        <f t="shared" si="12"/>
        <v>6.9099999999999995E-2</v>
      </c>
      <c r="AN13" s="16">
        <f t="shared" si="13"/>
        <v>7.5300000000000006E-2</v>
      </c>
      <c r="AO13" s="16">
        <f t="shared" si="14"/>
        <v>7.5899999999999995E-2</v>
      </c>
      <c r="AP13" s="16">
        <f t="shared" si="15"/>
        <v>7.7899999999999997E-2</v>
      </c>
      <c r="AQ13" s="16">
        <f t="shared" si="16"/>
        <v>8.5999999999999993E-2</v>
      </c>
      <c r="AU13" s="19" t="s">
        <v>378</v>
      </c>
      <c r="AV13" s="79" t="s">
        <v>378</v>
      </c>
      <c r="AW13" s="77" t="s">
        <v>378</v>
      </c>
      <c r="AX13" s="78">
        <v>0.19</v>
      </c>
      <c r="AZ13" s="88">
        <v>0.19</v>
      </c>
    </row>
    <row r="14" spans="3:52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17"/>
        <v>3–48</v>
      </c>
      <c r="U14" s="16" t="str">
        <f t="shared" si="0"/>
        <v>UNC</v>
      </c>
      <c r="W14" s="16" t="str">
        <f t="shared" si="1"/>
        <v>3–48</v>
      </c>
      <c r="X14" s="16" t="str">
        <f>VLOOKUP(LEFT(Table6914[[#This Row],[Column1]],FIND("–",Table6914[[#This Row],[Column1]])-1),Lookups[],2,0)</f>
        <v>3</v>
      </c>
      <c r="Y14" s="16" t="str">
        <f>RIGHT(Table6914[[#This Row],[Column1]],LEN(Table6914[[#This Row],[Column1]])-FIND("–",Table6914[[#This Row],[Column1]]))</f>
        <v>48</v>
      </c>
      <c r="Z14" s="78">
        <f>VLOOKUP(LEFT(Table6914[[#This Row],[Column1]],FIND("–",Table6914[[#This Row],[Column1]])-1),Lookups[],4,0)</f>
        <v>9.9000000000000005E-2</v>
      </c>
      <c r="AA14" s="16" t="str">
        <f t="shared" si="2"/>
        <v>UNC</v>
      </c>
      <c r="AB14" s="16" t="str">
        <f t="shared" si="3"/>
        <v>2A</v>
      </c>
      <c r="AC14" s="16" t="str">
        <f>CONCATENATE(Table6914[[#This Row],[Fraction]],"-",Table6914[[#This Row],[Pitch]]," ",Table6914[[#This Row],[Series]]," ",Table6914[[#This Row],[ClassA]])</f>
        <v>3-48 UNC 2A</v>
      </c>
      <c r="AD14" s="16" t="str">
        <f>CONCATENATE(TEXT(Table6914[[#This Row],[Decimal]],".000"),"-",Table6914[[#This Row],[Pitch]]," ",Table6914[[#This Row],[Series]]," ",Table6914[[#This Row],[ClassA]])</f>
        <v>.099-48 UNC 2A</v>
      </c>
      <c r="AE14" s="16">
        <f t="shared" si="4"/>
        <v>6.9999999999999999E-4</v>
      </c>
      <c r="AF14" s="16">
        <f t="shared" si="5"/>
        <v>9.8299999999999998E-2</v>
      </c>
      <c r="AG14" s="16">
        <f t="shared" si="6"/>
        <v>9.3799999999999994E-2</v>
      </c>
      <c r="AH14" s="16" t="str">
        <f t="shared" si="7"/>
        <v>—</v>
      </c>
      <c r="AI14" s="16">
        <f t="shared" si="8"/>
        <v>8.48E-2</v>
      </c>
      <c r="AJ14" s="16">
        <f t="shared" si="9"/>
        <v>8.2500000000000004E-2</v>
      </c>
      <c r="AK14" s="16">
        <f t="shared" si="10"/>
        <v>7.3400000000000007E-2</v>
      </c>
      <c r="AL14" s="16" t="str">
        <f t="shared" si="11"/>
        <v>2B</v>
      </c>
      <c r="AM14" s="16">
        <f t="shared" si="12"/>
        <v>7.6399999999999996E-2</v>
      </c>
      <c r="AN14" s="16">
        <f t="shared" si="13"/>
        <v>8.4500000000000006E-2</v>
      </c>
      <c r="AO14" s="16">
        <f t="shared" si="14"/>
        <v>8.5500000000000007E-2</v>
      </c>
      <c r="AP14" s="16">
        <f t="shared" si="15"/>
        <v>8.8499999999999995E-2</v>
      </c>
      <c r="AQ14" s="16">
        <f t="shared" si="16"/>
        <v>9.9000000000000005E-2</v>
      </c>
      <c r="AU14" s="19" t="s">
        <v>379</v>
      </c>
      <c r="AV14" s="79" t="s">
        <v>379</v>
      </c>
      <c r="AW14" s="77" t="s">
        <v>379</v>
      </c>
      <c r="AX14" s="78">
        <v>0.216</v>
      </c>
      <c r="AZ14" s="89">
        <v>0.216</v>
      </c>
    </row>
    <row r="15" spans="3:52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17"/>
        <v>0</v>
      </c>
      <c r="U15" s="16">
        <f t="shared" si="0"/>
        <v>0</v>
      </c>
      <c r="W15" s="16" t="str">
        <f t="shared" si="1"/>
        <v>3–48</v>
      </c>
      <c r="X15" s="16" t="str">
        <f>VLOOKUP(LEFT(Table6914[[#This Row],[Column1]],FIND("–",Table6914[[#This Row],[Column1]])-1),Lookups[],2,0)</f>
        <v>3</v>
      </c>
      <c r="Y15" s="16" t="str">
        <f>RIGHT(Table6914[[#This Row],[Column1]],LEN(Table6914[[#This Row],[Column1]])-FIND("–",Table6914[[#This Row],[Column1]]))</f>
        <v>48</v>
      </c>
      <c r="Z15" s="78">
        <f>VLOOKUP(LEFT(Table6914[[#This Row],[Column1]],FIND("–",Table6914[[#This Row],[Column1]])-1),Lookups[],4,0)</f>
        <v>9.9000000000000005E-2</v>
      </c>
      <c r="AA15" s="16" t="str">
        <f t="shared" si="2"/>
        <v>UNC</v>
      </c>
      <c r="AB15" s="16" t="str">
        <f t="shared" si="3"/>
        <v>3A</v>
      </c>
      <c r="AC15" s="16" t="str">
        <f>CONCATENATE(Table6914[[#This Row],[Fraction]],"-",Table6914[[#This Row],[Pitch]]," ",Table6914[[#This Row],[Series]]," ",Table6914[[#This Row],[ClassA]])</f>
        <v>3-48 UNC 3A</v>
      </c>
      <c r="AD15" s="16" t="str">
        <f>CONCATENATE(TEXT(Table6914[[#This Row],[Decimal]],".000"),"-",Table6914[[#This Row],[Pitch]]," ",Table6914[[#This Row],[Series]]," ",Table6914[[#This Row],[ClassA]])</f>
        <v>.099-48 UNC 3A</v>
      </c>
      <c r="AE15" s="16">
        <f t="shared" si="4"/>
        <v>0</v>
      </c>
      <c r="AF15" s="16">
        <f t="shared" si="5"/>
        <v>9.9000000000000005E-2</v>
      </c>
      <c r="AG15" s="16">
        <f t="shared" si="6"/>
        <v>9.4500000000000001E-2</v>
      </c>
      <c r="AH15" s="16" t="str">
        <f t="shared" si="7"/>
        <v>—</v>
      </c>
      <c r="AI15" s="16">
        <f t="shared" si="8"/>
        <v>8.5500000000000007E-2</v>
      </c>
      <c r="AJ15" s="16">
        <f t="shared" si="9"/>
        <v>8.3799999999999999E-2</v>
      </c>
      <c r="AK15" s="16">
        <f t="shared" si="10"/>
        <v>7.4099999999999999E-2</v>
      </c>
      <c r="AL15" s="16" t="str">
        <f t="shared" si="11"/>
        <v>3B</v>
      </c>
      <c r="AM15" s="16">
        <f t="shared" si="12"/>
        <v>7.6399999999999996E-2</v>
      </c>
      <c r="AN15" s="16">
        <f t="shared" si="13"/>
        <v>8.4500000000000006E-2</v>
      </c>
      <c r="AO15" s="16">
        <f t="shared" si="14"/>
        <v>8.5500000000000007E-2</v>
      </c>
      <c r="AP15" s="16">
        <f t="shared" si="15"/>
        <v>8.77E-2</v>
      </c>
      <c r="AQ15" s="16">
        <f t="shared" si="16"/>
        <v>9.9000000000000005E-2</v>
      </c>
      <c r="AU15" s="19" t="s">
        <v>961</v>
      </c>
      <c r="AV15" s="79" t="s">
        <v>1013</v>
      </c>
      <c r="AW15" s="77">
        <v>0.25</v>
      </c>
      <c r="AX15" s="78">
        <f>Lookups[[#This Row],[Column3]]</f>
        <v>0.25</v>
      </c>
    </row>
    <row r="16" spans="3:52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17"/>
        <v>3–56</v>
      </c>
      <c r="U16" s="16" t="str">
        <f t="shared" si="0"/>
        <v>UNF</v>
      </c>
      <c r="W16" s="16" t="str">
        <f t="shared" si="1"/>
        <v>3–56</v>
      </c>
      <c r="X16" s="16" t="str">
        <f>VLOOKUP(LEFT(Table6914[[#This Row],[Column1]],FIND("–",Table6914[[#This Row],[Column1]])-1),Lookups[],2,0)</f>
        <v>3</v>
      </c>
      <c r="Y16" s="16" t="str">
        <f>RIGHT(Table6914[[#This Row],[Column1]],LEN(Table6914[[#This Row],[Column1]])-FIND("–",Table6914[[#This Row],[Column1]]))</f>
        <v>56</v>
      </c>
      <c r="Z16" s="78">
        <f>VLOOKUP(LEFT(Table6914[[#This Row],[Column1]],FIND("–",Table6914[[#This Row],[Column1]])-1),Lookups[],4,0)</f>
        <v>9.9000000000000005E-2</v>
      </c>
      <c r="AA16" s="16" t="str">
        <f t="shared" si="2"/>
        <v>UNF</v>
      </c>
      <c r="AB16" s="16" t="str">
        <f t="shared" si="3"/>
        <v>2A</v>
      </c>
      <c r="AC16" s="16" t="str">
        <f>CONCATENATE(Table6914[[#This Row],[Fraction]],"-",Table6914[[#This Row],[Pitch]]," ",Table6914[[#This Row],[Series]]," ",Table6914[[#This Row],[ClassA]])</f>
        <v>3-56 UNF 2A</v>
      </c>
      <c r="AD16" s="16" t="str">
        <f>CONCATENATE(TEXT(Table6914[[#This Row],[Decimal]],".000"),"-",Table6914[[#This Row],[Pitch]]," ",Table6914[[#This Row],[Series]]," ",Table6914[[#This Row],[ClassA]])</f>
        <v>.099-56 UNF 2A</v>
      </c>
      <c r="AE16" s="16">
        <f t="shared" si="4"/>
        <v>6.9999999999999999E-4</v>
      </c>
      <c r="AF16" s="16">
        <f t="shared" si="5"/>
        <v>9.8299999999999998E-2</v>
      </c>
      <c r="AG16" s="16">
        <f t="shared" si="6"/>
        <v>9.4200000000000006E-2</v>
      </c>
      <c r="AH16" s="16" t="str">
        <f t="shared" si="7"/>
        <v>—</v>
      </c>
      <c r="AI16" s="16">
        <f t="shared" si="8"/>
        <v>8.6699999999999999E-2</v>
      </c>
      <c r="AJ16" s="16">
        <f t="shared" si="9"/>
        <v>8.4500000000000006E-2</v>
      </c>
      <c r="AK16" s="16">
        <f t="shared" si="10"/>
        <v>7.7100000000000002E-2</v>
      </c>
      <c r="AL16" s="16" t="str">
        <f t="shared" si="11"/>
        <v>2B</v>
      </c>
      <c r="AM16" s="16">
        <f t="shared" si="12"/>
        <v>7.9699999999999993E-2</v>
      </c>
      <c r="AN16" s="16">
        <f t="shared" si="13"/>
        <v>8.6499999999999994E-2</v>
      </c>
      <c r="AO16" s="16">
        <f t="shared" si="14"/>
        <v>8.7400000000000005E-2</v>
      </c>
      <c r="AP16" s="16">
        <f t="shared" si="15"/>
        <v>9.0200000000000002E-2</v>
      </c>
      <c r="AQ16" s="16">
        <f t="shared" si="16"/>
        <v>9.9000000000000005E-2</v>
      </c>
      <c r="AU16" s="19" t="s">
        <v>962</v>
      </c>
      <c r="AV16" s="79" t="s">
        <v>1014</v>
      </c>
      <c r="AW16" s="77">
        <v>0.3125</v>
      </c>
      <c r="AX16" s="78">
        <f>Lookups[[#This Row],[Column3]]</f>
        <v>0.3125</v>
      </c>
    </row>
    <row r="17" spans="3:50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17"/>
        <v>0</v>
      </c>
      <c r="U17" s="16">
        <f t="shared" si="0"/>
        <v>0</v>
      </c>
      <c r="W17" s="16" t="str">
        <f t="shared" si="1"/>
        <v>3–56</v>
      </c>
      <c r="X17" s="16" t="str">
        <f>VLOOKUP(LEFT(Table6914[[#This Row],[Column1]],FIND("–",Table6914[[#This Row],[Column1]])-1),Lookups[],2,0)</f>
        <v>3</v>
      </c>
      <c r="Y17" s="16" t="str">
        <f>RIGHT(Table6914[[#This Row],[Column1]],LEN(Table6914[[#This Row],[Column1]])-FIND("–",Table6914[[#This Row],[Column1]]))</f>
        <v>56</v>
      </c>
      <c r="Z17" s="78">
        <f>VLOOKUP(LEFT(Table6914[[#This Row],[Column1]],FIND("–",Table6914[[#This Row],[Column1]])-1),Lookups[],4,0)</f>
        <v>9.9000000000000005E-2</v>
      </c>
      <c r="AA17" s="16" t="str">
        <f t="shared" si="2"/>
        <v>UNF</v>
      </c>
      <c r="AB17" s="16" t="str">
        <f t="shared" si="3"/>
        <v>3A</v>
      </c>
      <c r="AC17" s="16" t="str">
        <f>CONCATENATE(Table6914[[#This Row],[Fraction]],"-",Table6914[[#This Row],[Pitch]]," ",Table6914[[#This Row],[Series]]," ",Table6914[[#This Row],[ClassA]])</f>
        <v>3-56 UNF 3A</v>
      </c>
      <c r="AD17" s="16" t="str">
        <f>CONCATENATE(TEXT(Table6914[[#This Row],[Decimal]],".000"),"-",Table6914[[#This Row],[Pitch]]," ",Table6914[[#This Row],[Series]]," ",Table6914[[#This Row],[ClassA]])</f>
        <v>.099-56 UNF 3A</v>
      </c>
      <c r="AE17" s="16">
        <f t="shared" si="4"/>
        <v>0</v>
      </c>
      <c r="AF17" s="16">
        <f t="shared" si="5"/>
        <v>9.9000000000000005E-2</v>
      </c>
      <c r="AG17" s="16">
        <f t="shared" si="6"/>
        <v>9.4899999999999998E-2</v>
      </c>
      <c r="AH17" s="16" t="str">
        <f t="shared" si="7"/>
        <v>—</v>
      </c>
      <c r="AI17" s="16">
        <f t="shared" si="8"/>
        <v>8.7400000000000005E-2</v>
      </c>
      <c r="AJ17" s="16">
        <f t="shared" si="9"/>
        <v>8.5800000000000001E-2</v>
      </c>
      <c r="AK17" s="16">
        <f t="shared" si="10"/>
        <v>7.7799999999999994E-2</v>
      </c>
      <c r="AL17" s="16" t="str">
        <f t="shared" si="11"/>
        <v>3B</v>
      </c>
      <c r="AM17" s="16">
        <f t="shared" si="12"/>
        <v>7.9699999999999993E-2</v>
      </c>
      <c r="AN17" s="16">
        <f t="shared" si="13"/>
        <v>8.6499999999999994E-2</v>
      </c>
      <c r="AO17" s="16">
        <f t="shared" si="14"/>
        <v>8.7400000000000005E-2</v>
      </c>
      <c r="AP17" s="16">
        <f t="shared" si="15"/>
        <v>8.9499999999999996E-2</v>
      </c>
      <c r="AQ17" s="16">
        <f t="shared" si="16"/>
        <v>9.9000000000000005E-2</v>
      </c>
      <c r="AU17" s="19" t="s">
        <v>963</v>
      </c>
      <c r="AV17" s="79" t="s">
        <v>1015</v>
      </c>
      <c r="AW17" s="77">
        <v>0.375</v>
      </c>
      <c r="AX17" s="78">
        <f>Lookups[[#This Row],[Column3]]</f>
        <v>0.375</v>
      </c>
    </row>
    <row r="18" spans="3:50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17"/>
        <v>4–40</v>
      </c>
      <c r="U18" s="16" t="str">
        <f t="shared" si="0"/>
        <v>UNC</v>
      </c>
      <c r="W18" s="16" t="str">
        <f t="shared" si="1"/>
        <v>4–40</v>
      </c>
      <c r="X18" s="16" t="str">
        <f>VLOOKUP(LEFT(Table6914[[#This Row],[Column1]],FIND("–",Table6914[[#This Row],[Column1]])-1),Lookups[],2,0)</f>
        <v>4</v>
      </c>
      <c r="Y18" s="16" t="str">
        <f>RIGHT(Table6914[[#This Row],[Column1]],LEN(Table6914[[#This Row],[Column1]])-FIND("–",Table6914[[#This Row],[Column1]]))</f>
        <v>40</v>
      </c>
      <c r="Z18" s="78">
        <f>VLOOKUP(LEFT(Table6914[[#This Row],[Column1]],FIND("–",Table6914[[#This Row],[Column1]])-1),Lookups[],4,0)</f>
        <v>0.112</v>
      </c>
      <c r="AA18" s="16" t="str">
        <f t="shared" si="2"/>
        <v>UNC</v>
      </c>
      <c r="AB18" s="16" t="str">
        <f t="shared" si="3"/>
        <v>2A</v>
      </c>
      <c r="AC18" s="16" t="str">
        <f>CONCATENATE(Table6914[[#This Row],[Fraction]],"-",Table6914[[#This Row],[Pitch]]," ",Table6914[[#This Row],[Series]]," ",Table6914[[#This Row],[ClassA]])</f>
        <v>4-40 UNC 2A</v>
      </c>
      <c r="AD18" s="16" t="str">
        <f>CONCATENATE(TEXT(Table6914[[#This Row],[Decimal]],".000"),"-",Table6914[[#This Row],[Pitch]]," ",Table6914[[#This Row],[Series]]," ",Table6914[[#This Row],[ClassA]])</f>
        <v>.112-40 UNC 2A</v>
      </c>
      <c r="AE18" s="16">
        <f t="shared" si="4"/>
        <v>8.0000000000000004E-4</v>
      </c>
      <c r="AF18" s="16">
        <f t="shared" si="5"/>
        <v>0.11119999999999999</v>
      </c>
      <c r="AG18" s="16">
        <f t="shared" si="6"/>
        <v>0.1061</v>
      </c>
      <c r="AH18" s="16" t="str">
        <f t="shared" si="7"/>
        <v>—</v>
      </c>
      <c r="AI18" s="16">
        <f t="shared" si="8"/>
        <v>9.5000000000000001E-2</v>
      </c>
      <c r="AJ18" s="16">
        <f t="shared" si="9"/>
        <v>9.2499999999999999E-2</v>
      </c>
      <c r="AK18" s="16">
        <f t="shared" si="10"/>
        <v>8.14E-2</v>
      </c>
      <c r="AL18" s="16" t="str">
        <f t="shared" si="11"/>
        <v>2B</v>
      </c>
      <c r="AM18" s="16">
        <f t="shared" si="12"/>
        <v>8.4900000000000003E-2</v>
      </c>
      <c r="AN18" s="16">
        <f t="shared" si="13"/>
        <v>9.3899999999999997E-2</v>
      </c>
      <c r="AO18" s="16">
        <f t="shared" si="14"/>
        <v>9.5799999999999996E-2</v>
      </c>
      <c r="AP18" s="16">
        <f t="shared" si="15"/>
        <v>9.9099999999999994E-2</v>
      </c>
      <c r="AQ18" s="16">
        <f t="shared" si="16"/>
        <v>0.112</v>
      </c>
      <c r="AU18" s="19" t="s">
        <v>964</v>
      </c>
      <c r="AV18" s="79" t="s">
        <v>964</v>
      </c>
      <c r="AW18" s="78">
        <v>0.39</v>
      </c>
      <c r="AX18" s="78">
        <f>Lookups[[#This Row],[Column3]]</f>
        <v>0.39</v>
      </c>
    </row>
    <row r="19" spans="3:50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17"/>
        <v>0</v>
      </c>
      <c r="U19" s="16">
        <f t="shared" si="0"/>
        <v>0</v>
      </c>
      <c r="W19" s="16" t="str">
        <f t="shared" si="1"/>
        <v>4–40</v>
      </c>
      <c r="X19" s="16" t="str">
        <f>VLOOKUP(LEFT(Table6914[[#This Row],[Column1]],FIND("–",Table6914[[#This Row],[Column1]])-1),Lookups[],2,0)</f>
        <v>4</v>
      </c>
      <c r="Y19" s="16" t="str">
        <f>RIGHT(Table6914[[#This Row],[Column1]],LEN(Table6914[[#This Row],[Column1]])-FIND("–",Table6914[[#This Row],[Column1]]))</f>
        <v>40</v>
      </c>
      <c r="Z19" s="78">
        <f>VLOOKUP(LEFT(Table6914[[#This Row],[Column1]],FIND("–",Table6914[[#This Row],[Column1]])-1),Lookups[],4,0)</f>
        <v>0.112</v>
      </c>
      <c r="AA19" s="16" t="str">
        <f t="shared" si="2"/>
        <v>UNC</v>
      </c>
      <c r="AB19" s="16" t="str">
        <f t="shared" si="3"/>
        <v>3A</v>
      </c>
      <c r="AC19" s="16" t="str">
        <f>CONCATENATE(Table6914[[#This Row],[Fraction]],"-",Table6914[[#This Row],[Pitch]]," ",Table6914[[#This Row],[Series]]," ",Table6914[[#This Row],[ClassA]])</f>
        <v>4-40 UNC 3A</v>
      </c>
      <c r="AD19" s="16" t="str">
        <f>CONCATENATE(TEXT(Table6914[[#This Row],[Decimal]],".000"),"-",Table6914[[#This Row],[Pitch]]," ",Table6914[[#This Row],[Series]]," ",Table6914[[#This Row],[ClassA]])</f>
        <v>.112-40 UNC 3A</v>
      </c>
      <c r="AE19" s="16">
        <f t="shared" si="4"/>
        <v>0</v>
      </c>
      <c r="AF19" s="16">
        <f t="shared" si="5"/>
        <v>0.112</v>
      </c>
      <c r="AG19" s="16">
        <f t="shared" si="6"/>
        <v>0.1069</v>
      </c>
      <c r="AH19" s="16" t="str">
        <f t="shared" si="7"/>
        <v>—</v>
      </c>
      <c r="AI19" s="16">
        <f t="shared" si="8"/>
        <v>9.5799999999999996E-2</v>
      </c>
      <c r="AJ19" s="16">
        <f t="shared" si="9"/>
        <v>9.3899999999999997E-2</v>
      </c>
      <c r="AK19" s="16">
        <f t="shared" si="10"/>
        <v>8.2199999999999995E-2</v>
      </c>
      <c r="AL19" s="16" t="str">
        <f t="shared" si="11"/>
        <v>3B</v>
      </c>
      <c r="AM19" s="16">
        <f t="shared" si="12"/>
        <v>8.4900000000000003E-2</v>
      </c>
      <c r="AN19" s="16">
        <f t="shared" si="13"/>
        <v>9.3899999999999997E-2</v>
      </c>
      <c r="AO19" s="16">
        <f t="shared" si="14"/>
        <v>9.5799999999999996E-2</v>
      </c>
      <c r="AP19" s="16">
        <f t="shared" si="15"/>
        <v>9.8199999999999996E-2</v>
      </c>
      <c r="AQ19" s="16">
        <f t="shared" si="16"/>
        <v>0.112</v>
      </c>
      <c r="AU19" s="19" t="s">
        <v>965</v>
      </c>
      <c r="AV19" s="79" t="s">
        <v>1016</v>
      </c>
      <c r="AW19" s="77">
        <v>0.4375</v>
      </c>
      <c r="AX19" s="78">
        <f>Lookups[[#This Row],[Column3]]</f>
        <v>0.4375</v>
      </c>
    </row>
    <row r="20" spans="3:50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17"/>
        <v>4–48</v>
      </c>
      <c r="U20" s="16" t="str">
        <f t="shared" si="0"/>
        <v>UNF</v>
      </c>
      <c r="W20" s="16" t="str">
        <f t="shared" si="1"/>
        <v>4–48</v>
      </c>
      <c r="X20" s="16" t="str">
        <f>VLOOKUP(LEFT(Table6914[[#This Row],[Column1]],FIND("–",Table6914[[#This Row],[Column1]])-1),Lookups[],2,0)</f>
        <v>4</v>
      </c>
      <c r="Y20" s="16" t="str">
        <f>RIGHT(Table6914[[#This Row],[Column1]],LEN(Table6914[[#This Row],[Column1]])-FIND("–",Table6914[[#This Row],[Column1]]))</f>
        <v>48</v>
      </c>
      <c r="Z20" s="78">
        <f>VLOOKUP(LEFT(Table6914[[#This Row],[Column1]],FIND("–",Table6914[[#This Row],[Column1]])-1),Lookups[],4,0)</f>
        <v>0.112</v>
      </c>
      <c r="AA20" s="16" t="str">
        <f t="shared" si="2"/>
        <v>UNF</v>
      </c>
      <c r="AB20" s="16" t="str">
        <f t="shared" si="3"/>
        <v>2A</v>
      </c>
      <c r="AC20" s="16" t="str">
        <f>CONCATENATE(Table6914[[#This Row],[Fraction]],"-",Table6914[[#This Row],[Pitch]]," ",Table6914[[#This Row],[Series]]," ",Table6914[[#This Row],[ClassA]])</f>
        <v>4-48 UNF 2A</v>
      </c>
      <c r="AD20" s="16" t="str">
        <f>CONCATENATE(TEXT(Table6914[[#This Row],[Decimal]],".000"),"-",Table6914[[#This Row],[Pitch]]," ",Table6914[[#This Row],[Series]]," ",Table6914[[#This Row],[ClassA]])</f>
        <v>.112-48 UNF 2A</v>
      </c>
      <c r="AE20" s="16">
        <f t="shared" si="4"/>
        <v>6.9999999999999999E-4</v>
      </c>
      <c r="AF20" s="16">
        <f t="shared" si="5"/>
        <v>0.1113</v>
      </c>
      <c r="AG20" s="16">
        <f t="shared" si="6"/>
        <v>0.10680000000000001</v>
      </c>
      <c r="AH20" s="16" t="str">
        <f t="shared" si="7"/>
        <v>—</v>
      </c>
      <c r="AI20" s="16">
        <f t="shared" si="8"/>
        <v>9.7799999999999998E-2</v>
      </c>
      <c r="AJ20" s="16">
        <f t="shared" si="9"/>
        <v>9.5399999999999999E-2</v>
      </c>
      <c r="AK20" s="16">
        <f t="shared" si="10"/>
        <v>8.6400000000000005E-2</v>
      </c>
      <c r="AL20" s="16" t="str">
        <f t="shared" si="11"/>
        <v>2B</v>
      </c>
      <c r="AM20" s="16">
        <f t="shared" si="12"/>
        <v>8.9399999999999993E-2</v>
      </c>
      <c r="AN20" s="16">
        <f t="shared" si="13"/>
        <v>9.6799999999999997E-2</v>
      </c>
      <c r="AO20" s="16">
        <f t="shared" si="14"/>
        <v>9.8500000000000004E-2</v>
      </c>
      <c r="AP20" s="16">
        <f t="shared" si="15"/>
        <v>0.1016</v>
      </c>
      <c r="AQ20" s="16">
        <f t="shared" si="16"/>
        <v>0.112</v>
      </c>
      <c r="AU20" s="19" t="s">
        <v>966</v>
      </c>
      <c r="AV20" s="79" t="s">
        <v>1017</v>
      </c>
      <c r="AW20" s="77">
        <v>0.5</v>
      </c>
      <c r="AX20" s="78">
        <f>Lookups[[#This Row],[Column3]]</f>
        <v>0.5</v>
      </c>
    </row>
    <row r="21" spans="3:50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17"/>
        <v>0</v>
      </c>
      <c r="U21" s="16">
        <f t="shared" si="0"/>
        <v>0</v>
      </c>
      <c r="W21" s="16" t="str">
        <f t="shared" si="1"/>
        <v>4–48</v>
      </c>
      <c r="X21" s="16" t="str">
        <f>VLOOKUP(LEFT(Table6914[[#This Row],[Column1]],FIND("–",Table6914[[#This Row],[Column1]])-1),Lookups[],2,0)</f>
        <v>4</v>
      </c>
      <c r="Y21" s="16" t="str">
        <f>RIGHT(Table6914[[#This Row],[Column1]],LEN(Table6914[[#This Row],[Column1]])-FIND("–",Table6914[[#This Row],[Column1]]))</f>
        <v>48</v>
      </c>
      <c r="Z21" s="78">
        <f>VLOOKUP(LEFT(Table6914[[#This Row],[Column1]],FIND("–",Table6914[[#This Row],[Column1]])-1),Lookups[],4,0)</f>
        <v>0.112</v>
      </c>
      <c r="AA21" s="16" t="str">
        <f t="shared" si="2"/>
        <v>UNF</v>
      </c>
      <c r="AB21" s="16" t="str">
        <f t="shared" si="3"/>
        <v>3A</v>
      </c>
      <c r="AC21" s="16" t="str">
        <f>CONCATENATE(Table6914[[#This Row],[Fraction]],"-",Table6914[[#This Row],[Pitch]]," ",Table6914[[#This Row],[Series]]," ",Table6914[[#This Row],[ClassA]])</f>
        <v>4-48 UNF 3A</v>
      </c>
      <c r="AD21" s="16" t="str">
        <f>CONCATENATE(TEXT(Table6914[[#This Row],[Decimal]],".000"),"-",Table6914[[#This Row],[Pitch]]," ",Table6914[[#This Row],[Series]]," ",Table6914[[#This Row],[ClassA]])</f>
        <v>.112-48 UNF 3A</v>
      </c>
      <c r="AE21" s="16">
        <f t="shared" si="4"/>
        <v>0</v>
      </c>
      <c r="AF21" s="16">
        <f t="shared" si="5"/>
        <v>0.112</v>
      </c>
      <c r="AG21" s="16">
        <f t="shared" si="6"/>
        <v>0.1075</v>
      </c>
      <c r="AH21" s="16" t="str">
        <f t="shared" si="7"/>
        <v>—</v>
      </c>
      <c r="AI21" s="16">
        <f t="shared" si="8"/>
        <v>9.8500000000000004E-2</v>
      </c>
      <c r="AJ21" s="16">
        <f t="shared" si="9"/>
        <v>9.6699999999999994E-2</v>
      </c>
      <c r="AK21" s="16">
        <f t="shared" si="10"/>
        <v>8.7099999999999997E-2</v>
      </c>
      <c r="AL21" s="16" t="str">
        <f t="shared" si="11"/>
        <v>3B</v>
      </c>
      <c r="AM21" s="16">
        <f t="shared" si="12"/>
        <v>8.9399999999999993E-2</v>
      </c>
      <c r="AN21" s="16">
        <f t="shared" si="13"/>
        <v>9.6799999999999997E-2</v>
      </c>
      <c r="AO21" s="16">
        <f t="shared" si="14"/>
        <v>9.8500000000000004E-2</v>
      </c>
      <c r="AP21" s="16">
        <f t="shared" si="15"/>
        <v>0.1008</v>
      </c>
      <c r="AQ21" s="16">
        <f t="shared" si="16"/>
        <v>0.112</v>
      </c>
      <c r="AU21" s="19" t="s">
        <v>967</v>
      </c>
      <c r="AV21" s="79" t="s">
        <v>1018</v>
      </c>
      <c r="AW21" s="77">
        <v>0.5625</v>
      </c>
      <c r="AX21" s="78">
        <f>Lookups[[#This Row],[Column3]]</f>
        <v>0.5625</v>
      </c>
    </row>
    <row r="22" spans="3:50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17"/>
        <v>5–40</v>
      </c>
      <c r="U22" s="16" t="str">
        <f t="shared" si="0"/>
        <v>UNC</v>
      </c>
      <c r="W22" s="16" t="str">
        <f t="shared" si="1"/>
        <v>5–40</v>
      </c>
      <c r="X22" s="16" t="str">
        <f>VLOOKUP(LEFT(Table6914[[#This Row],[Column1]],FIND("–",Table6914[[#This Row],[Column1]])-1),Lookups[],2,0)</f>
        <v>5</v>
      </c>
      <c r="Y22" s="16" t="str">
        <f>RIGHT(Table6914[[#This Row],[Column1]],LEN(Table6914[[#This Row],[Column1]])-FIND("–",Table6914[[#This Row],[Column1]]))</f>
        <v>40</v>
      </c>
      <c r="Z22" s="78">
        <f>VLOOKUP(LEFT(Table6914[[#This Row],[Column1]],FIND("–",Table6914[[#This Row],[Column1]])-1),Lookups[],4,0)</f>
        <v>0.125</v>
      </c>
      <c r="AA22" s="16" t="str">
        <f t="shared" si="2"/>
        <v>UNC</v>
      </c>
      <c r="AB22" s="16" t="str">
        <f t="shared" si="3"/>
        <v>2A</v>
      </c>
      <c r="AC22" s="16" t="str">
        <f>CONCATENATE(Table6914[[#This Row],[Fraction]],"-",Table6914[[#This Row],[Pitch]]," ",Table6914[[#This Row],[Series]]," ",Table6914[[#This Row],[ClassA]])</f>
        <v>5-40 UNC 2A</v>
      </c>
      <c r="AD22" s="16" t="str">
        <f>CONCATENATE(TEXT(Table6914[[#This Row],[Decimal]],".000"),"-",Table6914[[#This Row],[Pitch]]," ",Table6914[[#This Row],[Series]]," ",Table6914[[#This Row],[ClassA]])</f>
        <v>.125-40 UNC 2A</v>
      </c>
      <c r="AE22" s="16">
        <f t="shared" si="4"/>
        <v>8.0000000000000004E-4</v>
      </c>
      <c r="AF22" s="16">
        <f t="shared" si="5"/>
        <v>0.1242</v>
      </c>
      <c r="AG22" s="16">
        <f t="shared" si="6"/>
        <v>0.1191</v>
      </c>
      <c r="AH22" s="16" t="str">
        <f t="shared" si="7"/>
        <v>—</v>
      </c>
      <c r="AI22" s="16">
        <f t="shared" si="8"/>
        <v>0.108</v>
      </c>
      <c r="AJ22" s="16">
        <f t="shared" si="9"/>
        <v>0.10539999999999999</v>
      </c>
      <c r="AK22" s="16">
        <f t="shared" si="10"/>
        <v>9.4399999999999998E-2</v>
      </c>
      <c r="AL22" s="16" t="str">
        <f t="shared" si="11"/>
        <v>2B</v>
      </c>
      <c r="AM22" s="16">
        <f t="shared" si="12"/>
        <v>9.7900000000000001E-2</v>
      </c>
      <c r="AN22" s="16">
        <f t="shared" si="13"/>
        <v>0.1062</v>
      </c>
      <c r="AO22" s="16">
        <f t="shared" si="14"/>
        <v>0.10879999999999999</v>
      </c>
      <c r="AP22" s="16">
        <f t="shared" si="15"/>
        <v>0.11210000000000001</v>
      </c>
      <c r="AQ22" s="16">
        <f t="shared" si="16"/>
        <v>0.125</v>
      </c>
      <c r="AU22" s="19" t="s">
        <v>968</v>
      </c>
      <c r="AV22" s="79" t="s">
        <v>1019</v>
      </c>
      <c r="AW22" s="77">
        <v>0.625</v>
      </c>
      <c r="AX22" s="78">
        <f>Lookups[[#This Row],[Column3]]</f>
        <v>0.625</v>
      </c>
    </row>
    <row r="23" spans="3:50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17"/>
        <v>0</v>
      </c>
      <c r="U23" s="16">
        <f t="shared" si="0"/>
        <v>0</v>
      </c>
      <c r="W23" s="16" t="str">
        <f t="shared" si="1"/>
        <v>5–40</v>
      </c>
      <c r="X23" s="16" t="str">
        <f>VLOOKUP(LEFT(Table6914[[#This Row],[Column1]],FIND("–",Table6914[[#This Row],[Column1]])-1),Lookups[],2,0)</f>
        <v>5</v>
      </c>
      <c r="Y23" s="16" t="str">
        <f>RIGHT(Table6914[[#This Row],[Column1]],LEN(Table6914[[#This Row],[Column1]])-FIND("–",Table6914[[#This Row],[Column1]]))</f>
        <v>40</v>
      </c>
      <c r="Z23" s="78">
        <f>VLOOKUP(LEFT(Table6914[[#This Row],[Column1]],FIND("–",Table6914[[#This Row],[Column1]])-1),Lookups[],4,0)</f>
        <v>0.125</v>
      </c>
      <c r="AA23" s="16" t="str">
        <f t="shared" si="2"/>
        <v>UNC</v>
      </c>
      <c r="AB23" s="16" t="str">
        <f t="shared" si="3"/>
        <v>3A</v>
      </c>
      <c r="AC23" s="16" t="str">
        <f>CONCATENATE(Table6914[[#This Row],[Fraction]],"-",Table6914[[#This Row],[Pitch]]," ",Table6914[[#This Row],[Series]]," ",Table6914[[#This Row],[ClassA]])</f>
        <v>5-40 UNC 3A</v>
      </c>
      <c r="AD23" s="16" t="str">
        <f>CONCATENATE(TEXT(Table6914[[#This Row],[Decimal]],".000"),"-",Table6914[[#This Row],[Pitch]]," ",Table6914[[#This Row],[Series]]," ",Table6914[[#This Row],[ClassA]])</f>
        <v>.125-40 UNC 3A</v>
      </c>
      <c r="AE23" s="16">
        <f t="shared" si="4"/>
        <v>0</v>
      </c>
      <c r="AF23" s="16">
        <f t="shared" si="5"/>
        <v>0.125</v>
      </c>
      <c r="AG23" s="16">
        <f t="shared" si="6"/>
        <v>0.11990000000000001</v>
      </c>
      <c r="AH23" s="16" t="str">
        <f t="shared" si="7"/>
        <v>—</v>
      </c>
      <c r="AI23" s="16">
        <f t="shared" si="8"/>
        <v>0.10879999999999999</v>
      </c>
      <c r="AJ23" s="16">
        <f t="shared" si="9"/>
        <v>0.1069</v>
      </c>
      <c r="AK23" s="16">
        <f t="shared" si="10"/>
        <v>9.5200000000000007E-2</v>
      </c>
      <c r="AL23" s="16" t="str">
        <f t="shared" si="11"/>
        <v>3B</v>
      </c>
      <c r="AM23" s="16">
        <f t="shared" si="12"/>
        <v>9.7900000000000001E-2</v>
      </c>
      <c r="AN23" s="16">
        <f t="shared" si="13"/>
        <v>0.1062</v>
      </c>
      <c r="AO23" s="16">
        <f t="shared" si="14"/>
        <v>0.10879999999999999</v>
      </c>
      <c r="AP23" s="16">
        <f t="shared" si="15"/>
        <v>0.1113</v>
      </c>
      <c r="AQ23" s="16">
        <f t="shared" si="16"/>
        <v>0.125</v>
      </c>
      <c r="AU23" s="19" t="s">
        <v>969</v>
      </c>
      <c r="AV23" s="79" t="s">
        <v>1020</v>
      </c>
      <c r="AW23" s="77">
        <v>0.6875</v>
      </c>
      <c r="AX23" s="78">
        <f>Lookups[[#This Row],[Column3]]</f>
        <v>0.6875</v>
      </c>
    </row>
    <row r="24" spans="3:50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17"/>
        <v>5–44</v>
      </c>
      <c r="U24" s="16" t="str">
        <f t="shared" si="0"/>
        <v>UNF</v>
      </c>
      <c r="W24" s="16" t="str">
        <f t="shared" si="1"/>
        <v>5–44</v>
      </c>
      <c r="X24" s="16" t="str">
        <f>VLOOKUP(LEFT(Table6914[[#This Row],[Column1]],FIND("–",Table6914[[#This Row],[Column1]])-1),Lookups[],2,0)</f>
        <v>5</v>
      </c>
      <c r="Y24" s="16" t="str">
        <f>RIGHT(Table6914[[#This Row],[Column1]],LEN(Table6914[[#This Row],[Column1]])-FIND("–",Table6914[[#This Row],[Column1]]))</f>
        <v>44</v>
      </c>
      <c r="Z24" s="78">
        <f>VLOOKUP(LEFT(Table6914[[#This Row],[Column1]],FIND("–",Table6914[[#This Row],[Column1]])-1),Lookups[],4,0)</f>
        <v>0.125</v>
      </c>
      <c r="AA24" s="16" t="str">
        <f t="shared" si="2"/>
        <v>UNF</v>
      </c>
      <c r="AB24" s="16" t="str">
        <f t="shared" si="3"/>
        <v>2A</v>
      </c>
      <c r="AC24" s="16" t="str">
        <f>CONCATENATE(Table6914[[#This Row],[Fraction]],"-",Table6914[[#This Row],[Pitch]]," ",Table6914[[#This Row],[Series]]," ",Table6914[[#This Row],[ClassA]])</f>
        <v>5-44 UNF 2A</v>
      </c>
      <c r="AD24" s="16" t="str">
        <f>CONCATENATE(TEXT(Table6914[[#This Row],[Decimal]],".000"),"-",Table6914[[#This Row],[Pitch]]," ",Table6914[[#This Row],[Series]]," ",Table6914[[#This Row],[ClassA]])</f>
        <v>.125-44 UNF 2A</v>
      </c>
      <c r="AE24" s="16">
        <f t="shared" si="4"/>
        <v>6.9999999999999999E-4</v>
      </c>
      <c r="AF24" s="16">
        <f t="shared" si="5"/>
        <v>0.12429999999999999</v>
      </c>
      <c r="AG24" s="16">
        <f t="shared" si="6"/>
        <v>0.1195</v>
      </c>
      <c r="AH24" s="16" t="str">
        <f t="shared" si="7"/>
        <v>—</v>
      </c>
      <c r="AI24" s="16">
        <f t="shared" si="8"/>
        <v>0.1095</v>
      </c>
      <c r="AJ24" s="16">
        <f t="shared" si="9"/>
        <v>0.107</v>
      </c>
      <c r="AK24" s="16">
        <f t="shared" si="10"/>
        <v>9.7199999999999995E-2</v>
      </c>
      <c r="AL24" s="16" t="str">
        <f t="shared" si="11"/>
        <v>2B</v>
      </c>
      <c r="AM24" s="16">
        <f t="shared" si="12"/>
        <v>0.1004</v>
      </c>
      <c r="AN24" s="16">
        <f t="shared" si="13"/>
        <v>0.1079</v>
      </c>
      <c r="AO24" s="16">
        <f t="shared" si="14"/>
        <v>0.11020000000000001</v>
      </c>
      <c r="AP24" s="16">
        <f t="shared" si="15"/>
        <v>0.1134</v>
      </c>
      <c r="AQ24" s="16">
        <f t="shared" si="16"/>
        <v>0.125</v>
      </c>
      <c r="AU24" s="19" t="s">
        <v>970</v>
      </c>
      <c r="AV24" s="79" t="s">
        <v>1021</v>
      </c>
      <c r="AW24" s="77">
        <v>0.75</v>
      </c>
      <c r="AX24" s="78">
        <f>Lookups[[#This Row],[Column3]]</f>
        <v>0.75</v>
      </c>
    </row>
    <row r="25" spans="3:50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17"/>
        <v>0</v>
      </c>
      <c r="U25" s="16">
        <f t="shared" si="0"/>
        <v>0</v>
      </c>
      <c r="W25" s="16" t="str">
        <f t="shared" si="1"/>
        <v>5–44</v>
      </c>
      <c r="X25" s="16" t="str">
        <f>VLOOKUP(LEFT(Table6914[[#This Row],[Column1]],FIND("–",Table6914[[#This Row],[Column1]])-1),Lookups[],2,0)</f>
        <v>5</v>
      </c>
      <c r="Y25" s="16" t="str">
        <f>RIGHT(Table6914[[#This Row],[Column1]],LEN(Table6914[[#This Row],[Column1]])-FIND("–",Table6914[[#This Row],[Column1]]))</f>
        <v>44</v>
      </c>
      <c r="Z25" s="78">
        <f>VLOOKUP(LEFT(Table6914[[#This Row],[Column1]],FIND("–",Table6914[[#This Row],[Column1]])-1),Lookups[],4,0)</f>
        <v>0.125</v>
      </c>
      <c r="AA25" s="16" t="str">
        <f t="shared" si="2"/>
        <v>UNF</v>
      </c>
      <c r="AB25" s="16" t="str">
        <f t="shared" si="3"/>
        <v>3A</v>
      </c>
      <c r="AC25" s="16" t="str">
        <f>CONCATENATE(Table6914[[#This Row],[Fraction]],"-",Table6914[[#This Row],[Pitch]]," ",Table6914[[#This Row],[Series]]," ",Table6914[[#This Row],[ClassA]])</f>
        <v>5-44 UNF 3A</v>
      </c>
      <c r="AD25" s="16" t="str">
        <f>CONCATENATE(TEXT(Table6914[[#This Row],[Decimal]],".000"),"-",Table6914[[#This Row],[Pitch]]," ",Table6914[[#This Row],[Series]]," ",Table6914[[#This Row],[ClassA]])</f>
        <v>.125-44 UNF 3A</v>
      </c>
      <c r="AE25" s="16">
        <f t="shared" si="4"/>
        <v>0</v>
      </c>
      <c r="AF25" s="16">
        <f t="shared" si="5"/>
        <v>0.125</v>
      </c>
      <c r="AG25" s="16">
        <f t="shared" si="6"/>
        <v>0.1202</v>
      </c>
      <c r="AH25" s="16" t="str">
        <f t="shared" si="7"/>
        <v>—</v>
      </c>
      <c r="AI25" s="16">
        <f t="shared" si="8"/>
        <v>0.11020000000000001</v>
      </c>
      <c r="AJ25" s="16">
        <f t="shared" si="9"/>
        <v>0.10829999999999999</v>
      </c>
      <c r="AK25" s="16">
        <f t="shared" si="10"/>
        <v>9.7900000000000001E-2</v>
      </c>
      <c r="AL25" s="16" t="str">
        <f t="shared" si="11"/>
        <v>3B</v>
      </c>
      <c r="AM25" s="16">
        <f t="shared" si="12"/>
        <v>0.1004</v>
      </c>
      <c r="AN25" s="16">
        <f t="shared" si="13"/>
        <v>0.1079</v>
      </c>
      <c r="AO25" s="16">
        <f t="shared" si="14"/>
        <v>0.11020000000000001</v>
      </c>
      <c r="AP25" s="16">
        <f t="shared" si="15"/>
        <v>0.11260000000000001</v>
      </c>
      <c r="AQ25" s="16">
        <f t="shared" si="16"/>
        <v>0.125</v>
      </c>
      <c r="AU25" s="19" t="s">
        <v>971</v>
      </c>
      <c r="AV25" s="79" t="s">
        <v>1011</v>
      </c>
      <c r="AW25" s="77">
        <v>0.8125</v>
      </c>
      <c r="AX25" s="78">
        <f>Lookups[[#This Row],[Column3]]</f>
        <v>0.8125</v>
      </c>
    </row>
    <row r="26" spans="3:50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17"/>
        <v>6–32</v>
      </c>
      <c r="U26" s="16" t="str">
        <f t="shared" si="0"/>
        <v>UNC</v>
      </c>
      <c r="W26" s="16" t="str">
        <f t="shared" si="1"/>
        <v>6–32</v>
      </c>
      <c r="X26" s="16" t="str">
        <f>VLOOKUP(LEFT(Table6914[[#This Row],[Column1]],FIND("–",Table6914[[#This Row],[Column1]])-1),Lookups[],2,0)</f>
        <v>6</v>
      </c>
      <c r="Y26" s="16" t="str">
        <f>RIGHT(Table6914[[#This Row],[Column1]],LEN(Table6914[[#This Row],[Column1]])-FIND("–",Table6914[[#This Row],[Column1]]))</f>
        <v>32</v>
      </c>
      <c r="Z26" s="78">
        <f>VLOOKUP(LEFT(Table6914[[#This Row],[Column1]],FIND("–",Table6914[[#This Row],[Column1]])-1),Lookups[],4,0)</f>
        <v>0.13800000000000001</v>
      </c>
      <c r="AA26" s="16" t="str">
        <f t="shared" si="2"/>
        <v>UNC</v>
      </c>
      <c r="AB26" s="16" t="str">
        <f t="shared" si="3"/>
        <v>2A</v>
      </c>
      <c r="AC26" s="16" t="str">
        <f>CONCATENATE(Table6914[[#This Row],[Fraction]],"-",Table6914[[#This Row],[Pitch]]," ",Table6914[[#This Row],[Series]]," ",Table6914[[#This Row],[ClassA]])</f>
        <v>6-32 UNC 2A</v>
      </c>
      <c r="AD26" s="16" t="str">
        <f>CONCATENATE(TEXT(Table6914[[#This Row],[Decimal]],".000"),"-",Table6914[[#This Row],[Pitch]]," ",Table6914[[#This Row],[Series]]," ",Table6914[[#This Row],[ClassA]])</f>
        <v>.138-32 UNC 2A</v>
      </c>
      <c r="AE26" s="16">
        <f t="shared" si="4"/>
        <v>8.0000000000000004E-4</v>
      </c>
      <c r="AF26" s="16">
        <f t="shared" si="5"/>
        <v>0.13719999999999999</v>
      </c>
      <c r="AG26" s="16">
        <f t="shared" si="6"/>
        <v>0.13120000000000001</v>
      </c>
      <c r="AH26" s="16" t="str">
        <f t="shared" si="7"/>
        <v>—</v>
      </c>
      <c r="AI26" s="16">
        <f t="shared" si="8"/>
        <v>0.1169</v>
      </c>
      <c r="AJ26" s="16">
        <f t="shared" si="9"/>
        <v>0.11409999999999999</v>
      </c>
      <c r="AK26" s="16">
        <f t="shared" si="10"/>
        <v>0.1</v>
      </c>
      <c r="AL26" s="16" t="str">
        <f t="shared" si="11"/>
        <v>2B</v>
      </c>
      <c r="AM26" s="16">
        <f t="shared" si="12"/>
        <v>0.104</v>
      </c>
      <c r="AN26" s="16">
        <f t="shared" si="13"/>
        <v>0.114</v>
      </c>
      <c r="AO26" s="16">
        <f t="shared" si="14"/>
        <v>0.1177</v>
      </c>
      <c r="AP26" s="16">
        <f t="shared" si="15"/>
        <v>0.12139999999999999</v>
      </c>
      <c r="AQ26" s="16">
        <f t="shared" si="16"/>
        <v>0.13800000000000001</v>
      </c>
      <c r="AU26" s="19" t="s">
        <v>972</v>
      </c>
      <c r="AV26" s="79" t="s">
        <v>1022</v>
      </c>
      <c r="AW26" s="77">
        <v>0.875</v>
      </c>
      <c r="AX26" s="78">
        <f>Lookups[[#This Row],[Column3]]</f>
        <v>0.875</v>
      </c>
    </row>
    <row r="27" spans="3:50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si="17"/>
        <v>0</v>
      </c>
      <c r="U27" s="16">
        <f t="shared" si="0"/>
        <v>0</v>
      </c>
      <c r="W27" s="16" t="str">
        <f t="shared" si="1"/>
        <v>6–32</v>
      </c>
      <c r="X27" s="16" t="str">
        <f>VLOOKUP(LEFT(Table6914[[#This Row],[Column1]],FIND("–",Table6914[[#This Row],[Column1]])-1),Lookups[],2,0)</f>
        <v>6</v>
      </c>
      <c r="Y27" s="16" t="str">
        <f>RIGHT(Table6914[[#This Row],[Column1]],LEN(Table6914[[#This Row],[Column1]])-FIND("–",Table6914[[#This Row],[Column1]]))</f>
        <v>32</v>
      </c>
      <c r="Z27" s="78">
        <f>VLOOKUP(LEFT(Table6914[[#This Row],[Column1]],FIND("–",Table6914[[#This Row],[Column1]])-1),Lookups[],4,0)</f>
        <v>0.13800000000000001</v>
      </c>
      <c r="AA27" s="16" t="str">
        <f t="shared" si="2"/>
        <v>UNC</v>
      </c>
      <c r="AB27" s="16" t="str">
        <f t="shared" si="3"/>
        <v>3A</v>
      </c>
      <c r="AC27" s="16" t="str">
        <f>CONCATENATE(Table6914[[#This Row],[Fraction]],"-",Table6914[[#This Row],[Pitch]]," ",Table6914[[#This Row],[Series]]," ",Table6914[[#This Row],[ClassA]])</f>
        <v>6-32 UNC 3A</v>
      </c>
      <c r="AD27" s="16" t="str">
        <f>CONCATENATE(TEXT(Table6914[[#This Row],[Decimal]],".000"),"-",Table6914[[#This Row],[Pitch]]," ",Table6914[[#This Row],[Series]]," ",Table6914[[#This Row],[ClassA]])</f>
        <v>.138-32 UNC 3A</v>
      </c>
      <c r="AE27" s="16">
        <f t="shared" si="4"/>
        <v>0</v>
      </c>
      <c r="AF27" s="16">
        <f t="shared" si="5"/>
        <v>0.13800000000000001</v>
      </c>
      <c r="AG27" s="16">
        <f t="shared" si="6"/>
        <v>0.13200000000000001</v>
      </c>
      <c r="AH27" s="16" t="str">
        <f t="shared" si="7"/>
        <v>—</v>
      </c>
      <c r="AI27" s="16">
        <f t="shared" si="8"/>
        <v>0.1177</v>
      </c>
      <c r="AJ27" s="16">
        <f t="shared" si="9"/>
        <v>0.11559999999999999</v>
      </c>
      <c r="AK27" s="16">
        <f t="shared" si="10"/>
        <v>0.1008</v>
      </c>
      <c r="AL27" s="16" t="str">
        <f t="shared" si="11"/>
        <v>3B</v>
      </c>
      <c r="AM27" s="16">
        <f t="shared" si="12"/>
        <v>0.104</v>
      </c>
      <c r="AN27" s="16">
        <f t="shared" si="13"/>
        <v>0.114</v>
      </c>
      <c r="AO27" s="16">
        <f t="shared" si="14"/>
        <v>0.1177</v>
      </c>
      <c r="AP27" s="16">
        <f t="shared" si="15"/>
        <v>0.12039999999999999</v>
      </c>
      <c r="AQ27" s="16">
        <f t="shared" si="16"/>
        <v>0.13800000000000001</v>
      </c>
      <c r="AU27" s="19" t="s">
        <v>973</v>
      </c>
      <c r="AV27" s="79" t="s">
        <v>1012</v>
      </c>
      <c r="AW27" s="77">
        <v>0.9375</v>
      </c>
      <c r="AX27" s="78">
        <f>Lookups[[#This Row],[Column3]]</f>
        <v>0.9375</v>
      </c>
    </row>
    <row r="28" spans="3:50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17"/>
        <v>6–40</v>
      </c>
      <c r="U28" s="16" t="str">
        <f t="shared" si="0"/>
        <v>UNF</v>
      </c>
      <c r="W28" s="16" t="str">
        <f t="shared" si="1"/>
        <v>6–40</v>
      </c>
      <c r="X28" s="16" t="str">
        <f>VLOOKUP(LEFT(Table6914[[#This Row],[Column1]],FIND("–",Table6914[[#This Row],[Column1]])-1),Lookups[],2,0)</f>
        <v>6</v>
      </c>
      <c r="Y28" s="16" t="str">
        <f>RIGHT(Table6914[[#This Row],[Column1]],LEN(Table6914[[#This Row],[Column1]])-FIND("–",Table6914[[#This Row],[Column1]]))</f>
        <v>40</v>
      </c>
      <c r="Z28" s="78">
        <f>VLOOKUP(LEFT(Table6914[[#This Row],[Column1]],FIND("–",Table6914[[#This Row],[Column1]])-1),Lookups[],4,0)</f>
        <v>0.13800000000000001</v>
      </c>
      <c r="AA28" s="16" t="str">
        <f t="shared" si="2"/>
        <v>UNF</v>
      </c>
      <c r="AB28" s="16" t="str">
        <f t="shared" si="3"/>
        <v>2A</v>
      </c>
      <c r="AC28" s="16" t="str">
        <f>CONCATENATE(Table6914[[#This Row],[Fraction]],"-",Table6914[[#This Row],[Pitch]]," ",Table6914[[#This Row],[Series]]," ",Table6914[[#This Row],[ClassA]])</f>
        <v>6-40 UNF 2A</v>
      </c>
      <c r="AD28" s="16" t="str">
        <f>CONCATENATE(TEXT(Table6914[[#This Row],[Decimal]],".000"),"-",Table6914[[#This Row],[Pitch]]," ",Table6914[[#This Row],[Series]]," ",Table6914[[#This Row],[ClassA]])</f>
        <v>.138-40 UNF 2A</v>
      </c>
      <c r="AE28" s="16">
        <f t="shared" si="4"/>
        <v>8.0000000000000004E-4</v>
      </c>
      <c r="AF28" s="16">
        <f t="shared" si="5"/>
        <v>0.13719999999999999</v>
      </c>
      <c r="AG28" s="16">
        <f t="shared" si="6"/>
        <v>0.1321</v>
      </c>
      <c r="AH28" s="16" t="str">
        <f t="shared" si="7"/>
        <v>—</v>
      </c>
      <c r="AI28" s="16">
        <f t="shared" si="8"/>
        <v>0.121</v>
      </c>
      <c r="AJ28" s="16">
        <f t="shared" si="9"/>
        <v>0.11840000000000001</v>
      </c>
      <c r="AK28" s="16">
        <f t="shared" si="10"/>
        <v>0.1074</v>
      </c>
      <c r="AL28" s="16" t="str">
        <f t="shared" si="11"/>
        <v>2B</v>
      </c>
      <c r="AM28" s="16">
        <f t="shared" si="12"/>
        <v>0.111</v>
      </c>
      <c r="AN28" s="16">
        <f t="shared" si="13"/>
        <v>0.11899999999999999</v>
      </c>
      <c r="AO28" s="16">
        <f t="shared" si="14"/>
        <v>0.12180000000000001</v>
      </c>
      <c r="AP28" s="16">
        <f t="shared" si="15"/>
        <v>0.12520000000000001</v>
      </c>
      <c r="AQ28" s="16">
        <f t="shared" si="16"/>
        <v>0.13800000000000001</v>
      </c>
      <c r="AU28" s="19" t="s">
        <v>1081</v>
      </c>
      <c r="AV28" s="79" t="s">
        <v>954</v>
      </c>
      <c r="AW28" s="77">
        <v>1</v>
      </c>
      <c r="AX28" s="78">
        <f>Lookups[[#This Row],[Column3]]</f>
        <v>1</v>
      </c>
    </row>
    <row r="29" spans="3:50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17"/>
        <v>0</v>
      </c>
      <c r="U29" s="16">
        <f t="shared" si="0"/>
        <v>0</v>
      </c>
      <c r="W29" s="16" t="str">
        <f t="shared" si="1"/>
        <v>6–40</v>
      </c>
      <c r="X29" s="16" t="str">
        <f>VLOOKUP(LEFT(Table6914[[#This Row],[Column1]],FIND("–",Table6914[[#This Row],[Column1]])-1),Lookups[],2,0)</f>
        <v>6</v>
      </c>
      <c r="Y29" s="16" t="str">
        <f>RIGHT(Table6914[[#This Row],[Column1]],LEN(Table6914[[#This Row],[Column1]])-FIND("–",Table6914[[#This Row],[Column1]]))</f>
        <v>40</v>
      </c>
      <c r="Z29" s="78">
        <f>VLOOKUP(LEFT(Table6914[[#This Row],[Column1]],FIND("–",Table6914[[#This Row],[Column1]])-1),Lookups[],4,0)</f>
        <v>0.13800000000000001</v>
      </c>
      <c r="AA29" s="16" t="str">
        <f t="shared" si="2"/>
        <v>UNF</v>
      </c>
      <c r="AB29" s="16" t="str">
        <f t="shared" si="3"/>
        <v>3A</v>
      </c>
      <c r="AC29" s="16" t="str">
        <f>CONCATENATE(Table6914[[#This Row],[Fraction]],"-",Table6914[[#This Row],[Pitch]]," ",Table6914[[#This Row],[Series]]," ",Table6914[[#This Row],[ClassA]])</f>
        <v>6-40 UNF 3A</v>
      </c>
      <c r="AD29" s="16" t="str">
        <f>CONCATENATE(TEXT(Table6914[[#This Row],[Decimal]],".000"),"-",Table6914[[#This Row],[Pitch]]," ",Table6914[[#This Row],[Series]]," ",Table6914[[#This Row],[ClassA]])</f>
        <v>.138-40 UNF 3A</v>
      </c>
      <c r="AE29" s="16">
        <f t="shared" si="4"/>
        <v>0</v>
      </c>
      <c r="AF29" s="16">
        <f t="shared" si="5"/>
        <v>0.13800000000000001</v>
      </c>
      <c r="AG29" s="16">
        <f t="shared" si="6"/>
        <v>0.13289999999999999</v>
      </c>
      <c r="AH29" s="16" t="str">
        <f t="shared" si="7"/>
        <v>—</v>
      </c>
      <c r="AI29" s="16">
        <f t="shared" si="8"/>
        <v>0.12180000000000001</v>
      </c>
      <c r="AJ29" s="16">
        <f t="shared" si="9"/>
        <v>0.1198</v>
      </c>
      <c r="AK29" s="16">
        <f t="shared" si="10"/>
        <v>0.1082</v>
      </c>
      <c r="AL29" s="16" t="str">
        <f t="shared" si="11"/>
        <v>3B</v>
      </c>
      <c r="AM29" s="16">
        <f t="shared" si="12"/>
        <v>0.111</v>
      </c>
      <c r="AN29" s="16">
        <f t="shared" si="13"/>
        <v>0.1186</v>
      </c>
      <c r="AO29" s="16">
        <f t="shared" si="14"/>
        <v>0.12180000000000001</v>
      </c>
      <c r="AP29" s="16">
        <f t="shared" si="15"/>
        <v>0.12429999999999999</v>
      </c>
      <c r="AQ29" s="16">
        <f t="shared" si="16"/>
        <v>0.13800000000000001</v>
      </c>
      <c r="AU29" s="19" t="s">
        <v>1879</v>
      </c>
      <c r="AV29" s="79" t="s">
        <v>1880</v>
      </c>
      <c r="AW29" s="77">
        <v>1.0625</v>
      </c>
      <c r="AX29" s="78">
        <f>Lookups[[#This Row],[Column3]]</f>
        <v>1.0625</v>
      </c>
    </row>
    <row r="30" spans="3:50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17"/>
        <v>8–32</v>
      </c>
      <c r="U30" s="16" t="str">
        <f t="shared" si="0"/>
        <v>UNC</v>
      </c>
      <c r="W30" s="16" t="str">
        <f t="shared" si="1"/>
        <v>8–32</v>
      </c>
      <c r="X30" s="16" t="str">
        <f>VLOOKUP(LEFT(Table6914[[#This Row],[Column1]],FIND("–",Table6914[[#This Row],[Column1]])-1),Lookups[],2,0)</f>
        <v>8</v>
      </c>
      <c r="Y30" s="16" t="str">
        <f>RIGHT(Table6914[[#This Row],[Column1]],LEN(Table6914[[#This Row],[Column1]])-FIND("–",Table6914[[#This Row],[Column1]]))</f>
        <v>32</v>
      </c>
      <c r="Z30" s="78">
        <f>VLOOKUP(LEFT(Table6914[[#This Row],[Column1]],FIND("–",Table6914[[#This Row],[Column1]])-1),Lookups[],4,0)</f>
        <v>0.16400000000000001</v>
      </c>
      <c r="AA30" s="16" t="str">
        <f t="shared" si="2"/>
        <v>UNC</v>
      </c>
      <c r="AB30" s="16" t="str">
        <f t="shared" si="3"/>
        <v>2A</v>
      </c>
      <c r="AC30" s="16" t="str">
        <f>CONCATENATE(Table6914[[#This Row],[Fraction]],"-",Table6914[[#This Row],[Pitch]]," ",Table6914[[#This Row],[Series]]," ",Table6914[[#This Row],[ClassA]])</f>
        <v>8-32 UNC 2A</v>
      </c>
      <c r="AD30" s="16" t="str">
        <f>CONCATENATE(TEXT(Table6914[[#This Row],[Decimal]],".000"),"-",Table6914[[#This Row],[Pitch]]," ",Table6914[[#This Row],[Series]]," ",Table6914[[#This Row],[ClassA]])</f>
        <v>.164-32 UNC 2A</v>
      </c>
      <c r="AE30" s="16">
        <f t="shared" si="4"/>
        <v>8.9999999999999998E-4</v>
      </c>
      <c r="AF30" s="16">
        <f t="shared" si="5"/>
        <v>0.16309999999999999</v>
      </c>
      <c r="AG30" s="16">
        <f t="shared" si="6"/>
        <v>0.15709999999999999</v>
      </c>
      <c r="AH30" s="16" t="str">
        <f t="shared" si="7"/>
        <v>—</v>
      </c>
      <c r="AI30" s="16">
        <f t="shared" si="8"/>
        <v>0.14280000000000001</v>
      </c>
      <c r="AJ30" s="16">
        <f t="shared" si="9"/>
        <v>0.1399</v>
      </c>
      <c r="AK30" s="16">
        <f t="shared" si="10"/>
        <v>0.12590000000000001</v>
      </c>
      <c r="AL30" s="16" t="str">
        <f t="shared" si="11"/>
        <v>2B</v>
      </c>
      <c r="AM30" s="16">
        <f t="shared" si="12"/>
        <v>0.13</v>
      </c>
      <c r="AN30" s="16">
        <f t="shared" si="13"/>
        <v>0.13900000000000001</v>
      </c>
      <c r="AO30" s="16">
        <f t="shared" si="14"/>
        <v>0.14369999999999999</v>
      </c>
      <c r="AP30" s="16">
        <f t="shared" si="15"/>
        <v>0.14749999999999999</v>
      </c>
      <c r="AQ30" s="16">
        <f t="shared" si="16"/>
        <v>0.16400000000000001</v>
      </c>
      <c r="AU30" s="19" t="s">
        <v>974</v>
      </c>
      <c r="AV30" s="79" t="s">
        <v>1023</v>
      </c>
      <c r="AW30" s="77">
        <v>1.125</v>
      </c>
      <c r="AX30" s="78">
        <f>Lookups[[#This Row],[Column3]]</f>
        <v>1.125</v>
      </c>
    </row>
    <row r="31" spans="3:50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17"/>
        <v>0</v>
      </c>
      <c r="U31" s="16">
        <f t="shared" si="0"/>
        <v>0</v>
      </c>
      <c r="W31" s="16" t="str">
        <f t="shared" si="1"/>
        <v>8–32</v>
      </c>
      <c r="X31" s="16" t="str">
        <f>VLOOKUP(LEFT(Table6914[[#This Row],[Column1]],FIND("–",Table6914[[#This Row],[Column1]])-1),Lookups[],2,0)</f>
        <v>8</v>
      </c>
      <c r="Y31" s="16" t="str">
        <f>RIGHT(Table6914[[#This Row],[Column1]],LEN(Table6914[[#This Row],[Column1]])-FIND("–",Table6914[[#This Row],[Column1]]))</f>
        <v>32</v>
      </c>
      <c r="Z31" s="78">
        <f>VLOOKUP(LEFT(Table6914[[#This Row],[Column1]],FIND("–",Table6914[[#This Row],[Column1]])-1),Lookups[],4,0)</f>
        <v>0.16400000000000001</v>
      </c>
      <c r="AA31" s="16" t="str">
        <f t="shared" si="2"/>
        <v>UNC</v>
      </c>
      <c r="AB31" s="16" t="str">
        <f t="shared" si="3"/>
        <v>3A</v>
      </c>
      <c r="AC31" s="16" t="str">
        <f>CONCATENATE(Table6914[[#This Row],[Fraction]],"-",Table6914[[#This Row],[Pitch]]," ",Table6914[[#This Row],[Series]]," ",Table6914[[#This Row],[ClassA]])</f>
        <v>8-32 UNC 3A</v>
      </c>
      <c r="AD31" s="16" t="str">
        <f>CONCATENATE(TEXT(Table6914[[#This Row],[Decimal]],".000"),"-",Table6914[[#This Row],[Pitch]]," ",Table6914[[#This Row],[Series]]," ",Table6914[[#This Row],[ClassA]])</f>
        <v>.164-32 UNC 3A</v>
      </c>
      <c r="AE31" s="16">
        <f t="shared" si="4"/>
        <v>0</v>
      </c>
      <c r="AF31" s="16">
        <f t="shared" si="5"/>
        <v>0.16400000000000001</v>
      </c>
      <c r="AG31" s="16">
        <f t="shared" si="6"/>
        <v>0.158</v>
      </c>
      <c r="AH31" s="16" t="str">
        <f t="shared" si="7"/>
        <v>—</v>
      </c>
      <c r="AI31" s="16">
        <f t="shared" si="8"/>
        <v>0.14369999999999999</v>
      </c>
      <c r="AJ31" s="16">
        <f t="shared" si="9"/>
        <v>0.14149999999999999</v>
      </c>
      <c r="AK31" s="16">
        <f t="shared" si="10"/>
        <v>0.1268</v>
      </c>
      <c r="AL31" s="16" t="str">
        <f t="shared" si="11"/>
        <v>3B</v>
      </c>
      <c r="AM31" s="16">
        <f t="shared" si="12"/>
        <v>0.13</v>
      </c>
      <c r="AN31" s="16">
        <f t="shared" si="13"/>
        <v>0.1389</v>
      </c>
      <c r="AO31" s="16">
        <f t="shared" si="14"/>
        <v>0.14369999999999999</v>
      </c>
      <c r="AP31" s="16">
        <f t="shared" si="15"/>
        <v>0.14649999999999999</v>
      </c>
      <c r="AQ31" s="16">
        <f t="shared" si="16"/>
        <v>0.16400000000000001</v>
      </c>
      <c r="AU31" s="19" t="s">
        <v>1881</v>
      </c>
      <c r="AV31" s="79" t="s">
        <v>1882</v>
      </c>
      <c r="AW31" s="77">
        <v>1.1875</v>
      </c>
      <c r="AX31" s="78">
        <f>Lookups[[#This Row],[Column3]]</f>
        <v>1.1875</v>
      </c>
    </row>
    <row r="32" spans="3:50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17"/>
        <v>8–36</v>
      </c>
      <c r="U32" s="16" t="str">
        <f t="shared" si="0"/>
        <v>UNF</v>
      </c>
      <c r="W32" s="16" t="str">
        <f t="shared" si="1"/>
        <v>8–36</v>
      </c>
      <c r="X32" s="16" t="str">
        <f>VLOOKUP(LEFT(Table6914[[#This Row],[Column1]],FIND("–",Table6914[[#This Row],[Column1]])-1),Lookups[],2,0)</f>
        <v>8</v>
      </c>
      <c r="Y32" s="16" t="str">
        <f>RIGHT(Table6914[[#This Row],[Column1]],LEN(Table6914[[#This Row],[Column1]])-FIND("–",Table6914[[#This Row],[Column1]]))</f>
        <v>36</v>
      </c>
      <c r="Z32" s="78">
        <f>VLOOKUP(LEFT(Table6914[[#This Row],[Column1]],FIND("–",Table6914[[#This Row],[Column1]])-1),Lookups[],4,0)</f>
        <v>0.16400000000000001</v>
      </c>
      <c r="AA32" s="16" t="str">
        <f t="shared" si="2"/>
        <v>UNF</v>
      </c>
      <c r="AB32" s="16" t="str">
        <f t="shared" si="3"/>
        <v>2A</v>
      </c>
      <c r="AC32" s="16" t="str">
        <f>CONCATENATE(Table6914[[#This Row],[Fraction]],"-",Table6914[[#This Row],[Pitch]]," ",Table6914[[#This Row],[Series]]," ",Table6914[[#This Row],[ClassA]])</f>
        <v>8-36 UNF 2A</v>
      </c>
      <c r="AD32" s="16" t="str">
        <f>CONCATENATE(TEXT(Table6914[[#This Row],[Decimal]],".000"),"-",Table6914[[#This Row],[Pitch]]," ",Table6914[[#This Row],[Series]]," ",Table6914[[#This Row],[ClassA]])</f>
        <v>.164-36 UNF 2A</v>
      </c>
      <c r="AE32" s="16">
        <f t="shared" si="4"/>
        <v>8.0000000000000004E-4</v>
      </c>
      <c r="AF32" s="16">
        <f t="shared" si="5"/>
        <v>0.16320000000000001</v>
      </c>
      <c r="AG32" s="16">
        <f t="shared" si="6"/>
        <v>0.15770000000000001</v>
      </c>
      <c r="AH32" s="16" t="str">
        <f t="shared" si="7"/>
        <v>—</v>
      </c>
      <c r="AI32" s="16">
        <f t="shared" si="8"/>
        <v>0.1452</v>
      </c>
      <c r="AJ32" s="16">
        <f t="shared" si="9"/>
        <v>0.1424</v>
      </c>
      <c r="AK32" s="16">
        <f t="shared" si="10"/>
        <v>0.13009999999999999</v>
      </c>
      <c r="AL32" s="16" t="str">
        <f t="shared" si="11"/>
        <v>2B</v>
      </c>
      <c r="AM32" s="16">
        <f t="shared" si="12"/>
        <v>0.13400000000000001</v>
      </c>
      <c r="AN32" s="16">
        <f t="shared" si="13"/>
        <v>0.14199999999999999</v>
      </c>
      <c r="AO32" s="16">
        <f t="shared" si="14"/>
        <v>0.14599999999999999</v>
      </c>
      <c r="AP32" s="16">
        <f t="shared" si="15"/>
        <v>0.14960000000000001</v>
      </c>
      <c r="AQ32" s="16">
        <f t="shared" si="16"/>
        <v>0.16400000000000001</v>
      </c>
      <c r="AU32" s="19" t="s">
        <v>975</v>
      </c>
      <c r="AV32" s="79" t="s">
        <v>1024</v>
      </c>
      <c r="AW32" s="77">
        <v>1.25</v>
      </c>
      <c r="AX32" s="78">
        <f>Lookups[[#This Row],[Column3]]</f>
        <v>1.25</v>
      </c>
    </row>
    <row r="33" spans="3:50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17"/>
        <v>0</v>
      </c>
      <c r="U33" s="16">
        <f t="shared" si="0"/>
        <v>0</v>
      </c>
      <c r="W33" s="16" t="str">
        <f t="shared" si="1"/>
        <v>8–36</v>
      </c>
      <c r="X33" s="16" t="str">
        <f>VLOOKUP(LEFT(Table6914[[#This Row],[Column1]],FIND("–",Table6914[[#This Row],[Column1]])-1),Lookups[],2,0)</f>
        <v>8</v>
      </c>
      <c r="Y33" s="16" t="str">
        <f>RIGHT(Table6914[[#This Row],[Column1]],LEN(Table6914[[#This Row],[Column1]])-FIND("–",Table6914[[#This Row],[Column1]]))</f>
        <v>36</v>
      </c>
      <c r="Z33" s="78">
        <f>VLOOKUP(LEFT(Table6914[[#This Row],[Column1]],FIND("–",Table6914[[#This Row],[Column1]])-1),Lookups[],4,0)</f>
        <v>0.16400000000000001</v>
      </c>
      <c r="AA33" s="16" t="str">
        <f t="shared" si="2"/>
        <v>UNF</v>
      </c>
      <c r="AB33" s="16" t="str">
        <f t="shared" si="3"/>
        <v>3A</v>
      </c>
      <c r="AC33" s="16" t="str">
        <f>CONCATENATE(Table6914[[#This Row],[Fraction]],"-",Table6914[[#This Row],[Pitch]]," ",Table6914[[#This Row],[Series]]," ",Table6914[[#This Row],[ClassA]])</f>
        <v>8-36 UNF 3A</v>
      </c>
      <c r="AD33" s="16" t="str">
        <f>CONCATENATE(TEXT(Table6914[[#This Row],[Decimal]],".000"),"-",Table6914[[#This Row],[Pitch]]," ",Table6914[[#This Row],[Series]]," ",Table6914[[#This Row],[ClassA]])</f>
        <v>.164-36 UNF 3A</v>
      </c>
      <c r="AE33" s="16">
        <f t="shared" si="4"/>
        <v>0</v>
      </c>
      <c r="AF33" s="16">
        <f t="shared" si="5"/>
        <v>0.16400000000000001</v>
      </c>
      <c r="AG33" s="16">
        <f t="shared" si="6"/>
        <v>0.1585</v>
      </c>
      <c r="AH33" s="16" t="str">
        <f t="shared" si="7"/>
        <v>—</v>
      </c>
      <c r="AI33" s="16">
        <f t="shared" si="8"/>
        <v>0.14599999999999999</v>
      </c>
      <c r="AJ33" s="16">
        <f t="shared" si="9"/>
        <v>0.1439</v>
      </c>
      <c r="AK33" s="16">
        <f t="shared" si="10"/>
        <v>0.13089999999999999</v>
      </c>
      <c r="AL33" s="16" t="str">
        <f t="shared" si="11"/>
        <v>3B</v>
      </c>
      <c r="AM33" s="16">
        <f t="shared" si="12"/>
        <v>0.13400000000000001</v>
      </c>
      <c r="AN33" s="16">
        <f t="shared" si="13"/>
        <v>0.1416</v>
      </c>
      <c r="AO33" s="16">
        <f t="shared" si="14"/>
        <v>0.14599999999999999</v>
      </c>
      <c r="AP33" s="16">
        <f t="shared" si="15"/>
        <v>0.1487</v>
      </c>
      <c r="AQ33" s="16">
        <f t="shared" si="16"/>
        <v>0.16400000000000001</v>
      </c>
      <c r="AU33" s="19" t="s">
        <v>1883</v>
      </c>
      <c r="AV33" s="79" t="s">
        <v>1884</v>
      </c>
      <c r="AW33" s="77">
        <v>1.3125</v>
      </c>
      <c r="AX33" s="78">
        <f>Lookups[[#This Row],[Column3]]</f>
        <v>1.3125</v>
      </c>
    </row>
    <row r="34" spans="3:50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17"/>
        <v>10–24</v>
      </c>
      <c r="U34" s="16" t="str">
        <f t="shared" si="0"/>
        <v>UNC</v>
      </c>
      <c r="W34" s="16" t="str">
        <f t="shared" si="1"/>
        <v>10–24</v>
      </c>
      <c r="X34" s="16" t="str">
        <f>VLOOKUP(LEFT(Table6914[[#This Row],[Column1]],FIND("–",Table6914[[#This Row],[Column1]])-1),Lookups[],2,0)</f>
        <v>10</v>
      </c>
      <c r="Y34" s="16" t="str">
        <f>RIGHT(Table6914[[#This Row],[Column1]],LEN(Table6914[[#This Row],[Column1]])-FIND("–",Table6914[[#This Row],[Column1]]))</f>
        <v>24</v>
      </c>
      <c r="Z34" s="78">
        <f>VLOOKUP(LEFT(Table6914[[#This Row],[Column1]],FIND("–",Table6914[[#This Row],[Column1]])-1),Lookups[],4,0)</f>
        <v>0.19</v>
      </c>
      <c r="AA34" s="16" t="str">
        <f t="shared" si="2"/>
        <v>UNC</v>
      </c>
      <c r="AB34" s="16" t="str">
        <f t="shared" si="3"/>
        <v>2A</v>
      </c>
      <c r="AC34" s="16" t="str">
        <f>CONCATENATE(Table6914[[#This Row],[Fraction]],"-",Table6914[[#This Row],[Pitch]]," ",Table6914[[#This Row],[Series]]," ",Table6914[[#This Row],[ClassA]])</f>
        <v>10-24 UNC 2A</v>
      </c>
      <c r="AD34" s="16" t="str">
        <f>CONCATENATE(TEXT(Table6914[[#This Row],[Decimal]],".000"),"-",Table6914[[#This Row],[Pitch]]," ",Table6914[[#This Row],[Series]]," ",Table6914[[#This Row],[ClassA]])</f>
        <v>.190-24 UNC 2A</v>
      </c>
      <c r="AE34" s="16">
        <f t="shared" si="4"/>
        <v>1E-3</v>
      </c>
      <c r="AF34" s="16">
        <f t="shared" si="5"/>
        <v>0.189</v>
      </c>
      <c r="AG34" s="16">
        <f t="shared" si="6"/>
        <v>0.18179999999999999</v>
      </c>
      <c r="AH34" s="16" t="str">
        <f t="shared" si="7"/>
        <v>—</v>
      </c>
      <c r="AI34" s="16">
        <f t="shared" si="8"/>
        <v>0.16189999999999999</v>
      </c>
      <c r="AJ34" s="16">
        <f t="shared" si="9"/>
        <v>0.15859999999999999</v>
      </c>
      <c r="AK34" s="16">
        <f t="shared" si="10"/>
        <v>0.1394</v>
      </c>
      <c r="AL34" s="16" t="str">
        <f t="shared" si="11"/>
        <v>2B</v>
      </c>
      <c r="AM34" s="16">
        <f t="shared" si="12"/>
        <v>0.14499999999999999</v>
      </c>
      <c r="AN34" s="16">
        <f t="shared" si="13"/>
        <v>0.156</v>
      </c>
      <c r="AO34" s="16">
        <f t="shared" si="14"/>
        <v>0.16289999999999999</v>
      </c>
      <c r="AP34" s="16">
        <f t="shared" si="15"/>
        <v>0.16719999999999999</v>
      </c>
      <c r="AQ34" s="16">
        <f t="shared" si="16"/>
        <v>0.19</v>
      </c>
      <c r="AU34" s="19" t="s">
        <v>976</v>
      </c>
      <c r="AV34" s="79" t="s">
        <v>1025</v>
      </c>
      <c r="AW34" s="77">
        <v>1.375</v>
      </c>
      <c r="AX34" s="78">
        <f>Lookups[[#This Row],[Column3]]</f>
        <v>1.375</v>
      </c>
    </row>
    <row r="35" spans="3:50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17"/>
        <v>0</v>
      </c>
      <c r="U35" s="16">
        <f t="shared" si="0"/>
        <v>0</v>
      </c>
      <c r="W35" s="16" t="str">
        <f t="shared" si="1"/>
        <v>10–24</v>
      </c>
      <c r="X35" s="16" t="str">
        <f>VLOOKUP(LEFT(Table6914[[#This Row],[Column1]],FIND("–",Table6914[[#This Row],[Column1]])-1),Lookups[],2,0)</f>
        <v>10</v>
      </c>
      <c r="Y35" s="16" t="str">
        <f>RIGHT(Table6914[[#This Row],[Column1]],LEN(Table6914[[#This Row],[Column1]])-FIND("–",Table6914[[#This Row],[Column1]]))</f>
        <v>24</v>
      </c>
      <c r="Z35" s="78">
        <f>VLOOKUP(LEFT(Table6914[[#This Row],[Column1]],FIND("–",Table6914[[#This Row],[Column1]])-1),Lookups[],4,0)</f>
        <v>0.19</v>
      </c>
      <c r="AA35" s="16" t="str">
        <f t="shared" si="2"/>
        <v>UNC</v>
      </c>
      <c r="AB35" s="16" t="str">
        <f t="shared" si="3"/>
        <v>3A</v>
      </c>
      <c r="AC35" s="16" t="str">
        <f>CONCATENATE(Table6914[[#This Row],[Fraction]],"-",Table6914[[#This Row],[Pitch]]," ",Table6914[[#This Row],[Series]]," ",Table6914[[#This Row],[ClassA]])</f>
        <v>10-24 UNC 3A</v>
      </c>
      <c r="AD35" s="16" t="str">
        <f>CONCATENATE(TEXT(Table6914[[#This Row],[Decimal]],".000"),"-",Table6914[[#This Row],[Pitch]]," ",Table6914[[#This Row],[Series]]," ",Table6914[[#This Row],[ClassA]])</f>
        <v>.190-24 UNC 3A</v>
      </c>
      <c r="AE35" s="16">
        <f t="shared" si="4"/>
        <v>0</v>
      </c>
      <c r="AF35" s="16">
        <f t="shared" si="5"/>
        <v>0.19</v>
      </c>
      <c r="AG35" s="16">
        <f t="shared" si="6"/>
        <v>0.18279999999999999</v>
      </c>
      <c r="AH35" s="16" t="str">
        <f t="shared" si="7"/>
        <v>—</v>
      </c>
      <c r="AI35" s="16">
        <f t="shared" si="8"/>
        <v>0.16289999999999999</v>
      </c>
      <c r="AJ35" s="16">
        <f t="shared" si="9"/>
        <v>0.16039999999999999</v>
      </c>
      <c r="AK35" s="16">
        <f t="shared" si="10"/>
        <v>0.1404</v>
      </c>
      <c r="AL35" s="16" t="str">
        <f t="shared" si="11"/>
        <v>3B</v>
      </c>
      <c r="AM35" s="16">
        <f t="shared" si="12"/>
        <v>0.14499999999999999</v>
      </c>
      <c r="AN35" s="16">
        <f t="shared" si="13"/>
        <v>0.1555</v>
      </c>
      <c r="AO35" s="16">
        <f t="shared" si="14"/>
        <v>0.16289999999999999</v>
      </c>
      <c r="AP35" s="16">
        <f t="shared" si="15"/>
        <v>0.1661</v>
      </c>
      <c r="AQ35" s="16">
        <f t="shared" si="16"/>
        <v>0.19</v>
      </c>
      <c r="AU35" s="19" t="s">
        <v>977</v>
      </c>
      <c r="AV35" s="79" t="s">
        <v>1026</v>
      </c>
      <c r="AW35" s="77">
        <v>1.4375</v>
      </c>
      <c r="AX35" s="78">
        <f>Lookups[[#This Row],[Column3]]</f>
        <v>1.4375</v>
      </c>
    </row>
    <row r="36" spans="3:50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17"/>
        <v>10–28</v>
      </c>
      <c r="U36" s="16" t="str">
        <f t="shared" si="0"/>
        <v>UNS</v>
      </c>
      <c r="W36" s="16" t="str">
        <f t="shared" si="1"/>
        <v>10–28</v>
      </c>
      <c r="X36" s="16" t="str">
        <f>VLOOKUP(LEFT(Table6914[[#This Row],[Column1]],FIND("–",Table6914[[#This Row],[Column1]])-1),Lookups[],2,0)</f>
        <v>10</v>
      </c>
      <c r="Y36" s="16" t="str">
        <f>RIGHT(Table6914[[#This Row],[Column1]],LEN(Table6914[[#This Row],[Column1]])-FIND("–",Table6914[[#This Row],[Column1]]))</f>
        <v>28</v>
      </c>
      <c r="Z36" s="78">
        <f>VLOOKUP(LEFT(Table6914[[#This Row],[Column1]],FIND("–",Table6914[[#This Row],[Column1]])-1),Lookups[],4,0)</f>
        <v>0.19</v>
      </c>
      <c r="AA36" s="16" t="str">
        <f t="shared" si="2"/>
        <v>UNS</v>
      </c>
      <c r="AB36" s="16" t="str">
        <f t="shared" si="3"/>
        <v>2A</v>
      </c>
      <c r="AC36" s="16" t="str">
        <f>CONCATENATE(Table6914[[#This Row],[Fraction]],"-",Table6914[[#This Row],[Pitch]]," ",Table6914[[#This Row],[Series]]," ",Table6914[[#This Row],[ClassA]])</f>
        <v>10-28 UNS 2A</v>
      </c>
      <c r="AD36" s="16" t="str">
        <f>CONCATENATE(TEXT(Table6914[[#This Row],[Decimal]],".000"),"-",Table6914[[#This Row],[Pitch]]," ",Table6914[[#This Row],[Series]]," ",Table6914[[#This Row],[ClassA]])</f>
        <v>.190-28 UNS 2A</v>
      </c>
      <c r="AE36" s="16">
        <f t="shared" si="4"/>
        <v>1E-3</v>
      </c>
      <c r="AF36" s="16">
        <f t="shared" si="5"/>
        <v>0.189</v>
      </c>
      <c r="AG36" s="16">
        <f t="shared" si="6"/>
        <v>0.1825</v>
      </c>
      <c r="AH36" s="16" t="str">
        <f t="shared" si="7"/>
        <v>—</v>
      </c>
      <c r="AI36" s="16">
        <f t="shared" si="8"/>
        <v>0.1658</v>
      </c>
      <c r="AJ36" s="16">
        <f t="shared" si="9"/>
        <v>0.16250000000000001</v>
      </c>
      <c r="AK36" s="16">
        <f t="shared" si="10"/>
        <v>0.1464</v>
      </c>
      <c r="AL36" s="16" t="str">
        <f t="shared" si="11"/>
        <v>2B</v>
      </c>
      <c r="AM36" s="16">
        <f t="shared" si="12"/>
        <v>0.151</v>
      </c>
      <c r="AN36" s="16">
        <f t="shared" si="13"/>
        <v>0.16</v>
      </c>
      <c r="AO36" s="16">
        <f t="shared" si="14"/>
        <v>0.1668</v>
      </c>
      <c r="AP36" s="16">
        <f t="shared" si="15"/>
        <v>0.1711</v>
      </c>
      <c r="AQ36" s="16">
        <f t="shared" si="16"/>
        <v>0.19</v>
      </c>
      <c r="AU36" s="19" t="s">
        <v>978</v>
      </c>
      <c r="AV36" s="79" t="s">
        <v>1027</v>
      </c>
      <c r="AW36" s="77">
        <v>1.5</v>
      </c>
      <c r="AX36" s="78">
        <f>Lookups[[#This Row],[Column3]]</f>
        <v>1.5</v>
      </c>
    </row>
    <row r="37" spans="3:50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17"/>
        <v>10–32</v>
      </c>
      <c r="U37" s="16" t="str">
        <f t="shared" si="0"/>
        <v>UNF</v>
      </c>
      <c r="W37" s="16" t="str">
        <f t="shared" si="1"/>
        <v>10–32</v>
      </c>
      <c r="X37" s="16" t="str">
        <f>VLOOKUP(LEFT(Table6914[[#This Row],[Column1]],FIND("–",Table6914[[#This Row],[Column1]])-1),Lookups[],2,0)</f>
        <v>10</v>
      </c>
      <c r="Y37" s="16" t="str">
        <f>RIGHT(Table6914[[#This Row],[Column1]],LEN(Table6914[[#This Row],[Column1]])-FIND("–",Table6914[[#This Row],[Column1]]))</f>
        <v>32</v>
      </c>
      <c r="Z37" s="78">
        <f>VLOOKUP(LEFT(Table6914[[#This Row],[Column1]],FIND("–",Table6914[[#This Row],[Column1]])-1),Lookups[],4,0)</f>
        <v>0.19</v>
      </c>
      <c r="AA37" s="16" t="str">
        <f t="shared" si="2"/>
        <v>UNF</v>
      </c>
      <c r="AB37" s="16" t="str">
        <f t="shared" si="3"/>
        <v>2A</v>
      </c>
      <c r="AC37" s="16" t="str">
        <f>CONCATENATE(Table6914[[#This Row],[Fraction]],"-",Table6914[[#This Row],[Pitch]]," ",Table6914[[#This Row],[Series]]," ",Table6914[[#This Row],[ClassA]])</f>
        <v>10-32 UNF 2A</v>
      </c>
      <c r="AD37" s="16" t="str">
        <f>CONCATENATE(TEXT(Table6914[[#This Row],[Decimal]],".000"),"-",Table6914[[#This Row],[Pitch]]," ",Table6914[[#This Row],[Series]]," ",Table6914[[#This Row],[ClassA]])</f>
        <v>.190-32 UNF 2A</v>
      </c>
      <c r="AE37" s="16">
        <f t="shared" si="4"/>
        <v>8.9999999999999998E-4</v>
      </c>
      <c r="AF37" s="16">
        <f t="shared" si="5"/>
        <v>0.18909999999999999</v>
      </c>
      <c r="AG37" s="16">
        <f t="shared" si="6"/>
        <v>0.18310000000000001</v>
      </c>
      <c r="AH37" s="16" t="str">
        <f t="shared" si="7"/>
        <v>—</v>
      </c>
      <c r="AI37" s="16">
        <f t="shared" si="8"/>
        <v>0.16880000000000001</v>
      </c>
      <c r="AJ37" s="16">
        <f t="shared" si="9"/>
        <v>0.1658</v>
      </c>
      <c r="AK37" s="16">
        <f t="shared" si="10"/>
        <v>0.15190000000000001</v>
      </c>
      <c r="AL37" s="16" t="str">
        <f t="shared" si="11"/>
        <v>2B</v>
      </c>
      <c r="AM37" s="16">
        <f t="shared" si="12"/>
        <v>0.156</v>
      </c>
      <c r="AN37" s="16">
        <f t="shared" si="13"/>
        <v>0.16400000000000001</v>
      </c>
      <c r="AO37" s="16">
        <f t="shared" si="14"/>
        <v>0.16969999999999999</v>
      </c>
      <c r="AP37" s="16">
        <f t="shared" si="15"/>
        <v>0.1736</v>
      </c>
      <c r="AQ37" s="16">
        <f t="shared" si="16"/>
        <v>0.19</v>
      </c>
      <c r="AU37" s="19" t="s">
        <v>979</v>
      </c>
      <c r="AV37" s="79" t="s">
        <v>1028</v>
      </c>
      <c r="AW37" s="77">
        <v>1.5625</v>
      </c>
      <c r="AX37" s="78">
        <f>Lookups[[#This Row],[Column3]]</f>
        <v>1.5625</v>
      </c>
    </row>
    <row r="38" spans="3:50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17"/>
        <v>0</v>
      </c>
      <c r="U38" s="16">
        <f t="shared" si="0"/>
        <v>0</v>
      </c>
      <c r="W38" s="16" t="str">
        <f t="shared" si="1"/>
        <v>10–32</v>
      </c>
      <c r="X38" s="16" t="str">
        <f>VLOOKUP(LEFT(Table6914[[#This Row],[Column1]],FIND("–",Table6914[[#This Row],[Column1]])-1),Lookups[],2,0)</f>
        <v>10</v>
      </c>
      <c r="Y38" s="16" t="str">
        <f>RIGHT(Table6914[[#This Row],[Column1]],LEN(Table6914[[#This Row],[Column1]])-FIND("–",Table6914[[#This Row],[Column1]]))</f>
        <v>32</v>
      </c>
      <c r="Z38" s="78">
        <f>VLOOKUP(LEFT(Table6914[[#This Row],[Column1]],FIND("–",Table6914[[#This Row],[Column1]])-1),Lookups[],4,0)</f>
        <v>0.19</v>
      </c>
      <c r="AA38" s="16" t="str">
        <f t="shared" si="2"/>
        <v>UNF</v>
      </c>
      <c r="AB38" s="16" t="str">
        <f t="shared" si="3"/>
        <v>3A</v>
      </c>
      <c r="AC38" s="16" t="str">
        <f>CONCATENATE(Table6914[[#This Row],[Fraction]],"-",Table6914[[#This Row],[Pitch]]," ",Table6914[[#This Row],[Series]]," ",Table6914[[#This Row],[ClassA]])</f>
        <v>10-32 UNF 3A</v>
      </c>
      <c r="AD38" s="16" t="str">
        <f>CONCATENATE(TEXT(Table6914[[#This Row],[Decimal]],".000"),"-",Table6914[[#This Row],[Pitch]]," ",Table6914[[#This Row],[Series]]," ",Table6914[[#This Row],[ClassA]])</f>
        <v>.190-32 UNF 3A</v>
      </c>
      <c r="AE38" s="16">
        <f t="shared" si="4"/>
        <v>0</v>
      </c>
      <c r="AF38" s="16">
        <f t="shared" si="5"/>
        <v>0.19</v>
      </c>
      <c r="AG38" s="16">
        <f t="shared" si="6"/>
        <v>0.184</v>
      </c>
      <c r="AH38" s="16" t="str">
        <f t="shared" si="7"/>
        <v>—</v>
      </c>
      <c r="AI38" s="16">
        <f t="shared" si="8"/>
        <v>0.16969999999999999</v>
      </c>
      <c r="AJ38" s="16">
        <f t="shared" si="9"/>
        <v>0.16739999999999999</v>
      </c>
      <c r="AK38" s="16">
        <f t="shared" si="10"/>
        <v>0.15279999999999999</v>
      </c>
      <c r="AL38" s="16" t="str">
        <f t="shared" si="11"/>
        <v>3B</v>
      </c>
      <c r="AM38" s="16">
        <f t="shared" si="12"/>
        <v>0.156</v>
      </c>
      <c r="AN38" s="16">
        <f t="shared" si="13"/>
        <v>0.1641</v>
      </c>
      <c r="AO38" s="16">
        <f t="shared" si="14"/>
        <v>0.16969999999999999</v>
      </c>
      <c r="AP38" s="16">
        <f t="shared" si="15"/>
        <v>0.1726</v>
      </c>
      <c r="AQ38" s="16">
        <f t="shared" si="16"/>
        <v>0.19</v>
      </c>
      <c r="AU38" s="19" t="s">
        <v>980</v>
      </c>
      <c r="AV38" s="79" t="s">
        <v>1029</v>
      </c>
      <c r="AW38" s="77">
        <v>1.625</v>
      </c>
      <c r="AX38" s="78">
        <f>Lookups[[#This Row],[Column3]]</f>
        <v>1.625</v>
      </c>
    </row>
    <row r="39" spans="3:50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17"/>
        <v>10–36</v>
      </c>
      <c r="U39" s="16" t="str">
        <f t="shared" si="0"/>
        <v>UNS</v>
      </c>
      <c r="W39" s="16" t="str">
        <f t="shared" si="1"/>
        <v>10–36</v>
      </c>
      <c r="X39" s="16" t="str">
        <f>VLOOKUP(LEFT(Table6914[[#This Row],[Column1]],FIND("–",Table6914[[#This Row],[Column1]])-1),Lookups[],2,0)</f>
        <v>10</v>
      </c>
      <c r="Y39" s="16" t="str">
        <f>RIGHT(Table6914[[#This Row],[Column1]],LEN(Table6914[[#This Row],[Column1]])-FIND("–",Table6914[[#This Row],[Column1]]))</f>
        <v>36</v>
      </c>
      <c r="Z39" s="78">
        <f>VLOOKUP(LEFT(Table6914[[#This Row],[Column1]],FIND("–",Table6914[[#This Row],[Column1]])-1),Lookups[],4,0)</f>
        <v>0.19</v>
      </c>
      <c r="AA39" s="16" t="str">
        <f t="shared" si="2"/>
        <v>UNS</v>
      </c>
      <c r="AB39" s="16" t="str">
        <f t="shared" si="3"/>
        <v>2A</v>
      </c>
      <c r="AC39" s="16" t="str">
        <f>CONCATENATE(Table6914[[#This Row],[Fraction]],"-",Table6914[[#This Row],[Pitch]]," ",Table6914[[#This Row],[Series]]," ",Table6914[[#This Row],[ClassA]])</f>
        <v>10-36 UNS 2A</v>
      </c>
      <c r="AD39" s="16" t="str">
        <f>CONCATENATE(TEXT(Table6914[[#This Row],[Decimal]],".000"),"-",Table6914[[#This Row],[Pitch]]," ",Table6914[[#This Row],[Series]]," ",Table6914[[#This Row],[ClassA]])</f>
        <v>.190-36 UNS 2A</v>
      </c>
      <c r="AE39" s="16">
        <f t="shared" si="4"/>
        <v>8.9999999999999998E-4</v>
      </c>
      <c r="AF39" s="16">
        <f t="shared" si="5"/>
        <v>0.18909999999999999</v>
      </c>
      <c r="AG39" s="16">
        <f t="shared" si="6"/>
        <v>0.18360000000000001</v>
      </c>
      <c r="AH39" s="16" t="str">
        <f t="shared" si="7"/>
        <v>—</v>
      </c>
      <c r="AI39" s="16">
        <f t="shared" si="8"/>
        <v>0.1711</v>
      </c>
      <c r="AJ39" s="16">
        <f t="shared" si="9"/>
        <v>0.1681</v>
      </c>
      <c r="AK39" s="16">
        <f t="shared" si="10"/>
        <v>0.156</v>
      </c>
      <c r="AL39" s="16" t="str">
        <f t="shared" si="11"/>
        <v>2B</v>
      </c>
      <c r="AM39" s="16">
        <f t="shared" si="12"/>
        <v>0.16</v>
      </c>
      <c r="AN39" s="16">
        <f t="shared" si="13"/>
        <v>0.16600000000000001</v>
      </c>
      <c r="AO39" s="16">
        <f t="shared" si="14"/>
        <v>0.17199999999999999</v>
      </c>
      <c r="AP39" s="16">
        <f t="shared" si="15"/>
        <v>0.1759</v>
      </c>
      <c r="AQ39" s="16">
        <f t="shared" si="16"/>
        <v>0.19</v>
      </c>
      <c r="AU39" s="19" t="s">
        <v>981</v>
      </c>
      <c r="AV39" s="79" t="s">
        <v>1030</v>
      </c>
      <c r="AW39" s="77">
        <v>1.6875</v>
      </c>
      <c r="AX39" s="78">
        <f>Lookups[[#This Row],[Column3]]</f>
        <v>1.6875</v>
      </c>
    </row>
    <row r="40" spans="3:50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17"/>
        <v>10–40</v>
      </c>
      <c r="U40" s="16" t="str">
        <f t="shared" si="0"/>
        <v>UNS</v>
      </c>
      <c r="W40" s="16" t="str">
        <f t="shared" si="1"/>
        <v>10–40</v>
      </c>
      <c r="X40" s="16" t="str">
        <f>VLOOKUP(LEFT(Table6914[[#This Row],[Column1]],FIND("–",Table6914[[#This Row],[Column1]])-1),Lookups[],2,0)</f>
        <v>10</v>
      </c>
      <c r="Y40" s="16" t="str">
        <f>RIGHT(Table6914[[#This Row],[Column1]],LEN(Table6914[[#This Row],[Column1]])-FIND("–",Table6914[[#This Row],[Column1]]))</f>
        <v>40</v>
      </c>
      <c r="Z40" s="78">
        <f>VLOOKUP(LEFT(Table6914[[#This Row],[Column1]],FIND("–",Table6914[[#This Row],[Column1]])-1),Lookups[],4,0)</f>
        <v>0.19</v>
      </c>
      <c r="AA40" s="16" t="str">
        <f t="shared" si="2"/>
        <v>UNS</v>
      </c>
      <c r="AB40" s="16" t="str">
        <f t="shared" si="3"/>
        <v>2A</v>
      </c>
      <c r="AC40" s="16" t="str">
        <f>CONCATENATE(Table6914[[#This Row],[Fraction]],"-",Table6914[[#This Row],[Pitch]]," ",Table6914[[#This Row],[Series]]," ",Table6914[[#This Row],[ClassA]])</f>
        <v>10-40 UNS 2A</v>
      </c>
      <c r="AD40" s="16" t="str">
        <f>CONCATENATE(TEXT(Table6914[[#This Row],[Decimal]],".000"),"-",Table6914[[#This Row],[Pitch]]," ",Table6914[[#This Row],[Series]]," ",Table6914[[#This Row],[ClassA]])</f>
        <v>.190-40 UNS 2A</v>
      </c>
      <c r="AE40" s="16">
        <f t="shared" si="4"/>
        <v>8.9999999999999998E-4</v>
      </c>
      <c r="AF40" s="16">
        <f t="shared" si="5"/>
        <v>0.18909999999999999</v>
      </c>
      <c r="AG40" s="16">
        <f t="shared" si="6"/>
        <v>0.184</v>
      </c>
      <c r="AH40" s="16" t="str">
        <f t="shared" si="7"/>
        <v>—</v>
      </c>
      <c r="AI40" s="16">
        <f t="shared" si="8"/>
        <v>0.1729</v>
      </c>
      <c r="AJ40" s="16">
        <f t="shared" si="9"/>
        <v>0.17</v>
      </c>
      <c r="AK40" s="16">
        <f t="shared" si="10"/>
        <v>0.15920000000000001</v>
      </c>
      <c r="AL40" s="16" t="str">
        <f t="shared" si="11"/>
        <v>2B</v>
      </c>
      <c r="AM40" s="16">
        <f t="shared" si="12"/>
        <v>0.16300000000000001</v>
      </c>
      <c r="AN40" s="16">
        <f t="shared" si="13"/>
        <v>0.16900000000000001</v>
      </c>
      <c r="AO40" s="16">
        <f t="shared" si="14"/>
        <v>0.17380000000000001</v>
      </c>
      <c r="AP40" s="16">
        <f t="shared" si="15"/>
        <v>0.17749999999999999</v>
      </c>
      <c r="AQ40" s="16">
        <f t="shared" si="16"/>
        <v>0.19</v>
      </c>
      <c r="AU40" s="19" t="s">
        <v>982</v>
      </c>
      <c r="AV40" s="79" t="s">
        <v>1031</v>
      </c>
      <c r="AW40" s="77">
        <v>1.75</v>
      </c>
      <c r="AX40" s="78">
        <f>Lookups[[#This Row],[Column3]]</f>
        <v>1.75</v>
      </c>
    </row>
    <row r="41" spans="3:50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17"/>
        <v>10–48</v>
      </c>
      <c r="U41" s="16" t="str">
        <f t="shared" si="0"/>
        <v>UNS</v>
      </c>
      <c r="W41" s="16" t="str">
        <f t="shared" si="1"/>
        <v>10–48</v>
      </c>
      <c r="X41" s="16" t="str">
        <f>VLOOKUP(LEFT(Table6914[[#This Row],[Column1]],FIND("–",Table6914[[#This Row],[Column1]])-1),Lookups[],2,0)</f>
        <v>10</v>
      </c>
      <c r="Y41" s="16" t="str">
        <f>RIGHT(Table6914[[#This Row],[Column1]],LEN(Table6914[[#This Row],[Column1]])-FIND("–",Table6914[[#This Row],[Column1]]))</f>
        <v>48</v>
      </c>
      <c r="Z41" s="78">
        <f>VLOOKUP(LEFT(Table6914[[#This Row],[Column1]],FIND("–",Table6914[[#This Row],[Column1]])-1),Lookups[],4,0)</f>
        <v>0.19</v>
      </c>
      <c r="AA41" s="16" t="str">
        <f t="shared" si="2"/>
        <v>UNS</v>
      </c>
      <c r="AB41" s="16" t="str">
        <f t="shared" si="3"/>
        <v>2A</v>
      </c>
      <c r="AC41" s="16" t="str">
        <f>CONCATENATE(Table6914[[#This Row],[Fraction]],"-",Table6914[[#This Row],[Pitch]]," ",Table6914[[#This Row],[Series]]," ",Table6914[[#This Row],[ClassA]])</f>
        <v>10-48 UNS 2A</v>
      </c>
      <c r="AD41" s="16" t="str">
        <f>CONCATENATE(TEXT(Table6914[[#This Row],[Decimal]],".000"),"-",Table6914[[#This Row],[Pitch]]," ",Table6914[[#This Row],[Series]]," ",Table6914[[#This Row],[ClassA]])</f>
        <v>.190-48 UNS 2A</v>
      </c>
      <c r="AE41" s="16">
        <f t="shared" si="4"/>
        <v>8.0000000000000004E-4</v>
      </c>
      <c r="AF41" s="16">
        <f t="shared" si="5"/>
        <v>0.18920000000000001</v>
      </c>
      <c r="AG41" s="16">
        <f t="shared" si="6"/>
        <v>0.1847</v>
      </c>
      <c r="AH41" s="16" t="str">
        <f t="shared" si="7"/>
        <v>—</v>
      </c>
      <c r="AI41" s="16">
        <f t="shared" si="8"/>
        <v>0.1757</v>
      </c>
      <c r="AJ41" s="16">
        <f t="shared" si="9"/>
        <v>0.1731</v>
      </c>
      <c r="AK41" s="16">
        <f t="shared" si="10"/>
        <v>0.16439999999999999</v>
      </c>
      <c r="AL41" s="16" t="str">
        <f t="shared" si="11"/>
        <v>2B</v>
      </c>
      <c r="AM41" s="16">
        <f t="shared" si="12"/>
        <v>0.16700000000000001</v>
      </c>
      <c r="AN41" s="16">
        <f t="shared" si="13"/>
        <v>0.17199999999999999</v>
      </c>
      <c r="AO41" s="16">
        <f t="shared" si="14"/>
        <v>0.17649999999999999</v>
      </c>
      <c r="AP41" s="16">
        <f t="shared" si="15"/>
        <v>0.1799</v>
      </c>
      <c r="AQ41" s="16">
        <f t="shared" si="16"/>
        <v>0.19</v>
      </c>
      <c r="AU41" s="19" t="s">
        <v>983</v>
      </c>
      <c r="AV41" s="79" t="s">
        <v>1032</v>
      </c>
      <c r="AW41" s="77">
        <v>1.8125</v>
      </c>
      <c r="AX41" s="78">
        <f>Lookups[[#This Row],[Column3]]</f>
        <v>1.8125</v>
      </c>
    </row>
    <row r="42" spans="3:50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17"/>
        <v>10–56</v>
      </c>
      <c r="U42" s="16" t="str">
        <f t="shared" si="0"/>
        <v>UNS</v>
      </c>
      <c r="W42" s="16" t="str">
        <f t="shared" si="1"/>
        <v>10–56</v>
      </c>
      <c r="X42" s="16" t="str">
        <f>VLOOKUP(LEFT(Table6914[[#This Row],[Column1]],FIND("–",Table6914[[#This Row],[Column1]])-1),Lookups[],2,0)</f>
        <v>10</v>
      </c>
      <c r="Y42" s="16" t="str">
        <f>RIGHT(Table6914[[#This Row],[Column1]],LEN(Table6914[[#This Row],[Column1]])-FIND("–",Table6914[[#This Row],[Column1]]))</f>
        <v>56</v>
      </c>
      <c r="Z42" s="78">
        <f>VLOOKUP(LEFT(Table6914[[#This Row],[Column1]],FIND("–",Table6914[[#This Row],[Column1]])-1),Lookups[],4,0)</f>
        <v>0.19</v>
      </c>
      <c r="AA42" s="16" t="str">
        <f t="shared" si="2"/>
        <v>UNS</v>
      </c>
      <c r="AB42" s="16" t="str">
        <f t="shared" si="3"/>
        <v>2A</v>
      </c>
      <c r="AC42" s="16" t="str">
        <f>CONCATENATE(Table6914[[#This Row],[Fraction]],"-",Table6914[[#This Row],[Pitch]]," ",Table6914[[#This Row],[Series]]," ",Table6914[[#This Row],[ClassA]])</f>
        <v>10-56 UNS 2A</v>
      </c>
      <c r="AD42" s="16" t="str">
        <f>CONCATENATE(TEXT(Table6914[[#This Row],[Decimal]],".000"),"-",Table6914[[#This Row],[Pitch]]," ",Table6914[[#This Row],[Series]]," ",Table6914[[#This Row],[ClassA]])</f>
        <v>.190-56 UNS 2A</v>
      </c>
      <c r="AE42" s="16">
        <f t="shared" si="4"/>
        <v>6.9999999999999999E-4</v>
      </c>
      <c r="AF42" s="16">
        <f t="shared" si="5"/>
        <v>0.1893</v>
      </c>
      <c r="AG42" s="16">
        <f t="shared" si="6"/>
        <v>0.1852</v>
      </c>
      <c r="AH42" s="16" t="str">
        <f t="shared" si="7"/>
        <v>—</v>
      </c>
      <c r="AI42" s="16">
        <f t="shared" si="8"/>
        <v>0.1777</v>
      </c>
      <c r="AJ42" s="16">
        <f t="shared" si="9"/>
        <v>0.17519999999999999</v>
      </c>
      <c r="AK42" s="16">
        <f t="shared" si="10"/>
        <v>0.1681</v>
      </c>
      <c r="AL42" s="16" t="str">
        <f t="shared" si="11"/>
        <v>2B</v>
      </c>
      <c r="AM42" s="16">
        <f t="shared" si="12"/>
        <v>0.17100000000000001</v>
      </c>
      <c r="AN42" s="16">
        <f t="shared" si="13"/>
        <v>0.17499999999999999</v>
      </c>
      <c r="AO42" s="16">
        <f t="shared" si="14"/>
        <v>0.1784</v>
      </c>
      <c r="AP42" s="16">
        <f t="shared" si="15"/>
        <v>0.18160000000000001</v>
      </c>
      <c r="AQ42" s="16">
        <f t="shared" si="16"/>
        <v>0.19</v>
      </c>
      <c r="AU42" s="19" t="s">
        <v>984</v>
      </c>
      <c r="AV42" s="79" t="s">
        <v>1033</v>
      </c>
      <c r="AW42" s="77">
        <v>1.875</v>
      </c>
      <c r="AX42" s="78">
        <f>Lookups[[#This Row],[Column3]]</f>
        <v>1.875</v>
      </c>
    </row>
    <row r="43" spans="3:50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17"/>
        <v>12–24</v>
      </c>
      <c r="U43" s="16" t="str">
        <f t="shared" si="0"/>
        <v>UNC</v>
      </c>
      <c r="W43" s="16" t="str">
        <f t="shared" si="1"/>
        <v>12–24</v>
      </c>
      <c r="X43" s="16" t="str">
        <f>VLOOKUP(LEFT(Table6914[[#This Row],[Column1]],FIND("–",Table6914[[#This Row],[Column1]])-1),Lookups[],2,0)</f>
        <v>12</v>
      </c>
      <c r="Y43" s="16" t="str">
        <f>RIGHT(Table6914[[#This Row],[Column1]],LEN(Table6914[[#This Row],[Column1]])-FIND("–",Table6914[[#This Row],[Column1]]))</f>
        <v>24</v>
      </c>
      <c r="Z43" s="78">
        <f>VLOOKUP(LEFT(Table6914[[#This Row],[Column1]],FIND("–",Table6914[[#This Row],[Column1]])-1),Lookups[],4,0)</f>
        <v>0.216</v>
      </c>
      <c r="AA43" s="16" t="str">
        <f t="shared" si="2"/>
        <v>UNC</v>
      </c>
      <c r="AB43" s="16" t="str">
        <f t="shared" si="3"/>
        <v>2A</v>
      </c>
      <c r="AC43" s="16" t="str">
        <f>CONCATENATE(Table6914[[#This Row],[Fraction]],"-",Table6914[[#This Row],[Pitch]]," ",Table6914[[#This Row],[Series]]," ",Table6914[[#This Row],[ClassA]])</f>
        <v>12-24 UNC 2A</v>
      </c>
      <c r="AD43" s="16" t="str">
        <f>CONCATENATE(TEXT(Table6914[[#This Row],[Decimal]],".000"),"-",Table6914[[#This Row],[Pitch]]," ",Table6914[[#This Row],[Series]]," ",Table6914[[#This Row],[ClassA]])</f>
        <v>.216-24 UNC 2A</v>
      </c>
      <c r="AE43" s="16">
        <f t="shared" si="4"/>
        <v>1E-3</v>
      </c>
      <c r="AF43" s="16">
        <f t="shared" si="5"/>
        <v>0.215</v>
      </c>
      <c r="AG43" s="16">
        <f t="shared" si="6"/>
        <v>0.20780000000000001</v>
      </c>
      <c r="AH43" s="16" t="str">
        <f t="shared" si="7"/>
        <v>—</v>
      </c>
      <c r="AI43" s="16">
        <f t="shared" si="8"/>
        <v>0.18790000000000001</v>
      </c>
      <c r="AJ43" s="16">
        <f t="shared" si="9"/>
        <v>0.1845</v>
      </c>
      <c r="AK43" s="16">
        <f t="shared" si="10"/>
        <v>0.16539999999999999</v>
      </c>
      <c r="AL43" s="16" t="str">
        <f t="shared" si="11"/>
        <v>2B</v>
      </c>
      <c r="AM43" s="16">
        <f t="shared" si="12"/>
        <v>0.17100000000000001</v>
      </c>
      <c r="AN43" s="16">
        <f t="shared" si="13"/>
        <v>0.18099999999999999</v>
      </c>
      <c r="AO43" s="16">
        <f t="shared" si="14"/>
        <v>0.18890000000000001</v>
      </c>
      <c r="AP43" s="16">
        <f t="shared" si="15"/>
        <v>0.1933</v>
      </c>
      <c r="AQ43" s="16">
        <f t="shared" si="16"/>
        <v>0.216</v>
      </c>
      <c r="AU43" s="19" t="s">
        <v>985</v>
      </c>
      <c r="AV43" s="79" t="s">
        <v>1034</v>
      </c>
      <c r="AW43" s="77">
        <v>1.9375</v>
      </c>
      <c r="AX43" s="78">
        <f>Lookups[[#This Row],[Column3]]</f>
        <v>1.9375</v>
      </c>
    </row>
    <row r="44" spans="3:50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17"/>
        <v>0</v>
      </c>
      <c r="U44" s="16">
        <f t="shared" si="0"/>
        <v>0</v>
      </c>
      <c r="W44" s="16" t="str">
        <f t="shared" si="1"/>
        <v>12–24</v>
      </c>
      <c r="X44" s="16" t="str">
        <f>VLOOKUP(LEFT(Table6914[[#This Row],[Column1]],FIND("–",Table6914[[#This Row],[Column1]])-1),Lookups[],2,0)</f>
        <v>12</v>
      </c>
      <c r="Y44" s="16" t="str">
        <f>RIGHT(Table6914[[#This Row],[Column1]],LEN(Table6914[[#This Row],[Column1]])-FIND("–",Table6914[[#This Row],[Column1]]))</f>
        <v>24</v>
      </c>
      <c r="Z44" s="78">
        <f>VLOOKUP(LEFT(Table6914[[#This Row],[Column1]],FIND("–",Table6914[[#This Row],[Column1]])-1),Lookups[],4,0)</f>
        <v>0.216</v>
      </c>
      <c r="AA44" s="16" t="str">
        <f t="shared" si="2"/>
        <v>UNC</v>
      </c>
      <c r="AB44" s="16" t="str">
        <f t="shared" si="3"/>
        <v>3A</v>
      </c>
      <c r="AC44" s="16" t="str">
        <f>CONCATENATE(Table6914[[#This Row],[Fraction]],"-",Table6914[[#This Row],[Pitch]]," ",Table6914[[#This Row],[Series]]," ",Table6914[[#This Row],[ClassA]])</f>
        <v>12-24 UNC 3A</v>
      </c>
      <c r="AD44" s="16" t="str">
        <f>CONCATENATE(TEXT(Table6914[[#This Row],[Decimal]],".000"),"-",Table6914[[#This Row],[Pitch]]," ",Table6914[[#This Row],[Series]]," ",Table6914[[#This Row],[ClassA]])</f>
        <v>.216-24 UNC 3A</v>
      </c>
      <c r="AE44" s="16">
        <f t="shared" si="4"/>
        <v>0</v>
      </c>
      <c r="AF44" s="16">
        <f t="shared" si="5"/>
        <v>0.216</v>
      </c>
      <c r="AG44" s="16">
        <f t="shared" si="6"/>
        <v>0.20880000000000001</v>
      </c>
      <c r="AH44" s="16" t="str">
        <f t="shared" si="7"/>
        <v>—</v>
      </c>
      <c r="AI44" s="16">
        <f t="shared" si="8"/>
        <v>0.18890000000000001</v>
      </c>
      <c r="AJ44" s="16">
        <f t="shared" si="9"/>
        <v>0.18629999999999999</v>
      </c>
      <c r="AK44" s="16">
        <f t="shared" si="10"/>
        <v>0.16639999999999999</v>
      </c>
      <c r="AL44" s="16" t="str">
        <f t="shared" si="11"/>
        <v>3B</v>
      </c>
      <c r="AM44" s="16">
        <f t="shared" si="12"/>
        <v>0.17100000000000001</v>
      </c>
      <c r="AN44" s="16">
        <f t="shared" si="13"/>
        <v>0.1807</v>
      </c>
      <c r="AO44" s="16">
        <f t="shared" si="14"/>
        <v>0.18890000000000001</v>
      </c>
      <c r="AP44" s="16">
        <f t="shared" si="15"/>
        <v>0.19220000000000001</v>
      </c>
      <c r="AQ44" s="16">
        <f t="shared" si="16"/>
        <v>0.216</v>
      </c>
      <c r="AU44" s="19" t="s">
        <v>1080</v>
      </c>
      <c r="AV44" s="79" t="s">
        <v>955</v>
      </c>
      <c r="AW44" s="77">
        <v>2</v>
      </c>
      <c r="AX44" s="78">
        <f>Lookups[[#This Row],[Column3]]</f>
        <v>2</v>
      </c>
    </row>
    <row r="45" spans="3:50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17"/>
        <v>12–28</v>
      </c>
      <c r="U45" s="16" t="str">
        <f t="shared" si="0"/>
        <v>UNF</v>
      </c>
      <c r="W45" s="16" t="str">
        <f t="shared" si="1"/>
        <v>12–28</v>
      </c>
      <c r="X45" s="16" t="str">
        <f>VLOOKUP(LEFT(Table6914[[#This Row],[Column1]],FIND("–",Table6914[[#This Row],[Column1]])-1),Lookups[],2,0)</f>
        <v>12</v>
      </c>
      <c r="Y45" s="16" t="str">
        <f>RIGHT(Table6914[[#This Row],[Column1]],LEN(Table6914[[#This Row],[Column1]])-FIND("–",Table6914[[#This Row],[Column1]]))</f>
        <v>28</v>
      </c>
      <c r="Z45" s="78">
        <f>VLOOKUP(LEFT(Table6914[[#This Row],[Column1]],FIND("–",Table6914[[#This Row],[Column1]])-1),Lookups[],4,0)</f>
        <v>0.216</v>
      </c>
      <c r="AA45" s="16" t="str">
        <f t="shared" si="2"/>
        <v>UNF</v>
      </c>
      <c r="AB45" s="16" t="str">
        <f t="shared" si="3"/>
        <v>2A</v>
      </c>
      <c r="AC45" s="16" t="str">
        <f>CONCATENATE(Table6914[[#This Row],[Fraction]],"-",Table6914[[#This Row],[Pitch]]," ",Table6914[[#This Row],[Series]]," ",Table6914[[#This Row],[ClassA]])</f>
        <v>12-28 UNF 2A</v>
      </c>
      <c r="AD45" s="16" t="str">
        <f>CONCATENATE(TEXT(Table6914[[#This Row],[Decimal]],".000"),"-",Table6914[[#This Row],[Pitch]]," ",Table6914[[#This Row],[Series]]," ",Table6914[[#This Row],[ClassA]])</f>
        <v>.216-28 UNF 2A</v>
      </c>
      <c r="AE45" s="16">
        <f t="shared" si="4"/>
        <v>1E-3</v>
      </c>
      <c r="AF45" s="16">
        <f t="shared" si="5"/>
        <v>0.215</v>
      </c>
      <c r="AG45" s="16">
        <f t="shared" si="6"/>
        <v>0.20849999999999999</v>
      </c>
      <c r="AH45" s="16" t="str">
        <f t="shared" si="7"/>
        <v>—</v>
      </c>
      <c r="AI45" s="16">
        <f t="shared" si="8"/>
        <v>0.1918</v>
      </c>
      <c r="AJ45" s="16">
        <f t="shared" si="9"/>
        <v>0.18859999999999999</v>
      </c>
      <c r="AK45" s="16">
        <f t="shared" si="10"/>
        <v>0.1724</v>
      </c>
      <c r="AL45" s="16" t="str">
        <f t="shared" si="11"/>
        <v>2B</v>
      </c>
      <c r="AM45" s="16">
        <f t="shared" si="12"/>
        <v>0.17699999999999999</v>
      </c>
      <c r="AN45" s="16">
        <f t="shared" si="13"/>
        <v>0.186</v>
      </c>
      <c r="AO45" s="16">
        <f t="shared" si="14"/>
        <v>0.1928</v>
      </c>
      <c r="AP45" s="16">
        <f t="shared" si="15"/>
        <v>0.19700000000000001</v>
      </c>
      <c r="AQ45" s="16">
        <f t="shared" si="16"/>
        <v>0.216</v>
      </c>
      <c r="AU45" s="19" t="s">
        <v>986</v>
      </c>
      <c r="AV45" s="79" t="s">
        <v>1035</v>
      </c>
      <c r="AW45" s="77">
        <v>2.0625</v>
      </c>
      <c r="AX45" s="78">
        <f>Lookups[[#This Row],[Column3]]</f>
        <v>2.0625</v>
      </c>
    </row>
    <row r="46" spans="3:50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17"/>
        <v>0</v>
      </c>
      <c r="U46" s="16">
        <f t="shared" si="0"/>
        <v>0</v>
      </c>
      <c r="W46" s="16" t="str">
        <f t="shared" si="1"/>
        <v>12–28</v>
      </c>
      <c r="X46" s="16" t="str">
        <f>VLOOKUP(LEFT(Table6914[[#This Row],[Column1]],FIND("–",Table6914[[#This Row],[Column1]])-1),Lookups[],2,0)</f>
        <v>12</v>
      </c>
      <c r="Y46" s="16" t="str">
        <f>RIGHT(Table6914[[#This Row],[Column1]],LEN(Table6914[[#This Row],[Column1]])-FIND("–",Table6914[[#This Row],[Column1]]))</f>
        <v>28</v>
      </c>
      <c r="Z46" s="78">
        <f>VLOOKUP(LEFT(Table6914[[#This Row],[Column1]],FIND("–",Table6914[[#This Row],[Column1]])-1),Lookups[],4,0)</f>
        <v>0.216</v>
      </c>
      <c r="AA46" s="16" t="str">
        <f t="shared" si="2"/>
        <v>UNF</v>
      </c>
      <c r="AB46" s="16" t="str">
        <f t="shared" si="3"/>
        <v>3A</v>
      </c>
      <c r="AC46" s="16" t="str">
        <f>CONCATENATE(Table6914[[#This Row],[Fraction]],"-",Table6914[[#This Row],[Pitch]]," ",Table6914[[#This Row],[Series]]," ",Table6914[[#This Row],[ClassA]])</f>
        <v>12-28 UNF 3A</v>
      </c>
      <c r="AD46" s="16" t="str">
        <f>CONCATENATE(TEXT(Table6914[[#This Row],[Decimal]],".000"),"-",Table6914[[#This Row],[Pitch]]," ",Table6914[[#This Row],[Series]]," ",Table6914[[#This Row],[ClassA]])</f>
        <v>.216-28 UNF 3A</v>
      </c>
      <c r="AE46" s="16">
        <f t="shared" si="4"/>
        <v>0</v>
      </c>
      <c r="AF46" s="16">
        <f t="shared" si="5"/>
        <v>0.216</v>
      </c>
      <c r="AG46" s="16">
        <f t="shared" si="6"/>
        <v>0.20949999999999999</v>
      </c>
      <c r="AH46" s="16" t="str">
        <f t="shared" si="7"/>
        <v>—</v>
      </c>
      <c r="AI46" s="16">
        <f t="shared" si="8"/>
        <v>0.1928</v>
      </c>
      <c r="AJ46" s="16">
        <f t="shared" si="9"/>
        <v>0.19040000000000001</v>
      </c>
      <c r="AK46" s="16">
        <f t="shared" si="10"/>
        <v>0.1734</v>
      </c>
      <c r="AL46" s="16" t="str">
        <f t="shared" si="11"/>
        <v>3B</v>
      </c>
      <c r="AM46" s="16">
        <f t="shared" si="12"/>
        <v>0.17699999999999999</v>
      </c>
      <c r="AN46" s="16">
        <f t="shared" si="13"/>
        <v>0.1857</v>
      </c>
      <c r="AO46" s="16">
        <f t="shared" si="14"/>
        <v>0.1928</v>
      </c>
      <c r="AP46" s="16">
        <f t="shared" si="15"/>
        <v>0.19589999999999999</v>
      </c>
      <c r="AQ46" s="16">
        <f t="shared" si="16"/>
        <v>0.216</v>
      </c>
      <c r="AU46" s="19" t="s">
        <v>987</v>
      </c>
      <c r="AV46" s="79" t="s">
        <v>1036</v>
      </c>
      <c r="AW46" s="77">
        <v>2.125</v>
      </c>
      <c r="AX46" s="78">
        <f>Lookups[[#This Row],[Column3]]</f>
        <v>2.125</v>
      </c>
    </row>
    <row r="47" spans="3:50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17"/>
        <v>12–32</v>
      </c>
      <c r="U47" s="16" t="str">
        <f t="shared" si="0"/>
        <v>UNEF</v>
      </c>
      <c r="W47" s="16" t="str">
        <f t="shared" si="1"/>
        <v>12–32</v>
      </c>
      <c r="X47" s="16" t="str">
        <f>VLOOKUP(LEFT(Table6914[[#This Row],[Column1]],FIND("–",Table6914[[#This Row],[Column1]])-1),Lookups[],2,0)</f>
        <v>12</v>
      </c>
      <c r="Y47" s="16" t="str">
        <f>RIGHT(Table6914[[#This Row],[Column1]],LEN(Table6914[[#This Row],[Column1]])-FIND("–",Table6914[[#This Row],[Column1]]))</f>
        <v>32</v>
      </c>
      <c r="Z47" s="78">
        <f>VLOOKUP(LEFT(Table6914[[#This Row],[Column1]],FIND("–",Table6914[[#This Row],[Column1]])-1),Lookups[],4,0)</f>
        <v>0.216</v>
      </c>
      <c r="AA47" s="16" t="str">
        <f t="shared" si="2"/>
        <v>UNEF</v>
      </c>
      <c r="AB47" s="16" t="str">
        <f t="shared" si="3"/>
        <v>2A</v>
      </c>
      <c r="AC47" s="16" t="str">
        <f>CONCATENATE(Table6914[[#This Row],[Fraction]],"-",Table6914[[#This Row],[Pitch]]," ",Table6914[[#This Row],[Series]]," ",Table6914[[#This Row],[ClassA]])</f>
        <v>12-32 UNEF 2A</v>
      </c>
      <c r="AD47" s="16" t="str">
        <f>CONCATENATE(TEXT(Table6914[[#This Row],[Decimal]],".000"),"-",Table6914[[#This Row],[Pitch]]," ",Table6914[[#This Row],[Series]]," ",Table6914[[#This Row],[ClassA]])</f>
        <v>.216-32 UNEF 2A</v>
      </c>
      <c r="AE47" s="16">
        <f t="shared" si="4"/>
        <v>8.9999999999999998E-4</v>
      </c>
      <c r="AF47" s="16">
        <f t="shared" si="5"/>
        <v>0.21510000000000001</v>
      </c>
      <c r="AG47" s="16">
        <f t="shared" si="6"/>
        <v>0.20910000000000001</v>
      </c>
      <c r="AH47" s="16" t="str">
        <f t="shared" si="7"/>
        <v>—</v>
      </c>
      <c r="AI47" s="16">
        <f t="shared" si="8"/>
        <v>0.1948</v>
      </c>
      <c r="AJ47" s="16">
        <f t="shared" si="9"/>
        <v>0.19170000000000001</v>
      </c>
      <c r="AK47" s="16">
        <f t="shared" si="10"/>
        <v>0.1779</v>
      </c>
      <c r="AL47" s="16" t="str">
        <f t="shared" si="11"/>
        <v>2B</v>
      </c>
      <c r="AM47" s="16">
        <f t="shared" si="12"/>
        <v>0.182</v>
      </c>
      <c r="AN47" s="16">
        <f t="shared" si="13"/>
        <v>0.19</v>
      </c>
      <c r="AO47" s="16">
        <f t="shared" si="14"/>
        <v>0.19570000000000001</v>
      </c>
      <c r="AP47" s="16">
        <f t="shared" si="15"/>
        <v>0.19980000000000001</v>
      </c>
      <c r="AQ47" s="16">
        <f t="shared" si="16"/>
        <v>0.216</v>
      </c>
      <c r="AU47" s="19" t="s">
        <v>988</v>
      </c>
      <c r="AV47" s="79" t="s">
        <v>1037</v>
      </c>
      <c r="AW47" s="77">
        <v>2.1875</v>
      </c>
      <c r="AX47" s="78">
        <f>Lookups[[#This Row],[Column3]]</f>
        <v>2.1875</v>
      </c>
    </row>
    <row r="48" spans="3:50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17"/>
        <v>0</v>
      </c>
      <c r="U48" s="16">
        <f t="shared" si="0"/>
        <v>0</v>
      </c>
      <c r="W48" s="16" t="str">
        <f t="shared" si="1"/>
        <v>12–32</v>
      </c>
      <c r="X48" s="16" t="str">
        <f>VLOOKUP(LEFT(Table6914[[#This Row],[Column1]],FIND("–",Table6914[[#This Row],[Column1]])-1),Lookups[],2,0)</f>
        <v>12</v>
      </c>
      <c r="Y48" s="16" t="str">
        <f>RIGHT(Table6914[[#This Row],[Column1]],LEN(Table6914[[#This Row],[Column1]])-FIND("–",Table6914[[#This Row],[Column1]]))</f>
        <v>32</v>
      </c>
      <c r="Z48" s="78">
        <f>VLOOKUP(LEFT(Table6914[[#This Row],[Column1]],FIND("–",Table6914[[#This Row],[Column1]])-1),Lookups[],4,0)</f>
        <v>0.216</v>
      </c>
      <c r="AA48" s="16" t="str">
        <f t="shared" si="2"/>
        <v>UNEF</v>
      </c>
      <c r="AB48" s="16" t="str">
        <f t="shared" si="3"/>
        <v>3A</v>
      </c>
      <c r="AC48" s="16" t="str">
        <f>CONCATENATE(Table6914[[#This Row],[Fraction]],"-",Table6914[[#This Row],[Pitch]]," ",Table6914[[#This Row],[Series]]," ",Table6914[[#This Row],[ClassA]])</f>
        <v>12-32 UNEF 3A</v>
      </c>
      <c r="AD48" s="16" t="str">
        <f>CONCATENATE(TEXT(Table6914[[#This Row],[Decimal]],".000"),"-",Table6914[[#This Row],[Pitch]]," ",Table6914[[#This Row],[Series]]," ",Table6914[[#This Row],[ClassA]])</f>
        <v>.216-32 UNEF 3A</v>
      </c>
      <c r="AE48" s="16">
        <f t="shared" si="4"/>
        <v>0</v>
      </c>
      <c r="AF48" s="16">
        <f t="shared" si="5"/>
        <v>0.216</v>
      </c>
      <c r="AG48" s="16">
        <f t="shared" si="6"/>
        <v>0.21</v>
      </c>
      <c r="AH48" s="16" t="str">
        <f t="shared" si="7"/>
        <v>—</v>
      </c>
      <c r="AI48" s="16">
        <f t="shared" si="8"/>
        <v>0.19570000000000001</v>
      </c>
      <c r="AJ48" s="16">
        <f t="shared" si="9"/>
        <v>0.1933</v>
      </c>
      <c r="AK48" s="16">
        <f t="shared" si="10"/>
        <v>0.17879999999999999</v>
      </c>
      <c r="AL48" s="16" t="str">
        <f t="shared" si="11"/>
        <v>3B</v>
      </c>
      <c r="AM48" s="16">
        <f t="shared" si="12"/>
        <v>0.182</v>
      </c>
      <c r="AN48" s="16">
        <f t="shared" si="13"/>
        <v>0.1895</v>
      </c>
      <c r="AO48" s="16">
        <f t="shared" si="14"/>
        <v>0.19570000000000001</v>
      </c>
      <c r="AP48" s="16">
        <f t="shared" si="15"/>
        <v>0.1988</v>
      </c>
      <c r="AQ48" s="16">
        <f t="shared" si="16"/>
        <v>0.216</v>
      </c>
      <c r="AU48" s="19" t="s">
        <v>989</v>
      </c>
      <c r="AV48" s="79" t="s">
        <v>1038</v>
      </c>
      <c r="AW48" s="77">
        <v>2.25</v>
      </c>
      <c r="AX48" s="78">
        <f>Lookups[[#This Row],[Column3]]</f>
        <v>2.25</v>
      </c>
    </row>
    <row r="49" spans="3:50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17"/>
        <v>12–36</v>
      </c>
      <c r="U49" s="16" t="str">
        <f t="shared" si="0"/>
        <v>UNS</v>
      </c>
      <c r="W49" s="16" t="str">
        <f t="shared" si="1"/>
        <v>12–36</v>
      </c>
      <c r="X49" s="16" t="str">
        <f>VLOOKUP(LEFT(Table6914[[#This Row],[Column1]],FIND("–",Table6914[[#This Row],[Column1]])-1),Lookups[],2,0)</f>
        <v>12</v>
      </c>
      <c r="Y49" s="16" t="str">
        <f>RIGHT(Table6914[[#This Row],[Column1]],LEN(Table6914[[#This Row],[Column1]])-FIND("–",Table6914[[#This Row],[Column1]]))</f>
        <v>36</v>
      </c>
      <c r="Z49" s="78">
        <f>VLOOKUP(LEFT(Table6914[[#This Row],[Column1]],FIND("–",Table6914[[#This Row],[Column1]])-1),Lookups[],4,0)</f>
        <v>0.216</v>
      </c>
      <c r="AA49" s="16" t="str">
        <f t="shared" si="2"/>
        <v>UNS</v>
      </c>
      <c r="AB49" s="16" t="str">
        <f t="shared" si="3"/>
        <v>2A</v>
      </c>
      <c r="AC49" s="16" t="str">
        <f>CONCATENATE(Table6914[[#This Row],[Fraction]],"-",Table6914[[#This Row],[Pitch]]," ",Table6914[[#This Row],[Series]]," ",Table6914[[#This Row],[ClassA]])</f>
        <v>12-36 UNS 2A</v>
      </c>
      <c r="AD49" s="16" t="str">
        <f>CONCATENATE(TEXT(Table6914[[#This Row],[Decimal]],".000"),"-",Table6914[[#This Row],[Pitch]]," ",Table6914[[#This Row],[Series]]," ",Table6914[[#This Row],[ClassA]])</f>
        <v>.216-36 UNS 2A</v>
      </c>
      <c r="AE49" s="16">
        <f t="shared" si="4"/>
        <v>8.9999999999999998E-4</v>
      </c>
      <c r="AF49" s="16">
        <f t="shared" si="5"/>
        <v>0.21510000000000001</v>
      </c>
      <c r="AG49" s="16">
        <f t="shared" si="6"/>
        <v>0.20960000000000001</v>
      </c>
      <c r="AH49" s="16" t="str">
        <f t="shared" si="7"/>
        <v>—</v>
      </c>
      <c r="AI49" s="16">
        <f t="shared" si="8"/>
        <v>0.1971</v>
      </c>
      <c r="AJ49" s="16">
        <f t="shared" si="9"/>
        <v>0.19409999999999999</v>
      </c>
      <c r="AK49" s="16">
        <f t="shared" si="10"/>
        <v>0.18210000000000001</v>
      </c>
      <c r="AL49" s="16" t="str">
        <f t="shared" si="11"/>
        <v>2B</v>
      </c>
      <c r="AM49" s="16">
        <f t="shared" si="12"/>
        <v>0.186</v>
      </c>
      <c r="AN49" s="16">
        <f t="shared" si="13"/>
        <v>0.192</v>
      </c>
      <c r="AO49" s="16">
        <f t="shared" si="14"/>
        <v>0.19800000000000001</v>
      </c>
      <c r="AP49" s="16">
        <f t="shared" si="15"/>
        <v>0.2019</v>
      </c>
      <c r="AQ49" s="16">
        <f t="shared" si="16"/>
        <v>0.216</v>
      </c>
      <c r="AU49" s="19" t="s">
        <v>990</v>
      </c>
      <c r="AV49" s="79" t="s">
        <v>1039</v>
      </c>
      <c r="AW49" s="77">
        <v>2.3125</v>
      </c>
      <c r="AX49" s="78">
        <f>Lookups[[#This Row],[Column3]]</f>
        <v>2.3125</v>
      </c>
    </row>
    <row r="50" spans="3:50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17"/>
        <v>12–40</v>
      </c>
      <c r="U50" s="16" t="str">
        <f t="shared" si="0"/>
        <v>UNS</v>
      </c>
      <c r="W50" s="16" t="str">
        <f t="shared" si="1"/>
        <v>12–40</v>
      </c>
      <c r="X50" s="16" t="str">
        <f>VLOOKUP(LEFT(Table6914[[#This Row],[Column1]],FIND("–",Table6914[[#This Row],[Column1]])-1),Lookups[],2,0)</f>
        <v>12</v>
      </c>
      <c r="Y50" s="16" t="str">
        <f>RIGHT(Table6914[[#This Row],[Column1]],LEN(Table6914[[#This Row],[Column1]])-FIND("–",Table6914[[#This Row],[Column1]]))</f>
        <v>40</v>
      </c>
      <c r="Z50" s="78">
        <f>VLOOKUP(LEFT(Table6914[[#This Row],[Column1]],FIND("–",Table6914[[#This Row],[Column1]])-1),Lookups[],4,0)</f>
        <v>0.216</v>
      </c>
      <c r="AA50" s="16" t="str">
        <f t="shared" si="2"/>
        <v>UNS</v>
      </c>
      <c r="AB50" s="16" t="str">
        <f t="shared" si="3"/>
        <v>2A</v>
      </c>
      <c r="AC50" s="16" t="str">
        <f>CONCATENATE(Table6914[[#This Row],[Fraction]],"-",Table6914[[#This Row],[Pitch]]," ",Table6914[[#This Row],[Series]]," ",Table6914[[#This Row],[ClassA]])</f>
        <v>12-40 UNS 2A</v>
      </c>
      <c r="AD50" s="16" t="str">
        <f>CONCATENATE(TEXT(Table6914[[#This Row],[Decimal]],".000"),"-",Table6914[[#This Row],[Pitch]]," ",Table6914[[#This Row],[Series]]," ",Table6914[[#This Row],[ClassA]])</f>
        <v>.216-40 UNS 2A</v>
      </c>
      <c r="AE50" s="16">
        <f t="shared" si="4"/>
        <v>8.9999999999999998E-4</v>
      </c>
      <c r="AF50" s="16">
        <f t="shared" si="5"/>
        <v>0.21510000000000001</v>
      </c>
      <c r="AG50" s="16">
        <f t="shared" si="6"/>
        <v>0.21</v>
      </c>
      <c r="AH50" s="16" t="str">
        <f t="shared" si="7"/>
        <v>—</v>
      </c>
      <c r="AI50" s="16">
        <f t="shared" si="8"/>
        <v>0.19889999999999999</v>
      </c>
      <c r="AJ50" s="16">
        <f t="shared" si="9"/>
        <v>0.19600000000000001</v>
      </c>
      <c r="AK50" s="16">
        <f t="shared" si="10"/>
        <v>0.1835</v>
      </c>
      <c r="AL50" s="16" t="str">
        <f t="shared" si="11"/>
        <v>2B</v>
      </c>
      <c r="AM50" s="16">
        <f t="shared" si="12"/>
        <v>0.189</v>
      </c>
      <c r="AN50" s="16">
        <f t="shared" si="13"/>
        <v>0.19500000000000001</v>
      </c>
      <c r="AO50" s="16">
        <f t="shared" si="14"/>
        <v>0.19980000000000001</v>
      </c>
      <c r="AP50" s="16">
        <f t="shared" si="15"/>
        <v>0.20349999999999999</v>
      </c>
      <c r="AQ50" s="16">
        <f t="shared" si="16"/>
        <v>0.216</v>
      </c>
      <c r="AU50" s="19" t="s">
        <v>991</v>
      </c>
      <c r="AV50" s="79" t="s">
        <v>1040</v>
      </c>
      <c r="AW50" s="77">
        <v>2.375</v>
      </c>
      <c r="AX50" s="78">
        <f>Lookups[[#This Row],[Column3]]</f>
        <v>2.375</v>
      </c>
    </row>
    <row r="51" spans="3:50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17"/>
        <v>12–48</v>
      </c>
      <c r="U51" s="16" t="str">
        <f t="shared" si="0"/>
        <v>UNS</v>
      </c>
      <c r="W51" s="16" t="str">
        <f t="shared" si="1"/>
        <v>12–48</v>
      </c>
      <c r="X51" s="16" t="str">
        <f>VLOOKUP(LEFT(Table6914[[#This Row],[Column1]],FIND("–",Table6914[[#This Row],[Column1]])-1),Lookups[],2,0)</f>
        <v>12</v>
      </c>
      <c r="Y51" s="16" t="str">
        <f>RIGHT(Table6914[[#This Row],[Column1]],LEN(Table6914[[#This Row],[Column1]])-FIND("–",Table6914[[#This Row],[Column1]]))</f>
        <v>48</v>
      </c>
      <c r="Z51" s="78">
        <f>VLOOKUP(LEFT(Table6914[[#This Row],[Column1]],FIND("–",Table6914[[#This Row],[Column1]])-1),Lookups[],4,0)</f>
        <v>0.216</v>
      </c>
      <c r="AA51" s="16" t="str">
        <f t="shared" si="2"/>
        <v>UNS</v>
      </c>
      <c r="AB51" s="16" t="str">
        <f t="shared" si="3"/>
        <v>2A</v>
      </c>
      <c r="AC51" s="16" t="str">
        <f>CONCATENATE(Table6914[[#This Row],[Fraction]],"-",Table6914[[#This Row],[Pitch]]," ",Table6914[[#This Row],[Series]]," ",Table6914[[#This Row],[ClassA]])</f>
        <v>12-48 UNS 2A</v>
      </c>
      <c r="AD51" s="16" t="str">
        <f>CONCATENATE(TEXT(Table6914[[#This Row],[Decimal]],".000"),"-",Table6914[[#This Row],[Pitch]]," ",Table6914[[#This Row],[Series]]," ",Table6914[[#This Row],[ClassA]])</f>
        <v>.216-48 UNS 2A</v>
      </c>
      <c r="AE51" s="16">
        <f t="shared" si="4"/>
        <v>8.0000000000000004E-4</v>
      </c>
      <c r="AF51" s="16">
        <f t="shared" si="5"/>
        <v>0.2152</v>
      </c>
      <c r="AG51" s="16">
        <f t="shared" si="6"/>
        <v>0.2107</v>
      </c>
      <c r="AH51" s="16" t="str">
        <f t="shared" si="7"/>
        <v>—</v>
      </c>
      <c r="AI51" s="16">
        <f t="shared" si="8"/>
        <v>0.20169999999999999</v>
      </c>
      <c r="AJ51" s="16">
        <f t="shared" si="9"/>
        <v>0.1991</v>
      </c>
      <c r="AK51" s="16">
        <f t="shared" si="10"/>
        <v>0.19040000000000001</v>
      </c>
      <c r="AL51" s="16" t="str">
        <f t="shared" si="11"/>
        <v>2B</v>
      </c>
      <c r="AM51" s="16">
        <f t="shared" si="12"/>
        <v>0.193</v>
      </c>
      <c r="AN51" s="16">
        <f t="shared" si="13"/>
        <v>0.19800000000000001</v>
      </c>
      <c r="AO51" s="16">
        <f t="shared" si="14"/>
        <v>0.20250000000000001</v>
      </c>
      <c r="AP51" s="16">
        <f t="shared" si="15"/>
        <v>0.2059</v>
      </c>
      <c r="AQ51" s="16">
        <f t="shared" si="16"/>
        <v>0.216</v>
      </c>
      <c r="AU51" s="19" t="s">
        <v>992</v>
      </c>
      <c r="AV51" s="79" t="s">
        <v>1041</v>
      </c>
      <c r="AW51" s="77">
        <v>2.4375</v>
      </c>
      <c r="AX51" s="78">
        <f>Lookups[[#This Row],[Column3]]</f>
        <v>2.4375</v>
      </c>
    </row>
    <row r="52" spans="3:50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17"/>
        <v>12–56</v>
      </c>
      <c r="U52" s="16" t="str">
        <f t="shared" si="0"/>
        <v>UNS</v>
      </c>
      <c r="W52" s="16" t="str">
        <f t="shared" si="1"/>
        <v>12–56</v>
      </c>
      <c r="X52" s="16" t="str">
        <f>VLOOKUP(LEFT(Table6914[[#This Row],[Column1]],FIND("–",Table6914[[#This Row],[Column1]])-1),Lookups[],2,0)</f>
        <v>12</v>
      </c>
      <c r="Y52" s="16" t="str">
        <f>RIGHT(Table6914[[#This Row],[Column1]],LEN(Table6914[[#This Row],[Column1]])-FIND("–",Table6914[[#This Row],[Column1]]))</f>
        <v>56</v>
      </c>
      <c r="Z52" s="78">
        <f>VLOOKUP(LEFT(Table6914[[#This Row],[Column1]],FIND("–",Table6914[[#This Row],[Column1]])-1),Lookups[],4,0)</f>
        <v>0.216</v>
      </c>
      <c r="AA52" s="16" t="str">
        <f t="shared" si="2"/>
        <v>UNS</v>
      </c>
      <c r="AB52" s="16" t="str">
        <f t="shared" si="3"/>
        <v>2A</v>
      </c>
      <c r="AC52" s="16" t="str">
        <f>CONCATENATE(Table6914[[#This Row],[Fraction]],"-",Table6914[[#This Row],[Pitch]]," ",Table6914[[#This Row],[Series]]," ",Table6914[[#This Row],[ClassA]])</f>
        <v>12-56 UNS 2A</v>
      </c>
      <c r="AD52" s="16" t="str">
        <f>CONCATENATE(TEXT(Table6914[[#This Row],[Decimal]],".000"),"-",Table6914[[#This Row],[Pitch]]," ",Table6914[[#This Row],[Series]]," ",Table6914[[#This Row],[ClassA]])</f>
        <v>.216-56 UNS 2A</v>
      </c>
      <c r="AE52" s="16">
        <f t="shared" si="4"/>
        <v>6.9999999999999999E-4</v>
      </c>
      <c r="AF52" s="16">
        <f t="shared" si="5"/>
        <v>0.21529999999999999</v>
      </c>
      <c r="AG52" s="16">
        <f t="shared" si="6"/>
        <v>0.2112</v>
      </c>
      <c r="AH52" s="16" t="str">
        <f t="shared" si="7"/>
        <v>—</v>
      </c>
      <c r="AI52" s="16">
        <f t="shared" si="8"/>
        <v>0.20369999999999999</v>
      </c>
      <c r="AJ52" s="16">
        <f t="shared" si="9"/>
        <v>0.20119999999999999</v>
      </c>
      <c r="AK52" s="16">
        <f t="shared" si="10"/>
        <v>0.19409999999999999</v>
      </c>
      <c r="AL52" s="16" t="str">
        <f t="shared" si="11"/>
        <v>2B</v>
      </c>
      <c r="AM52" s="16">
        <f t="shared" si="12"/>
        <v>0.19700000000000001</v>
      </c>
      <c r="AN52" s="16">
        <f t="shared" si="13"/>
        <v>0.20100000000000001</v>
      </c>
      <c r="AO52" s="16">
        <f t="shared" si="14"/>
        <v>0.2044</v>
      </c>
      <c r="AP52" s="16">
        <f t="shared" si="15"/>
        <v>0.20760000000000001</v>
      </c>
      <c r="AQ52" s="16">
        <f t="shared" si="16"/>
        <v>0.216</v>
      </c>
      <c r="AU52" s="19" t="s">
        <v>993</v>
      </c>
      <c r="AV52" s="79" t="s">
        <v>1042</v>
      </c>
      <c r="AW52" s="77">
        <v>2.5</v>
      </c>
      <c r="AX52" s="78">
        <f>Lookups[[#This Row],[Column3]]</f>
        <v>2.5</v>
      </c>
    </row>
    <row r="53" spans="3:50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17"/>
        <v>1⁄4–20</v>
      </c>
      <c r="U53" s="16" t="str">
        <f t="shared" si="0"/>
        <v>UNC</v>
      </c>
      <c r="W53" s="16" t="str">
        <f t="shared" si="1"/>
        <v>1⁄4–20</v>
      </c>
      <c r="X53" s="16" t="str">
        <f>VLOOKUP(LEFT(Table6914[[#This Row],[Column1]],FIND("–",Table6914[[#This Row],[Column1]])-1),Lookups[],2,0)</f>
        <v>1/4</v>
      </c>
      <c r="Y53" s="16" t="str">
        <f>RIGHT(Table6914[[#This Row],[Column1]],LEN(Table6914[[#This Row],[Column1]])-FIND("–",Table6914[[#This Row],[Column1]]))</f>
        <v>20</v>
      </c>
      <c r="Z53" s="78">
        <f>VLOOKUP(LEFT(Table6914[[#This Row],[Column1]],FIND("–",Table6914[[#This Row],[Column1]])-1),Lookups[],4,0)</f>
        <v>0.25</v>
      </c>
      <c r="AA53" s="16" t="str">
        <f t="shared" si="2"/>
        <v>UNC</v>
      </c>
      <c r="AB53" s="16" t="str">
        <f t="shared" si="3"/>
        <v>1A</v>
      </c>
      <c r="AC53" s="16" t="str">
        <f>CONCATENATE(Table6914[[#This Row],[Fraction]],"-",Table6914[[#This Row],[Pitch]]," ",Table6914[[#This Row],[Series]]," ",Table6914[[#This Row],[ClassA]])</f>
        <v>1/4-20 UNC 1A</v>
      </c>
      <c r="AD53" s="16" t="str">
        <f>CONCATENATE(TEXT(Table6914[[#This Row],[Decimal]],".000"),"-",Table6914[[#This Row],[Pitch]]," ",Table6914[[#This Row],[Series]]," ",Table6914[[#This Row],[ClassA]])</f>
        <v>.250-20 UNC 1A</v>
      </c>
      <c r="AE53" s="16">
        <f t="shared" si="4"/>
        <v>1.1000000000000001E-3</v>
      </c>
      <c r="AF53" s="16">
        <f t="shared" si="5"/>
        <v>0.24890000000000001</v>
      </c>
      <c r="AG53" s="16">
        <f t="shared" si="6"/>
        <v>0.23669999999999999</v>
      </c>
      <c r="AH53" s="16" t="str">
        <f t="shared" si="7"/>
        <v>—</v>
      </c>
      <c r="AI53" s="16">
        <f t="shared" si="8"/>
        <v>0.21640000000000001</v>
      </c>
      <c r="AJ53" s="16">
        <f t="shared" si="9"/>
        <v>0.21079999999999999</v>
      </c>
      <c r="AK53" s="16">
        <f t="shared" si="10"/>
        <v>0.18940000000000001</v>
      </c>
      <c r="AL53" s="16" t="str">
        <f t="shared" si="11"/>
        <v>1B</v>
      </c>
      <c r="AM53" s="16">
        <f t="shared" si="12"/>
        <v>0.19600000000000001</v>
      </c>
      <c r="AN53" s="16">
        <f t="shared" si="13"/>
        <v>0.20699999999999999</v>
      </c>
      <c r="AO53" s="16">
        <f t="shared" si="14"/>
        <v>0.2175</v>
      </c>
      <c r="AP53" s="16">
        <f t="shared" si="15"/>
        <v>0.2248</v>
      </c>
      <c r="AQ53" s="16">
        <f t="shared" si="16"/>
        <v>0.25</v>
      </c>
      <c r="AU53" s="19" t="s">
        <v>994</v>
      </c>
      <c r="AV53" s="79" t="s">
        <v>1043</v>
      </c>
      <c r="AW53" s="77">
        <v>2.625</v>
      </c>
      <c r="AX53" s="78">
        <f>Lookups[[#This Row],[Column3]]</f>
        <v>2.625</v>
      </c>
    </row>
    <row r="54" spans="3:50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17"/>
        <v>0</v>
      </c>
      <c r="U54" s="16">
        <f t="shared" si="0"/>
        <v>0</v>
      </c>
      <c r="W54" s="16" t="str">
        <f t="shared" si="1"/>
        <v>1⁄4–20</v>
      </c>
      <c r="X54" s="16" t="str">
        <f>VLOOKUP(LEFT(Table6914[[#This Row],[Column1]],FIND("–",Table6914[[#This Row],[Column1]])-1),Lookups[],2,0)</f>
        <v>1/4</v>
      </c>
      <c r="Y54" s="16" t="str">
        <f>RIGHT(Table6914[[#This Row],[Column1]],LEN(Table6914[[#This Row],[Column1]])-FIND("–",Table6914[[#This Row],[Column1]]))</f>
        <v>20</v>
      </c>
      <c r="Z54" s="78">
        <f>VLOOKUP(LEFT(Table6914[[#This Row],[Column1]],FIND("–",Table6914[[#This Row],[Column1]])-1),Lookups[],4,0)</f>
        <v>0.25</v>
      </c>
      <c r="AA54" s="16" t="str">
        <f t="shared" si="2"/>
        <v>UNC</v>
      </c>
      <c r="AB54" s="16" t="str">
        <f t="shared" si="3"/>
        <v>2A</v>
      </c>
      <c r="AC54" s="16" t="str">
        <f>CONCATENATE(Table6914[[#This Row],[Fraction]],"-",Table6914[[#This Row],[Pitch]]," ",Table6914[[#This Row],[Series]]," ",Table6914[[#This Row],[ClassA]])</f>
        <v>1/4-20 UNC 2A</v>
      </c>
      <c r="AD54" s="16" t="str">
        <f>CONCATENATE(TEXT(Table6914[[#This Row],[Decimal]],".000"),"-",Table6914[[#This Row],[Pitch]]," ",Table6914[[#This Row],[Series]]," ",Table6914[[#This Row],[ClassA]])</f>
        <v>.250-20 UNC 2A</v>
      </c>
      <c r="AE54" s="16">
        <f t="shared" si="4"/>
        <v>1.1000000000000001E-3</v>
      </c>
      <c r="AF54" s="16">
        <f t="shared" si="5"/>
        <v>0.24890000000000001</v>
      </c>
      <c r="AG54" s="16">
        <f t="shared" si="6"/>
        <v>0.24079999999999999</v>
      </c>
      <c r="AH54" s="16">
        <f t="shared" si="7"/>
        <v>0.23669999999999999</v>
      </c>
      <c r="AI54" s="16">
        <f t="shared" si="8"/>
        <v>0.21640000000000001</v>
      </c>
      <c r="AJ54" s="16">
        <f t="shared" si="9"/>
        <v>0.2127</v>
      </c>
      <c r="AK54" s="16">
        <f t="shared" si="10"/>
        <v>0.18940000000000001</v>
      </c>
      <c r="AL54" s="16" t="str">
        <f t="shared" si="11"/>
        <v>2B</v>
      </c>
      <c r="AM54" s="16">
        <f t="shared" si="12"/>
        <v>0.19600000000000001</v>
      </c>
      <c r="AN54" s="16">
        <f t="shared" si="13"/>
        <v>0.20699999999999999</v>
      </c>
      <c r="AO54" s="16">
        <f t="shared" si="14"/>
        <v>0.2175</v>
      </c>
      <c r="AP54" s="16">
        <f t="shared" si="15"/>
        <v>0.22239999999999999</v>
      </c>
      <c r="AQ54" s="16">
        <f t="shared" si="16"/>
        <v>0.25</v>
      </c>
      <c r="AU54" s="19" t="s">
        <v>995</v>
      </c>
      <c r="AV54" s="79" t="s">
        <v>1044</v>
      </c>
      <c r="AW54" s="77">
        <v>2.75</v>
      </c>
      <c r="AX54" s="78">
        <f>Lookups[[#This Row],[Column3]]</f>
        <v>2.75</v>
      </c>
    </row>
    <row r="55" spans="3:50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17"/>
        <v>0</v>
      </c>
      <c r="U55" s="16">
        <f t="shared" si="0"/>
        <v>0</v>
      </c>
      <c r="W55" s="16" t="str">
        <f t="shared" si="1"/>
        <v>1⁄4–20</v>
      </c>
      <c r="X55" s="16" t="str">
        <f>VLOOKUP(LEFT(Table6914[[#This Row],[Column1]],FIND("–",Table6914[[#This Row],[Column1]])-1),Lookups[],2,0)</f>
        <v>1/4</v>
      </c>
      <c r="Y55" s="16" t="str">
        <f>RIGHT(Table6914[[#This Row],[Column1]],LEN(Table6914[[#This Row],[Column1]])-FIND("–",Table6914[[#This Row],[Column1]]))</f>
        <v>20</v>
      </c>
      <c r="Z55" s="78">
        <f>VLOOKUP(LEFT(Table6914[[#This Row],[Column1]],FIND("–",Table6914[[#This Row],[Column1]])-1),Lookups[],4,0)</f>
        <v>0.25</v>
      </c>
      <c r="AA55" s="16" t="str">
        <f t="shared" si="2"/>
        <v>UNC</v>
      </c>
      <c r="AB55" s="16" t="str">
        <f t="shared" si="3"/>
        <v>3A</v>
      </c>
      <c r="AC55" s="16" t="str">
        <f>CONCATENATE(Table6914[[#This Row],[Fraction]],"-",Table6914[[#This Row],[Pitch]]," ",Table6914[[#This Row],[Series]]," ",Table6914[[#This Row],[ClassA]])</f>
        <v>1/4-20 UNC 3A</v>
      </c>
      <c r="AD55" s="16" t="str">
        <f>CONCATENATE(TEXT(Table6914[[#This Row],[Decimal]],".000"),"-",Table6914[[#This Row],[Pitch]]," ",Table6914[[#This Row],[Series]]," ",Table6914[[#This Row],[ClassA]])</f>
        <v>.250-20 UNC 3A</v>
      </c>
      <c r="AE55" s="16">
        <f t="shared" si="4"/>
        <v>0</v>
      </c>
      <c r="AF55" s="16">
        <f t="shared" si="5"/>
        <v>0.25</v>
      </c>
      <c r="AG55" s="16">
        <f t="shared" si="6"/>
        <v>0.2419</v>
      </c>
      <c r="AH55" s="16" t="str">
        <f t="shared" si="7"/>
        <v>—</v>
      </c>
      <c r="AI55" s="16">
        <f t="shared" si="8"/>
        <v>0.2175</v>
      </c>
      <c r="AJ55" s="16">
        <f t="shared" si="9"/>
        <v>0.2147</v>
      </c>
      <c r="AK55" s="16">
        <f t="shared" si="10"/>
        <v>0.1905</v>
      </c>
      <c r="AL55" s="16" t="str">
        <f t="shared" si="11"/>
        <v>3B</v>
      </c>
      <c r="AM55" s="16">
        <f t="shared" si="12"/>
        <v>0.19600000000000001</v>
      </c>
      <c r="AN55" s="16">
        <f t="shared" si="13"/>
        <v>0.20669999999999999</v>
      </c>
      <c r="AO55" s="16">
        <f t="shared" si="14"/>
        <v>0.2175</v>
      </c>
      <c r="AP55" s="16">
        <f t="shared" si="15"/>
        <v>0.22109999999999999</v>
      </c>
      <c r="AQ55" s="16">
        <f t="shared" si="16"/>
        <v>0.25</v>
      </c>
      <c r="AU55" s="19" t="s">
        <v>996</v>
      </c>
      <c r="AV55" s="79" t="s">
        <v>1045</v>
      </c>
      <c r="AW55" s="77">
        <v>2.875</v>
      </c>
      <c r="AX55" s="78">
        <f>Lookups[[#This Row],[Column3]]</f>
        <v>2.875</v>
      </c>
    </row>
    <row r="56" spans="3:50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17"/>
        <v>1⁄4–24</v>
      </c>
      <c r="U56" s="16" t="str">
        <f t="shared" si="0"/>
        <v>UNS</v>
      </c>
      <c r="W56" s="16" t="str">
        <f t="shared" si="1"/>
        <v>1⁄4–24</v>
      </c>
      <c r="X56" s="16" t="str">
        <f>VLOOKUP(LEFT(Table6914[[#This Row],[Column1]],FIND("–",Table6914[[#This Row],[Column1]])-1),Lookups[],2,0)</f>
        <v>1/4</v>
      </c>
      <c r="Y56" s="16" t="str">
        <f>RIGHT(Table6914[[#This Row],[Column1]],LEN(Table6914[[#This Row],[Column1]])-FIND("–",Table6914[[#This Row],[Column1]]))</f>
        <v>24</v>
      </c>
      <c r="Z56" s="78">
        <f>VLOOKUP(LEFT(Table6914[[#This Row],[Column1]],FIND("–",Table6914[[#This Row],[Column1]])-1),Lookups[],4,0)</f>
        <v>0.25</v>
      </c>
      <c r="AA56" s="16" t="str">
        <f t="shared" si="2"/>
        <v>UNS</v>
      </c>
      <c r="AB56" s="16" t="str">
        <f t="shared" si="3"/>
        <v>2A</v>
      </c>
      <c r="AC56" s="16" t="str">
        <f>CONCATENATE(Table6914[[#This Row],[Fraction]],"-",Table6914[[#This Row],[Pitch]]," ",Table6914[[#This Row],[Series]]," ",Table6914[[#This Row],[ClassA]])</f>
        <v>1/4-24 UNS 2A</v>
      </c>
      <c r="AD56" s="16" t="str">
        <f>CONCATENATE(TEXT(Table6914[[#This Row],[Decimal]],".000"),"-",Table6914[[#This Row],[Pitch]]," ",Table6914[[#This Row],[Series]]," ",Table6914[[#This Row],[ClassA]])</f>
        <v>.250-24 UNS 2A</v>
      </c>
      <c r="AE56" s="16">
        <f t="shared" si="4"/>
        <v>1.1000000000000001E-3</v>
      </c>
      <c r="AF56" s="16">
        <f t="shared" si="5"/>
        <v>0.24890000000000001</v>
      </c>
      <c r="AG56" s="16">
        <f t="shared" si="6"/>
        <v>0.2417</v>
      </c>
      <c r="AH56" s="16" t="str">
        <f t="shared" si="7"/>
        <v>—</v>
      </c>
      <c r="AI56" s="16">
        <f t="shared" si="8"/>
        <v>0.2218</v>
      </c>
      <c r="AJ56" s="16">
        <f t="shared" si="9"/>
        <v>0.21809999999999999</v>
      </c>
      <c r="AK56" s="16">
        <f t="shared" si="10"/>
        <v>0.1993</v>
      </c>
      <c r="AL56" s="16" t="str">
        <f t="shared" si="11"/>
        <v>2B</v>
      </c>
      <c r="AM56" s="16">
        <f t="shared" si="12"/>
        <v>0.20499999999999999</v>
      </c>
      <c r="AN56" s="16">
        <f t="shared" si="13"/>
        <v>0.215</v>
      </c>
      <c r="AO56" s="16">
        <f t="shared" si="14"/>
        <v>0.22289999999999999</v>
      </c>
      <c r="AP56" s="16">
        <f t="shared" si="15"/>
        <v>0.22770000000000001</v>
      </c>
      <c r="AQ56" s="16">
        <f t="shared" si="16"/>
        <v>0.25</v>
      </c>
      <c r="AU56" s="19" t="s">
        <v>1079</v>
      </c>
      <c r="AV56" s="79" t="s">
        <v>956</v>
      </c>
      <c r="AW56" s="77">
        <v>3</v>
      </c>
      <c r="AX56" s="78">
        <f>Lookups[[#This Row],[Column3]]</f>
        <v>3</v>
      </c>
    </row>
    <row r="57" spans="3:50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17"/>
        <v>1⁄4–27</v>
      </c>
      <c r="U57" s="16" t="str">
        <f t="shared" si="0"/>
        <v>UNS</v>
      </c>
      <c r="W57" s="16" t="str">
        <f t="shared" si="1"/>
        <v>1⁄4–27</v>
      </c>
      <c r="X57" s="16" t="str">
        <f>VLOOKUP(LEFT(Table6914[[#This Row],[Column1]],FIND("–",Table6914[[#This Row],[Column1]])-1),Lookups[],2,0)</f>
        <v>1/4</v>
      </c>
      <c r="Y57" s="16" t="str">
        <f>RIGHT(Table6914[[#This Row],[Column1]],LEN(Table6914[[#This Row],[Column1]])-FIND("–",Table6914[[#This Row],[Column1]]))</f>
        <v>27</v>
      </c>
      <c r="Z57" s="78">
        <f>VLOOKUP(LEFT(Table6914[[#This Row],[Column1]],FIND("–",Table6914[[#This Row],[Column1]])-1),Lookups[],4,0)</f>
        <v>0.25</v>
      </c>
      <c r="AA57" s="16" t="str">
        <f t="shared" si="2"/>
        <v>UNS</v>
      </c>
      <c r="AB57" s="16" t="str">
        <f t="shared" si="3"/>
        <v>2A</v>
      </c>
      <c r="AC57" s="16" t="str">
        <f>CONCATENATE(Table6914[[#This Row],[Fraction]],"-",Table6914[[#This Row],[Pitch]]," ",Table6914[[#This Row],[Series]]," ",Table6914[[#This Row],[ClassA]])</f>
        <v>1/4-27 UNS 2A</v>
      </c>
      <c r="AD57" s="16" t="str">
        <f>CONCATENATE(TEXT(Table6914[[#This Row],[Decimal]],".000"),"-",Table6914[[#This Row],[Pitch]]," ",Table6914[[#This Row],[Series]]," ",Table6914[[#This Row],[ClassA]])</f>
        <v>.250-27 UNS 2A</v>
      </c>
      <c r="AE57" s="16">
        <f t="shared" si="4"/>
        <v>1E-3</v>
      </c>
      <c r="AF57" s="16">
        <f t="shared" si="5"/>
        <v>0.249</v>
      </c>
      <c r="AG57" s="16">
        <f t="shared" si="6"/>
        <v>0.24229999999999999</v>
      </c>
      <c r="AH57" s="16" t="str">
        <f t="shared" si="7"/>
        <v>—</v>
      </c>
      <c r="AI57" s="16">
        <f t="shared" si="8"/>
        <v>0.22489999999999999</v>
      </c>
      <c r="AJ57" s="16">
        <f t="shared" si="9"/>
        <v>0.22140000000000001</v>
      </c>
      <c r="AK57" s="16">
        <f t="shared" si="10"/>
        <v>0.2049</v>
      </c>
      <c r="AL57" s="16" t="str">
        <f t="shared" si="11"/>
        <v>2B</v>
      </c>
      <c r="AM57" s="16">
        <f t="shared" si="12"/>
        <v>0.21</v>
      </c>
      <c r="AN57" s="16">
        <f t="shared" si="13"/>
        <v>0.219</v>
      </c>
      <c r="AO57" s="16">
        <f t="shared" si="14"/>
        <v>0.22589999999999999</v>
      </c>
      <c r="AP57" s="16">
        <f t="shared" si="15"/>
        <v>0.23039999999999999</v>
      </c>
      <c r="AQ57" s="16">
        <f t="shared" si="16"/>
        <v>0.25</v>
      </c>
      <c r="AU57" s="19" t="s">
        <v>997</v>
      </c>
      <c r="AV57" s="79" t="s">
        <v>1046</v>
      </c>
      <c r="AW57" s="77">
        <v>3.125</v>
      </c>
      <c r="AX57" s="78">
        <f>Lookups[[#This Row],[Column3]]</f>
        <v>3.125</v>
      </c>
    </row>
    <row r="58" spans="3:50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17"/>
        <v>1⁄4–28</v>
      </c>
      <c r="U58" s="16" t="str">
        <f t="shared" si="0"/>
        <v>UNF</v>
      </c>
      <c r="W58" s="16" t="str">
        <f t="shared" si="1"/>
        <v>1⁄4–28</v>
      </c>
      <c r="X58" s="16" t="str">
        <f>VLOOKUP(LEFT(Table6914[[#This Row],[Column1]],FIND("–",Table6914[[#This Row],[Column1]])-1),Lookups[],2,0)</f>
        <v>1/4</v>
      </c>
      <c r="Y58" s="16" t="str">
        <f>RIGHT(Table6914[[#This Row],[Column1]],LEN(Table6914[[#This Row],[Column1]])-FIND("–",Table6914[[#This Row],[Column1]]))</f>
        <v>28</v>
      </c>
      <c r="Z58" s="78">
        <f>VLOOKUP(LEFT(Table6914[[#This Row],[Column1]],FIND("–",Table6914[[#This Row],[Column1]])-1),Lookups[],4,0)</f>
        <v>0.25</v>
      </c>
      <c r="AA58" s="16" t="str">
        <f t="shared" si="2"/>
        <v>UNF</v>
      </c>
      <c r="AB58" s="16" t="str">
        <f t="shared" si="3"/>
        <v>1A</v>
      </c>
      <c r="AC58" s="16" t="str">
        <f>CONCATENATE(Table6914[[#This Row],[Fraction]],"-",Table6914[[#This Row],[Pitch]]," ",Table6914[[#This Row],[Series]]," ",Table6914[[#This Row],[ClassA]])</f>
        <v>1/4-28 UNF 1A</v>
      </c>
      <c r="AD58" s="16" t="str">
        <f>CONCATENATE(TEXT(Table6914[[#This Row],[Decimal]],".000"),"-",Table6914[[#This Row],[Pitch]]," ",Table6914[[#This Row],[Series]]," ",Table6914[[#This Row],[ClassA]])</f>
        <v>.250-28 UNF 1A</v>
      </c>
      <c r="AE58" s="16">
        <f t="shared" si="4"/>
        <v>1E-3</v>
      </c>
      <c r="AF58" s="16">
        <f t="shared" si="5"/>
        <v>0.249</v>
      </c>
      <c r="AG58" s="16">
        <f t="shared" si="6"/>
        <v>0.2392</v>
      </c>
      <c r="AH58" s="16" t="str">
        <f t="shared" si="7"/>
        <v>—</v>
      </c>
      <c r="AI58" s="16">
        <f t="shared" si="8"/>
        <v>0.2258</v>
      </c>
      <c r="AJ58" s="16">
        <f t="shared" si="9"/>
        <v>0.2208</v>
      </c>
      <c r="AK58" s="16">
        <f t="shared" si="10"/>
        <v>0.2064</v>
      </c>
      <c r="AL58" s="16" t="str">
        <f t="shared" si="11"/>
        <v>1B</v>
      </c>
      <c r="AM58" s="16">
        <f t="shared" si="12"/>
        <v>0.21099999999999999</v>
      </c>
      <c r="AN58" s="16">
        <f t="shared" si="13"/>
        <v>0.22</v>
      </c>
      <c r="AO58" s="16">
        <f t="shared" si="14"/>
        <v>0.2268</v>
      </c>
      <c r="AP58" s="16">
        <f t="shared" si="15"/>
        <v>0.23330000000000001</v>
      </c>
      <c r="AQ58" s="16">
        <f t="shared" si="16"/>
        <v>0.25</v>
      </c>
      <c r="AU58" s="19" t="s">
        <v>998</v>
      </c>
      <c r="AV58" s="79" t="s">
        <v>1047</v>
      </c>
      <c r="AW58" s="77">
        <v>3.25</v>
      </c>
      <c r="AX58" s="78">
        <f>Lookups[[#This Row],[Column3]]</f>
        <v>3.25</v>
      </c>
    </row>
    <row r="59" spans="3:50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17"/>
        <v>0</v>
      </c>
      <c r="U59" s="16">
        <f t="shared" si="0"/>
        <v>0</v>
      </c>
      <c r="W59" s="16" t="str">
        <f t="shared" si="1"/>
        <v>1⁄4–28</v>
      </c>
      <c r="X59" s="16" t="str">
        <f>VLOOKUP(LEFT(Table6914[[#This Row],[Column1]],FIND("–",Table6914[[#This Row],[Column1]])-1),Lookups[],2,0)</f>
        <v>1/4</v>
      </c>
      <c r="Y59" s="16" t="str">
        <f>RIGHT(Table6914[[#This Row],[Column1]],LEN(Table6914[[#This Row],[Column1]])-FIND("–",Table6914[[#This Row],[Column1]]))</f>
        <v>28</v>
      </c>
      <c r="Z59" s="78">
        <f>VLOOKUP(LEFT(Table6914[[#This Row],[Column1]],FIND("–",Table6914[[#This Row],[Column1]])-1),Lookups[],4,0)</f>
        <v>0.25</v>
      </c>
      <c r="AA59" s="16" t="str">
        <f t="shared" si="2"/>
        <v>UNF</v>
      </c>
      <c r="AB59" s="16" t="str">
        <f t="shared" si="3"/>
        <v>2A</v>
      </c>
      <c r="AC59" s="16" t="str">
        <f>CONCATENATE(Table6914[[#This Row],[Fraction]],"-",Table6914[[#This Row],[Pitch]]," ",Table6914[[#This Row],[Series]]," ",Table6914[[#This Row],[ClassA]])</f>
        <v>1/4-28 UNF 2A</v>
      </c>
      <c r="AD59" s="16" t="str">
        <f>CONCATENATE(TEXT(Table6914[[#This Row],[Decimal]],".000"),"-",Table6914[[#This Row],[Pitch]]," ",Table6914[[#This Row],[Series]]," ",Table6914[[#This Row],[ClassA]])</f>
        <v>.250-28 UNF 2A</v>
      </c>
      <c r="AE59" s="16">
        <f t="shared" si="4"/>
        <v>1E-3</v>
      </c>
      <c r="AF59" s="16">
        <f t="shared" si="5"/>
        <v>0.249</v>
      </c>
      <c r="AG59" s="16">
        <f t="shared" si="6"/>
        <v>0.24249999999999999</v>
      </c>
      <c r="AH59" s="16" t="str">
        <f t="shared" si="7"/>
        <v>—</v>
      </c>
      <c r="AI59" s="16">
        <f t="shared" si="8"/>
        <v>0.2258</v>
      </c>
      <c r="AJ59" s="16">
        <f t="shared" si="9"/>
        <v>0.2225</v>
      </c>
      <c r="AK59" s="16">
        <f t="shared" si="10"/>
        <v>0.2064</v>
      </c>
      <c r="AL59" s="16" t="str">
        <f t="shared" si="11"/>
        <v>2B</v>
      </c>
      <c r="AM59" s="16">
        <f t="shared" si="12"/>
        <v>0.21099999999999999</v>
      </c>
      <c r="AN59" s="16">
        <f t="shared" si="13"/>
        <v>0.22</v>
      </c>
      <c r="AO59" s="16">
        <f t="shared" si="14"/>
        <v>0.2268</v>
      </c>
      <c r="AP59" s="16">
        <f t="shared" si="15"/>
        <v>0.2311</v>
      </c>
      <c r="AQ59" s="16">
        <f t="shared" si="16"/>
        <v>0.25</v>
      </c>
      <c r="AU59" s="19" t="s">
        <v>999</v>
      </c>
      <c r="AV59" s="79" t="s">
        <v>1048</v>
      </c>
      <c r="AW59" s="77">
        <v>3.375</v>
      </c>
      <c r="AX59" s="78">
        <f>Lookups[[#This Row],[Column3]]</f>
        <v>3.375</v>
      </c>
    </row>
    <row r="60" spans="3:50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17"/>
        <v>0</v>
      </c>
      <c r="U60" s="16">
        <f t="shared" si="0"/>
        <v>0</v>
      </c>
      <c r="W60" s="16" t="str">
        <f t="shared" si="1"/>
        <v>1⁄4–28</v>
      </c>
      <c r="X60" s="16" t="str">
        <f>VLOOKUP(LEFT(Table6914[[#This Row],[Column1]],FIND("–",Table6914[[#This Row],[Column1]])-1),Lookups[],2,0)</f>
        <v>1/4</v>
      </c>
      <c r="Y60" s="16" t="str">
        <f>RIGHT(Table6914[[#This Row],[Column1]],LEN(Table6914[[#This Row],[Column1]])-FIND("–",Table6914[[#This Row],[Column1]]))</f>
        <v>28</v>
      </c>
      <c r="Z60" s="78">
        <f>VLOOKUP(LEFT(Table6914[[#This Row],[Column1]],FIND("–",Table6914[[#This Row],[Column1]])-1),Lookups[],4,0)</f>
        <v>0.25</v>
      </c>
      <c r="AA60" s="16" t="str">
        <f t="shared" si="2"/>
        <v>UNF</v>
      </c>
      <c r="AB60" s="16" t="str">
        <f t="shared" si="3"/>
        <v>3A</v>
      </c>
      <c r="AC60" s="16" t="str">
        <f>CONCATENATE(Table6914[[#This Row],[Fraction]],"-",Table6914[[#This Row],[Pitch]]," ",Table6914[[#This Row],[Series]]," ",Table6914[[#This Row],[ClassA]])</f>
        <v>1/4-28 UNF 3A</v>
      </c>
      <c r="AD60" s="16" t="str">
        <f>CONCATENATE(TEXT(Table6914[[#This Row],[Decimal]],".000"),"-",Table6914[[#This Row],[Pitch]]," ",Table6914[[#This Row],[Series]]," ",Table6914[[#This Row],[ClassA]])</f>
        <v>.250-28 UNF 3A</v>
      </c>
      <c r="AE60" s="16">
        <f t="shared" si="4"/>
        <v>0</v>
      </c>
      <c r="AF60" s="16">
        <f t="shared" si="5"/>
        <v>0.25</v>
      </c>
      <c r="AG60" s="16">
        <f t="shared" si="6"/>
        <v>0.24349999999999999</v>
      </c>
      <c r="AH60" s="16" t="str">
        <f t="shared" si="7"/>
        <v>—</v>
      </c>
      <c r="AI60" s="16">
        <f t="shared" si="8"/>
        <v>0.2268</v>
      </c>
      <c r="AJ60" s="16">
        <f t="shared" si="9"/>
        <v>0.2243</v>
      </c>
      <c r="AK60" s="16">
        <f t="shared" si="10"/>
        <v>0.2074</v>
      </c>
      <c r="AL60" s="16" t="str">
        <f t="shared" si="11"/>
        <v>3B</v>
      </c>
      <c r="AM60" s="16">
        <f t="shared" si="12"/>
        <v>0.21099999999999999</v>
      </c>
      <c r="AN60" s="16">
        <f t="shared" si="13"/>
        <v>0.219</v>
      </c>
      <c r="AO60" s="16">
        <f t="shared" si="14"/>
        <v>0.2268</v>
      </c>
      <c r="AP60" s="16">
        <f t="shared" si="15"/>
        <v>0.23</v>
      </c>
      <c r="AQ60" s="16">
        <f t="shared" si="16"/>
        <v>0.25</v>
      </c>
      <c r="AU60" s="19" t="s">
        <v>1000</v>
      </c>
      <c r="AV60" s="79" t="s">
        <v>1049</v>
      </c>
      <c r="AW60" s="77">
        <v>3.5</v>
      </c>
      <c r="AX60" s="78">
        <f>Lookups[[#This Row],[Column3]]</f>
        <v>3.5</v>
      </c>
    </row>
    <row r="61" spans="3:50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17"/>
        <v>1⁄4–32</v>
      </c>
      <c r="U61" s="16" t="str">
        <f t="shared" si="0"/>
        <v>UNEF</v>
      </c>
      <c r="W61" s="16" t="str">
        <f t="shared" si="1"/>
        <v>1⁄4–32</v>
      </c>
      <c r="X61" s="16" t="str">
        <f>VLOOKUP(LEFT(Table6914[[#This Row],[Column1]],FIND("–",Table6914[[#This Row],[Column1]])-1),Lookups[],2,0)</f>
        <v>1/4</v>
      </c>
      <c r="Y61" s="16" t="str">
        <f>RIGHT(Table6914[[#This Row],[Column1]],LEN(Table6914[[#This Row],[Column1]])-FIND("–",Table6914[[#This Row],[Column1]]))</f>
        <v>32</v>
      </c>
      <c r="Z61" s="78">
        <f>VLOOKUP(LEFT(Table6914[[#This Row],[Column1]],FIND("–",Table6914[[#This Row],[Column1]])-1),Lookups[],4,0)</f>
        <v>0.25</v>
      </c>
      <c r="AA61" s="16" t="str">
        <f t="shared" si="2"/>
        <v>UNEF</v>
      </c>
      <c r="AB61" s="16" t="str">
        <f t="shared" si="3"/>
        <v>2A</v>
      </c>
      <c r="AC61" s="16" t="str">
        <f>CONCATENATE(Table6914[[#This Row],[Fraction]],"-",Table6914[[#This Row],[Pitch]]," ",Table6914[[#This Row],[Series]]," ",Table6914[[#This Row],[ClassA]])</f>
        <v>1/4-32 UNEF 2A</v>
      </c>
      <c r="AD61" s="16" t="str">
        <f>CONCATENATE(TEXT(Table6914[[#This Row],[Decimal]],".000"),"-",Table6914[[#This Row],[Pitch]]," ",Table6914[[#This Row],[Series]]," ",Table6914[[#This Row],[ClassA]])</f>
        <v>.250-32 UNEF 2A</v>
      </c>
      <c r="AE61" s="16">
        <f t="shared" si="4"/>
        <v>1E-3</v>
      </c>
      <c r="AF61" s="16">
        <f t="shared" si="5"/>
        <v>0.249</v>
      </c>
      <c r="AG61" s="16">
        <f t="shared" si="6"/>
        <v>0.24299999999999999</v>
      </c>
      <c r="AH61" s="16" t="str">
        <f t="shared" si="7"/>
        <v>—</v>
      </c>
      <c r="AI61" s="16">
        <f t="shared" si="8"/>
        <v>0.22869999999999999</v>
      </c>
      <c r="AJ61" s="16">
        <f t="shared" si="9"/>
        <v>0.22550000000000001</v>
      </c>
      <c r="AK61" s="16">
        <f t="shared" si="10"/>
        <v>0.21179999999999999</v>
      </c>
      <c r="AL61" s="16" t="str">
        <f t="shared" si="11"/>
        <v>2B</v>
      </c>
      <c r="AM61" s="16">
        <f t="shared" si="12"/>
        <v>0.216</v>
      </c>
      <c r="AN61" s="16">
        <f t="shared" si="13"/>
        <v>0.224</v>
      </c>
      <c r="AO61" s="16">
        <f t="shared" si="14"/>
        <v>0.22969999999999999</v>
      </c>
      <c r="AP61" s="16">
        <f t="shared" si="15"/>
        <v>0.2339</v>
      </c>
      <c r="AQ61" s="16">
        <f t="shared" si="16"/>
        <v>0.25</v>
      </c>
      <c r="AU61" s="19" t="s">
        <v>1001</v>
      </c>
      <c r="AV61" s="79" t="s">
        <v>1050</v>
      </c>
      <c r="AW61" s="77">
        <v>3.625</v>
      </c>
      <c r="AX61" s="78">
        <f>Lookups[[#This Row],[Column3]]</f>
        <v>3.625</v>
      </c>
    </row>
    <row r="62" spans="3:50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17"/>
        <v>0</v>
      </c>
      <c r="U62" s="16">
        <f t="shared" si="0"/>
        <v>0</v>
      </c>
      <c r="W62" s="16" t="str">
        <f t="shared" si="1"/>
        <v>1⁄4–32</v>
      </c>
      <c r="X62" s="16" t="str">
        <f>VLOOKUP(LEFT(Table6914[[#This Row],[Column1]],FIND("–",Table6914[[#This Row],[Column1]])-1),Lookups[],2,0)</f>
        <v>1/4</v>
      </c>
      <c r="Y62" s="16" t="str">
        <f>RIGHT(Table6914[[#This Row],[Column1]],LEN(Table6914[[#This Row],[Column1]])-FIND("–",Table6914[[#This Row],[Column1]]))</f>
        <v>32</v>
      </c>
      <c r="Z62" s="78">
        <f>VLOOKUP(LEFT(Table6914[[#This Row],[Column1]],FIND("–",Table6914[[#This Row],[Column1]])-1),Lookups[],4,0)</f>
        <v>0.25</v>
      </c>
      <c r="AA62" s="16" t="str">
        <f t="shared" si="2"/>
        <v>UNEF</v>
      </c>
      <c r="AB62" s="16" t="str">
        <f t="shared" si="3"/>
        <v>3A</v>
      </c>
      <c r="AC62" s="16" t="str">
        <f>CONCATENATE(Table6914[[#This Row],[Fraction]],"-",Table6914[[#This Row],[Pitch]]," ",Table6914[[#This Row],[Series]]," ",Table6914[[#This Row],[ClassA]])</f>
        <v>1/4-32 UNEF 3A</v>
      </c>
      <c r="AD62" s="16" t="str">
        <f>CONCATENATE(TEXT(Table6914[[#This Row],[Decimal]],".000"),"-",Table6914[[#This Row],[Pitch]]," ",Table6914[[#This Row],[Series]]," ",Table6914[[#This Row],[ClassA]])</f>
        <v>.250-32 UNEF 3A</v>
      </c>
      <c r="AE62" s="16">
        <f t="shared" si="4"/>
        <v>0</v>
      </c>
      <c r="AF62" s="16">
        <f t="shared" si="5"/>
        <v>0.25</v>
      </c>
      <c r="AG62" s="16">
        <f t="shared" si="6"/>
        <v>0.24399999999999999</v>
      </c>
      <c r="AH62" s="16" t="str">
        <f t="shared" si="7"/>
        <v>—</v>
      </c>
      <c r="AI62" s="16">
        <f t="shared" si="8"/>
        <v>0.22969999999999999</v>
      </c>
      <c r="AJ62" s="16">
        <f t="shared" si="9"/>
        <v>0.2273</v>
      </c>
      <c r="AK62" s="16">
        <f t="shared" si="10"/>
        <v>0.21279999999999999</v>
      </c>
      <c r="AL62" s="16" t="str">
        <f t="shared" si="11"/>
        <v>3B</v>
      </c>
      <c r="AM62" s="16">
        <f t="shared" si="12"/>
        <v>0.216</v>
      </c>
      <c r="AN62" s="16">
        <f t="shared" si="13"/>
        <v>0.22289999999999999</v>
      </c>
      <c r="AO62" s="16">
        <f t="shared" si="14"/>
        <v>0.22969999999999999</v>
      </c>
      <c r="AP62" s="16">
        <f t="shared" si="15"/>
        <v>0.23280000000000001</v>
      </c>
      <c r="AQ62" s="16">
        <f t="shared" si="16"/>
        <v>0.25</v>
      </c>
      <c r="AU62" s="19" t="s">
        <v>1002</v>
      </c>
      <c r="AV62" s="79" t="s">
        <v>1051</v>
      </c>
      <c r="AW62" s="77">
        <v>3.75</v>
      </c>
      <c r="AX62" s="78">
        <f>Lookups[[#This Row],[Column3]]</f>
        <v>3.75</v>
      </c>
    </row>
    <row r="63" spans="3:50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17"/>
        <v>1⁄4–36</v>
      </c>
      <c r="U63" s="16" t="str">
        <f t="shared" si="0"/>
        <v>UNS</v>
      </c>
      <c r="W63" s="16" t="str">
        <f t="shared" si="1"/>
        <v>1⁄4–36</v>
      </c>
      <c r="X63" s="16" t="str">
        <f>VLOOKUP(LEFT(Table6914[[#This Row],[Column1]],FIND("–",Table6914[[#This Row],[Column1]])-1),Lookups[],2,0)</f>
        <v>1/4</v>
      </c>
      <c r="Y63" s="16" t="str">
        <f>RIGHT(Table6914[[#This Row],[Column1]],LEN(Table6914[[#This Row],[Column1]])-FIND("–",Table6914[[#This Row],[Column1]]))</f>
        <v>36</v>
      </c>
      <c r="Z63" s="78">
        <f>VLOOKUP(LEFT(Table6914[[#This Row],[Column1]],FIND("–",Table6914[[#This Row],[Column1]])-1),Lookups[],4,0)</f>
        <v>0.25</v>
      </c>
      <c r="AA63" s="16" t="str">
        <f t="shared" si="2"/>
        <v>UNS</v>
      </c>
      <c r="AB63" s="16" t="str">
        <f t="shared" si="3"/>
        <v>2A</v>
      </c>
      <c r="AC63" s="16" t="str">
        <f>CONCATENATE(Table6914[[#This Row],[Fraction]],"-",Table6914[[#This Row],[Pitch]]," ",Table6914[[#This Row],[Series]]," ",Table6914[[#This Row],[ClassA]])</f>
        <v>1/4-36 UNS 2A</v>
      </c>
      <c r="AD63" s="16" t="str">
        <f>CONCATENATE(TEXT(Table6914[[#This Row],[Decimal]],".000"),"-",Table6914[[#This Row],[Pitch]]," ",Table6914[[#This Row],[Series]]," ",Table6914[[#This Row],[ClassA]])</f>
        <v>.250-36 UNS 2A</v>
      </c>
      <c r="AE63" s="16">
        <f t="shared" si="4"/>
        <v>8.9999999999999998E-4</v>
      </c>
      <c r="AF63" s="16">
        <f t="shared" si="5"/>
        <v>0.24909999999999999</v>
      </c>
      <c r="AG63" s="16">
        <f t="shared" si="6"/>
        <v>0.24360000000000001</v>
      </c>
      <c r="AH63" s="16" t="str">
        <f t="shared" si="7"/>
        <v>—</v>
      </c>
      <c r="AI63" s="16">
        <f t="shared" si="8"/>
        <v>0.2311</v>
      </c>
      <c r="AJ63" s="16">
        <f t="shared" si="9"/>
        <v>0.22800000000000001</v>
      </c>
      <c r="AK63" s="16">
        <f t="shared" si="10"/>
        <v>0.21609999999999999</v>
      </c>
      <c r="AL63" s="16" t="str">
        <f t="shared" si="11"/>
        <v>2B</v>
      </c>
      <c r="AM63" s="16">
        <f t="shared" si="12"/>
        <v>0.22</v>
      </c>
      <c r="AN63" s="16">
        <f t="shared" si="13"/>
        <v>0.22600000000000001</v>
      </c>
      <c r="AO63" s="16">
        <f t="shared" si="14"/>
        <v>0.23200000000000001</v>
      </c>
      <c r="AP63" s="16">
        <f t="shared" si="15"/>
        <v>0.23599999999999999</v>
      </c>
      <c r="AQ63" s="16">
        <f t="shared" si="16"/>
        <v>0.25</v>
      </c>
      <c r="AU63" s="19" t="s">
        <v>1003</v>
      </c>
      <c r="AV63" s="79" t="s">
        <v>1052</v>
      </c>
      <c r="AW63" s="77">
        <v>3.875</v>
      </c>
      <c r="AX63" s="78">
        <f>Lookups[[#This Row],[Column3]]</f>
        <v>3.875</v>
      </c>
    </row>
    <row r="64" spans="3:50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17"/>
        <v>1⁄4–40</v>
      </c>
      <c r="U64" s="16" t="str">
        <f t="shared" si="0"/>
        <v>UNS</v>
      </c>
      <c r="W64" s="16" t="str">
        <f t="shared" si="1"/>
        <v>1⁄4–40</v>
      </c>
      <c r="X64" s="16" t="str">
        <f>VLOOKUP(LEFT(Table6914[[#This Row],[Column1]],FIND("–",Table6914[[#This Row],[Column1]])-1),Lookups[],2,0)</f>
        <v>1/4</v>
      </c>
      <c r="Y64" s="16" t="str">
        <f>RIGHT(Table6914[[#This Row],[Column1]],LEN(Table6914[[#This Row],[Column1]])-FIND("–",Table6914[[#This Row],[Column1]]))</f>
        <v>40</v>
      </c>
      <c r="Z64" s="78">
        <f>VLOOKUP(LEFT(Table6914[[#This Row],[Column1]],FIND("–",Table6914[[#This Row],[Column1]])-1),Lookups[],4,0)</f>
        <v>0.25</v>
      </c>
      <c r="AA64" s="16" t="str">
        <f t="shared" si="2"/>
        <v>UNS</v>
      </c>
      <c r="AB64" s="16" t="str">
        <f t="shared" si="3"/>
        <v>2A</v>
      </c>
      <c r="AC64" s="16" t="str">
        <f>CONCATENATE(Table6914[[#This Row],[Fraction]],"-",Table6914[[#This Row],[Pitch]]," ",Table6914[[#This Row],[Series]]," ",Table6914[[#This Row],[ClassA]])</f>
        <v>1/4-40 UNS 2A</v>
      </c>
      <c r="AD64" s="16" t="str">
        <f>CONCATENATE(TEXT(Table6914[[#This Row],[Decimal]],".000"),"-",Table6914[[#This Row],[Pitch]]," ",Table6914[[#This Row],[Series]]," ",Table6914[[#This Row],[ClassA]])</f>
        <v>.250-40 UNS 2A</v>
      </c>
      <c r="AE64" s="16">
        <f t="shared" si="4"/>
        <v>8.9999999999999998E-4</v>
      </c>
      <c r="AF64" s="16">
        <f t="shared" si="5"/>
        <v>0.24909999999999999</v>
      </c>
      <c r="AG64" s="16">
        <f t="shared" si="6"/>
        <v>0.24399999999999999</v>
      </c>
      <c r="AH64" s="16" t="str">
        <f t="shared" si="7"/>
        <v>—</v>
      </c>
      <c r="AI64" s="16">
        <f t="shared" si="8"/>
        <v>0.2329</v>
      </c>
      <c r="AJ64" s="16">
        <f t="shared" si="9"/>
        <v>0.23</v>
      </c>
      <c r="AK64" s="16">
        <f t="shared" si="10"/>
        <v>0.21929999999999999</v>
      </c>
      <c r="AL64" s="16" t="str">
        <f t="shared" si="11"/>
        <v>2B</v>
      </c>
      <c r="AM64" s="16">
        <f t="shared" si="12"/>
        <v>0.223</v>
      </c>
      <c r="AN64" s="16">
        <f t="shared" si="13"/>
        <v>0.22900000000000001</v>
      </c>
      <c r="AO64" s="16">
        <f t="shared" si="14"/>
        <v>0.23380000000000001</v>
      </c>
      <c r="AP64" s="16">
        <f t="shared" si="15"/>
        <v>0.23760000000000001</v>
      </c>
      <c r="AQ64" s="16">
        <f t="shared" si="16"/>
        <v>0.25</v>
      </c>
      <c r="AU64" s="19" t="s">
        <v>1078</v>
      </c>
      <c r="AV64" s="79" t="s">
        <v>957</v>
      </c>
      <c r="AW64" s="77">
        <v>4</v>
      </c>
      <c r="AX64" s="78">
        <f>Lookups[[#This Row],[Column3]]</f>
        <v>4</v>
      </c>
    </row>
    <row r="65" spans="3:50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17"/>
        <v>1⁄4–48</v>
      </c>
      <c r="U65" s="16" t="str">
        <f t="shared" si="0"/>
        <v>UNS</v>
      </c>
      <c r="W65" s="16" t="str">
        <f t="shared" si="1"/>
        <v>1⁄4–48</v>
      </c>
      <c r="X65" s="16" t="str">
        <f>VLOOKUP(LEFT(Table6914[[#This Row],[Column1]],FIND("–",Table6914[[#This Row],[Column1]])-1),Lookups[],2,0)</f>
        <v>1/4</v>
      </c>
      <c r="Y65" s="16" t="str">
        <f>RIGHT(Table6914[[#This Row],[Column1]],LEN(Table6914[[#This Row],[Column1]])-FIND("–",Table6914[[#This Row],[Column1]]))</f>
        <v>48</v>
      </c>
      <c r="Z65" s="78">
        <f>VLOOKUP(LEFT(Table6914[[#This Row],[Column1]],FIND("–",Table6914[[#This Row],[Column1]])-1),Lookups[],4,0)</f>
        <v>0.25</v>
      </c>
      <c r="AA65" s="16" t="str">
        <f t="shared" si="2"/>
        <v>UNS</v>
      </c>
      <c r="AB65" s="16" t="str">
        <f t="shared" si="3"/>
        <v>2A</v>
      </c>
      <c r="AC65" s="16" t="str">
        <f>CONCATENATE(Table6914[[#This Row],[Fraction]],"-",Table6914[[#This Row],[Pitch]]," ",Table6914[[#This Row],[Series]]," ",Table6914[[#This Row],[ClassA]])</f>
        <v>1/4-48 UNS 2A</v>
      </c>
      <c r="AD65" s="16" t="str">
        <f>CONCATENATE(TEXT(Table6914[[#This Row],[Decimal]],".000"),"-",Table6914[[#This Row],[Pitch]]," ",Table6914[[#This Row],[Series]]," ",Table6914[[#This Row],[ClassA]])</f>
        <v>.250-48 UNS 2A</v>
      </c>
      <c r="AE65" s="16">
        <f t="shared" si="4"/>
        <v>8.0000000000000004E-4</v>
      </c>
      <c r="AF65" s="16">
        <f t="shared" si="5"/>
        <v>0.2492</v>
      </c>
      <c r="AG65" s="16">
        <f t="shared" si="6"/>
        <v>0.2447</v>
      </c>
      <c r="AH65" s="16" t="str">
        <f t="shared" si="7"/>
        <v>—</v>
      </c>
      <c r="AI65" s="16">
        <f t="shared" si="8"/>
        <v>0.23569999999999999</v>
      </c>
      <c r="AJ65" s="16">
        <f t="shared" si="9"/>
        <v>0.23300000000000001</v>
      </c>
      <c r="AK65" s="16">
        <f t="shared" si="10"/>
        <v>0.2243</v>
      </c>
      <c r="AL65" s="16" t="str">
        <f t="shared" si="11"/>
        <v>2B</v>
      </c>
      <c r="AM65" s="16">
        <f t="shared" si="12"/>
        <v>0.22700000000000001</v>
      </c>
      <c r="AN65" s="16">
        <f t="shared" si="13"/>
        <v>0.23200000000000001</v>
      </c>
      <c r="AO65" s="16">
        <f t="shared" si="14"/>
        <v>0.23649999999999999</v>
      </c>
      <c r="AP65" s="16">
        <f t="shared" si="15"/>
        <v>0.24010000000000001</v>
      </c>
      <c r="AQ65" s="16">
        <f t="shared" si="16"/>
        <v>0.25</v>
      </c>
      <c r="AU65" s="19" t="s">
        <v>1004</v>
      </c>
      <c r="AV65" s="79" t="s">
        <v>1053</v>
      </c>
      <c r="AW65" s="77">
        <v>4.25</v>
      </c>
      <c r="AX65" s="78">
        <f>Lookups[[#This Row],[Column3]]</f>
        <v>4.25</v>
      </c>
    </row>
    <row r="66" spans="3:50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17"/>
        <v>1⁄4–56</v>
      </c>
      <c r="U66" s="16" t="str">
        <f t="shared" si="0"/>
        <v>UNS</v>
      </c>
      <c r="W66" s="16" t="str">
        <f t="shared" si="1"/>
        <v>1⁄4–56</v>
      </c>
      <c r="X66" s="16" t="str">
        <f>VLOOKUP(LEFT(Table6914[[#This Row],[Column1]],FIND("–",Table6914[[#This Row],[Column1]])-1),Lookups[],2,0)</f>
        <v>1/4</v>
      </c>
      <c r="Y66" s="16" t="str">
        <f>RIGHT(Table6914[[#This Row],[Column1]],LEN(Table6914[[#This Row],[Column1]])-FIND("–",Table6914[[#This Row],[Column1]]))</f>
        <v>56</v>
      </c>
      <c r="Z66" s="78">
        <f>VLOOKUP(LEFT(Table6914[[#This Row],[Column1]],FIND("–",Table6914[[#This Row],[Column1]])-1),Lookups[],4,0)</f>
        <v>0.25</v>
      </c>
      <c r="AA66" s="16" t="str">
        <f t="shared" si="2"/>
        <v>UNS</v>
      </c>
      <c r="AB66" s="16" t="str">
        <f t="shared" si="3"/>
        <v>2A</v>
      </c>
      <c r="AC66" s="16" t="str">
        <f>CONCATENATE(Table6914[[#This Row],[Fraction]],"-",Table6914[[#This Row],[Pitch]]," ",Table6914[[#This Row],[Series]]," ",Table6914[[#This Row],[ClassA]])</f>
        <v>1/4-56 UNS 2A</v>
      </c>
      <c r="AD66" s="16" t="str">
        <f>CONCATENATE(TEXT(Table6914[[#This Row],[Decimal]],".000"),"-",Table6914[[#This Row],[Pitch]]," ",Table6914[[#This Row],[Series]]," ",Table6914[[#This Row],[ClassA]])</f>
        <v>.250-56 UNS 2A</v>
      </c>
      <c r="AE66" s="16">
        <f t="shared" si="4"/>
        <v>8.0000000000000004E-4</v>
      </c>
      <c r="AF66" s="16">
        <f t="shared" si="5"/>
        <v>0.2492</v>
      </c>
      <c r="AG66" s="16">
        <f t="shared" si="6"/>
        <v>0.24510000000000001</v>
      </c>
      <c r="AH66" s="16" t="str">
        <f t="shared" si="7"/>
        <v>—</v>
      </c>
      <c r="AI66" s="16">
        <f t="shared" si="8"/>
        <v>0.23760000000000001</v>
      </c>
      <c r="AJ66" s="16">
        <f t="shared" si="9"/>
        <v>0.23499999999999999</v>
      </c>
      <c r="AK66" s="16">
        <f t="shared" si="10"/>
        <v>0.22800000000000001</v>
      </c>
      <c r="AL66" s="16" t="str">
        <f t="shared" si="11"/>
        <v>2B</v>
      </c>
      <c r="AM66" s="16">
        <f t="shared" si="12"/>
        <v>0.23100000000000001</v>
      </c>
      <c r="AN66" s="16">
        <f t="shared" si="13"/>
        <v>0.23499999999999999</v>
      </c>
      <c r="AO66" s="16">
        <f t="shared" si="14"/>
        <v>0.2384</v>
      </c>
      <c r="AP66" s="16">
        <f t="shared" si="15"/>
        <v>0.2417</v>
      </c>
      <c r="AQ66" s="16">
        <f t="shared" si="16"/>
        <v>0.25</v>
      </c>
      <c r="AU66" s="19" t="s">
        <v>1005</v>
      </c>
      <c r="AV66" s="79" t="s">
        <v>1054</v>
      </c>
      <c r="AW66" s="77">
        <v>4.5</v>
      </c>
      <c r="AX66" s="78">
        <f>Lookups[[#This Row],[Column3]]</f>
        <v>4.5</v>
      </c>
    </row>
    <row r="67" spans="3:50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17"/>
        <v>5⁄16–18</v>
      </c>
      <c r="U67" s="16" t="str">
        <f t="shared" si="0"/>
        <v>UNC</v>
      </c>
      <c r="W67" s="16" t="str">
        <f t="shared" si="1"/>
        <v>5⁄16–18</v>
      </c>
      <c r="X67" s="16" t="str">
        <f>VLOOKUP(LEFT(Table6914[[#This Row],[Column1]],FIND("–",Table6914[[#This Row],[Column1]])-1),Lookups[],2,0)</f>
        <v>5/16</v>
      </c>
      <c r="Y67" s="16" t="str">
        <f>RIGHT(Table6914[[#This Row],[Column1]],LEN(Table6914[[#This Row],[Column1]])-FIND("–",Table6914[[#This Row],[Column1]]))</f>
        <v>18</v>
      </c>
      <c r="Z67" s="78">
        <f>VLOOKUP(LEFT(Table6914[[#This Row],[Column1]],FIND("–",Table6914[[#This Row],[Column1]])-1),Lookups[],4,0)</f>
        <v>0.3125</v>
      </c>
      <c r="AA67" s="16" t="str">
        <f t="shared" si="2"/>
        <v>UNC</v>
      </c>
      <c r="AB67" s="16" t="str">
        <f t="shared" si="3"/>
        <v>1A</v>
      </c>
      <c r="AC67" s="16" t="str">
        <f>CONCATENATE(Table6914[[#This Row],[Fraction]],"-",Table6914[[#This Row],[Pitch]]," ",Table6914[[#This Row],[Series]]," ",Table6914[[#This Row],[ClassA]])</f>
        <v>5/16-18 UNC 1A</v>
      </c>
      <c r="AD67" s="16" t="str">
        <f>CONCATENATE(TEXT(Table6914[[#This Row],[Decimal]],".000"),"-",Table6914[[#This Row],[Pitch]]," ",Table6914[[#This Row],[Series]]," ",Table6914[[#This Row],[ClassA]])</f>
        <v>.313-18 UNC 1A</v>
      </c>
      <c r="AE67" s="16">
        <f t="shared" si="4"/>
        <v>1.1999999999999999E-3</v>
      </c>
      <c r="AF67" s="16">
        <f t="shared" si="5"/>
        <v>0.31130000000000002</v>
      </c>
      <c r="AG67" s="16">
        <f t="shared" si="6"/>
        <v>0.29820000000000002</v>
      </c>
      <c r="AH67" s="16" t="str">
        <f t="shared" si="7"/>
        <v>—</v>
      </c>
      <c r="AI67" s="16">
        <f t="shared" si="8"/>
        <v>0.2752</v>
      </c>
      <c r="AJ67" s="16">
        <f t="shared" si="9"/>
        <v>0.26910000000000001</v>
      </c>
      <c r="AK67" s="16">
        <f t="shared" si="10"/>
        <v>0.2452</v>
      </c>
      <c r="AL67" s="16" t="str">
        <f t="shared" si="11"/>
        <v>1B</v>
      </c>
      <c r="AM67" s="16">
        <f t="shared" si="12"/>
        <v>0.252</v>
      </c>
      <c r="AN67" s="16">
        <f t="shared" si="13"/>
        <v>0.26500000000000001</v>
      </c>
      <c r="AO67" s="16">
        <f t="shared" si="14"/>
        <v>0.27639999999999998</v>
      </c>
      <c r="AP67" s="16">
        <f t="shared" si="15"/>
        <v>0.2843</v>
      </c>
      <c r="AQ67" s="16">
        <f t="shared" si="16"/>
        <v>0.3125</v>
      </c>
      <c r="AU67" s="19" t="s">
        <v>1006</v>
      </c>
      <c r="AV67" s="79" t="s">
        <v>1055</v>
      </c>
      <c r="AW67" s="77">
        <v>4.75</v>
      </c>
      <c r="AX67" s="78">
        <f>Lookups[[#This Row],[Column3]]</f>
        <v>4.75</v>
      </c>
    </row>
    <row r="68" spans="3:50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17"/>
        <v>0</v>
      </c>
      <c r="U68" s="16">
        <f t="shared" si="17"/>
        <v>0</v>
      </c>
      <c r="W68" s="16" t="str">
        <f t="shared" ref="W68:W131" si="18">IF(T68=0,IF(T67=0,T66,T67),T68)</f>
        <v>5⁄16–18</v>
      </c>
      <c r="X68" s="16" t="str">
        <f>VLOOKUP(LEFT(Table6914[[#This Row],[Column1]],FIND("–",Table6914[[#This Row],[Column1]])-1),Lookups[],2,0)</f>
        <v>5/16</v>
      </c>
      <c r="Y68" s="16" t="str">
        <f>RIGHT(Table6914[[#This Row],[Column1]],LEN(Table6914[[#This Row],[Column1]])-FIND("–",Table6914[[#This Row],[Column1]]))</f>
        <v>18</v>
      </c>
      <c r="Z68" s="78">
        <f>VLOOKUP(LEFT(Table6914[[#This Row],[Column1]],FIND("–",Table6914[[#This Row],[Column1]])-1),Lookups[],4,0)</f>
        <v>0.3125</v>
      </c>
      <c r="AA68" s="16" t="str">
        <f t="shared" ref="AA68:AA131" si="19">IF(U68=0,IF(U67=0,U66,U67),U68)</f>
        <v>UNC</v>
      </c>
      <c r="AB68" s="16" t="str">
        <f t="shared" ref="AB68:AB131" si="20">IF(OR($C68="1A",$C68="2A",$C68="3A"),C68,E68)</f>
        <v>2A</v>
      </c>
      <c r="AC68" s="16" t="str">
        <f>CONCATENATE(Table6914[[#This Row],[Fraction]],"-",Table6914[[#This Row],[Pitch]]," ",Table6914[[#This Row],[Series]]," ",Table6914[[#This Row],[ClassA]])</f>
        <v>5/16-18 UNC 2A</v>
      </c>
      <c r="AD68" s="16" t="str">
        <f>CONCATENATE(TEXT(Table6914[[#This Row],[Decimal]],".000"),"-",Table6914[[#This Row],[Pitch]]," ",Table6914[[#This Row],[Series]]," ",Table6914[[#This Row],[ClassA]])</f>
        <v>.313-18 UNC 2A</v>
      </c>
      <c r="AE68" s="16">
        <f t="shared" ref="AE68:AE131" si="21">IF(OR($C68="1A",$C68="2A",$C68="3A"),D68,F68)</f>
        <v>1.1999999999999999E-3</v>
      </c>
      <c r="AF68" s="16">
        <f t="shared" ref="AF68:AF131" si="22">IF(OR($C68="1A",$C68="2A",$C68="3A"),E68,G68)</f>
        <v>0.31130000000000002</v>
      </c>
      <c r="AG68" s="16">
        <f t="shared" ref="AG68:AG131" si="23">IF(OR($C68="1A",$C68="2A",$C68="3A"),F68,H68)</f>
        <v>0.30259999999999998</v>
      </c>
      <c r="AH68" s="16">
        <f t="shared" ref="AH68:AH131" si="24">IF(OR($C68="1A",$C68="2A",$C68="3A"),G68,I68)</f>
        <v>0.29820000000000002</v>
      </c>
      <c r="AI68" s="16">
        <f t="shared" ref="AI68:AI131" si="25">IF(OR($C68="1A",$C68="2A",$C68="3A"),H68,J68)</f>
        <v>0.2752</v>
      </c>
      <c r="AJ68" s="16">
        <f t="shared" ref="AJ68:AJ131" si="26">IF(OR($C68="1A",$C68="2A",$C68="3A"),I68,K68)</f>
        <v>0.2712</v>
      </c>
      <c r="AK68" s="16">
        <f t="shared" ref="AK68:AK131" si="27">IF(OR($C68="1A",$C68="2A",$C68="3A"),J68,L68)</f>
        <v>0.2452</v>
      </c>
      <c r="AL68" s="16" t="str">
        <f t="shared" ref="AL68:AL131" si="28">IF(OR($C68="1A",$C68="2A",$C68="3A"),K68,M68)</f>
        <v>2B</v>
      </c>
      <c r="AM68" s="16">
        <f t="shared" ref="AM68:AM131" si="29">IF(OR($C68="1A",$C68="2A",$C68="3A"),L68,N68)</f>
        <v>0.252</v>
      </c>
      <c r="AN68" s="16">
        <f t="shared" ref="AN68:AN131" si="30">IF(OR($C68="1A",$C68="2A",$C68="3A"),M68,O68)</f>
        <v>0.26500000000000001</v>
      </c>
      <c r="AO68" s="16">
        <f t="shared" ref="AO68:AO131" si="31">IF(OR($C68="1A",$C68="2A",$C68="3A"),N68,P68)</f>
        <v>0.27639999999999998</v>
      </c>
      <c r="AP68" s="16">
        <f t="shared" ref="AP68:AP131" si="32">IF(OR($C68="1A",$C68="2A",$C68="3A"),O68,Q68)</f>
        <v>0.28170000000000001</v>
      </c>
      <c r="AQ68" s="16">
        <f t="shared" ref="AQ68:AQ131" si="33">IF(OR($C68="1A",$C68="2A",$C68="3A"),P68,R68)</f>
        <v>0.3125</v>
      </c>
      <c r="AU68" s="19" t="s">
        <v>1007</v>
      </c>
      <c r="AV68" s="79" t="s">
        <v>958</v>
      </c>
      <c r="AW68" s="77">
        <v>5</v>
      </c>
      <c r="AX68" s="78">
        <f>Lookups[[#This Row],[Column3]]</f>
        <v>5</v>
      </c>
    </row>
    <row r="69" spans="3:50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ref="T69:U132" si="34">IF(OR($C69="1A",$C69="2A",$C69="3A"),A69,C69)</f>
        <v>0</v>
      </c>
      <c r="U69" s="16">
        <f t="shared" si="34"/>
        <v>0</v>
      </c>
      <c r="W69" s="16" t="str">
        <f t="shared" si="18"/>
        <v>5⁄16–18</v>
      </c>
      <c r="X69" s="16" t="str">
        <f>VLOOKUP(LEFT(Table6914[[#This Row],[Column1]],FIND("–",Table6914[[#This Row],[Column1]])-1),Lookups[],2,0)</f>
        <v>5/16</v>
      </c>
      <c r="Y69" s="16" t="str">
        <f>RIGHT(Table6914[[#This Row],[Column1]],LEN(Table6914[[#This Row],[Column1]])-FIND("–",Table6914[[#This Row],[Column1]]))</f>
        <v>18</v>
      </c>
      <c r="Z69" s="78">
        <f>VLOOKUP(LEFT(Table6914[[#This Row],[Column1]],FIND("–",Table6914[[#This Row],[Column1]])-1),Lookups[],4,0)</f>
        <v>0.3125</v>
      </c>
      <c r="AA69" s="16" t="str">
        <f t="shared" si="19"/>
        <v>UNC</v>
      </c>
      <c r="AB69" s="16" t="str">
        <f t="shared" si="20"/>
        <v>3A</v>
      </c>
      <c r="AC69" s="16" t="str">
        <f>CONCATENATE(Table6914[[#This Row],[Fraction]],"-",Table6914[[#This Row],[Pitch]]," ",Table6914[[#This Row],[Series]]," ",Table6914[[#This Row],[ClassA]])</f>
        <v>5/16-18 UNC 3A</v>
      </c>
      <c r="AD69" s="16" t="str">
        <f>CONCATENATE(TEXT(Table6914[[#This Row],[Decimal]],".000"),"-",Table6914[[#This Row],[Pitch]]," ",Table6914[[#This Row],[Series]]," ",Table6914[[#This Row],[ClassA]])</f>
        <v>.313-18 UNC 3A</v>
      </c>
      <c r="AE69" s="16">
        <f t="shared" si="21"/>
        <v>0</v>
      </c>
      <c r="AF69" s="16">
        <f t="shared" si="22"/>
        <v>0.3125</v>
      </c>
      <c r="AG69" s="16">
        <f t="shared" si="23"/>
        <v>0.30380000000000001</v>
      </c>
      <c r="AH69" s="16" t="str">
        <f t="shared" si="24"/>
        <v>—</v>
      </c>
      <c r="AI69" s="16">
        <f t="shared" si="25"/>
        <v>0.27639999999999998</v>
      </c>
      <c r="AJ69" s="16">
        <f t="shared" si="26"/>
        <v>0.27339999999999998</v>
      </c>
      <c r="AK69" s="16">
        <f t="shared" si="27"/>
        <v>0.24640000000000001</v>
      </c>
      <c r="AL69" s="16" t="str">
        <f t="shared" si="28"/>
        <v>3B</v>
      </c>
      <c r="AM69" s="16">
        <f t="shared" si="29"/>
        <v>0.252</v>
      </c>
      <c r="AN69" s="16">
        <f t="shared" si="30"/>
        <v>0.26300000000000001</v>
      </c>
      <c r="AO69" s="16">
        <f t="shared" si="31"/>
        <v>0.27639999999999998</v>
      </c>
      <c r="AP69" s="16">
        <f t="shared" si="32"/>
        <v>0.28029999999999999</v>
      </c>
      <c r="AQ69" s="16">
        <f t="shared" si="33"/>
        <v>0.3125</v>
      </c>
      <c r="AU69" s="19" t="s">
        <v>1008</v>
      </c>
      <c r="AV69" s="79" t="s">
        <v>1056</v>
      </c>
      <c r="AW69" s="77">
        <v>5.25</v>
      </c>
      <c r="AX69" s="78">
        <f>Lookups[[#This Row],[Column3]]</f>
        <v>5.25</v>
      </c>
    </row>
    <row r="70" spans="3:50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4"/>
        <v>5⁄16–20</v>
      </c>
      <c r="U70" s="16" t="str">
        <f t="shared" si="34"/>
        <v>UN</v>
      </c>
      <c r="W70" s="16" t="str">
        <f t="shared" si="18"/>
        <v>5⁄16–20</v>
      </c>
      <c r="X70" s="16" t="str">
        <f>VLOOKUP(LEFT(Table6914[[#This Row],[Column1]],FIND("–",Table6914[[#This Row],[Column1]])-1),Lookups[],2,0)</f>
        <v>5/16</v>
      </c>
      <c r="Y70" s="16" t="str">
        <f>RIGHT(Table6914[[#This Row],[Column1]],LEN(Table6914[[#This Row],[Column1]])-FIND("–",Table6914[[#This Row],[Column1]]))</f>
        <v>20</v>
      </c>
      <c r="Z70" s="78">
        <f>VLOOKUP(LEFT(Table6914[[#This Row],[Column1]],FIND("–",Table6914[[#This Row],[Column1]])-1),Lookups[],4,0)</f>
        <v>0.3125</v>
      </c>
      <c r="AA70" s="16" t="str">
        <f t="shared" si="19"/>
        <v>UN</v>
      </c>
      <c r="AB70" s="16" t="str">
        <f t="shared" si="20"/>
        <v>2A</v>
      </c>
      <c r="AC70" s="16" t="str">
        <f>CONCATENATE(Table6914[[#This Row],[Fraction]],"-",Table6914[[#This Row],[Pitch]]," ",Table6914[[#This Row],[Series]]," ",Table6914[[#This Row],[ClassA]])</f>
        <v>5/16-20 UN 2A</v>
      </c>
      <c r="AD70" s="16" t="str">
        <f>CONCATENATE(TEXT(Table6914[[#This Row],[Decimal]],".000"),"-",Table6914[[#This Row],[Pitch]]," ",Table6914[[#This Row],[Series]]," ",Table6914[[#This Row],[ClassA]])</f>
        <v>.313-20 UN 2A</v>
      </c>
      <c r="AE70" s="16">
        <f t="shared" si="21"/>
        <v>1.1999999999999999E-3</v>
      </c>
      <c r="AF70" s="16">
        <f t="shared" si="22"/>
        <v>0.31130000000000002</v>
      </c>
      <c r="AG70" s="16">
        <f t="shared" si="23"/>
        <v>0.30320000000000003</v>
      </c>
      <c r="AH70" s="16" t="str">
        <f t="shared" si="24"/>
        <v>—</v>
      </c>
      <c r="AI70" s="16">
        <f t="shared" si="25"/>
        <v>0.27879999999999999</v>
      </c>
      <c r="AJ70" s="16">
        <f t="shared" si="26"/>
        <v>0.27479999999999999</v>
      </c>
      <c r="AK70" s="16">
        <f t="shared" si="27"/>
        <v>0.25180000000000002</v>
      </c>
      <c r="AL70" s="16" t="str">
        <f t="shared" si="28"/>
        <v>2B</v>
      </c>
      <c r="AM70" s="16">
        <f t="shared" si="29"/>
        <v>0.25800000000000001</v>
      </c>
      <c r="AN70" s="16">
        <f t="shared" si="30"/>
        <v>0.27</v>
      </c>
      <c r="AO70" s="16">
        <f t="shared" si="31"/>
        <v>0.28000000000000003</v>
      </c>
      <c r="AP70" s="16">
        <f t="shared" si="32"/>
        <v>0.28520000000000001</v>
      </c>
      <c r="AQ70" s="16">
        <f t="shared" si="33"/>
        <v>0.3125</v>
      </c>
      <c r="AU70" s="19" t="s">
        <v>1009</v>
      </c>
      <c r="AV70" s="79" t="s">
        <v>1057</v>
      </c>
      <c r="AW70" s="77">
        <v>5.5</v>
      </c>
      <c r="AX70" s="78">
        <f>Lookups[[#This Row],[Column3]]</f>
        <v>5.5</v>
      </c>
    </row>
    <row r="71" spans="3:50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4"/>
        <v>0</v>
      </c>
      <c r="U71" s="16">
        <f t="shared" si="34"/>
        <v>0</v>
      </c>
      <c r="W71" s="16" t="str">
        <f t="shared" si="18"/>
        <v>5⁄16–20</v>
      </c>
      <c r="X71" s="16" t="str">
        <f>VLOOKUP(LEFT(Table6914[[#This Row],[Column1]],FIND("–",Table6914[[#This Row],[Column1]])-1),Lookups[],2,0)</f>
        <v>5/16</v>
      </c>
      <c r="Y71" s="16" t="str">
        <f>RIGHT(Table6914[[#This Row],[Column1]],LEN(Table6914[[#This Row],[Column1]])-FIND("–",Table6914[[#This Row],[Column1]]))</f>
        <v>20</v>
      </c>
      <c r="Z71" s="78">
        <f>VLOOKUP(LEFT(Table6914[[#This Row],[Column1]],FIND("–",Table6914[[#This Row],[Column1]])-1),Lookups[],4,0)</f>
        <v>0.3125</v>
      </c>
      <c r="AA71" s="16" t="str">
        <f t="shared" si="19"/>
        <v>UN</v>
      </c>
      <c r="AB71" s="16" t="str">
        <f t="shared" si="20"/>
        <v>3A</v>
      </c>
      <c r="AC71" s="16" t="str">
        <f>CONCATENATE(Table6914[[#This Row],[Fraction]],"-",Table6914[[#This Row],[Pitch]]," ",Table6914[[#This Row],[Series]]," ",Table6914[[#This Row],[ClassA]])</f>
        <v>5/16-20 UN 3A</v>
      </c>
      <c r="AD71" s="16" t="str">
        <f>CONCATENATE(TEXT(Table6914[[#This Row],[Decimal]],".000"),"-",Table6914[[#This Row],[Pitch]]," ",Table6914[[#This Row],[Series]]," ",Table6914[[#This Row],[ClassA]])</f>
        <v>.313-20 UN 3A</v>
      </c>
      <c r="AE71" s="16">
        <f t="shared" si="21"/>
        <v>0</v>
      </c>
      <c r="AF71" s="16">
        <f t="shared" si="22"/>
        <v>0.3125</v>
      </c>
      <c r="AG71" s="16">
        <f t="shared" si="23"/>
        <v>0.3044</v>
      </c>
      <c r="AH71" s="16" t="str">
        <f t="shared" si="24"/>
        <v>—</v>
      </c>
      <c r="AI71" s="16">
        <f t="shared" si="25"/>
        <v>0.28000000000000003</v>
      </c>
      <c r="AJ71" s="16">
        <f t="shared" si="26"/>
        <v>0.27700000000000002</v>
      </c>
      <c r="AK71" s="16">
        <f t="shared" si="27"/>
        <v>0.253</v>
      </c>
      <c r="AL71" s="16" t="str">
        <f t="shared" si="28"/>
        <v>3B</v>
      </c>
      <c r="AM71" s="16">
        <f t="shared" si="29"/>
        <v>0.25800000000000001</v>
      </c>
      <c r="AN71" s="16">
        <f t="shared" si="30"/>
        <v>0.26800000000000002</v>
      </c>
      <c r="AO71" s="16">
        <f t="shared" si="31"/>
        <v>0.28000000000000003</v>
      </c>
      <c r="AP71" s="16">
        <f t="shared" si="32"/>
        <v>0.28389999999999999</v>
      </c>
      <c r="AQ71" s="16">
        <f t="shared" si="33"/>
        <v>0.3125</v>
      </c>
      <c r="AU71" s="19" t="s">
        <v>1010</v>
      </c>
      <c r="AV71" s="79" t="s">
        <v>1058</v>
      </c>
      <c r="AW71" s="77">
        <v>5.75</v>
      </c>
      <c r="AX71" s="78">
        <f>Lookups[[#This Row],[Column3]]</f>
        <v>5.75</v>
      </c>
    </row>
    <row r="72" spans="3:50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4"/>
        <v>5⁄16–24</v>
      </c>
      <c r="U72" s="16" t="str">
        <f t="shared" si="34"/>
        <v>UNF</v>
      </c>
      <c r="W72" s="16" t="str">
        <f t="shared" si="18"/>
        <v>5⁄16–24</v>
      </c>
      <c r="X72" s="16" t="str">
        <f>VLOOKUP(LEFT(Table6914[[#This Row],[Column1]],FIND("–",Table6914[[#This Row],[Column1]])-1),Lookups[],2,0)</f>
        <v>5/16</v>
      </c>
      <c r="Y72" s="16" t="str">
        <f>RIGHT(Table6914[[#This Row],[Column1]],LEN(Table6914[[#This Row],[Column1]])-FIND("–",Table6914[[#This Row],[Column1]]))</f>
        <v>24</v>
      </c>
      <c r="Z72" s="78">
        <f>VLOOKUP(LEFT(Table6914[[#This Row],[Column1]],FIND("–",Table6914[[#This Row],[Column1]])-1),Lookups[],4,0)</f>
        <v>0.3125</v>
      </c>
      <c r="AA72" s="16" t="str">
        <f t="shared" si="19"/>
        <v>UNF</v>
      </c>
      <c r="AB72" s="16" t="str">
        <f t="shared" si="20"/>
        <v>1A</v>
      </c>
      <c r="AC72" s="16" t="str">
        <f>CONCATENATE(Table6914[[#This Row],[Fraction]],"-",Table6914[[#This Row],[Pitch]]," ",Table6914[[#This Row],[Series]]," ",Table6914[[#This Row],[ClassA]])</f>
        <v>5/16-24 UNF 1A</v>
      </c>
      <c r="AD72" s="16" t="str">
        <f>CONCATENATE(TEXT(Table6914[[#This Row],[Decimal]],".000"),"-",Table6914[[#This Row],[Pitch]]," ",Table6914[[#This Row],[Series]]," ",Table6914[[#This Row],[ClassA]])</f>
        <v>.313-24 UNF 1A</v>
      </c>
      <c r="AE72" s="16">
        <f t="shared" si="21"/>
        <v>1.1000000000000001E-3</v>
      </c>
      <c r="AF72" s="16">
        <f t="shared" si="22"/>
        <v>0.31140000000000001</v>
      </c>
      <c r="AG72" s="16">
        <f t="shared" si="23"/>
        <v>0.30059999999999998</v>
      </c>
      <c r="AH72" s="16" t="str">
        <f t="shared" si="24"/>
        <v>—</v>
      </c>
      <c r="AI72" s="16">
        <f t="shared" si="25"/>
        <v>0.2843</v>
      </c>
      <c r="AJ72" s="16">
        <f t="shared" si="26"/>
        <v>0.27879999999999999</v>
      </c>
      <c r="AK72" s="16">
        <f t="shared" si="27"/>
        <v>0.26179999999999998</v>
      </c>
      <c r="AL72" s="16" t="str">
        <f t="shared" si="28"/>
        <v>1B</v>
      </c>
      <c r="AM72" s="16">
        <f t="shared" si="29"/>
        <v>0.26700000000000002</v>
      </c>
      <c r="AN72" s="16">
        <f t="shared" si="30"/>
        <v>0.27700000000000002</v>
      </c>
      <c r="AO72" s="16">
        <f t="shared" si="31"/>
        <v>0.28539999999999999</v>
      </c>
      <c r="AP72" s="16">
        <f t="shared" si="32"/>
        <v>0.29249999999999998</v>
      </c>
      <c r="AQ72" s="16">
        <f t="shared" si="33"/>
        <v>0.3125</v>
      </c>
      <c r="AU72" s="19" t="s">
        <v>1077</v>
      </c>
      <c r="AV72" s="79" t="s">
        <v>959</v>
      </c>
      <c r="AW72" s="77">
        <v>6</v>
      </c>
      <c r="AX72" s="78">
        <f>Lookups[[#This Row],[Column3]]</f>
        <v>6</v>
      </c>
    </row>
    <row r="73" spans="3:50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4"/>
        <v>0</v>
      </c>
      <c r="U73" s="16">
        <f t="shared" si="34"/>
        <v>0</v>
      </c>
      <c r="W73" s="16" t="str">
        <f t="shared" si="18"/>
        <v>5⁄16–24</v>
      </c>
      <c r="X73" s="16" t="str">
        <f>VLOOKUP(LEFT(Table6914[[#This Row],[Column1]],FIND("–",Table6914[[#This Row],[Column1]])-1),Lookups[],2,0)</f>
        <v>5/16</v>
      </c>
      <c r="Y73" s="16" t="str">
        <f>RIGHT(Table6914[[#This Row],[Column1]],LEN(Table6914[[#This Row],[Column1]])-FIND("–",Table6914[[#This Row],[Column1]]))</f>
        <v>24</v>
      </c>
      <c r="Z73" s="78">
        <f>VLOOKUP(LEFT(Table6914[[#This Row],[Column1]],FIND("–",Table6914[[#This Row],[Column1]])-1),Lookups[],4,0)</f>
        <v>0.3125</v>
      </c>
      <c r="AA73" s="16" t="str">
        <f t="shared" si="19"/>
        <v>UNF</v>
      </c>
      <c r="AB73" s="16" t="str">
        <f t="shared" si="20"/>
        <v>2A</v>
      </c>
      <c r="AC73" s="16" t="str">
        <f>CONCATENATE(Table6914[[#This Row],[Fraction]],"-",Table6914[[#This Row],[Pitch]]," ",Table6914[[#This Row],[Series]]," ",Table6914[[#This Row],[ClassA]])</f>
        <v>5/16-24 UNF 2A</v>
      </c>
      <c r="AD73" s="16" t="str">
        <f>CONCATENATE(TEXT(Table6914[[#This Row],[Decimal]],".000"),"-",Table6914[[#This Row],[Pitch]]," ",Table6914[[#This Row],[Series]]," ",Table6914[[#This Row],[ClassA]])</f>
        <v>.313-24 UNF 2A</v>
      </c>
      <c r="AE73" s="16">
        <f t="shared" si="21"/>
        <v>1.1000000000000001E-3</v>
      </c>
      <c r="AF73" s="16">
        <f t="shared" si="22"/>
        <v>0.31140000000000001</v>
      </c>
      <c r="AG73" s="16">
        <f t="shared" si="23"/>
        <v>0.30420000000000003</v>
      </c>
      <c r="AH73" s="16" t="str">
        <f t="shared" si="24"/>
        <v>—</v>
      </c>
      <c r="AI73" s="16">
        <f t="shared" si="25"/>
        <v>0.2843</v>
      </c>
      <c r="AJ73" s="16">
        <f t="shared" si="26"/>
        <v>0.28060000000000002</v>
      </c>
      <c r="AK73" s="16">
        <f t="shared" si="27"/>
        <v>0.26179999999999998</v>
      </c>
      <c r="AL73" s="16" t="str">
        <f t="shared" si="28"/>
        <v>2B</v>
      </c>
      <c r="AM73" s="16">
        <f t="shared" si="29"/>
        <v>0.26700000000000002</v>
      </c>
      <c r="AN73" s="16">
        <f t="shared" si="30"/>
        <v>0.27700000000000002</v>
      </c>
      <c r="AO73" s="16">
        <f t="shared" si="31"/>
        <v>0.28539999999999999</v>
      </c>
      <c r="AP73" s="16">
        <f t="shared" si="32"/>
        <v>0.29020000000000001</v>
      </c>
      <c r="AQ73" s="16">
        <f t="shared" si="33"/>
        <v>0.3125</v>
      </c>
      <c r="AV73" s="17"/>
      <c r="AW73" s="77"/>
    </row>
    <row r="74" spans="3:50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4"/>
        <v>0</v>
      </c>
      <c r="U74" s="16">
        <f t="shared" si="34"/>
        <v>0</v>
      </c>
      <c r="W74" s="16" t="str">
        <f t="shared" si="18"/>
        <v>5⁄16–24</v>
      </c>
      <c r="X74" s="16" t="str">
        <f>VLOOKUP(LEFT(Table6914[[#This Row],[Column1]],FIND("–",Table6914[[#This Row],[Column1]])-1),Lookups[],2,0)</f>
        <v>5/16</v>
      </c>
      <c r="Y74" s="16" t="str">
        <f>RIGHT(Table6914[[#This Row],[Column1]],LEN(Table6914[[#This Row],[Column1]])-FIND("–",Table6914[[#This Row],[Column1]]))</f>
        <v>24</v>
      </c>
      <c r="Z74" s="78">
        <f>VLOOKUP(LEFT(Table6914[[#This Row],[Column1]],FIND("–",Table6914[[#This Row],[Column1]])-1),Lookups[],4,0)</f>
        <v>0.3125</v>
      </c>
      <c r="AA74" s="16" t="str">
        <f t="shared" si="19"/>
        <v>UNF</v>
      </c>
      <c r="AB74" s="16" t="str">
        <f t="shared" si="20"/>
        <v>3A</v>
      </c>
      <c r="AC74" s="16" t="str">
        <f>CONCATENATE(Table6914[[#This Row],[Fraction]],"-",Table6914[[#This Row],[Pitch]]," ",Table6914[[#This Row],[Series]]," ",Table6914[[#This Row],[ClassA]])</f>
        <v>5/16-24 UNF 3A</v>
      </c>
      <c r="AD74" s="16" t="str">
        <f>CONCATENATE(TEXT(Table6914[[#This Row],[Decimal]],".000"),"-",Table6914[[#This Row],[Pitch]]," ",Table6914[[#This Row],[Series]]," ",Table6914[[#This Row],[ClassA]])</f>
        <v>.313-24 UNF 3A</v>
      </c>
      <c r="AE74" s="16">
        <f t="shared" si="21"/>
        <v>0</v>
      </c>
      <c r="AF74" s="16">
        <f t="shared" si="22"/>
        <v>0.3125</v>
      </c>
      <c r="AG74" s="16">
        <f t="shared" si="23"/>
        <v>0.30530000000000002</v>
      </c>
      <c r="AH74" s="16" t="str">
        <f t="shared" si="24"/>
        <v>—</v>
      </c>
      <c r="AI74" s="16">
        <f t="shared" si="25"/>
        <v>0.28539999999999999</v>
      </c>
      <c r="AJ74" s="16">
        <f t="shared" si="26"/>
        <v>0.28270000000000001</v>
      </c>
      <c r="AK74" s="16">
        <f t="shared" si="27"/>
        <v>0.26290000000000002</v>
      </c>
      <c r="AL74" s="16" t="str">
        <f t="shared" si="28"/>
        <v>3B</v>
      </c>
      <c r="AM74" s="16">
        <f t="shared" si="29"/>
        <v>0.26700000000000002</v>
      </c>
      <c r="AN74" s="16">
        <f t="shared" si="30"/>
        <v>0.27539999999999998</v>
      </c>
      <c r="AO74" s="16">
        <f t="shared" si="31"/>
        <v>0.28539999999999999</v>
      </c>
      <c r="AP74" s="16">
        <f t="shared" si="32"/>
        <v>0.28899999999999998</v>
      </c>
      <c r="AQ74" s="16">
        <f t="shared" si="33"/>
        <v>0.3125</v>
      </c>
      <c r="AV74" s="17"/>
      <c r="AW74" s="77"/>
    </row>
    <row r="75" spans="3:50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4"/>
        <v>5⁄16–27</v>
      </c>
      <c r="U75" s="16" t="str">
        <f t="shared" si="34"/>
        <v>UNS</v>
      </c>
      <c r="W75" s="16" t="str">
        <f t="shared" si="18"/>
        <v>5⁄16–27</v>
      </c>
      <c r="X75" s="16" t="str">
        <f>VLOOKUP(LEFT(Table6914[[#This Row],[Column1]],FIND("–",Table6914[[#This Row],[Column1]])-1),Lookups[],2,0)</f>
        <v>5/16</v>
      </c>
      <c r="Y75" s="16" t="str">
        <f>RIGHT(Table6914[[#This Row],[Column1]],LEN(Table6914[[#This Row],[Column1]])-FIND("–",Table6914[[#This Row],[Column1]]))</f>
        <v>27</v>
      </c>
      <c r="Z75" s="78">
        <f>VLOOKUP(LEFT(Table6914[[#This Row],[Column1]],FIND("–",Table6914[[#This Row],[Column1]])-1),Lookups[],4,0)</f>
        <v>0.3125</v>
      </c>
      <c r="AA75" s="16" t="str">
        <f t="shared" si="19"/>
        <v>UNS</v>
      </c>
      <c r="AB75" s="16" t="str">
        <f t="shared" si="20"/>
        <v>2A</v>
      </c>
      <c r="AC75" s="16" t="str">
        <f>CONCATENATE(Table6914[[#This Row],[Fraction]],"-",Table6914[[#This Row],[Pitch]]," ",Table6914[[#This Row],[Series]]," ",Table6914[[#This Row],[ClassA]])</f>
        <v>5/16-27 UNS 2A</v>
      </c>
      <c r="AD75" s="16" t="str">
        <f>CONCATENATE(TEXT(Table6914[[#This Row],[Decimal]],".000"),"-",Table6914[[#This Row],[Pitch]]," ",Table6914[[#This Row],[Series]]," ",Table6914[[#This Row],[ClassA]])</f>
        <v>.313-27 UNS 2A</v>
      </c>
      <c r="AE75" s="16">
        <f t="shared" si="21"/>
        <v>1E-3</v>
      </c>
      <c r="AF75" s="16">
        <f t="shared" si="22"/>
        <v>0.3115</v>
      </c>
      <c r="AG75" s="16">
        <f t="shared" si="23"/>
        <v>0.30480000000000002</v>
      </c>
      <c r="AH75" s="16" t="str">
        <f t="shared" si="24"/>
        <v>—</v>
      </c>
      <c r="AI75" s="16">
        <f t="shared" si="25"/>
        <v>0.28739999999999999</v>
      </c>
      <c r="AJ75" s="16">
        <f t="shared" si="26"/>
        <v>0.28389999999999999</v>
      </c>
      <c r="AK75" s="16">
        <f t="shared" si="27"/>
        <v>0.26740000000000003</v>
      </c>
      <c r="AL75" s="16" t="str">
        <f t="shared" si="28"/>
        <v>2B</v>
      </c>
      <c r="AM75" s="16">
        <f t="shared" si="29"/>
        <v>0.27200000000000002</v>
      </c>
      <c r="AN75" s="16">
        <f t="shared" si="30"/>
        <v>0.28100000000000003</v>
      </c>
      <c r="AO75" s="16">
        <f t="shared" si="31"/>
        <v>0.28839999999999999</v>
      </c>
      <c r="AP75" s="16">
        <f t="shared" si="32"/>
        <v>0.29289999999999999</v>
      </c>
      <c r="AQ75" s="16">
        <f t="shared" si="33"/>
        <v>0.3125</v>
      </c>
      <c r="AV75" s="17"/>
      <c r="AW75" s="77"/>
    </row>
    <row r="76" spans="3:50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4"/>
        <v>5⁄16–28</v>
      </c>
      <c r="U76" s="16" t="str">
        <f t="shared" si="34"/>
        <v>UN</v>
      </c>
      <c r="W76" s="16" t="str">
        <f t="shared" si="18"/>
        <v>5⁄16–28</v>
      </c>
      <c r="X76" s="16" t="str">
        <f>VLOOKUP(LEFT(Table6914[[#This Row],[Column1]],FIND("–",Table6914[[#This Row],[Column1]])-1),Lookups[],2,0)</f>
        <v>5/16</v>
      </c>
      <c r="Y76" s="16" t="str">
        <f>RIGHT(Table6914[[#This Row],[Column1]],LEN(Table6914[[#This Row],[Column1]])-FIND("–",Table6914[[#This Row],[Column1]]))</f>
        <v>28</v>
      </c>
      <c r="Z76" s="78">
        <f>VLOOKUP(LEFT(Table6914[[#This Row],[Column1]],FIND("–",Table6914[[#This Row],[Column1]])-1),Lookups[],4,0)</f>
        <v>0.3125</v>
      </c>
      <c r="AA76" s="16" t="str">
        <f t="shared" si="19"/>
        <v>UN</v>
      </c>
      <c r="AB76" s="16" t="str">
        <f t="shared" si="20"/>
        <v>2A</v>
      </c>
      <c r="AC76" s="16" t="str">
        <f>CONCATENATE(Table6914[[#This Row],[Fraction]],"-",Table6914[[#This Row],[Pitch]]," ",Table6914[[#This Row],[Series]]," ",Table6914[[#This Row],[ClassA]])</f>
        <v>5/16-28 UN 2A</v>
      </c>
      <c r="AD76" s="16" t="str">
        <f>CONCATENATE(TEXT(Table6914[[#This Row],[Decimal]],".000"),"-",Table6914[[#This Row],[Pitch]]," ",Table6914[[#This Row],[Series]]," ",Table6914[[#This Row],[ClassA]])</f>
        <v>.313-28 UN 2A</v>
      </c>
      <c r="AE76" s="16">
        <f t="shared" si="21"/>
        <v>1E-3</v>
      </c>
      <c r="AF76" s="16">
        <f t="shared" si="22"/>
        <v>0.3115</v>
      </c>
      <c r="AG76" s="16">
        <f t="shared" si="23"/>
        <v>0.30499999999999999</v>
      </c>
      <c r="AH76" s="16" t="str">
        <f t="shared" si="24"/>
        <v>—</v>
      </c>
      <c r="AI76" s="16">
        <f t="shared" si="25"/>
        <v>0.2883</v>
      </c>
      <c r="AJ76" s="16">
        <f t="shared" si="26"/>
        <v>0.28489999999999999</v>
      </c>
      <c r="AK76" s="16">
        <f t="shared" si="27"/>
        <v>0.26889999999999997</v>
      </c>
      <c r="AL76" s="16" t="str">
        <f t="shared" si="28"/>
        <v>2B</v>
      </c>
      <c r="AM76" s="16">
        <f t="shared" si="29"/>
        <v>0.27400000000000002</v>
      </c>
      <c r="AN76" s="16">
        <f t="shared" si="30"/>
        <v>0.28199999999999997</v>
      </c>
      <c r="AO76" s="16">
        <f t="shared" si="31"/>
        <v>0.2893</v>
      </c>
      <c r="AP76" s="16">
        <f t="shared" si="32"/>
        <v>0.29370000000000002</v>
      </c>
      <c r="AQ76" s="16">
        <f t="shared" si="33"/>
        <v>0.3125</v>
      </c>
      <c r="AV76" s="17"/>
      <c r="AW76" s="77"/>
    </row>
    <row r="77" spans="3:50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4"/>
        <v>0</v>
      </c>
      <c r="U77" s="16">
        <f t="shared" si="34"/>
        <v>0</v>
      </c>
      <c r="W77" s="16" t="str">
        <f t="shared" si="18"/>
        <v>5⁄16–28</v>
      </c>
      <c r="X77" s="16" t="str">
        <f>VLOOKUP(LEFT(Table6914[[#This Row],[Column1]],FIND("–",Table6914[[#This Row],[Column1]])-1),Lookups[],2,0)</f>
        <v>5/16</v>
      </c>
      <c r="Y77" s="16" t="str">
        <f>RIGHT(Table6914[[#This Row],[Column1]],LEN(Table6914[[#This Row],[Column1]])-FIND("–",Table6914[[#This Row],[Column1]]))</f>
        <v>28</v>
      </c>
      <c r="Z77" s="78">
        <f>VLOOKUP(LEFT(Table6914[[#This Row],[Column1]],FIND("–",Table6914[[#This Row],[Column1]])-1),Lookups[],4,0)</f>
        <v>0.3125</v>
      </c>
      <c r="AA77" s="16" t="str">
        <f t="shared" si="19"/>
        <v>UN</v>
      </c>
      <c r="AB77" s="16" t="str">
        <f t="shared" si="20"/>
        <v>3A</v>
      </c>
      <c r="AC77" s="16" t="str">
        <f>CONCATENATE(Table6914[[#This Row],[Fraction]],"-",Table6914[[#This Row],[Pitch]]," ",Table6914[[#This Row],[Series]]," ",Table6914[[#This Row],[ClassA]])</f>
        <v>5/16-28 UN 3A</v>
      </c>
      <c r="AD77" s="16" t="str">
        <f>CONCATENATE(TEXT(Table6914[[#This Row],[Decimal]],".000"),"-",Table6914[[#This Row],[Pitch]]," ",Table6914[[#This Row],[Series]]," ",Table6914[[#This Row],[ClassA]])</f>
        <v>.313-28 UN 3A</v>
      </c>
      <c r="AE77" s="16">
        <f t="shared" si="21"/>
        <v>0</v>
      </c>
      <c r="AF77" s="16">
        <f t="shared" si="22"/>
        <v>0.3125</v>
      </c>
      <c r="AG77" s="16">
        <f t="shared" si="23"/>
        <v>0.30599999999999999</v>
      </c>
      <c r="AH77" s="16" t="str">
        <f t="shared" si="24"/>
        <v>—</v>
      </c>
      <c r="AI77" s="16">
        <f t="shared" si="25"/>
        <v>0.2893</v>
      </c>
      <c r="AJ77" s="16">
        <f t="shared" si="26"/>
        <v>0.28670000000000001</v>
      </c>
      <c r="AK77" s="16">
        <f t="shared" si="27"/>
        <v>0.26989999999999997</v>
      </c>
      <c r="AL77" s="16" t="str">
        <f t="shared" si="28"/>
        <v>3B</v>
      </c>
      <c r="AM77" s="16">
        <f t="shared" si="29"/>
        <v>0.27400000000000002</v>
      </c>
      <c r="AN77" s="16">
        <f t="shared" si="30"/>
        <v>0.28070000000000001</v>
      </c>
      <c r="AO77" s="16">
        <f t="shared" si="31"/>
        <v>0.2893</v>
      </c>
      <c r="AP77" s="16">
        <f t="shared" si="32"/>
        <v>0.29260000000000003</v>
      </c>
      <c r="AQ77" s="16">
        <f t="shared" si="33"/>
        <v>0.3125</v>
      </c>
      <c r="AV77" s="17"/>
      <c r="AW77" s="77"/>
    </row>
    <row r="78" spans="3:50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4"/>
        <v>5⁄16–32</v>
      </c>
      <c r="U78" s="16" t="str">
        <f t="shared" si="34"/>
        <v>UNEF</v>
      </c>
      <c r="W78" s="16" t="str">
        <f t="shared" si="18"/>
        <v>5⁄16–32</v>
      </c>
      <c r="X78" s="16" t="str">
        <f>VLOOKUP(LEFT(Table6914[[#This Row],[Column1]],FIND("–",Table6914[[#This Row],[Column1]])-1),Lookups[],2,0)</f>
        <v>5/16</v>
      </c>
      <c r="Y78" s="16" t="str">
        <f>RIGHT(Table6914[[#This Row],[Column1]],LEN(Table6914[[#This Row],[Column1]])-FIND("–",Table6914[[#This Row],[Column1]]))</f>
        <v>32</v>
      </c>
      <c r="Z78" s="78">
        <f>VLOOKUP(LEFT(Table6914[[#This Row],[Column1]],FIND("–",Table6914[[#This Row],[Column1]])-1),Lookups[],4,0)</f>
        <v>0.3125</v>
      </c>
      <c r="AA78" s="16" t="str">
        <f t="shared" si="19"/>
        <v>UNEF</v>
      </c>
      <c r="AB78" s="16" t="str">
        <f t="shared" si="20"/>
        <v>2A</v>
      </c>
      <c r="AC78" s="16" t="str">
        <f>CONCATENATE(Table6914[[#This Row],[Fraction]],"-",Table6914[[#This Row],[Pitch]]," ",Table6914[[#This Row],[Series]]," ",Table6914[[#This Row],[ClassA]])</f>
        <v>5/16-32 UNEF 2A</v>
      </c>
      <c r="AD78" s="16" t="str">
        <f>CONCATENATE(TEXT(Table6914[[#This Row],[Decimal]],".000"),"-",Table6914[[#This Row],[Pitch]]," ",Table6914[[#This Row],[Series]]," ",Table6914[[#This Row],[ClassA]])</f>
        <v>.313-32 UNEF 2A</v>
      </c>
      <c r="AE78" s="16">
        <f t="shared" si="21"/>
        <v>1E-3</v>
      </c>
      <c r="AF78" s="16">
        <f t="shared" si="22"/>
        <v>0.3115</v>
      </c>
      <c r="AG78" s="16">
        <f t="shared" si="23"/>
        <v>0.30549999999999999</v>
      </c>
      <c r="AH78" s="16" t="str">
        <f t="shared" si="24"/>
        <v>—</v>
      </c>
      <c r="AI78" s="16">
        <f t="shared" si="25"/>
        <v>0.29120000000000001</v>
      </c>
      <c r="AJ78" s="16">
        <f t="shared" si="26"/>
        <v>0.28799999999999998</v>
      </c>
      <c r="AK78" s="16">
        <f t="shared" si="27"/>
        <v>0.27429999999999999</v>
      </c>
      <c r="AL78" s="16" t="str">
        <f t="shared" si="28"/>
        <v>2B</v>
      </c>
      <c r="AM78" s="16">
        <f t="shared" si="29"/>
        <v>0.27900000000000003</v>
      </c>
      <c r="AN78" s="16">
        <f t="shared" si="30"/>
        <v>0.28599999999999998</v>
      </c>
      <c r="AO78" s="16">
        <f t="shared" si="31"/>
        <v>0.29220000000000002</v>
      </c>
      <c r="AP78" s="16">
        <f t="shared" si="32"/>
        <v>0.2964</v>
      </c>
      <c r="AQ78" s="16">
        <f t="shared" si="33"/>
        <v>0.3125</v>
      </c>
      <c r="AV78" s="17"/>
      <c r="AW78" s="77"/>
    </row>
    <row r="79" spans="3:50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4"/>
        <v>0</v>
      </c>
      <c r="U79" s="16">
        <f t="shared" si="34"/>
        <v>0</v>
      </c>
      <c r="W79" s="16" t="str">
        <f t="shared" si="18"/>
        <v>5⁄16–32</v>
      </c>
      <c r="X79" s="16" t="str">
        <f>VLOOKUP(LEFT(Table6914[[#This Row],[Column1]],FIND("–",Table6914[[#This Row],[Column1]])-1),Lookups[],2,0)</f>
        <v>5/16</v>
      </c>
      <c r="Y79" s="16" t="str">
        <f>RIGHT(Table6914[[#This Row],[Column1]],LEN(Table6914[[#This Row],[Column1]])-FIND("–",Table6914[[#This Row],[Column1]]))</f>
        <v>32</v>
      </c>
      <c r="Z79" s="78">
        <f>VLOOKUP(LEFT(Table6914[[#This Row],[Column1]],FIND("–",Table6914[[#This Row],[Column1]])-1),Lookups[],4,0)</f>
        <v>0.3125</v>
      </c>
      <c r="AA79" s="16" t="str">
        <f t="shared" si="19"/>
        <v>UNEF</v>
      </c>
      <c r="AB79" s="16" t="str">
        <f t="shared" si="20"/>
        <v>3A</v>
      </c>
      <c r="AC79" s="16" t="str">
        <f>CONCATENATE(Table6914[[#This Row],[Fraction]],"-",Table6914[[#This Row],[Pitch]]," ",Table6914[[#This Row],[Series]]," ",Table6914[[#This Row],[ClassA]])</f>
        <v>5/16-32 UNEF 3A</v>
      </c>
      <c r="AD79" s="16" t="str">
        <f>CONCATENATE(TEXT(Table6914[[#This Row],[Decimal]],".000"),"-",Table6914[[#This Row],[Pitch]]," ",Table6914[[#This Row],[Series]]," ",Table6914[[#This Row],[ClassA]])</f>
        <v>.313-32 UNEF 3A</v>
      </c>
      <c r="AE79" s="16">
        <f t="shared" si="21"/>
        <v>0</v>
      </c>
      <c r="AF79" s="16">
        <f t="shared" si="22"/>
        <v>0.3125</v>
      </c>
      <c r="AG79" s="16">
        <f t="shared" si="23"/>
        <v>0.30649999999999999</v>
      </c>
      <c r="AH79" s="16" t="str">
        <f t="shared" si="24"/>
        <v>—</v>
      </c>
      <c r="AI79" s="16">
        <f t="shared" si="25"/>
        <v>0.29220000000000002</v>
      </c>
      <c r="AJ79" s="16">
        <f t="shared" si="26"/>
        <v>0.2898</v>
      </c>
      <c r="AK79" s="16">
        <f t="shared" si="27"/>
        <v>0.27529999999999999</v>
      </c>
      <c r="AL79" s="16" t="str">
        <f t="shared" si="28"/>
        <v>3B</v>
      </c>
      <c r="AM79" s="16">
        <f t="shared" si="29"/>
        <v>0.27900000000000003</v>
      </c>
      <c r="AN79" s="16">
        <f t="shared" si="30"/>
        <v>0.28470000000000001</v>
      </c>
      <c r="AO79" s="16">
        <f t="shared" si="31"/>
        <v>0.29220000000000002</v>
      </c>
      <c r="AP79" s="16">
        <f t="shared" si="32"/>
        <v>0.29530000000000001</v>
      </c>
      <c r="AQ79" s="16">
        <f t="shared" si="33"/>
        <v>0.3125</v>
      </c>
      <c r="AV79" s="17"/>
      <c r="AW79" s="77"/>
    </row>
    <row r="80" spans="3:50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4"/>
        <v>5⁄16–36</v>
      </c>
      <c r="U80" s="16" t="str">
        <f t="shared" si="34"/>
        <v>UNS</v>
      </c>
      <c r="W80" s="16" t="str">
        <f t="shared" si="18"/>
        <v>5⁄16–36</v>
      </c>
      <c r="X80" s="16" t="str">
        <f>VLOOKUP(LEFT(Table6914[[#This Row],[Column1]],FIND("–",Table6914[[#This Row],[Column1]])-1),Lookups[],2,0)</f>
        <v>5/16</v>
      </c>
      <c r="Y80" s="16" t="str">
        <f>RIGHT(Table6914[[#This Row],[Column1]],LEN(Table6914[[#This Row],[Column1]])-FIND("–",Table6914[[#This Row],[Column1]]))</f>
        <v>36</v>
      </c>
      <c r="Z80" s="78">
        <f>VLOOKUP(LEFT(Table6914[[#This Row],[Column1]],FIND("–",Table6914[[#This Row],[Column1]])-1),Lookups[],4,0)</f>
        <v>0.3125</v>
      </c>
      <c r="AA80" s="16" t="str">
        <f t="shared" si="19"/>
        <v>UNS</v>
      </c>
      <c r="AB80" s="16" t="str">
        <f t="shared" si="20"/>
        <v>2A</v>
      </c>
      <c r="AC80" s="16" t="str">
        <f>CONCATENATE(Table6914[[#This Row],[Fraction]],"-",Table6914[[#This Row],[Pitch]]," ",Table6914[[#This Row],[Series]]," ",Table6914[[#This Row],[ClassA]])</f>
        <v>5/16-36 UNS 2A</v>
      </c>
      <c r="AD80" s="16" t="str">
        <f>CONCATENATE(TEXT(Table6914[[#This Row],[Decimal]],".000"),"-",Table6914[[#This Row],[Pitch]]," ",Table6914[[#This Row],[Series]]," ",Table6914[[#This Row],[ClassA]])</f>
        <v>.313-36 UNS 2A</v>
      </c>
      <c r="AE80" s="16">
        <f t="shared" si="21"/>
        <v>8.9999999999999998E-4</v>
      </c>
      <c r="AF80" s="16">
        <f t="shared" si="22"/>
        <v>0.31159999999999999</v>
      </c>
      <c r="AG80" s="16">
        <f t="shared" si="23"/>
        <v>0.30609999999999998</v>
      </c>
      <c r="AH80" s="16" t="str">
        <f t="shared" si="24"/>
        <v>—</v>
      </c>
      <c r="AI80" s="16">
        <f t="shared" si="25"/>
        <v>0.29360000000000003</v>
      </c>
      <c r="AJ80" s="16">
        <f t="shared" si="26"/>
        <v>0.29049999999999998</v>
      </c>
      <c r="AK80" s="16">
        <f t="shared" si="27"/>
        <v>0.27850000000000003</v>
      </c>
      <c r="AL80" s="16" t="str">
        <f t="shared" si="28"/>
        <v>2B</v>
      </c>
      <c r="AM80" s="16">
        <f t="shared" si="29"/>
        <v>0.28199999999999997</v>
      </c>
      <c r="AN80" s="16">
        <f t="shared" si="30"/>
        <v>0.28899999999999998</v>
      </c>
      <c r="AO80" s="16">
        <f t="shared" si="31"/>
        <v>0.29449999999999998</v>
      </c>
      <c r="AP80" s="16">
        <f t="shared" si="32"/>
        <v>0.29849999999999999</v>
      </c>
      <c r="AQ80" s="16">
        <f t="shared" si="33"/>
        <v>0.3125</v>
      </c>
      <c r="AV80" s="17"/>
      <c r="AW80" s="77"/>
    </row>
    <row r="81" spans="3:49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4"/>
        <v>5⁄16–40</v>
      </c>
      <c r="U81" s="16" t="str">
        <f t="shared" si="34"/>
        <v>UNS</v>
      </c>
      <c r="W81" s="16" t="str">
        <f t="shared" si="18"/>
        <v>5⁄16–40</v>
      </c>
      <c r="X81" s="16" t="str">
        <f>VLOOKUP(LEFT(Table6914[[#This Row],[Column1]],FIND("–",Table6914[[#This Row],[Column1]])-1),Lookups[],2,0)</f>
        <v>5/16</v>
      </c>
      <c r="Y81" s="16" t="str">
        <f>RIGHT(Table6914[[#This Row],[Column1]],LEN(Table6914[[#This Row],[Column1]])-FIND("–",Table6914[[#This Row],[Column1]]))</f>
        <v>40</v>
      </c>
      <c r="Z81" s="78">
        <f>VLOOKUP(LEFT(Table6914[[#This Row],[Column1]],FIND("–",Table6914[[#This Row],[Column1]])-1),Lookups[],4,0)</f>
        <v>0.3125</v>
      </c>
      <c r="AA81" s="16" t="str">
        <f t="shared" si="19"/>
        <v>UNS</v>
      </c>
      <c r="AB81" s="16" t="str">
        <f t="shared" si="20"/>
        <v>2A</v>
      </c>
      <c r="AC81" s="16" t="str">
        <f>CONCATENATE(Table6914[[#This Row],[Fraction]],"-",Table6914[[#This Row],[Pitch]]," ",Table6914[[#This Row],[Series]]," ",Table6914[[#This Row],[ClassA]])</f>
        <v>5/16-40 UNS 2A</v>
      </c>
      <c r="AD81" s="16" t="str">
        <f>CONCATENATE(TEXT(Table6914[[#This Row],[Decimal]],".000"),"-",Table6914[[#This Row],[Pitch]]," ",Table6914[[#This Row],[Series]]," ",Table6914[[#This Row],[ClassA]])</f>
        <v>.313-40 UNS 2A</v>
      </c>
      <c r="AE81" s="16">
        <f t="shared" si="21"/>
        <v>8.9999999999999998E-4</v>
      </c>
      <c r="AF81" s="16">
        <f t="shared" si="22"/>
        <v>0.31159999999999999</v>
      </c>
      <c r="AG81" s="16">
        <f t="shared" si="23"/>
        <v>0.30649999999999999</v>
      </c>
      <c r="AH81" s="16" t="str">
        <f t="shared" si="24"/>
        <v>—</v>
      </c>
      <c r="AI81" s="16">
        <f t="shared" si="25"/>
        <v>0.2954</v>
      </c>
      <c r="AJ81" s="16">
        <f t="shared" si="26"/>
        <v>0.29249999999999998</v>
      </c>
      <c r="AK81" s="16">
        <f t="shared" si="27"/>
        <v>0.28179999999999999</v>
      </c>
      <c r="AL81" s="16" t="str">
        <f t="shared" si="28"/>
        <v>2B</v>
      </c>
      <c r="AM81" s="16">
        <f t="shared" si="29"/>
        <v>0.28499999999999998</v>
      </c>
      <c r="AN81" s="16">
        <f t="shared" si="30"/>
        <v>0.29099999999999998</v>
      </c>
      <c r="AO81" s="16">
        <f t="shared" si="31"/>
        <v>0.29630000000000001</v>
      </c>
      <c r="AP81" s="16">
        <f t="shared" si="32"/>
        <v>0.30009999999999998</v>
      </c>
      <c r="AQ81" s="16">
        <f t="shared" si="33"/>
        <v>0.3125</v>
      </c>
      <c r="AV81" s="17"/>
      <c r="AW81" s="77"/>
    </row>
    <row r="82" spans="3:49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4"/>
        <v>5⁄16–48</v>
      </c>
      <c r="U82" s="16" t="str">
        <f t="shared" si="34"/>
        <v>UNS</v>
      </c>
      <c r="W82" s="16" t="str">
        <f t="shared" si="18"/>
        <v>5⁄16–48</v>
      </c>
      <c r="X82" s="16" t="str">
        <f>VLOOKUP(LEFT(Table6914[[#This Row],[Column1]],FIND("–",Table6914[[#This Row],[Column1]])-1),Lookups[],2,0)</f>
        <v>5/16</v>
      </c>
      <c r="Y82" s="16" t="str">
        <f>RIGHT(Table6914[[#This Row],[Column1]],LEN(Table6914[[#This Row],[Column1]])-FIND("–",Table6914[[#This Row],[Column1]]))</f>
        <v>48</v>
      </c>
      <c r="Z82" s="78">
        <f>VLOOKUP(LEFT(Table6914[[#This Row],[Column1]],FIND("–",Table6914[[#This Row],[Column1]])-1),Lookups[],4,0)</f>
        <v>0.3125</v>
      </c>
      <c r="AA82" s="16" t="str">
        <f t="shared" si="19"/>
        <v>UNS</v>
      </c>
      <c r="AB82" s="16" t="str">
        <f t="shared" si="20"/>
        <v>2A</v>
      </c>
      <c r="AC82" s="16" t="str">
        <f>CONCATENATE(Table6914[[#This Row],[Fraction]],"-",Table6914[[#This Row],[Pitch]]," ",Table6914[[#This Row],[Series]]," ",Table6914[[#This Row],[ClassA]])</f>
        <v>5/16-48 UNS 2A</v>
      </c>
      <c r="AD82" s="16" t="str">
        <f>CONCATENATE(TEXT(Table6914[[#This Row],[Decimal]],".000"),"-",Table6914[[#This Row],[Pitch]]," ",Table6914[[#This Row],[Series]]," ",Table6914[[#This Row],[ClassA]])</f>
        <v>.313-48 UNS 2A</v>
      </c>
      <c r="AE82" s="16">
        <f t="shared" si="21"/>
        <v>8.0000000000000004E-4</v>
      </c>
      <c r="AF82" s="16">
        <f t="shared" si="22"/>
        <v>0.31169999999999998</v>
      </c>
      <c r="AG82" s="16">
        <f t="shared" si="23"/>
        <v>0.30719999999999997</v>
      </c>
      <c r="AH82" s="16" t="str">
        <f t="shared" si="24"/>
        <v>—</v>
      </c>
      <c r="AI82" s="16">
        <f t="shared" si="25"/>
        <v>0.29820000000000002</v>
      </c>
      <c r="AJ82" s="16">
        <f t="shared" si="26"/>
        <v>0.29549999999999998</v>
      </c>
      <c r="AK82" s="16">
        <f t="shared" si="27"/>
        <v>0.28689999999999999</v>
      </c>
      <c r="AL82" s="16" t="str">
        <f t="shared" si="28"/>
        <v>2B</v>
      </c>
      <c r="AM82" s="16">
        <f t="shared" si="29"/>
        <v>0.28999999999999998</v>
      </c>
      <c r="AN82" s="16">
        <f t="shared" si="30"/>
        <v>0.29499999999999998</v>
      </c>
      <c r="AO82" s="16">
        <f t="shared" si="31"/>
        <v>0.29899999999999999</v>
      </c>
      <c r="AP82" s="16">
        <f t="shared" si="32"/>
        <v>0.30259999999999998</v>
      </c>
      <c r="AQ82" s="16">
        <f t="shared" si="33"/>
        <v>0.3125</v>
      </c>
      <c r="AV82" s="17"/>
      <c r="AW82" s="77"/>
    </row>
    <row r="83" spans="3:49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4"/>
        <v>3⁄8–16</v>
      </c>
      <c r="U83" s="16" t="str">
        <f t="shared" si="34"/>
        <v>UNC</v>
      </c>
      <c r="W83" s="16" t="str">
        <f t="shared" si="18"/>
        <v>3⁄8–16</v>
      </c>
      <c r="X83" s="16" t="str">
        <f>VLOOKUP(LEFT(Table6914[[#This Row],[Column1]],FIND("–",Table6914[[#This Row],[Column1]])-1),Lookups[],2,0)</f>
        <v>3/8</v>
      </c>
      <c r="Y83" s="16" t="str">
        <f>RIGHT(Table6914[[#This Row],[Column1]],LEN(Table6914[[#This Row],[Column1]])-FIND("–",Table6914[[#This Row],[Column1]]))</f>
        <v>16</v>
      </c>
      <c r="Z83" s="78">
        <f>VLOOKUP(LEFT(Table6914[[#This Row],[Column1]],FIND("–",Table6914[[#This Row],[Column1]])-1),Lookups[],4,0)</f>
        <v>0.375</v>
      </c>
      <c r="AA83" s="16" t="str">
        <f t="shared" si="19"/>
        <v>UNC</v>
      </c>
      <c r="AB83" s="16" t="str">
        <f t="shared" si="20"/>
        <v>1A</v>
      </c>
      <c r="AC83" s="16" t="str">
        <f>CONCATENATE(Table6914[[#This Row],[Fraction]],"-",Table6914[[#This Row],[Pitch]]," ",Table6914[[#This Row],[Series]]," ",Table6914[[#This Row],[ClassA]])</f>
        <v>3/8-16 UNC 1A</v>
      </c>
      <c r="AD83" s="16" t="str">
        <f>CONCATENATE(TEXT(Table6914[[#This Row],[Decimal]],".000"),"-",Table6914[[#This Row],[Pitch]]," ",Table6914[[#This Row],[Series]]," ",Table6914[[#This Row],[ClassA]])</f>
        <v>.375-16 UNC 1A</v>
      </c>
      <c r="AE83" s="16">
        <f t="shared" si="21"/>
        <v>1.2999999999999999E-3</v>
      </c>
      <c r="AF83" s="16">
        <f t="shared" si="22"/>
        <v>0.37369999999999998</v>
      </c>
      <c r="AG83" s="16">
        <f t="shared" si="23"/>
        <v>0.35949999999999999</v>
      </c>
      <c r="AH83" s="16" t="str">
        <f t="shared" si="24"/>
        <v>—</v>
      </c>
      <c r="AI83" s="16">
        <f t="shared" si="25"/>
        <v>0.33310000000000001</v>
      </c>
      <c r="AJ83" s="16">
        <f t="shared" si="26"/>
        <v>0.3266</v>
      </c>
      <c r="AK83" s="16">
        <f t="shared" si="27"/>
        <v>0.29920000000000002</v>
      </c>
      <c r="AL83" s="16" t="str">
        <f t="shared" si="28"/>
        <v>1B</v>
      </c>
      <c r="AM83" s="16">
        <f t="shared" si="29"/>
        <v>0.307</v>
      </c>
      <c r="AN83" s="16">
        <f t="shared" si="30"/>
        <v>0.32100000000000001</v>
      </c>
      <c r="AO83" s="16">
        <f t="shared" si="31"/>
        <v>0.33439999999999998</v>
      </c>
      <c r="AP83" s="16">
        <f t="shared" si="32"/>
        <v>0.34289999999999998</v>
      </c>
      <c r="AQ83" s="16">
        <f t="shared" si="33"/>
        <v>0.375</v>
      </c>
      <c r="AV83" s="17"/>
      <c r="AW83" s="77"/>
    </row>
    <row r="84" spans="3:49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4"/>
        <v>0</v>
      </c>
      <c r="U84" s="16">
        <f t="shared" si="34"/>
        <v>0</v>
      </c>
      <c r="W84" s="16" t="str">
        <f t="shared" si="18"/>
        <v>3⁄8–16</v>
      </c>
      <c r="X84" s="16" t="str">
        <f>VLOOKUP(LEFT(Table6914[[#This Row],[Column1]],FIND("–",Table6914[[#This Row],[Column1]])-1),Lookups[],2,0)</f>
        <v>3/8</v>
      </c>
      <c r="Y84" s="16" t="str">
        <f>RIGHT(Table6914[[#This Row],[Column1]],LEN(Table6914[[#This Row],[Column1]])-FIND("–",Table6914[[#This Row],[Column1]]))</f>
        <v>16</v>
      </c>
      <c r="Z84" s="78">
        <f>VLOOKUP(LEFT(Table6914[[#This Row],[Column1]],FIND("–",Table6914[[#This Row],[Column1]])-1),Lookups[],4,0)</f>
        <v>0.375</v>
      </c>
      <c r="AA84" s="16" t="str">
        <f t="shared" si="19"/>
        <v>UNC</v>
      </c>
      <c r="AB84" s="16" t="str">
        <f t="shared" si="20"/>
        <v>2A</v>
      </c>
      <c r="AC84" s="16" t="str">
        <f>CONCATENATE(Table6914[[#This Row],[Fraction]],"-",Table6914[[#This Row],[Pitch]]," ",Table6914[[#This Row],[Series]]," ",Table6914[[#This Row],[ClassA]])</f>
        <v>3/8-16 UNC 2A</v>
      </c>
      <c r="AD84" s="16" t="str">
        <f>CONCATENATE(TEXT(Table6914[[#This Row],[Decimal]],".000"),"-",Table6914[[#This Row],[Pitch]]," ",Table6914[[#This Row],[Series]]," ",Table6914[[#This Row],[ClassA]])</f>
        <v>.375-16 UNC 2A</v>
      </c>
      <c r="AE84" s="16">
        <f t="shared" si="21"/>
        <v>1.2999999999999999E-3</v>
      </c>
      <c r="AF84" s="16">
        <f t="shared" si="22"/>
        <v>0.37369999999999998</v>
      </c>
      <c r="AG84" s="16">
        <f t="shared" si="23"/>
        <v>0.36430000000000001</v>
      </c>
      <c r="AH84" s="16">
        <f t="shared" si="24"/>
        <v>0.35949999999999999</v>
      </c>
      <c r="AI84" s="16">
        <f t="shared" si="25"/>
        <v>0.33310000000000001</v>
      </c>
      <c r="AJ84" s="16">
        <f t="shared" si="26"/>
        <v>0.32869999999999999</v>
      </c>
      <c r="AK84" s="16">
        <f t="shared" si="27"/>
        <v>0.29920000000000002</v>
      </c>
      <c r="AL84" s="16" t="str">
        <f t="shared" si="28"/>
        <v>2B</v>
      </c>
      <c r="AM84" s="16">
        <f t="shared" si="29"/>
        <v>0.307</v>
      </c>
      <c r="AN84" s="16">
        <f t="shared" si="30"/>
        <v>0.32100000000000001</v>
      </c>
      <c r="AO84" s="16">
        <f t="shared" si="31"/>
        <v>0.33439999999999998</v>
      </c>
      <c r="AP84" s="16">
        <f t="shared" si="32"/>
        <v>0.34010000000000001</v>
      </c>
      <c r="AQ84" s="16">
        <f t="shared" si="33"/>
        <v>0.375</v>
      </c>
      <c r="AV84" s="17"/>
      <c r="AW84" s="77"/>
    </row>
    <row r="85" spans="3:49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4"/>
        <v>0</v>
      </c>
      <c r="U85" s="16">
        <f t="shared" si="34"/>
        <v>0</v>
      </c>
      <c r="W85" s="16" t="str">
        <f t="shared" si="18"/>
        <v>3⁄8–16</v>
      </c>
      <c r="X85" s="16" t="str">
        <f>VLOOKUP(LEFT(Table6914[[#This Row],[Column1]],FIND("–",Table6914[[#This Row],[Column1]])-1),Lookups[],2,0)</f>
        <v>3/8</v>
      </c>
      <c r="Y85" s="16" t="str">
        <f>RIGHT(Table6914[[#This Row],[Column1]],LEN(Table6914[[#This Row],[Column1]])-FIND("–",Table6914[[#This Row],[Column1]]))</f>
        <v>16</v>
      </c>
      <c r="Z85" s="78">
        <f>VLOOKUP(LEFT(Table6914[[#This Row],[Column1]],FIND("–",Table6914[[#This Row],[Column1]])-1),Lookups[],4,0)</f>
        <v>0.375</v>
      </c>
      <c r="AA85" s="16" t="str">
        <f t="shared" si="19"/>
        <v>UNC</v>
      </c>
      <c r="AB85" s="16" t="str">
        <f t="shared" si="20"/>
        <v>3A</v>
      </c>
      <c r="AC85" s="16" t="str">
        <f>CONCATENATE(Table6914[[#This Row],[Fraction]],"-",Table6914[[#This Row],[Pitch]]," ",Table6914[[#This Row],[Series]]," ",Table6914[[#This Row],[ClassA]])</f>
        <v>3/8-16 UNC 3A</v>
      </c>
      <c r="AD85" s="16" t="str">
        <f>CONCATENATE(TEXT(Table6914[[#This Row],[Decimal]],".000"),"-",Table6914[[#This Row],[Pitch]]," ",Table6914[[#This Row],[Series]]," ",Table6914[[#This Row],[ClassA]])</f>
        <v>.375-16 UNC 3A</v>
      </c>
      <c r="AE85" s="16">
        <f t="shared" si="21"/>
        <v>0</v>
      </c>
      <c r="AF85" s="16">
        <f t="shared" si="22"/>
        <v>0.375</v>
      </c>
      <c r="AG85" s="16">
        <f t="shared" si="23"/>
        <v>0.36559999999999998</v>
      </c>
      <c r="AH85" s="16" t="str">
        <f t="shared" si="24"/>
        <v>—</v>
      </c>
      <c r="AI85" s="16">
        <f t="shared" si="25"/>
        <v>0.33439999999999998</v>
      </c>
      <c r="AJ85" s="16">
        <f t="shared" si="26"/>
        <v>0.33110000000000001</v>
      </c>
      <c r="AK85" s="16">
        <f t="shared" si="27"/>
        <v>0.30049999999999999</v>
      </c>
      <c r="AL85" s="16" t="str">
        <f t="shared" si="28"/>
        <v>3B</v>
      </c>
      <c r="AM85" s="16">
        <f t="shared" si="29"/>
        <v>0.307</v>
      </c>
      <c r="AN85" s="16">
        <f t="shared" si="30"/>
        <v>0.31819999999999998</v>
      </c>
      <c r="AO85" s="16">
        <f t="shared" si="31"/>
        <v>0.33439999999999998</v>
      </c>
      <c r="AP85" s="16">
        <f t="shared" si="32"/>
        <v>0.3387</v>
      </c>
      <c r="AQ85" s="16">
        <f t="shared" si="33"/>
        <v>0.375</v>
      </c>
      <c r="AV85" s="17"/>
      <c r="AW85" s="77"/>
    </row>
    <row r="86" spans="3:49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4"/>
        <v>3⁄8–18</v>
      </c>
      <c r="U86" s="16" t="str">
        <f t="shared" si="34"/>
        <v>UNS</v>
      </c>
      <c r="W86" s="16" t="str">
        <f t="shared" si="18"/>
        <v>3⁄8–18</v>
      </c>
      <c r="X86" s="16" t="str">
        <f>VLOOKUP(LEFT(Table6914[[#This Row],[Column1]],FIND("–",Table6914[[#This Row],[Column1]])-1),Lookups[],2,0)</f>
        <v>3/8</v>
      </c>
      <c r="Y86" s="16" t="str">
        <f>RIGHT(Table6914[[#This Row],[Column1]],LEN(Table6914[[#This Row],[Column1]])-FIND("–",Table6914[[#This Row],[Column1]]))</f>
        <v>18</v>
      </c>
      <c r="Z86" s="78">
        <f>VLOOKUP(LEFT(Table6914[[#This Row],[Column1]],FIND("–",Table6914[[#This Row],[Column1]])-1),Lookups[],4,0)</f>
        <v>0.375</v>
      </c>
      <c r="AA86" s="16" t="str">
        <f t="shared" si="19"/>
        <v>UNS</v>
      </c>
      <c r="AB86" s="16" t="str">
        <f t="shared" si="20"/>
        <v>2A</v>
      </c>
      <c r="AC86" s="16" t="str">
        <f>CONCATENATE(Table6914[[#This Row],[Fraction]],"-",Table6914[[#This Row],[Pitch]]," ",Table6914[[#This Row],[Series]]," ",Table6914[[#This Row],[ClassA]])</f>
        <v>3/8-18 UNS 2A</v>
      </c>
      <c r="AD86" s="16" t="str">
        <f>CONCATENATE(TEXT(Table6914[[#This Row],[Decimal]],".000"),"-",Table6914[[#This Row],[Pitch]]," ",Table6914[[#This Row],[Series]]," ",Table6914[[#This Row],[ClassA]])</f>
        <v>.375-18 UNS 2A</v>
      </c>
      <c r="AE86" s="16">
        <f t="shared" si="21"/>
        <v>1.2999999999999999E-3</v>
      </c>
      <c r="AF86" s="16">
        <f t="shared" si="22"/>
        <v>0.37369999999999998</v>
      </c>
      <c r="AG86" s="16">
        <f t="shared" si="23"/>
        <v>0.36499999999999999</v>
      </c>
      <c r="AH86" s="16" t="str">
        <f t="shared" si="24"/>
        <v>—</v>
      </c>
      <c r="AI86" s="16">
        <f t="shared" si="25"/>
        <v>0.33760000000000001</v>
      </c>
      <c r="AJ86" s="16">
        <f t="shared" si="26"/>
        <v>0.33329999999999999</v>
      </c>
      <c r="AK86" s="16">
        <f t="shared" si="27"/>
        <v>0.30759999999999998</v>
      </c>
      <c r="AL86" s="16" t="str">
        <f t="shared" si="28"/>
        <v>2B</v>
      </c>
      <c r="AM86" s="16">
        <f t="shared" si="29"/>
        <v>0.315</v>
      </c>
      <c r="AN86" s="16">
        <f t="shared" si="30"/>
        <v>0.32800000000000001</v>
      </c>
      <c r="AO86" s="16">
        <f t="shared" si="31"/>
        <v>0.33889999999999998</v>
      </c>
      <c r="AP86" s="16">
        <f t="shared" si="32"/>
        <v>0.34449999999999997</v>
      </c>
      <c r="AQ86" s="16">
        <f t="shared" si="33"/>
        <v>0.375</v>
      </c>
      <c r="AV86" s="17"/>
      <c r="AW86" s="77"/>
    </row>
    <row r="87" spans="3:49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4"/>
        <v>3⁄8–20</v>
      </c>
      <c r="U87" s="16" t="str">
        <f t="shared" si="34"/>
        <v>UN</v>
      </c>
      <c r="W87" s="16" t="str">
        <f t="shared" si="18"/>
        <v>3⁄8–20</v>
      </c>
      <c r="X87" s="16" t="str">
        <f>VLOOKUP(LEFT(Table6914[[#This Row],[Column1]],FIND("–",Table6914[[#This Row],[Column1]])-1),Lookups[],2,0)</f>
        <v>3/8</v>
      </c>
      <c r="Y87" s="16" t="str">
        <f>RIGHT(Table6914[[#This Row],[Column1]],LEN(Table6914[[#This Row],[Column1]])-FIND("–",Table6914[[#This Row],[Column1]]))</f>
        <v>20</v>
      </c>
      <c r="Z87" s="78">
        <f>VLOOKUP(LEFT(Table6914[[#This Row],[Column1]],FIND("–",Table6914[[#This Row],[Column1]])-1),Lookups[],4,0)</f>
        <v>0.375</v>
      </c>
      <c r="AA87" s="16" t="str">
        <f t="shared" si="19"/>
        <v>UN</v>
      </c>
      <c r="AB87" s="16" t="str">
        <f t="shared" si="20"/>
        <v>2A</v>
      </c>
      <c r="AC87" s="16" t="str">
        <f>CONCATENATE(Table6914[[#This Row],[Fraction]],"-",Table6914[[#This Row],[Pitch]]," ",Table6914[[#This Row],[Series]]," ",Table6914[[#This Row],[ClassA]])</f>
        <v>3/8-20 UN 2A</v>
      </c>
      <c r="AD87" s="16" t="str">
        <f>CONCATENATE(TEXT(Table6914[[#This Row],[Decimal]],".000"),"-",Table6914[[#This Row],[Pitch]]," ",Table6914[[#This Row],[Series]]," ",Table6914[[#This Row],[ClassA]])</f>
        <v>.375-20 UN 2A</v>
      </c>
      <c r="AE87" s="16">
        <f t="shared" si="21"/>
        <v>1.1999999999999999E-3</v>
      </c>
      <c r="AF87" s="16">
        <f t="shared" si="22"/>
        <v>0.37380000000000002</v>
      </c>
      <c r="AG87" s="16">
        <f t="shared" si="23"/>
        <v>0.36570000000000003</v>
      </c>
      <c r="AH87" s="16" t="str">
        <f t="shared" si="24"/>
        <v>—</v>
      </c>
      <c r="AI87" s="16">
        <f t="shared" si="25"/>
        <v>0.34129999999999999</v>
      </c>
      <c r="AJ87" s="16">
        <f t="shared" si="26"/>
        <v>0.3372</v>
      </c>
      <c r="AK87" s="16">
        <f t="shared" si="27"/>
        <v>0.31430000000000002</v>
      </c>
      <c r="AL87" s="16" t="str">
        <f t="shared" si="28"/>
        <v>2B</v>
      </c>
      <c r="AM87" s="16">
        <f t="shared" si="29"/>
        <v>0.32100000000000001</v>
      </c>
      <c r="AN87" s="16">
        <f t="shared" si="30"/>
        <v>0.33200000000000002</v>
      </c>
      <c r="AO87" s="16">
        <f t="shared" si="31"/>
        <v>0.34250000000000003</v>
      </c>
      <c r="AP87" s="16">
        <f t="shared" si="32"/>
        <v>0.34789999999999999</v>
      </c>
      <c r="AQ87" s="16">
        <f t="shared" si="33"/>
        <v>0.375</v>
      </c>
      <c r="AV87" s="17"/>
      <c r="AW87" s="77"/>
    </row>
    <row r="88" spans="3:49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4"/>
        <v>0</v>
      </c>
      <c r="U88" s="16">
        <f t="shared" si="34"/>
        <v>0</v>
      </c>
      <c r="W88" s="16" t="str">
        <f t="shared" si="18"/>
        <v>3⁄8–20</v>
      </c>
      <c r="X88" s="16" t="str">
        <f>VLOOKUP(LEFT(Table6914[[#This Row],[Column1]],FIND("–",Table6914[[#This Row],[Column1]])-1),Lookups[],2,0)</f>
        <v>3/8</v>
      </c>
      <c r="Y88" s="16" t="str">
        <f>RIGHT(Table6914[[#This Row],[Column1]],LEN(Table6914[[#This Row],[Column1]])-FIND("–",Table6914[[#This Row],[Column1]]))</f>
        <v>20</v>
      </c>
      <c r="Z88" s="78">
        <f>VLOOKUP(LEFT(Table6914[[#This Row],[Column1]],FIND("–",Table6914[[#This Row],[Column1]])-1),Lookups[],4,0)</f>
        <v>0.375</v>
      </c>
      <c r="AA88" s="16" t="str">
        <f t="shared" si="19"/>
        <v>UN</v>
      </c>
      <c r="AB88" s="16" t="str">
        <f t="shared" si="20"/>
        <v>3A</v>
      </c>
      <c r="AC88" s="16" t="str">
        <f>CONCATENATE(Table6914[[#This Row],[Fraction]],"-",Table6914[[#This Row],[Pitch]]," ",Table6914[[#This Row],[Series]]," ",Table6914[[#This Row],[ClassA]])</f>
        <v>3/8-20 UN 3A</v>
      </c>
      <c r="AD88" s="16" t="str">
        <f>CONCATENATE(TEXT(Table6914[[#This Row],[Decimal]],".000"),"-",Table6914[[#This Row],[Pitch]]," ",Table6914[[#This Row],[Series]]," ",Table6914[[#This Row],[ClassA]])</f>
        <v>.375-20 UN 3A</v>
      </c>
      <c r="AE88" s="16">
        <f t="shared" si="21"/>
        <v>0</v>
      </c>
      <c r="AF88" s="16">
        <f t="shared" si="22"/>
        <v>0.375</v>
      </c>
      <c r="AG88" s="16">
        <f t="shared" si="23"/>
        <v>0.3669</v>
      </c>
      <c r="AH88" s="16" t="str">
        <f t="shared" si="24"/>
        <v>—</v>
      </c>
      <c r="AI88" s="16">
        <f t="shared" si="25"/>
        <v>0.34250000000000003</v>
      </c>
      <c r="AJ88" s="16">
        <f t="shared" si="26"/>
        <v>0.33939999999999998</v>
      </c>
      <c r="AK88" s="16">
        <f t="shared" si="27"/>
        <v>0.3155</v>
      </c>
      <c r="AL88" s="16" t="str">
        <f t="shared" si="28"/>
        <v>3B</v>
      </c>
      <c r="AM88" s="16">
        <f t="shared" si="29"/>
        <v>0.32100000000000001</v>
      </c>
      <c r="AN88" s="16">
        <f t="shared" si="30"/>
        <v>0.32969999999999999</v>
      </c>
      <c r="AO88" s="16">
        <f t="shared" si="31"/>
        <v>0.34250000000000003</v>
      </c>
      <c r="AP88" s="16">
        <f t="shared" si="32"/>
        <v>0.34649999999999997</v>
      </c>
      <c r="AQ88" s="16">
        <f t="shared" si="33"/>
        <v>0.375</v>
      </c>
      <c r="AV88" s="17"/>
      <c r="AW88" s="77"/>
    </row>
    <row r="89" spans="3:49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4"/>
        <v>3⁄8–24</v>
      </c>
      <c r="U89" s="16" t="str">
        <f t="shared" si="34"/>
        <v>UNF</v>
      </c>
      <c r="W89" s="16" t="str">
        <f t="shared" si="18"/>
        <v>3⁄8–24</v>
      </c>
      <c r="X89" s="16" t="str">
        <f>VLOOKUP(LEFT(Table6914[[#This Row],[Column1]],FIND("–",Table6914[[#This Row],[Column1]])-1),Lookups[],2,0)</f>
        <v>3/8</v>
      </c>
      <c r="Y89" s="16" t="str">
        <f>RIGHT(Table6914[[#This Row],[Column1]],LEN(Table6914[[#This Row],[Column1]])-FIND("–",Table6914[[#This Row],[Column1]]))</f>
        <v>24</v>
      </c>
      <c r="Z89" s="78">
        <f>VLOOKUP(LEFT(Table6914[[#This Row],[Column1]],FIND("–",Table6914[[#This Row],[Column1]])-1),Lookups[],4,0)</f>
        <v>0.375</v>
      </c>
      <c r="AA89" s="16" t="str">
        <f t="shared" si="19"/>
        <v>UNF</v>
      </c>
      <c r="AB89" s="16" t="str">
        <f t="shared" si="20"/>
        <v>1A</v>
      </c>
      <c r="AC89" s="16" t="str">
        <f>CONCATENATE(Table6914[[#This Row],[Fraction]],"-",Table6914[[#This Row],[Pitch]]," ",Table6914[[#This Row],[Series]]," ",Table6914[[#This Row],[ClassA]])</f>
        <v>3/8-24 UNF 1A</v>
      </c>
      <c r="AD89" s="16" t="str">
        <f>CONCATENATE(TEXT(Table6914[[#This Row],[Decimal]],".000"),"-",Table6914[[#This Row],[Pitch]]," ",Table6914[[#This Row],[Series]]," ",Table6914[[#This Row],[ClassA]])</f>
        <v>.375-24 UNF 1A</v>
      </c>
      <c r="AE89" s="16">
        <f t="shared" si="21"/>
        <v>1.1000000000000001E-3</v>
      </c>
      <c r="AF89" s="16">
        <f t="shared" si="22"/>
        <v>0.37390000000000001</v>
      </c>
      <c r="AG89" s="16">
        <f t="shared" si="23"/>
        <v>0.36309999999999998</v>
      </c>
      <c r="AH89" s="16" t="str">
        <f t="shared" si="24"/>
        <v>—</v>
      </c>
      <c r="AI89" s="16">
        <f t="shared" si="25"/>
        <v>0.3468</v>
      </c>
      <c r="AJ89" s="16">
        <f t="shared" si="26"/>
        <v>0.34110000000000001</v>
      </c>
      <c r="AK89" s="16">
        <f t="shared" si="27"/>
        <v>0.32429999999999998</v>
      </c>
      <c r="AL89" s="16" t="str">
        <f t="shared" si="28"/>
        <v>1B</v>
      </c>
      <c r="AM89" s="16">
        <f t="shared" si="29"/>
        <v>0.33</v>
      </c>
      <c r="AN89" s="16">
        <f t="shared" si="30"/>
        <v>0.34</v>
      </c>
      <c r="AO89" s="16">
        <f t="shared" si="31"/>
        <v>0.34789999999999999</v>
      </c>
      <c r="AP89" s="16">
        <f t="shared" si="32"/>
        <v>0.3553</v>
      </c>
      <c r="AQ89" s="16">
        <f t="shared" si="33"/>
        <v>0.375</v>
      </c>
      <c r="AV89" s="17"/>
      <c r="AW89" s="77"/>
    </row>
    <row r="90" spans="3:49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4"/>
        <v>0</v>
      </c>
      <c r="U90" s="16">
        <f t="shared" si="34"/>
        <v>0</v>
      </c>
      <c r="W90" s="16" t="str">
        <f t="shared" si="18"/>
        <v>3⁄8–24</v>
      </c>
      <c r="X90" s="16" t="str">
        <f>VLOOKUP(LEFT(Table6914[[#This Row],[Column1]],FIND("–",Table6914[[#This Row],[Column1]])-1),Lookups[],2,0)</f>
        <v>3/8</v>
      </c>
      <c r="Y90" s="16" t="str">
        <f>RIGHT(Table6914[[#This Row],[Column1]],LEN(Table6914[[#This Row],[Column1]])-FIND("–",Table6914[[#This Row],[Column1]]))</f>
        <v>24</v>
      </c>
      <c r="Z90" s="78">
        <f>VLOOKUP(LEFT(Table6914[[#This Row],[Column1]],FIND("–",Table6914[[#This Row],[Column1]])-1),Lookups[],4,0)</f>
        <v>0.375</v>
      </c>
      <c r="AA90" s="16" t="str">
        <f t="shared" si="19"/>
        <v>UNF</v>
      </c>
      <c r="AB90" s="16" t="str">
        <f t="shared" si="20"/>
        <v>2A</v>
      </c>
      <c r="AC90" s="16" t="str">
        <f>CONCATENATE(Table6914[[#This Row],[Fraction]],"-",Table6914[[#This Row],[Pitch]]," ",Table6914[[#This Row],[Series]]," ",Table6914[[#This Row],[ClassA]])</f>
        <v>3/8-24 UNF 2A</v>
      </c>
      <c r="AD90" s="16" t="str">
        <f>CONCATENATE(TEXT(Table6914[[#This Row],[Decimal]],".000"),"-",Table6914[[#This Row],[Pitch]]," ",Table6914[[#This Row],[Series]]," ",Table6914[[#This Row],[ClassA]])</f>
        <v>.375-24 UNF 2A</v>
      </c>
      <c r="AE90" s="16">
        <f t="shared" si="21"/>
        <v>1.1000000000000001E-3</v>
      </c>
      <c r="AF90" s="16">
        <f t="shared" si="22"/>
        <v>0.37390000000000001</v>
      </c>
      <c r="AG90" s="16">
        <f t="shared" si="23"/>
        <v>0.36670000000000003</v>
      </c>
      <c r="AH90" s="16" t="str">
        <f t="shared" si="24"/>
        <v>—</v>
      </c>
      <c r="AI90" s="16">
        <f t="shared" si="25"/>
        <v>0.3468</v>
      </c>
      <c r="AJ90" s="16">
        <f t="shared" si="26"/>
        <v>0.34300000000000003</v>
      </c>
      <c r="AK90" s="16">
        <f t="shared" si="27"/>
        <v>0.32429999999999998</v>
      </c>
      <c r="AL90" s="16" t="str">
        <f t="shared" si="28"/>
        <v>2B</v>
      </c>
      <c r="AM90" s="16">
        <f t="shared" si="29"/>
        <v>0.33</v>
      </c>
      <c r="AN90" s="16">
        <f t="shared" si="30"/>
        <v>0.34</v>
      </c>
      <c r="AO90" s="16">
        <f t="shared" si="31"/>
        <v>0.34789999999999999</v>
      </c>
      <c r="AP90" s="16">
        <f t="shared" si="32"/>
        <v>0.3528</v>
      </c>
      <c r="AQ90" s="16">
        <f t="shared" si="33"/>
        <v>0.375</v>
      </c>
      <c r="AV90" s="17"/>
      <c r="AW90" s="77"/>
    </row>
    <row r="91" spans="3:49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si="34"/>
        <v>3⁄8–24</v>
      </c>
      <c r="U91" s="16" t="str">
        <f t="shared" si="34"/>
        <v>UNF</v>
      </c>
      <c r="W91" s="16" t="str">
        <f t="shared" si="18"/>
        <v>3⁄8–24</v>
      </c>
      <c r="X91" s="16" t="str">
        <f>VLOOKUP(LEFT(Table6914[[#This Row],[Column1]],FIND("–",Table6914[[#This Row],[Column1]])-1),Lookups[],2,0)</f>
        <v>3/8</v>
      </c>
      <c r="Y91" s="16" t="str">
        <f>RIGHT(Table6914[[#This Row],[Column1]],LEN(Table6914[[#This Row],[Column1]])-FIND("–",Table6914[[#This Row],[Column1]]))</f>
        <v>24</v>
      </c>
      <c r="Z91" s="78">
        <f>VLOOKUP(LEFT(Table6914[[#This Row],[Column1]],FIND("–",Table6914[[#This Row],[Column1]])-1),Lookups[],4,0)</f>
        <v>0.375</v>
      </c>
      <c r="AA91" s="16" t="str">
        <f t="shared" si="19"/>
        <v>UNF</v>
      </c>
      <c r="AB91" s="16" t="str">
        <f t="shared" si="20"/>
        <v>3A</v>
      </c>
      <c r="AC91" s="16" t="str">
        <f>CONCATENATE(Table6914[[#This Row],[Fraction]],"-",Table6914[[#This Row],[Pitch]]," ",Table6914[[#This Row],[Series]]," ",Table6914[[#This Row],[ClassA]])</f>
        <v>3/8-24 UNF 3A</v>
      </c>
      <c r="AD91" s="16" t="str">
        <f>CONCATENATE(TEXT(Table6914[[#This Row],[Decimal]],".000"),"-",Table6914[[#This Row],[Pitch]]," ",Table6914[[#This Row],[Series]]," ",Table6914[[#This Row],[ClassA]])</f>
        <v>.375-24 UNF 3A</v>
      </c>
      <c r="AE91" s="16">
        <f t="shared" si="21"/>
        <v>0</v>
      </c>
      <c r="AF91" s="16">
        <f t="shared" si="22"/>
        <v>0.375</v>
      </c>
      <c r="AG91" s="16">
        <f t="shared" si="23"/>
        <v>0.36780000000000002</v>
      </c>
      <c r="AH91" s="16" t="str">
        <f t="shared" si="24"/>
        <v>—</v>
      </c>
      <c r="AI91" s="16">
        <f t="shared" si="25"/>
        <v>0.34789999999999999</v>
      </c>
      <c r="AJ91" s="16">
        <f t="shared" si="26"/>
        <v>0.34499999999999997</v>
      </c>
      <c r="AK91" s="16">
        <f t="shared" si="27"/>
        <v>0.32540000000000002</v>
      </c>
      <c r="AL91" s="16" t="str">
        <f t="shared" si="28"/>
        <v>3B</v>
      </c>
      <c r="AM91" s="16">
        <f t="shared" si="29"/>
        <v>0.33</v>
      </c>
      <c r="AN91" s="16">
        <f t="shared" si="30"/>
        <v>0.3372</v>
      </c>
      <c r="AO91" s="16">
        <f t="shared" si="31"/>
        <v>0.34789999999999999</v>
      </c>
      <c r="AP91" s="16">
        <f t="shared" si="32"/>
        <v>0.35160000000000002</v>
      </c>
      <c r="AQ91" s="16">
        <f t="shared" si="33"/>
        <v>0.375</v>
      </c>
      <c r="AV91" s="17"/>
      <c r="AW91" s="77"/>
    </row>
    <row r="92" spans="3:49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34"/>
        <v>3⁄8–27</v>
      </c>
      <c r="U92" s="16" t="str">
        <f t="shared" si="34"/>
        <v>UNS</v>
      </c>
      <c r="W92" s="16" t="str">
        <f t="shared" si="18"/>
        <v>3⁄8–27</v>
      </c>
      <c r="X92" s="16" t="str">
        <f>VLOOKUP(LEFT(Table6914[[#This Row],[Column1]],FIND("–",Table6914[[#This Row],[Column1]])-1),Lookups[],2,0)</f>
        <v>3/8</v>
      </c>
      <c r="Y92" s="16" t="str">
        <f>RIGHT(Table6914[[#This Row],[Column1]],LEN(Table6914[[#This Row],[Column1]])-FIND("–",Table6914[[#This Row],[Column1]]))</f>
        <v>27</v>
      </c>
      <c r="Z92" s="78">
        <f>VLOOKUP(LEFT(Table6914[[#This Row],[Column1]],FIND("–",Table6914[[#This Row],[Column1]])-1),Lookups[],4,0)</f>
        <v>0.375</v>
      </c>
      <c r="AA92" s="16" t="str">
        <f t="shared" si="19"/>
        <v>UNS</v>
      </c>
      <c r="AB92" s="16" t="str">
        <f t="shared" si="20"/>
        <v>2A</v>
      </c>
      <c r="AC92" s="16" t="str">
        <f>CONCATENATE(Table6914[[#This Row],[Fraction]],"-",Table6914[[#This Row],[Pitch]]," ",Table6914[[#This Row],[Series]]," ",Table6914[[#This Row],[ClassA]])</f>
        <v>3/8-27 UNS 2A</v>
      </c>
      <c r="AD92" s="16" t="str">
        <f>CONCATENATE(TEXT(Table6914[[#This Row],[Decimal]],".000"),"-",Table6914[[#This Row],[Pitch]]," ",Table6914[[#This Row],[Series]]," ",Table6914[[#This Row],[ClassA]])</f>
        <v>.375-27 UNS 2A</v>
      </c>
      <c r="AE92" s="16">
        <f t="shared" si="21"/>
        <v>1.1000000000000001E-3</v>
      </c>
      <c r="AF92" s="16">
        <f t="shared" si="22"/>
        <v>0.37390000000000001</v>
      </c>
      <c r="AG92" s="16">
        <f t="shared" si="23"/>
        <v>0.36720000000000003</v>
      </c>
      <c r="AH92" s="16" t="str">
        <f t="shared" si="24"/>
        <v>—</v>
      </c>
      <c r="AI92" s="16">
        <f t="shared" si="25"/>
        <v>0.3498</v>
      </c>
      <c r="AJ92" s="16">
        <f t="shared" si="26"/>
        <v>0.34620000000000001</v>
      </c>
      <c r="AK92" s="16">
        <f t="shared" si="27"/>
        <v>0.32979999999999998</v>
      </c>
      <c r="AL92" s="16" t="str">
        <f t="shared" si="28"/>
        <v>2B</v>
      </c>
      <c r="AM92" s="16">
        <f t="shared" si="29"/>
        <v>0.33500000000000002</v>
      </c>
      <c r="AN92" s="16">
        <f t="shared" si="30"/>
        <v>0.34399999999999997</v>
      </c>
      <c r="AO92" s="16">
        <f t="shared" si="31"/>
        <v>0.35089999999999999</v>
      </c>
      <c r="AP92" s="16">
        <f t="shared" si="32"/>
        <v>0.35560000000000003</v>
      </c>
      <c r="AQ92" s="16">
        <f t="shared" si="33"/>
        <v>0.375</v>
      </c>
      <c r="AV92" s="17"/>
      <c r="AW92" s="77"/>
    </row>
    <row r="93" spans="3:49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34"/>
        <v>3⁄8–28</v>
      </c>
      <c r="U93" s="16" t="str">
        <f t="shared" si="34"/>
        <v>UN</v>
      </c>
      <c r="W93" s="16" t="str">
        <f t="shared" si="18"/>
        <v>3⁄8–28</v>
      </c>
      <c r="X93" s="16" t="str">
        <f>VLOOKUP(LEFT(Table6914[[#This Row],[Column1]],FIND("–",Table6914[[#This Row],[Column1]])-1),Lookups[],2,0)</f>
        <v>3/8</v>
      </c>
      <c r="Y93" s="16" t="str">
        <f>RIGHT(Table6914[[#This Row],[Column1]],LEN(Table6914[[#This Row],[Column1]])-FIND("–",Table6914[[#This Row],[Column1]]))</f>
        <v>28</v>
      </c>
      <c r="Z93" s="78">
        <f>VLOOKUP(LEFT(Table6914[[#This Row],[Column1]],FIND("–",Table6914[[#This Row],[Column1]])-1),Lookups[],4,0)</f>
        <v>0.375</v>
      </c>
      <c r="AA93" s="16" t="str">
        <f t="shared" si="19"/>
        <v>UN</v>
      </c>
      <c r="AB93" s="16" t="str">
        <f t="shared" si="20"/>
        <v>2A</v>
      </c>
      <c r="AC93" s="16" t="str">
        <f>CONCATENATE(Table6914[[#This Row],[Fraction]],"-",Table6914[[#This Row],[Pitch]]," ",Table6914[[#This Row],[Series]]," ",Table6914[[#This Row],[ClassA]])</f>
        <v>3/8-28 UN 2A</v>
      </c>
      <c r="AD93" s="16" t="str">
        <f>CONCATENATE(TEXT(Table6914[[#This Row],[Decimal]],".000"),"-",Table6914[[#This Row],[Pitch]]," ",Table6914[[#This Row],[Series]]," ",Table6914[[#This Row],[ClassA]])</f>
        <v>.375-28 UN 2A</v>
      </c>
      <c r="AE93" s="16">
        <f t="shared" si="21"/>
        <v>1.1000000000000001E-3</v>
      </c>
      <c r="AF93" s="16">
        <f t="shared" si="22"/>
        <v>0.37390000000000001</v>
      </c>
      <c r="AG93" s="16">
        <f t="shared" si="23"/>
        <v>0.3674</v>
      </c>
      <c r="AH93" s="16" t="str">
        <f t="shared" si="24"/>
        <v>—</v>
      </c>
      <c r="AI93" s="16">
        <f t="shared" si="25"/>
        <v>0.35070000000000001</v>
      </c>
      <c r="AJ93" s="16">
        <f t="shared" si="26"/>
        <v>0.34710000000000002</v>
      </c>
      <c r="AK93" s="16">
        <f t="shared" si="27"/>
        <v>0.33129999999999998</v>
      </c>
      <c r="AL93" s="16" t="str">
        <f t="shared" si="28"/>
        <v>2B</v>
      </c>
      <c r="AM93" s="16">
        <f t="shared" si="29"/>
        <v>0.33600000000000002</v>
      </c>
      <c r="AN93" s="16">
        <f t="shared" si="30"/>
        <v>0.34499999999999997</v>
      </c>
      <c r="AO93" s="16">
        <f t="shared" si="31"/>
        <v>0.3518</v>
      </c>
      <c r="AP93" s="16">
        <f t="shared" si="32"/>
        <v>0.35639999999999999</v>
      </c>
      <c r="AQ93" s="16">
        <f t="shared" si="33"/>
        <v>0.375</v>
      </c>
      <c r="AV93" s="17"/>
      <c r="AW93" s="77"/>
    </row>
    <row r="94" spans="3:49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34"/>
        <v>0</v>
      </c>
      <c r="U94" s="16">
        <f t="shared" si="34"/>
        <v>0</v>
      </c>
      <c r="W94" s="16" t="str">
        <f t="shared" si="18"/>
        <v>3⁄8–28</v>
      </c>
      <c r="X94" s="16" t="str">
        <f>VLOOKUP(LEFT(Table6914[[#This Row],[Column1]],FIND("–",Table6914[[#This Row],[Column1]])-1),Lookups[],2,0)</f>
        <v>3/8</v>
      </c>
      <c r="Y94" s="16" t="str">
        <f>RIGHT(Table6914[[#This Row],[Column1]],LEN(Table6914[[#This Row],[Column1]])-FIND("–",Table6914[[#This Row],[Column1]]))</f>
        <v>28</v>
      </c>
      <c r="Z94" s="78">
        <f>VLOOKUP(LEFT(Table6914[[#This Row],[Column1]],FIND("–",Table6914[[#This Row],[Column1]])-1),Lookups[],4,0)</f>
        <v>0.375</v>
      </c>
      <c r="AA94" s="16" t="str">
        <f t="shared" si="19"/>
        <v>UN</v>
      </c>
      <c r="AB94" s="16" t="str">
        <f t="shared" si="20"/>
        <v>3A</v>
      </c>
      <c r="AC94" s="16" t="str">
        <f>CONCATENATE(Table6914[[#This Row],[Fraction]],"-",Table6914[[#This Row],[Pitch]]," ",Table6914[[#This Row],[Series]]," ",Table6914[[#This Row],[ClassA]])</f>
        <v>3/8-28 UN 3A</v>
      </c>
      <c r="AD94" s="16" t="str">
        <f>CONCATENATE(TEXT(Table6914[[#This Row],[Decimal]],".000"),"-",Table6914[[#This Row],[Pitch]]," ",Table6914[[#This Row],[Series]]," ",Table6914[[#This Row],[ClassA]])</f>
        <v>.375-28 UN 3A</v>
      </c>
      <c r="AE94" s="16">
        <f t="shared" si="21"/>
        <v>0</v>
      </c>
      <c r="AF94" s="16">
        <f t="shared" si="22"/>
        <v>0.375</v>
      </c>
      <c r="AG94" s="16">
        <f t="shared" si="23"/>
        <v>0.36849999999999999</v>
      </c>
      <c r="AH94" s="16" t="str">
        <f t="shared" si="24"/>
        <v>—</v>
      </c>
      <c r="AI94" s="16">
        <f t="shared" si="25"/>
        <v>0.3518</v>
      </c>
      <c r="AJ94" s="16">
        <f t="shared" si="26"/>
        <v>0.34910000000000002</v>
      </c>
      <c r="AK94" s="16">
        <f t="shared" si="27"/>
        <v>0.33239999999999997</v>
      </c>
      <c r="AL94" s="16" t="str">
        <f t="shared" si="28"/>
        <v>3B</v>
      </c>
      <c r="AM94" s="16">
        <f t="shared" si="29"/>
        <v>0.33600000000000002</v>
      </c>
      <c r="AN94" s="16">
        <f t="shared" si="30"/>
        <v>0.34260000000000002</v>
      </c>
      <c r="AO94" s="16">
        <f t="shared" si="31"/>
        <v>0.3518</v>
      </c>
      <c r="AP94" s="16">
        <f t="shared" si="32"/>
        <v>0.3553</v>
      </c>
      <c r="AQ94" s="16">
        <f t="shared" si="33"/>
        <v>0.375</v>
      </c>
      <c r="AV94" s="17"/>
      <c r="AW94" s="77"/>
    </row>
    <row r="95" spans="3:49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34"/>
        <v>3⁄8–32</v>
      </c>
      <c r="U95" s="16" t="str">
        <f t="shared" si="34"/>
        <v>UNEF</v>
      </c>
      <c r="W95" s="16" t="str">
        <f t="shared" si="18"/>
        <v>3⁄8–32</v>
      </c>
      <c r="X95" s="16" t="str">
        <f>VLOOKUP(LEFT(Table6914[[#This Row],[Column1]],FIND("–",Table6914[[#This Row],[Column1]])-1),Lookups[],2,0)</f>
        <v>3/8</v>
      </c>
      <c r="Y95" s="16" t="str">
        <f>RIGHT(Table6914[[#This Row],[Column1]],LEN(Table6914[[#This Row],[Column1]])-FIND("–",Table6914[[#This Row],[Column1]]))</f>
        <v>32</v>
      </c>
      <c r="Z95" s="78">
        <f>VLOOKUP(LEFT(Table6914[[#This Row],[Column1]],FIND("–",Table6914[[#This Row],[Column1]])-1),Lookups[],4,0)</f>
        <v>0.375</v>
      </c>
      <c r="AA95" s="16" t="str">
        <f t="shared" si="19"/>
        <v>UNEF</v>
      </c>
      <c r="AB95" s="16" t="str">
        <f t="shared" si="20"/>
        <v>2A</v>
      </c>
      <c r="AC95" s="16" t="str">
        <f>CONCATENATE(Table6914[[#This Row],[Fraction]],"-",Table6914[[#This Row],[Pitch]]," ",Table6914[[#This Row],[Series]]," ",Table6914[[#This Row],[ClassA]])</f>
        <v>3/8-32 UNEF 2A</v>
      </c>
      <c r="AD95" s="16" t="str">
        <f>CONCATENATE(TEXT(Table6914[[#This Row],[Decimal]],".000"),"-",Table6914[[#This Row],[Pitch]]," ",Table6914[[#This Row],[Series]]," ",Table6914[[#This Row],[ClassA]])</f>
        <v>.375-32 UNEF 2A</v>
      </c>
      <c r="AE95" s="16">
        <f t="shared" si="21"/>
        <v>1E-3</v>
      </c>
      <c r="AF95" s="16">
        <f t="shared" si="22"/>
        <v>0.374</v>
      </c>
      <c r="AG95" s="16">
        <f t="shared" si="23"/>
        <v>0.36799999999999999</v>
      </c>
      <c r="AH95" s="16" t="str">
        <f t="shared" si="24"/>
        <v>—</v>
      </c>
      <c r="AI95" s="16">
        <f t="shared" si="25"/>
        <v>0.35370000000000001</v>
      </c>
      <c r="AJ95" s="16">
        <f t="shared" si="26"/>
        <v>0.3503</v>
      </c>
      <c r="AK95" s="16">
        <f t="shared" si="27"/>
        <v>0.33679999999999999</v>
      </c>
      <c r="AL95" s="16" t="str">
        <f t="shared" si="28"/>
        <v>2B</v>
      </c>
      <c r="AM95" s="16">
        <f t="shared" si="29"/>
        <v>0.34100000000000003</v>
      </c>
      <c r="AN95" s="16">
        <f t="shared" si="30"/>
        <v>0.34899999999999998</v>
      </c>
      <c r="AO95" s="16">
        <f t="shared" si="31"/>
        <v>0.35470000000000002</v>
      </c>
      <c r="AP95" s="16">
        <f t="shared" si="32"/>
        <v>0.35909999999999997</v>
      </c>
      <c r="AQ95" s="16">
        <f t="shared" si="33"/>
        <v>0.375</v>
      </c>
      <c r="AV95" s="17"/>
      <c r="AW95" s="77"/>
    </row>
    <row r="96" spans="3:49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34"/>
        <v>0</v>
      </c>
      <c r="U96" s="16">
        <f t="shared" si="34"/>
        <v>0</v>
      </c>
      <c r="W96" s="16" t="str">
        <f t="shared" si="18"/>
        <v>3⁄8–32</v>
      </c>
      <c r="X96" s="16" t="str">
        <f>VLOOKUP(LEFT(Table6914[[#This Row],[Column1]],FIND("–",Table6914[[#This Row],[Column1]])-1),Lookups[],2,0)</f>
        <v>3/8</v>
      </c>
      <c r="Y96" s="16" t="str">
        <f>RIGHT(Table6914[[#This Row],[Column1]],LEN(Table6914[[#This Row],[Column1]])-FIND("–",Table6914[[#This Row],[Column1]]))</f>
        <v>32</v>
      </c>
      <c r="Z96" s="78">
        <f>VLOOKUP(LEFT(Table6914[[#This Row],[Column1]],FIND("–",Table6914[[#This Row],[Column1]])-1),Lookups[],4,0)</f>
        <v>0.375</v>
      </c>
      <c r="AA96" s="16" t="str">
        <f t="shared" si="19"/>
        <v>UNEF</v>
      </c>
      <c r="AB96" s="16" t="str">
        <f t="shared" si="20"/>
        <v>3A</v>
      </c>
      <c r="AC96" s="16" t="str">
        <f>CONCATENATE(Table6914[[#This Row],[Fraction]],"-",Table6914[[#This Row],[Pitch]]," ",Table6914[[#This Row],[Series]]," ",Table6914[[#This Row],[ClassA]])</f>
        <v>3/8-32 UNEF 3A</v>
      </c>
      <c r="AD96" s="16" t="str">
        <f>CONCATENATE(TEXT(Table6914[[#This Row],[Decimal]],".000"),"-",Table6914[[#This Row],[Pitch]]," ",Table6914[[#This Row],[Series]]," ",Table6914[[#This Row],[ClassA]])</f>
        <v>.375-32 UNEF 3A</v>
      </c>
      <c r="AE96" s="16">
        <f t="shared" si="21"/>
        <v>0</v>
      </c>
      <c r="AF96" s="16">
        <f t="shared" si="22"/>
        <v>0.375</v>
      </c>
      <c r="AG96" s="16">
        <f t="shared" si="23"/>
        <v>0.36899999999999999</v>
      </c>
      <c r="AH96" s="16" t="str">
        <f t="shared" si="24"/>
        <v>—</v>
      </c>
      <c r="AI96" s="16">
        <f t="shared" si="25"/>
        <v>0.35470000000000002</v>
      </c>
      <c r="AJ96" s="16">
        <f t="shared" si="26"/>
        <v>0.35220000000000001</v>
      </c>
      <c r="AK96" s="16">
        <f t="shared" si="27"/>
        <v>0.33779999999999999</v>
      </c>
      <c r="AL96" s="16" t="str">
        <f t="shared" si="28"/>
        <v>3B</v>
      </c>
      <c r="AM96" s="16">
        <f t="shared" si="29"/>
        <v>0.34100000000000003</v>
      </c>
      <c r="AN96" s="16">
        <f t="shared" si="30"/>
        <v>0.34689999999999999</v>
      </c>
      <c r="AO96" s="16">
        <f t="shared" si="31"/>
        <v>0.35470000000000002</v>
      </c>
      <c r="AP96" s="16">
        <f t="shared" si="32"/>
        <v>0.35799999999999998</v>
      </c>
      <c r="AQ96" s="16">
        <f t="shared" si="33"/>
        <v>0.375</v>
      </c>
      <c r="AV96" s="17"/>
      <c r="AW96" s="77"/>
    </row>
    <row r="97" spans="3:49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34"/>
        <v>3⁄8–36</v>
      </c>
      <c r="U97" s="16" t="str">
        <f t="shared" si="34"/>
        <v>UNS</v>
      </c>
      <c r="W97" s="16" t="str">
        <f t="shared" si="18"/>
        <v>3⁄8–36</v>
      </c>
      <c r="X97" s="16" t="str">
        <f>VLOOKUP(LEFT(Table6914[[#This Row],[Column1]],FIND("–",Table6914[[#This Row],[Column1]])-1),Lookups[],2,0)</f>
        <v>3/8</v>
      </c>
      <c r="Y97" s="16" t="str">
        <f>RIGHT(Table6914[[#This Row],[Column1]],LEN(Table6914[[#This Row],[Column1]])-FIND("–",Table6914[[#This Row],[Column1]]))</f>
        <v>36</v>
      </c>
      <c r="Z97" s="78">
        <f>VLOOKUP(LEFT(Table6914[[#This Row],[Column1]],FIND("–",Table6914[[#This Row],[Column1]])-1),Lookups[],4,0)</f>
        <v>0.375</v>
      </c>
      <c r="AA97" s="16" t="str">
        <f t="shared" si="19"/>
        <v>UNS</v>
      </c>
      <c r="AB97" s="16" t="str">
        <f t="shared" si="20"/>
        <v>2A</v>
      </c>
      <c r="AC97" s="16" t="str">
        <f>CONCATENATE(Table6914[[#This Row],[Fraction]],"-",Table6914[[#This Row],[Pitch]]," ",Table6914[[#This Row],[Series]]," ",Table6914[[#This Row],[ClassA]])</f>
        <v>3/8-36 UNS 2A</v>
      </c>
      <c r="AD97" s="16" t="str">
        <f>CONCATENATE(TEXT(Table6914[[#This Row],[Decimal]],".000"),"-",Table6914[[#This Row],[Pitch]]," ",Table6914[[#This Row],[Series]]," ",Table6914[[#This Row],[ClassA]])</f>
        <v>.375-36 UNS 2A</v>
      </c>
      <c r="AE97" s="16">
        <f t="shared" si="21"/>
        <v>1E-3</v>
      </c>
      <c r="AF97" s="16">
        <f t="shared" si="22"/>
        <v>0.374</v>
      </c>
      <c r="AG97" s="16">
        <f t="shared" si="23"/>
        <v>0.36849999999999999</v>
      </c>
      <c r="AH97" s="16" t="str">
        <f t="shared" si="24"/>
        <v>—</v>
      </c>
      <c r="AI97" s="16">
        <f t="shared" si="25"/>
        <v>0.35599999999999998</v>
      </c>
      <c r="AJ97" s="16">
        <f t="shared" si="26"/>
        <v>0.3528</v>
      </c>
      <c r="AK97" s="16">
        <f t="shared" si="27"/>
        <v>0.34089999999999998</v>
      </c>
      <c r="AL97" s="16" t="str">
        <f t="shared" si="28"/>
        <v>2B</v>
      </c>
      <c r="AM97" s="16">
        <f t="shared" si="29"/>
        <v>0.34499999999999997</v>
      </c>
      <c r="AN97" s="16">
        <f t="shared" si="30"/>
        <v>0.35199999999999998</v>
      </c>
      <c r="AO97" s="16">
        <f t="shared" si="31"/>
        <v>0.35699999999999998</v>
      </c>
      <c r="AP97" s="16">
        <f t="shared" si="32"/>
        <v>0.36120000000000002</v>
      </c>
      <c r="AQ97" s="16">
        <f t="shared" si="33"/>
        <v>0.375</v>
      </c>
      <c r="AV97" s="17"/>
      <c r="AW97" s="77"/>
    </row>
    <row r="98" spans="3:49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34"/>
        <v>3⁄8–40</v>
      </c>
      <c r="U98" s="16" t="str">
        <f t="shared" si="34"/>
        <v>UNS</v>
      </c>
      <c r="W98" s="16" t="str">
        <f t="shared" si="18"/>
        <v>3⁄8–40</v>
      </c>
      <c r="X98" s="16" t="str">
        <f>VLOOKUP(LEFT(Table6914[[#This Row],[Column1]],FIND("–",Table6914[[#This Row],[Column1]])-1),Lookups[],2,0)</f>
        <v>3/8</v>
      </c>
      <c r="Y98" s="16" t="str">
        <f>RIGHT(Table6914[[#This Row],[Column1]],LEN(Table6914[[#This Row],[Column1]])-FIND("–",Table6914[[#This Row],[Column1]]))</f>
        <v>40</v>
      </c>
      <c r="Z98" s="78">
        <f>VLOOKUP(LEFT(Table6914[[#This Row],[Column1]],FIND("–",Table6914[[#This Row],[Column1]])-1),Lookups[],4,0)</f>
        <v>0.375</v>
      </c>
      <c r="AA98" s="16" t="str">
        <f t="shared" si="19"/>
        <v>UNS</v>
      </c>
      <c r="AB98" s="16" t="str">
        <f t="shared" si="20"/>
        <v>2A</v>
      </c>
      <c r="AC98" s="16" t="str">
        <f>CONCATENATE(Table6914[[#This Row],[Fraction]],"-",Table6914[[#This Row],[Pitch]]," ",Table6914[[#This Row],[Series]]," ",Table6914[[#This Row],[ClassA]])</f>
        <v>3/8-40 UNS 2A</v>
      </c>
      <c r="AD98" s="16" t="str">
        <f>CONCATENATE(TEXT(Table6914[[#This Row],[Decimal]],".000"),"-",Table6914[[#This Row],[Pitch]]," ",Table6914[[#This Row],[Series]]," ",Table6914[[#This Row],[ClassA]])</f>
        <v>.375-40 UNS 2A</v>
      </c>
      <c r="AE98" s="16">
        <f t="shared" si="21"/>
        <v>8.9999999999999998E-4</v>
      </c>
      <c r="AF98" s="16">
        <f t="shared" si="22"/>
        <v>0.37409999999999999</v>
      </c>
      <c r="AG98" s="16">
        <f t="shared" si="23"/>
        <v>0.36899999999999999</v>
      </c>
      <c r="AH98" s="16" t="str">
        <f t="shared" si="24"/>
        <v>—</v>
      </c>
      <c r="AI98" s="16">
        <f t="shared" si="25"/>
        <v>0.3579</v>
      </c>
      <c r="AJ98" s="16">
        <f t="shared" si="26"/>
        <v>0.3548</v>
      </c>
      <c r="AK98" s="16">
        <f t="shared" si="27"/>
        <v>0.34429999999999999</v>
      </c>
      <c r="AL98" s="16" t="str">
        <f t="shared" si="28"/>
        <v>2B</v>
      </c>
      <c r="AM98" s="16">
        <f t="shared" si="29"/>
        <v>0.34799999999999998</v>
      </c>
      <c r="AN98" s="16">
        <f t="shared" si="30"/>
        <v>0.35399999999999998</v>
      </c>
      <c r="AO98" s="16">
        <f t="shared" si="31"/>
        <v>0.35880000000000001</v>
      </c>
      <c r="AP98" s="16">
        <f t="shared" si="32"/>
        <v>0.36280000000000001</v>
      </c>
      <c r="AQ98" s="16">
        <f t="shared" si="33"/>
        <v>0.375</v>
      </c>
      <c r="AV98" s="17"/>
      <c r="AW98" s="77"/>
    </row>
    <row r="99" spans="3:49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34"/>
        <v>0.390–27</v>
      </c>
      <c r="U99" s="16" t="str">
        <f t="shared" si="34"/>
        <v>UNS</v>
      </c>
      <c r="W99" s="16" t="str">
        <f t="shared" si="18"/>
        <v>0.390–27</v>
      </c>
      <c r="X99" s="16" t="str">
        <f>VLOOKUP(LEFT(Table6914[[#This Row],[Column1]],FIND("–",Table6914[[#This Row],[Column1]])-1),Lookups[],2,0)</f>
        <v>0.390</v>
      </c>
      <c r="Y99" s="16" t="str">
        <f>RIGHT(Table6914[[#This Row],[Column1]],LEN(Table6914[[#This Row],[Column1]])-FIND("–",Table6914[[#This Row],[Column1]]))</f>
        <v>27</v>
      </c>
      <c r="Z99" s="78">
        <f>VLOOKUP(LEFT(Table6914[[#This Row],[Column1]],FIND("–",Table6914[[#This Row],[Column1]])-1),Lookups[],4,0)</f>
        <v>0.39</v>
      </c>
      <c r="AA99" s="16" t="str">
        <f t="shared" si="19"/>
        <v>UNS</v>
      </c>
      <c r="AB99" s="16" t="str">
        <f t="shared" si="20"/>
        <v>2A</v>
      </c>
      <c r="AC99" s="16" t="str">
        <f>CONCATENATE(Table6914[[#This Row],[Fraction]],"-",Table6914[[#This Row],[Pitch]]," ",Table6914[[#This Row],[Series]]," ",Table6914[[#This Row],[ClassA]])</f>
        <v>0.390-27 UNS 2A</v>
      </c>
      <c r="AD99" s="16" t="str">
        <f>CONCATENATE(TEXT(Table6914[[#This Row],[Decimal]],".000"),"-",Table6914[[#This Row],[Pitch]]," ",Table6914[[#This Row],[Series]]," ",Table6914[[#This Row],[ClassA]])</f>
        <v>.390-27 UNS 2A</v>
      </c>
      <c r="AE99" s="16">
        <f t="shared" si="21"/>
        <v>1.1000000000000001E-3</v>
      </c>
      <c r="AF99" s="16">
        <f t="shared" si="22"/>
        <v>0.38890000000000002</v>
      </c>
      <c r="AG99" s="16">
        <f t="shared" si="23"/>
        <v>0.38219999999999998</v>
      </c>
      <c r="AH99" s="16" t="str">
        <f t="shared" si="24"/>
        <v>—</v>
      </c>
      <c r="AI99" s="16">
        <f t="shared" si="25"/>
        <v>0.36480000000000001</v>
      </c>
      <c r="AJ99" s="16">
        <f t="shared" si="26"/>
        <v>0.36120000000000002</v>
      </c>
      <c r="AK99" s="16">
        <f t="shared" si="27"/>
        <v>0.3448</v>
      </c>
      <c r="AL99" s="16" t="str">
        <f t="shared" si="28"/>
        <v>2B</v>
      </c>
      <c r="AM99" s="16">
        <f t="shared" si="29"/>
        <v>0.35</v>
      </c>
      <c r="AN99" s="16">
        <f t="shared" si="30"/>
        <v>0.35899999999999999</v>
      </c>
      <c r="AO99" s="16">
        <f t="shared" si="31"/>
        <v>0.3659</v>
      </c>
      <c r="AP99" s="16">
        <f t="shared" si="32"/>
        <v>0.37059999999999998</v>
      </c>
      <c r="AQ99" s="16">
        <f t="shared" si="33"/>
        <v>0.39</v>
      </c>
      <c r="AV99" s="17"/>
      <c r="AW99" s="77"/>
    </row>
    <row r="100" spans="3:49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34"/>
        <v>7⁄16–14</v>
      </c>
      <c r="U100" s="16" t="str">
        <f t="shared" si="34"/>
        <v>UNC</v>
      </c>
      <c r="W100" s="16" t="str">
        <f t="shared" si="18"/>
        <v>7⁄16–14</v>
      </c>
      <c r="X100" s="16" t="str">
        <f>VLOOKUP(LEFT(Table6914[[#This Row],[Column1]],FIND("–",Table6914[[#This Row],[Column1]])-1),Lookups[],2,0)</f>
        <v>7/16</v>
      </c>
      <c r="Y100" s="16" t="str">
        <f>RIGHT(Table6914[[#This Row],[Column1]],LEN(Table6914[[#This Row],[Column1]])-FIND("–",Table6914[[#This Row],[Column1]]))</f>
        <v>14</v>
      </c>
      <c r="Z100" s="78">
        <f>VLOOKUP(LEFT(Table6914[[#This Row],[Column1]],FIND("–",Table6914[[#This Row],[Column1]])-1),Lookups[],4,0)</f>
        <v>0.4375</v>
      </c>
      <c r="AA100" s="16" t="str">
        <f t="shared" si="19"/>
        <v>UNC</v>
      </c>
      <c r="AB100" s="16" t="str">
        <f t="shared" si="20"/>
        <v>1A</v>
      </c>
      <c r="AC100" s="16" t="str">
        <f>CONCATENATE(Table6914[[#This Row],[Fraction]],"-",Table6914[[#This Row],[Pitch]]," ",Table6914[[#This Row],[Series]]," ",Table6914[[#This Row],[ClassA]])</f>
        <v>7/16-14 UNC 1A</v>
      </c>
      <c r="AD100" s="16" t="str">
        <f>CONCATENATE(TEXT(Table6914[[#This Row],[Decimal]],".000"),"-",Table6914[[#This Row],[Pitch]]," ",Table6914[[#This Row],[Series]]," ",Table6914[[#This Row],[ClassA]])</f>
        <v>.438-14 UNC 1A</v>
      </c>
      <c r="AE100" s="16">
        <f t="shared" si="21"/>
        <v>1.4E-3</v>
      </c>
      <c r="AF100" s="16">
        <f t="shared" si="22"/>
        <v>0.43609999999999999</v>
      </c>
      <c r="AG100" s="16">
        <f t="shared" si="23"/>
        <v>0.42059999999999997</v>
      </c>
      <c r="AH100" s="16" t="str">
        <f t="shared" si="24"/>
        <v>—</v>
      </c>
      <c r="AI100" s="16">
        <f t="shared" si="25"/>
        <v>0.38969999999999999</v>
      </c>
      <c r="AJ100" s="16">
        <f t="shared" si="26"/>
        <v>0.3826</v>
      </c>
      <c r="AK100" s="16">
        <f t="shared" si="27"/>
        <v>0.35110000000000002</v>
      </c>
      <c r="AL100" s="16" t="str">
        <f t="shared" si="28"/>
        <v>1B</v>
      </c>
      <c r="AM100" s="16">
        <f t="shared" si="29"/>
        <v>0.36</v>
      </c>
      <c r="AN100" s="16">
        <f t="shared" si="30"/>
        <v>0.376</v>
      </c>
      <c r="AO100" s="16">
        <f t="shared" si="31"/>
        <v>0.3911</v>
      </c>
      <c r="AP100" s="16">
        <f t="shared" si="32"/>
        <v>0.40029999999999999</v>
      </c>
      <c r="AQ100" s="16">
        <f t="shared" si="33"/>
        <v>0.4375</v>
      </c>
      <c r="AV100" s="17"/>
      <c r="AW100" s="77"/>
    </row>
    <row r="101" spans="3:49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34"/>
        <v>0</v>
      </c>
      <c r="U101" s="16">
        <f t="shared" si="34"/>
        <v>0</v>
      </c>
      <c r="W101" s="16" t="str">
        <f t="shared" si="18"/>
        <v>7⁄16–14</v>
      </c>
      <c r="X101" s="16" t="str">
        <f>VLOOKUP(LEFT(Table6914[[#This Row],[Column1]],FIND("–",Table6914[[#This Row],[Column1]])-1),Lookups[],2,0)</f>
        <v>7/16</v>
      </c>
      <c r="Y101" s="16" t="str">
        <f>RIGHT(Table6914[[#This Row],[Column1]],LEN(Table6914[[#This Row],[Column1]])-FIND("–",Table6914[[#This Row],[Column1]]))</f>
        <v>14</v>
      </c>
      <c r="Z101" s="78">
        <f>VLOOKUP(LEFT(Table6914[[#This Row],[Column1]],FIND("–",Table6914[[#This Row],[Column1]])-1),Lookups[],4,0)</f>
        <v>0.4375</v>
      </c>
      <c r="AA101" s="16" t="str">
        <f t="shared" si="19"/>
        <v>UNC</v>
      </c>
      <c r="AB101" s="16" t="str">
        <f t="shared" si="20"/>
        <v>2A</v>
      </c>
      <c r="AC101" s="16" t="str">
        <f>CONCATENATE(Table6914[[#This Row],[Fraction]],"-",Table6914[[#This Row],[Pitch]]," ",Table6914[[#This Row],[Series]]," ",Table6914[[#This Row],[ClassA]])</f>
        <v>7/16-14 UNC 2A</v>
      </c>
      <c r="AD101" s="16" t="str">
        <f>CONCATENATE(TEXT(Table6914[[#This Row],[Decimal]],".000"),"-",Table6914[[#This Row],[Pitch]]," ",Table6914[[#This Row],[Series]]," ",Table6914[[#This Row],[ClassA]])</f>
        <v>.438-14 UNC 2A</v>
      </c>
      <c r="AE101" s="16">
        <f t="shared" si="21"/>
        <v>1.4E-3</v>
      </c>
      <c r="AF101" s="16">
        <f t="shared" si="22"/>
        <v>0.43609999999999999</v>
      </c>
      <c r="AG101" s="16">
        <f t="shared" si="23"/>
        <v>0.42580000000000001</v>
      </c>
      <c r="AH101" s="16">
        <f t="shared" si="24"/>
        <v>0.42059999999999997</v>
      </c>
      <c r="AI101" s="16">
        <f t="shared" si="25"/>
        <v>0.38969999999999999</v>
      </c>
      <c r="AJ101" s="16">
        <f t="shared" si="26"/>
        <v>0.38500000000000001</v>
      </c>
      <c r="AK101" s="16">
        <f t="shared" si="27"/>
        <v>0.35110000000000002</v>
      </c>
      <c r="AL101" s="16" t="str">
        <f t="shared" si="28"/>
        <v>2B</v>
      </c>
      <c r="AM101" s="16">
        <f t="shared" si="29"/>
        <v>0.36</v>
      </c>
      <c r="AN101" s="16">
        <f t="shared" si="30"/>
        <v>0.376</v>
      </c>
      <c r="AO101" s="16">
        <f t="shared" si="31"/>
        <v>0.3911</v>
      </c>
      <c r="AP101" s="16">
        <f t="shared" si="32"/>
        <v>0.3972</v>
      </c>
      <c r="AQ101" s="16">
        <f t="shared" si="33"/>
        <v>0.4375</v>
      </c>
      <c r="AV101" s="17"/>
      <c r="AW101" s="77"/>
    </row>
    <row r="102" spans="3:49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34"/>
        <v>0</v>
      </c>
      <c r="U102" s="16">
        <f t="shared" si="34"/>
        <v>0</v>
      </c>
      <c r="W102" s="16" t="str">
        <f t="shared" si="18"/>
        <v>7⁄16–14</v>
      </c>
      <c r="X102" s="16" t="str">
        <f>VLOOKUP(LEFT(Table6914[[#This Row],[Column1]],FIND("–",Table6914[[#This Row],[Column1]])-1),Lookups[],2,0)</f>
        <v>7/16</v>
      </c>
      <c r="Y102" s="16" t="str">
        <f>RIGHT(Table6914[[#This Row],[Column1]],LEN(Table6914[[#This Row],[Column1]])-FIND("–",Table6914[[#This Row],[Column1]]))</f>
        <v>14</v>
      </c>
      <c r="Z102" s="78">
        <f>VLOOKUP(LEFT(Table6914[[#This Row],[Column1]],FIND("–",Table6914[[#This Row],[Column1]])-1),Lookups[],4,0)</f>
        <v>0.4375</v>
      </c>
      <c r="AA102" s="16" t="str">
        <f t="shared" si="19"/>
        <v>UNC</v>
      </c>
      <c r="AB102" s="16" t="str">
        <f t="shared" si="20"/>
        <v>3A</v>
      </c>
      <c r="AC102" s="16" t="str">
        <f>CONCATENATE(Table6914[[#This Row],[Fraction]],"-",Table6914[[#This Row],[Pitch]]," ",Table6914[[#This Row],[Series]]," ",Table6914[[#This Row],[ClassA]])</f>
        <v>7/16-14 UNC 3A</v>
      </c>
      <c r="AD102" s="16" t="str">
        <f>CONCATENATE(TEXT(Table6914[[#This Row],[Decimal]],".000"),"-",Table6914[[#This Row],[Pitch]]," ",Table6914[[#This Row],[Series]]," ",Table6914[[#This Row],[ClassA]])</f>
        <v>.438-14 UNC 3A</v>
      </c>
      <c r="AE102" s="16">
        <f t="shared" si="21"/>
        <v>0</v>
      </c>
      <c r="AF102" s="16">
        <f t="shared" si="22"/>
        <v>0.4375</v>
      </c>
      <c r="AG102" s="16">
        <f t="shared" si="23"/>
        <v>0.42720000000000002</v>
      </c>
      <c r="AH102" s="16" t="str">
        <f t="shared" si="24"/>
        <v>—</v>
      </c>
      <c r="AI102" s="16">
        <f t="shared" si="25"/>
        <v>0.3911</v>
      </c>
      <c r="AJ102" s="16">
        <f t="shared" si="26"/>
        <v>0.3876</v>
      </c>
      <c r="AK102" s="16">
        <f t="shared" si="27"/>
        <v>0.35249999999999998</v>
      </c>
      <c r="AL102" s="16" t="str">
        <f t="shared" si="28"/>
        <v>3B</v>
      </c>
      <c r="AM102" s="16">
        <f t="shared" si="29"/>
        <v>0.36</v>
      </c>
      <c r="AN102" s="16">
        <f t="shared" si="30"/>
        <v>0.37169999999999997</v>
      </c>
      <c r="AO102" s="16">
        <f t="shared" si="31"/>
        <v>0.3911</v>
      </c>
      <c r="AP102" s="16">
        <f t="shared" si="32"/>
        <v>0.3957</v>
      </c>
      <c r="AQ102" s="16">
        <f t="shared" si="33"/>
        <v>0.4375</v>
      </c>
      <c r="AV102" s="17"/>
      <c r="AW102" s="77"/>
    </row>
    <row r="103" spans="3:49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34"/>
        <v>7⁄16–16</v>
      </c>
      <c r="U103" s="16" t="str">
        <f t="shared" si="34"/>
        <v>UN</v>
      </c>
      <c r="W103" s="16" t="str">
        <f t="shared" si="18"/>
        <v>7⁄16–16</v>
      </c>
      <c r="X103" s="16" t="str">
        <f>VLOOKUP(LEFT(Table6914[[#This Row],[Column1]],FIND("–",Table6914[[#This Row],[Column1]])-1),Lookups[],2,0)</f>
        <v>7/16</v>
      </c>
      <c r="Y103" s="16" t="str">
        <f>RIGHT(Table6914[[#This Row],[Column1]],LEN(Table6914[[#This Row],[Column1]])-FIND("–",Table6914[[#This Row],[Column1]]))</f>
        <v>16</v>
      </c>
      <c r="Z103" s="78">
        <f>VLOOKUP(LEFT(Table6914[[#This Row],[Column1]],FIND("–",Table6914[[#This Row],[Column1]])-1),Lookups[],4,0)</f>
        <v>0.4375</v>
      </c>
      <c r="AA103" s="16" t="str">
        <f t="shared" si="19"/>
        <v>UN</v>
      </c>
      <c r="AB103" s="16" t="str">
        <f t="shared" si="20"/>
        <v>2A</v>
      </c>
      <c r="AC103" s="16" t="str">
        <f>CONCATENATE(Table6914[[#This Row],[Fraction]],"-",Table6914[[#This Row],[Pitch]]," ",Table6914[[#This Row],[Series]]," ",Table6914[[#This Row],[ClassA]])</f>
        <v>7/16-16 UN 2A</v>
      </c>
      <c r="AD103" s="16" t="str">
        <f>CONCATENATE(TEXT(Table6914[[#This Row],[Decimal]],".000"),"-",Table6914[[#This Row],[Pitch]]," ",Table6914[[#This Row],[Series]]," ",Table6914[[#This Row],[ClassA]])</f>
        <v>.438-16 UN 2A</v>
      </c>
      <c r="AE103" s="16">
        <f t="shared" si="21"/>
        <v>1.4E-3</v>
      </c>
      <c r="AF103" s="16">
        <f t="shared" si="22"/>
        <v>0.43609999999999999</v>
      </c>
      <c r="AG103" s="16">
        <f t="shared" si="23"/>
        <v>0.42670000000000002</v>
      </c>
      <c r="AH103" s="16" t="str">
        <f t="shared" si="24"/>
        <v>—</v>
      </c>
      <c r="AI103" s="16">
        <f t="shared" si="25"/>
        <v>0.39550000000000002</v>
      </c>
      <c r="AJ103" s="16">
        <f t="shared" si="26"/>
        <v>0.39090000000000003</v>
      </c>
      <c r="AK103" s="16">
        <f t="shared" si="27"/>
        <v>0.36159999999999998</v>
      </c>
      <c r="AL103" s="16" t="str">
        <f t="shared" si="28"/>
        <v>2B</v>
      </c>
      <c r="AM103" s="16">
        <f t="shared" si="29"/>
        <v>0.37</v>
      </c>
      <c r="AN103" s="16">
        <f t="shared" si="30"/>
        <v>0.38400000000000001</v>
      </c>
      <c r="AO103" s="16">
        <f t="shared" si="31"/>
        <v>0.39689999999999998</v>
      </c>
      <c r="AP103" s="16">
        <f t="shared" si="32"/>
        <v>0.40279999999999999</v>
      </c>
      <c r="AQ103" s="16">
        <f t="shared" si="33"/>
        <v>0.4375</v>
      </c>
      <c r="AV103" s="17"/>
      <c r="AW103" s="77"/>
    </row>
    <row r="104" spans="3:49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34"/>
        <v>0</v>
      </c>
      <c r="U104" s="16">
        <f t="shared" si="34"/>
        <v>0</v>
      </c>
      <c r="W104" s="16" t="str">
        <f t="shared" si="18"/>
        <v>7⁄16–16</v>
      </c>
      <c r="X104" s="16" t="str">
        <f>VLOOKUP(LEFT(Table6914[[#This Row],[Column1]],FIND("–",Table6914[[#This Row],[Column1]])-1),Lookups[],2,0)</f>
        <v>7/16</v>
      </c>
      <c r="Y104" s="16" t="str">
        <f>RIGHT(Table6914[[#This Row],[Column1]],LEN(Table6914[[#This Row],[Column1]])-FIND("–",Table6914[[#This Row],[Column1]]))</f>
        <v>16</v>
      </c>
      <c r="Z104" s="78">
        <f>VLOOKUP(LEFT(Table6914[[#This Row],[Column1]],FIND("–",Table6914[[#This Row],[Column1]])-1),Lookups[],4,0)</f>
        <v>0.4375</v>
      </c>
      <c r="AA104" s="16" t="str">
        <f t="shared" si="19"/>
        <v>UN</v>
      </c>
      <c r="AB104" s="16" t="str">
        <f t="shared" si="20"/>
        <v>3A</v>
      </c>
      <c r="AC104" s="16" t="str">
        <f>CONCATENATE(Table6914[[#This Row],[Fraction]],"-",Table6914[[#This Row],[Pitch]]," ",Table6914[[#This Row],[Series]]," ",Table6914[[#This Row],[ClassA]])</f>
        <v>7/16-16 UN 3A</v>
      </c>
      <c r="AD104" s="16" t="str">
        <f>CONCATENATE(TEXT(Table6914[[#This Row],[Decimal]],".000"),"-",Table6914[[#This Row],[Pitch]]," ",Table6914[[#This Row],[Series]]," ",Table6914[[#This Row],[ClassA]])</f>
        <v>.438-16 UN 3A</v>
      </c>
      <c r="AE104" s="16">
        <f t="shared" si="21"/>
        <v>0</v>
      </c>
      <c r="AF104" s="16">
        <f t="shared" si="22"/>
        <v>0.4375</v>
      </c>
      <c r="AG104" s="16">
        <f t="shared" si="23"/>
        <v>0.42809999999999998</v>
      </c>
      <c r="AH104" s="16" t="str">
        <f t="shared" si="24"/>
        <v>—</v>
      </c>
      <c r="AI104" s="16">
        <f t="shared" si="25"/>
        <v>0.39689999999999998</v>
      </c>
      <c r="AJ104" s="16">
        <f t="shared" si="26"/>
        <v>0.39350000000000002</v>
      </c>
      <c r="AK104" s="16">
        <f t="shared" si="27"/>
        <v>0.36299999999999999</v>
      </c>
      <c r="AL104" s="16" t="str">
        <f t="shared" si="28"/>
        <v>3B</v>
      </c>
      <c r="AM104" s="16">
        <f t="shared" si="29"/>
        <v>0.37</v>
      </c>
      <c r="AN104" s="16">
        <f t="shared" si="30"/>
        <v>0.38</v>
      </c>
      <c r="AO104" s="16">
        <f t="shared" si="31"/>
        <v>0.39689999999999998</v>
      </c>
      <c r="AP104" s="16">
        <f t="shared" si="32"/>
        <v>0.40139999999999998</v>
      </c>
      <c r="AQ104" s="16">
        <f t="shared" si="33"/>
        <v>0.4375</v>
      </c>
      <c r="AV104" s="17"/>
      <c r="AW104" s="77"/>
    </row>
    <row r="105" spans="3:49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34"/>
        <v>7⁄16–18</v>
      </c>
      <c r="U105" s="16" t="str">
        <f t="shared" si="34"/>
        <v>UNS</v>
      </c>
      <c r="W105" s="16" t="str">
        <f t="shared" si="18"/>
        <v>7⁄16–18</v>
      </c>
      <c r="X105" s="16" t="str">
        <f>VLOOKUP(LEFT(Table6914[[#This Row],[Column1]],FIND("–",Table6914[[#This Row],[Column1]])-1),Lookups[],2,0)</f>
        <v>7/16</v>
      </c>
      <c r="Y105" s="16" t="str">
        <f>RIGHT(Table6914[[#This Row],[Column1]],LEN(Table6914[[#This Row],[Column1]])-FIND("–",Table6914[[#This Row],[Column1]]))</f>
        <v>18</v>
      </c>
      <c r="Z105" s="78">
        <f>VLOOKUP(LEFT(Table6914[[#This Row],[Column1]],FIND("–",Table6914[[#This Row],[Column1]])-1),Lookups[],4,0)</f>
        <v>0.4375</v>
      </c>
      <c r="AA105" s="16" t="str">
        <f t="shared" si="19"/>
        <v>UNS</v>
      </c>
      <c r="AB105" s="16" t="str">
        <f t="shared" si="20"/>
        <v>2A</v>
      </c>
      <c r="AC105" s="16" t="str">
        <f>CONCATENATE(Table6914[[#This Row],[Fraction]],"-",Table6914[[#This Row],[Pitch]]," ",Table6914[[#This Row],[Series]]," ",Table6914[[#This Row],[ClassA]])</f>
        <v>7/16-18 UNS 2A</v>
      </c>
      <c r="AD105" s="16" t="str">
        <f>CONCATENATE(TEXT(Table6914[[#This Row],[Decimal]],".000"),"-",Table6914[[#This Row],[Pitch]]," ",Table6914[[#This Row],[Series]]," ",Table6914[[#This Row],[ClassA]])</f>
        <v>.438-18 UNS 2A</v>
      </c>
      <c r="AE105" s="16">
        <f t="shared" si="21"/>
        <v>1.2999999999999999E-3</v>
      </c>
      <c r="AF105" s="16">
        <f t="shared" si="22"/>
        <v>0.43619999999999998</v>
      </c>
      <c r="AG105" s="16">
        <f t="shared" si="23"/>
        <v>0.42749999999999999</v>
      </c>
      <c r="AH105" s="16" t="str">
        <f t="shared" si="24"/>
        <v>—</v>
      </c>
      <c r="AI105" s="16">
        <f t="shared" si="25"/>
        <v>0.40010000000000001</v>
      </c>
      <c r="AJ105" s="16">
        <f t="shared" si="26"/>
        <v>0.39579999999999999</v>
      </c>
      <c r="AK105" s="16">
        <f t="shared" si="27"/>
        <v>0.37009999999999998</v>
      </c>
      <c r="AL105" s="16" t="str">
        <f t="shared" si="28"/>
        <v>2B</v>
      </c>
      <c r="AM105" s="16">
        <f t="shared" si="29"/>
        <v>0.377</v>
      </c>
      <c r="AN105" s="16">
        <f t="shared" si="30"/>
        <v>0.39</v>
      </c>
      <c r="AO105" s="16">
        <f t="shared" si="31"/>
        <v>0.40139999999999998</v>
      </c>
      <c r="AP105" s="16">
        <f t="shared" si="32"/>
        <v>0.40699999999999997</v>
      </c>
      <c r="AQ105" s="16">
        <f t="shared" si="33"/>
        <v>0.4375</v>
      </c>
      <c r="AV105" s="17"/>
      <c r="AW105" s="77"/>
    </row>
    <row r="106" spans="3:49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34"/>
        <v>7⁄16–20</v>
      </c>
      <c r="U106" s="16" t="str">
        <f t="shared" si="34"/>
        <v>UNF</v>
      </c>
      <c r="W106" s="16" t="str">
        <f t="shared" si="18"/>
        <v>7⁄16–20</v>
      </c>
      <c r="X106" s="16" t="str">
        <f>VLOOKUP(LEFT(Table6914[[#This Row],[Column1]],FIND("–",Table6914[[#This Row],[Column1]])-1),Lookups[],2,0)</f>
        <v>7/16</v>
      </c>
      <c r="Y106" s="16" t="str">
        <f>RIGHT(Table6914[[#This Row],[Column1]],LEN(Table6914[[#This Row],[Column1]])-FIND("–",Table6914[[#This Row],[Column1]]))</f>
        <v>20</v>
      </c>
      <c r="Z106" s="78">
        <f>VLOOKUP(LEFT(Table6914[[#This Row],[Column1]],FIND("–",Table6914[[#This Row],[Column1]])-1),Lookups[],4,0)</f>
        <v>0.4375</v>
      </c>
      <c r="AA106" s="16" t="str">
        <f t="shared" si="19"/>
        <v>UNF</v>
      </c>
      <c r="AB106" s="16" t="str">
        <f t="shared" si="20"/>
        <v>1A</v>
      </c>
      <c r="AC106" s="16" t="str">
        <f>CONCATENATE(Table6914[[#This Row],[Fraction]],"-",Table6914[[#This Row],[Pitch]]," ",Table6914[[#This Row],[Series]]," ",Table6914[[#This Row],[ClassA]])</f>
        <v>7/16-20 UNF 1A</v>
      </c>
      <c r="AD106" s="16" t="str">
        <f>CONCATENATE(TEXT(Table6914[[#This Row],[Decimal]],".000"),"-",Table6914[[#This Row],[Pitch]]," ",Table6914[[#This Row],[Series]]," ",Table6914[[#This Row],[ClassA]])</f>
        <v>.438-20 UNF 1A</v>
      </c>
      <c r="AE106" s="16">
        <f t="shared" si="21"/>
        <v>1.2999999999999999E-3</v>
      </c>
      <c r="AF106" s="16">
        <f t="shared" si="22"/>
        <v>0.43619999999999998</v>
      </c>
      <c r="AG106" s="16">
        <f t="shared" si="23"/>
        <v>0.42399999999999999</v>
      </c>
      <c r="AH106" s="16" t="str">
        <f t="shared" si="24"/>
        <v>—</v>
      </c>
      <c r="AI106" s="16">
        <f t="shared" si="25"/>
        <v>0.4037</v>
      </c>
      <c r="AJ106" s="16">
        <f t="shared" si="26"/>
        <v>0.39750000000000002</v>
      </c>
      <c r="AK106" s="16">
        <f t="shared" si="27"/>
        <v>0.37669999999999998</v>
      </c>
      <c r="AL106" s="16" t="str">
        <f t="shared" si="28"/>
        <v>1B</v>
      </c>
      <c r="AM106" s="16">
        <f t="shared" si="29"/>
        <v>0.38300000000000001</v>
      </c>
      <c r="AN106" s="16">
        <f t="shared" si="30"/>
        <v>0.39500000000000002</v>
      </c>
      <c r="AO106" s="16">
        <f t="shared" si="31"/>
        <v>0.40500000000000003</v>
      </c>
      <c r="AP106" s="16">
        <f t="shared" si="32"/>
        <v>0.41310000000000002</v>
      </c>
      <c r="AQ106" s="16">
        <f t="shared" si="33"/>
        <v>0.4375</v>
      </c>
      <c r="AV106" s="17"/>
      <c r="AW106" s="77"/>
    </row>
    <row r="107" spans="3:49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34"/>
        <v>0</v>
      </c>
      <c r="U107" s="16">
        <f t="shared" si="34"/>
        <v>0</v>
      </c>
      <c r="W107" s="16" t="str">
        <f t="shared" si="18"/>
        <v>7⁄16–20</v>
      </c>
      <c r="X107" s="16" t="str">
        <f>VLOOKUP(LEFT(Table6914[[#This Row],[Column1]],FIND("–",Table6914[[#This Row],[Column1]])-1),Lookups[],2,0)</f>
        <v>7/16</v>
      </c>
      <c r="Y107" s="16" t="str">
        <f>RIGHT(Table6914[[#This Row],[Column1]],LEN(Table6914[[#This Row],[Column1]])-FIND("–",Table6914[[#This Row],[Column1]]))</f>
        <v>20</v>
      </c>
      <c r="Z107" s="78">
        <f>VLOOKUP(LEFT(Table6914[[#This Row],[Column1]],FIND("–",Table6914[[#This Row],[Column1]])-1),Lookups[],4,0)</f>
        <v>0.4375</v>
      </c>
      <c r="AA107" s="16" t="str">
        <f t="shared" si="19"/>
        <v>UNF</v>
      </c>
      <c r="AB107" s="16" t="str">
        <f t="shared" si="20"/>
        <v>2A</v>
      </c>
      <c r="AC107" s="16" t="str">
        <f>CONCATENATE(Table6914[[#This Row],[Fraction]],"-",Table6914[[#This Row],[Pitch]]," ",Table6914[[#This Row],[Series]]," ",Table6914[[#This Row],[ClassA]])</f>
        <v>7/16-20 UNF 2A</v>
      </c>
      <c r="AD107" s="16" t="str">
        <f>CONCATENATE(TEXT(Table6914[[#This Row],[Decimal]],".000"),"-",Table6914[[#This Row],[Pitch]]," ",Table6914[[#This Row],[Series]]," ",Table6914[[#This Row],[ClassA]])</f>
        <v>.438-20 UNF 2A</v>
      </c>
      <c r="AE107" s="16">
        <f t="shared" si="21"/>
        <v>1.2999999999999999E-3</v>
      </c>
      <c r="AF107" s="16">
        <f t="shared" si="22"/>
        <v>0.43619999999999998</v>
      </c>
      <c r="AG107" s="16">
        <f t="shared" si="23"/>
        <v>0.42809999999999998</v>
      </c>
      <c r="AH107" s="16" t="str">
        <f t="shared" si="24"/>
        <v>—</v>
      </c>
      <c r="AI107" s="16">
        <f t="shared" si="25"/>
        <v>0.4037</v>
      </c>
      <c r="AJ107" s="16">
        <f t="shared" si="26"/>
        <v>0.39950000000000002</v>
      </c>
      <c r="AK107" s="16">
        <f t="shared" si="27"/>
        <v>0.37669999999999998</v>
      </c>
      <c r="AL107" s="16" t="str">
        <f t="shared" si="28"/>
        <v>2B</v>
      </c>
      <c r="AM107" s="16">
        <f t="shared" si="29"/>
        <v>0.38300000000000001</v>
      </c>
      <c r="AN107" s="16">
        <f t="shared" si="30"/>
        <v>0.39500000000000002</v>
      </c>
      <c r="AO107" s="16">
        <f t="shared" si="31"/>
        <v>0.40500000000000003</v>
      </c>
      <c r="AP107" s="16">
        <f t="shared" si="32"/>
        <v>0.41039999999999999</v>
      </c>
      <c r="AQ107" s="16">
        <f t="shared" si="33"/>
        <v>0.4375</v>
      </c>
      <c r="AV107" s="17"/>
      <c r="AW107" s="77"/>
    </row>
    <row r="108" spans="3:49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34"/>
        <v>0</v>
      </c>
      <c r="U108" s="16">
        <f t="shared" si="34"/>
        <v>0</v>
      </c>
      <c r="W108" s="16" t="str">
        <f t="shared" si="18"/>
        <v>7⁄16–20</v>
      </c>
      <c r="X108" s="16" t="str">
        <f>VLOOKUP(LEFT(Table6914[[#This Row],[Column1]],FIND("–",Table6914[[#This Row],[Column1]])-1),Lookups[],2,0)</f>
        <v>7/16</v>
      </c>
      <c r="Y108" s="16" t="str">
        <f>RIGHT(Table6914[[#This Row],[Column1]],LEN(Table6914[[#This Row],[Column1]])-FIND("–",Table6914[[#This Row],[Column1]]))</f>
        <v>20</v>
      </c>
      <c r="Z108" s="78">
        <f>VLOOKUP(LEFT(Table6914[[#This Row],[Column1]],FIND("–",Table6914[[#This Row],[Column1]])-1),Lookups[],4,0)</f>
        <v>0.4375</v>
      </c>
      <c r="AA108" s="16" t="str">
        <f t="shared" si="19"/>
        <v>UNF</v>
      </c>
      <c r="AB108" s="16" t="str">
        <f t="shared" si="20"/>
        <v>3A</v>
      </c>
      <c r="AC108" s="16" t="str">
        <f>CONCATENATE(Table6914[[#This Row],[Fraction]],"-",Table6914[[#This Row],[Pitch]]," ",Table6914[[#This Row],[Series]]," ",Table6914[[#This Row],[ClassA]])</f>
        <v>7/16-20 UNF 3A</v>
      </c>
      <c r="AD108" s="16" t="str">
        <f>CONCATENATE(TEXT(Table6914[[#This Row],[Decimal]],".000"),"-",Table6914[[#This Row],[Pitch]]," ",Table6914[[#This Row],[Series]]," ",Table6914[[#This Row],[ClassA]])</f>
        <v>.438-20 UNF 3A</v>
      </c>
      <c r="AE108" s="16">
        <f t="shared" si="21"/>
        <v>0</v>
      </c>
      <c r="AF108" s="16">
        <f t="shared" si="22"/>
        <v>0.4375</v>
      </c>
      <c r="AG108" s="16">
        <f t="shared" si="23"/>
        <v>0.4294</v>
      </c>
      <c r="AH108" s="16" t="str">
        <f t="shared" si="24"/>
        <v>—</v>
      </c>
      <c r="AI108" s="16">
        <f t="shared" si="25"/>
        <v>0.40500000000000003</v>
      </c>
      <c r="AJ108" s="16">
        <f t="shared" si="26"/>
        <v>0.40189999999999998</v>
      </c>
      <c r="AK108" s="16">
        <f t="shared" si="27"/>
        <v>0.378</v>
      </c>
      <c r="AL108" s="16" t="str">
        <f t="shared" si="28"/>
        <v>3B</v>
      </c>
      <c r="AM108" s="16">
        <f t="shared" si="29"/>
        <v>0.38300000000000001</v>
      </c>
      <c r="AN108" s="16">
        <f t="shared" si="30"/>
        <v>0.3916</v>
      </c>
      <c r="AO108" s="16">
        <f t="shared" si="31"/>
        <v>0.40500000000000003</v>
      </c>
      <c r="AP108" s="16">
        <f t="shared" si="32"/>
        <v>0.40910000000000002</v>
      </c>
      <c r="AQ108" s="16">
        <f t="shared" si="33"/>
        <v>0.4375</v>
      </c>
      <c r="AV108" s="17"/>
      <c r="AW108" s="77"/>
    </row>
    <row r="109" spans="3:49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34"/>
        <v>7⁄16–24</v>
      </c>
      <c r="U109" s="16" t="str">
        <f t="shared" si="34"/>
        <v>UNS</v>
      </c>
      <c r="W109" s="16" t="str">
        <f t="shared" si="18"/>
        <v>7⁄16–24</v>
      </c>
      <c r="X109" s="16" t="str">
        <f>VLOOKUP(LEFT(Table6914[[#This Row],[Column1]],FIND("–",Table6914[[#This Row],[Column1]])-1),Lookups[],2,0)</f>
        <v>7/16</v>
      </c>
      <c r="Y109" s="16" t="str">
        <f>RIGHT(Table6914[[#This Row],[Column1]],LEN(Table6914[[#This Row],[Column1]])-FIND("–",Table6914[[#This Row],[Column1]]))</f>
        <v>24</v>
      </c>
      <c r="Z109" s="78">
        <f>VLOOKUP(LEFT(Table6914[[#This Row],[Column1]],FIND("–",Table6914[[#This Row],[Column1]])-1),Lookups[],4,0)</f>
        <v>0.4375</v>
      </c>
      <c r="AA109" s="16" t="str">
        <f t="shared" si="19"/>
        <v>UNS</v>
      </c>
      <c r="AB109" s="16" t="str">
        <f t="shared" si="20"/>
        <v>2A</v>
      </c>
      <c r="AC109" s="16" t="str">
        <f>CONCATENATE(Table6914[[#This Row],[Fraction]],"-",Table6914[[#This Row],[Pitch]]," ",Table6914[[#This Row],[Series]]," ",Table6914[[#This Row],[ClassA]])</f>
        <v>7/16-24 UNS 2A</v>
      </c>
      <c r="AD109" s="16" t="str">
        <f>CONCATENATE(TEXT(Table6914[[#This Row],[Decimal]],".000"),"-",Table6914[[#This Row],[Pitch]]," ",Table6914[[#This Row],[Series]]," ",Table6914[[#This Row],[ClassA]])</f>
        <v>.438-24 UNS 2A</v>
      </c>
      <c r="AE109" s="16">
        <f t="shared" si="21"/>
        <v>1.1000000000000001E-3</v>
      </c>
      <c r="AF109" s="16">
        <f t="shared" si="22"/>
        <v>0.43640000000000001</v>
      </c>
      <c r="AG109" s="16">
        <f t="shared" si="23"/>
        <v>0.42920000000000003</v>
      </c>
      <c r="AH109" s="16" t="str">
        <f t="shared" si="24"/>
        <v>—</v>
      </c>
      <c r="AI109" s="16">
        <f t="shared" si="25"/>
        <v>0.4093</v>
      </c>
      <c r="AJ109" s="16">
        <f t="shared" si="26"/>
        <v>0.40550000000000003</v>
      </c>
      <c r="AK109" s="16">
        <f t="shared" si="27"/>
        <v>0.38679999999999998</v>
      </c>
      <c r="AL109" s="16" t="str">
        <f t="shared" si="28"/>
        <v>2B</v>
      </c>
      <c r="AM109" s="16">
        <f t="shared" si="29"/>
        <v>0.39200000000000002</v>
      </c>
      <c r="AN109" s="16">
        <f t="shared" si="30"/>
        <v>0.40200000000000002</v>
      </c>
      <c r="AO109" s="16">
        <f t="shared" si="31"/>
        <v>0.41039999999999999</v>
      </c>
      <c r="AP109" s="16">
        <f t="shared" si="32"/>
        <v>0.4153</v>
      </c>
      <c r="AQ109" s="16">
        <f t="shared" si="33"/>
        <v>0.4375</v>
      </c>
      <c r="AV109" s="17"/>
      <c r="AW109" s="77"/>
    </row>
    <row r="110" spans="3:49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34"/>
        <v>7⁄16–27</v>
      </c>
      <c r="U110" s="16" t="str">
        <f t="shared" si="34"/>
        <v>UNS</v>
      </c>
      <c r="W110" s="16" t="str">
        <f t="shared" si="18"/>
        <v>7⁄16–27</v>
      </c>
      <c r="X110" s="16" t="str">
        <f>VLOOKUP(LEFT(Table6914[[#This Row],[Column1]],FIND("–",Table6914[[#This Row],[Column1]])-1),Lookups[],2,0)</f>
        <v>7/16</v>
      </c>
      <c r="Y110" s="16" t="str">
        <f>RIGHT(Table6914[[#This Row],[Column1]],LEN(Table6914[[#This Row],[Column1]])-FIND("–",Table6914[[#This Row],[Column1]]))</f>
        <v>27</v>
      </c>
      <c r="Z110" s="78">
        <f>VLOOKUP(LEFT(Table6914[[#This Row],[Column1]],FIND("–",Table6914[[#This Row],[Column1]])-1),Lookups[],4,0)</f>
        <v>0.4375</v>
      </c>
      <c r="AA110" s="16" t="str">
        <f t="shared" si="19"/>
        <v>UNS</v>
      </c>
      <c r="AB110" s="16" t="str">
        <f t="shared" si="20"/>
        <v>2A</v>
      </c>
      <c r="AC110" s="16" t="str">
        <f>CONCATENATE(Table6914[[#This Row],[Fraction]],"-",Table6914[[#This Row],[Pitch]]," ",Table6914[[#This Row],[Series]]," ",Table6914[[#This Row],[ClassA]])</f>
        <v>7/16-27 UNS 2A</v>
      </c>
      <c r="AD110" s="16" t="str">
        <f>CONCATENATE(TEXT(Table6914[[#This Row],[Decimal]],".000"),"-",Table6914[[#This Row],[Pitch]]," ",Table6914[[#This Row],[Series]]," ",Table6914[[#This Row],[ClassA]])</f>
        <v>.438-27 UNS 2A</v>
      </c>
      <c r="AE110" s="16">
        <f t="shared" si="21"/>
        <v>1.1000000000000001E-3</v>
      </c>
      <c r="AF110" s="16">
        <f t="shared" si="22"/>
        <v>0.43640000000000001</v>
      </c>
      <c r="AG110" s="16">
        <f t="shared" si="23"/>
        <v>0.42970000000000003</v>
      </c>
      <c r="AH110" s="16" t="str">
        <f t="shared" si="24"/>
        <v>—</v>
      </c>
      <c r="AI110" s="16">
        <f t="shared" si="25"/>
        <v>0.4123</v>
      </c>
      <c r="AJ110" s="16">
        <f t="shared" si="26"/>
        <v>0.40870000000000001</v>
      </c>
      <c r="AK110" s="16">
        <f t="shared" si="27"/>
        <v>0.39229999999999998</v>
      </c>
      <c r="AL110" s="16" t="str">
        <f t="shared" si="28"/>
        <v>2B</v>
      </c>
      <c r="AM110" s="16">
        <f t="shared" si="29"/>
        <v>0.39700000000000002</v>
      </c>
      <c r="AN110" s="16">
        <f t="shared" si="30"/>
        <v>0.40600000000000003</v>
      </c>
      <c r="AO110" s="16">
        <f t="shared" si="31"/>
        <v>0.41339999999999999</v>
      </c>
      <c r="AP110" s="16">
        <f t="shared" si="32"/>
        <v>0.41810000000000003</v>
      </c>
      <c r="AQ110" s="16">
        <f t="shared" si="33"/>
        <v>0.4375</v>
      </c>
      <c r="AV110" s="17"/>
      <c r="AW110" s="77"/>
    </row>
    <row r="111" spans="3:49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34"/>
        <v>7⁄16–28</v>
      </c>
      <c r="U111" s="16" t="str">
        <f t="shared" si="34"/>
        <v>UNEF</v>
      </c>
      <c r="W111" s="16" t="str">
        <f t="shared" si="18"/>
        <v>7⁄16–28</v>
      </c>
      <c r="X111" s="16" t="str">
        <f>VLOOKUP(LEFT(Table6914[[#This Row],[Column1]],FIND("–",Table6914[[#This Row],[Column1]])-1),Lookups[],2,0)</f>
        <v>7/16</v>
      </c>
      <c r="Y111" s="16" t="str">
        <f>RIGHT(Table6914[[#This Row],[Column1]],LEN(Table6914[[#This Row],[Column1]])-FIND("–",Table6914[[#This Row],[Column1]]))</f>
        <v>28</v>
      </c>
      <c r="Z111" s="78">
        <f>VLOOKUP(LEFT(Table6914[[#This Row],[Column1]],FIND("–",Table6914[[#This Row],[Column1]])-1),Lookups[],4,0)</f>
        <v>0.4375</v>
      </c>
      <c r="AA111" s="16" t="str">
        <f t="shared" si="19"/>
        <v>UNEF</v>
      </c>
      <c r="AB111" s="16" t="str">
        <f t="shared" si="20"/>
        <v>2A</v>
      </c>
      <c r="AC111" s="16" t="str">
        <f>CONCATENATE(Table6914[[#This Row],[Fraction]],"-",Table6914[[#This Row],[Pitch]]," ",Table6914[[#This Row],[Series]]," ",Table6914[[#This Row],[ClassA]])</f>
        <v>7/16-28 UNEF 2A</v>
      </c>
      <c r="AD111" s="16" t="str">
        <f>CONCATENATE(TEXT(Table6914[[#This Row],[Decimal]],".000"),"-",Table6914[[#This Row],[Pitch]]," ",Table6914[[#This Row],[Series]]," ",Table6914[[#This Row],[ClassA]])</f>
        <v>.438-28 UNEF 2A</v>
      </c>
      <c r="AE111" s="16">
        <f t="shared" si="21"/>
        <v>1.1000000000000001E-3</v>
      </c>
      <c r="AF111" s="16">
        <f t="shared" si="22"/>
        <v>0.43640000000000001</v>
      </c>
      <c r="AG111" s="16">
        <f t="shared" si="23"/>
        <v>0.4299</v>
      </c>
      <c r="AH111" s="16" t="str">
        <f t="shared" si="24"/>
        <v>—</v>
      </c>
      <c r="AI111" s="16">
        <f t="shared" si="25"/>
        <v>0.41320000000000001</v>
      </c>
      <c r="AJ111" s="16">
        <f t="shared" si="26"/>
        <v>0.40960000000000002</v>
      </c>
      <c r="AK111" s="16">
        <f t="shared" si="27"/>
        <v>0.39379999999999998</v>
      </c>
      <c r="AL111" s="16" t="str">
        <f t="shared" si="28"/>
        <v>2B</v>
      </c>
      <c r="AM111" s="16">
        <f t="shared" si="29"/>
        <v>0.39900000000000002</v>
      </c>
      <c r="AN111" s="16">
        <f t="shared" si="30"/>
        <v>0.40699999999999997</v>
      </c>
      <c r="AO111" s="16">
        <f t="shared" si="31"/>
        <v>0.4143</v>
      </c>
      <c r="AP111" s="16">
        <f t="shared" si="32"/>
        <v>0.41889999999999999</v>
      </c>
      <c r="AQ111" s="16">
        <f t="shared" si="33"/>
        <v>0.4375</v>
      </c>
      <c r="AV111" s="17"/>
      <c r="AW111" s="77"/>
    </row>
    <row r="112" spans="3:49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34"/>
        <v>0</v>
      </c>
      <c r="U112" s="16">
        <f t="shared" si="34"/>
        <v>0</v>
      </c>
      <c r="W112" s="16" t="str">
        <f t="shared" si="18"/>
        <v>7⁄16–28</v>
      </c>
      <c r="X112" s="16" t="str">
        <f>VLOOKUP(LEFT(Table6914[[#This Row],[Column1]],FIND("–",Table6914[[#This Row],[Column1]])-1),Lookups[],2,0)</f>
        <v>7/16</v>
      </c>
      <c r="Y112" s="16" t="str">
        <f>RIGHT(Table6914[[#This Row],[Column1]],LEN(Table6914[[#This Row],[Column1]])-FIND("–",Table6914[[#This Row],[Column1]]))</f>
        <v>28</v>
      </c>
      <c r="Z112" s="78">
        <f>VLOOKUP(LEFT(Table6914[[#This Row],[Column1]],FIND("–",Table6914[[#This Row],[Column1]])-1),Lookups[],4,0)</f>
        <v>0.4375</v>
      </c>
      <c r="AA112" s="16" t="str">
        <f t="shared" si="19"/>
        <v>UNEF</v>
      </c>
      <c r="AB112" s="16" t="str">
        <f t="shared" si="20"/>
        <v>3A</v>
      </c>
      <c r="AC112" s="16" t="str">
        <f>CONCATENATE(Table6914[[#This Row],[Fraction]],"-",Table6914[[#This Row],[Pitch]]," ",Table6914[[#This Row],[Series]]," ",Table6914[[#This Row],[ClassA]])</f>
        <v>7/16-28 UNEF 3A</v>
      </c>
      <c r="AD112" s="16" t="str">
        <f>CONCATENATE(TEXT(Table6914[[#This Row],[Decimal]],".000"),"-",Table6914[[#This Row],[Pitch]]," ",Table6914[[#This Row],[Series]]," ",Table6914[[#This Row],[ClassA]])</f>
        <v>.438-28 UNEF 3A</v>
      </c>
      <c r="AE112" s="16">
        <f t="shared" si="21"/>
        <v>0</v>
      </c>
      <c r="AF112" s="16">
        <f t="shared" si="22"/>
        <v>0.4375</v>
      </c>
      <c r="AG112" s="16">
        <f t="shared" si="23"/>
        <v>0.43099999999999999</v>
      </c>
      <c r="AH112" s="16" t="str">
        <f t="shared" si="24"/>
        <v>—</v>
      </c>
      <c r="AI112" s="16">
        <f t="shared" si="25"/>
        <v>0.4143</v>
      </c>
      <c r="AJ112" s="16">
        <f t="shared" si="26"/>
        <v>0.41160000000000002</v>
      </c>
      <c r="AK112" s="16">
        <f t="shared" si="27"/>
        <v>0.39489999999999997</v>
      </c>
      <c r="AL112" s="16" t="str">
        <f t="shared" si="28"/>
        <v>3B</v>
      </c>
      <c r="AM112" s="16">
        <f t="shared" si="29"/>
        <v>0.39900000000000002</v>
      </c>
      <c r="AN112" s="16">
        <f t="shared" si="30"/>
        <v>0.40510000000000002</v>
      </c>
      <c r="AO112" s="16">
        <f t="shared" si="31"/>
        <v>0.4143</v>
      </c>
      <c r="AP112" s="16">
        <f t="shared" si="32"/>
        <v>0.4178</v>
      </c>
      <c r="AQ112" s="16">
        <f t="shared" si="33"/>
        <v>0.4375</v>
      </c>
      <c r="AV112" s="17"/>
      <c r="AW112" s="77"/>
    </row>
    <row r="113" spans="3:49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34"/>
        <v>7⁄16–32</v>
      </c>
      <c r="U113" s="16" t="str">
        <f t="shared" si="34"/>
        <v>UN</v>
      </c>
      <c r="W113" s="16" t="str">
        <f t="shared" si="18"/>
        <v>7⁄16–32</v>
      </c>
      <c r="X113" s="16" t="str">
        <f>VLOOKUP(LEFT(Table6914[[#This Row],[Column1]],FIND("–",Table6914[[#This Row],[Column1]])-1),Lookups[],2,0)</f>
        <v>7/16</v>
      </c>
      <c r="Y113" s="16" t="str">
        <f>RIGHT(Table6914[[#This Row],[Column1]],LEN(Table6914[[#This Row],[Column1]])-FIND("–",Table6914[[#This Row],[Column1]]))</f>
        <v>32</v>
      </c>
      <c r="Z113" s="78">
        <f>VLOOKUP(LEFT(Table6914[[#This Row],[Column1]],FIND("–",Table6914[[#This Row],[Column1]])-1),Lookups[],4,0)</f>
        <v>0.4375</v>
      </c>
      <c r="AA113" s="16" t="str">
        <f t="shared" si="19"/>
        <v>UN</v>
      </c>
      <c r="AB113" s="16" t="str">
        <f t="shared" si="20"/>
        <v>2A</v>
      </c>
      <c r="AC113" s="16" t="str">
        <f>CONCATENATE(Table6914[[#This Row],[Fraction]],"-",Table6914[[#This Row],[Pitch]]," ",Table6914[[#This Row],[Series]]," ",Table6914[[#This Row],[ClassA]])</f>
        <v>7/16-32 UN 2A</v>
      </c>
      <c r="AD113" s="16" t="str">
        <f>CONCATENATE(TEXT(Table6914[[#This Row],[Decimal]],".000"),"-",Table6914[[#This Row],[Pitch]]," ",Table6914[[#This Row],[Series]]," ",Table6914[[#This Row],[ClassA]])</f>
        <v>.438-32 UN 2A</v>
      </c>
      <c r="AE113" s="16">
        <f t="shared" si="21"/>
        <v>1E-3</v>
      </c>
      <c r="AF113" s="16">
        <f t="shared" si="22"/>
        <v>0.4365</v>
      </c>
      <c r="AG113" s="16">
        <f t="shared" si="23"/>
        <v>0.43049999999999999</v>
      </c>
      <c r="AH113" s="16" t="str">
        <f t="shared" si="24"/>
        <v>—</v>
      </c>
      <c r="AI113" s="16">
        <f t="shared" si="25"/>
        <v>0.41620000000000001</v>
      </c>
      <c r="AJ113" s="16">
        <f t="shared" si="26"/>
        <v>0.4128</v>
      </c>
      <c r="AK113" s="16">
        <f t="shared" si="27"/>
        <v>0.39929999999999999</v>
      </c>
      <c r="AL113" s="16" t="str">
        <f t="shared" si="28"/>
        <v>2B</v>
      </c>
      <c r="AM113" s="16">
        <f t="shared" si="29"/>
        <v>0.40400000000000003</v>
      </c>
      <c r="AN113" s="16">
        <f t="shared" si="30"/>
        <v>0.41099999999999998</v>
      </c>
      <c r="AO113" s="16">
        <f t="shared" si="31"/>
        <v>0.41720000000000002</v>
      </c>
      <c r="AP113" s="16">
        <f t="shared" si="32"/>
        <v>0.42159999999999997</v>
      </c>
      <c r="AQ113" s="16">
        <f t="shared" si="33"/>
        <v>0.4375</v>
      </c>
      <c r="AV113" s="17"/>
      <c r="AW113" s="77"/>
    </row>
    <row r="114" spans="3:49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34"/>
        <v>0</v>
      </c>
      <c r="U114" s="16">
        <f t="shared" si="34"/>
        <v>0</v>
      </c>
      <c r="W114" s="16" t="str">
        <f t="shared" si="18"/>
        <v>7⁄16–32</v>
      </c>
      <c r="X114" s="16" t="str">
        <f>VLOOKUP(LEFT(Table6914[[#This Row],[Column1]],FIND("–",Table6914[[#This Row],[Column1]])-1),Lookups[],2,0)</f>
        <v>7/16</v>
      </c>
      <c r="Y114" s="16" t="str">
        <f>RIGHT(Table6914[[#This Row],[Column1]],LEN(Table6914[[#This Row],[Column1]])-FIND("–",Table6914[[#This Row],[Column1]]))</f>
        <v>32</v>
      </c>
      <c r="Z114" s="78">
        <f>VLOOKUP(LEFT(Table6914[[#This Row],[Column1]],FIND("–",Table6914[[#This Row],[Column1]])-1),Lookups[],4,0)</f>
        <v>0.4375</v>
      </c>
      <c r="AA114" s="16" t="str">
        <f t="shared" si="19"/>
        <v>UN</v>
      </c>
      <c r="AB114" s="16" t="str">
        <f t="shared" si="20"/>
        <v>3A</v>
      </c>
      <c r="AC114" s="16" t="str">
        <f>CONCATENATE(Table6914[[#This Row],[Fraction]],"-",Table6914[[#This Row],[Pitch]]," ",Table6914[[#This Row],[Series]]," ",Table6914[[#This Row],[ClassA]])</f>
        <v>7/16-32 UN 3A</v>
      </c>
      <c r="AD114" s="16" t="str">
        <f>CONCATENATE(TEXT(Table6914[[#This Row],[Decimal]],".000"),"-",Table6914[[#This Row],[Pitch]]," ",Table6914[[#This Row],[Series]]," ",Table6914[[#This Row],[ClassA]])</f>
        <v>.438-32 UN 3A</v>
      </c>
      <c r="AE114" s="16">
        <f t="shared" si="21"/>
        <v>0</v>
      </c>
      <c r="AF114" s="16">
        <f t="shared" si="22"/>
        <v>0.4375</v>
      </c>
      <c r="AG114" s="16">
        <f t="shared" si="23"/>
        <v>0.43149999999999999</v>
      </c>
      <c r="AH114" s="16" t="str">
        <f t="shared" si="24"/>
        <v>—</v>
      </c>
      <c r="AI114" s="16">
        <f t="shared" si="25"/>
        <v>0.41720000000000002</v>
      </c>
      <c r="AJ114" s="16">
        <f t="shared" si="26"/>
        <v>0.41470000000000001</v>
      </c>
      <c r="AK114" s="16">
        <f t="shared" si="27"/>
        <v>0.40029999999999999</v>
      </c>
      <c r="AL114" s="16" t="str">
        <f t="shared" si="28"/>
        <v>3B</v>
      </c>
      <c r="AM114" s="16">
        <f t="shared" si="29"/>
        <v>0.40400000000000003</v>
      </c>
      <c r="AN114" s="16">
        <f t="shared" si="30"/>
        <v>0.40939999999999999</v>
      </c>
      <c r="AO114" s="16">
        <f t="shared" si="31"/>
        <v>0.41720000000000002</v>
      </c>
      <c r="AP114" s="16">
        <f t="shared" si="32"/>
        <v>0.42049999999999998</v>
      </c>
      <c r="AQ114" s="16">
        <f t="shared" si="33"/>
        <v>0.4375</v>
      </c>
      <c r="AV114" s="17"/>
      <c r="AW114" s="77"/>
    </row>
    <row r="115" spans="3:49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34"/>
        <v>1⁄2–12</v>
      </c>
      <c r="U115" s="16" t="str">
        <f t="shared" si="34"/>
        <v>UNS</v>
      </c>
      <c r="W115" s="16" t="str">
        <f t="shared" si="18"/>
        <v>1⁄2–12</v>
      </c>
      <c r="X115" s="16" t="str">
        <f>VLOOKUP(LEFT(Table6914[[#This Row],[Column1]],FIND("–",Table6914[[#This Row],[Column1]])-1),Lookups[],2,0)</f>
        <v>1/2</v>
      </c>
      <c r="Y115" s="16" t="str">
        <f>RIGHT(Table6914[[#This Row],[Column1]],LEN(Table6914[[#This Row],[Column1]])-FIND("–",Table6914[[#This Row],[Column1]]))</f>
        <v>12</v>
      </c>
      <c r="Z115" s="78">
        <f>VLOOKUP(LEFT(Table6914[[#This Row],[Column1]],FIND("–",Table6914[[#This Row],[Column1]])-1),Lookups[],4,0)</f>
        <v>0.5</v>
      </c>
      <c r="AA115" s="16" t="str">
        <f t="shared" si="19"/>
        <v>UNS</v>
      </c>
      <c r="AB115" s="16" t="str">
        <f t="shared" si="20"/>
        <v>2A</v>
      </c>
      <c r="AC115" s="16" t="str">
        <f>CONCATENATE(Table6914[[#This Row],[Fraction]],"-",Table6914[[#This Row],[Pitch]]," ",Table6914[[#This Row],[Series]]," ",Table6914[[#This Row],[ClassA]])</f>
        <v>1/2-12 UNS 2A</v>
      </c>
      <c r="AD115" s="16" t="str">
        <f>CONCATENATE(TEXT(Table6914[[#This Row],[Decimal]],".000"),"-",Table6914[[#This Row],[Pitch]]," ",Table6914[[#This Row],[Series]]," ",Table6914[[#This Row],[ClassA]])</f>
        <v>.500-12 UNS 2A</v>
      </c>
      <c r="AE115" s="16">
        <f t="shared" si="21"/>
        <v>1.6000000000000001E-3</v>
      </c>
      <c r="AF115" s="16">
        <f t="shared" si="22"/>
        <v>0.49840000000000001</v>
      </c>
      <c r="AG115" s="16">
        <f t="shared" si="23"/>
        <v>0.48699999999999999</v>
      </c>
      <c r="AH115" s="16" t="str">
        <f t="shared" si="24"/>
        <v>—</v>
      </c>
      <c r="AI115" s="16">
        <f t="shared" si="25"/>
        <v>0.44429999999999997</v>
      </c>
      <c r="AJ115" s="16">
        <f t="shared" si="26"/>
        <v>0.43890000000000001</v>
      </c>
      <c r="AK115" s="16">
        <f t="shared" si="27"/>
        <v>0.3992</v>
      </c>
      <c r="AL115" s="16" t="str">
        <f t="shared" si="28"/>
        <v>2B</v>
      </c>
      <c r="AM115" s="16">
        <f t="shared" si="29"/>
        <v>0.41</v>
      </c>
      <c r="AN115" s="16">
        <f t="shared" si="30"/>
        <v>0.42799999999999999</v>
      </c>
      <c r="AO115" s="16">
        <f t="shared" si="31"/>
        <v>0.44590000000000002</v>
      </c>
      <c r="AP115" s="16">
        <f t="shared" si="32"/>
        <v>0.45290000000000002</v>
      </c>
      <c r="AQ115" s="16">
        <f t="shared" si="33"/>
        <v>0.5</v>
      </c>
      <c r="AV115" s="17"/>
      <c r="AW115" s="77"/>
    </row>
    <row r="116" spans="3:49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34"/>
        <v>0</v>
      </c>
      <c r="U116" s="16">
        <f t="shared" si="34"/>
        <v>0</v>
      </c>
      <c r="W116" s="16" t="str">
        <f t="shared" si="18"/>
        <v>1⁄2–12</v>
      </c>
      <c r="X116" s="16" t="str">
        <f>VLOOKUP(LEFT(Table6914[[#This Row],[Column1]],FIND("–",Table6914[[#This Row],[Column1]])-1),Lookups[],2,0)</f>
        <v>1/2</v>
      </c>
      <c r="Y116" s="16" t="str">
        <f>RIGHT(Table6914[[#This Row],[Column1]],LEN(Table6914[[#This Row],[Column1]])-FIND("–",Table6914[[#This Row],[Column1]]))</f>
        <v>12</v>
      </c>
      <c r="Z116" s="78">
        <f>VLOOKUP(LEFT(Table6914[[#This Row],[Column1]],FIND("–",Table6914[[#This Row],[Column1]])-1),Lookups[],4,0)</f>
        <v>0.5</v>
      </c>
      <c r="AA116" s="16" t="str">
        <f t="shared" si="19"/>
        <v>UNS</v>
      </c>
      <c r="AB116" s="16" t="str">
        <f t="shared" si="20"/>
        <v>3A</v>
      </c>
      <c r="AC116" s="16" t="str">
        <f>CONCATENATE(Table6914[[#This Row],[Fraction]],"-",Table6914[[#This Row],[Pitch]]," ",Table6914[[#This Row],[Series]]," ",Table6914[[#This Row],[ClassA]])</f>
        <v>1/2-12 UNS 3A</v>
      </c>
      <c r="AD116" s="16" t="str">
        <f>CONCATENATE(TEXT(Table6914[[#This Row],[Decimal]],".000"),"-",Table6914[[#This Row],[Pitch]]," ",Table6914[[#This Row],[Series]]," ",Table6914[[#This Row],[ClassA]])</f>
        <v>.500-12 UNS 3A</v>
      </c>
      <c r="AE116" s="16">
        <f t="shared" si="21"/>
        <v>0</v>
      </c>
      <c r="AF116" s="16">
        <f t="shared" si="22"/>
        <v>0.5</v>
      </c>
      <c r="AG116" s="16">
        <f t="shared" si="23"/>
        <v>0.48859999999999998</v>
      </c>
      <c r="AH116" s="16" t="str">
        <f t="shared" si="24"/>
        <v>—</v>
      </c>
      <c r="AI116" s="16">
        <f t="shared" si="25"/>
        <v>0.44590000000000002</v>
      </c>
      <c r="AJ116" s="16">
        <f t="shared" si="26"/>
        <v>0.44190000000000002</v>
      </c>
      <c r="AK116" s="16">
        <f t="shared" si="27"/>
        <v>0.40079999999999999</v>
      </c>
      <c r="AL116" s="16" t="str">
        <f t="shared" si="28"/>
        <v>3B</v>
      </c>
      <c r="AM116" s="16">
        <f t="shared" si="29"/>
        <v>0.41</v>
      </c>
      <c r="AN116" s="16">
        <f t="shared" si="30"/>
        <v>0.42230000000000001</v>
      </c>
      <c r="AO116" s="16">
        <f t="shared" si="31"/>
        <v>0.44590000000000002</v>
      </c>
      <c r="AP116" s="16">
        <f t="shared" si="32"/>
        <v>0.4511</v>
      </c>
      <c r="AQ116" s="16">
        <f t="shared" si="33"/>
        <v>0.5</v>
      </c>
      <c r="AV116" s="17"/>
      <c r="AW116" s="77"/>
    </row>
    <row r="117" spans="3:49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34"/>
        <v>1⁄2–13</v>
      </c>
      <c r="U117" s="16" t="str">
        <f t="shared" si="34"/>
        <v>UNC</v>
      </c>
      <c r="W117" s="16" t="str">
        <f t="shared" si="18"/>
        <v>1⁄2–13</v>
      </c>
      <c r="X117" s="16" t="str">
        <f>VLOOKUP(LEFT(Table6914[[#This Row],[Column1]],FIND("–",Table6914[[#This Row],[Column1]])-1),Lookups[],2,0)</f>
        <v>1/2</v>
      </c>
      <c r="Y117" s="16" t="str">
        <f>RIGHT(Table6914[[#This Row],[Column1]],LEN(Table6914[[#This Row],[Column1]])-FIND("–",Table6914[[#This Row],[Column1]]))</f>
        <v>13</v>
      </c>
      <c r="Z117" s="78">
        <f>VLOOKUP(LEFT(Table6914[[#This Row],[Column1]],FIND("–",Table6914[[#This Row],[Column1]])-1),Lookups[],4,0)</f>
        <v>0.5</v>
      </c>
      <c r="AA117" s="16" t="str">
        <f t="shared" si="19"/>
        <v>UNC</v>
      </c>
      <c r="AB117" s="16" t="str">
        <f t="shared" si="20"/>
        <v>1A</v>
      </c>
      <c r="AC117" s="16" t="str">
        <f>CONCATENATE(Table6914[[#This Row],[Fraction]],"-",Table6914[[#This Row],[Pitch]]," ",Table6914[[#This Row],[Series]]," ",Table6914[[#This Row],[ClassA]])</f>
        <v>1/2-13 UNC 1A</v>
      </c>
      <c r="AD117" s="16" t="str">
        <f>CONCATENATE(TEXT(Table6914[[#This Row],[Decimal]],".000"),"-",Table6914[[#This Row],[Pitch]]," ",Table6914[[#This Row],[Series]]," ",Table6914[[#This Row],[ClassA]])</f>
        <v>.500-13 UNC 1A</v>
      </c>
      <c r="AE117" s="16">
        <f t="shared" si="21"/>
        <v>1.5E-3</v>
      </c>
      <c r="AF117" s="16">
        <f t="shared" si="22"/>
        <v>0.4985</v>
      </c>
      <c r="AG117" s="16">
        <f t="shared" si="23"/>
        <v>0.48220000000000002</v>
      </c>
      <c r="AH117" s="16" t="str">
        <f t="shared" si="24"/>
        <v>—</v>
      </c>
      <c r="AI117" s="16">
        <f t="shared" si="25"/>
        <v>0.44850000000000001</v>
      </c>
      <c r="AJ117" s="16">
        <f t="shared" si="26"/>
        <v>0.44109999999999999</v>
      </c>
      <c r="AK117" s="16">
        <f t="shared" si="27"/>
        <v>0.40689999999999998</v>
      </c>
      <c r="AL117" s="16" t="str">
        <f t="shared" si="28"/>
        <v>1B</v>
      </c>
      <c r="AM117" s="16">
        <f t="shared" si="29"/>
        <v>0.41699999999999998</v>
      </c>
      <c r="AN117" s="16">
        <f t="shared" si="30"/>
        <v>0.434</v>
      </c>
      <c r="AO117" s="16">
        <f t="shared" si="31"/>
        <v>0.45</v>
      </c>
      <c r="AP117" s="16">
        <f t="shared" si="32"/>
        <v>0.4597</v>
      </c>
      <c r="AQ117" s="16">
        <f t="shared" si="33"/>
        <v>0.5</v>
      </c>
      <c r="AV117" s="17"/>
      <c r="AW117" s="77"/>
    </row>
    <row r="118" spans="3:49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34"/>
        <v>0</v>
      </c>
      <c r="U118" s="16">
        <f t="shared" si="34"/>
        <v>0</v>
      </c>
      <c r="W118" s="16" t="str">
        <f t="shared" si="18"/>
        <v>1⁄2–13</v>
      </c>
      <c r="X118" s="16" t="str">
        <f>VLOOKUP(LEFT(Table6914[[#This Row],[Column1]],FIND("–",Table6914[[#This Row],[Column1]])-1),Lookups[],2,0)</f>
        <v>1/2</v>
      </c>
      <c r="Y118" s="16" t="str">
        <f>RIGHT(Table6914[[#This Row],[Column1]],LEN(Table6914[[#This Row],[Column1]])-FIND("–",Table6914[[#This Row],[Column1]]))</f>
        <v>13</v>
      </c>
      <c r="Z118" s="78">
        <f>VLOOKUP(LEFT(Table6914[[#This Row],[Column1]],FIND("–",Table6914[[#This Row],[Column1]])-1),Lookups[],4,0)</f>
        <v>0.5</v>
      </c>
      <c r="AA118" s="16" t="str">
        <f t="shared" si="19"/>
        <v>UNC</v>
      </c>
      <c r="AB118" s="16" t="str">
        <f t="shared" si="20"/>
        <v>2A</v>
      </c>
      <c r="AC118" s="16" t="str">
        <f>CONCATENATE(Table6914[[#This Row],[Fraction]],"-",Table6914[[#This Row],[Pitch]]," ",Table6914[[#This Row],[Series]]," ",Table6914[[#This Row],[ClassA]])</f>
        <v>1/2-13 UNC 2A</v>
      </c>
      <c r="AD118" s="16" t="str">
        <f>CONCATENATE(TEXT(Table6914[[#This Row],[Decimal]],".000"),"-",Table6914[[#This Row],[Pitch]]," ",Table6914[[#This Row],[Series]]," ",Table6914[[#This Row],[ClassA]])</f>
        <v>.500-13 UNC 2A</v>
      </c>
      <c r="AE118" s="16">
        <f t="shared" si="21"/>
        <v>1.5E-3</v>
      </c>
      <c r="AF118" s="16">
        <f t="shared" si="22"/>
        <v>0.4985</v>
      </c>
      <c r="AG118" s="16">
        <f t="shared" si="23"/>
        <v>0.48759999999999998</v>
      </c>
      <c r="AH118" s="16">
        <f t="shared" si="24"/>
        <v>0.48220000000000002</v>
      </c>
      <c r="AI118" s="16">
        <f t="shared" si="25"/>
        <v>0.44850000000000001</v>
      </c>
      <c r="AJ118" s="16">
        <f t="shared" si="26"/>
        <v>0.44350000000000001</v>
      </c>
      <c r="AK118" s="16">
        <f t="shared" si="27"/>
        <v>0.40689999999999998</v>
      </c>
      <c r="AL118" s="16" t="str">
        <f t="shared" si="28"/>
        <v>2B</v>
      </c>
      <c r="AM118" s="16">
        <f t="shared" si="29"/>
        <v>0.41699999999999998</v>
      </c>
      <c r="AN118" s="16">
        <f t="shared" si="30"/>
        <v>0.434</v>
      </c>
      <c r="AO118" s="16">
        <f t="shared" si="31"/>
        <v>0.45</v>
      </c>
      <c r="AP118" s="16">
        <f t="shared" si="32"/>
        <v>0.45650000000000002</v>
      </c>
      <c r="AQ118" s="16">
        <f t="shared" si="33"/>
        <v>0.5</v>
      </c>
      <c r="AV118" s="17"/>
      <c r="AW118" s="77"/>
    </row>
    <row r="119" spans="3:49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34"/>
        <v>0</v>
      </c>
      <c r="U119" s="16">
        <f t="shared" si="34"/>
        <v>0</v>
      </c>
      <c r="W119" s="16" t="str">
        <f t="shared" si="18"/>
        <v>1⁄2–13</v>
      </c>
      <c r="X119" s="16" t="str">
        <f>VLOOKUP(LEFT(Table6914[[#This Row],[Column1]],FIND("–",Table6914[[#This Row],[Column1]])-1),Lookups[],2,0)</f>
        <v>1/2</v>
      </c>
      <c r="Y119" s="16" t="str">
        <f>RIGHT(Table6914[[#This Row],[Column1]],LEN(Table6914[[#This Row],[Column1]])-FIND("–",Table6914[[#This Row],[Column1]]))</f>
        <v>13</v>
      </c>
      <c r="Z119" s="78">
        <f>VLOOKUP(LEFT(Table6914[[#This Row],[Column1]],FIND("–",Table6914[[#This Row],[Column1]])-1),Lookups[],4,0)</f>
        <v>0.5</v>
      </c>
      <c r="AA119" s="16" t="str">
        <f t="shared" si="19"/>
        <v>UNC</v>
      </c>
      <c r="AB119" s="16" t="str">
        <f t="shared" si="20"/>
        <v>3A</v>
      </c>
      <c r="AC119" s="16" t="str">
        <f>CONCATENATE(Table6914[[#This Row],[Fraction]],"-",Table6914[[#This Row],[Pitch]]," ",Table6914[[#This Row],[Series]]," ",Table6914[[#This Row],[ClassA]])</f>
        <v>1/2-13 UNC 3A</v>
      </c>
      <c r="AD119" s="16" t="str">
        <f>CONCATENATE(TEXT(Table6914[[#This Row],[Decimal]],".000"),"-",Table6914[[#This Row],[Pitch]]," ",Table6914[[#This Row],[Series]]," ",Table6914[[#This Row],[ClassA]])</f>
        <v>.500-13 UNC 3A</v>
      </c>
      <c r="AE119" s="16">
        <f t="shared" si="21"/>
        <v>0</v>
      </c>
      <c r="AF119" s="16">
        <f t="shared" si="22"/>
        <v>0.5</v>
      </c>
      <c r="AG119" s="16">
        <f t="shared" si="23"/>
        <v>0.48909999999999998</v>
      </c>
      <c r="AH119" s="16" t="str">
        <f t="shared" si="24"/>
        <v>—</v>
      </c>
      <c r="AI119" s="16">
        <f t="shared" si="25"/>
        <v>0.45</v>
      </c>
      <c r="AJ119" s="16">
        <f t="shared" si="26"/>
        <v>0.44629999999999997</v>
      </c>
      <c r="AK119" s="16">
        <f t="shared" si="27"/>
        <v>0.40839999999999999</v>
      </c>
      <c r="AL119" s="16" t="str">
        <f t="shared" si="28"/>
        <v>3B</v>
      </c>
      <c r="AM119" s="16">
        <f t="shared" si="29"/>
        <v>0.41699999999999998</v>
      </c>
      <c r="AN119" s="16">
        <f t="shared" si="30"/>
        <v>0.4284</v>
      </c>
      <c r="AO119" s="16">
        <f t="shared" si="31"/>
        <v>0.45</v>
      </c>
      <c r="AP119" s="16">
        <f t="shared" si="32"/>
        <v>0.45479999999999998</v>
      </c>
      <c r="AQ119" s="16">
        <f t="shared" si="33"/>
        <v>0.5</v>
      </c>
      <c r="AV119" s="17"/>
      <c r="AW119" s="77"/>
    </row>
    <row r="120" spans="3:49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34"/>
        <v>1⁄2–14</v>
      </c>
      <c r="U120" s="16" t="str">
        <f t="shared" si="34"/>
        <v>UNS</v>
      </c>
      <c r="W120" s="16" t="str">
        <f t="shared" si="18"/>
        <v>1⁄2–14</v>
      </c>
      <c r="X120" s="16" t="str">
        <f>VLOOKUP(LEFT(Table6914[[#This Row],[Column1]],FIND("–",Table6914[[#This Row],[Column1]])-1),Lookups[],2,0)</f>
        <v>1/2</v>
      </c>
      <c r="Y120" s="16" t="str">
        <f>RIGHT(Table6914[[#This Row],[Column1]],LEN(Table6914[[#This Row],[Column1]])-FIND("–",Table6914[[#This Row],[Column1]]))</f>
        <v>14</v>
      </c>
      <c r="Z120" s="78">
        <f>VLOOKUP(LEFT(Table6914[[#This Row],[Column1]],FIND("–",Table6914[[#This Row],[Column1]])-1),Lookups[],4,0)</f>
        <v>0.5</v>
      </c>
      <c r="AA120" s="16" t="str">
        <f t="shared" si="19"/>
        <v>UNS</v>
      </c>
      <c r="AB120" s="16" t="str">
        <f t="shared" si="20"/>
        <v>2A</v>
      </c>
      <c r="AC120" s="16" t="str">
        <f>CONCATENATE(Table6914[[#This Row],[Fraction]],"-",Table6914[[#This Row],[Pitch]]," ",Table6914[[#This Row],[Series]]," ",Table6914[[#This Row],[ClassA]])</f>
        <v>1/2-14 UNS 2A</v>
      </c>
      <c r="AD120" s="16" t="str">
        <f>CONCATENATE(TEXT(Table6914[[#This Row],[Decimal]],".000"),"-",Table6914[[#This Row],[Pitch]]," ",Table6914[[#This Row],[Series]]," ",Table6914[[#This Row],[ClassA]])</f>
        <v>.500-14 UNS 2A</v>
      </c>
      <c r="AE120" s="16">
        <f t="shared" si="21"/>
        <v>1.5E-3</v>
      </c>
      <c r="AF120" s="16">
        <f t="shared" si="22"/>
        <v>0.4985</v>
      </c>
      <c r="AG120" s="16">
        <f t="shared" si="23"/>
        <v>0.48820000000000002</v>
      </c>
      <c r="AH120" s="16" t="str">
        <f t="shared" si="24"/>
        <v>—</v>
      </c>
      <c r="AI120" s="16">
        <f t="shared" si="25"/>
        <v>0.4521</v>
      </c>
      <c r="AJ120" s="16">
        <f t="shared" si="26"/>
        <v>0.4471</v>
      </c>
      <c r="AK120" s="16">
        <f t="shared" si="27"/>
        <v>0.41349999999999998</v>
      </c>
      <c r="AL120" s="16" t="str">
        <f t="shared" si="28"/>
        <v>2B</v>
      </c>
      <c r="AM120" s="16">
        <f t="shared" si="29"/>
        <v>0.42299999999999999</v>
      </c>
      <c r="AN120" s="16">
        <f t="shared" si="30"/>
        <v>0.438</v>
      </c>
      <c r="AO120" s="16">
        <f t="shared" si="31"/>
        <v>0.4536</v>
      </c>
      <c r="AP120" s="16">
        <f t="shared" si="32"/>
        <v>0.46010000000000001</v>
      </c>
      <c r="AQ120" s="16">
        <f t="shared" si="33"/>
        <v>0.5</v>
      </c>
      <c r="AV120" s="17"/>
      <c r="AW120" s="77"/>
    </row>
    <row r="121" spans="3:49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34"/>
        <v>1⁄2–16</v>
      </c>
      <c r="U121" s="16" t="str">
        <f t="shared" si="34"/>
        <v>UN</v>
      </c>
      <c r="W121" s="16" t="str">
        <f t="shared" si="18"/>
        <v>1⁄2–16</v>
      </c>
      <c r="X121" s="16" t="str">
        <f>VLOOKUP(LEFT(Table6914[[#This Row],[Column1]],FIND("–",Table6914[[#This Row],[Column1]])-1),Lookups[],2,0)</f>
        <v>1/2</v>
      </c>
      <c r="Y121" s="16" t="str">
        <f>RIGHT(Table6914[[#This Row],[Column1]],LEN(Table6914[[#This Row],[Column1]])-FIND("–",Table6914[[#This Row],[Column1]]))</f>
        <v>16</v>
      </c>
      <c r="Z121" s="78">
        <f>VLOOKUP(LEFT(Table6914[[#This Row],[Column1]],FIND("–",Table6914[[#This Row],[Column1]])-1),Lookups[],4,0)</f>
        <v>0.5</v>
      </c>
      <c r="AA121" s="16" t="str">
        <f t="shared" si="19"/>
        <v>UN</v>
      </c>
      <c r="AB121" s="16" t="str">
        <f t="shared" si="20"/>
        <v>2A</v>
      </c>
      <c r="AC121" s="16" t="str">
        <f>CONCATENATE(Table6914[[#This Row],[Fraction]],"-",Table6914[[#This Row],[Pitch]]," ",Table6914[[#This Row],[Series]]," ",Table6914[[#This Row],[ClassA]])</f>
        <v>1/2-16 UN 2A</v>
      </c>
      <c r="AD121" s="16" t="str">
        <f>CONCATENATE(TEXT(Table6914[[#This Row],[Decimal]],".000"),"-",Table6914[[#This Row],[Pitch]]," ",Table6914[[#This Row],[Series]]," ",Table6914[[#This Row],[ClassA]])</f>
        <v>.500-16 UN 2A</v>
      </c>
      <c r="AE121" s="16">
        <f t="shared" si="21"/>
        <v>1.4E-3</v>
      </c>
      <c r="AF121" s="16">
        <f t="shared" si="22"/>
        <v>0.49859999999999999</v>
      </c>
      <c r="AG121" s="16">
        <f t="shared" si="23"/>
        <v>0.48920000000000002</v>
      </c>
      <c r="AH121" s="16" t="str">
        <f t="shared" si="24"/>
        <v>—</v>
      </c>
      <c r="AI121" s="16">
        <f t="shared" si="25"/>
        <v>0.45800000000000002</v>
      </c>
      <c r="AJ121" s="16">
        <f t="shared" si="26"/>
        <v>0.45329999999999998</v>
      </c>
      <c r="AK121" s="16">
        <f t="shared" si="27"/>
        <v>0.42409999999999998</v>
      </c>
      <c r="AL121" s="16" t="str">
        <f t="shared" si="28"/>
        <v>2B</v>
      </c>
      <c r="AM121" s="16">
        <f t="shared" si="29"/>
        <v>0.432</v>
      </c>
      <c r="AN121" s="16">
        <f t="shared" si="30"/>
        <v>0.44600000000000001</v>
      </c>
      <c r="AO121" s="16">
        <f t="shared" si="31"/>
        <v>0.45939999999999998</v>
      </c>
      <c r="AP121" s="16">
        <f t="shared" si="32"/>
        <v>0.46550000000000002</v>
      </c>
      <c r="AQ121" s="16">
        <f t="shared" si="33"/>
        <v>0.5</v>
      </c>
      <c r="AV121" s="17"/>
      <c r="AW121" s="77"/>
    </row>
    <row r="122" spans="3:49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34"/>
        <v>0</v>
      </c>
      <c r="U122" s="16">
        <f t="shared" si="34"/>
        <v>0</v>
      </c>
      <c r="W122" s="16" t="str">
        <f t="shared" si="18"/>
        <v>1⁄2–16</v>
      </c>
      <c r="X122" s="16" t="str">
        <f>VLOOKUP(LEFT(Table6914[[#This Row],[Column1]],FIND("–",Table6914[[#This Row],[Column1]])-1),Lookups[],2,0)</f>
        <v>1/2</v>
      </c>
      <c r="Y122" s="16" t="str">
        <f>RIGHT(Table6914[[#This Row],[Column1]],LEN(Table6914[[#This Row],[Column1]])-FIND("–",Table6914[[#This Row],[Column1]]))</f>
        <v>16</v>
      </c>
      <c r="Z122" s="78">
        <f>VLOOKUP(LEFT(Table6914[[#This Row],[Column1]],FIND("–",Table6914[[#This Row],[Column1]])-1),Lookups[],4,0)</f>
        <v>0.5</v>
      </c>
      <c r="AA122" s="16" t="str">
        <f t="shared" si="19"/>
        <v>UN</v>
      </c>
      <c r="AB122" s="16" t="str">
        <f t="shared" si="20"/>
        <v>3A</v>
      </c>
      <c r="AC122" s="16" t="str">
        <f>CONCATENATE(Table6914[[#This Row],[Fraction]],"-",Table6914[[#This Row],[Pitch]]," ",Table6914[[#This Row],[Series]]," ",Table6914[[#This Row],[ClassA]])</f>
        <v>1/2-16 UN 3A</v>
      </c>
      <c r="AD122" s="16" t="str">
        <f>CONCATENATE(TEXT(Table6914[[#This Row],[Decimal]],".000"),"-",Table6914[[#This Row],[Pitch]]," ",Table6914[[#This Row],[Series]]," ",Table6914[[#This Row],[ClassA]])</f>
        <v>.500-16 UN 3A</v>
      </c>
      <c r="AE122" s="16">
        <f t="shared" si="21"/>
        <v>0</v>
      </c>
      <c r="AF122" s="16">
        <f t="shared" si="22"/>
        <v>0.5</v>
      </c>
      <c r="AG122" s="16">
        <f t="shared" si="23"/>
        <v>0.49059999999999998</v>
      </c>
      <c r="AH122" s="16" t="str">
        <f t="shared" si="24"/>
        <v>—</v>
      </c>
      <c r="AI122" s="16">
        <f t="shared" si="25"/>
        <v>0.45939999999999998</v>
      </c>
      <c r="AJ122" s="16">
        <f t="shared" si="26"/>
        <v>0.45590000000000003</v>
      </c>
      <c r="AK122" s="16">
        <f t="shared" si="27"/>
        <v>0.42549999999999999</v>
      </c>
      <c r="AL122" s="16" t="str">
        <f t="shared" si="28"/>
        <v>3B</v>
      </c>
      <c r="AM122" s="16">
        <f t="shared" si="29"/>
        <v>0.432</v>
      </c>
      <c r="AN122" s="16">
        <f t="shared" si="30"/>
        <v>0.44190000000000002</v>
      </c>
      <c r="AO122" s="16">
        <f t="shared" si="31"/>
        <v>0.45939999999999998</v>
      </c>
      <c r="AP122" s="16">
        <f t="shared" si="32"/>
        <v>0.46400000000000002</v>
      </c>
      <c r="AQ122" s="16">
        <f t="shared" si="33"/>
        <v>0.5</v>
      </c>
      <c r="AV122" s="17"/>
      <c r="AW122" s="77"/>
    </row>
    <row r="123" spans="3:49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34"/>
        <v>1⁄2–18</v>
      </c>
      <c r="U123" s="16" t="str">
        <f t="shared" si="34"/>
        <v>UNS</v>
      </c>
      <c r="W123" s="16" t="str">
        <f t="shared" si="18"/>
        <v>1⁄2–18</v>
      </c>
      <c r="X123" s="16" t="str">
        <f>VLOOKUP(LEFT(Table6914[[#This Row],[Column1]],FIND("–",Table6914[[#This Row],[Column1]])-1),Lookups[],2,0)</f>
        <v>1/2</v>
      </c>
      <c r="Y123" s="16" t="str">
        <f>RIGHT(Table6914[[#This Row],[Column1]],LEN(Table6914[[#This Row],[Column1]])-FIND("–",Table6914[[#This Row],[Column1]]))</f>
        <v>18</v>
      </c>
      <c r="Z123" s="78">
        <f>VLOOKUP(LEFT(Table6914[[#This Row],[Column1]],FIND("–",Table6914[[#This Row],[Column1]])-1),Lookups[],4,0)</f>
        <v>0.5</v>
      </c>
      <c r="AA123" s="16" t="str">
        <f t="shared" si="19"/>
        <v>UNS</v>
      </c>
      <c r="AB123" s="16" t="str">
        <f t="shared" si="20"/>
        <v>2A</v>
      </c>
      <c r="AC123" s="16" t="str">
        <f>CONCATENATE(Table6914[[#This Row],[Fraction]],"-",Table6914[[#This Row],[Pitch]]," ",Table6914[[#This Row],[Series]]," ",Table6914[[#This Row],[ClassA]])</f>
        <v>1/2-18 UNS 2A</v>
      </c>
      <c r="AD123" s="16" t="str">
        <f>CONCATENATE(TEXT(Table6914[[#This Row],[Decimal]],".000"),"-",Table6914[[#This Row],[Pitch]]," ",Table6914[[#This Row],[Series]]," ",Table6914[[#This Row],[ClassA]])</f>
        <v>.500-18 UNS 2A</v>
      </c>
      <c r="AE123" s="16">
        <f t="shared" si="21"/>
        <v>1.2999999999999999E-3</v>
      </c>
      <c r="AF123" s="16">
        <f t="shared" si="22"/>
        <v>0.49869999999999998</v>
      </c>
      <c r="AG123" s="16">
        <f t="shared" si="23"/>
        <v>0.49</v>
      </c>
      <c r="AH123" s="16" t="str">
        <f t="shared" si="24"/>
        <v>—</v>
      </c>
      <c r="AI123" s="16">
        <f t="shared" si="25"/>
        <v>0.46260000000000001</v>
      </c>
      <c r="AJ123" s="16">
        <f t="shared" si="26"/>
        <v>0.4582</v>
      </c>
      <c r="AK123" s="16">
        <f t="shared" si="27"/>
        <v>0.43259999999999998</v>
      </c>
      <c r="AL123" s="16" t="str">
        <f t="shared" si="28"/>
        <v>2B</v>
      </c>
      <c r="AM123" s="16">
        <f t="shared" si="29"/>
        <v>0.44</v>
      </c>
      <c r="AN123" s="16">
        <f t="shared" si="30"/>
        <v>0.45300000000000001</v>
      </c>
      <c r="AO123" s="16">
        <f t="shared" si="31"/>
        <v>0.46389999999999998</v>
      </c>
      <c r="AP123" s="16">
        <f t="shared" si="32"/>
        <v>0.46970000000000001</v>
      </c>
      <c r="AQ123" s="16">
        <f t="shared" si="33"/>
        <v>0.5</v>
      </c>
      <c r="AV123" s="17"/>
      <c r="AW123" s="77"/>
    </row>
    <row r="124" spans="3:49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34"/>
        <v>1⁄2–20</v>
      </c>
      <c r="U124" s="16" t="str">
        <f t="shared" si="34"/>
        <v>UNF</v>
      </c>
      <c r="W124" s="16" t="str">
        <f t="shared" si="18"/>
        <v>1⁄2–20</v>
      </c>
      <c r="X124" s="16" t="str">
        <f>VLOOKUP(LEFT(Table6914[[#This Row],[Column1]],FIND("–",Table6914[[#This Row],[Column1]])-1),Lookups[],2,0)</f>
        <v>1/2</v>
      </c>
      <c r="Y124" s="16" t="str">
        <f>RIGHT(Table6914[[#This Row],[Column1]],LEN(Table6914[[#This Row],[Column1]])-FIND("–",Table6914[[#This Row],[Column1]]))</f>
        <v>20</v>
      </c>
      <c r="Z124" s="78">
        <f>VLOOKUP(LEFT(Table6914[[#This Row],[Column1]],FIND("–",Table6914[[#This Row],[Column1]])-1),Lookups[],4,0)</f>
        <v>0.5</v>
      </c>
      <c r="AA124" s="16" t="str">
        <f t="shared" si="19"/>
        <v>UNF</v>
      </c>
      <c r="AB124" s="16" t="str">
        <f t="shared" si="20"/>
        <v>1A</v>
      </c>
      <c r="AC124" s="16" t="str">
        <f>CONCATENATE(Table6914[[#This Row],[Fraction]],"-",Table6914[[#This Row],[Pitch]]," ",Table6914[[#This Row],[Series]]," ",Table6914[[#This Row],[ClassA]])</f>
        <v>1/2-20 UNF 1A</v>
      </c>
      <c r="AD124" s="16" t="str">
        <f>CONCATENATE(TEXT(Table6914[[#This Row],[Decimal]],".000"),"-",Table6914[[#This Row],[Pitch]]," ",Table6914[[#This Row],[Series]]," ",Table6914[[#This Row],[ClassA]])</f>
        <v>.500-20 UNF 1A</v>
      </c>
      <c r="AE124" s="16">
        <f t="shared" si="21"/>
        <v>1.2999999999999999E-3</v>
      </c>
      <c r="AF124" s="16">
        <f t="shared" si="22"/>
        <v>0.49869999999999998</v>
      </c>
      <c r="AG124" s="16">
        <f t="shared" si="23"/>
        <v>0.48649999999999999</v>
      </c>
      <c r="AH124" s="16" t="str">
        <f t="shared" si="24"/>
        <v>—</v>
      </c>
      <c r="AI124" s="16">
        <f t="shared" si="25"/>
        <v>0.4662</v>
      </c>
      <c r="AJ124" s="16">
        <f t="shared" si="26"/>
        <v>0.45979999999999999</v>
      </c>
      <c r="AK124" s="16">
        <f t="shared" si="27"/>
        <v>0.43919999999999998</v>
      </c>
      <c r="AL124" s="16" t="str">
        <f t="shared" si="28"/>
        <v>1B</v>
      </c>
      <c r="AM124" s="16">
        <f t="shared" si="29"/>
        <v>0.44600000000000001</v>
      </c>
      <c r="AN124" s="16">
        <f t="shared" si="30"/>
        <v>0.45700000000000002</v>
      </c>
      <c r="AO124" s="16">
        <f t="shared" si="31"/>
        <v>0.46750000000000003</v>
      </c>
      <c r="AP124" s="16">
        <f t="shared" si="32"/>
        <v>0.47589999999999999</v>
      </c>
      <c r="AQ124" s="16">
        <f t="shared" si="33"/>
        <v>0.5</v>
      </c>
      <c r="AV124" s="17"/>
      <c r="AW124" s="77"/>
    </row>
    <row r="125" spans="3:49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34"/>
        <v>0</v>
      </c>
      <c r="U125" s="16">
        <f t="shared" si="34"/>
        <v>0</v>
      </c>
      <c r="W125" s="16" t="str">
        <f t="shared" si="18"/>
        <v>1⁄2–20</v>
      </c>
      <c r="X125" s="16" t="str">
        <f>VLOOKUP(LEFT(Table6914[[#This Row],[Column1]],FIND("–",Table6914[[#This Row],[Column1]])-1),Lookups[],2,0)</f>
        <v>1/2</v>
      </c>
      <c r="Y125" s="16" t="str">
        <f>RIGHT(Table6914[[#This Row],[Column1]],LEN(Table6914[[#This Row],[Column1]])-FIND("–",Table6914[[#This Row],[Column1]]))</f>
        <v>20</v>
      </c>
      <c r="Z125" s="78">
        <f>VLOOKUP(LEFT(Table6914[[#This Row],[Column1]],FIND("–",Table6914[[#This Row],[Column1]])-1),Lookups[],4,0)</f>
        <v>0.5</v>
      </c>
      <c r="AA125" s="16" t="str">
        <f t="shared" si="19"/>
        <v>UNF</v>
      </c>
      <c r="AB125" s="16" t="str">
        <f t="shared" si="20"/>
        <v>2A</v>
      </c>
      <c r="AC125" s="16" t="str">
        <f>CONCATENATE(Table6914[[#This Row],[Fraction]],"-",Table6914[[#This Row],[Pitch]]," ",Table6914[[#This Row],[Series]]," ",Table6914[[#This Row],[ClassA]])</f>
        <v>1/2-20 UNF 2A</v>
      </c>
      <c r="AD125" s="16" t="str">
        <f>CONCATENATE(TEXT(Table6914[[#This Row],[Decimal]],".000"),"-",Table6914[[#This Row],[Pitch]]," ",Table6914[[#This Row],[Series]]," ",Table6914[[#This Row],[ClassA]])</f>
        <v>.500-20 UNF 2A</v>
      </c>
      <c r="AE125" s="16">
        <f t="shared" si="21"/>
        <v>1.2999999999999999E-3</v>
      </c>
      <c r="AF125" s="16">
        <f t="shared" si="22"/>
        <v>0.49869999999999998</v>
      </c>
      <c r="AG125" s="16">
        <f t="shared" si="23"/>
        <v>0.49059999999999998</v>
      </c>
      <c r="AH125" s="16" t="str">
        <f t="shared" si="24"/>
        <v>—</v>
      </c>
      <c r="AI125" s="16">
        <f t="shared" si="25"/>
        <v>0.4662</v>
      </c>
      <c r="AJ125" s="16">
        <f t="shared" si="26"/>
        <v>0.46189999999999998</v>
      </c>
      <c r="AK125" s="16">
        <f t="shared" si="27"/>
        <v>0.43919999999999998</v>
      </c>
      <c r="AL125" s="16" t="str">
        <f t="shared" si="28"/>
        <v>2B</v>
      </c>
      <c r="AM125" s="16">
        <f t="shared" si="29"/>
        <v>0.44600000000000001</v>
      </c>
      <c r="AN125" s="16">
        <f t="shared" si="30"/>
        <v>0.45700000000000002</v>
      </c>
      <c r="AO125" s="16">
        <f t="shared" si="31"/>
        <v>0.46750000000000003</v>
      </c>
      <c r="AP125" s="16">
        <f t="shared" si="32"/>
        <v>0.47310000000000002</v>
      </c>
      <c r="AQ125" s="16">
        <f t="shared" si="33"/>
        <v>0.5</v>
      </c>
      <c r="AV125" s="17"/>
      <c r="AW125" s="77"/>
    </row>
    <row r="126" spans="3:49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34"/>
        <v>0</v>
      </c>
      <c r="U126" s="16">
        <f t="shared" si="34"/>
        <v>0</v>
      </c>
      <c r="W126" s="16" t="str">
        <f t="shared" si="18"/>
        <v>1⁄2–20</v>
      </c>
      <c r="X126" s="16" t="str">
        <f>VLOOKUP(LEFT(Table6914[[#This Row],[Column1]],FIND("–",Table6914[[#This Row],[Column1]])-1),Lookups[],2,0)</f>
        <v>1/2</v>
      </c>
      <c r="Y126" s="16" t="str">
        <f>RIGHT(Table6914[[#This Row],[Column1]],LEN(Table6914[[#This Row],[Column1]])-FIND("–",Table6914[[#This Row],[Column1]]))</f>
        <v>20</v>
      </c>
      <c r="Z126" s="78">
        <f>VLOOKUP(LEFT(Table6914[[#This Row],[Column1]],FIND("–",Table6914[[#This Row],[Column1]])-1),Lookups[],4,0)</f>
        <v>0.5</v>
      </c>
      <c r="AA126" s="16" t="str">
        <f t="shared" si="19"/>
        <v>UNF</v>
      </c>
      <c r="AB126" s="16" t="str">
        <f t="shared" si="20"/>
        <v>3A</v>
      </c>
      <c r="AC126" s="16" t="str">
        <f>CONCATENATE(Table6914[[#This Row],[Fraction]],"-",Table6914[[#This Row],[Pitch]]," ",Table6914[[#This Row],[Series]]," ",Table6914[[#This Row],[ClassA]])</f>
        <v>1/2-20 UNF 3A</v>
      </c>
      <c r="AD126" s="16" t="str">
        <f>CONCATENATE(TEXT(Table6914[[#This Row],[Decimal]],".000"),"-",Table6914[[#This Row],[Pitch]]," ",Table6914[[#This Row],[Series]]," ",Table6914[[#This Row],[ClassA]])</f>
        <v>.500-20 UNF 3A</v>
      </c>
      <c r="AE126" s="16">
        <f t="shared" si="21"/>
        <v>0</v>
      </c>
      <c r="AF126" s="16">
        <f t="shared" si="22"/>
        <v>0.5</v>
      </c>
      <c r="AG126" s="16">
        <f t="shared" si="23"/>
        <v>0.4919</v>
      </c>
      <c r="AH126" s="16" t="str">
        <f t="shared" si="24"/>
        <v>—</v>
      </c>
      <c r="AI126" s="16">
        <f t="shared" si="25"/>
        <v>0.46750000000000003</v>
      </c>
      <c r="AJ126" s="16">
        <f t="shared" si="26"/>
        <v>0.46429999999999999</v>
      </c>
      <c r="AK126" s="16">
        <f t="shared" si="27"/>
        <v>0.4405</v>
      </c>
      <c r="AL126" s="16" t="str">
        <f t="shared" si="28"/>
        <v>3B</v>
      </c>
      <c r="AM126" s="16">
        <f t="shared" si="29"/>
        <v>0.44600000000000001</v>
      </c>
      <c r="AN126" s="16">
        <f t="shared" si="30"/>
        <v>0.45369999999999999</v>
      </c>
      <c r="AO126" s="16">
        <f t="shared" si="31"/>
        <v>0.46750000000000003</v>
      </c>
      <c r="AP126" s="16">
        <f t="shared" si="32"/>
        <v>0.47170000000000001</v>
      </c>
      <c r="AQ126" s="16">
        <f t="shared" si="33"/>
        <v>0.5</v>
      </c>
      <c r="AV126" s="17"/>
      <c r="AW126" s="77"/>
    </row>
    <row r="127" spans="3:49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34"/>
        <v>1⁄2–24</v>
      </c>
      <c r="U127" s="16" t="str">
        <f t="shared" si="34"/>
        <v>UNS</v>
      </c>
      <c r="W127" s="16" t="str">
        <f t="shared" si="18"/>
        <v>1⁄2–24</v>
      </c>
      <c r="X127" s="16" t="str">
        <f>VLOOKUP(LEFT(Table6914[[#This Row],[Column1]],FIND("–",Table6914[[#This Row],[Column1]])-1),Lookups[],2,0)</f>
        <v>1/2</v>
      </c>
      <c r="Y127" s="16" t="str">
        <f>RIGHT(Table6914[[#This Row],[Column1]],LEN(Table6914[[#This Row],[Column1]])-FIND("–",Table6914[[#This Row],[Column1]]))</f>
        <v>24</v>
      </c>
      <c r="Z127" s="78">
        <f>VLOOKUP(LEFT(Table6914[[#This Row],[Column1]],FIND("–",Table6914[[#This Row],[Column1]])-1),Lookups[],4,0)</f>
        <v>0.5</v>
      </c>
      <c r="AA127" s="16" t="str">
        <f t="shared" si="19"/>
        <v>UNS</v>
      </c>
      <c r="AB127" s="16" t="str">
        <f t="shared" si="20"/>
        <v>2A</v>
      </c>
      <c r="AC127" s="16" t="str">
        <f>CONCATENATE(Table6914[[#This Row],[Fraction]],"-",Table6914[[#This Row],[Pitch]]," ",Table6914[[#This Row],[Series]]," ",Table6914[[#This Row],[ClassA]])</f>
        <v>1/2-24 UNS 2A</v>
      </c>
      <c r="AD127" s="16" t="str">
        <f>CONCATENATE(TEXT(Table6914[[#This Row],[Decimal]],".000"),"-",Table6914[[#This Row],[Pitch]]," ",Table6914[[#This Row],[Series]]," ",Table6914[[#This Row],[ClassA]])</f>
        <v>.500-24 UNS 2A</v>
      </c>
      <c r="AE127" s="16">
        <f t="shared" si="21"/>
        <v>1.1999999999999999E-3</v>
      </c>
      <c r="AF127" s="16">
        <f t="shared" si="22"/>
        <v>0.49880000000000002</v>
      </c>
      <c r="AG127" s="16">
        <f t="shared" si="23"/>
        <v>0.49159999999999998</v>
      </c>
      <c r="AH127" s="16" t="str">
        <f t="shared" si="24"/>
        <v>—</v>
      </c>
      <c r="AI127" s="16">
        <f t="shared" si="25"/>
        <v>0.47170000000000001</v>
      </c>
      <c r="AJ127" s="16">
        <f t="shared" si="26"/>
        <v>0.46779999999999999</v>
      </c>
      <c r="AK127" s="16">
        <f t="shared" si="27"/>
        <v>0.44919999999999999</v>
      </c>
      <c r="AL127" s="16" t="str">
        <f t="shared" si="28"/>
        <v>2B</v>
      </c>
      <c r="AM127" s="16">
        <f t="shared" si="29"/>
        <v>0.45500000000000002</v>
      </c>
      <c r="AN127" s="16">
        <f t="shared" si="30"/>
        <v>0.46500000000000002</v>
      </c>
      <c r="AO127" s="16">
        <f t="shared" si="31"/>
        <v>0.47289999999999999</v>
      </c>
      <c r="AP127" s="16">
        <f t="shared" si="32"/>
        <v>0.47799999999999998</v>
      </c>
      <c r="AQ127" s="16">
        <f t="shared" si="33"/>
        <v>0.5</v>
      </c>
      <c r="AV127" s="17"/>
      <c r="AW127" s="77"/>
    </row>
    <row r="128" spans="3:49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34"/>
        <v>1⁄2–27</v>
      </c>
      <c r="U128" s="16" t="str">
        <f t="shared" si="34"/>
        <v>UNS</v>
      </c>
      <c r="W128" s="16" t="str">
        <f t="shared" si="18"/>
        <v>1⁄2–27</v>
      </c>
      <c r="X128" s="16" t="str">
        <f>VLOOKUP(LEFT(Table6914[[#This Row],[Column1]],FIND("–",Table6914[[#This Row],[Column1]])-1),Lookups[],2,0)</f>
        <v>1/2</v>
      </c>
      <c r="Y128" s="16" t="str">
        <f>RIGHT(Table6914[[#This Row],[Column1]],LEN(Table6914[[#This Row],[Column1]])-FIND("–",Table6914[[#This Row],[Column1]]))</f>
        <v>27</v>
      </c>
      <c r="Z128" s="78">
        <f>VLOOKUP(LEFT(Table6914[[#This Row],[Column1]],FIND("–",Table6914[[#This Row],[Column1]])-1),Lookups[],4,0)</f>
        <v>0.5</v>
      </c>
      <c r="AA128" s="16" t="str">
        <f t="shared" si="19"/>
        <v>UNS</v>
      </c>
      <c r="AB128" s="16" t="str">
        <f t="shared" si="20"/>
        <v>2A</v>
      </c>
      <c r="AC128" s="16" t="str">
        <f>CONCATENATE(Table6914[[#This Row],[Fraction]],"-",Table6914[[#This Row],[Pitch]]," ",Table6914[[#This Row],[Series]]," ",Table6914[[#This Row],[ClassA]])</f>
        <v>1/2-27 UNS 2A</v>
      </c>
      <c r="AD128" s="16" t="str">
        <f>CONCATENATE(TEXT(Table6914[[#This Row],[Decimal]],".000"),"-",Table6914[[#This Row],[Pitch]]," ",Table6914[[#This Row],[Series]]," ",Table6914[[#This Row],[ClassA]])</f>
        <v>.500-27 UNS 2A</v>
      </c>
      <c r="AE128" s="16">
        <f t="shared" si="21"/>
        <v>1.1000000000000001E-3</v>
      </c>
      <c r="AF128" s="16">
        <f t="shared" si="22"/>
        <v>0.49890000000000001</v>
      </c>
      <c r="AG128" s="16">
        <f t="shared" si="23"/>
        <v>0.49220000000000003</v>
      </c>
      <c r="AH128" s="16" t="str">
        <f t="shared" si="24"/>
        <v>—</v>
      </c>
      <c r="AI128" s="16">
        <f t="shared" si="25"/>
        <v>0.4748</v>
      </c>
      <c r="AJ128" s="16">
        <f t="shared" si="26"/>
        <v>0.47110000000000002</v>
      </c>
      <c r="AK128" s="16">
        <f t="shared" si="27"/>
        <v>0.45479999999999998</v>
      </c>
      <c r="AL128" s="16" t="str">
        <f t="shared" si="28"/>
        <v>2B</v>
      </c>
      <c r="AM128" s="16">
        <f t="shared" si="29"/>
        <v>0.46</v>
      </c>
      <c r="AN128" s="16">
        <f t="shared" si="30"/>
        <v>0.46899999999999997</v>
      </c>
      <c r="AO128" s="16">
        <f t="shared" si="31"/>
        <v>0.47589999999999999</v>
      </c>
      <c r="AP128" s="16">
        <f t="shared" si="32"/>
        <v>0.48070000000000002</v>
      </c>
      <c r="AQ128" s="16">
        <f t="shared" si="33"/>
        <v>0.5</v>
      </c>
      <c r="AV128" s="17"/>
      <c r="AW128" s="77"/>
    </row>
    <row r="129" spans="3:49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34"/>
        <v>1⁄2–28</v>
      </c>
      <c r="U129" s="16" t="str">
        <f t="shared" si="34"/>
        <v>UNEF</v>
      </c>
      <c r="W129" s="16" t="str">
        <f t="shared" si="18"/>
        <v>1⁄2–28</v>
      </c>
      <c r="X129" s="16" t="str">
        <f>VLOOKUP(LEFT(Table6914[[#This Row],[Column1]],FIND("–",Table6914[[#This Row],[Column1]])-1),Lookups[],2,0)</f>
        <v>1/2</v>
      </c>
      <c r="Y129" s="16" t="str">
        <f>RIGHT(Table6914[[#This Row],[Column1]],LEN(Table6914[[#This Row],[Column1]])-FIND("–",Table6914[[#This Row],[Column1]]))</f>
        <v>28</v>
      </c>
      <c r="Z129" s="78">
        <f>VLOOKUP(LEFT(Table6914[[#This Row],[Column1]],FIND("–",Table6914[[#This Row],[Column1]])-1),Lookups[],4,0)</f>
        <v>0.5</v>
      </c>
      <c r="AA129" s="16" t="str">
        <f t="shared" si="19"/>
        <v>UNEF</v>
      </c>
      <c r="AB129" s="16" t="str">
        <f t="shared" si="20"/>
        <v>2A</v>
      </c>
      <c r="AC129" s="16" t="str">
        <f>CONCATENATE(Table6914[[#This Row],[Fraction]],"-",Table6914[[#This Row],[Pitch]]," ",Table6914[[#This Row],[Series]]," ",Table6914[[#This Row],[ClassA]])</f>
        <v>1/2-28 UNEF 2A</v>
      </c>
      <c r="AD129" s="16" t="str">
        <f>CONCATENATE(TEXT(Table6914[[#This Row],[Decimal]],".000"),"-",Table6914[[#This Row],[Pitch]]," ",Table6914[[#This Row],[Series]]," ",Table6914[[#This Row],[ClassA]])</f>
        <v>.500-28 UNEF 2A</v>
      </c>
      <c r="AE129" s="16">
        <f t="shared" si="21"/>
        <v>1.1000000000000001E-3</v>
      </c>
      <c r="AF129" s="16">
        <f t="shared" si="22"/>
        <v>0.49890000000000001</v>
      </c>
      <c r="AG129" s="16">
        <f t="shared" si="23"/>
        <v>0.4924</v>
      </c>
      <c r="AH129" s="16" t="str">
        <f t="shared" si="24"/>
        <v>—</v>
      </c>
      <c r="AI129" s="16">
        <f t="shared" si="25"/>
        <v>0.47570000000000001</v>
      </c>
      <c r="AJ129" s="16">
        <f t="shared" si="26"/>
        <v>0.47199999999999998</v>
      </c>
      <c r="AK129" s="16">
        <f t="shared" si="27"/>
        <v>0.45629999999999998</v>
      </c>
      <c r="AL129" s="16" t="str">
        <f t="shared" si="28"/>
        <v>2B</v>
      </c>
      <c r="AM129" s="16">
        <f t="shared" si="29"/>
        <v>0.46100000000000002</v>
      </c>
      <c r="AN129" s="16">
        <f t="shared" si="30"/>
        <v>0.47</v>
      </c>
      <c r="AO129" s="16">
        <f t="shared" si="31"/>
        <v>0.4768</v>
      </c>
      <c r="AP129" s="16">
        <f t="shared" si="32"/>
        <v>0.48159999999999997</v>
      </c>
      <c r="AQ129" s="16">
        <f t="shared" si="33"/>
        <v>0.5</v>
      </c>
      <c r="AV129" s="17"/>
      <c r="AW129" s="77"/>
    </row>
    <row r="130" spans="3:49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34"/>
        <v>0</v>
      </c>
      <c r="U130" s="16">
        <f t="shared" si="34"/>
        <v>0</v>
      </c>
      <c r="W130" s="16" t="str">
        <f t="shared" si="18"/>
        <v>1⁄2–28</v>
      </c>
      <c r="X130" s="16" t="str">
        <f>VLOOKUP(LEFT(Table6914[[#This Row],[Column1]],FIND("–",Table6914[[#This Row],[Column1]])-1),Lookups[],2,0)</f>
        <v>1/2</v>
      </c>
      <c r="Y130" s="16" t="str">
        <f>RIGHT(Table6914[[#This Row],[Column1]],LEN(Table6914[[#This Row],[Column1]])-FIND("–",Table6914[[#This Row],[Column1]]))</f>
        <v>28</v>
      </c>
      <c r="Z130" s="78">
        <f>VLOOKUP(LEFT(Table6914[[#This Row],[Column1]],FIND("–",Table6914[[#This Row],[Column1]])-1),Lookups[],4,0)</f>
        <v>0.5</v>
      </c>
      <c r="AA130" s="16" t="str">
        <f t="shared" si="19"/>
        <v>UNEF</v>
      </c>
      <c r="AB130" s="16" t="str">
        <f t="shared" si="20"/>
        <v>3A</v>
      </c>
      <c r="AC130" s="16" t="str">
        <f>CONCATENATE(Table6914[[#This Row],[Fraction]],"-",Table6914[[#This Row],[Pitch]]," ",Table6914[[#This Row],[Series]]," ",Table6914[[#This Row],[ClassA]])</f>
        <v>1/2-28 UNEF 3A</v>
      </c>
      <c r="AD130" s="16" t="str">
        <f>CONCATENATE(TEXT(Table6914[[#This Row],[Decimal]],".000"),"-",Table6914[[#This Row],[Pitch]]," ",Table6914[[#This Row],[Series]]," ",Table6914[[#This Row],[ClassA]])</f>
        <v>.500-28 UNEF 3A</v>
      </c>
      <c r="AE130" s="16">
        <f t="shared" si="21"/>
        <v>0</v>
      </c>
      <c r="AF130" s="16">
        <f t="shared" si="22"/>
        <v>0.5</v>
      </c>
      <c r="AG130" s="16">
        <f t="shared" si="23"/>
        <v>0.49349999999999999</v>
      </c>
      <c r="AH130" s="16" t="str">
        <f t="shared" si="24"/>
        <v>—</v>
      </c>
      <c r="AI130" s="16">
        <f t="shared" si="25"/>
        <v>0.4768</v>
      </c>
      <c r="AJ130" s="16">
        <f t="shared" si="26"/>
        <v>0.47399999999999998</v>
      </c>
      <c r="AK130" s="16">
        <f t="shared" si="27"/>
        <v>0.45739999999999997</v>
      </c>
      <c r="AL130" s="16" t="str">
        <f t="shared" si="28"/>
        <v>3B</v>
      </c>
      <c r="AM130" s="16">
        <f t="shared" si="29"/>
        <v>0.46100000000000002</v>
      </c>
      <c r="AN130" s="16">
        <f t="shared" si="30"/>
        <v>0.46760000000000002</v>
      </c>
      <c r="AO130" s="16">
        <f t="shared" si="31"/>
        <v>0.4768</v>
      </c>
      <c r="AP130" s="16">
        <f t="shared" si="32"/>
        <v>0.48039999999999999</v>
      </c>
      <c r="AQ130" s="16">
        <f t="shared" si="33"/>
        <v>0.5</v>
      </c>
      <c r="AV130" s="17"/>
      <c r="AW130" s="77"/>
    </row>
    <row r="131" spans="3:49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34"/>
        <v>1⁄2–32</v>
      </c>
      <c r="U131" s="16" t="str">
        <f t="shared" si="34"/>
        <v>UN</v>
      </c>
      <c r="W131" s="16" t="str">
        <f t="shared" si="18"/>
        <v>1⁄2–32</v>
      </c>
      <c r="X131" s="16" t="str">
        <f>VLOOKUP(LEFT(Table6914[[#This Row],[Column1]],FIND("–",Table6914[[#This Row],[Column1]])-1),Lookups[],2,0)</f>
        <v>1/2</v>
      </c>
      <c r="Y131" s="16" t="str">
        <f>RIGHT(Table6914[[#This Row],[Column1]],LEN(Table6914[[#This Row],[Column1]])-FIND("–",Table6914[[#This Row],[Column1]]))</f>
        <v>32</v>
      </c>
      <c r="Z131" s="78">
        <f>VLOOKUP(LEFT(Table6914[[#This Row],[Column1]],FIND("–",Table6914[[#This Row],[Column1]])-1),Lookups[],4,0)</f>
        <v>0.5</v>
      </c>
      <c r="AA131" s="16" t="str">
        <f t="shared" si="19"/>
        <v>UN</v>
      </c>
      <c r="AB131" s="16" t="str">
        <f t="shared" si="20"/>
        <v>2A</v>
      </c>
      <c r="AC131" s="16" t="str">
        <f>CONCATENATE(Table6914[[#This Row],[Fraction]],"-",Table6914[[#This Row],[Pitch]]," ",Table6914[[#This Row],[Series]]," ",Table6914[[#This Row],[ClassA]])</f>
        <v>1/2-32 UN 2A</v>
      </c>
      <c r="AD131" s="16" t="str">
        <f>CONCATENATE(TEXT(Table6914[[#This Row],[Decimal]],".000"),"-",Table6914[[#This Row],[Pitch]]," ",Table6914[[#This Row],[Series]]," ",Table6914[[#This Row],[ClassA]])</f>
        <v>.500-32 UN 2A</v>
      </c>
      <c r="AE131" s="16">
        <f t="shared" si="21"/>
        <v>1E-3</v>
      </c>
      <c r="AF131" s="16">
        <f t="shared" si="22"/>
        <v>0.499</v>
      </c>
      <c r="AG131" s="16">
        <f t="shared" si="23"/>
        <v>0.49299999999999999</v>
      </c>
      <c r="AH131" s="16" t="str">
        <f t="shared" si="24"/>
        <v>—</v>
      </c>
      <c r="AI131" s="16">
        <f t="shared" si="25"/>
        <v>0.47870000000000001</v>
      </c>
      <c r="AJ131" s="16">
        <f t="shared" si="26"/>
        <v>0.47520000000000001</v>
      </c>
      <c r="AK131" s="16">
        <f t="shared" si="27"/>
        <v>0.46179999999999999</v>
      </c>
      <c r="AL131" s="16" t="str">
        <f t="shared" si="28"/>
        <v>2B</v>
      </c>
      <c r="AM131" s="16">
        <f t="shared" si="29"/>
        <v>0.46600000000000003</v>
      </c>
      <c r="AN131" s="16">
        <f t="shared" si="30"/>
        <v>0.47399999999999998</v>
      </c>
      <c r="AO131" s="16">
        <f t="shared" si="31"/>
        <v>0.47970000000000002</v>
      </c>
      <c r="AP131" s="16">
        <f t="shared" si="32"/>
        <v>0.48420000000000002</v>
      </c>
      <c r="AQ131" s="16">
        <f t="shared" si="33"/>
        <v>0.5</v>
      </c>
      <c r="AV131" s="17"/>
      <c r="AW131" s="77"/>
    </row>
    <row r="132" spans="3:49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34"/>
        <v>0</v>
      </c>
      <c r="U132" s="16">
        <f t="shared" si="34"/>
        <v>0</v>
      </c>
      <c r="W132" s="16" t="str">
        <f t="shared" ref="W132:W195" si="35">IF(T132=0,IF(T131=0,T130,T131),T132)</f>
        <v>1⁄2–32</v>
      </c>
      <c r="X132" s="16" t="str">
        <f>VLOOKUP(LEFT(Table6914[[#This Row],[Column1]],FIND("–",Table6914[[#This Row],[Column1]])-1),Lookups[],2,0)</f>
        <v>1/2</v>
      </c>
      <c r="Y132" s="16" t="str">
        <f>RIGHT(Table6914[[#This Row],[Column1]],LEN(Table6914[[#This Row],[Column1]])-FIND("–",Table6914[[#This Row],[Column1]]))</f>
        <v>32</v>
      </c>
      <c r="Z132" s="78">
        <f>VLOOKUP(LEFT(Table6914[[#This Row],[Column1]],FIND("–",Table6914[[#This Row],[Column1]])-1),Lookups[],4,0)</f>
        <v>0.5</v>
      </c>
      <c r="AA132" s="16" t="str">
        <f t="shared" ref="AA132:AA195" si="36">IF(U132=0,IF(U131=0,U130,U131),U132)</f>
        <v>UN</v>
      </c>
      <c r="AB132" s="16" t="str">
        <f t="shared" ref="AB132:AB195" si="37">IF(OR($C132="1A",$C132="2A",$C132="3A"),C132,E132)</f>
        <v>3A</v>
      </c>
      <c r="AC132" s="16" t="str">
        <f>CONCATENATE(Table6914[[#This Row],[Fraction]],"-",Table6914[[#This Row],[Pitch]]," ",Table6914[[#This Row],[Series]]," ",Table6914[[#This Row],[ClassA]])</f>
        <v>1/2-32 UN 3A</v>
      </c>
      <c r="AD132" s="16" t="str">
        <f>CONCATENATE(TEXT(Table6914[[#This Row],[Decimal]],".000"),"-",Table6914[[#This Row],[Pitch]]," ",Table6914[[#This Row],[Series]]," ",Table6914[[#This Row],[ClassA]])</f>
        <v>.500-32 UN 3A</v>
      </c>
      <c r="AE132" s="16">
        <f t="shared" ref="AE132:AE195" si="38">IF(OR($C132="1A",$C132="2A",$C132="3A"),D132,F132)</f>
        <v>0</v>
      </c>
      <c r="AF132" s="16">
        <f t="shared" ref="AF132:AF195" si="39">IF(OR($C132="1A",$C132="2A",$C132="3A"),E132,G132)</f>
        <v>0.5</v>
      </c>
      <c r="AG132" s="16">
        <f t="shared" ref="AG132:AG195" si="40">IF(OR($C132="1A",$C132="2A",$C132="3A"),F132,H132)</f>
        <v>0.49399999999999999</v>
      </c>
      <c r="AH132" s="16" t="str">
        <f t="shared" ref="AH132:AH195" si="41">IF(OR($C132="1A",$C132="2A",$C132="3A"),G132,I132)</f>
        <v>—</v>
      </c>
      <c r="AI132" s="16">
        <f t="shared" ref="AI132:AI195" si="42">IF(OR($C132="1A",$C132="2A",$C132="3A"),H132,J132)</f>
        <v>0.47970000000000002</v>
      </c>
      <c r="AJ132" s="16">
        <f t="shared" ref="AJ132:AJ195" si="43">IF(OR($C132="1A",$C132="2A",$C132="3A"),I132,K132)</f>
        <v>0.47710000000000002</v>
      </c>
      <c r="AK132" s="16">
        <f t="shared" ref="AK132:AK195" si="44">IF(OR($C132="1A",$C132="2A",$C132="3A"),J132,L132)</f>
        <v>0.46279999999999999</v>
      </c>
      <c r="AL132" s="16" t="str">
        <f t="shared" ref="AL132:AL195" si="45">IF(OR($C132="1A",$C132="2A",$C132="3A"),K132,M132)</f>
        <v>3B</v>
      </c>
      <c r="AM132" s="16">
        <f t="shared" ref="AM132:AM195" si="46">IF(OR($C132="1A",$C132="2A",$C132="3A"),L132,N132)</f>
        <v>0.46600000000000003</v>
      </c>
      <c r="AN132" s="16">
        <f t="shared" ref="AN132:AN195" si="47">IF(OR($C132="1A",$C132="2A",$C132="3A"),M132,O132)</f>
        <v>0.47189999999999999</v>
      </c>
      <c r="AO132" s="16">
        <f t="shared" ref="AO132:AO195" si="48">IF(OR($C132="1A",$C132="2A",$C132="3A"),N132,P132)</f>
        <v>0.47970000000000002</v>
      </c>
      <c r="AP132" s="16">
        <f t="shared" ref="AP132:AP195" si="49">IF(OR($C132="1A",$C132="2A",$C132="3A"),O132,Q132)</f>
        <v>0.48309999999999997</v>
      </c>
      <c r="AQ132" s="16">
        <f t="shared" ref="AQ132:AQ195" si="50">IF(OR($C132="1A",$C132="2A",$C132="3A"),P132,R132)</f>
        <v>0.5</v>
      </c>
      <c r="AV132" s="17"/>
      <c r="AW132" s="77"/>
    </row>
    <row r="133" spans="3:49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ref="T133:U196" si="51">IF(OR($C133="1A",$C133="2A",$C133="3A"),A133,C133)</f>
        <v>9⁄16–12</v>
      </c>
      <c r="U133" s="16" t="str">
        <f t="shared" si="51"/>
        <v>UNC</v>
      </c>
      <c r="W133" s="16" t="str">
        <f t="shared" si="35"/>
        <v>9⁄16–12</v>
      </c>
      <c r="X133" s="16" t="str">
        <f>VLOOKUP(LEFT(Table6914[[#This Row],[Column1]],FIND("–",Table6914[[#This Row],[Column1]])-1),Lookups[],2,0)</f>
        <v>9/16</v>
      </c>
      <c r="Y133" s="16" t="str">
        <f>RIGHT(Table6914[[#This Row],[Column1]],LEN(Table6914[[#This Row],[Column1]])-FIND("–",Table6914[[#This Row],[Column1]]))</f>
        <v>12</v>
      </c>
      <c r="Z133" s="78">
        <f>VLOOKUP(LEFT(Table6914[[#This Row],[Column1]],FIND("–",Table6914[[#This Row],[Column1]])-1),Lookups[],4,0)</f>
        <v>0.5625</v>
      </c>
      <c r="AA133" s="16" t="str">
        <f t="shared" si="36"/>
        <v>UNC</v>
      </c>
      <c r="AB133" s="16" t="str">
        <f t="shared" si="37"/>
        <v>1A</v>
      </c>
      <c r="AC133" s="16" t="str">
        <f>CONCATENATE(Table6914[[#This Row],[Fraction]],"-",Table6914[[#This Row],[Pitch]]," ",Table6914[[#This Row],[Series]]," ",Table6914[[#This Row],[ClassA]])</f>
        <v>9/16-12 UNC 1A</v>
      </c>
      <c r="AD133" s="16" t="str">
        <f>CONCATENATE(TEXT(Table6914[[#This Row],[Decimal]],".000"),"-",Table6914[[#This Row],[Pitch]]," ",Table6914[[#This Row],[Series]]," ",Table6914[[#This Row],[ClassA]])</f>
        <v>.563-12 UNC 1A</v>
      </c>
      <c r="AE133" s="16">
        <f t="shared" si="38"/>
        <v>1.6000000000000001E-3</v>
      </c>
      <c r="AF133" s="16">
        <f t="shared" si="39"/>
        <v>0.56089999999999995</v>
      </c>
      <c r="AG133" s="16">
        <f t="shared" si="40"/>
        <v>0.54369999999999996</v>
      </c>
      <c r="AH133" s="16" t="str">
        <f t="shared" si="41"/>
        <v>—</v>
      </c>
      <c r="AI133" s="16">
        <f t="shared" si="42"/>
        <v>0.50680000000000003</v>
      </c>
      <c r="AJ133" s="16">
        <f t="shared" si="43"/>
        <v>0.499</v>
      </c>
      <c r="AK133" s="16">
        <f t="shared" si="44"/>
        <v>0.4617</v>
      </c>
      <c r="AL133" s="16" t="str">
        <f t="shared" si="45"/>
        <v>1B</v>
      </c>
      <c r="AM133" s="16">
        <f t="shared" si="46"/>
        <v>0.47199999999999998</v>
      </c>
      <c r="AN133" s="16">
        <f t="shared" si="47"/>
        <v>0.49</v>
      </c>
      <c r="AO133" s="16">
        <f t="shared" si="48"/>
        <v>0.50839999999999996</v>
      </c>
      <c r="AP133" s="16">
        <f t="shared" si="49"/>
        <v>0.51859999999999995</v>
      </c>
      <c r="AQ133" s="16">
        <f t="shared" si="50"/>
        <v>0.5625</v>
      </c>
      <c r="AV133" s="17"/>
      <c r="AW133" s="77"/>
    </row>
    <row r="134" spans="3:49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1"/>
        <v>0</v>
      </c>
      <c r="U134" s="16">
        <f t="shared" si="51"/>
        <v>0</v>
      </c>
      <c r="W134" s="16" t="str">
        <f t="shared" si="35"/>
        <v>9⁄16–12</v>
      </c>
      <c r="X134" s="16" t="str">
        <f>VLOOKUP(LEFT(Table6914[[#This Row],[Column1]],FIND("–",Table6914[[#This Row],[Column1]])-1),Lookups[],2,0)</f>
        <v>9/16</v>
      </c>
      <c r="Y134" s="16" t="str">
        <f>RIGHT(Table6914[[#This Row],[Column1]],LEN(Table6914[[#This Row],[Column1]])-FIND("–",Table6914[[#This Row],[Column1]]))</f>
        <v>12</v>
      </c>
      <c r="Z134" s="78">
        <f>VLOOKUP(LEFT(Table6914[[#This Row],[Column1]],FIND("–",Table6914[[#This Row],[Column1]])-1),Lookups[],4,0)</f>
        <v>0.5625</v>
      </c>
      <c r="AA134" s="16" t="str">
        <f t="shared" si="36"/>
        <v>UNC</v>
      </c>
      <c r="AB134" s="16" t="str">
        <f t="shared" si="37"/>
        <v>2A</v>
      </c>
      <c r="AC134" s="16" t="str">
        <f>CONCATENATE(Table6914[[#This Row],[Fraction]],"-",Table6914[[#This Row],[Pitch]]," ",Table6914[[#This Row],[Series]]," ",Table6914[[#This Row],[ClassA]])</f>
        <v>9/16-12 UNC 2A</v>
      </c>
      <c r="AD134" s="16" t="str">
        <f>CONCATENATE(TEXT(Table6914[[#This Row],[Decimal]],".000"),"-",Table6914[[#This Row],[Pitch]]," ",Table6914[[#This Row],[Series]]," ",Table6914[[#This Row],[ClassA]])</f>
        <v>.563-12 UNC 2A</v>
      </c>
      <c r="AE134" s="16">
        <f t="shared" si="38"/>
        <v>1.6000000000000001E-3</v>
      </c>
      <c r="AF134" s="16">
        <f t="shared" si="39"/>
        <v>0.56089999999999995</v>
      </c>
      <c r="AG134" s="16">
        <f t="shared" si="40"/>
        <v>0.54949999999999999</v>
      </c>
      <c r="AH134" s="16">
        <f t="shared" si="41"/>
        <v>0.54369999999999996</v>
      </c>
      <c r="AI134" s="16">
        <f t="shared" si="42"/>
        <v>0.50680000000000003</v>
      </c>
      <c r="AJ134" s="16">
        <f t="shared" si="43"/>
        <v>0.50160000000000005</v>
      </c>
      <c r="AK134" s="16">
        <f t="shared" si="44"/>
        <v>0.4617</v>
      </c>
      <c r="AL134" s="16" t="str">
        <f t="shared" si="45"/>
        <v>2B</v>
      </c>
      <c r="AM134" s="16">
        <f t="shared" si="46"/>
        <v>0.47199999999999998</v>
      </c>
      <c r="AN134" s="16">
        <f t="shared" si="47"/>
        <v>0.49</v>
      </c>
      <c r="AO134" s="16">
        <f t="shared" si="48"/>
        <v>0.50839999999999996</v>
      </c>
      <c r="AP134" s="16">
        <f t="shared" si="49"/>
        <v>0.51519999999999999</v>
      </c>
      <c r="AQ134" s="16">
        <f t="shared" si="50"/>
        <v>0.5625</v>
      </c>
      <c r="AV134" s="17"/>
      <c r="AW134" s="77"/>
    </row>
    <row r="135" spans="3:49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1"/>
        <v>0</v>
      </c>
      <c r="U135" s="16">
        <f t="shared" si="51"/>
        <v>0</v>
      </c>
      <c r="W135" s="16" t="str">
        <f t="shared" si="35"/>
        <v>9⁄16–12</v>
      </c>
      <c r="X135" s="16" t="str">
        <f>VLOOKUP(LEFT(Table6914[[#This Row],[Column1]],FIND("–",Table6914[[#This Row],[Column1]])-1),Lookups[],2,0)</f>
        <v>9/16</v>
      </c>
      <c r="Y135" s="16" t="str">
        <f>RIGHT(Table6914[[#This Row],[Column1]],LEN(Table6914[[#This Row],[Column1]])-FIND("–",Table6914[[#This Row],[Column1]]))</f>
        <v>12</v>
      </c>
      <c r="Z135" s="78">
        <f>VLOOKUP(LEFT(Table6914[[#This Row],[Column1]],FIND("–",Table6914[[#This Row],[Column1]])-1),Lookups[],4,0)</f>
        <v>0.5625</v>
      </c>
      <c r="AA135" s="16" t="str">
        <f t="shared" si="36"/>
        <v>UNC</v>
      </c>
      <c r="AB135" s="16" t="str">
        <f t="shared" si="37"/>
        <v>3A</v>
      </c>
      <c r="AC135" s="16" t="str">
        <f>CONCATENATE(Table6914[[#This Row],[Fraction]],"-",Table6914[[#This Row],[Pitch]]," ",Table6914[[#This Row],[Series]]," ",Table6914[[#This Row],[ClassA]])</f>
        <v>9/16-12 UNC 3A</v>
      </c>
      <c r="AD135" s="16" t="str">
        <f>CONCATENATE(TEXT(Table6914[[#This Row],[Decimal]],".000"),"-",Table6914[[#This Row],[Pitch]]," ",Table6914[[#This Row],[Series]]," ",Table6914[[#This Row],[ClassA]])</f>
        <v>.563-12 UNC 3A</v>
      </c>
      <c r="AE135" s="16">
        <f t="shared" si="38"/>
        <v>0</v>
      </c>
      <c r="AF135" s="16">
        <f t="shared" si="39"/>
        <v>0.5625</v>
      </c>
      <c r="AG135" s="16">
        <f t="shared" si="40"/>
        <v>0.55110000000000003</v>
      </c>
      <c r="AH135" s="16" t="str">
        <f t="shared" si="41"/>
        <v>—</v>
      </c>
      <c r="AI135" s="16">
        <f t="shared" si="42"/>
        <v>0.50839999999999996</v>
      </c>
      <c r="AJ135" s="16">
        <f t="shared" si="43"/>
        <v>0.50449999999999995</v>
      </c>
      <c r="AK135" s="16">
        <f t="shared" si="44"/>
        <v>0.46329999999999999</v>
      </c>
      <c r="AL135" s="16" t="str">
        <f t="shared" si="45"/>
        <v>3B</v>
      </c>
      <c r="AM135" s="16">
        <f t="shared" si="46"/>
        <v>0.47199999999999998</v>
      </c>
      <c r="AN135" s="16">
        <f t="shared" si="47"/>
        <v>0.48430000000000001</v>
      </c>
      <c r="AO135" s="16">
        <f t="shared" si="48"/>
        <v>0.50839999999999996</v>
      </c>
      <c r="AP135" s="16">
        <f t="shared" si="49"/>
        <v>0.51349999999999996</v>
      </c>
      <c r="AQ135" s="16">
        <f t="shared" si="50"/>
        <v>0.5625</v>
      </c>
      <c r="AV135" s="17"/>
      <c r="AW135" s="77"/>
    </row>
    <row r="136" spans="3:49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1"/>
        <v>9⁄16–14</v>
      </c>
      <c r="U136" s="16" t="str">
        <f t="shared" si="51"/>
        <v>UNS</v>
      </c>
      <c r="W136" s="16" t="str">
        <f t="shared" si="35"/>
        <v>9⁄16–14</v>
      </c>
      <c r="X136" s="16" t="str">
        <f>VLOOKUP(LEFT(Table6914[[#This Row],[Column1]],FIND("–",Table6914[[#This Row],[Column1]])-1),Lookups[],2,0)</f>
        <v>9/16</v>
      </c>
      <c r="Y136" s="16" t="str">
        <f>RIGHT(Table6914[[#This Row],[Column1]],LEN(Table6914[[#This Row],[Column1]])-FIND("–",Table6914[[#This Row],[Column1]]))</f>
        <v>14</v>
      </c>
      <c r="Z136" s="78">
        <f>VLOOKUP(LEFT(Table6914[[#This Row],[Column1]],FIND("–",Table6914[[#This Row],[Column1]])-1),Lookups[],4,0)</f>
        <v>0.5625</v>
      </c>
      <c r="AA136" s="16" t="str">
        <f t="shared" si="36"/>
        <v>UNS</v>
      </c>
      <c r="AB136" s="16" t="str">
        <f t="shared" si="37"/>
        <v>2A</v>
      </c>
      <c r="AC136" s="16" t="str">
        <f>CONCATENATE(Table6914[[#This Row],[Fraction]],"-",Table6914[[#This Row],[Pitch]]," ",Table6914[[#This Row],[Series]]," ",Table6914[[#This Row],[ClassA]])</f>
        <v>9/16-14 UNS 2A</v>
      </c>
      <c r="AD136" s="16" t="str">
        <f>CONCATENATE(TEXT(Table6914[[#This Row],[Decimal]],".000"),"-",Table6914[[#This Row],[Pitch]]," ",Table6914[[#This Row],[Series]]," ",Table6914[[#This Row],[ClassA]])</f>
        <v>.563-14 UNS 2A</v>
      </c>
      <c r="AE136" s="16">
        <f t="shared" si="38"/>
        <v>1.5E-3</v>
      </c>
      <c r="AF136" s="16">
        <f t="shared" si="39"/>
        <v>0.56100000000000005</v>
      </c>
      <c r="AG136" s="16">
        <f t="shared" si="40"/>
        <v>0.55069999999999997</v>
      </c>
      <c r="AH136" s="16" t="str">
        <f t="shared" si="41"/>
        <v>—</v>
      </c>
      <c r="AI136" s="16">
        <f t="shared" si="42"/>
        <v>0.51459999999999995</v>
      </c>
      <c r="AJ136" s="16">
        <f t="shared" si="43"/>
        <v>0.50960000000000005</v>
      </c>
      <c r="AK136" s="16">
        <f t="shared" si="44"/>
        <v>0.47599999999999998</v>
      </c>
      <c r="AL136" s="16" t="str">
        <f t="shared" si="45"/>
        <v>2B</v>
      </c>
      <c r="AM136" s="16">
        <f t="shared" si="46"/>
        <v>0.48499999999999999</v>
      </c>
      <c r="AN136" s="16">
        <f t="shared" si="47"/>
        <v>0.501</v>
      </c>
      <c r="AO136" s="16">
        <f t="shared" si="48"/>
        <v>0.5161</v>
      </c>
      <c r="AP136" s="16">
        <f t="shared" si="49"/>
        <v>0.52259999999999995</v>
      </c>
      <c r="AQ136" s="16">
        <f t="shared" si="50"/>
        <v>0.5625</v>
      </c>
      <c r="AV136" s="17"/>
      <c r="AW136" s="77"/>
    </row>
    <row r="137" spans="3:49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1"/>
        <v>9⁄16–16</v>
      </c>
      <c r="U137" s="16" t="str">
        <f t="shared" si="51"/>
        <v>UN</v>
      </c>
      <c r="W137" s="16" t="str">
        <f t="shared" si="35"/>
        <v>9⁄16–16</v>
      </c>
      <c r="X137" s="16" t="str">
        <f>VLOOKUP(LEFT(Table6914[[#This Row],[Column1]],FIND("–",Table6914[[#This Row],[Column1]])-1),Lookups[],2,0)</f>
        <v>9/16</v>
      </c>
      <c r="Y137" s="16" t="str">
        <f>RIGHT(Table6914[[#This Row],[Column1]],LEN(Table6914[[#This Row],[Column1]])-FIND("–",Table6914[[#This Row],[Column1]]))</f>
        <v>16</v>
      </c>
      <c r="Z137" s="78">
        <f>VLOOKUP(LEFT(Table6914[[#This Row],[Column1]],FIND("–",Table6914[[#This Row],[Column1]])-1),Lookups[],4,0)</f>
        <v>0.5625</v>
      </c>
      <c r="AA137" s="16" t="str">
        <f t="shared" si="36"/>
        <v>UN</v>
      </c>
      <c r="AB137" s="16" t="str">
        <f t="shared" si="37"/>
        <v>2A</v>
      </c>
      <c r="AC137" s="16" t="str">
        <f>CONCATENATE(Table6914[[#This Row],[Fraction]],"-",Table6914[[#This Row],[Pitch]]," ",Table6914[[#This Row],[Series]]," ",Table6914[[#This Row],[ClassA]])</f>
        <v>9/16-16 UN 2A</v>
      </c>
      <c r="AD137" s="16" t="str">
        <f>CONCATENATE(TEXT(Table6914[[#This Row],[Decimal]],".000"),"-",Table6914[[#This Row],[Pitch]]," ",Table6914[[#This Row],[Series]]," ",Table6914[[#This Row],[ClassA]])</f>
        <v>.563-16 UN 2A</v>
      </c>
      <c r="AE137" s="16">
        <f t="shared" si="38"/>
        <v>1.4E-3</v>
      </c>
      <c r="AF137" s="16">
        <f t="shared" si="39"/>
        <v>0.56110000000000004</v>
      </c>
      <c r="AG137" s="16">
        <f t="shared" si="40"/>
        <v>0.55169999999999997</v>
      </c>
      <c r="AH137" s="16" t="str">
        <f t="shared" si="41"/>
        <v>—</v>
      </c>
      <c r="AI137" s="16">
        <f t="shared" si="42"/>
        <v>0.52049999999999996</v>
      </c>
      <c r="AJ137" s="16">
        <f t="shared" si="43"/>
        <v>0.51580000000000004</v>
      </c>
      <c r="AK137" s="16">
        <f t="shared" si="44"/>
        <v>0.48659999999999998</v>
      </c>
      <c r="AL137" s="16" t="str">
        <f t="shared" si="45"/>
        <v>2B</v>
      </c>
      <c r="AM137" s="16">
        <f t="shared" si="46"/>
        <v>0.495</v>
      </c>
      <c r="AN137" s="16">
        <f t="shared" si="47"/>
        <v>0.50900000000000001</v>
      </c>
      <c r="AO137" s="16">
        <f t="shared" si="48"/>
        <v>0.52190000000000003</v>
      </c>
      <c r="AP137" s="16">
        <f t="shared" si="49"/>
        <v>0.52800000000000002</v>
      </c>
      <c r="AQ137" s="16">
        <f t="shared" si="50"/>
        <v>0.5625</v>
      </c>
      <c r="AV137" s="17"/>
      <c r="AW137" s="77"/>
    </row>
    <row r="138" spans="3:49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1"/>
        <v>0</v>
      </c>
      <c r="U138" s="16">
        <f t="shared" si="51"/>
        <v>0</v>
      </c>
      <c r="W138" s="16" t="str">
        <f t="shared" si="35"/>
        <v>9⁄16–16</v>
      </c>
      <c r="X138" s="16" t="str">
        <f>VLOOKUP(LEFT(Table6914[[#This Row],[Column1]],FIND("–",Table6914[[#This Row],[Column1]])-1),Lookups[],2,0)</f>
        <v>9/16</v>
      </c>
      <c r="Y138" s="16" t="str">
        <f>RIGHT(Table6914[[#This Row],[Column1]],LEN(Table6914[[#This Row],[Column1]])-FIND("–",Table6914[[#This Row],[Column1]]))</f>
        <v>16</v>
      </c>
      <c r="Z138" s="78">
        <f>VLOOKUP(LEFT(Table6914[[#This Row],[Column1]],FIND("–",Table6914[[#This Row],[Column1]])-1),Lookups[],4,0)</f>
        <v>0.5625</v>
      </c>
      <c r="AA138" s="16" t="str">
        <f t="shared" si="36"/>
        <v>UN</v>
      </c>
      <c r="AB138" s="16" t="str">
        <f t="shared" si="37"/>
        <v>3A</v>
      </c>
      <c r="AC138" s="16" t="str">
        <f>CONCATENATE(Table6914[[#This Row],[Fraction]],"-",Table6914[[#This Row],[Pitch]]," ",Table6914[[#This Row],[Series]]," ",Table6914[[#This Row],[ClassA]])</f>
        <v>9/16-16 UN 3A</v>
      </c>
      <c r="AD138" s="16" t="str">
        <f>CONCATENATE(TEXT(Table6914[[#This Row],[Decimal]],".000"),"-",Table6914[[#This Row],[Pitch]]," ",Table6914[[#This Row],[Series]]," ",Table6914[[#This Row],[ClassA]])</f>
        <v>.563-16 UN 3A</v>
      </c>
      <c r="AE138" s="16">
        <f t="shared" si="38"/>
        <v>0</v>
      </c>
      <c r="AF138" s="16">
        <f t="shared" si="39"/>
        <v>0.5625</v>
      </c>
      <c r="AG138" s="16">
        <f t="shared" si="40"/>
        <v>0.55310000000000004</v>
      </c>
      <c r="AH138" s="16" t="str">
        <f t="shared" si="41"/>
        <v>—</v>
      </c>
      <c r="AI138" s="16">
        <f t="shared" si="42"/>
        <v>0.52190000000000003</v>
      </c>
      <c r="AJ138" s="16">
        <f t="shared" si="43"/>
        <v>0.51839999999999997</v>
      </c>
      <c r="AK138" s="16">
        <f t="shared" si="44"/>
        <v>0.48799999999999999</v>
      </c>
      <c r="AL138" s="16" t="str">
        <f t="shared" si="45"/>
        <v>3B</v>
      </c>
      <c r="AM138" s="16">
        <f t="shared" si="46"/>
        <v>0.495</v>
      </c>
      <c r="AN138" s="16">
        <f t="shared" si="47"/>
        <v>0.504</v>
      </c>
      <c r="AO138" s="16">
        <f t="shared" si="48"/>
        <v>0.52190000000000003</v>
      </c>
      <c r="AP138" s="16">
        <f t="shared" si="49"/>
        <v>0.52649999999999997</v>
      </c>
      <c r="AQ138" s="16">
        <f t="shared" si="50"/>
        <v>0.5625</v>
      </c>
      <c r="AV138" s="17"/>
      <c r="AW138" s="77"/>
    </row>
    <row r="139" spans="3:49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1"/>
        <v>9⁄16–18</v>
      </c>
      <c r="U139" s="16" t="str">
        <f t="shared" si="51"/>
        <v>UNF</v>
      </c>
      <c r="W139" s="16" t="str">
        <f t="shared" si="35"/>
        <v>9⁄16–18</v>
      </c>
      <c r="X139" s="16" t="str">
        <f>VLOOKUP(LEFT(Table6914[[#This Row],[Column1]],FIND("–",Table6914[[#This Row],[Column1]])-1),Lookups[],2,0)</f>
        <v>9/16</v>
      </c>
      <c r="Y139" s="16" t="str">
        <f>RIGHT(Table6914[[#This Row],[Column1]],LEN(Table6914[[#This Row],[Column1]])-FIND("–",Table6914[[#This Row],[Column1]]))</f>
        <v>18</v>
      </c>
      <c r="Z139" s="78">
        <f>VLOOKUP(LEFT(Table6914[[#This Row],[Column1]],FIND("–",Table6914[[#This Row],[Column1]])-1),Lookups[],4,0)</f>
        <v>0.5625</v>
      </c>
      <c r="AA139" s="16" t="str">
        <f t="shared" si="36"/>
        <v>UNF</v>
      </c>
      <c r="AB139" s="16" t="str">
        <f t="shared" si="37"/>
        <v>1A</v>
      </c>
      <c r="AC139" s="16" t="str">
        <f>CONCATENATE(Table6914[[#This Row],[Fraction]],"-",Table6914[[#This Row],[Pitch]]," ",Table6914[[#This Row],[Series]]," ",Table6914[[#This Row],[ClassA]])</f>
        <v>9/16-18 UNF 1A</v>
      </c>
      <c r="AD139" s="16" t="str">
        <f>CONCATENATE(TEXT(Table6914[[#This Row],[Decimal]],".000"),"-",Table6914[[#This Row],[Pitch]]," ",Table6914[[#This Row],[Series]]," ",Table6914[[#This Row],[ClassA]])</f>
        <v>.563-18 UNF 1A</v>
      </c>
      <c r="AE139" s="16">
        <f t="shared" si="38"/>
        <v>1.4E-3</v>
      </c>
      <c r="AF139" s="16">
        <f t="shared" si="39"/>
        <v>0.56110000000000004</v>
      </c>
      <c r="AG139" s="16">
        <f t="shared" si="40"/>
        <v>0.54800000000000004</v>
      </c>
      <c r="AH139" s="16" t="str">
        <f t="shared" si="41"/>
        <v>—</v>
      </c>
      <c r="AI139" s="16">
        <f t="shared" si="42"/>
        <v>0.52500000000000002</v>
      </c>
      <c r="AJ139" s="16">
        <f t="shared" si="43"/>
        <v>0.51819999999999999</v>
      </c>
      <c r="AK139" s="16">
        <f t="shared" si="44"/>
        <v>0.495</v>
      </c>
      <c r="AL139" s="16" t="str">
        <f t="shared" si="45"/>
        <v>1B</v>
      </c>
      <c r="AM139" s="16">
        <f t="shared" si="46"/>
        <v>0.502</v>
      </c>
      <c r="AN139" s="16">
        <f t="shared" si="47"/>
        <v>0.51500000000000001</v>
      </c>
      <c r="AO139" s="16">
        <f t="shared" si="48"/>
        <v>0.52639999999999998</v>
      </c>
      <c r="AP139" s="16">
        <f t="shared" si="49"/>
        <v>0.5353</v>
      </c>
      <c r="AQ139" s="16">
        <f t="shared" si="50"/>
        <v>0.5625</v>
      </c>
      <c r="AV139" s="17"/>
      <c r="AW139" s="77"/>
    </row>
    <row r="140" spans="3:49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1"/>
        <v>0</v>
      </c>
      <c r="U140" s="16">
        <f t="shared" si="51"/>
        <v>0</v>
      </c>
      <c r="W140" s="16" t="str">
        <f t="shared" si="35"/>
        <v>9⁄16–18</v>
      </c>
      <c r="X140" s="16" t="str">
        <f>VLOOKUP(LEFT(Table6914[[#This Row],[Column1]],FIND("–",Table6914[[#This Row],[Column1]])-1),Lookups[],2,0)</f>
        <v>9/16</v>
      </c>
      <c r="Y140" s="16" t="str">
        <f>RIGHT(Table6914[[#This Row],[Column1]],LEN(Table6914[[#This Row],[Column1]])-FIND("–",Table6914[[#This Row],[Column1]]))</f>
        <v>18</v>
      </c>
      <c r="Z140" s="78">
        <f>VLOOKUP(LEFT(Table6914[[#This Row],[Column1]],FIND("–",Table6914[[#This Row],[Column1]])-1),Lookups[],4,0)</f>
        <v>0.5625</v>
      </c>
      <c r="AA140" s="16" t="str">
        <f t="shared" si="36"/>
        <v>UNF</v>
      </c>
      <c r="AB140" s="16" t="str">
        <f t="shared" si="37"/>
        <v>2A</v>
      </c>
      <c r="AC140" s="16" t="str">
        <f>CONCATENATE(Table6914[[#This Row],[Fraction]],"-",Table6914[[#This Row],[Pitch]]," ",Table6914[[#This Row],[Series]]," ",Table6914[[#This Row],[ClassA]])</f>
        <v>9/16-18 UNF 2A</v>
      </c>
      <c r="AD140" s="16" t="str">
        <f>CONCATENATE(TEXT(Table6914[[#This Row],[Decimal]],".000"),"-",Table6914[[#This Row],[Pitch]]," ",Table6914[[#This Row],[Series]]," ",Table6914[[#This Row],[ClassA]])</f>
        <v>.563-18 UNF 2A</v>
      </c>
      <c r="AE140" s="16">
        <f t="shared" si="38"/>
        <v>1.4E-3</v>
      </c>
      <c r="AF140" s="16">
        <f t="shared" si="39"/>
        <v>0.56110000000000004</v>
      </c>
      <c r="AG140" s="16">
        <f t="shared" si="40"/>
        <v>0.5524</v>
      </c>
      <c r="AH140" s="16" t="str">
        <f t="shared" si="41"/>
        <v>—</v>
      </c>
      <c r="AI140" s="16">
        <f t="shared" si="42"/>
        <v>0.52500000000000002</v>
      </c>
      <c r="AJ140" s="16">
        <f t="shared" si="43"/>
        <v>0.52049999999999996</v>
      </c>
      <c r="AK140" s="16">
        <f t="shared" si="44"/>
        <v>0.495</v>
      </c>
      <c r="AL140" s="16" t="str">
        <f t="shared" si="45"/>
        <v>2B</v>
      </c>
      <c r="AM140" s="16">
        <f t="shared" si="46"/>
        <v>0.502</v>
      </c>
      <c r="AN140" s="16">
        <f t="shared" si="47"/>
        <v>0.51500000000000001</v>
      </c>
      <c r="AO140" s="16">
        <f t="shared" si="48"/>
        <v>0.52639999999999998</v>
      </c>
      <c r="AP140" s="16">
        <f t="shared" si="49"/>
        <v>0.5323</v>
      </c>
      <c r="AQ140" s="16">
        <f t="shared" si="50"/>
        <v>0.5625</v>
      </c>
      <c r="AV140" s="17"/>
      <c r="AW140" s="77"/>
    </row>
    <row r="141" spans="3:49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1"/>
        <v>0</v>
      </c>
      <c r="U141" s="16">
        <f t="shared" si="51"/>
        <v>0</v>
      </c>
      <c r="W141" s="16" t="str">
        <f t="shared" si="35"/>
        <v>9⁄16–18</v>
      </c>
      <c r="X141" s="16" t="str">
        <f>VLOOKUP(LEFT(Table6914[[#This Row],[Column1]],FIND("–",Table6914[[#This Row],[Column1]])-1),Lookups[],2,0)</f>
        <v>9/16</v>
      </c>
      <c r="Y141" s="16" t="str">
        <f>RIGHT(Table6914[[#This Row],[Column1]],LEN(Table6914[[#This Row],[Column1]])-FIND("–",Table6914[[#This Row],[Column1]]))</f>
        <v>18</v>
      </c>
      <c r="Z141" s="78">
        <f>VLOOKUP(LEFT(Table6914[[#This Row],[Column1]],FIND("–",Table6914[[#This Row],[Column1]])-1),Lookups[],4,0)</f>
        <v>0.5625</v>
      </c>
      <c r="AA141" s="16" t="str">
        <f t="shared" si="36"/>
        <v>UNF</v>
      </c>
      <c r="AB141" s="16" t="str">
        <f t="shared" si="37"/>
        <v>3A</v>
      </c>
      <c r="AC141" s="16" t="str">
        <f>CONCATENATE(Table6914[[#This Row],[Fraction]],"-",Table6914[[#This Row],[Pitch]]," ",Table6914[[#This Row],[Series]]," ",Table6914[[#This Row],[ClassA]])</f>
        <v>9/16-18 UNF 3A</v>
      </c>
      <c r="AD141" s="16" t="str">
        <f>CONCATENATE(TEXT(Table6914[[#This Row],[Decimal]],".000"),"-",Table6914[[#This Row],[Pitch]]," ",Table6914[[#This Row],[Series]]," ",Table6914[[#This Row],[ClassA]])</f>
        <v>.563-18 UNF 3A</v>
      </c>
      <c r="AE141" s="16">
        <f t="shared" si="38"/>
        <v>0</v>
      </c>
      <c r="AF141" s="16">
        <f t="shared" si="39"/>
        <v>0.5625</v>
      </c>
      <c r="AG141" s="16">
        <f t="shared" si="40"/>
        <v>0.55379999999999996</v>
      </c>
      <c r="AH141" s="16" t="str">
        <f t="shared" si="41"/>
        <v>—</v>
      </c>
      <c r="AI141" s="16">
        <f t="shared" si="42"/>
        <v>0.52639999999999998</v>
      </c>
      <c r="AJ141" s="16">
        <f t="shared" si="43"/>
        <v>0.52300000000000002</v>
      </c>
      <c r="AK141" s="16">
        <f t="shared" si="44"/>
        <v>0.49640000000000001</v>
      </c>
      <c r="AL141" s="16" t="str">
        <f t="shared" si="45"/>
        <v>3B</v>
      </c>
      <c r="AM141" s="16">
        <f t="shared" si="46"/>
        <v>0.502</v>
      </c>
      <c r="AN141" s="16">
        <f t="shared" si="47"/>
        <v>0.51060000000000005</v>
      </c>
      <c r="AO141" s="16">
        <f t="shared" si="48"/>
        <v>0.52639999999999998</v>
      </c>
      <c r="AP141" s="16">
        <f t="shared" si="49"/>
        <v>0.53080000000000005</v>
      </c>
      <c r="AQ141" s="16">
        <f t="shared" si="50"/>
        <v>0.5625</v>
      </c>
      <c r="AV141" s="17"/>
      <c r="AW141" s="77"/>
    </row>
    <row r="142" spans="3:49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1"/>
        <v>9⁄16–20</v>
      </c>
      <c r="U142" s="16" t="str">
        <f t="shared" si="51"/>
        <v>UN</v>
      </c>
      <c r="W142" s="16" t="str">
        <f t="shared" si="35"/>
        <v>9⁄16–20</v>
      </c>
      <c r="X142" s="16" t="str">
        <f>VLOOKUP(LEFT(Table6914[[#This Row],[Column1]],FIND("–",Table6914[[#This Row],[Column1]])-1),Lookups[],2,0)</f>
        <v>9/16</v>
      </c>
      <c r="Y142" s="16" t="str">
        <f>RIGHT(Table6914[[#This Row],[Column1]],LEN(Table6914[[#This Row],[Column1]])-FIND("–",Table6914[[#This Row],[Column1]]))</f>
        <v>20</v>
      </c>
      <c r="Z142" s="78">
        <f>VLOOKUP(LEFT(Table6914[[#This Row],[Column1]],FIND("–",Table6914[[#This Row],[Column1]])-1),Lookups[],4,0)</f>
        <v>0.5625</v>
      </c>
      <c r="AA142" s="16" t="str">
        <f t="shared" si="36"/>
        <v>UN</v>
      </c>
      <c r="AB142" s="16" t="str">
        <f t="shared" si="37"/>
        <v>2A</v>
      </c>
      <c r="AC142" s="16" t="str">
        <f>CONCATENATE(Table6914[[#This Row],[Fraction]],"-",Table6914[[#This Row],[Pitch]]," ",Table6914[[#This Row],[Series]]," ",Table6914[[#This Row],[ClassA]])</f>
        <v>9/16-20 UN 2A</v>
      </c>
      <c r="AD142" s="16" t="str">
        <f>CONCATENATE(TEXT(Table6914[[#This Row],[Decimal]],".000"),"-",Table6914[[#This Row],[Pitch]]," ",Table6914[[#This Row],[Series]]," ",Table6914[[#This Row],[ClassA]])</f>
        <v>.563-20 UN 2A</v>
      </c>
      <c r="AE142" s="16">
        <f t="shared" si="38"/>
        <v>1.2999999999999999E-3</v>
      </c>
      <c r="AF142" s="16">
        <f t="shared" si="39"/>
        <v>0.56120000000000003</v>
      </c>
      <c r="AG142" s="16">
        <f t="shared" si="40"/>
        <v>0.55310000000000004</v>
      </c>
      <c r="AH142" s="16" t="str">
        <f t="shared" si="41"/>
        <v>—</v>
      </c>
      <c r="AI142" s="16">
        <f t="shared" si="42"/>
        <v>0.52869999999999995</v>
      </c>
      <c r="AJ142" s="16">
        <f t="shared" si="43"/>
        <v>0.52449999999999997</v>
      </c>
      <c r="AK142" s="16">
        <f t="shared" si="44"/>
        <v>0.50170000000000003</v>
      </c>
      <c r="AL142" s="16" t="str">
        <f t="shared" si="45"/>
        <v>2B</v>
      </c>
      <c r="AM142" s="16">
        <f t="shared" si="46"/>
        <v>0.50800000000000001</v>
      </c>
      <c r="AN142" s="16">
        <f t="shared" si="47"/>
        <v>0.52</v>
      </c>
      <c r="AO142" s="16">
        <f t="shared" si="48"/>
        <v>0.53</v>
      </c>
      <c r="AP142" s="16">
        <f t="shared" si="49"/>
        <v>0.53549999999999998</v>
      </c>
      <c r="AQ142" s="16">
        <f t="shared" si="50"/>
        <v>0.5625</v>
      </c>
      <c r="AV142" s="17"/>
      <c r="AW142" s="77"/>
    </row>
    <row r="143" spans="3:49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1"/>
        <v>0</v>
      </c>
      <c r="U143" s="16">
        <f t="shared" si="51"/>
        <v>0</v>
      </c>
      <c r="W143" s="16" t="str">
        <f t="shared" si="35"/>
        <v>9⁄16–20</v>
      </c>
      <c r="X143" s="16" t="str">
        <f>VLOOKUP(LEFT(Table6914[[#This Row],[Column1]],FIND("–",Table6914[[#This Row],[Column1]])-1),Lookups[],2,0)</f>
        <v>9/16</v>
      </c>
      <c r="Y143" s="16" t="str">
        <f>RIGHT(Table6914[[#This Row],[Column1]],LEN(Table6914[[#This Row],[Column1]])-FIND("–",Table6914[[#This Row],[Column1]]))</f>
        <v>20</v>
      </c>
      <c r="Z143" s="78">
        <f>VLOOKUP(LEFT(Table6914[[#This Row],[Column1]],FIND("–",Table6914[[#This Row],[Column1]])-1),Lookups[],4,0)</f>
        <v>0.5625</v>
      </c>
      <c r="AA143" s="16" t="str">
        <f t="shared" si="36"/>
        <v>UN</v>
      </c>
      <c r="AB143" s="16" t="str">
        <f t="shared" si="37"/>
        <v>3A</v>
      </c>
      <c r="AC143" s="16" t="str">
        <f>CONCATENATE(Table6914[[#This Row],[Fraction]],"-",Table6914[[#This Row],[Pitch]]," ",Table6914[[#This Row],[Series]]," ",Table6914[[#This Row],[ClassA]])</f>
        <v>9/16-20 UN 3A</v>
      </c>
      <c r="AD143" s="16" t="str">
        <f>CONCATENATE(TEXT(Table6914[[#This Row],[Decimal]],".000"),"-",Table6914[[#This Row],[Pitch]]," ",Table6914[[#This Row],[Series]]," ",Table6914[[#This Row],[ClassA]])</f>
        <v>.563-20 UN 3A</v>
      </c>
      <c r="AE143" s="16">
        <f t="shared" si="38"/>
        <v>0</v>
      </c>
      <c r="AF143" s="16">
        <f t="shared" si="39"/>
        <v>0.5625</v>
      </c>
      <c r="AG143" s="16">
        <f t="shared" si="40"/>
        <v>0.5544</v>
      </c>
      <c r="AH143" s="16" t="str">
        <f t="shared" si="41"/>
        <v>—</v>
      </c>
      <c r="AI143" s="16">
        <f t="shared" si="42"/>
        <v>0.53</v>
      </c>
      <c r="AJ143" s="16">
        <f t="shared" si="43"/>
        <v>0.52680000000000005</v>
      </c>
      <c r="AK143" s="16">
        <f t="shared" si="44"/>
        <v>0.503</v>
      </c>
      <c r="AL143" s="16" t="str">
        <f t="shared" si="45"/>
        <v>3B</v>
      </c>
      <c r="AM143" s="16">
        <f t="shared" si="46"/>
        <v>0.50800000000000001</v>
      </c>
      <c r="AN143" s="16">
        <f t="shared" si="47"/>
        <v>0.51619999999999999</v>
      </c>
      <c r="AO143" s="16">
        <f t="shared" si="48"/>
        <v>0.53</v>
      </c>
      <c r="AP143" s="16">
        <f t="shared" si="49"/>
        <v>0.53410000000000002</v>
      </c>
      <c r="AQ143" s="16">
        <f t="shared" si="50"/>
        <v>0.5625</v>
      </c>
      <c r="AV143" s="17"/>
      <c r="AW143" s="77"/>
    </row>
    <row r="144" spans="3:49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1"/>
        <v>9⁄16–24</v>
      </c>
      <c r="U144" s="16" t="str">
        <f t="shared" si="51"/>
        <v>UNEF</v>
      </c>
      <c r="W144" s="16" t="str">
        <f t="shared" si="35"/>
        <v>9⁄16–24</v>
      </c>
      <c r="X144" s="16" t="str">
        <f>VLOOKUP(LEFT(Table6914[[#This Row],[Column1]],FIND("–",Table6914[[#This Row],[Column1]])-1),Lookups[],2,0)</f>
        <v>9/16</v>
      </c>
      <c r="Y144" s="16" t="str">
        <f>RIGHT(Table6914[[#This Row],[Column1]],LEN(Table6914[[#This Row],[Column1]])-FIND("–",Table6914[[#This Row],[Column1]]))</f>
        <v>24</v>
      </c>
      <c r="Z144" s="78">
        <f>VLOOKUP(LEFT(Table6914[[#This Row],[Column1]],FIND("–",Table6914[[#This Row],[Column1]])-1),Lookups[],4,0)</f>
        <v>0.5625</v>
      </c>
      <c r="AA144" s="16" t="str">
        <f t="shared" si="36"/>
        <v>UNEF</v>
      </c>
      <c r="AB144" s="16" t="str">
        <f t="shared" si="37"/>
        <v>2A</v>
      </c>
      <c r="AC144" s="16" t="str">
        <f>CONCATENATE(Table6914[[#This Row],[Fraction]],"-",Table6914[[#This Row],[Pitch]]," ",Table6914[[#This Row],[Series]]," ",Table6914[[#This Row],[ClassA]])</f>
        <v>9/16-24 UNEF 2A</v>
      </c>
      <c r="AD144" s="16" t="str">
        <f>CONCATENATE(TEXT(Table6914[[#This Row],[Decimal]],".000"),"-",Table6914[[#This Row],[Pitch]]," ",Table6914[[#This Row],[Series]]," ",Table6914[[#This Row],[ClassA]])</f>
        <v>.563-24 UNEF 2A</v>
      </c>
      <c r="AE144" s="16">
        <f t="shared" si="38"/>
        <v>1.1999999999999999E-3</v>
      </c>
      <c r="AF144" s="16">
        <f t="shared" si="39"/>
        <v>0.56130000000000002</v>
      </c>
      <c r="AG144" s="16">
        <f t="shared" si="40"/>
        <v>0.55410000000000004</v>
      </c>
      <c r="AH144" s="16" t="str">
        <f t="shared" si="41"/>
        <v>—</v>
      </c>
      <c r="AI144" s="16">
        <f t="shared" si="42"/>
        <v>0.53420000000000001</v>
      </c>
      <c r="AJ144" s="16">
        <f t="shared" si="43"/>
        <v>0.53029999999999999</v>
      </c>
      <c r="AK144" s="16">
        <f t="shared" si="44"/>
        <v>0.51170000000000004</v>
      </c>
      <c r="AL144" s="16" t="str">
        <f t="shared" si="45"/>
        <v>2B</v>
      </c>
      <c r="AM144" s="16">
        <f t="shared" si="46"/>
        <v>0.51700000000000002</v>
      </c>
      <c r="AN144" s="16">
        <f t="shared" si="47"/>
        <v>0.52700000000000002</v>
      </c>
      <c r="AO144" s="16">
        <f t="shared" si="48"/>
        <v>0.53539999999999999</v>
      </c>
      <c r="AP144" s="16">
        <f t="shared" si="49"/>
        <v>0.54049999999999998</v>
      </c>
      <c r="AQ144" s="16">
        <f t="shared" si="50"/>
        <v>0.5625</v>
      </c>
      <c r="AV144" s="17"/>
      <c r="AW144" s="77"/>
    </row>
    <row r="145" spans="3:49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1"/>
        <v>0</v>
      </c>
      <c r="U145" s="16">
        <f t="shared" si="51"/>
        <v>0</v>
      </c>
      <c r="W145" s="16" t="str">
        <f t="shared" si="35"/>
        <v>9⁄16–24</v>
      </c>
      <c r="X145" s="16" t="str">
        <f>VLOOKUP(LEFT(Table6914[[#This Row],[Column1]],FIND("–",Table6914[[#This Row],[Column1]])-1),Lookups[],2,0)</f>
        <v>9/16</v>
      </c>
      <c r="Y145" s="16" t="str">
        <f>RIGHT(Table6914[[#This Row],[Column1]],LEN(Table6914[[#This Row],[Column1]])-FIND("–",Table6914[[#This Row],[Column1]]))</f>
        <v>24</v>
      </c>
      <c r="Z145" s="78">
        <f>VLOOKUP(LEFT(Table6914[[#This Row],[Column1]],FIND("–",Table6914[[#This Row],[Column1]])-1),Lookups[],4,0)</f>
        <v>0.5625</v>
      </c>
      <c r="AA145" s="16" t="str">
        <f t="shared" si="36"/>
        <v>UNEF</v>
      </c>
      <c r="AB145" s="16" t="str">
        <f t="shared" si="37"/>
        <v>3A</v>
      </c>
      <c r="AC145" s="16" t="str">
        <f>CONCATENATE(Table6914[[#This Row],[Fraction]],"-",Table6914[[#This Row],[Pitch]]," ",Table6914[[#This Row],[Series]]," ",Table6914[[#This Row],[ClassA]])</f>
        <v>9/16-24 UNEF 3A</v>
      </c>
      <c r="AD145" s="16" t="str">
        <f>CONCATENATE(TEXT(Table6914[[#This Row],[Decimal]],".000"),"-",Table6914[[#This Row],[Pitch]]," ",Table6914[[#This Row],[Series]]," ",Table6914[[#This Row],[ClassA]])</f>
        <v>.563-24 UNEF 3A</v>
      </c>
      <c r="AE145" s="16">
        <f t="shared" si="38"/>
        <v>0</v>
      </c>
      <c r="AF145" s="16">
        <f t="shared" si="39"/>
        <v>0.5625</v>
      </c>
      <c r="AG145" s="16">
        <f t="shared" si="40"/>
        <v>0.55530000000000002</v>
      </c>
      <c r="AH145" s="16" t="str">
        <f t="shared" si="41"/>
        <v>—</v>
      </c>
      <c r="AI145" s="16">
        <f t="shared" si="42"/>
        <v>0.53539999999999999</v>
      </c>
      <c r="AJ145" s="16">
        <f t="shared" si="43"/>
        <v>0.53249999999999997</v>
      </c>
      <c r="AK145" s="16">
        <f t="shared" si="44"/>
        <v>0.51290000000000002</v>
      </c>
      <c r="AL145" s="16" t="str">
        <f t="shared" si="45"/>
        <v>3B</v>
      </c>
      <c r="AM145" s="16">
        <f t="shared" si="46"/>
        <v>0.51700000000000002</v>
      </c>
      <c r="AN145" s="16">
        <f t="shared" si="47"/>
        <v>0.52439999999999998</v>
      </c>
      <c r="AO145" s="16">
        <f t="shared" si="48"/>
        <v>0.53539999999999999</v>
      </c>
      <c r="AP145" s="16">
        <f t="shared" si="49"/>
        <v>0.53920000000000001</v>
      </c>
      <c r="AQ145" s="16">
        <f t="shared" si="50"/>
        <v>0.5625</v>
      </c>
      <c r="AV145" s="17"/>
      <c r="AW145" s="77"/>
    </row>
    <row r="146" spans="3:49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1"/>
        <v>9⁄16–27</v>
      </c>
      <c r="U146" s="16" t="str">
        <f t="shared" si="51"/>
        <v>UNS</v>
      </c>
      <c r="W146" s="16" t="str">
        <f t="shared" si="35"/>
        <v>9⁄16–27</v>
      </c>
      <c r="X146" s="16" t="str">
        <f>VLOOKUP(LEFT(Table6914[[#This Row],[Column1]],FIND("–",Table6914[[#This Row],[Column1]])-1),Lookups[],2,0)</f>
        <v>9/16</v>
      </c>
      <c r="Y146" s="16" t="str">
        <f>RIGHT(Table6914[[#This Row],[Column1]],LEN(Table6914[[#This Row],[Column1]])-FIND("–",Table6914[[#This Row],[Column1]]))</f>
        <v>27</v>
      </c>
      <c r="Z146" s="78">
        <f>VLOOKUP(LEFT(Table6914[[#This Row],[Column1]],FIND("–",Table6914[[#This Row],[Column1]])-1),Lookups[],4,0)</f>
        <v>0.5625</v>
      </c>
      <c r="AA146" s="16" t="str">
        <f t="shared" si="36"/>
        <v>UNS</v>
      </c>
      <c r="AB146" s="16" t="str">
        <f t="shared" si="37"/>
        <v>2A</v>
      </c>
      <c r="AC146" s="16" t="str">
        <f>CONCATENATE(Table6914[[#This Row],[Fraction]],"-",Table6914[[#This Row],[Pitch]]," ",Table6914[[#This Row],[Series]]," ",Table6914[[#This Row],[ClassA]])</f>
        <v>9/16-27 UNS 2A</v>
      </c>
      <c r="AD146" s="16" t="str">
        <f>CONCATENATE(TEXT(Table6914[[#This Row],[Decimal]],".000"),"-",Table6914[[#This Row],[Pitch]]," ",Table6914[[#This Row],[Series]]," ",Table6914[[#This Row],[ClassA]])</f>
        <v>.563-27 UNS 2A</v>
      </c>
      <c r="AE146" s="16">
        <f t="shared" si="38"/>
        <v>1.1000000000000001E-3</v>
      </c>
      <c r="AF146" s="16">
        <f t="shared" si="39"/>
        <v>0.56140000000000001</v>
      </c>
      <c r="AG146" s="16">
        <f t="shared" si="40"/>
        <v>0.55469999999999997</v>
      </c>
      <c r="AH146" s="16" t="str">
        <f t="shared" si="41"/>
        <v>—</v>
      </c>
      <c r="AI146" s="16">
        <f t="shared" si="42"/>
        <v>0.5373</v>
      </c>
      <c r="AJ146" s="16">
        <f t="shared" si="43"/>
        <v>0.53359999999999996</v>
      </c>
      <c r="AK146" s="16">
        <f t="shared" si="44"/>
        <v>0.51729999999999998</v>
      </c>
      <c r="AL146" s="16" t="str">
        <f t="shared" si="45"/>
        <v>2B</v>
      </c>
      <c r="AM146" s="16">
        <f t="shared" si="46"/>
        <v>0.52200000000000002</v>
      </c>
      <c r="AN146" s="16">
        <f t="shared" si="47"/>
        <v>0.53100000000000003</v>
      </c>
      <c r="AO146" s="16">
        <f t="shared" si="48"/>
        <v>0.53839999999999999</v>
      </c>
      <c r="AP146" s="16">
        <f t="shared" si="49"/>
        <v>0.54320000000000002</v>
      </c>
      <c r="AQ146" s="16">
        <f t="shared" si="50"/>
        <v>0.5625</v>
      </c>
      <c r="AV146" s="17"/>
      <c r="AW146" s="77"/>
    </row>
    <row r="147" spans="3:49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1"/>
        <v>9⁄16–28</v>
      </c>
      <c r="U147" s="16" t="str">
        <f t="shared" si="51"/>
        <v>UN</v>
      </c>
      <c r="W147" s="16" t="str">
        <f t="shared" si="35"/>
        <v>9⁄16–28</v>
      </c>
      <c r="X147" s="16" t="str">
        <f>VLOOKUP(LEFT(Table6914[[#This Row],[Column1]],FIND("–",Table6914[[#This Row],[Column1]])-1),Lookups[],2,0)</f>
        <v>9/16</v>
      </c>
      <c r="Y147" s="16" t="str">
        <f>RIGHT(Table6914[[#This Row],[Column1]],LEN(Table6914[[#This Row],[Column1]])-FIND("–",Table6914[[#This Row],[Column1]]))</f>
        <v>28</v>
      </c>
      <c r="Z147" s="78">
        <f>VLOOKUP(LEFT(Table6914[[#This Row],[Column1]],FIND("–",Table6914[[#This Row],[Column1]])-1),Lookups[],4,0)</f>
        <v>0.5625</v>
      </c>
      <c r="AA147" s="16" t="str">
        <f t="shared" si="36"/>
        <v>UN</v>
      </c>
      <c r="AB147" s="16" t="str">
        <f t="shared" si="37"/>
        <v>2A</v>
      </c>
      <c r="AC147" s="16" t="str">
        <f>CONCATENATE(Table6914[[#This Row],[Fraction]],"-",Table6914[[#This Row],[Pitch]]," ",Table6914[[#This Row],[Series]]," ",Table6914[[#This Row],[ClassA]])</f>
        <v>9/16-28 UN 2A</v>
      </c>
      <c r="AD147" s="16" t="str">
        <f>CONCATENATE(TEXT(Table6914[[#This Row],[Decimal]],".000"),"-",Table6914[[#This Row],[Pitch]]," ",Table6914[[#This Row],[Series]]," ",Table6914[[#This Row],[ClassA]])</f>
        <v>.563-28 UN 2A</v>
      </c>
      <c r="AE147" s="16">
        <f t="shared" si="38"/>
        <v>1.1000000000000001E-3</v>
      </c>
      <c r="AF147" s="16">
        <f t="shared" si="39"/>
        <v>0.56140000000000001</v>
      </c>
      <c r="AG147" s="16">
        <f t="shared" si="40"/>
        <v>0.55489999999999995</v>
      </c>
      <c r="AH147" s="16" t="str">
        <f t="shared" si="41"/>
        <v>—</v>
      </c>
      <c r="AI147" s="16">
        <f t="shared" si="42"/>
        <v>0.53820000000000001</v>
      </c>
      <c r="AJ147" s="16">
        <f t="shared" si="43"/>
        <v>0.53449999999999998</v>
      </c>
      <c r="AK147" s="16">
        <f t="shared" si="44"/>
        <v>0.51880000000000004</v>
      </c>
      <c r="AL147" s="16" t="str">
        <f t="shared" si="45"/>
        <v>2B</v>
      </c>
      <c r="AM147" s="16">
        <f t="shared" si="46"/>
        <v>0.52400000000000002</v>
      </c>
      <c r="AN147" s="16">
        <f t="shared" si="47"/>
        <v>0.53200000000000003</v>
      </c>
      <c r="AO147" s="16">
        <f t="shared" si="48"/>
        <v>0.5393</v>
      </c>
      <c r="AP147" s="16">
        <f t="shared" si="49"/>
        <v>0.54410000000000003</v>
      </c>
      <c r="AQ147" s="16">
        <f t="shared" si="50"/>
        <v>0.5625</v>
      </c>
      <c r="AV147" s="17"/>
      <c r="AW147" s="77"/>
    </row>
    <row r="148" spans="3:49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1"/>
        <v>0</v>
      </c>
      <c r="U148" s="16">
        <f t="shared" si="51"/>
        <v>0</v>
      </c>
      <c r="W148" s="16" t="str">
        <f t="shared" si="35"/>
        <v>9⁄16–28</v>
      </c>
      <c r="X148" s="16" t="str">
        <f>VLOOKUP(LEFT(Table6914[[#This Row],[Column1]],FIND("–",Table6914[[#This Row],[Column1]])-1),Lookups[],2,0)</f>
        <v>9/16</v>
      </c>
      <c r="Y148" s="16" t="str">
        <f>RIGHT(Table6914[[#This Row],[Column1]],LEN(Table6914[[#This Row],[Column1]])-FIND("–",Table6914[[#This Row],[Column1]]))</f>
        <v>28</v>
      </c>
      <c r="Z148" s="78">
        <f>VLOOKUP(LEFT(Table6914[[#This Row],[Column1]],FIND("–",Table6914[[#This Row],[Column1]])-1),Lookups[],4,0)</f>
        <v>0.5625</v>
      </c>
      <c r="AA148" s="16" t="str">
        <f t="shared" si="36"/>
        <v>UN</v>
      </c>
      <c r="AB148" s="16" t="str">
        <f t="shared" si="37"/>
        <v>3A</v>
      </c>
      <c r="AC148" s="16" t="str">
        <f>CONCATENATE(Table6914[[#This Row],[Fraction]],"-",Table6914[[#This Row],[Pitch]]," ",Table6914[[#This Row],[Series]]," ",Table6914[[#This Row],[ClassA]])</f>
        <v>9/16-28 UN 3A</v>
      </c>
      <c r="AD148" s="16" t="str">
        <f>CONCATENATE(TEXT(Table6914[[#This Row],[Decimal]],".000"),"-",Table6914[[#This Row],[Pitch]]," ",Table6914[[#This Row],[Series]]," ",Table6914[[#This Row],[ClassA]])</f>
        <v>.563-28 UN 3A</v>
      </c>
      <c r="AE148" s="16">
        <f t="shared" si="38"/>
        <v>0</v>
      </c>
      <c r="AF148" s="16">
        <f t="shared" si="39"/>
        <v>0.5625</v>
      </c>
      <c r="AG148" s="16">
        <f t="shared" si="40"/>
        <v>0.55600000000000005</v>
      </c>
      <c r="AH148" s="16" t="str">
        <f t="shared" si="41"/>
        <v>—</v>
      </c>
      <c r="AI148" s="16">
        <f t="shared" si="42"/>
        <v>0.5393</v>
      </c>
      <c r="AJ148" s="16">
        <f t="shared" si="43"/>
        <v>0.53649999999999998</v>
      </c>
      <c r="AK148" s="16">
        <f t="shared" si="44"/>
        <v>0.51990000000000003</v>
      </c>
      <c r="AL148" s="16" t="str">
        <f t="shared" si="45"/>
        <v>3B</v>
      </c>
      <c r="AM148" s="16">
        <f t="shared" si="46"/>
        <v>0.52400000000000002</v>
      </c>
      <c r="AN148" s="16">
        <f t="shared" si="47"/>
        <v>0.53010000000000002</v>
      </c>
      <c r="AO148" s="16">
        <f t="shared" si="48"/>
        <v>0.5393</v>
      </c>
      <c r="AP148" s="16">
        <f t="shared" si="49"/>
        <v>0.54290000000000005</v>
      </c>
      <c r="AQ148" s="16">
        <f t="shared" si="50"/>
        <v>0.5625</v>
      </c>
      <c r="AV148" s="17"/>
      <c r="AW148" s="77"/>
    </row>
    <row r="149" spans="3:49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1"/>
        <v>9⁄16–32</v>
      </c>
      <c r="U149" s="16" t="str">
        <f t="shared" si="51"/>
        <v>UN</v>
      </c>
      <c r="W149" s="16" t="str">
        <f t="shared" si="35"/>
        <v>9⁄16–32</v>
      </c>
      <c r="X149" s="16" t="str">
        <f>VLOOKUP(LEFT(Table6914[[#This Row],[Column1]],FIND("–",Table6914[[#This Row],[Column1]])-1),Lookups[],2,0)</f>
        <v>9/16</v>
      </c>
      <c r="Y149" s="16" t="str">
        <f>RIGHT(Table6914[[#This Row],[Column1]],LEN(Table6914[[#This Row],[Column1]])-FIND("–",Table6914[[#This Row],[Column1]]))</f>
        <v>32</v>
      </c>
      <c r="Z149" s="78">
        <f>VLOOKUP(LEFT(Table6914[[#This Row],[Column1]],FIND("–",Table6914[[#This Row],[Column1]])-1),Lookups[],4,0)</f>
        <v>0.5625</v>
      </c>
      <c r="AA149" s="16" t="str">
        <f t="shared" si="36"/>
        <v>UN</v>
      </c>
      <c r="AB149" s="16" t="str">
        <f t="shared" si="37"/>
        <v>2A</v>
      </c>
      <c r="AC149" s="16" t="str">
        <f>CONCATENATE(Table6914[[#This Row],[Fraction]],"-",Table6914[[#This Row],[Pitch]]," ",Table6914[[#This Row],[Series]]," ",Table6914[[#This Row],[ClassA]])</f>
        <v>9/16-32 UN 2A</v>
      </c>
      <c r="AD149" s="16" t="str">
        <f>CONCATENATE(TEXT(Table6914[[#This Row],[Decimal]],".000"),"-",Table6914[[#This Row],[Pitch]]," ",Table6914[[#This Row],[Series]]," ",Table6914[[#This Row],[ClassA]])</f>
        <v>.563-32 UN 2A</v>
      </c>
      <c r="AE149" s="16">
        <f t="shared" si="38"/>
        <v>1E-3</v>
      </c>
      <c r="AF149" s="16">
        <f t="shared" si="39"/>
        <v>0.5615</v>
      </c>
      <c r="AG149" s="16">
        <f t="shared" si="40"/>
        <v>0.55549999999999999</v>
      </c>
      <c r="AH149" s="16" t="str">
        <f t="shared" si="41"/>
        <v>—</v>
      </c>
      <c r="AI149" s="16">
        <f t="shared" si="42"/>
        <v>0.54120000000000001</v>
      </c>
      <c r="AJ149" s="16">
        <f t="shared" si="43"/>
        <v>0.53769999999999996</v>
      </c>
      <c r="AK149" s="16">
        <f t="shared" si="44"/>
        <v>0.52429999999999999</v>
      </c>
      <c r="AL149" s="16" t="str">
        <f t="shared" si="45"/>
        <v>2B</v>
      </c>
      <c r="AM149" s="16">
        <f t="shared" si="46"/>
        <v>0.52900000000000003</v>
      </c>
      <c r="AN149" s="16">
        <f t="shared" si="47"/>
        <v>0.53600000000000003</v>
      </c>
      <c r="AO149" s="16">
        <f t="shared" si="48"/>
        <v>0.54220000000000002</v>
      </c>
      <c r="AP149" s="16">
        <f t="shared" si="49"/>
        <v>0.54669999999999996</v>
      </c>
      <c r="AQ149" s="16">
        <f t="shared" si="50"/>
        <v>0.5625</v>
      </c>
      <c r="AV149" s="17"/>
      <c r="AW149" s="77"/>
    </row>
    <row r="150" spans="3:49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1"/>
        <v>0</v>
      </c>
      <c r="U150" s="16">
        <f t="shared" si="51"/>
        <v>0</v>
      </c>
      <c r="W150" s="16" t="str">
        <f t="shared" si="35"/>
        <v>9⁄16–32</v>
      </c>
      <c r="X150" s="16" t="str">
        <f>VLOOKUP(LEFT(Table6914[[#This Row],[Column1]],FIND("–",Table6914[[#This Row],[Column1]])-1),Lookups[],2,0)</f>
        <v>9/16</v>
      </c>
      <c r="Y150" s="16" t="str">
        <f>RIGHT(Table6914[[#This Row],[Column1]],LEN(Table6914[[#This Row],[Column1]])-FIND("–",Table6914[[#This Row],[Column1]]))</f>
        <v>32</v>
      </c>
      <c r="Z150" s="78">
        <f>VLOOKUP(LEFT(Table6914[[#This Row],[Column1]],FIND("–",Table6914[[#This Row],[Column1]])-1),Lookups[],4,0)</f>
        <v>0.5625</v>
      </c>
      <c r="AA150" s="16" t="str">
        <f t="shared" si="36"/>
        <v>UN</v>
      </c>
      <c r="AB150" s="16" t="str">
        <f t="shared" si="37"/>
        <v>3A</v>
      </c>
      <c r="AC150" s="16" t="str">
        <f>CONCATENATE(Table6914[[#This Row],[Fraction]],"-",Table6914[[#This Row],[Pitch]]," ",Table6914[[#This Row],[Series]]," ",Table6914[[#This Row],[ClassA]])</f>
        <v>9/16-32 UN 3A</v>
      </c>
      <c r="AD150" s="16" t="str">
        <f>CONCATENATE(TEXT(Table6914[[#This Row],[Decimal]],".000"),"-",Table6914[[#This Row],[Pitch]]," ",Table6914[[#This Row],[Series]]," ",Table6914[[#This Row],[ClassA]])</f>
        <v>.563-32 UN 3A</v>
      </c>
      <c r="AE150" s="16">
        <f t="shared" si="38"/>
        <v>0</v>
      </c>
      <c r="AF150" s="16">
        <f t="shared" si="39"/>
        <v>0.5625</v>
      </c>
      <c r="AG150" s="16">
        <f t="shared" si="40"/>
        <v>0.55649999999999999</v>
      </c>
      <c r="AH150" s="16" t="str">
        <f t="shared" si="41"/>
        <v>—</v>
      </c>
      <c r="AI150" s="16">
        <f t="shared" si="42"/>
        <v>0.54220000000000002</v>
      </c>
      <c r="AJ150" s="16">
        <f t="shared" si="43"/>
        <v>0.53959999999999997</v>
      </c>
      <c r="AK150" s="16">
        <f t="shared" si="44"/>
        <v>0.52529999999999999</v>
      </c>
      <c r="AL150" s="16" t="str">
        <f t="shared" si="45"/>
        <v>3B</v>
      </c>
      <c r="AM150" s="16">
        <f t="shared" si="46"/>
        <v>0.52900000000000003</v>
      </c>
      <c r="AN150" s="16">
        <f t="shared" si="47"/>
        <v>0.53439999999999999</v>
      </c>
      <c r="AO150" s="16">
        <f t="shared" si="48"/>
        <v>0.54220000000000002</v>
      </c>
      <c r="AP150" s="16">
        <f t="shared" si="49"/>
        <v>0.54559999999999997</v>
      </c>
      <c r="AQ150" s="16">
        <f t="shared" si="50"/>
        <v>0.5625</v>
      </c>
      <c r="AV150" s="17"/>
      <c r="AW150" s="77"/>
    </row>
    <row r="151" spans="3:49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1"/>
        <v>5⁄8–11</v>
      </c>
      <c r="U151" s="16" t="str">
        <f t="shared" si="51"/>
        <v>UNC</v>
      </c>
      <c r="W151" s="16" t="str">
        <f t="shared" si="35"/>
        <v>5⁄8–11</v>
      </c>
      <c r="X151" s="16" t="str">
        <f>VLOOKUP(LEFT(Table6914[[#This Row],[Column1]],FIND("–",Table6914[[#This Row],[Column1]])-1),Lookups[],2,0)</f>
        <v>5/8</v>
      </c>
      <c r="Y151" s="16" t="str">
        <f>RIGHT(Table6914[[#This Row],[Column1]],LEN(Table6914[[#This Row],[Column1]])-FIND("–",Table6914[[#This Row],[Column1]]))</f>
        <v>11</v>
      </c>
      <c r="Z151" s="78">
        <f>VLOOKUP(LEFT(Table6914[[#This Row],[Column1]],FIND("–",Table6914[[#This Row],[Column1]])-1),Lookups[],4,0)</f>
        <v>0.625</v>
      </c>
      <c r="AA151" s="16" t="str">
        <f t="shared" si="36"/>
        <v>UNC</v>
      </c>
      <c r="AB151" s="16" t="str">
        <f t="shared" si="37"/>
        <v>1A</v>
      </c>
      <c r="AC151" s="16" t="str">
        <f>CONCATENATE(Table6914[[#This Row],[Fraction]],"-",Table6914[[#This Row],[Pitch]]," ",Table6914[[#This Row],[Series]]," ",Table6914[[#This Row],[ClassA]])</f>
        <v>5/8-11 UNC 1A</v>
      </c>
      <c r="AD151" s="16" t="str">
        <f>CONCATENATE(TEXT(Table6914[[#This Row],[Decimal]],".000"),"-",Table6914[[#This Row],[Pitch]]," ",Table6914[[#This Row],[Series]]," ",Table6914[[#This Row],[ClassA]])</f>
        <v>.625-11 UNC 1A</v>
      </c>
      <c r="AE151" s="16">
        <f t="shared" si="38"/>
        <v>1.6000000000000001E-3</v>
      </c>
      <c r="AF151" s="16">
        <f t="shared" si="39"/>
        <v>0.62339999999999995</v>
      </c>
      <c r="AG151" s="16">
        <f t="shared" si="40"/>
        <v>0.60519999999999996</v>
      </c>
      <c r="AH151" s="16" t="str">
        <f t="shared" si="41"/>
        <v>—</v>
      </c>
      <c r="AI151" s="16">
        <f t="shared" si="42"/>
        <v>0.56440000000000001</v>
      </c>
      <c r="AJ151" s="16">
        <f t="shared" si="43"/>
        <v>0.55610000000000004</v>
      </c>
      <c r="AK151" s="16">
        <f t="shared" si="44"/>
        <v>0.51519999999999999</v>
      </c>
      <c r="AL151" s="16" t="str">
        <f t="shared" si="45"/>
        <v>1B</v>
      </c>
      <c r="AM151" s="16">
        <f t="shared" si="46"/>
        <v>0.52700000000000002</v>
      </c>
      <c r="AN151" s="16">
        <f t="shared" si="47"/>
        <v>0.54600000000000004</v>
      </c>
      <c r="AO151" s="16">
        <f t="shared" si="48"/>
        <v>0.56599999999999995</v>
      </c>
      <c r="AP151" s="16">
        <f t="shared" si="49"/>
        <v>0.57669999999999999</v>
      </c>
      <c r="AQ151" s="16">
        <f t="shared" si="50"/>
        <v>0.625</v>
      </c>
      <c r="AV151" s="17"/>
      <c r="AW151" s="77"/>
    </row>
    <row r="152" spans="3:49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1"/>
        <v>0</v>
      </c>
      <c r="U152" s="16">
        <f t="shared" si="51"/>
        <v>0</v>
      </c>
      <c r="W152" s="16" t="str">
        <f t="shared" si="35"/>
        <v>5⁄8–11</v>
      </c>
      <c r="X152" s="16" t="str">
        <f>VLOOKUP(LEFT(Table6914[[#This Row],[Column1]],FIND("–",Table6914[[#This Row],[Column1]])-1),Lookups[],2,0)</f>
        <v>5/8</v>
      </c>
      <c r="Y152" s="16" t="str">
        <f>RIGHT(Table6914[[#This Row],[Column1]],LEN(Table6914[[#This Row],[Column1]])-FIND("–",Table6914[[#This Row],[Column1]]))</f>
        <v>11</v>
      </c>
      <c r="Z152" s="78">
        <f>VLOOKUP(LEFT(Table6914[[#This Row],[Column1]],FIND("–",Table6914[[#This Row],[Column1]])-1),Lookups[],4,0)</f>
        <v>0.625</v>
      </c>
      <c r="AA152" s="16" t="str">
        <f t="shared" si="36"/>
        <v>UNC</v>
      </c>
      <c r="AB152" s="16" t="str">
        <f t="shared" si="37"/>
        <v>2A</v>
      </c>
      <c r="AC152" s="16" t="str">
        <f>CONCATENATE(Table6914[[#This Row],[Fraction]],"-",Table6914[[#This Row],[Pitch]]," ",Table6914[[#This Row],[Series]]," ",Table6914[[#This Row],[ClassA]])</f>
        <v>5/8-11 UNC 2A</v>
      </c>
      <c r="AD152" s="16" t="str">
        <f>CONCATENATE(TEXT(Table6914[[#This Row],[Decimal]],".000"),"-",Table6914[[#This Row],[Pitch]]," ",Table6914[[#This Row],[Series]]," ",Table6914[[#This Row],[ClassA]])</f>
        <v>.625-11 UNC 2A</v>
      </c>
      <c r="AE152" s="16">
        <f t="shared" si="38"/>
        <v>1.6000000000000001E-3</v>
      </c>
      <c r="AF152" s="16">
        <f t="shared" si="39"/>
        <v>0.62339999999999995</v>
      </c>
      <c r="AG152" s="16">
        <f t="shared" si="40"/>
        <v>0.61129999999999995</v>
      </c>
      <c r="AH152" s="16">
        <f t="shared" si="41"/>
        <v>0.60519999999999996</v>
      </c>
      <c r="AI152" s="16">
        <f t="shared" si="42"/>
        <v>0.56440000000000001</v>
      </c>
      <c r="AJ152" s="16">
        <f t="shared" si="43"/>
        <v>0.55889999999999995</v>
      </c>
      <c r="AK152" s="16">
        <f t="shared" si="44"/>
        <v>0.51519999999999999</v>
      </c>
      <c r="AL152" s="16" t="str">
        <f t="shared" si="45"/>
        <v>2B</v>
      </c>
      <c r="AM152" s="16">
        <f t="shared" si="46"/>
        <v>0.52700000000000002</v>
      </c>
      <c r="AN152" s="16">
        <f t="shared" si="47"/>
        <v>0.54600000000000004</v>
      </c>
      <c r="AO152" s="16">
        <f t="shared" si="48"/>
        <v>0.56599999999999995</v>
      </c>
      <c r="AP152" s="16">
        <f t="shared" si="49"/>
        <v>0.57320000000000004</v>
      </c>
      <c r="AQ152" s="16">
        <f t="shared" si="50"/>
        <v>0.625</v>
      </c>
      <c r="AV152" s="17"/>
      <c r="AW152" s="77"/>
    </row>
    <row r="153" spans="3:49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1"/>
        <v>0</v>
      </c>
      <c r="U153" s="16">
        <f t="shared" si="51"/>
        <v>0</v>
      </c>
      <c r="W153" s="16" t="str">
        <f t="shared" si="35"/>
        <v>5⁄8–11</v>
      </c>
      <c r="X153" s="16" t="str">
        <f>VLOOKUP(LEFT(Table6914[[#This Row],[Column1]],FIND("–",Table6914[[#This Row],[Column1]])-1),Lookups[],2,0)</f>
        <v>5/8</v>
      </c>
      <c r="Y153" s="16" t="str">
        <f>RIGHT(Table6914[[#This Row],[Column1]],LEN(Table6914[[#This Row],[Column1]])-FIND("–",Table6914[[#This Row],[Column1]]))</f>
        <v>11</v>
      </c>
      <c r="Z153" s="78">
        <f>VLOOKUP(LEFT(Table6914[[#This Row],[Column1]],FIND("–",Table6914[[#This Row],[Column1]])-1),Lookups[],4,0)</f>
        <v>0.625</v>
      </c>
      <c r="AA153" s="16" t="str">
        <f t="shared" si="36"/>
        <v>UNC</v>
      </c>
      <c r="AB153" s="16" t="str">
        <f t="shared" si="37"/>
        <v>3A</v>
      </c>
      <c r="AC153" s="16" t="str">
        <f>CONCATENATE(Table6914[[#This Row],[Fraction]],"-",Table6914[[#This Row],[Pitch]]," ",Table6914[[#This Row],[Series]]," ",Table6914[[#This Row],[ClassA]])</f>
        <v>5/8-11 UNC 3A</v>
      </c>
      <c r="AD153" s="16" t="str">
        <f>CONCATENATE(TEXT(Table6914[[#This Row],[Decimal]],".000"),"-",Table6914[[#This Row],[Pitch]]," ",Table6914[[#This Row],[Series]]," ",Table6914[[#This Row],[ClassA]])</f>
        <v>.625-11 UNC 3A</v>
      </c>
      <c r="AE153" s="16">
        <f t="shared" si="38"/>
        <v>0</v>
      </c>
      <c r="AF153" s="16">
        <f t="shared" si="39"/>
        <v>0.625</v>
      </c>
      <c r="AG153" s="16">
        <f t="shared" si="40"/>
        <v>0.6129</v>
      </c>
      <c r="AH153" s="16" t="str">
        <f t="shared" si="41"/>
        <v>—</v>
      </c>
      <c r="AI153" s="16">
        <f t="shared" si="42"/>
        <v>0.56599999999999995</v>
      </c>
      <c r="AJ153" s="16">
        <f t="shared" si="43"/>
        <v>0.56189999999999996</v>
      </c>
      <c r="AK153" s="16">
        <f t="shared" si="44"/>
        <v>0.51680000000000004</v>
      </c>
      <c r="AL153" s="16" t="str">
        <f t="shared" si="45"/>
        <v>3B</v>
      </c>
      <c r="AM153" s="16">
        <f t="shared" si="46"/>
        <v>0.52700000000000002</v>
      </c>
      <c r="AN153" s="16">
        <f t="shared" si="47"/>
        <v>0.53910000000000002</v>
      </c>
      <c r="AO153" s="16">
        <f t="shared" si="48"/>
        <v>0.56599999999999995</v>
      </c>
      <c r="AP153" s="16">
        <f t="shared" si="49"/>
        <v>0.57140000000000002</v>
      </c>
      <c r="AQ153" s="16">
        <f t="shared" si="50"/>
        <v>0.625</v>
      </c>
      <c r="AV153" s="17"/>
      <c r="AW153" s="77"/>
    </row>
    <row r="154" spans="3:49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1"/>
        <v>5⁄8–12</v>
      </c>
      <c r="U154" s="16" t="str">
        <f t="shared" si="51"/>
        <v>UN</v>
      </c>
      <c r="W154" s="16" t="str">
        <f t="shared" si="35"/>
        <v>5⁄8–12</v>
      </c>
      <c r="X154" s="16" t="str">
        <f>VLOOKUP(LEFT(Table6914[[#This Row],[Column1]],FIND("–",Table6914[[#This Row],[Column1]])-1),Lookups[],2,0)</f>
        <v>5/8</v>
      </c>
      <c r="Y154" s="16" t="str">
        <f>RIGHT(Table6914[[#This Row],[Column1]],LEN(Table6914[[#This Row],[Column1]])-FIND("–",Table6914[[#This Row],[Column1]]))</f>
        <v>12</v>
      </c>
      <c r="Z154" s="78">
        <f>VLOOKUP(LEFT(Table6914[[#This Row],[Column1]],FIND("–",Table6914[[#This Row],[Column1]])-1),Lookups[],4,0)</f>
        <v>0.625</v>
      </c>
      <c r="AA154" s="16" t="str">
        <f t="shared" si="36"/>
        <v>UN</v>
      </c>
      <c r="AB154" s="16" t="str">
        <f t="shared" si="37"/>
        <v>2A</v>
      </c>
      <c r="AC154" s="16" t="str">
        <f>CONCATENATE(Table6914[[#This Row],[Fraction]],"-",Table6914[[#This Row],[Pitch]]," ",Table6914[[#This Row],[Series]]," ",Table6914[[#This Row],[ClassA]])</f>
        <v>5/8-12 UN 2A</v>
      </c>
      <c r="AD154" s="16" t="str">
        <f>CONCATENATE(TEXT(Table6914[[#This Row],[Decimal]],".000"),"-",Table6914[[#This Row],[Pitch]]," ",Table6914[[#This Row],[Series]]," ",Table6914[[#This Row],[ClassA]])</f>
        <v>.625-12 UN 2A</v>
      </c>
      <c r="AE154" s="16">
        <f t="shared" si="38"/>
        <v>1.6000000000000001E-3</v>
      </c>
      <c r="AF154" s="16">
        <f t="shared" si="39"/>
        <v>0.62339999999999995</v>
      </c>
      <c r="AG154" s="16">
        <f t="shared" si="40"/>
        <v>0.61199999999999999</v>
      </c>
      <c r="AH154" s="16" t="str">
        <f t="shared" si="41"/>
        <v>—</v>
      </c>
      <c r="AI154" s="16">
        <f t="shared" si="42"/>
        <v>0.56930000000000003</v>
      </c>
      <c r="AJ154" s="16">
        <f t="shared" si="43"/>
        <v>0.56389999999999996</v>
      </c>
      <c r="AK154" s="16">
        <f t="shared" si="44"/>
        <v>0.5242</v>
      </c>
      <c r="AL154" s="16" t="str">
        <f t="shared" si="45"/>
        <v>2B</v>
      </c>
      <c r="AM154" s="16">
        <f t="shared" si="46"/>
        <v>0.53500000000000003</v>
      </c>
      <c r="AN154" s="16">
        <f t="shared" si="47"/>
        <v>0.55300000000000005</v>
      </c>
      <c r="AO154" s="16">
        <f t="shared" si="48"/>
        <v>0.57089999999999996</v>
      </c>
      <c r="AP154" s="16">
        <f t="shared" si="49"/>
        <v>0.57799999999999996</v>
      </c>
      <c r="AQ154" s="16">
        <f t="shared" si="50"/>
        <v>0.625</v>
      </c>
      <c r="AV154" s="17"/>
      <c r="AW154" s="77"/>
    </row>
    <row r="155" spans="3:49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si="51"/>
        <v>0</v>
      </c>
      <c r="U155" s="16">
        <f t="shared" si="51"/>
        <v>0</v>
      </c>
      <c r="W155" s="16" t="str">
        <f t="shared" si="35"/>
        <v>5⁄8–12</v>
      </c>
      <c r="X155" s="16" t="str">
        <f>VLOOKUP(LEFT(Table6914[[#This Row],[Column1]],FIND("–",Table6914[[#This Row],[Column1]])-1),Lookups[],2,0)</f>
        <v>5/8</v>
      </c>
      <c r="Y155" s="16" t="str">
        <f>RIGHT(Table6914[[#This Row],[Column1]],LEN(Table6914[[#This Row],[Column1]])-FIND("–",Table6914[[#This Row],[Column1]]))</f>
        <v>12</v>
      </c>
      <c r="Z155" s="78">
        <f>VLOOKUP(LEFT(Table6914[[#This Row],[Column1]],FIND("–",Table6914[[#This Row],[Column1]])-1),Lookups[],4,0)</f>
        <v>0.625</v>
      </c>
      <c r="AA155" s="16" t="str">
        <f t="shared" si="36"/>
        <v>UN</v>
      </c>
      <c r="AB155" s="16" t="str">
        <f t="shared" si="37"/>
        <v>3A</v>
      </c>
      <c r="AC155" s="16" t="str">
        <f>CONCATENATE(Table6914[[#This Row],[Fraction]],"-",Table6914[[#This Row],[Pitch]]," ",Table6914[[#This Row],[Series]]," ",Table6914[[#This Row],[ClassA]])</f>
        <v>5/8-12 UN 3A</v>
      </c>
      <c r="AD155" s="16" t="str">
        <f>CONCATENATE(TEXT(Table6914[[#This Row],[Decimal]],".000"),"-",Table6914[[#This Row],[Pitch]]," ",Table6914[[#This Row],[Series]]," ",Table6914[[#This Row],[ClassA]])</f>
        <v>.625-12 UN 3A</v>
      </c>
      <c r="AE155" s="16">
        <f t="shared" si="38"/>
        <v>0</v>
      </c>
      <c r="AF155" s="16">
        <f t="shared" si="39"/>
        <v>0.625</v>
      </c>
      <c r="AG155" s="16">
        <f t="shared" si="40"/>
        <v>0.61360000000000003</v>
      </c>
      <c r="AH155" s="16" t="str">
        <f t="shared" si="41"/>
        <v>—</v>
      </c>
      <c r="AI155" s="16">
        <f t="shared" si="42"/>
        <v>0.57089999999999996</v>
      </c>
      <c r="AJ155" s="16">
        <f t="shared" si="43"/>
        <v>0.56679999999999997</v>
      </c>
      <c r="AK155" s="16">
        <f t="shared" si="44"/>
        <v>0.52580000000000005</v>
      </c>
      <c r="AL155" s="16" t="str">
        <f t="shared" si="45"/>
        <v>3B</v>
      </c>
      <c r="AM155" s="16">
        <f t="shared" si="46"/>
        <v>0.53500000000000003</v>
      </c>
      <c r="AN155" s="16">
        <f t="shared" si="47"/>
        <v>0.54630000000000001</v>
      </c>
      <c r="AO155" s="16">
        <f t="shared" si="48"/>
        <v>0.57089999999999996</v>
      </c>
      <c r="AP155" s="16">
        <f t="shared" si="49"/>
        <v>0.57620000000000005</v>
      </c>
      <c r="AQ155" s="16">
        <f t="shared" si="50"/>
        <v>0.625</v>
      </c>
      <c r="AV155" s="17"/>
      <c r="AW155" s="77"/>
    </row>
    <row r="156" spans="3:49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51"/>
        <v>5⁄8–14</v>
      </c>
      <c r="U156" s="16" t="str">
        <f t="shared" si="51"/>
        <v>UNS</v>
      </c>
      <c r="W156" s="16" t="str">
        <f t="shared" si="35"/>
        <v>5⁄8–14</v>
      </c>
      <c r="X156" s="16" t="str">
        <f>VLOOKUP(LEFT(Table6914[[#This Row],[Column1]],FIND("–",Table6914[[#This Row],[Column1]])-1),Lookups[],2,0)</f>
        <v>5/8</v>
      </c>
      <c r="Y156" s="16" t="str">
        <f>RIGHT(Table6914[[#This Row],[Column1]],LEN(Table6914[[#This Row],[Column1]])-FIND("–",Table6914[[#This Row],[Column1]]))</f>
        <v>14</v>
      </c>
      <c r="Z156" s="78">
        <f>VLOOKUP(LEFT(Table6914[[#This Row],[Column1]],FIND("–",Table6914[[#This Row],[Column1]])-1),Lookups[],4,0)</f>
        <v>0.625</v>
      </c>
      <c r="AA156" s="16" t="str">
        <f t="shared" si="36"/>
        <v>UNS</v>
      </c>
      <c r="AB156" s="16" t="str">
        <f t="shared" si="37"/>
        <v>2A</v>
      </c>
      <c r="AC156" s="16" t="str">
        <f>CONCATENATE(Table6914[[#This Row],[Fraction]],"-",Table6914[[#This Row],[Pitch]]," ",Table6914[[#This Row],[Series]]," ",Table6914[[#This Row],[ClassA]])</f>
        <v>5/8-14 UNS 2A</v>
      </c>
      <c r="AD156" s="16" t="str">
        <f>CONCATENATE(TEXT(Table6914[[#This Row],[Decimal]],".000"),"-",Table6914[[#This Row],[Pitch]]," ",Table6914[[#This Row],[Series]]," ",Table6914[[#This Row],[ClassA]])</f>
        <v>.625-14 UNS 2A</v>
      </c>
      <c r="AE156" s="16">
        <f t="shared" si="38"/>
        <v>1.5E-3</v>
      </c>
      <c r="AF156" s="16">
        <f t="shared" si="39"/>
        <v>0.62350000000000005</v>
      </c>
      <c r="AG156" s="16">
        <f t="shared" si="40"/>
        <v>0.61319999999999997</v>
      </c>
      <c r="AH156" s="16" t="str">
        <f t="shared" si="41"/>
        <v>—</v>
      </c>
      <c r="AI156" s="16">
        <f t="shared" si="42"/>
        <v>0.57709999999999995</v>
      </c>
      <c r="AJ156" s="16">
        <f t="shared" si="43"/>
        <v>0.57199999999999995</v>
      </c>
      <c r="AK156" s="16">
        <f t="shared" si="44"/>
        <v>0.53849999999999998</v>
      </c>
      <c r="AL156" s="16" t="str">
        <f t="shared" si="45"/>
        <v>2B</v>
      </c>
      <c r="AM156" s="16">
        <f t="shared" si="46"/>
        <v>0.54800000000000004</v>
      </c>
      <c r="AN156" s="16">
        <f t="shared" si="47"/>
        <v>0.56399999999999995</v>
      </c>
      <c r="AO156" s="16">
        <f t="shared" si="48"/>
        <v>0.5786</v>
      </c>
      <c r="AP156" s="16">
        <f t="shared" si="49"/>
        <v>0.58520000000000005</v>
      </c>
      <c r="AQ156" s="16">
        <f t="shared" si="50"/>
        <v>0.625</v>
      </c>
      <c r="AV156" s="17"/>
      <c r="AW156" s="77"/>
    </row>
    <row r="157" spans="3:49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51"/>
        <v>5⁄8–16</v>
      </c>
      <c r="U157" s="16" t="str">
        <f t="shared" si="51"/>
        <v>UN</v>
      </c>
      <c r="W157" s="16" t="str">
        <f t="shared" si="35"/>
        <v>5⁄8–16</v>
      </c>
      <c r="X157" s="16" t="str">
        <f>VLOOKUP(LEFT(Table6914[[#This Row],[Column1]],FIND("–",Table6914[[#This Row],[Column1]])-1),Lookups[],2,0)</f>
        <v>5/8</v>
      </c>
      <c r="Y157" s="16" t="str">
        <f>RIGHT(Table6914[[#This Row],[Column1]],LEN(Table6914[[#This Row],[Column1]])-FIND("–",Table6914[[#This Row],[Column1]]))</f>
        <v>16</v>
      </c>
      <c r="Z157" s="78">
        <f>VLOOKUP(LEFT(Table6914[[#This Row],[Column1]],FIND("–",Table6914[[#This Row],[Column1]])-1),Lookups[],4,0)</f>
        <v>0.625</v>
      </c>
      <c r="AA157" s="16" t="str">
        <f t="shared" si="36"/>
        <v>UN</v>
      </c>
      <c r="AB157" s="16" t="str">
        <f t="shared" si="37"/>
        <v>2A</v>
      </c>
      <c r="AC157" s="16" t="str">
        <f>CONCATENATE(Table6914[[#This Row],[Fraction]],"-",Table6914[[#This Row],[Pitch]]," ",Table6914[[#This Row],[Series]]," ",Table6914[[#This Row],[ClassA]])</f>
        <v>5/8-16 UN 2A</v>
      </c>
      <c r="AD157" s="16" t="str">
        <f>CONCATENATE(TEXT(Table6914[[#This Row],[Decimal]],".000"),"-",Table6914[[#This Row],[Pitch]]," ",Table6914[[#This Row],[Series]]," ",Table6914[[#This Row],[ClassA]])</f>
        <v>.625-16 UN 2A</v>
      </c>
      <c r="AE157" s="16">
        <f t="shared" si="38"/>
        <v>1.4E-3</v>
      </c>
      <c r="AF157" s="16">
        <f t="shared" si="39"/>
        <v>0.62360000000000004</v>
      </c>
      <c r="AG157" s="16">
        <f t="shared" si="40"/>
        <v>0.61419999999999997</v>
      </c>
      <c r="AH157" s="16" t="str">
        <f t="shared" si="41"/>
        <v>—</v>
      </c>
      <c r="AI157" s="16">
        <f t="shared" si="42"/>
        <v>0.58299999999999996</v>
      </c>
      <c r="AJ157" s="16">
        <f t="shared" si="43"/>
        <v>0.57820000000000005</v>
      </c>
      <c r="AK157" s="16">
        <f t="shared" si="44"/>
        <v>0.54910000000000003</v>
      </c>
      <c r="AL157" s="16" t="str">
        <f t="shared" si="45"/>
        <v>2B</v>
      </c>
      <c r="AM157" s="16">
        <f t="shared" si="46"/>
        <v>0.55700000000000005</v>
      </c>
      <c r="AN157" s="16">
        <f t="shared" si="47"/>
        <v>0.57099999999999995</v>
      </c>
      <c r="AO157" s="16">
        <f t="shared" si="48"/>
        <v>0.58440000000000003</v>
      </c>
      <c r="AP157" s="16">
        <f t="shared" si="49"/>
        <v>0.59060000000000001</v>
      </c>
      <c r="AQ157" s="16">
        <f t="shared" si="50"/>
        <v>0.625</v>
      </c>
      <c r="AV157" s="17"/>
      <c r="AW157" s="77"/>
    </row>
    <row r="158" spans="3:49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51"/>
        <v>0</v>
      </c>
      <c r="U158" s="16">
        <f t="shared" si="51"/>
        <v>0</v>
      </c>
      <c r="W158" s="16" t="str">
        <f t="shared" si="35"/>
        <v>5⁄8–16</v>
      </c>
      <c r="X158" s="16" t="str">
        <f>VLOOKUP(LEFT(Table6914[[#This Row],[Column1]],FIND("–",Table6914[[#This Row],[Column1]])-1),Lookups[],2,0)</f>
        <v>5/8</v>
      </c>
      <c r="Y158" s="16" t="str">
        <f>RIGHT(Table6914[[#This Row],[Column1]],LEN(Table6914[[#This Row],[Column1]])-FIND("–",Table6914[[#This Row],[Column1]]))</f>
        <v>16</v>
      </c>
      <c r="Z158" s="78">
        <f>VLOOKUP(LEFT(Table6914[[#This Row],[Column1]],FIND("–",Table6914[[#This Row],[Column1]])-1),Lookups[],4,0)</f>
        <v>0.625</v>
      </c>
      <c r="AA158" s="16" t="str">
        <f t="shared" si="36"/>
        <v>UN</v>
      </c>
      <c r="AB158" s="16" t="str">
        <f t="shared" si="37"/>
        <v>3A</v>
      </c>
      <c r="AC158" s="16" t="str">
        <f>CONCATENATE(Table6914[[#This Row],[Fraction]],"-",Table6914[[#This Row],[Pitch]]," ",Table6914[[#This Row],[Series]]," ",Table6914[[#This Row],[ClassA]])</f>
        <v>5/8-16 UN 3A</v>
      </c>
      <c r="AD158" s="16" t="str">
        <f>CONCATENATE(TEXT(Table6914[[#This Row],[Decimal]],".000"),"-",Table6914[[#This Row],[Pitch]]," ",Table6914[[#This Row],[Series]]," ",Table6914[[#This Row],[ClassA]])</f>
        <v>.625-16 UN 3A</v>
      </c>
      <c r="AE158" s="16">
        <f t="shared" si="38"/>
        <v>0</v>
      </c>
      <c r="AF158" s="16">
        <f t="shared" si="39"/>
        <v>0.625</v>
      </c>
      <c r="AG158" s="16">
        <f t="shared" si="40"/>
        <v>0.61560000000000004</v>
      </c>
      <c r="AH158" s="16" t="str">
        <f t="shared" si="41"/>
        <v>—</v>
      </c>
      <c r="AI158" s="16">
        <f t="shared" si="42"/>
        <v>0.58440000000000003</v>
      </c>
      <c r="AJ158" s="16">
        <f t="shared" si="43"/>
        <v>0.58079999999999998</v>
      </c>
      <c r="AK158" s="16">
        <f t="shared" si="44"/>
        <v>0.55049999999999999</v>
      </c>
      <c r="AL158" s="16" t="str">
        <f t="shared" si="45"/>
        <v>3B</v>
      </c>
      <c r="AM158" s="16">
        <f t="shared" si="46"/>
        <v>0.55700000000000005</v>
      </c>
      <c r="AN158" s="16">
        <f t="shared" si="47"/>
        <v>0.56620000000000004</v>
      </c>
      <c r="AO158" s="16">
        <f t="shared" si="48"/>
        <v>0.58440000000000003</v>
      </c>
      <c r="AP158" s="16">
        <f t="shared" si="49"/>
        <v>0.58899999999999997</v>
      </c>
      <c r="AQ158" s="16">
        <f t="shared" si="50"/>
        <v>0.625</v>
      </c>
      <c r="AV158" s="17"/>
      <c r="AW158" s="77"/>
    </row>
    <row r="159" spans="3:49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51"/>
        <v>5⁄8–18</v>
      </c>
      <c r="U159" s="16" t="str">
        <f t="shared" si="51"/>
        <v>UNF</v>
      </c>
      <c r="W159" s="16" t="str">
        <f t="shared" si="35"/>
        <v>5⁄8–18</v>
      </c>
      <c r="X159" s="16" t="str">
        <f>VLOOKUP(LEFT(Table6914[[#This Row],[Column1]],FIND("–",Table6914[[#This Row],[Column1]])-1),Lookups[],2,0)</f>
        <v>5/8</v>
      </c>
      <c r="Y159" s="16" t="str">
        <f>RIGHT(Table6914[[#This Row],[Column1]],LEN(Table6914[[#This Row],[Column1]])-FIND("–",Table6914[[#This Row],[Column1]]))</f>
        <v>18</v>
      </c>
      <c r="Z159" s="78">
        <f>VLOOKUP(LEFT(Table6914[[#This Row],[Column1]],FIND("–",Table6914[[#This Row],[Column1]])-1),Lookups[],4,0)</f>
        <v>0.625</v>
      </c>
      <c r="AA159" s="16" t="str">
        <f t="shared" si="36"/>
        <v>UNF</v>
      </c>
      <c r="AB159" s="16" t="str">
        <f t="shared" si="37"/>
        <v>1A</v>
      </c>
      <c r="AC159" s="16" t="str">
        <f>CONCATENATE(Table6914[[#This Row],[Fraction]],"-",Table6914[[#This Row],[Pitch]]," ",Table6914[[#This Row],[Series]]," ",Table6914[[#This Row],[ClassA]])</f>
        <v>5/8-18 UNF 1A</v>
      </c>
      <c r="AD159" s="16" t="str">
        <f>CONCATENATE(TEXT(Table6914[[#This Row],[Decimal]],".000"),"-",Table6914[[#This Row],[Pitch]]," ",Table6914[[#This Row],[Series]]," ",Table6914[[#This Row],[ClassA]])</f>
        <v>.625-18 UNF 1A</v>
      </c>
      <c r="AE159" s="16">
        <f t="shared" si="38"/>
        <v>1.4E-3</v>
      </c>
      <c r="AF159" s="16">
        <f t="shared" si="39"/>
        <v>0.62360000000000004</v>
      </c>
      <c r="AG159" s="16">
        <f t="shared" si="40"/>
        <v>0.61050000000000004</v>
      </c>
      <c r="AH159" s="16" t="str">
        <f t="shared" si="41"/>
        <v>—</v>
      </c>
      <c r="AI159" s="16">
        <f t="shared" si="42"/>
        <v>0.58750000000000002</v>
      </c>
      <c r="AJ159" s="16">
        <f t="shared" si="43"/>
        <v>0.58050000000000002</v>
      </c>
      <c r="AK159" s="16">
        <f t="shared" si="44"/>
        <v>0.5575</v>
      </c>
      <c r="AL159" s="16" t="str">
        <f t="shared" si="45"/>
        <v>1B</v>
      </c>
      <c r="AM159" s="16">
        <f t="shared" si="46"/>
        <v>0.56499999999999995</v>
      </c>
      <c r="AN159" s="16">
        <f t="shared" si="47"/>
        <v>0.57799999999999996</v>
      </c>
      <c r="AO159" s="16">
        <f t="shared" si="48"/>
        <v>0.58889999999999998</v>
      </c>
      <c r="AP159" s="16">
        <f t="shared" si="49"/>
        <v>0.59799999999999998</v>
      </c>
      <c r="AQ159" s="16">
        <f t="shared" si="50"/>
        <v>0.625</v>
      </c>
      <c r="AV159" s="17"/>
      <c r="AW159" s="77"/>
    </row>
    <row r="160" spans="3:49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51"/>
        <v>0</v>
      </c>
      <c r="U160" s="16">
        <f t="shared" si="51"/>
        <v>0</v>
      </c>
      <c r="W160" s="16" t="str">
        <f t="shared" si="35"/>
        <v>5⁄8–18</v>
      </c>
      <c r="X160" s="16" t="str">
        <f>VLOOKUP(LEFT(Table6914[[#This Row],[Column1]],FIND("–",Table6914[[#This Row],[Column1]])-1),Lookups[],2,0)</f>
        <v>5/8</v>
      </c>
      <c r="Y160" s="16" t="str">
        <f>RIGHT(Table6914[[#This Row],[Column1]],LEN(Table6914[[#This Row],[Column1]])-FIND("–",Table6914[[#This Row],[Column1]]))</f>
        <v>18</v>
      </c>
      <c r="Z160" s="78">
        <f>VLOOKUP(LEFT(Table6914[[#This Row],[Column1]],FIND("–",Table6914[[#This Row],[Column1]])-1),Lookups[],4,0)</f>
        <v>0.625</v>
      </c>
      <c r="AA160" s="16" t="str">
        <f t="shared" si="36"/>
        <v>UNF</v>
      </c>
      <c r="AB160" s="16" t="str">
        <f t="shared" si="37"/>
        <v>2A</v>
      </c>
      <c r="AC160" s="16" t="str">
        <f>CONCATENATE(Table6914[[#This Row],[Fraction]],"-",Table6914[[#This Row],[Pitch]]," ",Table6914[[#This Row],[Series]]," ",Table6914[[#This Row],[ClassA]])</f>
        <v>5/8-18 UNF 2A</v>
      </c>
      <c r="AD160" s="16" t="str">
        <f>CONCATENATE(TEXT(Table6914[[#This Row],[Decimal]],".000"),"-",Table6914[[#This Row],[Pitch]]," ",Table6914[[#This Row],[Series]]," ",Table6914[[#This Row],[ClassA]])</f>
        <v>.625-18 UNF 2A</v>
      </c>
      <c r="AE160" s="16">
        <f t="shared" si="38"/>
        <v>1.4E-3</v>
      </c>
      <c r="AF160" s="16">
        <f t="shared" si="39"/>
        <v>0.62360000000000004</v>
      </c>
      <c r="AG160" s="16">
        <f t="shared" si="40"/>
        <v>0.6149</v>
      </c>
      <c r="AH160" s="16" t="str">
        <f t="shared" si="41"/>
        <v>—</v>
      </c>
      <c r="AI160" s="16">
        <f t="shared" si="42"/>
        <v>0.58750000000000002</v>
      </c>
      <c r="AJ160" s="16">
        <f t="shared" si="43"/>
        <v>0.58279999999999998</v>
      </c>
      <c r="AK160" s="16">
        <f t="shared" si="44"/>
        <v>0.5575</v>
      </c>
      <c r="AL160" s="16" t="str">
        <f t="shared" si="45"/>
        <v>2B</v>
      </c>
      <c r="AM160" s="16">
        <f t="shared" si="46"/>
        <v>0.56499999999999995</v>
      </c>
      <c r="AN160" s="16">
        <f t="shared" si="47"/>
        <v>0.57799999999999996</v>
      </c>
      <c r="AO160" s="16">
        <f t="shared" si="48"/>
        <v>0.58889999999999998</v>
      </c>
      <c r="AP160" s="16">
        <f t="shared" si="49"/>
        <v>0.59489999999999998</v>
      </c>
      <c r="AQ160" s="16">
        <f t="shared" si="50"/>
        <v>0.625</v>
      </c>
      <c r="AV160" s="17"/>
      <c r="AW160" s="77"/>
    </row>
    <row r="161" spans="3:49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51"/>
        <v>0</v>
      </c>
      <c r="U161" s="16">
        <f t="shared" si="51"/>
        <v>0</v>
      </c>
      <c r="W161" s="16" t="str">
        <f t="shared" si="35"/>
        <v>5⁄8–18</v>
      </c>
      <c r="X161" s="16" t="str">
        <f>VLOOKUP(LEFT(Table6914[[#This Row],[Column1]],FIND("–",Table6914[[#This Row],[Column1]])-1),Lookups[],2,0)</f>
        <v>5/8</v>
      </c>
      <c r="Y161" s="16" t="str">
        <f>RIGHT(Table6914[[#This Row],[Column1]],LEN(Table6914[[#This Row],[Column1]])-FIND("–",Table6914[[#This Row],[Column1]]))</f>
        <v>18</v>
      </c>
      <c r="Z161" s="78">
        <f>VLOOKUP(LEFT(Table6914[[#This Row],[Column1]],FIND("–",Table6914[[#This Row],[Column1]])-1),Lookups[],4,0)</f>
        <v>0.625</v>
      </c>
      <c r="AA161" s="16" t="str">
        <f t="shared" si="36"/>
        <v>UNF</v>
      </c>
      <c r="AB161" s="16" t="str">
        <f t="shared" si="37"/>
        <v>3A</v>
      </c>
      <c r="AC161" s="16" t="str">
        <f>CONCATENATE(Table6914[[#This Row],[Fraction]],"-",Table6914[[#This Row],[Pitch]]," ",Table6914[[#This Row],[Series]]," ",Table6914[[#This Row],[ClassA]])</f>
        <v>5/8-18 UNF 3A</v>
      </c>
      <c r="AD161" s="16" t="str">
        <f>CONCATENATE(TEXT(Table6914[[#This Row],[Decimal]],".000"),"-",Table6914[[#This Row],[Pitch]]," ",Table6914[[#This Row],[Series]]," ",Table6914[[#This Row],[ClassA]])</f>
        <v>.625-18 UNF 3A</v>
      </c>
      <c r="AE161" s="16">
        <f t="shared" si="38"/>
        <v>0</v>
      </c>
      <c r="AF161" s="16">
        <f t="shared" si="39"/>
        <v>0.625</v>
      </c>
      <c r="AG161" s="16">
        <f t="shared" si="40"/>
        <v>0.61629999999999996</v>
      </c>
      <c r="AH161" s="16" t="str">
        <f t="shared" si="41"/>
        <v>—</v>
      </c>
      <c r="AI161" s="16">
        <f t="shared" si="42"/>
        <v>0.58889999999999998</v>
      </c>
      <c r="AJ161" s="16">
        <f t="shared" si="43"/>
        <v>0.58540000000000003</v>
      </c>
      <c r="AK161" s="16">
        <f t="shared" si="44"/>
        <v>0.55889999999999995</v>
      </c>
      <c r="AL161" s="16" t="str">
        <f t="shared" si="45"/>
        <v>3B</v>
      </c>
      <c r="AM161" s="16">
        <f t="shared" si="46"/>
        <v>0.56499999999999995</v>
      </c>
      <c r="AN161" s="16">
        <f t="shared" si="47"/>
        <v>0.57299999999999995</v>
      </c>
      <c r="AO161" s="16">
        <f t="shared" si="48"/>
        <v>0.58889999999999998</v>
      </c>
      <c r="AP161" s="16">
        <f t="shared" si="49"/>
        <v>0.59340000000000004</v>
      </c>
      <c r="AQ161" s="16">
        <f t="shared" si="50"/>
        <v>0.625</v>
      </c>
      <c r="AV161" s="17"/>
      <c r="AW161" s="77"/>
    </row>
    <row r="162" spans="3:49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51"/>
        <v>5⁄8–20</v>
      </c>
      <c r="U162" s="16" t="str">
        <f t="shared" si="51"/>
        <v>UN</v>
      </c>
      <c r="W162" s="16" t="str">
        <f t="shared" si="35"/>
        <v>5⁄8–20</v>
      </c>
      <c r="X162" s="16" t="str">
        <f>VLOOKUP(LEFT(Table6914[[#This Row],[Column1]],FIND("–",Table6914[[#This Row],[Column1]])-1),Lookups[],2,0)</f>
        <v>5/8</v>
      </c>
      <c r="Y162" s="16" t="str">
        <f>RIGHT(Table6914[[#This Row],[Column1]],LEN(Table6914[[#This Row],[Column1]])-FIND("–",Table6914[[#This Row],[Column1]]))</f>
        <v>20</v>
      </c>
      <c r="Z162" s="78">
        <f>VLOOKUP(LEFT(Table6914[[#This Row],[Column1]],FIND("–",Table6914[[#This Row],[Column1]])-1),Lookups[],4,0)</f>
        <v>0.625</v>
      </c>
      <c r="AA162" s="16" t="str">
        <f t="shared" si="36"/>
        <v>UN</v>
      </c>
      <c r="AB162" s="16" t="str">
        <f t="shared" si="37"/>
        <v>2A</v>
      </c>
      <c r="AC162" s="16" t="str">
        <f>CONCATENATE(Table6914[[#This Row],[Fraction]],"-",Table6914[[#This Row],[Pitch]]," ",Table6914[[#This Row],[Series]]," ",Table6914[[#This Row],[ClassA]])</f>
        <v>5/8-20 UN 2A</v>
      </c>
      <c r="AD162" s="16" t="str">
        <f>CONCATENATE(TEXT(Table6914[[#This Row],[Decimal]],".000"),"-",Table6914[[#This Row],[Pitch]]," ",Table6914[[#This Row],[Series]]," ",Table6914[[#This Row],[ClassA]])</f>
        <v>.625-20 UN 2A</v>
      </c>
      <c r="AE162" s="16">
        <f t="shared" si="38"/>
        <v>1.2999999999999999E-3</v>
      </c>
      <c r="AF162" s="16">
        <f t="shared" si="39"/>
        <v>0.62370000000000003</v>
      </c>
      <c r="AG162" s="16">
        <f t="shared" si="40"/>
        <v>0.61560000000000004</v>
      </c>
      <c r="AH162" s="16" t="str">
        <f t="shared" si="41"/>
        <v>—</v>
      </c>
      <c r="AI162" s="16">
        <f t="shared" si="42"/>
        <v>0.59119999999999995</v>
      </c>
      <c r="AJ162" s="16">
        <f t="shared" si="43"/>
        <v>0.58689999999999998</v>
      </c>
      <c r="AK162" s="16">
        <f t="shared" si="44"/>
        <v>0.56420000000000003</v>
      </c>
      <c r="AL162" s="16" t="str">
        <f t="shared" si="45"/>
        <v>2B</v>
      </c>
      <c r="AM162" s="16">
        <f t="shared" si="46"/>
        <v>0.57099999999999995</v>
      </c>
      <c r="AN162" s="16">
        <f t="shared" si="47"/>
        <v>0.58199999999999996</v>
      </c>
      <c r="AO162" s="16">
        <f t="shared" si="48"/>
        <v>0.59250000000000003</v>
      </c>
      <c r="AP162" s="16">
        <f t="shared" si="49"/>
        <v>0.59809999999999997</v>
      </c>
      <c r="AQ162" s="16">
        <f t="shared" si="50"/>
        <v>0.625</v>
      </c>
      <c r="AV162" s="17"/>
      <c r="AW162" s="77"/>
    </row>
    <row r="163" spans="3:49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51"/>
        <v>0</v>
      </c>
      <c r="U163" s="16">
        <f t="shared" si="51"/>
        <v>0</v>
      </c>
      <c r="W163" s="16" t="str">
        <f t="shared" si="35"/>
        <v>5⁄8–20</v>
      </c>
      <c r="X163" s="16" t="str">
        <f>VLOOKUP(LEFT(Table6914[[#This Row],[Column1]],FIND("–",Table6914[[#This Row],[Column1]])-1),Lookups[],2,0)</f>
        <v>5/8</v>
      </c>
      <c r="Y163" s="16" t="str">
        <f>RIGHT(Table6914[[#This Row],[Column1]],LEN(Table6914[[#This Row],[Column1]])-FIND("–",Table6914[[#This Row],[Column1]]))</f>
        <v>20</v>
      </c>
      <c r="Z163" s="78">
        <f>VLOOKUP(LEFT(Table6914[[#This Row],[Column1]],FIND("–",Table6914[[#This Row],[Column1]])-1),Lookups[],4,0)</f>
        <v>0.625</v>
      </c>
      <c r="AA163" s="16" t="str">
        <f t="shared" si="36"/>
        <v>UN</v>
      </c>
      <c r="AB163" s="16" t="str">
        <f t="shared" si="37"/>
        <v>3A</v>
      </c>
      <c r="AC163" s="16" t="str">
        <f>CONCATENATE(Table6914[[#This Row],[Fraction]],"-",Table6914[[#This Row],[Pitch]]," ",Table6914[[#This Row],[Series]]," ",Table6914[[#This Row],[ClassA]])</f>
        <v>5/8-20 UN 3A</v>
      </c>
      <c r="AD163" s="16" t="str">
        <f>CONCATENATE(TEXT(Table6914[[#This Row],[Decimal]],".000"),"-",Table6914[[#This Row],[Pitch]]," ",Table6914[[#This Row],[Series]]," ",Table6914[[#This Row],[ClassA]])</f>
        <v>.625-20 UN 3A</v>
      </c>
      <c r="AE163" s="16">
        <f t="shared" si="38"/>
        <v>0</v>
      </c>
      <c r="AF163" s="16">
        <f t="shared" si="39"/>
        <v>0.625</v>
      </c>
      <c r="AG163" s="16">
        <f t="shared" si="40"/>
        <v>0.6169</v>
      </c>
      <c r="AH163" s="16" t="str">
        <f t="shared" si="41"/>
        <v>—</v>
      </c>
      <c r="AI163" s="16">
        <f t="shared" si="42"/>
        <v>0.59250000000000003</v>
      </c>
      <c r="AJ163" s="16">
        <f t="shared" si="43"/>
        <v>0.58930000000000005</v>
      </c>
      <c r="AK163" s="16">
        <f t="shared" si="44"/>
        <v>0.5655</v>
      </c>
      <c r="AL163" s="16" t="str">
        <f t="shared" si="45"/>
        <v>3B</v>
      </c>
      <c r="AM163" s="16">
        <f t="shared" si="46"/>
        <v>0.57099999999999995</v>
      </c>
      <c r="AN163" s="16">
        <f t="shared" si="47"/>
        <v>0.57869999999999999</v>
      </c>
      <c r="AO163" s="16">
        <f t="shared" si="48"/>
        <v>0.59250000000000003</v>
      </c>
      <c r="AP163" s="16">
        <f t="shared" si="49"/>
        <v>0.59670000000000001</v>
      </c>
      <c r="AQ163" s="16">
        <f t="shared" si="50"/>
        <v>0.625</v>
      </c>
      <c r="AV163" s="17"/>
      <c r="AW163" s="77"/>
    </row>
    <row r="164" spans="3:49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51"/>
        <v>5⁄8–24</v>
      </c>
      <c r="U164" s="16" t="str">
        <f t="shared" si="51"/>
        <v>UNEF</v>
      </c>
      <c r="W164" s="16" t="str">
        <f t="shared" si="35"/>
        <v>5⁄8–24</v>
      </c>
      <c r="X164" s="16" t="str">
        <f>VLOOKUP(LEFT(Table6914[[#This Row],[Column1]],FIND("–",Table6914[[#This Row],[Column1]])-1),Lookups[],2,0)</f>
        <v>5/8</v>
      </c>
      <c r="Y164" s="16" t="str">
        <f>RIGHT(Table6914[[#This Row],[Column1]],LEN(Table6914[[#This Row],[Column1]])-FIND("–",Table6914[[#This Row],[Column1]]))</f>
        <v>24</v>
      </c>
      <c r="Z164" s="78">
        <f>VLOOKUP(LEFT(Table6914[[#This Row],[Column1]],FIND("–",Table6914[[#This Row],[Column1]])-1),Lookups[],4,0)</f>
        <v>0.625</v>
      </c>
      <c r="AA164" s="16" t="str">
        <f t="shared" si="36"/>
        <v>UNEF</v>
      </c>
      <c r="AB164" s="16" t="str">
        <f t="shared" si="37"/>
        <v>2A</v>
      </c>
      <c r="AC164" s="16" t="str">
        <f>CONCATENATE(Table6914[[#This Row],[Fraction]],"-",Table6914[[#This Row],[Pitch]]," ",Table6914[[#This Row],[Series]]," ",Table6914[[#This Row],[ClassA]])</f>
        <v>5/8-24 UNEF 2A</v>
      </c>
      <c r="AD164" s="16" t="str">
        <f>CONCATENATE(TEXT(Table6914[[#This Row],[Decimal]],".000"),"-",Table6914[[#This Row],[Pitch]]," ",Table6914[[#This Row],[Series]]," ",Table6914[[#This Row],[ClassA]])</f>
        <v>.625-24 UNEF 2A</v>
      </c>
      <c r="AE164" s="16">
        <f t="shared" si="38"/>
        <v>1.1999999999999999E-3</v>
      </c>
      <c r="AF164" s="16">
        <f t="shared" si="39"/>
        <v>0.62380000000000002</v>
      </c>
      <c r="AG164" s="16">
        <f t="shared" si="40"/>
        <v>0.61660000000000004</v>
      </c>
      <c r="AH164" s="16" t="str">
        <f t="shared" si="41"/>
        <v>—</v>
      </c>
      <c r="AI164" s="16">
        <f t="shared" si="42"/>
        <v>0.59670000000000001</v>
      </c>
      <c r="AJ164" s="16">
        <f t="shared" si="43"/>
        <v>0.5927</v>
      </c>
      <c r="AK164" s="16">
        <f t="shared" si="44"/>
        <v>0.57420000000000004</v>
      </c>
      <c r="AL164" s="16" t="str">
        <f t="shared" si="45"/>
        <v>2B</v>
      </c>
      <c r="AM164" s="16">
        <f t="shared" si="46"/>
        <v>0.57999999999999996</v>
      </c>
      <c r="AN164" s="16">
        <f t="shared" si="47"/>
        <v>0.59</v>
      </c>
      <c r="AO164" s="16">
        <f t="shared" si="48"/>
        <v>0.59789999999999999</v>
      </c>
      <c r="AP164" s="16">
        <f t="shared" si="49"/>
        <v>0.60309999999999997</v>
      </c>
      <c r="AQ164" s="16">
        <f t="shared" si="50"/>
        <v>0.625</v>
      </c>
      <c r="AV164" s="17"/>
      <c r="AW164" s="77"/>
    </row>
    <row r="165" spans="3:49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51"/>
        <v>0</v>
      </c>
      <c r="U165" s="16">
        <f t="shared" si="51"/>
        <v>0</v>
      </c>
      <c r="W165" s="16" t="str">
        <f t="shared" si="35"/>
        <v>5⁄8–24</v>
      </c>
      <c r="X165" s="16" t="str">
        <f>VLOOKUP(LEFT(Table6914[[#This Row],[Column1]],FIND("–",Table6914[[#This Row],[Column1]])-1),Lookups[],2,0)</f>
        <v>5/8</v>
      </c>
      <c r="Y165" s="16" t="str">
        <f>RIGHT(Table6914[[#This Row],[Column1]],LEN(Table6914[[#This Row],[Column1]])-FIND("–",Table6914[[#This Row],[Column1]]))</f>
        <v>24</v>
      </c>
      <c r="Z165" s="78">
        <f>VLOOKUP(LEFT(Table6914[[#This Row],[Column1]],FIND("–",Table6914[[#This Row],[Column1]])-1),Lookups[],4,0)</f>
        <v>0.625</v>
      </c>
      <c r="AA165" s="16" t="str">
        <f t="shared" si="36"/>
        <v>UNEF</v>
      </c>
      <c r="AB165" s="16" t="str">
        <f t="shared" si="37"/>
        <v>3A</v>
      </c>
      <c r="AC165" s="16" t="str">
        <f>CONCATENATE(Table6914[[#This Row],[Fraction]],"-",Table6914[[#This Row],[Pitch]]," ",Table6914[[#This Row],[Series]]," ",Table6914[[#This Row],[ClassA]])</f>
        <v>5/8-24 UNEF 3A</v>
      </c>
      <c r="AD165" s="16" t="str">
        <f>CONCATENATE(TEXT(Table6914[[#This Row],[Decimal]],".000"),"-",Table6914[[#This Row],[Pitch]]," ",Table6914[[#This Row],[Series]]," ",Table6914[[#This Row],[ClassA]])</f>
        <v>.625-24 UNEF 3A</v>
      </c>
      <c r="AE165" s="16">
        <f t="shared" si="38"/>
        <v>0</v>
      </c>
      <c r="AF165" s="16">
        <f t="shared" si="39"/>
        <v>0.625</v>
      </c>
      <c r="AG165" s="16">
        <f t="shared" si="40"/>
        <v>0.61780000000000002</v>
      </c>
      <c r="AH165" s="16" t="str">
        <f t="shared" si="41"/>
        <v>—</v>
      </c>
      <c r="AI165" s="16">
        <f t="shared" si="42"/>
        <v>0.59789999999999999</v>
      </c>
      <c r="AJ165" s="16">
        <f t="shared" si="43"/>
        <v>0.59489999999999998</v>
      </c>
      <c r="AK165" s="16">
        <f t="shared" si="44"/>
        <v>0.57540000000000002</v>
      </c>
      <c r="AL165" s="16" t="str">
        <f t="shared" si="45"/>
        <v>3B</v>
      </c>
      <c r="AM165" s="16">
        <f t="shared" si="46"/>
        <v>0.57999999999999996</v>
      </c>
      <c r="AN165" s="16">
        <f t="shared" si="47"/>
        <v>0.58689999999999998</v>
      </c>
      <c r="AO165" s="16">
        <f t="shared" si="48"/>
        <v>0.59789999999999999</v>
      </c>
      <c r="AP165" s="16">
        <f t="shared" si="49"/>
        <v>0.6018</v>
      </c>
      <c r="AQ165" s="16">
        <f t="shared" si="50"/>
        <v>0.625</v>
      </c>
      <c r="AV165" s="17"/>
      <c r="AW165" s="77"/>
    </row>
    <row r="166" spans="3:49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51"/>
        <v>5⁄8–27</v>
      </c>
      <c r="U166" s="16" t="str">
        <f t="shared" si="51"/>
        <v>UNS</v>
      </c>
      <c r="W166" s="16" t="str">
        <f t="shared" si="35"/>
        <v>5⁄8–27</v>
      </c>
      <c r="X166" s="16" t="str">
        <f>VLOOKUP(LEFT(Table6914[[#This Row],[Column1]],FIND("–",Table6914[[#This Row],[Column1]])-1),Lookups[],2,0)</f>
        <v>5/8</v>
      </c>
      <c r="Y166" s="16" t="str">
        <f>RIGHT(Table6914[[#This Row],[Column1]],LEN(Table6914[[#This Row],[Column1]])-FIND("–",Table6914[[#This Row],[Column1]]))</f>
        <v>27</v>
      </c>
      <c r="Z166" s="78">
        <f>VLOOKUP(LEFT(Table6914[[#This Row],[Column1]],FIND("–",Table6914[[#This Row],[Column1]])-1),Lookups[],4,0)</f>
        <v>0.625</v>
      </c>
      <c r="AA166" s="16" t="str">
        <f t="shared" si="36"/>
        <v>UNS</v>
      </c>
      <c r="AB166" s="16" t="str">
        <f t="shared" si="37"/>
        <v>2A</v>
      </c>
      <c r="AC166" s="16" t="str">
        <f>CONCATENATE(Table6914[[#This Row],[Fraction]],"-",Table6914[[#This Row],[Pitch]]," ",Table6914[[#This Row],[Series]]," ",Table6914[[#This Row],[ClassA]])</f>
        <v>5/8-27 UNS 2A</v>
      </c>
      <c r="AD166" s="16" t="str">
        <f>CONCATENATE(TEXT(Table6914[[#This Row],[Decimal]],".000"),"-",Table6914[[#This Row],[Pitch]]," ",Table6914[[#This Row],[Series]]," ",Table6914[[#This Row],[ClassA]])</f>
        <v>.625-27 UNS 2A</v>
      </c>
      <c r="AE166" s="16">
        <f t="shared" si="38"/>
        <v>1.1000000000000001E-3</v>
      </c>
      <c r="AF166" s="16">
        <f t="shared" si="39"/>
        <v>0.62390000000000001</v>
      </c>
      <c r="AG166" s="16">
        <f t="shared" si="40"/>
        <v>0.61719999999999997</v>
      </c>
      <c r="AH166" s="16" t="str">
        <f t="shared" si="41"/>
        <v>—</v>
      </c>
      <c r="AI166" s="16">
        <f t="shared" si="42"/>
        <v>0.5998</v>
      </c>
      <c r="AJ166" s="16">
        <f t="shared" si="43"/>
        <v>0.59599999999999997</v>
      </c>
      <c r="AK166" s="16">
        <f t="shared" si="44"/>
        <v>0.57979999999999998</v>
      </c>
      <c r="AL166" s="16" t="str">
        <f t="shared" si="45"/>
        <v>2B</v>
      </c>
      <c r="AM166" s="16">
        <f t="shared" si="46"/>
        <v>0.58499999999999996</v>
      </c>
      <c r="AN166" s="16">
        <f t="shared" si="47"/>
        <v>0.59399999999999997</v>
      </c>
      <c r="AO166" s="16">
        <f t="shared" si="48"/>
        <v>0.60089999999999999</v>
      </c>
      <c r="AP166" s="16">
        <f t="shared" si="49"/>
        <v>0.60589999999999999</v>
      </c>
      <c r="AQ166" s="16">
        <f t="shared" si="50"/>
        <v>0.625</v>
      </c>
      <c r="AV166" s="17"/>
      <c r="AW166" s="77"/>
    </row>
    <row r="167" spans="3:49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51"/>
        <v>5⁄8–28</v>
      </c>
      <c r="U167" s="16" t="str">
        <f t="shared" si="51"/>
        <v>UN</v>
      </c>
      <c r="W167" s="16" t="str">
        <f t="shared" si="35"/>
        <v>5⁄8–28</v>
      </c>
      <c r="X167" s="16" t="str">
        <f>VLOOKUP(LEFT(Table6914[[#This Row],[Column1]],FIND("–",Table6914[[#This Row],[Column1]])-1),Lookups[],2,0)</f>
        <v>5/8</v>
      </c>
      <c r="Y167" s="16" t="str">
        <f>RIGHT(Table6914[[#This Row],[Column1]],LEN(Table6914[[#This Row],[Column1]])-FIND("–",Table6914[[#This Row],[Column1]]))</f>
        <v>28</v>
      </c>
      <c r="Z167" s="78">
        <f>VLOOKUP(LEFT(Table6914[[#This Row],[Column1]],FIND("–",Table6914[[#This Row],[Column1]])-1),Lookups[],4,0)</f>
        <v>0.625</v>
      </c>
      <c r="AA167" s="16" t="str">
        <f t="shared" si="36"/>
        <v>UN</v>
      </c>
      <c r="AB167" s="16" t="str">
        <f t="shared" si="37"/>
        <v>2A</v>
      </c>
      <c r="AC167" s="16" t="str">
        <f>CONCATENATE(Table6914[[#This Row],[Fraction]],"-",Table6914[[#This Row],[Pitch]]," ",Table6914[[#This Row],[Series]]," ",Table6914[[#This Row],[ClassA]])</f>
        <v>5/8-28 UN 2A</v>
      </c>
      <c r="AD167" s="16" t="str">
        <f>CONCATENATE(TEXT(Table6914[[#This Row],[Decimal]],".000"),"-",Table6914[[#This Row],[Pitch]]," ",Table6914[[#This Row],[Series]]," ",Table6914[[#This Row],[ClassA]])</f>
        <v>.625-28 UN 2A</v>
      </c>
      <c r="AE167" s="16">
        <f t="shared" si="38"/>
        <v>1.1000000000000001E-3</v>
      </c>
      <c r="AF167" s="16">
        <f t="shared" si="39"/>
        <v>0.62390000000000001</v>
      </c>
      <c r="AG167" s="16">
        <f t="shared" si="40"/>
        <v>0.61739999999999995</v>
      </c>
      <c r="AH167" s="16" t="str">
        <f t="shared" si="41"/>
        <v>—</v>
      </c>
      <c r="AI167" s="16">
        <f t="shared" si="42"/>
        <v>0.60070000000000001</v>
      </c>
      <c r="AJ167" s="16">
        <f t="shared" si="43"/>
        <v>0.59689999999999999</v>
      </c>
      <c r="AK167" s="16">
        <f t="shared" si="44"/>
        <v>0.58130000000000004</v>
      </c>
      <c r="AL167" s="16" t="str">
        <f t="shared" si="45"/>
        <v>2B</v>
      </c>
      <c r="AM167" s="16">
        <f t="shared" si="46"/>
        <v>0.58599999999999997</v>
      </c>
      <c r="AN167" s="16">
        <f t="shared" si="47"/>
        <v>0.59499999999999997</v>
      </c>
      <c r="AO167" s="16">
        <f t="shared" si="48"/>
        <v>0.6018</v>
      </c>
      <c r="AP167" s="16">
        <f t="shared" si="49"/>
        <v>0.60670000000000002</v>
      </c>
      <c r="AQ167" s="16">
        <f t="shared" si="50"/>
        <v>0.625</v>
      </c>
      <c r="AV167" s="17"/>
      <c r="AW167" s="77"/>
    </row>
    <row r="168" spans="3:49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51"/>
        <v>0</v>
      </c>
      <c r="U168" s="16">
        <f t="shared" si="51"/>
        <v>0</v>
      </c>
      <c r="W168" s="16" t="str">
        <f t="shared" si="35"/>
        <v>5⁄8–28</v>
      </c>
      <c r="X168" s="16" t="str">
        <f>VLOOKUP(LEFT(Table6914[[#This Row],[Column1]],FIND("–",Table6914[[#This Row],[Column1]])-1),Lookups[],2,0)</f>
        <v>5/8</v>
      </c>
      <c r="Y168" s="16" t="str">
        <f>RIGHT(Table6914[[#This Row],[Column1]],LEN(Table6914[[#This Row],[Column1]])-FIND("–",Table6914[[#This Row],[Column1]]))</f>
        <v>28</v>
      </c>
      <c r="Z168" s="78">
        <f>VLOOKUP(LEFT(Table6914[[#This Row],[Column1]],FIND("–",Table6914[[#This Row],[Column1]])-1),Lookups[],4,0)</f>
        <v>0.625</v>
      </c>
      <c r="AA168" s="16" t="str">
        <f t="shared" si="36"/>
        <v>UN</v>
      </c>
      <c r="AB168" s="16" t="str">
        <f t="shared" si="37"/>
        <v>3A</v>
      </c>
      <c r="AC168" s="16" t="str">
        <f>CONCATENATE(Table6914[[#This Row],[Fraction]],"-",Table6914[[#This Row],[Pitch]]," ",Table6914[[#This Row],[Series]]," ",Table6914[[#This Row],[ClassA]])</f>
        <v>5/8-28 UN 3A</v>
      </c>
      <c r="AD168" s="16" t="str">
        <f>CONCATENATE(TEXT(Table6914[[#This Row],[Decimal]],".000"),"-",Table6914[[#This Row],[Pitch]]," ",Table6914[[#This Row],[Series]]," ",Table6914[[#This Row],[ClassA]])</f>
        <v>.625-28 UN 3A</v>
      </c>
      <c r="AE168" s="16">
        <f t="shared" si="38"/>
        <v>0</v>
      </c>
      <c r="AF168" s="16">
        <f t="shared" si="39"/>
        <v>0.625</v>
      </c>
      <c r="AG168" s="16">
        <f t="shared" si="40"/>
        <v>0.61850000000000005</v>
      </c>
      <c r="AH168" s="16" t="str">
        <f t="shared" si="41"/>
        <v>—</v>
      </c>
      <c r="AI168" s="16">
        <f t="shared" si="42"/>
        <v>0.6018</v>
      </c>
      <c r="AJ168" s="16">
        <f t="shared" si="43"/>
        <v>0.59899999999999998</v>
      </c>
      <c r="AK168" s="16">
        <f t="shared" si="44"/>
        <v>0.58240000000000003</v>
      </c>
      <c r="AL168" s="16" t="str">
        <f t="shared" si="45"/>
        <v>3B</v>
      </c>
      <c r="AM168" s="16">
        <f t="shared" si="46"/>
        <v>0.58599999999999997</v>
      </c>
      <c r="AN168" s="16">
        <f t="shared" si="47"/>
        <v>0.59260000000000002</v>
      </c>
      <c r="AO168" s="16">
        <f t="shared" si="48"/>
        <v>0.6018</v>
      </c>
      <c r="AP168" s="16">
        <f t="shared" si="49"/>
        <v>0.60550000000000004</v>
      </c>
      <c r="AQ168" s="16">
        <f t="shared" si="50"/>
        <v>0.625</v>
      </c>
      <c r="AV168" s="17"/>
      <c r="AW168" s="77"/>
    </row>
    <row r="169" spans="3:49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51"/>
        <v>5⁄8–32</v>
      </c>
      <c r="U169" s="16" t="str">
        <f t="shared" si="51"/>
        <v>UN</v>
      </c>
      <c r="W169" s="16" t="str">
        <f t="shared" si="35"/>
        <v>5⁄8–32</v>
      </c>
      <c r="X169" s="16" t="str">
        <f>VLOOKUP(LEFT(Table6914[[#This Row],[Column1]],FIND("–",Table6914[[#This Row],[Column1]])-1),Lookups[],2,0)</f>
        <v>5/8</v>
      </c>
      <c r="Y169" s="16" t="str">
        <f>RIGHT(Table6914[[#This Row],[Column1]],LEN(Table6914[[#This Row],[Column1]])-FIND("–",Table6914[[#This Row],[Column1]]))</f>
        <v>32</v>
      </c>
      <c r="Z169" s="78">
        <f>VLOOKUP(LEFT(Table6914[[#This Row],[Column1]],FIND("–",Table6914[[#This Row],[Column1]])-1),Lookups[],4,0)</f>
        <v>0.625</v>
      </c>
      <c r="AA169" s="16" t="str">
        <f t="shared" si="36"/>
        <v>UN</v>
      </c>
      <c r="AB169" s="16" t="str">
        <f t="shared" si="37"/>
        <v>2A</v>
      </c>
      <c r="AC169" s="16" t="str">
        <f>CONCATENATE(Table6914[[#This Row],[Fraction]],"-",Table6914[[#This Row],[Pitch]]," ",Table6914[[#This Row],[Series]]," ",Table6914[[#This Row],[ClassA]])</f>
        <v>5/8-32 UN 2A</v>
      </c>
      <c r="AD169" s="16" t="str">
        <f>CONCATENATE(TEXT(Table6914[[#This Row],[Decimal]],".000"),"-",Table6914[[#This Row],[Pitch]]," ",Table6914[[#This Row],[Series]]," ",Table6914[[#This Row],[ClassA]])</f>
        <v>.625-32 UN 2A</v>
      </c>
      <c r="AE169" s="16">
        <f t="shared" si="38"/>
        <v>1.1000000000000001E-3</v>
      </c>
      <c r="AF169" s="16">
        <f t="shared" si="39"/>
        <v>0.62390000000000001</v>
      </c>
      <c r="AG169" s="16">
        <f t="shared" si="40"/>
        <v>0.6179</v>
      </c>
      <c r="AH169" s="16" t="str">
        <f t="shared" si="41"/>
        <v>—</v>
      </c>
      <c r="AI169" s="16">
        <f t="shared" si="42"/>
        <v>0.60360000000000003</v>
      </c>
      <c r="AJ169" s="16">
        <f t="shared" si="43"/>
        <v>0.6</v>
      </c>
      <c r="AK169" s="16">
        <f t="shared" si="44"/>
        <v>0.5867</v>
      </c>
      <c r="AL169" s="16" t="str">
        <f t="shared" si="45"/>
        <v>2B</v>
      </c>
      <c r="AM169" s="16">
        <f t="shared" si="46"/>
        <v>0.59099999999999997</v>
      </c>
      <c r="AN169" s="16">
        <f t="shared" si="47"/>
        <v>0.59899999999999998</v>
      </c>
      <c r="AO169" s="16">
        <f t="shared" si="48"/>
        <v>0.60470000000000002</v>
      </c>
      <c r="AP169" s="16">
        <f t="shared" si="49"/>
        <v>0.60929999999999995</v>
      </c>
      <c r="AQ169" s="16">
        <f t="shared" si="50"/>
        <v>0.625</v>
      </c>
      <c r="AV169" s="17"/>
      <c r="AW169" s="77"/>
    </row>
    <row r="170" spans="3:49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51"/>
        <v>0</v>
      </c>
      <c r="U170" s="16">
        <f t="shared" si="51"/>
        <v>0</v>
      </c>
      <c r="W170" s="16" t="str">
        <f t="shared" si="35"/>
        <v>5⁄8–32</v>
      </c>
      <c r="X170" s="16" t="str">
        <f>VLOOKUP(LEFT(Table6914[[#This Row],[Column1]],FIND("–",Table6914[[#This Row],[Column1]])-1),Lookups[],2,0)</f>
        <v>5/8</v>
      </c>
      <c r="Y170" s="16" t="str">
        <f>RIGHT(Table6914[[#This Row],[Column1]],LEN(Table6914[[#This Row],[Column1]])-FIND("–",Table6914[[#This Row],[Column1]]))</f>
        <v>32</v>
      </c>
      <c r="Z170" s="78">
        <f>VLOOKUP(LEFT(Table6914[[#This Row],[Column1]],FIND("–",Table6914[[#This Row],[Column1]])-1),Lookups[],4,0)</f>
        <v>0.625</v>
      </c>
      <c r="AA170" s="16" t="str">
        <f t="shared" si="36"/>
        <v>UN</v>
      </c>
      <c r="AB170" s="16" t="str">
        <f t="shared" si="37"/>
        <v>3A</v>
      </c>
      <c r="AC170" s="16" t="str">
        <f>CONCATENATE(Table6914[[#This Row],[Fraction]],"-",Table6914[[#This Row],[Pitch]]," ",Table6914[[#This Row],[Series]]," ",Table6914[[#This Row],[ClassA]])</f>
        <v>5/8-32 UN 3A</v>
      </c>
      <c r="AD170" s="16" t="str">
        <f>CONCATENATE(TEXT(Table6914[[#This Row],[Decimal]],".000"),"-",Table6914[[#This Row],[Pitch]]," ",Table6914[[#This Row],[Series]]," ",Table6914[[#This Row],[ClassA]])</f>
        <v>.625-32 UN 3A</v>
      </c>
      <c r="AE170" s="16">
        <f t="shared" si="38"/>
        <v>0</v>
      </c>
      <c r="AF170" s="16">
        <f t="shared" si="39"/>
        <v>0.625</v>
      </c>
      <c r="AG170" s="16">
        <f t="shared" si="40"/>
        <v>0.61899999999999999</v>
      </c>
      <c r="AH170" s="16" t="str">
        <f t="shared" si="41"/>
        <v>—</v>
      </c>
      <c r="AI170" s="16">
        <f t="shared" si="42"/>
        <v>0.60470000000000002</v>
      </c>
      <c r="AJ170" s="16">
        <f t="shared" si="43"/>
        <v>0.60199999999999998</v>
      </c>
      <c r="AK170" s="16">
        <f t="shared" si="44"/>
        <v>0.58779999999999999</v>
      </c>
      <c r="AL170" s="16" t="str">
        <f t="shared" si="45"/>
        <v>3B</v>
      </c>
      <c r="AM170" s="16">
        <f t="shared" si="46"/>
        <v>0.59099999999999997</v>
      </c>
      <c r="AN170" s="16">
        <f t="shared" si="47"/>
        <v>0.59689999999999999</v>
      </c>
      <c r="AO170" s="16">
        <f t="shared" si="48"/>
        <v>0.60470000000000002</v>
      </c>
      <c r="AP170" s="16">
        <f t="shared" si="49"/>
        <v>0.60819999999999996</v>
      </c>
      <c r="AQ170" s="16">
        <f t="shared" si="50"/>
        <v>0.625</v>
      </c>
      <c r="AV170" s="17"/>
      <c r="AW170" s="77"/>
    </row>
    <row r="171" spans="3:49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51"/>
        <v>11⁄16–12</v>
      </c>
      <c r="U171" s="16" t="str">
        <f t="shared" si="51"/>
        <v>UN</v>
      </c>
      <c r="W171" s="16" t="str">
        <f t="shared" si="35"/>
        <v>11⁄16–12</v>
      </c>
      <c r="X171" s="16" t="str">
        <f>VLOOKUP(LEFT(Table6914[[#This Row],[Column1]],FIND("–",Table6914[[#This Row],[Column1]])-1),Lookups[],2,0)</f>
        <v>11/16</v>
      </c>
      <c r="Y171" s="16" t="str">
        <f>RIGHT(Table6914[[#This Row],[Column1]],LEN(Table6914[[#This Row],[Column1]])-FIND("–",Table6914[[#This Row],[Column1]]))</f>
        <v>12</v>
      </c>
      <c r="Z171" s="78">
        <f>VLOOKUP(LEFT(Table6914[[#This Row],[Column1]],FIND("–",Table6914[[#This Row],[Column1]])-1),Lookups[],4,0)</f>
        <v>0.6875</v>
      </c>
      <c r="AA171" s="16" t="str">
        <f t="shared" si="36"/>
        <v>UN</v>
      </c>
      <c r="AB171" s="16" t="str">
        <f t="shared" si="37"/>
        <v>2A</v>
      </c>
      <c r="AC171" s="16" t="str">
        <f>CONCATENATE(Table6914[[#This Row],[Fraction]],"-",Table6914[[#This Row],[Pitch]]," ",Table6914[[#This Row],[Series]]," ",Table6914[[#This Row],[ClassA]])</f>
        <v>11/16-12 UN 2A</v>
      </c>
      <c r="AD171" s="16" t="str">
        <f>CONCATENATE(TEXT(Table6914[[#This Row],[Decimal]],".000"),"-",Table6914[[#This Row],[Pitch]]," ",Table6914[[#This Row],[Series]]," ",Table6914[[#This Row],[ClassA]])</f>
        <v>.688-12 UN 2A</v>
      </c>
      <c r="AE171" s="16">
        <f t="shared" si="38"/>
        <v>1.6000000000000001E-3</v>
      </c>
      <c r="AF171" s="16">
        <f t="shared" si="39"/>
        <v>0.68589999999999995</v>
      </c>
      <c r="AG171" s="16">
        <f t="shared" si="40"/>
        <v>0.67449999999999999</v>
      </c>
      <c r="AH171" s="16" t="str">
        <f t="shared" si="41"/>
        <v>—</v>
      </c>
      <c r="AI171" s="16">
        <f t="shared" si="42"/>
        <v>0.63180000000000003</v>
      </c>
      <c r="AJ171" s="16">
        <f t="shared" si="43"/>
        <v>0.62639999999999996</v>
      </c>
      <c r="AK171" s="16">
        <f t="shared" si="44"/>
        <v>0.5867</v>
      </c>
      <c r="AL171" s="16" t="str">
        <f t="shared" si="45"/>
        <v>2B</v>
      </c>
      <c r="AM171" s="16">
        <f t="shared" si="46"/>
        <v>0.59699999999999998</v>
      </c>
      <c r="AN171" s="16">
        <f t="shared" si="47"/>
        <v>0.61499999999999999</v>
      </c>
      <c r="AO171" s="16">
        <f t="shared" si="48"/>
        <v>0.63339999999999996</v>
      </c>
      <c r="AP171" s="16">
        <f t="shared" si="49"/>
        <v>0.64049999999999996</v>
      </c>
      <c r="AQ171" s="16">
        <f t="shared" si="50"/>
        <v>0.6875</v>
      </c>
      <c r="AV171" s="17"/>
      <c r="AW171" s="77"/>
    </row>
    <row r="172" spans="3:49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51"/>
        <v>0</v>
      </c>
      <c r="U172" s="16">
        <f t="shared" si="51"/>
        <v>0</v>
      </c>
      <c r="W172" s="16" t="str">
        <f t="shared" si="35"/>
        <v>11⁄16–12</v>
      </c>
      <c r="X172" s="16" t="str">
        <f>VLOOKUP(LEFT(Table6914[[#This Row],[Column1]],FIND("–",Table6914[[#This Row],[Column1]])-1),Lookups[],2,0)</f>
        <v>11/16</v>
      </c>
      <c r="Y172" s="16" t="str">
        <f>RIGHT(Table6914[[#This Row],[Column1]],LEN(Table6914[[#This Row],[Column1]])-FIND("–",Table6914[[#This Row],[Column1]]))</f>
        <v>12</v>
      </c>
      <c r="Z172" s="78">
        <f>VLOOKUP(LEFT(Table6914[[#This Row],[Column1]],FIND("–",Table6914[[#This Row],[Column1]])-1),Lookups[],4,0)</f>
        <v>0.6875</v>
      </c>
      <c r="AA172" s="16" t="str">
        <f t="shared" si="36"/>
        <v>UN</v>
      </c>
      <c r="AB172" s="16" t="str">
        <f t="shared" si="37"/>
        <v>3A</v>
      </c>
      <c r="AC172" s="16" t="str">
        <f>CONCATENATE(Table6914[[#This Row],[Fraction]],"-",Table6914[[#This Row],[Pitch]]," ",Table6914[[#This Row],[Series]]," ",Table6914[[#This Row],[ClassA]])</f>
        <v>11/16-12 UN 3A</v>
      </c>
      <c r="AD172" s="16" t="str">
        <f>CONCATENATE(TEXT(Table6914[[#This Row],[Decimal]],".000"),"-",Table6914[[#This Row],[Pitch]]," ",Table6914[[#This Row],[Series]]," ",Table6914[[#This Row],[ClassA]])</f>
        <v>.688-12 UN 3A</v>
      </c>
      <c r="AE172" s="16">
        <f t="shared" si="38"/>
        <v>0</v>
      </c>
      <c r="AF172" s="16">
        <f t="shared" si="39"/>
        <v>0.6875</v>
      </c>
      <c r="AG172" s="16">
        <f t="shared" si="40"/>
        <v>0.67610000000000003</v>
      </c>
      <c r="AH172" s="16" t="str">
        <f t="shared" si="41"/>
        <v>—</v>
      </c>
      <c r="AI172" s="16">
        <f t="shared" si="42"/>
        <v>0.63339999999999996</v>
      </c>
      <c r="AJ172" s="16">
        <f t="shared" si="43"/>
        <v>0.62929999999999997</v>
      </c>
      <c r="AK172" s="16">
        <f t="shared" si="44"/>
        <v>0.58830000000000005</v>
      </c>
      <c r="AL172" s="16" t="str">
        <f t="shared" si="45"/>
        <v>3B</v>
      </c>
      <c r="AM172" s="16">
        <f t="shared" si="46"/>
        <v>0.59699999999999998</v>
      </c>
      <c r="AN172" s="16">
        <f t="shared" si="47"/>
        <v>0.60850000000000004</v>
      </c>
      <c r="AO172" s="16">
        <f t="shared" si="48"/>
        <v>0.63339999999999996</v>
      </c>
      <c r="AP172" s="16">
        <f t="shared" si="49"/>
        <v>0.63870000000000005</v>
      </c>
      <c r="AQ172" s="16">
        <f t="shared" si="50"/>
        <v>0.6875</v>
      </c>
      <c r="AV172" s="17"/>
      <c r="AW172" s="77"/>
    </row>
    <row r="173" spans="3:49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51"/>
        <v>11⁄16–16</v>
      </c>
      <c r="U173" s="16" t="str">
        <f t="shared" si="51"/>
        <v>UN</v>
      </c>
      <c r="W173" s="16" t="str">
        <f t="shared" si="35"/>
        <v>11⁄16–16</v>
      </c>
      <c r="X173" s="16" t="str">
        <f>VLOOKUP(LEFT(Table6914[[#This Row],[Column1]],FIND("–",Table6914[[#This Row],[Column1]])-1),Lookups[],2,0)</f>
        <v>11/16</v>
      </c>
      <c r="Y173" s="16" t="str">
        <f>RIGHT(Table6914[[#This Row],[Column1]],LEN(Table6914[[#This Row],[Column1]])-FIND("–",Table6914[[#This Row],[Column1]]))</f>
        <v>16</v>
      </c>
      <c r="Z173" s="78">
        <f>VLOOKUP(LEFT(Table6914[[#This Row],[Column1]],FIND("–",Table6914[[#This Row],[Column1]])-1),Lookups[],4,0)</f>
        <v>0.6875</v>
      </c>
      <c r="AA173" s="16" t="str">
        <f t="shared" si="36"/>
        <v>UN</v>
      </c>
      <c r="AB173" s="16" t="str">
        <f t="shared" si="37"/>
        <v>2A</v>
      </c>
      <c r="AC173" s="16" t="str">
        <f>CONCATENATE(Table6914[[#This Row],[Fraction]],"-",Table6914[[#This Row],[Pitch]]," ",Table6914[[#This Row],[Series]]," ",Table6914[[#This Row],[ClassA]])</f>
        <v>11/16-16 UN 2A</v>
      </c>
      <c r="AD173" s="16" t="str">
        <f>CONCATENATE(TEXT(Table6914[[#This Row],[Decimal]],".000"),"-",Table6914[[#This Row],[Pitch]]," ",Table6914[[#This Row],[Series]]," ",Table6914[[#This Row],[ClassA]])</f>
        <v>.688-16 UN 2A</v>
      </c>
      <c r="AE173" s="16">
        <f t="shared" si="38"/>
        <v>1.4E-3</v>
      </c>
      <c r="AF173" s="16">
        <f t="shared" si="39"/>
        <v>0.68610000000000004</v>
      </c>
      <c r="AG173" s="16">
        <f t="shared" si="40"/>
        <v>0.67669999999999997</v>
      </c>
      <c r="AH173" s="16" t="str">
        <f t="shared" si="41"/>
        <v>—</v>
      </c>
      <c r="AI173" s="16">
        <f t="shared" si="42"/>
        <v>0.64549999999999996</v>
      </c>
      <c r="AJ173" s="16">
        <f t="shared" si="43"/>
        <v>0.64070000000000005</v>
      </c>
      <c r="AK173" s="16">
        <f t="shared" si="44"/>
        <v>0.61160000000000003</v>
      </c>
      <c r="AL173" s="16" t="str">
        <f t="shared" si="45"/>
        <v>2B</v>
      </c>
      <c r="AM173" s="16">
        <f t="shared" si="46"/>
        <v>0.62</v>
      </c>
      <c r="AN173" s="16">
        <f t="shared" si="47"/>
        <v>0.63400000000000001</v>
      </c>
      <c r="AO173" s="16">
        <f t="shared" si="48"/>
        <v>0.64690000000000003</v>
      </c>
      <c r="AP173" s="16">
        <f t="shared" si="49"/>
        <v>0.65310000000000001</v>
      </c>
      <c r="AQ173" s="16">
        <f t="shared" si="50"/>
        <v>0.6875</v>
      </c>
      <c r="AV173" s="17"/>
      <c r="AW173" s="77"/>
    </row>
    <row r="174" spans="3:49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51"/>
        <v>0</v>
      </c>
      <c r="U174" s="16">
        <f t="shared" si="51"/>
        <v>0</v>
      </c>
      <c r="W174" s="16" t="str">
        <f t="shared" si="35"/>
        <v>11⁄16–16</v>
      </c>
      <c r="X174" s="16" t="str">
        <f>VLOOKUP(LEFT(Table6914[[#This Row],[Column1]],FIND("–",Table6914[[#This Row],[Column1]])-1),Lookups[],2,0)</f>
        <v>11/16</v>
      </c>
      <c r="Y174" s="16" t="str">
        <f>RIGHT(Table6914[[#This Row],[Column1]],LEN(Table6914[[#This Row],[Column1]])-FIND("–",Table6914[[#This Row],[Column1]]))</f>
        <v>16</v>
      </c>
      <c r="Z174" s="78">
        <f>VLOOKUP(LEFT(Table6914[[#This Row],[Column1]],FIND("–",Table6914[[#This Row],[Column1]])-1),Lookups[],4,0)</f>
        <v>0.6875</v>
      </c>
      <c r="AA174" s="16" t="str">
        <f t="shared" si="36"/>
        <v>UN</v>
      </c>
      <c r="AB174" s="16" t="str">
        <f t="shared" si="37"/>
        <v>3A</v>
      </c>
      <c r="AC174" s="16" t="str">
        <f>CONCATENATE(Table6914[[#This Row],[Fraction]],"-",Table6914[[#This Row],[Pitch]]," ",Table6914[[#This Row],[Series]]," ",Table6914[[#This Row],[ClassA]])</f>
        <v>11/16-16 UN 3A</v>
      </c>
      <c r="AD174" s="16" t="str">
        <f>CONCATENATE(TEXT(Table6914[[#This Row],[Decimal]],".000"),"-",Table6914[[#This Row],[Pitch]]," ",Table6914[[#This Row],[Series]]," ",Table6914[[#This Row],[ClassA]])</f>
        <v>.688-16 UN 3A</v>
      </c>
      <c r="AE174" s="16">
        <f t="shared" si="38"/>
        <v>0</v>
      </c>
      <c r="AF174" s="16">
        <f t="shared" si="39"/>
        <v>0.6875</v>
      </c>
      <c r="AG174" s="16">
        <f t="shared" si="40"/>
        <v>0.67810000000000004</v>
      </c>
      <c r="AH174" s="16" t="str">
        <f t="shared" si="41"/>
        <v>—</v>
      </c>
      <c r="AI174" s="16">
        <f t="shared" si="42"/>
        <v>0.64690000000000003</v>
      </c>
      <c r="AJ174" s="16">
        <f t="shared" si="43"/>
        <v>0.64329999999999998</v>
      </c>
      <c r="AK174" s="16">
        <f t="shared" si="44"/>
        <v>0.61299999999999999</v>
      </c>
      <c r="AL174" s="16" t="str">
        <f t="shared" si="45"/>
        <v>3B</v>
      </c>
      <c r="AM174" s="16">
        <f t="shared" si="46"/>
        <v>0.62</v>
      </c>
      <c r="AN174" s="16">
        <f t="shared" si="47"/>
        <v>0.62839999999999996</v>
      </c>
      <c r="AO174" s="16">
        <f t="shared" si="48"/>
        <v>0.64690000000000003</v>
      </c>
      <c r="AP174" s="16">
        <f t="shared" si="49"/>
        <v>0.65149999999999997</v>
      </c>
      <c r="AQ174" s="16">
        <f t="shared" si="50"/>
        <v>0.6875</v>
      </c>
      <c r="AV174" s="17"/>
      <c r="AW174" s="77"/>
    </row>
    <row r="175" spans="3:49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51"/>
        <v>11⁄16–20</v>
      </c>
      <c r="U175" s="16" t="str">
        <f t="shared" si="51"/>
        <v>UN</v>
      </c>
      <c r="W175" s="16" t="str">
        <f t="shared" si="35"/>
        <v>11⁄16–20</v>
      </c>
      <c r="X175" s="16" t="str">
        <f>VLOOKUP(LEFT(Table6914[[#This Row],[Column1]],FIND("–",Table6914[[#This Row],[Column1]])-1),Lookups[],2,0)</f>
        <v>11/16</v>
      </c>
      <c r="Y175" s="16" t="str">
        <f>RIGHT(Table6914[[#This Row],[Column1]],LEN(Table6914[[#This Row],[Column1]])-FIND("–",Table6914[[#This Row],[Column1]]))</f>
        <v>20</v>
      </c>
      <c r="Z175" s="78">
        <f>VLOOKUP(LEFT(Table6914[[#This Row],[Column1]],FIND("–",Table6914[[#This Row],[Column1]])-1),Lookups[],4,0)</f>
        <v>0.6875</v>
      </c>
      <c r="AA175" s="16" t="str">
        <f t="shared" si="36"/>
        <v>UN</v>
      </c>
      <c r="AB175" s="16" t="str">
        <f t="shared" si="37"/>
        <v>2A</v>
      </c>
      <c r="AC175" s="16" t="str">
        <f>CONCATENATE(Table6914[[#This Row],[Fraction]],"-",Table6914[[#This Row],[Pitch]]," ",Table6914[[#This Row],[Series]]," ",Table6914[[#This Row],[ClassA]])</f>
        <v>11/16-20 UN 2A</v>
      </c>
      <c r="AD175" s="16" t="str">
        <f>CONCATENATE(TEXT(Table6914[[#This Row],[Decimal]],".000"),"-",Table6914[[#This Row],[Pitch]]," ",Table6914[[#This Row],[Series]]," ",Table6914[[#This Row],[ClassA]])</f>
        <v>.688-20 UN 2A</v>
      </c>
      <c r="AE175" s="16">
        <f t="shared" si="38"/>
        <v>1.2999999999999999E-3</v>
      </c>
      <c r="AF175" s="16">
        <f t="shared" si="39"/>
        <v>0.68620000000000003</v>
      </c>
      <c r="AG175" s="16">
        <f t="shared" si="40"/>
        <v>0.67810000000000004</v>
      </c>
      <c r="AH175" s="16" t="str">
        <f t="shared" si="41"/>
        <v>—</v>
      </c>
      <c r="AI175" s="16">
        <f t="shared" si="42"/>
        <v>0.65369999999999995</v>
      </c>
      <c r="AJ175" s="16">
        <f t="shared" si="43"/>
        <v>0.64939999999999998</v>
      </c>
      <c r="AK175" s="16">
        <f t="shared" si="44"/>
        <v>0.62670000000000003</v>
      </c>
      <c r="AL175" s="16" t="str">
        <f t="shared" si="45"/>
        <v>2B</v>
      </c>
      <c r="AM175" s="16">
        <f t="shared" si="46"/>
        <v>0.63300000000000001</v>
      </c>
      <c r="AN175" s="16">
        <f t="shared" si="47"/>
        <v>0.64500000000000002</v>
      </c>
      <c r="AO175" s="16">
        <f t="shared" si="48"/>
        <v>0.65500000000000003</v>
      </c>
      <c r="AP175" s="16">
        <f t="shared" si="49"/>
        <v>0.66059999999999997</v>
      </c>
      <c r="AQ175" s="16">
        <f t="shared" si="50"/>
        <v>0.6875</v>
      </c>
      <c r="AV175" s="17"/>
      <c r="AW175" s="77"/>
    </row>
    <row r="176" spans="3:49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51"/>
        <v>0</v>
      </c>
      <c r="U176" s="16">
        <f t="shared" si="51"/>
        <v>0</v>
      </c>
      <c r="W176" s="16" t="str">
        <f t="shared" si="35"/>
        <v>11⁄16–20</v>
      </c>
      <c r="X176" s="16" t="str">
        <f>VLOOKUP(LEFT(Table6914[[#This Row],[Column1]],FIND("–",Table6914[[#This Row],[Column1]])-1),Lookups[],2,0)</f>
        <v>11/16</v>
      </c>
      <c r="Y176" s="16" t="str">
        <f>RIGHT(Table6914[[#This Row],[Column1]],LEN(Table6914[[#This Row],[Column1]])-FIND("–",Table6914[[#This Row],[Column1]]))</f>
        <v>20</v>
      </c>
      <c r="Z176" s="78">
        <f>VLOOKUP(LEFT(Table6914[[#This Row],[Column1]],FIND("–",Table6914[[#This Row],[Column1]])-1),Lookups[],4,0)</f>
        <v>0.6875</v>
      </c>
      <c r="AA176" s="16" t="str">
        <f t="shared" si="36"/>
        <v>UN</v>
      </c>
      <c r="AB176" s="16" t="str">
        <f t="shared" si="37"/>
        <v>3A</v>
      </c>
      <c r="AC176" s="16" t="str">
        <f>CONCATENATE(Table6914[[#This Row],[Fraction]],"-",Table6914[[#This Row],[Pitch]]," ",Table6914[[#This Row],[Series]]," ",Table6914[[#This Row],[ClassA]])</f>
        <v>11/16-20 UN 3A</v>
      </c>
      <c r="AD176" s="16" t="str">
        <f>CONCATENATE(TEXT(Table6914[[#This Row],[Decimal]],".000"),"-",Table6914[[#This Row],[Pitch]]," ",Table6914[[#This Row],[Series]]," ",Table6914[[#This Row],[ClassA]])</f>
        <v>.688-20 UN 3A</v>
      </c>
      <c r="AE176" s="16">
        <f t="shared" si="38"/>
        <v>0</v>
      </c>
      <c r="AF176" s="16">
        <f t="shared" si="39"/>
        <v>0.6875</v>
      </c>
      <c r="AG176" s="16">
        <f t="shared" si="40"/>
        <v>0.6794</v>
      </c>
      <c r="AH176" s="16" t="str">
        <f t="shared" si="41"/>
        <v>—</v>
      </c>
      <c r="AI176" s="16">
        <f t="shared" si="42"/>
        <v>0.65500000000000003</v>
      </c>
      <c r="AJ176" s="16">
        <f t="shared" si="43"/>
        <v>0.65180000000000005</v>
      </c>
      <c r="AK176" s="16">
        <f t="shared" si="44"/>
        <v>0.628</v>
      </c>
      <c r="AL176" s="16" t="str">
        <f t="shared" si="45"/>
        <v>3B</v>
      </c>
      <c r="AM176" s="16">
        <f t="shared" si="46"/>
        <v>0.63300000000000001</v>
      </c>
      <c r="AN176" s="16">
        <f t="shared" si="47"/>
        <v>0.64119999999999999</v>
      </c>
      <c r="AO176" s="16">
        <f t="shared" si="48"/>
        <v>0.65500000000000003</v>
      </c>
      <c r="AP176" s="16">
        <f t="shared" si="49"/>
        <v>0.65920000000000001</v>
      </c>
      <c r="AQ176" s="16">
        <f t="shared" si="50"/>
        <v>0.6875</v>
      </c>
      <c r="AV176" s="17"/>
      <c r="AW176" s="77"/>
    </row>
    <row r="177" spans="3:49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51"/>
        <v>11⁄16–24</v>
      </c>
      <c r="U177" s="16" t="str">
        <f t="shared" si="51"/>
        <v>UNEF</v>
      </c>
      <c r="W177" s="16" t="str">
        <f t="shared" si="35"/>
        <v>11⁄16–24</v>
      </c>
      <c r="X177" s="16" t="str">
        <f>VLOOKUP(LEFT(Table6914[[#This Row],[Column1]],FIND("–",Table6914[[#This Row],[Column1]])-1),Lookups[],2,0)</f>
        <v>11/16</v>
      </c>
      <c r="Y177" s="16" t="str">
        <f>RIGHT(Table6914[[#This Row],[Column1]],LEN(Table6914[[#This Row],[Column1]])-FIND("–",Table6914[[#This Row],[Column1]]))</f>
        <v>24</v>
      </c>
      <c r="Z177" s="78">
        <f>VLOOKUP(LEFT(Table6914[[#This Row],[Column1]],FIND("–",Table6914[[#This Row],[Column1]])-1),Lookups[],4,0)</f>
        <v>0.6875</v>
      </c>
      <c r="AA177" s="16" t="str">
        <f t="shared" si="36"/>
        <v>UNEF</v>
      </c>
      <c r="AB177" s="16" t="str">
        <f t="shared" si="37"/>
        <v>2A</v>
      </c>
      <c r="AC177" s="16" t="str">
        <f>CONCATENATE(Table6914[[#This Row],[Fraction]],"-",Table6914[[#This Row],[Pitch]]," ",Table6914[[#This Row],[Series]]," ",Table6914[[#This Row],[ClassA]])</f>
        <v>11/16-24 UNEF 2A</v>
      </c>
      <c r="AD177" s="16" t="str">
        <f>CONCATENATE(TEXT(Table6914[[#This Row],[Decimal]],".000"),"-",Table6914[[#This Row],[Pitch]]," ",Table6914[[#This Row],[Series]]," ",Table6914[[#This Row],[ClassA]])</f>
        <v>.688-24 UNEF 2A</v>
      </c>
      <c r="AE177" s="16">
        <f t="shared" si="38"/>
        <v>1.1999999999999999E-3</v>
      </c>
      <c r="AF177" s="16">
        <f t="shared" si="39"/>
        <v>0.68630000000000002</v>
      </c>
      <c r="AG177" s="16">
        <f t="shared" si="40"/>
        <v>0.67910000000000004</v>
      </c>
      <c r="AH177" s="16" t="str">
        <f t="shared" si="41"/>
        <v>—</v>
      </c>
      <c r="AI177" s="16">
        <f t="shared" si="42"/>
        <v>0.65920000000000001</v>
      </c>
      <c r="AJ177" s="16">
        <f t="shared" si="43"/>
        <v>0.6552</v>
      </c>
      <c r="AK177" s="16">
        <f t="shared" si="44"/>
        <v>0.63670000000000004</v>
      </c>
      <c r="AL177" s="16" t="str">
        <f t="shared" si="45"/>
        <v>2B</v>
      </c>
      <c r="AM177" s="16">
        <f t="shared" si="46"/>
        <v>0.64200000000000002</v>
      </c>
      <c r="AN177" s="16">
        <f t="shared" si="47"/>
        <v>0.65200000000000002</v>
      </c>
      <c r="AO177" s="16">
        <f t="shared" si="48"/>
        <v>0.66039999999999999</v>
      </c>
      <c r="AP177" s="16">
        <f t="shared" si="49"/>
        <v>0.66559999999999997</v>
      </c>
      <c r="AQ177" s="16">
        <f t="shared" si="50"/>
        <v>0.6875</v>
      </c>
      <c r="AV177" s="17"/>
      <c r="AW177" s="77"/>
    </row>
    <row r="178" spans="3:49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51"/>
        <v>0</v>
      </c>
      <c r="U178" s="16">
        <f t="shared" si="51"/>
        <v>0</v>
      </c>
      <c r="W178" s="16" t="str">
        <f t="shared" si="35"/>
        <v>11⁄16–24</v>
      </c>
      <c r="X178" s="16" t="str">
        <f>VLOOKUP(LEFT(Table6914[[#This Row],[Column1]],FIND("–",Table6914[[#This Row],[Column1]])-1),Lookups[],2,0)</f>
        <v>11/16</v>
      </c>
      <c r="Y178" s="16" t="str">
        <f>RIGHT(Table6914[[#This Row],[Column1]],LEN(Table6914[[#This Row],[Column1]])-FIND("–",Table6914[[#This Row],[Column1]]))</f>
        <v>24</v>
      </c>
      <c r="Z178" s="78">
        <f>VLOOKUP(LEFT(Table6914[[#This Row],[Column1]],FIND("–",Table6914[[#This Row],[Column1]])-1),Lookups[],4,0)</f>
        <v>0.6875</v>
      </c>
      <c r="AA178" s="16" t="str">
        <f t="shared" si="36"/>
        <v>UNEF</v>
      </c>
      <c r="AB178" s="16" t="str">
        <f t="shared" si="37"/>
        <v>3A</v>
      </c>
      <c r="AC178" s="16" t="str">
        <f>CONCATENATE(Table6914[[#This Row],[Fraction]],"-",Table6914[[#This Row],[Pitch]]," ",Table6914[[#This Row],[Series]]," ",Table6914[[#This Row],[ClassA]])</f>
        <v>11/16-24 UNEF 3A</v>
      </c>
      <c r="AD178" s="16" t="str">
        <f>CONCATENATE(TEXT(Table6914[[#This Row],[Decimal]],".000"),"-",Table6914[[#This Row],[Pitch]]," ",Table6914[[#This Row],[Series]]," ",Table6914[[#This Row],[ClassA]])</f>
        <v>.688-24 UNEF 3A</v>
      </c>
      <c r="AE178" s="16">
        <f t="shared" si="38"/>
        <v>0</v>
      </c>
      <c r="AF178" s="16">
        <f t="shared" si="39"/>
        <v>0.6875</v>
      </c>
      <c r="AG178" s="16">
        <f t="shared" si="40"/>
        <v>0.68030000000000002</v>
      </c>
      <c r="AH178" s="16" t="str">
        <f t="shared" si="41"/>
        <v>—</v>
      </c>
      <c r="AI178" s="16">
        <f t="shared" si="42"/>
        <v>0.66039999999999999</v>
      </c>
      <c r="AJ178" s="16">
        <f t="shared" si="43"/>
        <v>0.65739999999999998</v>
      </c>
      <c r="AK178" s="16">
        <f t="shared" si="44"/>
        <v>0.63790000000000002</v>
      </c>
      <c r="AL178" s="16" t="str">
        <f t="shared" si="45"/>
        <v>3B</v>
      </c>
      <c r="AM178" s="16">
        <f t="shared" si="46"/>
        <v>0.64200000000000002</v>
      </c>
      <c r="AN178" s="16">
        <f t="shared" si="47"/>
        <v>0.64939999999999998</v>
      </c>
      <c r="AO178" s="16">
        <f t="shared" si="48"/>
        <v>0.66039999999999999</v>
      </c>
      <c r="AP178" s="16">
        <f t="shared" si="49"/>
        <v>0.6643</v>
      </c>
      <c r="AQ178" s="16">
        <f t="shared" si="50"/>
        <v>0.6875</v>
      </c>
      <c r="AV178" s="17"/>
      <c r="AW178" s="77"/>
    </row>
    <row r="179" spans="3:49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51"/>
        <v>11⁄16–28</v>
      </c>
      <c r="U179" s="16" t="str">
        <f t="shared" si="51"/>
        <v>UN</v>
      </c>
      <c r="W179" s="16" t="str">
        <f t="shared" si="35"/>
        <v>11⁄16–28</v>
      </c>
      <c r="X179" s="16" t="str">
        <f>VLOOKUP(LEFT(Table6914[[#This Row],[Column1]],FIND("–",Table6914[[#This Row],[Column1]])-1),Lookups[],2,0)</f>
        <v>11/16</v>
      </c>
      <c r="Y179" s="16" t="str">
        <f>RIGHT(Table6914[[#This Row],[Column1]],LEN(Table6914[[#This Row],[Column1]])-FIND("–",Table6914[[#This Row],[Column1]]))</f>
        <v>28</v>
      </c>
      <c r="Z179" s="78">
        <f>VLOOKUP(LEFT(Table6914[[#This Row],[Column1]],FIND("–",Table6914[[#This Row],[Column1]])-1),Lookups[],4,0)</f>
        <v>0.6875</v>
      </c>
      <c r="AA179" s="16" t="str">
        <f t="shared" si="36"/>
        <v>UN</v>
      </c>
      <c r="AB179" s="16" t="str">
        <f t="shared" si="37"/>
        <v>2A</v>
      </c>
      <c r="AC179" s="16" t="str">
        <f>CONCATENATE(Table6914[[#This Row],[Fraction]],"-",Table6914[[#This Row],[Pitch]]," ",Table6914[[#This Row],[Series]]," ",Table6914[[#This Row],[ClassA]])</f>
        <v>11/16-28 UN 2A</v>
      </c>
      <c r="AD179" s="16" t="str">
        <f>CONCATENATE(TEXT(Table6914[[#This Row],[Decimal]],".000"),"-",Table6914[[#This Row],[Pitch]]," ",Table6914[[#This Row],[Series]]," ",Table6914[[#This Row],[ClassA]])</f>
        <v>.688-28 UN 2A</v>
      </c>
      <c r="AE179" s="16">
        <f t="shared" si="38"/>
        <v>1.1000000000000001E-3</v>
      </c>
      <c r="AF179" s="16">
        <f t="shared" si="39"/>
        <v>0.68640000000000001</v>
      </c>
      <c r="AG179" s="16">
        <f t="shared" si="40"/>
        <v>0.67989999999999995</v>
      </c>
      <c r="AH179" s="16" t="str">
        <f t="shared" si="41"/>
        <v>—</v>
      </c>
      <c r="AI179" s="16">
        <f t="shared" si="42"/>
        <v>0.66320000000000001</v>
      </c>
      <c r="AJ179" s="16">
        <f t="shared" si="43"/>
        <v>0.65939999999999999</v>
      </c>
      <c r="AK179" s="16">
        <f t="shared" si="44"/>
        <v>0.64380000000000004</v>
      </c>
      <c r="AL179" s="16" t="str">
        <f t="shared" si="45"/>
        <v>2B</v>
      </c>
      <c r="AM179" s="16">
        <f t="shared" si="46"/>
        <v>0.64900000000000002</v>
      </c>
      <c r="AN179" s="16">
        <f t="shared" si="47"/>
        <v>0.65700000000000003</v>
      </c>
      <c r="AO179" s="16">
        <f t="shared" si="48"/>
        <v>0.6643</v>
      </c>
      <c r="AP179" s="16">
        <f t="shared" si="49"/>
        <v>0.66920000000000002</v>
      </c>
      <c r="AQ179" s="16">
        <f t="shared" si="50"/>
        <v>0.6875</v>
      </c>
      <c r="AV179" s="17"/>
      <c r="AW179" s="77"/>
    </row>
    <row r="180" spans="3:49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51"/>
        <v>0</v>
      </c>
      <c r="U180" s="16">
        <f t="shared" si="51"/>
        <v>0</v>
      </c>
      <c r="W180" s="16" t="str">
        <f t="shared" si="35"/>
        <v>11⁄16–28</v>
      </c>
      <c r="X180" s="16" t="str">
        <f>VLOOKUP(LEFT(Table6914[[#This Row],[Column1]],FIND("–",Table6914[[#This Row],[Column1]])-1),Lookups[],2,0)</f>
        <v>11/16</v>
      </c>
      <c r="Y180" s="16" t="str">
        <f>RIGHT(Table6914[[#This Row],[Column1]],LEN(Table6914[[#This Row],[Column1]])-FIND("–",Table6914[[#This Row],[Column1]]))</f>
        <v>28</v>
      </c>
      <c r="Z180" s="78">
        <f>VLOOKUP(LEFT(Table6914[[#This Row],[Column1]],FIND("–",Table6914[[#This Row],[Column1]])-1),Lookups[],4,0)</f>
        <v>0.6875</v>
      </c>
      <c r="AA180" s="16" t="str">
        <f t="shared" si="36"/>
        <v>UN</v>
      </c>
      <c r="AB180" s="16" t="str">
        <f t="shared" si="37"/>
        <v>3A</v>
      </c>
      <c r="AC180" s="16" t="str">
        <f>CONCATENATE(Table6914[[#This Row],[Fraction]],"-",Table6914[[#This Row],[Pitch]]," ",Table6914[[#This Row],[Series]]," ",Table6914[[#This Row],[ClassA]])</f>
        <v>11/16-28 UN 3A</v>
      </c>
      <c r="AD180" s="16" t="str">
        <f>CONCATENATE(TEXT(Table6914[[#This Row],[Decimal]],".000"),"-",Table6914[[#This Row],[Pitch]]," ",Table6914[[#This Row],[Series]]," ",Table6914[[#This Row],[ClassA]])</f>
        <v>.688-28 UN 3A</v>
      </c>
      <c r="AE180" s="16">
        <f t="shared" si="38"/>
        <v>0</v>
      </c>
      <c r="AF180" s="16">
        <f t="shared" si="39"/>
        <v>0.6875</v>
      </c>
      <c r="AG180" s="16">
        <f t="shared" si="40"/>
        <v>0.68100000000000005</v>
      </c>
      <c r="AH180" s="16" t="str">
        <f t="shared" si="41"/>
        <v>—</v>
      </c>
      <c r="AI180" s="16">
        <f t="shared" si="42"/>
        <v>0.6643</v>
      </c>
      <c r="AJ180" s="16">
        <f t="shared" si="43"/>
        <v>0.66149999999999998</v>
      </c>
      <c r="AK180" s="16">
        <f t="shared" si="44"/>
        <v>0.64490000000000003</v>
      </c>
      <c r="AL180" s="16" t="str">
        <f t="shared" si="45"/>
        <v>3B</v>
      </c>
      <c r="AM180" s="16">
        <f t="shared" si="46"/>
        <v>0.64900000000000002</v>
      </c>
      <c r="AN180" s="16">
        <f t="shared" si="47"/>
        <v>0.65510000000000002</v>
      </c>
      <c r="AO180" s="16">
        <f t="shared" si="48"/>
        <v>0.6643</v>
      </c>
      <c r="AP180" s="16">
        <f t="shared" si="49"/>
        <v>0.66800000000000004</v>
      </c>
      <c r="AQ180" s="16">
        <f t="shared" si="50"/>
        <v>0.6875</v>
      </c>
      <c r="AV180" s="17"/>
      <c r="AW180" s="77"/>
    </row>
    <row r="181" spans="3:49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51"/>
        <v>11⁄16–32</v>
      </c>
      <c r="U181" s="16" t="str">
        <f t="shared" si="51"/>
        <v>UN</v>
      </c>
      <c r="W181" s="16" t="str">
        <f t="shared" si="35"/>
        <v>11⁄16–32</v>
      </c>
      <c r="X181" s="16" t="str">
        <f>VLOOKUP(LEFT(Table6914[[#This Row],[Column1]],FIND("–",Table6914[[#This Row],[Column1]])-1),Lookups[],2,0)</f>
        <v>11/16</v>
      </c>
      <c r="Y181" s="16" t="str">
        <f>RIGHT(Table6914[[#This Row],[Column1]],LEN(Table6914[[#This Row],[Column1]])-FIND("–",Table6914[[#This Row],[Column1]]))</f>
        <v>32</v>
      </c>
      <c r="Z181" s="78">
        <f>VLOOKUP(LEFT(Table6914[[#This Row],[Column1]],FIND("–",Table6914[[#This Row],[Column1]])-1),Lookups[],4,0)</f>
        <v>0.6875</v>
      </c>
      <c r="AA181" s="16" t="str">
        <f t="shared" si="36"/>
        <v>UN</v>
      </c>
      <c r="AB181" s="16" t="str">
        <f t="shared" si="37"/>
        <v>2A</v>
      </c>
      <c r="AC181" s="16" t="str">
        <f>CONCATENATE(Table6914[[#This Row],[Fraction]],"-",Table6914[[#This Row],[Pitch]]," ",Table6914[[#This Row],[Series]]," ",Table6914[[#This Row],[ClassA]])</f>
        <v>11/16-32 UN 2A</v>
      </c>
      <c r="AD181" s="16" t="str">
        <f>CONCATENATE(TEXT(Table6914[[#This Row],[Decimal]],".000"),"-",Table6914[[#This Row],[Pitch]]," ",Table6914[[#This Row],[Series]]," ",Table6914[[#This Row],[ClassA]])</f>
        <v>.688-32 UN 2A</v>
      </c>
      <c r="AE181" s="16">
        <f t="shared" si="38"/>
        <v>1.1000000000000001E-3</v>
      </c>
      <c r="AF181" s="16">
        <f t="shared" si="39"/>
        <v>0.68640000000000001</v>
      </c>
      <c r="AG181" s="16">
        <f t="shared" si="40"/>
        <v>0.6804</v>
      </c>
      <c r="AH181" s="16" t="str">
        <f t="shared" si="41"/>
        <v>—</v>
      </c>
      <c r="AI181" s="16">
        <f t="shared" si="42"/>
        <v>0.66610000000000003</v>
      </c>
      <c r="AJ181" s="16">
        <f t="shared" si="43"/>
        <v>0.66249999999999998</v>
      </c>
      <c r="AK181" s="16">
        <f t="shared" si="44"/>
        <v>0.6492</v>
      </c>
      <c r="AL181" s="16" t="str">
        <f t="shared" si="45"/>
        <v>2B</v>
      </c>
      <c r="AM181" s="16">
        <f t="shared" si="46"/>
        <v>0.65400000000000003</v>
      </c>
      <c r="AN181" s="16">
        <f t="shared" si="47"/>
        <v>0.66100000000000003</v>
      </c>
      <c r="AO181" s="16">
        <f t="shared" si="48"/>
        <v>0.66720000000000002</v>
      </c>
      <c r="AP181" s="16">
        <f t="shared" si="49"/>
        <v>0.67179999999999995</v>
      </c>
      <c r="AQ181" s="16">
        <f t="shared" si="50"/>
        <v>0.6875</v>
      </c>
      <c r="AV181" s="17"/>
      <c r="AW181" s="77"/>
    </row>
    <row r="182" spans="3:49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51"/>
        <v>0</v>
      </c>
      <c r="U182" s="16">
        <f t="shared" si="51"/>
        <v>0</v>
      </c>
      <c r="W182" s="16" t="str">
        <f t="shared" si="35"/>
        <v>11⁄16–32</v>
      </c>
      <c r="X182" s="16" t="str">
        <f>VLOOKUP(LEFT(Table6914[[#This Row],[Column1]],FIND("–",Table6914[[#This Row],[Column1]])-1),Lookups[],2,0)</f>
        <v>11/16</v>
      </c>
      <c r="Y182" s="16" t="str">
        <f>RIGHT(Table6914[[#This Row],[Column1]],LEN(Table6914[[#This Row],[Column1]])-FIND("–",Table6914[[#This Row],[Column1]]))</f>
        <v>32</v>
      </c>
      <c r="Z182" s="78">
        <f>VLOOKUP(LEFT(Table6914[[#This Row],[Column1]],FIND("–",Table6914[[#This Row],[Column1]])-1),Lookups[],4,0)</f>
        <v>0.6875</v>
      </c>
      <c r="AA182" s="16" t="str">
        <f t="shared" si="36"/>
        <v>UN</v>
      </c>
      <c r="AB182" s="16" t="str">
        <f t="shared" si="37"/>
        <v>3A</v>
      </c>
      <c r="AC182" s="16" t="str">
        <f>CONCATENATE(Table6914[[#This Row],[Fraction]],"-",Table6914[[#This Row],[Pitch]]," ",Table6914[[#This Row],[Series]]," ",Table6914[[#This Row],[ClassA]])</f>
        <v>11/16-32 UN 3A</v>
      </c>
      <c r="AD182" s="16" t="str">
        <f>CONCATENATE(TEXT(Table6914[[#This Row],[Decimal]],".000"),"-",Table6914[[#This Row],[Pitch]]," ",Table6914[[#This Row],[Series]]," ",Table6914[[#This Row],[ClassA]])</f>
        <v>.688-32 UN 3A</v>
      </c>
      <c r="AE182" s="16">
        <f t="shared" si="38"/>
        <v>0</v>
      </c>
      <c r="AF182" s="16">
        <f t="shared" si="39"/>
        <v>0.6875</v>
      </c>
      <c r="AG182" s="16">
        <f t="shared" si="40"/>
        <v>0.68149999999999999</v>
      </c>
      <c r="AH182" s="16" t="str">
        <f t="shared" si="41"/>
        <v>—</v>
      </c>
      <c r="AI182" s="16">
        <f t="shared" si="42"/>
        <v>0.66720000000000002</v>
      </c>
      <c r="AJ182" s="16">
        <f t="shared" si="43"/>
        <v>0.66449999999999998</v>
      </c>
      <c r="AK182" s="16">
        <f t="shared" si="44"/>
        <v>0.65029999999999999</v>
      </c>
      <c r="AL182" s="16" t="str">
        <f t="shared" si="45"/>
        <v>3B</v>
      </c>
      <c r="AM182" s="16">
        <f t="shared" si="46"/>
        <v>0.65400000000000003</v>
      </c>
      <c r="AN182" s="16">
        <f t="shared" si="47"/>
        <v>0.65939999999999999</v>
      </c>
      <c r="AO182" s="16">
        <f t="shared" si="48"/>
        <v>0.66720000000000002</v>
      </c>
      <c r="AP182" s="16">
        <f t="shared" si="49"/>
        <v>0.67069999999999996</v>
      </c>
      <c r="AQ182" s="16">
        <f t="shared" si="50"/>
        <v>0.6875</v>
      </c>
      <c r="AV182" s="17"/>
      <c r="AW182" s="77"/>
    </row>
    <row r="183" spans="3:49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51"/>
        <v>3⁄4–10</v>
      </c>
      <c r="U183" s="16" t="str">
        <f t="shared" si="51"/>
        <v>UNC</v>
      </c>
      <c r="W183" s="16" t="str">
        <f t="shared" si="35"/>
        <v>3⁄4–10</v>
      </c>
      <c r="X183" s="16" t="str">
        <f>VLOOKUP(LEFT(Table6914[[#This Row],[Column1]],FIND("–",Table6914[[#This Row],[Column1]])-1),Lookups[],2,0)</f>
        <v>3/4</v>
      </c>
      <c r="Y183" s="16" t="str">
        <f>RIGHT(Table6914[[#This Row],[Column1]],LEN(Table6914[[#This Row],[Column1]])-FIND("–",Table6914[[#This Row],[Column1]]))</f>
        <v>10</v>
      </c>
      <c r="Z183" s="78">
        <f>VLOOKUP(LEFT(Table6914[[#This Row],[Column1]],FIND("–",Table6914[[#This Row],[Column1]])-1),Lookups[],4,0)</f>
        <v>0.75</v>
      </c>
      <c r="AA183" s="16" t="str">
        <f t="shared" si="36"/>
        <v>UNC</v>
      </c>
      <c r="AB183" s="16" t="str">
        <f t="shared" si="37"/>
        <v>1A</v>
      </c>
      <c r="AC183" s="16" t="str">
        <f>CONCATENATE(Table6914[[#This Row],[Fraction]],"-",Table6914[[#This Row],[Pitch]]," ",Table6914[[#This Row],[Series]]," ",Table6914[[#This Row],[ClassA]])</f>
        <v>3/4-10 UNC 1A</v>
      </c>
      <c r="AD183" s="16" t="str">
        <f>CONCATENATE(TEXT(Table6914[[#This Row],[Decimal]],".000"),"-",Table6914[[#This Row],[Pitch]]," ",Table6914[[#This Row],[Series]]," ",Table6914[[#This Row],[ClassA]])</f>
        <v>.750-10 UNC 1A</v>
      </c>
      <c r="AE183" s="16">
        <f t="shared" si="38"/>
        <v>1.8E-3</v>
      </c>
      <c r="AF183" s="16">
        <f t="shared" si="39"/>
        <v>0.74819999999999998</v>
      </c>
      <c r="AG183" s="16">
        <f t="shared" si="40"/>
        <v>0.7288</v>
      </c>
      <c r="AH183" s="16" t="str">
        <f t="shared" si="41"/>
        <v>—</v>
      </c>
      <c r="AI183" s="16">
        <f t="shared" si="42"/>
        <v>0.68320000000000003</v>
      </c>
      <c r="AJ183" s="16">
        <f t="shared" si="43"/>
        <v>0.6744</v>
      </c>
      <c r="AK183" s="16">
        <f t="shared" si="44"/>
        <v>0.62909999999999999</v>
      </c>
      <c r="AL183" s="16" t="str">
        <f t="shared" si="45"/>
        <v>1B</v>
      </c>
      <c r="AM183" s="16">
        <f t="shared" si="46"/>
        <v>0.64200000000000002</v>
      </c>
      <c r="AN183" s="16">
        <f t="shared" si="47"/>
        <v>0.66300000000000003</v>
      </c>
      <c r="AO183" s="16">
        <f t="shared" si="48"/>
        <v>0.68500000000000005</v>
      </c>
      <c r="AP183" s="16">
        <f t="shared" si="49"/>
        <v>0.69650000000000001</v>
      </c>
      <c r="AQ183" s="16">
        <f t="shared" si="50"/>
        <v>0.75</v>
      </c>
      <c r="AV183" s="17"/>
      <c r="AW183" s="77"/>
    </row>
    <row r="184" spans="3:49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51"/>
        <v>0</v>
      </c>
      <c r="U184" s="16">
        <f t="shared" si="51"/>
        <v>0</v>
      </c>
      <c r="W184" s="16" t="str">
        <f t="shared" si="35"/>
        <v>3⁄4–10</v>
      </c>
      <c r="X184" s="16" t="str">
        <f>VLOOKUP(LEFT(Table6914[[#This Row],[Column1]],FIND("–",Table6914[[#This Row],[Column1]])-1),Lookups[],2,0)</f>
        <v>3/4</v>
      </c>
      <c r="Y184" s="16" t="str">
        <f>RIGHT(Table6914[[#This Row],[Column1]],LEN(Table6914[[#This Row],[Column1]])-FIND("–",Table6914[[#This Row],[Column1]]))</f>
        <v>10</v>
      </c>
      <c r="Z184" s="78">
        <f>VLOOKUP(LEFT(Table6914[[#This Row],[Column1]],FIND("–",Table6914[[#This Row],[Column1]])-1),Lookups[],4,0)</f>
        <v>0.75</v>
      </c>
      <c r="AA184" s="16" t="str">
        <f t="shared" si="36"/>
        <v>UNC</v>
      </c>
      <c r="AB184" s="16" t="str">
        <f t="shared" si="37"/>
        <v>2A</v>
      </c>
      <c r="AC184" s="16" t="str">
        <f>CONCATENATE(Table6914[[#This Row],[Fraction]],"-",Table6914[[#This Row],[Pitch]]," ",Table6914[[#This Row],[Series]]," ",Table6914[[#This Row],[ClassA]])</f>
        <v>3/4-10 UNC 2A</v>
      </c>
      <c r="AD184" s="16" t="str">
        <f>CONCATENATE(TEXT(Table6914[[#This Row],[Decimal]],".000"),"-",Table6914[[#This Row],[Pitch]]," ",Table6914[[#This Row],[Series]]," ",Table6914[[#This Row],[ClassA]])</f>
        <v>.750-10 UNC 2A</v>
      </c>
      <c r="AE184" s="16">
        <f t="shared" si="38"/>
        <v>1.8E-3</v>
      </c>
      <c r="AF184" s="16">
        <f t="shared" si="39"/>
        <v>0.74819999999999998</v>
      </c>
      <c r="AG184" s="16">
        <f t="shared" si="40"/>
        <v>0.73529999999999995</v>
      </c>
      <c r="AH184" s="16">
        <f t="shared" si="41"/>
        <v>0.7288</v>
      </c>
      <c r="AI184" s="16">
        <f t="shared" si="42"/>
        <v>0.68320000000000003</v>
      </c>
      <c r="AJ184" s="16">
        <f t="shared" si="43"/>
        <v>0.67730000000000001</v>
      </c>
      <c r="AK184" s="16">
        <f t="shared" si="44"/>
        <v>0.62909999999999999</v>
      </c>
      <c r="AL184" s="16" t="str">
        <f t="shared" si="45"/>
        <v>2B</v>
      </c>
      <c r="AM184" s="16">
        <f t="shared" si="46"/>
        <v>0.64200000000000002</v>
      </c>
      <c r="AN184" s="16">
        <f t="shared" si="47"/>
        <v>0.66300000000000003</v>
      </c>
      <c r="AO184" s="16">
        <f t="shared" si="48"/>
        <v>0.68500000000000005</v>
      </c>
      <c r="AP184" s="16">
        <f t="shared" si="49"/>
        <v>0.69269999999999998</v>
      </c>
      <c r="AQ184" s="16">
        <f t="shared" si="50"/>
        <v>0.75</v>
      </c>
      <c r="AV184" s="17"/>
      <c r="AW184" s="77"/>
    </row>
    <row r="185" spans="3:49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51"/>
        <v>0</v>
      </c>
      <c r="U185" s="16">
        <f t="shared" si="51"/>
        <v>0</v>
      </c>
      <c r="W185" s="16" t="str">
        <f t="shared" si="35"/>
        <v>3⁄4–10</v>
      </c>
      <c r="X185" s="16" t="str">
        <f>VLOOKUP(LEFT(Table6914[[#This Row],[Column1]],FIND("–",Table6914[[#This Row],[Column1]])-1),Lookups[],2,0)</f>
        <v>3/4</v>
      </c>
      <c r="Y185" s="16" t="str">
        <f>RIGHT(Table6914[[#This Row],[Column1]],LEN(Table6914[[#This Row],[Column1]])-FIND("–",Table6914[[#This Row],[Column1]]))</f>
        <v>10</v>
      </c>
      <c r="Z185" s="78">
        <f>VLOOKUP(LEFT(Table6914[[#This Row],[Column1]],FIND("–",Table6914[[#This Row],[Column1]])-1),Lookups[],4,0)</f>
        <v>0.75</v>
      </c>
      <c r="AA185" s="16" t="str">
        <f t="shared" si="36"/>
        <v>UNC</v>
      </c>
      <c r="AB185" s="16" t="str">
        <f t="shared" si="37"/>
        <v>3A</v>
      </c>
      <c r="AC185" s="16" t="str">
        <f>CONCATENATE(Table6914[[#This Row],[Fraction]],"-",Table6914[[#This Row],[Pitch]]," ",Table6914[[#This Row],[Series]]," ",Table6914[[#This Row],[ClassA]])</f>
        <v>3/4-10 UNC 3A</v>
      </c>
      <c r="AD185" s="16" t="str">
        <f>CONCATENATE(TEXT(Table6914[[#This Row],[Decimal]],".000"),"-",Table6914[[#This Row],[Pitch]]," ",Table6914[[#This Row],[Series]]," ",Table6914[[#This Row],[ClassA]])</f>
        <v>.750-10 UNC 3A</v>
      </c>
      <c r="AE185" s="16">
        <f t="shared" si="38"/>
        <v>0</v>
      </c>
      <c r="AF185" s="16">
        <f t="shared" si="39"/>
        <v>0.75</v>
      </c>
      <c r="AG185" s="16">
        <f t="shared" si="40"/>
        <v>0.73709999999999998</v>
      </c>
      <c r="AH185" s="16" t="str">
        <f t="shared" si="41"/>
        <v>—</v>
      </c>
      <c r="AI185" s="16">
        <f t="shared" si="42"/>
        <v>0.68500000000000005</v>
      </c>
      <c r="AJ185" s="16">
        <f t="shared" si="43"/>
        <v>0.68059999999999998</v>
      </c>
      <c r="AK185" s="16">
        <f t="shared" si="44"/>
        <v>0.63090000000000002</v>
      </c>
      <c r="AL185" s="16" t="str">
        <f t="shared" si="45"/>
        <v>3B</v>
      </c>
      <c r="AM185" s="16">
        <f t="shared" si="46"/>
        <v>0.64200000000000002</v>
      </c>
      <c r="AN185" s="16">
        <f t="shared" si="47"/>
        <v>0.65449999999999997</v>
      </c>
      <c r="AO185" s="16">
        <f t="shared" si="48"/>
        <v>0.68500000000000005</v>
      </c>
      <c r="AP185" s="16">
        <f t="shared" si="49"/>
        <v>0.69069999999999998</v>
      </c>
      <c r="AQ185" s="16">
        <f t="shared" si="50"/>
        <v>0.75</v>
      </c>
      <c r="AV185" s="17"/>
      <c r="AW185" s="77"/>
    </row>
    <row r="186" spans="3:49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51"/>
        <v>3⁄4–12</v>
      </c>
      <c r="U186" s="16" t="str">
        <f t="shared" si="51"/>
        <v>UN</v>
      </c>
      <c r="W186" s="16" t="str">
        <f t="shared" si="35"/>
        <v>3⁄4–12</v>
      </c>
      <c r="X186" s="16" t="str">
        <f>VLOOKUP(LEFT(Table6914[[#This Row],[Column1]],FIND("–",Table6914[[#This Row],[Column1]])-1),Lookups[],2,0)</f>
        <v>3/4</v>
      </c>
      <c r="Y186" s="16" t="str">
        <f>RIGHT(Table6914[[#This Row],[Column1]],LEN(Table6914[[#This Row],[Column1]])-FIND("–",Table6914[[#This Row],[Column1]]))</f>
        <v>12</v>
      </c>
      <c r="Z186" s="78">
        <f>VLOOKUP(LEFT(Table6914[[#This Row],[Column1]],FIND("–",Table6914[[#This Row],[Column1]])-1),Lookups[],4,0)</f>
        <v>0.75</v>
      </c>
      <c r="AA186" s="16" t="str">
        <f t="shared" si="36"/>
        <v>UN</v>
      </c>
      <c r="AB186" s="16" t="str">
        <f t="shared" si="37"/>
        <v>2A</v>
      </c>
      <c r="AC186" s="16" t="str">
        <f>CONCATENATE(Table6914[[#This Row],[Fraction]],"-",Table6914[[#This Row],[Pitch]]," ",Table6914[[#This Row],[Series]]," ",Table6914[[#This Row],[ClassA]])</f>
        <v>3/4-12 UN 2A</v>
      </c>
      <c r="AD186" s="16" t="str">
        <f>CONCATENATE(TEXT(Table6914[[#This Row],[Decimal]],".000"),"-",Table6914[[#This Row],[Pitch]]," ",Table6914[[#This Row],[Series]]," ",Table6914[[#This Row],[ClassA]])</f>
        <v>.750-12 UN 2A</v>
      </c>
      <c r="AE186" s="16">
        <f t="shared" si="38"/>
        <v>1.6999999999999999E-3</v>
      </c>
      <c r="AF186" s="16">
        <f t="shared" si="39"/>
        <v>0.74829999999999997</v>
      </c>
      <c r="AG186" s="16">
        <f t="shared" si="40"/>
        <v>0.7369</v>
      </c>
      <c r="AH186" s="16" t="str">
        <f t="shared" si="41"/>
        <v>—</v>
      </c>
      <c r="AI186" s="16">
        <f t="shared" si="42"/>
        <v>0.69420000000000004</v>
      </c>
      <c r="AJ186" s="16">
        <f t="shared" si="43"/>
        <v>0.68869999999999998</v>
      </c>
      <c r="AK186" s="16">
        <f t="shared" si="44"/>
        <v>0.64910000000000001</v>
      </c>
      <c r="AL186" s="16" t="str">
        <f t="shared" si="45"/>
        <v>2B</v>
      </c>
      <c r="AM186" s="16">
        <f t="shared" si="46"/>
        <v>0.66</v>
      </c>
      <c r="AN186" s="16">
        <f t="shared" si="47"/>
        <v>0.67800000000000005</v>
      </c>
      <c r="AO186" s="16">
        <f t="shared" si="48"/>
        <v>0.69589999999999996</v>
      </c>
      <c r="AP186" s="16">
        <f t="shared" si="49"/>
        <v>0.70309999999999995</v>
      </c>
      <c r="AQ186" s="16">
        <f t="shared" si="50"/>
        <v>0.75</v>
      </c>
      <c r="AV186" s="17"/>
      <c r="AW186" s="77"/>
    </row>
    <row r="187" spans="3:49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51"/>
        <v>0</v>
      </c>
      <c r="U187" s="16">
        <f t="shared" si="51"/>
        <v>0</v>
      </c>
      <c r="W187" s="16" t="str">
        <f t="shared" si="35"/>
        <v>3⁄4–12</v>
      </c>
      <c r="X187" s="16" t="str">
        <f>VLOOKUP(LEFT(Table6914[[#This Row],[Column1]],FIND("–",Table6914[[#This Row],[Column1]])-1),Lookups[],2,0)</f>
        <v>3/4</v>
      </c>
      <c r="Y187" s="16" t="str">
        <f>RIGHT(Table6914[[#This Row],[Column1]],LEN(Table6914[[#This Row],[Column1]])-FIND("–",Table6914[[#This Row],[Column1]]))</f>
        <v>12</v>
      </c>
      <c r="Z187" s="78">
        <f>VLOOKUP(LEFT(Table6914[[#This Row],[Column1]],FIND("–",Table6914[[#This Row],[Column1]])-1),Lookups[],4,0)</f>
        <v>0.75</v>
      </c>
      <c r="AA187" s="16" t="str">
        <f t="shared" si="36"/>
        <v>UN</v>
      </c>
      <c r="AB187" s="16" t="str">
        <f t="shared" si="37"/>
        <v>3A</v>
      </c>
      <c r="AC187" s="16" t="str">
        <f>CONCATENATE(Table6914[[#This Row],[Fraction]],"-",Table6914[[#This Row],[Pitch]]," ",Table6914[[#This Row],[Series]]," ",Table6914[[#This Row],[ClassA]])</f>
        <v>3/4-12 UN 3A</v>
      </c>
      <c r="AD187" s="16" t="str">
        <f>CONCATENATE(TEXT(Table6914[[#This Row],[Decimal]],".000"),"-",Table6914[[#This Row],[Pitch]]," ",Table6914[[#This Row],[Series]]," ",Table6914[[#This Row],[ClassA]])</f>
        <v>.750-12 UN 3A</v>
      </c>
      <c r="AE187" s="16">
        <f t="shared" si="38"/>
        <v>0</v>
      </c>
      <c r="AF187" s="16">
        <f t="shared" si="39"/>
        <v>0.75</v>
      </c>
      <c r="AG187" s="16">
        <f t="shared" si="40"/>
        <v>0.73860000000000003</v>
      </c>
      <c r="AH187" s="16" t="str">
        <f t="shared" si="41"/>
        <v>—</v>
      </c>
      <c r="AI187" s="16">
        <f t="shared" si="42"/>
        <v>0.69589999999999996</v>
      </c>
      <c r="AJ187" s="16">
        <f t="shared" si="43"/>
        <v>0.69179999999999997</v>
      </c>
      <c r="AK187" s="16">
        <f t="shared" si="44"/>
        <v>0.65080000000000005</v>
      </c>
      <c r="AL187" s="16" t="str">
        <f t="shared" si="45"/>
        <v>3B</v>
      </c>
      <c r="AM187" s="16">
        <f t="shared" si="46"/>
        <v>0.66</v>
      </c>
      <c r="AN187" s="16">
        <f t="shared" si="47"/>
        <v>0.67069999999999996</v>
      </c>
      <c r="AO187" s="16">
        <f t="shared" si="48"/>
        <v>0.69589999999999996</v>
      </c>
      <c r="AP187" s="16">
        <f t="shared" si="49"/>
        <v>0.70130000000000003</v>
      </c>
      <c r="AQ187" s="16">
        <f t="shared" si="50"/>
        <v>0.75</v>
      </c>
      <c r="AV187" s="17"/>
      <c r="AW187" s="77"/>
    </row>
    <row r="188" spans="3:49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51"/>
        <v>3⁄4–14</v>
      </c>
      <c r="U188" s="16" t="str">
        <f t="shared" si="51"/>
        <v>UNS</v>
      </c>
      <c r="W188" s="16" t="str">
        <f t="shared" si="35"/>
        <v>3⁄4–14</v>
      </c>
      <c r="X188" s="16" t="str">
        <f>VLOOKUP(LEFT(Table6914[[#This Row],[Column1]],FIND("–",Table6914[[#This Row],[Column1]])-1),Lookups[],2,0)</f>
        <v>3/4</v>
      </c>
      <c r="Y188" s="16" t="str">
        <f>RIGHT(Table6914[[#This Row],[Column1]],LEN(Table6914[[#This Row],[Column1]])-FIND("–",Table6914[[#This Row],[Column1]]))</f>
        <v>14</v>
      </c>
      <c r="Z188" s="78">
        <f>VLOOKUP(LEFT(Table6914[[#This Row],[Column1]],FIND("–",Table6914[[#This Row],[Column1]])-1),Lookups[],4,0)</f>
        <v>0.75</v>
      </c>
      <c r="AA188" s="16" t="str">
        <f t="shared" si="36"/>
        <v>UNS</v>
      </c>
      <c r="AB188" s="16" t="str">
        <f t="shared" si="37"/>
        <v>2A</v>
      </c>
      <c r="AC188" s="16" t="str">
        <f>CONCATENATE(Table6914[[#This Row],[Fraction]],"-",Table6914[[#This Row],[Pitch]]," ",Table6914[[#This Row],[Series]]," ",Table6914[[#This Row],[ClassA]])</f>
        <v>3/4-14 UNS 2A</v>
      </c>
      <c r="AD188" s="16" t="str">
        <f>CONCATENATE(TEXT(Table6914[[#This Row],[Decimal]],".000"),"-",Table6914[[#This Row],[Pitch]]," ",Table6914[[#This Row],[Series]]," ",Table6914[[#This Row],[ClassA]])</f>
        <v>.750-14 UNS 2A</v>
      </c>
      <c r="AE188" s="16">
        <f t="shared" si="38"/>
        <v>1.5E-3</v>
      </c>
      <c r="AF188" s="16">
        <f t="shared" si="39"/>
        <v>0.74850000000000005</v>
      </c>
      <c r="AG188" s="16">
        <f t="shared" si="40"/>
        <v>0.73819999999999997</v>
      </c>
      <c r="AH188" s="16" t="str">
        <f t="shared" si="41"/>
        <v>—</v>
      </c>
      <c r="AI188" s="16">
        <f t="shared" si="42"/>
        <v>0.70209999999999995</v>
      </c>
      <c r="AJ188" s="16">
        <f t="shared" si="43"/>
        <v>0.69699999999999995</v>
      </c>
      <c r="AK188" s="16">
        <f t="shared" si="44"/>
        <v>0.66349999999999998</v>
      </c>
      <c r="AL188" s="16" t="str">
        <f t="shared" si="45"/>
        <v>2B</v>
      </c>
      <c r="AM188" s="16">
        <f t="shared" si="46"/>
        <v>0.67300000000000004</v>
      </c>
      <c r="AN188" s="16">
        <f t="shared" si="47"/>
        <v>0.68799999999999994</v>
      </c>
      <c r="AO188" s="16">
        <f t="shared" si="48"/>
        <v>0.7036</v>
      </c>
      <c r="AP188" s="16">
        <f t="shared" si="49"/>
        <v>0.71030000000000004</v>
      </c>
      <c r="AQ188" s="16">
        <f t="shared" si="50"/>
        <v>0.75</v>
      </c>
      <c r="AV188" s="17"/>
      <c r="AW188" s="77"/>
    </row>
    <row r="189" spans="3:49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51"/>
        <v>3⁄4–16</v>
      </c>
      <c r="U189" s="16" t="str">
        <f t="shared" si="51"/>
        <v>UNF</v>
      </c>
      <c r="W189" s="16" t="str">
        <f t="shared" si="35"/>
        <v>3⁄4–16</v>
      </c>
      <c r="X189" s="16" t="str">
        <f>VLOOKUP(LEFT(Table6914[[#This Row],[Column1]],FIND("–",Table6914[[#This Row],[Column1]])-1),Lookups[],2,0)</f>
        <v>3/4</v>
      </c>
      <c r="Y189" s="16" t="str">
        <f>RIGHT(Table6914[[#This Row],[Column1]],LEN(Table6914[[#This Row],[Column1]])-FIND("–",Table6914[[#This Row],[Column1]]))</f>
        <v>16</v>
      </c>
      <c r="Z189" s="78">
        <f>VLOOKUP(LEFT(Table6914[[#This Row],[Column1]],FIND("–",Table6914[[#This Row],[Column1]])-1),Lookups[],4,0)</f>
        <v>0.75</v>
      </c>
      <c r="AA189" s="16" t="str">
        <f t="shared" si="36"/>
        <v>UNF</v>
      </c>
      <c r="AB189" s="16" t="str">
        <f t="shared" si="37"/>
        <v>1A</v>
      </c>
      <c r="AC189" s="16" t="str">
        <f>CONCATENATE(Table6914[[#This Row],[Fraction]],"-",Table6914[[#This Row],[Pitch]]," ",Table6914[[#This Row],[Series]]," ",Table6914[[#This Row],[ClassA]])</f>
        <v>3/4-16 UNF 1A</v>
      </c>
      <c r="AD189" s="16" t="str">
        <f>CONCATENATE(TEXT(Table6914[[#This Row],[Decimal]],".000"),"-",Table6914[[#This Row],[Pitch]]," ",Table6914[[#This Row],[Series]]," ",Table6914[[#This Row],[ClassA]])</f>
        <v>.750-16 UNF 1A</v>
      </c>
      <c r="AE189" s="16">
        <f t="shared" si="38"/>
        <v>1.5E-3</v>
      </c>
      <c r="AF189" s="16">
        <f t="shared" si="39"/>
        <v>0.74850000000000005</v>
      </c>
      <c r="AG189" s="16">
        <f t="shared" si="40"/>
        <v>0.73429999999999995</v>
      </c>
      <c r="AH189" s="16" t="str">
        <f t="shared" si="41"/>
        <v>—</v>
      </c>
      <c r="AI189" s="16">
        <f t="shared" si="42"/>
        <v>0.70789999999999997</v>
      </c>
      <c r="AJ189" s="16">
        <f t="shared" si="43"/>
        <v>0.70040000000000002</v>
      </c>
      <c r="AK189" s="16">
        <f t="shared" si="44"/>
        <v>0.67400000000000004</v>
      </c>
      <c r="AL189" s="16" t="str">
        <f t="shared" si="45"/>
        <v>1B</v>
      </c>
      <c r="AM189" s="16">
        <f t="shared" si="46"/>
        <v>0.68200000000000005</v>
      </c>
      <c r="AN189" s="16">
        <f t="shared" si="47"/>
        <v>0.69599999999999995</v>
      </c>
      <c r="AO189" s="16">
        <f t="shared" si="48"/>
        <v>0.70940000000000003</v>
      </c>
      <c r="AP189" s="16">
        <f t="shared" si="49"/>
        <v>0.71919999999999995</v>
      </c>
      <c r="AQ189" s="16">
        <f t="shared" si="50"/>
        <v>0.75</v>
      </c>
      <c r="AV189" s="17"/>
      <c r="AW189" s="77"/>
    </row>
    <row r="190" spans="3:49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51"/>
        <v>0</v>
      </c>
      <c r="U190" s="16">
        <f t="shared" si="51"/>
        <v>0</v>
      </c>
      <c r="W190" s="16" t="str">
        <f t="shared" si="35"/>
        <v>3⁄4–16</v>
      </c>
      <c r="X190" s="16" t="str">
        <f>VLOOKUP(LEFT(Table6914[[#This Row],[Column1]],FIND("–",Table6914[[#This Row],[Column1]])-1),Lookups[],2,0)</f>
        <v>3/4</v>
      </c>
      <c r="Y190" s="16" t="str">
        <f>RIGHT(Table6914[[#This Row],[Column1]],LEN(Table6914[[#This Row],[Column1]])-FIND("–",Table6914[[#This Row],[Column1]]))</f>
        <v>16</v>
      </c>
      <c r="Z190" s="78">
        <f>VLOOKUP(LEFT(Table6914[[#This Row],[Column1]],FIND("–",Table6914[[#This Row],[Column1]])-1),Lookups[],4,0)</f>
        <v>0.75</v>
      </c>
      <c r="AA190" s="16" t="str">
        <f t="shared" si="36"/>
        <v>UNF</v>
      </c>
      <c r="AB190" s="16" t="str">
        <f t="shared" si="37"/>
        <v>2A</v>
      </c>
      <c r="AC190" s="16" t="str">
        <f>CONCATENATE(Table6914[[#This Row],[Fraction]],"-",Table6914[[#This Row],[Pitch]]," ",Table6914[[#This Row],[Series]]," ",Table6914[[#This Row],[ClassA]])</f>
        <v>3/4-16 UNF 2A</v>
      </c>
      <c r="AD190" s="16" t="str">
        <f>CONCATENATE(TEXT(Table6914[[#This Row],[Decimal]],".000"),"-",Table6914[[#This Row],[Pitch]]," ",Table6914[[#This Row],[Series]]," ",Table6914[[#This Row],[ClassA]])</f>
        <v>.750-16 UNF 2A</v>
      </c>
      <c r="AE190" s="16">
        <f t="shared" si="38"/>
        <v>1.5E-3</v>
      </c>
      <c r="AF190" s="16">
        <f t="shared" si="39"/>
        <v>0.74850000000000005</v>
      </c>
      <c r="AG190" s="16">
        <f t="shared" si="40"/>
        <v>0.73909999999999998</v>
      </c>
      <c r="AH190" s="16" t="str">
        <f t="shared" si="41"/>
        <v>—</v>
      </c>
      <c r="AI190" s="16">
        <f t="shared" si="42"/>
        <v>0.70789999999999997</v>
      </c>
      <c r="AJ190" s="16">
        <f t="shared" si="43"/>
        <v>0.70289999999999997</v>
      </c>
      <c r="AK190" s="16">
        <f t="shared" si="44"/>
        <v>0.67400000000000004</v>
      </c>
      <c r="AL190" s="16" t="str">
        <f t="shared" si="45"/>
        <v>2B</v>
      </c>
      <c r="AM190" s="16">
        <f t="shared" si="46"/>
        <v>0.68200000000000005</v>
      </c>
      <c r="AN190" s="16">
        <f t="shared" si="47"/>
        <v>0.69599999999999995</v>
      </c>
      <c r="AO190" s="16">
        <f t="shared" si="48"/>
        <v>0.70940000000000003</v>
      </c>
      <c r="AP190" s="16">
        <f t="shared" si="49"/>
        <v>0.71589999999999998</v>
      </c>
      <c r="AQ190" s="16">
        <f t="shared" si="50"/>
        <v>0.75</v>
      </c>
      <c r="AV190" s="17"/>
      <c r="AW190" s="77"/>
    </row>
    <row r="191" spans="3:49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51"/>
        <v>0</v>
      </c>
      <c r="U191" s="16">
        <f t="shared" si="51"/>
        <v>0</v>
      </c>
      <c r="W191" s="16" t="str">
        <f t="shared" si="35"/>
        <v>3⁄4–16</v>
      </c>
      <c r="X191" s="16" t="str">
        <f>VLOOKUP(LEFT(Table6914[[#This Row],[Column1]],FIND("–",Table6914[[#This Row],[Column1]])-1),Lookups[],2,0)</f>
        <v>3/4</v>
      </c>
      <c r="Y191" s="16" t="str">
        <f>RIGHT(Table6914[[#This Row],[Column1]],LEN(Table6914[[#This Row],[Column1]])-FIND("–",Table6914[[#This Row],[Column1]]))</f>
        <v>16</v>
      </c>
      <c r="Z191" s="78">
        <f>VLOOKUP(LEFT(Table6914[[#This Row],[Column1]],FIND("–",Table6914[[#This Row],[Column1]])-1),Lookups[],4,0)</f>
        <v>0.75</v>
      </c>
      <c r="AA191" s="16" t="str">
        <f t="shared" si="36"/>
        <v>UNF</v>
      </c>
      <c r="AB191" s="16" t="str">
        <f t="shared" si="37"/>
        <v>3A</v>
      </c>
      <c r="AC191" s="16" t="str">
        <f>CONCATENATE(Table6914[[#This Row],[Fraction]],"-",Table6914[[#This Row],[Pitch]]," ",Table6914[[#This Row],[Series]]," ",Table6914[[#This Row],[ClassA]])</f>
        <v>3/4-16 UNF 3A</v>
      </c>
      <c r="AD191" s="16" t="str">
        <f>CONCATENATE(TEXT(Table6914[[#This Row],[Decimal]],".000"),"-",Table6914[[#This Row],[Pitch]]," ",Table6914[[#This Row],[Series]]," ",Table6914[[#This Row],[ClassA]])</f>
        <v>.750-16 UNF 3A</v>
      </c>
      <c r="AE191" s="16">
        <f t="shared" si="38"/>
        <v>0</v>
      </c>
      <c r="AF191" s="16">
        <f t="shared" si="39"/>
        <v>0.75</v>
      </c>
      <c r="AG191" s="16">
        <f t="shared" si="40"/>
        <v>0.74060000000000004</v>
      </c>
      <c r="AH191" s="16" t="str">
        <f t="shared" si="41"/>
        <v>—</v>
      </c>
      <c r="AI191" s="16">
        <f t="shared" si="42"/>
        <v>0.70940000000000003</v>
      </c>
      <c r="AJ191" s="16">
        <f t="shared" si="43"/>
        <v>0.7056</v>
      </c>
      <c r="AK191" s="16">
        <f t="shared" si="44"/>
        <v>0.67549999999999999</v>
      </c>
      <c r="AL191" s="16" t="str">
        <f t="shared" si="45"/>
        <v>3B</v>
      </c>
      <c r="AM191" s="16">
        <f t="shared" si="46"/>
        <v>0.68200000000000005</v>
      </c>
      <c r="AN191" s="16">
        <f t="shared" si="47"/>
        <v>0.69079999999999997</v>
      </c>
      <c r="AO191" s="16">
        <f t="shared" si="48"/>
        <v>0.70940000000000003</v>
      </c>
      <c r="AP191" s="16">
        <f t="shared" si="49"/>
        <v>0.71430000000000005</v>
      </c>
      <c r="AQ191" s="16">
        <f t="shared" si="50"/>
        <v>0.75</v>
      </c>
      <c r="AV191" s="17"/>
      <c r="AW191" s="77"/>
    </row>
    <row r="192" spans="3:49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51"/>
        <v>3⁄4–18</v>
      </c>
      <c r="U192" s="16" t="str">
        <f t="shared" si="51"/>
        <v>UNS</v>
      </c>
      <c r="W192" s="16" t="str">
        <f t="shared" si="35"/>
        <v>3⁄4–18</v>
      </c>
      <c r="X192" s="16" t="str">
        <f>VLOOKUP(LEFT(Table6914[[#This Row],[Column1]],FIND("–",Table6914[[#This Row],[Column1]])-1),Lookups[],2,0)</f>
        <v>3/4</v>
      </c>
      <c r="Y192" s="16" t="str">
        <f>RIGHT(Table6914[[#This Row],[Column1]],LEN(Table6914[[#This Row],[Column1]])-FIND("–",Table6914[[#This Row],[Column1]]))</f>
        <v>18</v>
      </c>
      <c r="Z192" s="78">
        <f>VLOOKUP(LEFT(Table6914[[#This Row],[Column1]],FIND("–",Table6914[[#This Row],[Column1]])-1),Lookups[],4,0)</f>
        <v>0.75</v>
      </c>
      <c r="AA192" s="16" t="str">
        <f t="shared" si="36"/>
        <v>UNS</v>
      </c>
      <c r="AB192" s="16" t="str">
        <f t="shared" si="37"/>
        <v>2A</v>
      </c>
      <c r="AC192" s="16" t="str">
        <f>CONCATENATE(Table6914[[#This Row],[Fraction]],"-",Table6914[[#This Row],[Pitch]]," ",Table6914[[#This Row],[Series]]," ",Table6914[[#This Row],[ClassA]])</f>
        <v>3/4-18 UNS 2A</v>
      </c>
      <c r="AD192" s="16" t="str">
        <f>CONCATENATE(TEXT(Table6914[[#This Row],[Decimal]],".000"),"-",Table6914[[#This Row],[Pitch]]," ",Table6914[[#This Row],[Series]]," ",Table6914[[#This Row],[ClassA]])</f>
        <v>.750-18 UNS 2A</v>
      </c>
      <c r="AE192" s="16">
        <f t="shared" si="38"/>
        <v>1.4E-3</v>
      </c>
      <c r="AF192" s="16">
        <f t="shared" si="39"/>
        <v>0.74860000000000004</v>
      </c>
      <c r="AG192" s="16">
        <f t="shared" si="40"/>
        <v>0.7399</v>
      </c>
      <c r="AH192" s="16" t="str">
        <f t="shared" si="41"/>
        <v>—</v>
      </c>
      <c r="AI192" s="16">
        <f t="shared" si="42"/>
        <v>0.71250000000000002</v>
      </c>
      <c r="AJ192" s="16">
        <f t="shared" si="43"/>
        <v>0.70789999999999997</v>
      </c>
      <c r="AK192" s="16">
        <f t="shared" si="44"/>
        <v>0.6825</v>
      </c>
      <c r="AL192" s="16" t="str">
        <f t="shared" si="45"/>
        <v>2B</v>
      </c>
      <c r="AM192" s="16">
        <f t="shared" si="46"/>
        <v>0.69</v>
      </c>
      <c r="AN192" s="16">
        <f t="shared" si="47"/>
        <v>0.70299999999999996</v>
      </c>
      <c r="AO192" s="16">
        <f t="shared" si="48"/>
        <v>0.71389999999999998</v>
      </c>
      <c r="AP192" s="16">
        <f t="shared" si="49"/>
        <v>0.71989999999999998</v>
      </c>
      <c r="AQ192" s="16">
        <f t="shared" si="50"/>
        <v>0.75</v>
      </c>
      <c r="AV192" s="17"/>
      <c r="AW192" s="77"/>
    </row>
    <row r="193" spans="3:49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51"/>
        <v>3⁄4–20</v>
      </c>
      <c r="U193" s="16" t="str">
        <f t="shared" si="51"/>
        <v>UNEF</v>
      </c>
      <c r="W193" s="16" t="str">
        <f t="shared" si="35"/>
        <v>3⁄4–20</v>
      </c>
      <c r="X193" s="16" t="str">
        <f>VLOOKUP(LEFT(Table6914[[#This Row],[Column1]],FIND("–",Table6914[[#This Row],[Column1]])-1),Lookups[],2,0)</f>
        <v>3/4</v>
      </c>
      <c r="Y193" s="16" t="str">
        <f>RIGHT(Table6914[[#This Row],[Column1]],LEN(Table6914[[#This Row],[Column1]])-FIND("–",Table6914[[#This Row],[Column1]]))</f>
        <v>20</v>
      </c>
      <c r="Z193" s="78">
        <f>VLOOKUP(LEFT(Table6914[[#This Row],[Column1]],FIND("–",Table6914[[#This Row],[Column1]])-1),Lookups[],4,0)</f>
        <v>0.75</v>
      </c>
      <c r="AA193" s="16" t="str">
        <f t="shared" si="36"/>
        <v>UNEF</v>
      </c>
      <c r="AB193" s="16" t="str">
        <f t="shared" si="37"/>
        <v>2A</v>
      </c>
      <c r="AC193" s="16" t="str">
        <f>CONCATENATE(Table6914[[#This Row],[Fraction]],"-",Table6914[[#This Row],[Pitch]]," ",Table6914[[#This Row],[Series]]," ",Table6914[[#This Row],[ClassA]])</f>
        <v>3/4-20 UNEF 2A</v>
      </c>
      <c r="AD193" s="16" t="str">
        <f>CONCATENATE(TEXT(Table6914[[#This Row],[Decimal]],".000"),"-",Table6914[[#This Row],[Pitch]]," ",Table6914[[#This Row],[Series]]," ",Table6914[[#This Row],[ClassA]])</f>
        <v>.750-20 UNEF 2A</v>
      </c>
      <c r="AE193" s="16">
        <f t="shared" si="38"/>
        <v>1.2999999999999999E-3</v>
      </c>
      <c r="AF193" s="16">
        <f t="shared" si="39"/>
        <v>0.74870000000000003</v>
      </c>
      <c r="AG193" s="16">
        <f t="shared" si="40"/>
        <v>0.74060000000000004</v>
      </c>
      <c r="AH193" s="16" t="str">
        <f t="shared" si="41"/>
        <v>—</v>
      </c>
      <c r="AI193" s="16">
        <f t="shared" si="42"/>
        <v>0.71619999999999995</v>
      </c>
      <c r="AJ193" s="16">
        <f t="shared" si="43"/>
        <v>0.71179999999999999</v>
      </c>
      <c r="AK193" s="16">
        <f t="shared" si="44"/>
        <v>0.68920000000000003</v>
      </c>
      <c r="AL193" s="16" t="str">
        <f t="shared" si="45"/>
        <v>2B</v>
      </c>
      <c r="AM193" s="16">
        <f t="shared" si="46"/>
        <v>0.69599999999999995</v>
      </c>
      <c r="AN193" s="16">
        <f t="shared" si="47"/>
        <v>0.70699999999999996</v>
      </c>
      <c r="AO193" s="16">
        <f t="shared" si="48"/>
        <v>0.71750000000000003</v>
      </c>
      <c r="AP193" s="16">
        <f t="shared" si="49"/>
        <v>0.72319999999999995</v>
      </c>
      <c r="AQ193" s="16">
        <f t="shared" si="50"/>
        <v>0.75</v>
      </c>
      <c r="AV193" s="17"/>
      <c r="AW193" s="77"/>
    </row>
    <row r="194" spans="3:49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51"/>
        <v>0</v>
      </c>
      <c r="U194" s="16">
        <f t="shared" si="51"/>
        <v>0</v>
      </c>
      <c r="W194" s="16" t="str">
        <f t="shared" si="35"/>
        <v>3⁄4–20</v>
      </c>
      <c r="X194" s="16" t="str">
        <f>VLOOKUP(LEFT(Table6914[[#This Row],[Column1]],FIND("–",Table6914[[#This Row],[Column1]])-1),Lookups[],2,0)</f>
        <v>3/4</v>
      </c>
      <c r="Y194" s="16" t="str">
        <f>RIGHT(Table6914[[#This Row],[Column1]],LEN(Table6914[[#This Row],[Column1]])-FIND("–",Table6914[[#This Row],[Column1]]))</f>
        <v>20</v>
      </c>
      <c r="Z194" s="78">
        <f>VLOOKUP(LEFT(Table6914[[#This Row],[Column1]],FIND("–",Table6914[[#This Row],[Column1]])-1),Lookups[],4,0)</f>
        <v>0.75</v>
      </c>
      <c r="AA194" s="16" t="str">
        <f t="shared" si="36"/>
        <v>UNEF</v>
      </c>
      <c r="AB194" s="16" t="str">
        <f t="shared" si="37"/>
        <v>3A</v>
      </c>
      <c r="AC194" s="16" t="str">
        <f>CONCATENATE(Table6914[[#This Row],[Fraction]],"-",Table6914[[#This Row],[Pitch]]," ",Table6914[[#This Row],[Series]]," ",Table6914[[#This Row],[ClassA]])</f>
        <v>3/4-20 UNEF 3A</v>
      </c>
      <c r="AD194" s="16" t="str">
        <f>CONCATENATE(TEXT(Table6914[[#This Row],[Decimal]],".000"),"-",Table6914[[#This Row],[Pitch]]," ",Table6914[[#This Row],[Series]]," ",Table6914[[#This Row],[ClassA]])</f>
        <v>.750-20 UNEF 3A</v>
      </c>
      <c r="AE194" s="16">
        <f t="shared" si="38"/>
        <v>0</v>
      </c>
      <c r="AF194" s="16">
        <f t="shared" si="39"/>
        <v>0.75</v>
      </c>
      <c r="AG194" s="16">
        <f t="shared" si="40"/>
        <v>0.7419</v>
      </c>
      <c r="AH194" s="16" t="str">
        <f t="shared" si="41"/>
        <v>—</v>
      </c>
      <c r="AI194" s="16">
        <f t="shared" si="42"/>
        <v>0.71750000000000003</v>
      </c>
      <c r="AJ194" s="16">
        <f t="shared" si="43"/>
        <v>0.71419999999999995</v>
      </c>
      <c r="AK194" s="16">
        <f t="shared" si="44"/>
        <v>0.6905</v>
      </c>
      <c r="AL194" s="16" t="str">
        <f t="shared" si="45"/>
        <v>3B</v>
      </c>
      <c r="AM194" s="16">
        <f t="shared" si="46"/>
        <v>0.69599999999999995</v>
      </c>
      <c r="AN194" s="16">
        <f t="shared" si="47"/>
        <v>0.70369999999999999</v>
      </c>
      <c r="AO194" s="16">
        <f t="shared" si="48"/>
        <v>0.71750000000000003</v>
      </c>
      <c r="AP194" s="16">
        <f t="shared" si="49"/>
        <v>0.7218</v>
      </c>
      <c r="AQ194" s="16">
        <f t="shared" si="50"/>
        <v>0.75</v>
      </c>
      <c r="AV194" s="17"/>
      <c r="AW194" s="77"/>
    </row>
    <row r="195" spans="3:49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51"/>
        <v>3⁄4–24</v>
      </c>
      <c r="U195" s="16" t="str">
        <f t="shared" si="51"/>
        <v>UNS</v>
      </c>
      <c r="W195" s="16" t="str">
        <f t="shared" si="35"/>
        <v>3⁄4–24</v>
      </c>
      <c r="X195" s="16" t="str">
        <f>VLOOKUP(LEFT(Table6914[[#This Row],[Column1]],FIND("–",Table6914[[#This Row],[Column1]])-1),Lookups[],2,0)</f>
        <v>3/4</v>
      </c>
      <c r="Y195" s="16" t="str">
        <f>RIGHT(Table6914[[#This Row],[Column1]],LEN(Table6914[[#This Row],[Column1]])-FIND("–",Table6914[[#This Row],[Column1]]))</f>
        <v>24</v>
      </c>
      <c r="Z195" s="78">
        <f>VLOOKUP(LEFT(Table6914[[#This Row],[Column1]],FIND("–",Table6914[[#This Row],[Column1]])-1),Lookups[],4,0)</f>
        <v>0.75</v>
      </c>
      <c r="AA195" s="16" t="str">
        <f t="shared" si="36"/>
        <v>UNS</v>
      </c>
      <c r="AB195" s="16" t="str">
        <f t="shared" si="37"/>
        <v>2A</v>
      </c>
      <c r="AC195" s="16" t="str">
        <f>CONCATENATE(Table6914[[#This Row],[Fraction]],"-",Table6914[[#This Row],[Pitch]]," ",Table6914[[#This Row],[Series]]," ",Table6914[[#This Row],[ClassA]])</f>
        <v>3/4-24 UNS 2A</v>
      </c>
      <c r="AD195" s="16" t="str">
        <f>CONCATENATE(TEXT(Table6914[[#This Row],[Decimal]],".000"),"-",Table6914[[#This Row],[Pitch]]," ",Table6914[[#This Row],[Series]]," ",Table6914[[#This Row],[ClassA]])</f>
        <v>.750-24 UNS 2A</v>
      </c>
      <c r="AE195" s="16">
        <f t="shared" si="38"/>
        <v>1.1999999999999999E-3</v>
      </c>
      <c r="AF195" s="16">
        <f t="shared" si="39"/>
        <v>0.74880000000000002</v>
      </c>
      <c r="AG195" s="16">
        <f t="shared" si="40"/>
        <v>0.74160000000000004</v>
      </c>
      <c r="AH195" s="16" t="str">
        <f t="shared" si="41"/>
        <v>—</v>
      </c>
      <c r="AI195" s="16">
        <f t="shared" si="42"/>
        <v>0.72170000000000001</v>
      </c>
      <c r="AJ195" s="16">
        <f t="shared" si="43"/>
        <v>0.71760000000000002</v>
      </c>
      <c r="AK195" s="16">
        <f t="shared" si="44"/>
        <v>0.69920000000000004</v>
      </c>
      <c r="AL195" s="16" t="str">
        <f t="shared" si="45"/>
        <v>2B</v>
      </c>
      <c r="AM195" s="16">
        <f t="shared" si="46"/>
        <v>0.70499999999999996</v>
      </c>
      <c r="AN195" s="16">
        <f t="shared" si="47"/>
        <v>0.71499999999999997</v>
      </c>
      <c r="AO195" s="16">
        <f t="shared" si="48"/>
        <v>0.72289999999999999</v>
      </c>
      <c r="AP195" s="16">
        <f t="shared" si="49"/>
        <v>0.72819999999999996</v>
      </c>
      <c r="AQ195" s="16">
        <f t="shared" si="50"/>
        <v>0.75</v>
      </c>
      <c r="AV195" s="17"/>
      <c r="AW195" s="77"/>
    </row>
    <row r="196" spans="3:49" x14ac:dyDescent="0.25">
      <c r="C196" s="16" t="s">
        <v>1866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51"/>
        <v>3⁄4–27</v>
      </c>
      <c r="U196" s="16" t="str">
        <f t="shared" si="51"/>
        <v>UNS</v>
      </c>
      <c r="W196" s="16" t="str">
        <f t="shared" ref="W196:W259" si="52">IF(T196=0,IF(T195=0,T194,T195),T196)</f>
        <v>3⁄4–27</v>
      </c>
      <c r="X196" s="16" t="str">
        <f>VLOOKUP(LEFT(Table6914[[#This Row],[Column1]],FIND("–",Table6914[[#This Row],[Column1]])-1),Lookups[],2,0)</f>
        <v>3/4</v>
      </c>
      <c r="Y196" s="16" t="str">
        <f>RIGHT(Table6914[[#This Row],[Column1]],LEN(Table6914[[#This Row],[Column1]])-FIND("–",Table6914[[#This Row],[Column1]]))</f>
        <v>27</v>
      </c>
      <c r="Z196" s="78">
        <f>VLOOKUP(LEFT(Table6914[[#This Row],[Column1]],FIND("–",Table6914[[#This Row],[Column1]])-1),Lookups[],4,0)</f>
        <v>0.75</v>
      </c>
      <c r="AA196" s="16" t="str">
        <f t="shared" ref="AA196:AA259" si="53">IF(U196=0,IF(U195=0,U194,U195),U196)</f>
        <v>UNS</v>
      </c>
      <c r="AB196" s="16" t="str">
        <f t="shared" ref="AB196:AB259" si="54">IF(OR($C196="1A",$C196="2A",$C196="3A"),C196,E196)</f>
        <v>2A</v>
      </c>
      <c r="AC196" s="16" t="str">
        <f>CONCATENATE(Table6914[[#This Row],[Fraction]],"-",Table6914[[#This Row],[Pitch]]," ",Table6914[[#This Row],[Series]]," ",Table6914[[#This Row],[ClassA]])</f>
        <v>3/4-27 UNS 2A</v>
      </c>
      <c r="AD196" s="16" t="str">
        <f>CONCATENATE(TEXT(Table6914[[#This Row],[Decimal]],".000"),"-",Table6914[[#This Row],[Pitch]]," ",Table6914[[#This Row],[Series]]," ",Table6914[[#This Row],[ClassA]])</f>
        <v>.750-27 UNS 2A</v>
      </c>
      <c r="AE196" s="16">
        <f t="shared" ref="AE196:AE259" si="55">IF(OR($C196="1A",$C196="2A",$C196="3A"),D196,F196)</f>
        <v>1.1999999999999999E-3</v>
      </c>
      <c r="AF196" s="16">
        <f t="shared" ref="AF196:AF259" si="56">IF(OR($C196="1A",$C196="2A",$C196="3A"),E196,G196)</f>
        <v>0.74880000000000002</v>
      </c>
      <c r="AG196" s="16">
        <f t="shared" ref="AG196:AG259" si="57">IF(OR($C196="1A",$C196="2A",$C196="3A"),F196,H196)</f>
        <v>0.74209999999999998</v>
      </c>
      <c r="AH196" s="16" t="str">
        <f t="shared" ref="AH196:AH259" si="58">IF(OR($C196="1A",$C196="2A",$C196="3A"),G196,I196)</f>
        <v>—</v>
      </c>
      <c r="AI196" s="16">
        <f t="shared" ref="AI196:AI259" si="59">IF(OR($C196="1A",$C196="2A",$C196="3A"),H196,J196)</f>
        <v>0.72470000000000001</v>
      </c>
      <c r="AJ196" s="16">
        <f t="shared" ref="AJ196:AJ259" si="60">IF(OR($C196="1A",$C196="2A",$C196="3A"),I196,K196)</f>
        <v>0.7208</v>
      </c>
      <c r="AK196" s="16">
        <f t="shared" ref="AK196:AK259" si="61">IF(OR($C196="1A",$C196="2A",$C196="3A"),J196,L196)</f>
        <v>0.70469999999999999</v>
      </c>
      <c r="AL196" s="16" t="str">
        <f t="shared" ref="AL196:AL259" si="62">IF(OR($C196="1A",$C196="2A",$C196="3A"),K196,M196)</f>
        <v>2B</v>
      </c>
      <c r="AM196" s="16">
        <f t="shared" ref="AM196:AM259" si="63">IF(OR($C196="1A",$C196="2A",$C196="3A"),L196,N196)</f>
        <v>0.71</v>
      </c>
      <c r="AN196" s="16">
        <f t="shared" ref="AN196:AN259" si="64">IF(OR($C196="1A",$C196="2A",$C196="3A"),M196,O196)</f>
        <v>0.71899999999999997</v>
      </c>
      <c r="AO196" s="16">
        <f t="shared" ref="AO196:AO259" si="65">IF(OR($C196="1A",$C196="2A",$C196="3A"),N196,P196)</f>
        <v>0.72589999999999999</v>
      </c>
      <c r="AP196" s="16">
        <f t="shared" ref="AP196:AP259" si="66">IF(OR($C196="1A",$C196="2A",$C196="3A"),O196,Q196)</f>
        <v>0.73099999999999998</v>
      </c>
      <c r="AQ196" s="16">
        <f t="shared" ref="AQ196:AQ259" si="67">IF(OR($C196="1A",$C196="2A",$C196="3A"),P196,R196)</f>
        <v>0.75</v>
      </c>
      <c r="AV196" s="17"/>
      <c r="AW196" s="77"/>
    </row>
    <row r="197" spans="3:49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ref="T197:U260" si="68">IF(OR($C197="1A",$C197="2A",$C197="3A"),A197,C197)</f>
        <v>3⁄4–28</v>
      </c>
      <c r="U197" s="16" t="str">
        <f t="shared" si="68"/>
        <v>UN</v>
      </c>
      <c r="W197" s="16" t="str">
        <f t="shared" si="52"/>
        <v>3⁄4–28</v>
      </c>
      <c r="X197" s="16" t="str">
        <f>VLOOKUP(LEFT(Table6914[[#This Row],[Column1]],FIND("–",Table6914[[#This Row],[Column1]])-1),Lookups[],2,0)</f>
        <v>3/4</v>
      </c>
      <c r="Y197" s="16" t="str">
        <f>RIGHT(Table6914[[#This Row],[Column1]],LEN(Table6914[[#This Row],[Column1]])-FIND("–",Table6914[[#This Row],[Column1]]))</f>
        <v>28</v>
      </c>
      <c r="Z197" s="78">
        <f>VLOOKUP(LEFT(Table6914[[#This Row],[Column1]],FIND("–",Table6914[[#This Row],[Column1]])-1),Lookups[],4,0)</f>
        <v>0.75</v>
      </c>
      <c r="AA197" s="16" t="str">
        <f t="shared" si="53"/>
        <v>UN</v>
      </c>
      <c r="AB197" s="16" t="str">
        <f t="shared" si="54"/>
        <v>2A</v>
      </c>
      <c r="AC197" s="16" t="str">
        <f>CONCATENATE(Table6914[[#This Row],[Fraction]],"-",Table6914[[#This Row],[Pitch]]," ",Table6914[[#This Row],[Series]]," ",Table6914[[#This Row],[ClassA]])</f>
        <v>3/4-28 UN 2A</v>
      </c>
      <c r="AD197" s="16" t="str">
        <f>CONCATENATE(TEXT(Table6914[[#This Row],[Decimal]],".000"),"-",Table6914[[#This Row],[Pitch]]," ",Table6914[[#This Row],[Series]]," ",Table6914[[#This Row],[ClassA]])</f>
        <v>.750-28 UN 2A</v>
      </c>
      <c r="AE197" s="16">
        <f t="shared" si="55"/>
        <v>1.1999999999999999E-3</v>
      </c>
      <c r="AF197" s="16">
        <f t="shared" si="56"/>
        <v>0.74880000000000002</v>
      </c>
      <c r="AG197" s="16">
        <f t="shared" si="57"/>
        <v>0.74229999999999996</v>
      </c>
      <c r="AH197" s="16" t="str">
        <f t="shared" si="58"/>
        <v>—</v>
      </c>
      <c r="AI197" s="16">
        <f t="shared" si="59"/>
        <v>0.72560000000000002</v>
      </c>
      <c r="AJ197" s="16">
        <f t="shared" si="60"/>
        <v>0.7218</v>
      </c>
      <c r="AK197" s="16">
        <f t="shared" si="61"/>
        <v>0.70620000000000005</v>
      </c>
      <c r="AL197" s="16" t="str">
        <f t="shared" si="62"/>
        <v>2B</v>
      </c>
      <c r="AM197" s="16">
        <f t="shared" si="63"/>
        <v>0.71099999999999997</v>
      </c>
      <c r="AN197" s="16">
        <f t="shared" si="64"/>
        <v>0.72</v>
      </c>
      <c r="AO197" s="16">
        <f t="shared" si="65"/>
        <v>0.7268</v>
      </c>
      <c r="AP197" s="16">
        <f t="shared" si="66"/>
        <v>0.73180000000000001</v>
      </c>
      <c r="AQ197" s="16">
        <f t="shared" si="67"/>
        <v>0.75</v>
      </c>
      <c r="AV197" s="17"/>
      <c r="AW197" s="77"/>
    </row>
    <row r="198" spans="3:49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68"/>
        <v>0</v>
      </c>
      <c r="U198" s="16">
        <f t="shared" si="68"/>
        <v>0</v>
      </c>
      <c r="W198" s="16" t="str">
        <f t="shared" si="52"/>
        <v>3⁄4–28</v>
      </c>
      <c r="X198" s="16" t="str">
        <f>VLOOKUP(LEFT(Table6914[[#This Row],[Column1]],FIND("–",Table6914[[#This Row],[Column1]])-1),Lookups[],2,0)</f>
        <v>3/4</v>
      </c>
      <c r="Y198" s="16" t="str">
        <f>RIGHT(Table6914[[#This Row],[Column1]],LEN(Table6914[[#This Row],[Column1]])-FIND("–",Table6914[[#This Row],[Column1]]))</f>
        <v>28</v>
      </c>
      <c r="Z198" s="78">
        <f>VLOOKUP(LEFT(Table6914[[#This Row],[Column1]],FIND("–",Table6914[[#This Row],[Column1]])-1),Lookups[],4,0)</f>
        <v>0.75</v>
      </c>
      <c r="AA198" s="16" t="str">
        <f t="shared" si="53"/>
        <v>UN</v>
      </c>
      <c r="AB198" s="16" t="str">
        <f t="shared" si="54"/>
        <v>3A</v>
      </c>
      <c r="AC198" s="16" t="str">
        <f>CONCATENATE(Table6914[[#This Row],[Fraction]],"-",Table6914[[#This Row],[Pitch]]," ",Table6914[[#This Row],[Series]]," ",Table6914[[#This Row],[ClassA]])</f>
        <v>3/4-28 UN 3A</v>
      </c>
      <c r="AD198" s="16" t="str">
        <f>CONCATENATE(TEXT(Table6914[[#This Row],[Decimal]],".000"),"-",Table6914[[#This Row],[Pitch]]," ",Table6914[[#This Row],[Series]]," ",Table6914[[#This Row],[ClassA]])</f>
        <v>.750-28 UN 3A</v>
      </c>
      <c r="AE198" s="16">
        <f t="shared" si="55"/>
        <v>0</v>
      </c>
      <c r="AF198" s="16">
        <f t="shared" si="56"/>
        <v>0.75</v>
      </c>
      <c r="AG198" s="16">
        <f t="shared" si="57"/>
        <v>0.74350000000000005</v>
      </c>
      <c r="AH198" s="16" t="str">
        <f t="shared" si="58"/>
        <v>—</v>
      </c>
      <c r="AI198" s="16">
        <f t="shared" si="59"/>
        <v>0.7268</v>
      </c>
      <c r="AJ198" s="16">
        <f t="shared" si="60"/>
        <v>0.72389999999999999</v>
      </c>
      <c r="AK198" s="16">
        <f t="shared" si="61"/>
        <v>0.70740000000000003</v>
      </c>
      <c r="AL198" s="16" t="str">
        <f t="shared" si="62"/>
        <v>3B</v>
      </c>
      <c r="AM198" s="16">
        <f t="shared" si="63"/>
        <v>0.71099999999999997</v>
      </c>
      <c r="AN198" s="16">
        <f t="shared" si="64"/>
        <v>0.71760000000000002</v>
      </c>
      <c r="AO198" s="16">
        <f t="shared" si="65"/>
        <v>0.7268</v>
      </c>
      <c r="AP198" s="16">
        <f t="shared" si="66"/>
        <v>0.73050000000000004</v>
      </c>
      <c r="AQ198" s="16">
        <f t="shared" si="67"/>
        <v>0.75</v>
      </c>
      <c r="AV198" s="17"/>
      <c r="AW198" s="77"/>
    </row>
    <row r="199" spans="3:49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68"/>
        <v>3⁄4–32</v>
      </c>
      <c r="U199" s="16" t="str">
        <f t="shared" si="68"/>
        <v>UN</v>
      </c>
      <c r="W199" s="16" t="str">
        <f t="shared" si="52"/>
        <v>3⁄4–32</v>
      </c>
      <c r="X199" s="16" t="str">
        <f>VLOOKUP(LEFT(Table6914[[#This Row],[Column1]],FIND("–",Table6914[[#This Row],[Column1]])-1),Lookups[],2,0)</f>
        <v>3/4</v>
      </c>
      <c r="Y199" s="16" t="str">
        <f>RIGHT(Table6914[[#This Row],[Column1]],LEN(Table6914[[#This Row],[Column1]])-FIND("–",Table6914[[#This Row],[Column1]]))</f>
        <v>32</v>
      </c>
      <c r="Z199" s="78">
        <f>VLOOKUP(LEFT(Table6914[[#This Row],[Column1]],FIND("–",Table6914[[#This Row],[Column1]])-1),Lookups[],4,0)</f>
        <v>0.75</v>
      </c>
      <c r="AA199" s="16" t="str">
        <f t="shared" si="53"/>
        <v>UN</v>
      </c>
      <c r="AB199" s="16" t="str">
        <f t="shared" si="54"/>
        <v>2A</v>
      </c>
      <c r="AC199" s="16" t="str">
        <f>CONCATENATE(Table6914[[#This Row],[Fraction]],"-",Table6914[[#This Row],[Pitch]]," ",Table6914[[#This Row],[Series]]," ",Table6914[[#This Row],[ClassA]])</f>
        <v>3/4-32 UN 2A</v>
      </c>
      <c r="AD199" s="16" t="str">
        <f>CONCATENATE(TEXT(Table6914[[#This Row],[Decimal]],".000"),"-",Table6914[[#This Row],[Pitch]]," ",Table6914[[#This Row],[Series]]," ",Table6914[[#This Row],[ClassA]])</f>
        <v>.750-32 UN 2A</v>
      </c>
      <c r="AE199" s="16">
        <f t="shared" si="55"/>
        <v>1.1000000000000001E-3</v>
      </c>
      <c r="AF199" s="16">
        <f t="shared" si="56"/>
        <v>0.74890000000000001</v>
      </c>
      <c r="AG199" s="16">
        <f t="shared" si="57"/>
        <v>0.7429</v>
      </c>
      <c r="AH199" s="16" t="str">
        <f t="shared" si="58"/>
        <v>—</v>
      </c>
      <c r="AI199" s="16">
        <f t="shared" si="59"/>
        <v>0.72860000000000003</v>
      </c>
      <c r="AJ199" s="16">
        <f t="shared" si="60"/>
        <v>0.72499999999999998</v>
      </c>
      <c r="AK199" s="16">
        <f t="shared" si="61"/>
        <v>0.7117</v>
      </c>
      <c r="AL199" s="16" t="str">
        <f t="shared" si="62"/>
        <v>2B</v>
      </c>
      <c r="AM199" s="16">
        <f t="shared" si="63"/>
        <v>0.71599999999999997</v>
      </c>
      <c r="AN199" s="16">
        <f t="shared" si="64"/>
        <v>0.72399999999999998</v>
      </c>
      <c r="AO199" s="16">
        <f t="shared" si="65"/>
        <v>0.72970000000000002</v>
      </c>
      <c r="AP199" s="16">
        <f t="shared" si="66"/>
        <v>0.73440000000000005</v>
      </c>
      <c r="AQ199" s="16">
        <f t="shared" si="67"/>
        <v>0.75</v>
      </c>
      <c r="AV199" s="17"/>
      <c r="AW199" s="77"/>
    </row>
    <row r="200" spans="3:49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68"/>
        <v>0</v>
      </c>
      <c r="U200" s="16">
        <f t="shared" si="68"/>
        <v>0</v>
      </c>
      <c r="W200" s="16" t="str">
        <f t="shared" si="52"/>
        <v>3⁄4–32</v>
      </c>
      <c r="X200" s="16" t="str">
        <f>VLOOKUP(LEFT(Table6914[[#This Row],[Column1]],FIND("–",Table6914[[#This Row],[Column1]])-1),Lookups[],2,0)</f>
        <v>3/4</v>
      </c>
      <c r="Y200" s="16" t="str">
        <f>RIGHT(Table6914[[#This Row],[Column1]],LEN(Table6914[[#This Row],[Column1]])-FIND("–",Table6914[[#This Row],[Column1]]))</f>
        <v>32</v>
      </c>
      <c r="Z200" s="78">
        <f>VLOOKUP(LEFT(Table6914[[#This Row],[Column1]],FIND("–",Table6914[[#This Row],[Column1]])-1),Lookups[],4,0)</f>
        <v>0.75</v>
      </c>
      <c r="AA200" s="16" t="str">
        <f t="shared" si="53"/>
        <v>UN</v>
      </c>
      <c r="AB200" s="16" t="str">
        <f t="shared" si="54"/>
        <v>3A</v>
      </c>
      <c r="AC200" s="16" t="str">
        <f>CONCATENATE(Table6914[[#This Row],[Fraction]],"-",Table6914[[#This Row],[Pitch]]," ",Table6914[[#This Row],[Series]]," ",Table6914[[#This Row],[ClassA]])</f>
        <v>3/4-32 UN 3A</v>
      </c>
      <c r="AD200" s="16" t="str">
        <f>CONCATENATE(TEXT(Table6914[[#This Row],[Decimal]],".000"),"-",Table6914[[#This Row],[Pitch]]," ",Table6914[[#This Row],[Series]]," ",Table6914[[#This Row],[ClassA]])</f>
        <v>.750-32 UN 3A</v>
      </c>
      <c r="AE200" s="16">
        <f t="shared" si="55"/>
        <v>0</v>
      </c>
      <c r="AF200" s="16">
        <f t="shared" si="56"/>
        <v>0.75</v>
      </c>
      <c r="AG200" s="16">
        <f t="shared" si="57"/>
        <v>0.74399999999999999</v>
      </c>
      <c r="AH200" s="16" t="str">
        <f t="shared" si="58"/>
        <v>—</v>
      </c>
      <c r="AI200" s="16">
        <f t="shared" si="59"/>
        <v>0.72970000000000002</v>
      </c>
      <c r="AJ200" s="16">
        <f t="shared" si="60"/>
        <v>0.72699999999999998</v>
      </c>
      <c r="AK200" s="16">
        <f t="shared" si="61"/>
        <v>0.71279999999999999</v>
      </c>
      <c r="AL200" s="16" t="str">
        <f t="shared" si="62"/>
        <v>3B</v>
      </c>
      <c r="AM200" s="16">
        <f t="shared" si="63"/>
        <v>0.71599999999999997</v>
      </c>
      <c r="AN200" s="16">
        <f t="shared" si="64"/>
        <v>0.72189999999999999</v>
      </c>
      <c r="AO200" s="16">
        <f t="shared" si="65"/>
        <v>0.72970000000000002</v>
      </c>
      <c r="AP200" s="16">
        <f t="shared" si="66"/>
        <v>0.73329999999999995</v>
      </c>
      <c r="AQ200" s="16">
        <f t="shared" si="67"/>
        <v>0.75</v>
      </c>
      <c r="AV200" s="17"/>
      <c r="AW200" s="77"/>
    </row>
    <row r="201" spans="3:49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68"/>
        <v>13⁄16–12</v>
      </c>
      <c r="U201" s="16" t="str">
        <f t="shared" si="68"/>
        <v>UN</v>
      </c>
      <c r="W201" s="16" t="str">
        <f t="shared" si="52"/>
        <v>13⁄16–12</v>
      </c>
      <c r="X201" s="16" t="str">
        <f>VLOOKUP(LEFT(Table6914[[#This Row],[Column1]],FIND("–",Table6914[[#This Row],[Column1]])-1),Lookups[],2,0)</f>
        <v>13/16</v>
      </c>
      <c r="Y201" s="16" t="str">
        <f>RIGHT(Table6914[[#This Row],[Column1]],LEN(Table6914[[#This Row],[Column1]])-FIND("–",Table6914[[#This Row],[Column1]]))</f>
        <v>12</v>
      </c>
      <c r="Z201" s="78">
        <f>VLOOKUP(LEFT(Table6914[[#This Row],[Column1]],FIND("–",Table6914[[#This Row],[Column1]])-1),Lookups[],4,0)</f>
        <v>0.8125</v>
      </c>
      <c r="AA201" s="16" t="str">
        <f t="shared" si="53"/>
        <v>UN</v>
      </c>
      <c r="AB201" s="16" t="str">
        <f t="shared" si="54"/>
        <v>2A</v>
      </c>
      <c r="AC201" s="16" t="str">
        <f>CONCATENATE(Table6914[[#This Row],[Fraction]],"-",Table6914[[#This Row],[Pitch]]," ",Table6914[[#This Row],[Series]]," ",Table6914[[#This Row],[ClassA]])</f>
        <v>13/16-12 UN 2A</v>
      </c>
      <c r="AD201" s="16" t="str">
        <f>CONCATENATE(TEXT(Table6914[[#This Row],[Decimal]],".000"),"-",Table6914[[#This Row],[Pitch]]," ",Table6914[[#This Row],[Series]]," ",Table6914[[#This Row],[ClassA]])</f>
        <v>.813-12 UN 2A</v>
      </c>
      <c r="AE201" s="16">
        <f t="shared" si="55"/>
        <v>1.6999999999999999E-3</v>
      </c>
      <c r="AF201" s="16">
        <f t="shared" si="56"/>
        <v>0.81079999999999997</v>
      </c>
      <c r="AG201" s="16">
        <f t="shared" si="57"/>
        <v>0.7994</v>
      </c>
      <c r="AH201" s="16" t="str">
        <f t="shared" si="58"/>
        <v>—</v>
      </c>
      <c r="AI201" s="16">
        <f t="shared" si="59"/>
        <v>0.75670000000000004</v>
      </c>
      <c r="AJ201" s="16">
        <f t="shared" si="60"/>
        <v>0.75119999999999998</v>
      </c>
      <c r="AK201" s="16">
        <f t="shared" si="61"/>
        <v>0.71160000000000001</v>
      </c>
      <c r="AL201" s="16" t="str">
        <f t="shared" si="62"/>
        <v>2B</v>
      </c>
      <c r="AM201" s="16">
        <f t="shared" si="63"/>
        <v>0.72199999999999998</v>
      </c>
      <c r="AN201" s="16">
        <f t="shared" si="64"/>
        <v>0.74</v>
      </c>
      <c r="AO201" s="16">
        <f t="shared" si="65"/>
        <v>0.75839999999999996</v>
      </c>
      <c r="AP201" s="16">
        <f t="shared" si="66"/>
        <v>0.76559999999999995</v>
      </c>
      <c r="AQ201" s="16">
        <f t="shared" si="67"/>
        <v>0.8125</v>
      </c>
      <c r="AV201" s="17"/>
      <c r="AW201" s="77"/>
    </row>
    <row r="202" spans="3:49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68"/>
        <v>0</v>
      </c>
      <c r="U202" s="16">
        <f t="shared" si="68"/>
        <v>0</v>
      </c>
      <c r="W202" s="16" t="str">
        <f t="shared" si="52"/>
        <v>13⁄16–12</v>
      </c>
      <c r="X202" s="16" t="str">
        <f>VLOOKUP(LEFT(Table6914[[#This Row],[Column1]],FIND("–",Table6914[[#This Row],[Column1]])-1),Lookups[],2,0)</f>
        <v>13/16</v>
      </c>
      <c r="Y202" s="16" t="str">
        <f>RIGHT(Table6914[[#This Row],[Column1]],LEN(Table6914[[#This Row],[Column1]])-FIND("–",Table6914[[#This Row],[Column1]]))</f>
        <v>12</v>
      </c>
      <c r="Z202" s="78">
        <f>VLOOKUP(LEFT(Table6914[[#This Row],[Column1]],FIND("–",Table6914[[#This Row],[Column1]])-1),Lookups[],4,0)</f>
        <v>0.8125</v>
      </c>
      <c r="AA202" s="16" t="str">
        <f t="shared" si="53"/>
        <v>UN</v>
      </c>
      <c r="AB202" s="16" t="str">
        <f t="shared" si="54"/>
        <v>3A</v>
      </c>
      <c r="AC202" s="16" t="str">
        <f>CONCATENATE(Table6914[[#This Row],[Fraction]],"-",Table6914[[#This Row],[Pitch]]," ",Table6914[[#This Row],[Series]]," ",Table6914[[#This Row],[ClassA]])</f>
        <v>13/16-12 UN 3A</v>
      </c>
      <c r="AD202" s="16" t="str">
        <f>CONCATENATE(TEXT(Table6914[[#This Row],[Decimal]],".000"),"-",Table6914[[#This Row],[Pitch]]," ",Table6914[[#This Row],[Series]]," ",Table6914[[#This Row],[ClassA]])</f>
        <v>.813-12 UN 3A</v>
      </c>
      <c r="AE202" s="16">
        <f t="shared" si="55"/>
        <v>0</v>
      </c>
      <c r="AF202" s="16">
        <f t="shared" si="56"/>
        <v>0.8125</v>
      </c>
      <c r="AG202" s="16">
        <f t="shared" si="57"/>
        <v>0.80110000000000003</v>
      </c>
      <c r="AH202" s="16" t="str">
        <f t="shared" si="58"/>
        <v>—</v>
      </c>
      <c r="AI202" s="16">
        <f t="shared" si="59"/>
        <v>0.75839999999999996</v>
      </c>
      <c r="AJ202" s="16">
        <f t="shared" si="60"/>
        <v>0.75429999999999997</v>
      </c>
      <c r="AK202" s="16">
        <f t="shared" si="61"/>
        <v>0.71330000000000005</v>
      </c>
      <c r="AL202" s="16" t="str">
        <f t="shared" si="62"/>
        <v>3B</v>
      </c>
      <c r="AM202" s="16">
        <f t="shared" si="63"/>
        <v>0.72199999999999998</v>
      </c>
      <c r="AN202" s="16">
        <f t="shared" si="64"/>
        <v>0.7329</v>
      </c>
      <c r="AO202" s="16">
        <f t="shared" si="65"/>
        <v>0.75839999999999996</v>
      </c>
      <c r="AP202" s="16">
        <f t="shared" si="66"/>
        <v>0.76380000000000003</v>
      </c>
      <c r="AQ202" s="16">
        <f t="shared" si="67"/>
        <v>0.8125</v>
      </c>
      <c r="AV202" s="17"/>
      <c r="AW202" s="77"/>
    </row>
    <row r="203" spans="3:49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68"/>
        <v>13⁄16–16</v>
      </c>
      <c r="U203" s="16" t="str">
        <f t="shared" si="68"/>
        <v>UN</v>
      </c>
      <c r="W203" s="16" t="str">
        <f t="shared" si="52"/>
        <v>13⁄16–16</v>
      </c>
      <c r="X203" s="16" t="str">
        <f>VLOOKUP(LEFT(Table6914[[#This Row],[Column1]],FIND("–",Table6914[[#This Row],[Column1]])-1),Lookups[],2,0)</f>
        <v>13/16</v>
      </c>
      <c r="Y203" s="16" t="str">
        <f>RIGHT(Table6914[[#This Row],[Column1]],LEN(Table6914[[#This Row],[Column1]])-FIND("–",Table6914[[#This Row],[Column1]]))</f>
        <v>16</v>
      </c>
      <c r="Z203" s="78">
        <f>VLOOKUP(LEFT(Table6914[[#This Row],[Column1]],FIND("–",Table6914[[#This Row],[Column1]])-1),Lookups[],4,0)</f>
        <v>0.8125</v>
      </c>
      <c r="AA203" s="16" t="str">
        <f t="shared" si="53"/>
        <v>UN</v>
      </c>
      <c r="AB203" s="16" t="str">
        <f t="shared" si="54"/>
        <v>2A</v>
      </c>
      <c r="AC203" s="16" t="str">
        <f>CONCATENATE(Table6914[[#This Row],[Fraction]],"-",Table6914[[#This Row],[Pitch]]," ",Table6914[[#This Row],[Series]]," ",Table6914[[#This Row],[ClassA]])</f>
        <v>13/16-16 UN 2A</v>
      </c>
      <c r="AD203" s="16" t="str">
        <f>CONCATENATE(TEXT(Table6914[[#This Row],[Decimal]],".000"),"-",Table6914[[#This Row],[Pitch]]," ",Table6914[[#This Row],[Series]]," ",Table6914[[#This Row],[ClassA]])</f>
        <v>.813-16 UN 2A</v>
      </c>
      <c r="AE203" s="16">
        <f t="shared" si="55"/>
        <v>1.5E-3</v>
      </c>
      <c r="AF203" s="16">
        <f t="shared" si="56"/>
        <v>0.81100000000000005</v>
      </c>
      <c r="AG203" s="16">
        <f t="shared" si="57"/>
        <v>0.80159999999999998</v>
      </c>
      <c r="AH203" s="16" t="str">
        <f t="shared" si="58"/>
        <v>—</v>
      </c>
      <c r="AI203" s="16">
        <f t="shared" si="59"/>
        <v>0.77039999999999997</v>
      </c>
      <c r="AJ203" s="16">
        <f t="shared" si="60"/>
        <v>0.76549999999999996</v>
      </c>
      <c r="AK203" s="16">
        <f t="shared" si="61"/>
        <v>0.73650000000000004</v>
      </c>
      <c r="AL203" s="16" t="str">
        <f t="shared" si="62"/>
        <v>2B</v>
      </c>
      <c r="AM203" s="16">
        <f t="shared" si="63"/>
        <v>0.745</v>
      </c>
      <c r="AN203" s="16">
        <f t="shared" si="64"/>
        <v>0.75900000000000001</v>
      </c>
      <c r="AO203" s="16">
        <f t="shared" si="65"/>
        <v>0.77190000000000003</v>
      </c>
      <c r="AP203" s="16">
        <f t="shared" si="66"/>
        <v>0.7782</v>
      </c>
      <c r="AQ203" s="16">
        <f t="shared" si="67"/>
        <v>0.8125</v>
      </c>
      <c r="AV203" s="17"/>
      <c r="AW203" s="77"/>
    </row>
    <row r="204" spans="3:49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68"/>
        <v>0</v>
      </c>
      <c r="U204" s="16">
        <f t="shared" si="68"/>
        <v>0</v>
      </c>
      <c r="W204" s="16" t="str">
        <f t="shared" si="52"/>
        <v>13⁄16–16</v>
      </c>
      <c r="X204" s="16" t="str">
        <f>VLOOKUP(LEFT(Table6914[[#This Row],[Column1]],FIND("–",Table6914[[#This Row],[Column1]])-1),Lookups[],2,0)</f>
        <v>13/16</v>
      </c>
      <c r="Y204" s="16" t="str">
        <f>RIGHT(Table6914[[#This Row],[Column1]],LEN(Table6914[[#This Row],[Column1]])-FIND("–",Table6914[[#This Row],[Column1]]))</f>
        <v>16</v>
      </c>
      <c r="Z204" s="78">
        <f>VLOOKUP(LEFT(Table6914[[#This Row],[Column1]],FIND("–",Table6914[[#This Row],[Column1]])-1),Lookups[],4,0)</f>
        <v>0.8125</v>
      </c>
      <c r="AA204" s="16" t="str">
        <f t="shared" si="53"/>
        <v>UN</v>
      </c>
      <c r="AB204" s="16" t="str">
        <f t="shared" si="54"/>
        <v>3A</v>
      </c>
      <c r="AC204" s="16" t="str">
        <f>CONCATENATE(Table6914[[#This Row],[Fraction]],"-",Table6914[[#This Row],[Pitch]]," ",Table6914[[#This Row],[Series]]," ",Table6914[[#This Row],[ClassA]])</f>
        <v>13/16-16 UN 3A</v>
      </c>
      <c r="AD204" s="16" t="str">
        <f>CONCATENATE(TEXT(Table6914[[#This Row],[Decimal]],".000"),"-",Table6914[[#This Row],[Pitch]]," ",Table6914[[#This Row],[Series]]," ",Table6914[[#This Row],[ClassA]])</f>
        <v>.813-16 UN 3A</v>
      </c>
      <c r="AE204" s="16">
        <f t="shared" si="55"/>
        <v>0</v>
      </c>
      <c r="AF204" s="16">
        <f t="shared" si="56"/>
        <v>0.8125</v>
      </c>
      <c r="AG204" s="16">
        <f t="shared" si="57"/>
        <v>0.80310000000000004</v>
      </c>
      <c r="AH204" s="16" t="str">
        <f t="shared" si="58"/>
        <v>—</v>
      </c>
      <c r="AI204" s="16">
        <f t="shared" si="59"/>
        <v>0.77190000000000003</v>
      </c>
      <c r="AJ204" s="16">
        <f t="shared" si="60"/>
        <v>0.76829999999999998</v>
      </c>
      <c r="AK204" s="16">
        <f t="shared" si="61"/>
        <v>0.73799999999999999</v>
      </c>
      <c r="AL204" s="16" t="str">
        <f t="shared" si="62"/>
        <v>3B</v>
      </c>
      <c r="AM204" s="16">
        <f t="shared" si="63"/>
        <v>0.745</v>
      </c>
      <c r="AN204" s="16">
        <f t="shared" si="64"/>
        <v>0.75329999999999997</v>
      </c>
      <c r="AO204" s="16">
        <f t="shared" si="65"/>
        <v>0.77190000000000003</v>
      </c>
      <c r="AP204" s="16">
        <f t="shared" si="66"/>
        <v>0.77659999999999996</v>
      </c>
      <c r="AQ204" s="16">
        <f t="shared" si="67"/>
        <v>0.8125</v>
      </c>
      <c r="AV204" s="17"/>
      <c r="AW204" s="77"/>
    </row>
    <row r="205" spans="3:49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68"/>
        <v>13⁄16–20</v>
      </c>
      <c r="U205" s="16" t="str">
        <f t="shared" si="68"/>
        <v>UNEF</v>
      </c>
      <c r="W205" s="16" t="str">
        <f t="shared" si="52"/>
        <v>13⁄16–20</v>
      </c>
      <c r="X205" s="16" t="str">
        <f>VLOOKUP(LEFT(Table6914[[#This Row],[Column1]],FIND("–",Table6914[[#This Row],[Column1]])-1),Lookups[],2,0)</f>
        <v>13/16</v>
      </c>
      <c r="Y205" s="16" t="str">
        <f>RIGHT(Table6914[[#This Row],[Column1]],LEN(Table6914[[#This Row],[Column1]])-FIND("–",Table6914[[#This Row],[Column1]]))</f>
        <v>20</v>
      </c>
      <c r="Z205" s="78">
        <f>VLOOKUP(LEFT(Table6914[[#This Row],[Column1]],FIND("–",Table6914[[#This Row],[Column1]])-1),Lookups[],4,0)</f>
        <v>0.8125</v>
      </c>
      <c r="AA205" s="16" t="str">
        <f t="shared" si="53"/>
        <v>UNEF</v>
      </c>
      <c r="AB205" s="16" t="str">
        <f t="shared" si="54"/>
        <v>2A</v>
      </c>
      <c r="AC205" s="16" t="str">
        <f>CONCATENATE(Table6914[[#This Row],[Fraction]],"-",Table6914[[#This Row],[Pitch]]," ",Table6914[[#This Row],[Series]]," ",Table6914[[#This Row],[ClassA]])</f>
        <v>13/16-20 UNEF 2A</v>
      </c>
      <c r="AD205" s="16" t="str">
        <f>CONCATENATE(TEXT(Table6914[[#This Row],[Decimal]],".000"),"-",Table6914[[#This Row],[Pitch]]," ",Table6914[[#This Row],[Series]]," ",Table6914[[#This Row],[ClassA]])</f>
        <v>.813-20 UNEF 2A</v>
      </c>
      <c r="AE205" s="16">
        <f t="shared" si="55"/>
        <v>1.2999999999999999E-3</v>
      </c>
      <c r="AF205" s="16">
        <f t="shared" si="56"/>
        <v>0.81120000000000003</v>
      </c>
      <c r="AG205" s="16">
        <f t="shared" si="57"/>
        <v>0.80310000000000004</v>
      </c>
      <c r="AH205" s="16" t="str">
        <f t="shared" si="58"/>
        <v>—</v>
      </c>
      <c r="AI205" s="16">
        <f t="shared" si="59"/>
        <v>0.77869999999999995</v>
      </c>
      <c r="AJ205" s="16">
        <f t="shared" si="60"/>
        <v>0.77429999999999999</v>
      </c>
      <c r="AK205" s="16">
        <f t="shared" si="61"/>
        <v>0.75170000000000003</v>
      </c>
      <c r="AL205" s="16" t="str">
        <f t="shared" si="62"/>
        <v>2B</v>
      </c>
      <c r="AM205" s="16">
        <f t="shared" si="63"/>
        <v>0.75800000000000001</v>
      </c>
      <c r="AN205" s="16">
        <f t="shared" si="64"/>
        <v>0.77</v>
      </c>
      <c r="AO205" s="16">
        <f t="shared" si="65"/>
        <v>0.78</v>
      </c>
      <c r="AP205" s="16">
        <f t="shared" si="66"/>
        <v>0.78569999999999995</v>
      </c>
      <c r="AQ205" s="16">
        <f t="shared" si="67"/>
        <v>0.8125</v>
      </c>
      <c r="AV205" s="17"/>
      <c r="AW205" s="77"/>
    </row>
    <row r="206" spans="3:49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68"/>
        <v>0</v>
      </c>
      <c r="U206" s="16">
        <f t="shared" si="68"/>
        <v>0</v>
      </c>
      <c r="W206" s="16" t="str">
        <f t="shared" si="52"/>
        <v>13⁄16–20</v>
      </c>
      <c r="X206" s="16" t="str">
        <f>VLOOKUP(LEFT(Table6914[[#This Row],[Column1]],FIND("–",Table6914[[#This Row],[Column1]])-1),Lookups[],2,0)</f>
        <v>13/16</v>
      </c>
      <c r="Y206" s="16" t="str">
        <f>RIGHT(Table6914[[#This Row],[Column1]],LEN(Table6914[[#This Row],[Column1]])-FIND("–",Table6914[[#This Row],[Column1]]))</f>
        <v>20</v>
      </c>
      <c r="Z206" s="78">
        <f>VLOOKUP(LEFT(Table6914[[#This Row],[Column1]],FIND("–",Table6914[[#This Row],[Column1]])-1),Lookups[],4,0)</f>
        <v>0.8125</v>
      </c>
      <c r="AA206" s="16" t="str">
        <f t="shared" si="53"/>
        <v>UNEF</v>
      </c>
      <c r="AB206" s="16" t="str">
        <f t="shared" si="54"/>
        <v>3A</v>
      </c>
      <c r="AC206" s="16" t="str">
        <f>CONCATENATE(Table6914[[#This Row],[Fraction]],"-",Table6914[[#This Row],[Pitch]]," ",Table6914[[#This Row],[Series]]," ",Table6914[[#This Row],[ClassA]])</f>
        <v>13/16-20 UNEF 3A</v>
      </c>
      <c r="AD206" s="16" t="str">
        <f>CONCATENATE(TEXT(Table6914[[#This Row],[Decimal]],".000"),"-",Table6914[[#This Row],[Pitch]]," ",Table6914[[#This Row],[Series]]," ",Table6914[[#This Row],[ClassA]])</f>
        <v>.813-20 UNEF 3A</v>
      </c>
      <c r="AE206" s="16">
        <f t="shared" si="55"/>
        <v>0</v>
      </c>
      <c r="AF206" s="16">
        <f t="shared" si="56"/>
        <v>0.8125</v>
      </c>
      <c r="AG206" s="16">
        <f t="shared" si="57"/>
        <v>0.8044</v>
      </c>
      <c r="AH206" s="16" t="str">
        <f t="shared" si="58"/>
        <v>—</v>
      </c>
      <c r="AI206" s="16">
        <f t="shared" si="59"/>
        <v>0.78</v>
      </c>
      <c r="AJ206" s="16">
        <f t="shared" si="60"/>
        <v>0.77669999999999995</v>
      </c>
      <c r="AK206" s="16">
        <f t="shared" si="61"/>
        <v>0.753</v>
      </c>
      <c r="AL206" s="16" t="str">
        <f t="shared" si="62"/>
        <v>3B</v>
      </c>
      <c r="AM206" s="16">
        <f t="shared" si="63"/>
        <v>0.75800000000000001</v>
      </c>
      <c r="AN206" s="16">
        <f t="shared" si="64"/>
        <v>0.76619999999999999</v>
      </c>
      <c r="AO206" s="16">
        <f t="shared" si="65"/>
        <v>0.78</v>
      </c>
      <c r="AP206" s="16">
        <f t="shared" si="66"/>
        <v>0.7843</v>
      </c>
      <c r="AQ206" s="16">
        <f t="shared" si="67"/>
        <v>0.8125</v>
      </c>
      <c r="AV206" s="17"/>
      <c r="AW206" s="77"/>
    </row>
    <row r="207" spans="3:49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68"/>
        <v>13⁄16–28</v>
      </c>
      <c r="U207" s="16" t="str">
        <f t="shared" si="68"/>
        <v>UN</v>
      </c>
      <c r="W207" s="16" t="str">
        <f t="shared" si="52"/>
        <v>13⁄16–28</v>
      </c>
      <c r="X207" s="16" t="str">
        <f>VLOOKUP(LEFT(Table6914[[#This Row],[Column1]],FIND("–",Table6914[[#This Row],[Column1]])-1),Lookups[],2,0)</f>
        <v>13/16</v>
      </c>
      <c r="Y207" s="16" t="str">
        <f>RIGHT(Table6914[[#This Row],[Column1]],LEN(Table6914[[#This Row],[Column1]])-FIND("–",Table6914[[#This Row],[Column1]]))</f>
        <v>28</v>
      </c>
      <c r="Z207" s="78">
        <f>VLOOKUP(LEFT(Table6914[[#This Row],[Column1]],FIND("–",Table6914[[#This Row],[Column1]])-1),Lookups[],4,0)</f>
        <v>0.8125</v>
      </c>
      <c r="AA207" s="16" t="str">
        <f t="shared" si="53"/>
        <v>UN</v>
      </c>
      <c r="AB207" s="16" t="str">
        <f t="shared" si="54"/>
        <v>2A</v>
      </c>
      <c r="AC207" s="16" t="str">
        <f>CONCATENATE(Table6914[[#This Row],[Fraction]],"-",Table6914[[#This Row],[Pitch]]," ",Table6914[[#This Row],[Series]]," ",Table6914[[#This Row],[ClassA]])</f>
        <v>13/16-28 UN 2A</v>
      </c>
      <c r="AD207" s="16" t="str">
        <f>CONCATENATE(TEXT(Table6914[[#This Row],[Decimal]],".000"),"-",Table6914[[#This Row],[Pitch]]," ",Table6914[[#This Row],[Series]]," ",Table6914[[#This Row],[ClassA]])</f>
        <v>.813-28 UN 2A</v>
      </c>
      <c r="AE207" s="16">
        <f t="shared" si="55"/>
        <v>1.1999999999999999E-3</v>
      </c>
      <c r="AF207" s="16">
        <f t="shared" si="56"/>
        <v>0.81130000000000002</v>
      </c>
      <c r="AG207" s="16">
        <f t="shared" si="57"/>
        <v>0.80479999999999996</v>
      </c>
      <c r="AH207" s="16" t="str">
        <f t="shared" si="58"/>
        <v>—</v>
      </c>
      <c r="AI207" s="16">
        <f t="shared" si="59"/>
        <v>0.78810000000000002</v>
      </c>
      <c r="AJ207" s="16">
        <f t="shared" si="60"/>
        <v>0.7843</v>
      </c>
      <c r="AK207" s="16">
        <f t="shared" si="61"/>
        <v>0.76870000000000005</v>
      </c>
      <c r="AL207" s="16" t="str">
        <f t="shared" si="62"/>
        <v>2B</v>
      </c>
      <c r="AM207" s="16">
        <f t="shared" si="63"/>
        <v>0.77400000000000002</v>
      </c>
      <c r="AN207" s="16">
        <f t="shared" si="64"/>
        <v>0.78200000000000003</v>
      </c>
      <c r="AO207" s="16">
        <f t="shared" si="65"/>
        <v>0.7893</v>
      </c>
      <c r="AP207" s="16">
        <f t="shared" si="66"/>
        <v>0.79430000000000001</v>
      </c>
      <c r="AQ207" s="16">
        <f t="shared" si="67"/>
        <v>0.8125</v>
      </c>
      <c r="AV207" s="17"/>
      <c r="AW207" s="77"/>
    </row>
    <row r="208" spans="3:49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68"/>
        <v>0</v>
      </c>
      <c r="U208" s="16">
        <f t="shared" si="68"/>
        <v>0</v>
      </c>
      <c r="W208" s="16" t="str">
        <f t="shared" si="52"/>
        <v>13⁄16–28</v>
      </c>
      <c r="X208" s="16" t="str">
        <f>VLOOKUP(LEFT(Table6914[[#This Row],[Column1]],FIND("–",Table6914[[#This Row],[Column1]])-1),Lookups[],2,0)</f>
        <v>13/16</v>
      </c>
      <c r="Y208" s="16" t="str">
        <f>RIGHT(Table6914[[#This Row],[Column1]],LEN(Table6914[[#This Row],[Column1]])-FIND("–",Table6914[[#This Row],[Column1]]))</f>
        <v>28</v>
      </c>
      <c r="Z208" s="78">
        <f>VLOOKUP(LEFT(Table6914[[#This Row],[Column1]],FIND("–",Table6914[[#This Row],[Column1]])-1),Lookups[],4,0)</f>
        <v>0.8125</v>
      </c>
      <c r="AA208" s="16" t="str">
        <f t="shared" si="53"/>
        <v>UN</v>
      </c>
      <c r="AB208" s="16" t="str">
        <f t="shared" si="54"/>
        <v>3A</v>
      </c>
      <c r="AC208" s="16" t="str">
        <f>CONCATENATE(Table6914[[#This Row],[Fraction]],"-",Table6914[[#This Row],[Pitch]]," ",Table6914[[#This Row],[Series]]," ",Table6914[[#This Row],[ClassA]])</f>
        <v>13/16-28 UN 3A</v>
      </c>
      <c r="AD208" s="16" t="str">
        <f>CONCATENATE(TEXT(Table6914[[#This Row],[Decimal]],".000"),"-",Table6914[[#This Row],[Pitch]]," ",Table6914[[#This Row],[Series]]," ",Table6914[[#This Row],[ClassA]])</f>
        <v>.813-28 UN 3A</v>
      </c>
      <c r="AE208" s="16">
        <f t="shared" si="55"/>
        <v>0</v>
      </c>
      <c r="AF208" s="16">
        <f t="shared" si="56"/>
        <v>0.8125</v>
      </c>
      <c r="AG208" s="16">
        <f t="shared" si="57"/>
        <v>0.80600000000000005</v>
      </c>
      <c r="AH208" s="16" t="str">
        <f t="shared" si="58"/>
        <v>—</v>
      </c>
      <c r="AI208" s="16">
        <f t="shared" si="59"/>
        <v>0.7893</v>
      </c>
      <c r="AJ208" s="16">
        <f t="shared" si="60"/>
        <v>0.78639999999999999</v>
      </c>
      <c r="AK208" s="16">
        <f t="shared" si="61"/>
        <v>0.76990000000000003</v>
      </c>
      <c r="AL208" s="16" t="str">
        <f t="shared" si="62"/>
        <v>3B</v>
      </c>
      <c r="AM208" s="16">
        <f t="shared" si="63"/>
        <v>0.77400000000000002</v>
      </c>
      <c r="AN208" s="16">
        <f t="shared" si="64"/>
        <v>0.78010000000000002</v>
      </c>
      <c r="AO208" s="16">
        <f t="shared" si="65"/>
        <v>0.7893</v>
      </c>
      <c r="AP208" s="16">
        <f t="shared" si="66"/>
        <v>0.79300000000000004</v>
      </c>
      <c r="AQ208" s="16">
        <f t="shared" si="67"/>
        <v>0.8125</v>
      </c>
      <c r="AV208" s="17"/>
      <c r="AW208" s="77"/>
    </row>
    <row r="209" spans="3:49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68"/>
        <v>13⁄16–32</v>
      </c>
      <c r="U209" s="16" t="str">
        <f t="shared" si="68"/>
        <v>UN</v>
      </c>
      <c r="W209" s="16" t="str">
        <f t="shared" si="52"/>
        <v>13⁄16–32</v>
      </c>
      <c r="X209" s="16" t="str">
        <f>VLOOKUP(LEFT(Table6914[[#This Row],[Column1]],FIND("–",Table6914[[#This Row],[Column1]])-1),Lookups[],2,0)</f>
        <v>13/16</v>
      </c>
      <c r="Y209" s="16" t="str">
        <f>RIGHT(Table6914[[#This Row],[Column1]],LEN(Table6914[[#This Row],[Column1]])-FIND("–",Table6914[[#This Row],[Column1]]))</f>
        <v>32</v>
      </c>
      <c r="Z209" s="78">
        <f>VLOOKUP(LEFT(Table6914[[#This Row],[Column1]],FIND("–",Table6914[[#This Row],[Column1]])-1),Lookups[],4,0)</f>
        <v>0.8125</v>
      </c>
      <c r="AA209" s="16" t="str">
        <f t="shared" si="53"/>
        <v>UN</v>
      </c>
      <c r="AB209" s="16" t="str">
        <f t="shared" si="54"/>
        <v>2A</v>
      </c>
      <c r="AC209" s="16" t="str">
        <f>CONCATENATE(Table6914[[#This Row],[Fraction]],"-",Table6914[[#This Row],[Pitch]]," ",Table6914[[#This Row],[Series]]," ",Table6914[[#This Row],[ClassA]])</f>
        <v>13/16-32 UN 2A</v>
      </c>
      <c r="AD209" s="16" t="str">
        <f>CONCATENATE(TEXT(Table6914[[#This Row],[Decimal]],".000"),"-",Table6914[[#This Row],[Pitch]]," ",Table6914[[#This Row],[Series]]," ",Table6914[[#This Row],[ClassA]])</f>
        <v>.813-32 UN 2A</v>
      </c>
      <c r="AE209" s="16">
        <f t="shared" si="55"/>
        <v>1.1000000000000001E-3</v>
      </c>
      <c r="AF209" s="16">
        <f t="shared" si="56"/>
        <v>0.81140000000000001</v>
      </c>
      <c r="AG209" s="16">
        <f t="shared" si="57"/>
        <v>0.8054</v>
      </c>
      <c r="AH209" s="16" t="str">
        <f t="shared" si="58"/>
        <v>—</v>
      </c>
      <c r="AI209" s="16">
        <f t="shared" si="59"/>
        <v>0.79110000000000003</v>
      </c>
      <c r="AJ209" s="16">
        <f t="shared" si="60"/>
        <v>0.78749999999999998</v>
      </c>
      <c r="AK209" s="16">
        <f t="shared" si="61"/>
        <v>0.7742</v>
      </c>
      <c r="AL209" s="16" t="str">
        <f t="shared" si="62"/>
        <v>2B</v>
      </c>
      <c r="AM209" s="16">
        <f t="shared" si="63"/>
        <v>0.77900000000000003</v>
      </c>
      <c r="AN209" s="16">
        <f t="shared" si="64"/>
        <v>0.78600000000000003</v>
      </c>
      <c r="AO209" s="16">
        <f t="shared" si="65"/>
        <v>0.79220000000000002</v>
      </c>
      <c r="AP209" s="16">
        <f t="shared" si="66"/>
        <v>0.79690000000000005</v>
      </c>
      <c r="AQ209" s="16">
        <f t="shared" si="67"/>
        <v>0.8125</v>
      </c>
      <c r="AV209" s="17"/>
      <c r="AW209" s="77"/>
    </row>
    <row r="210" spans="3:49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68"/>
        <v>0</v>
      </c>
      <c r="U210" s="16">
        <f t="shared" si="68"/>
        <v>0</v>
      </c>
      <c r="W210" s="16" t="str">
        <f t="shared" si="52"/>
        <v>13⁄16–32</v>
      </c>
      <c r="X210" s="16" t="str">
        <f>VLOOKUP(LEFT(Table6914[[#This Row],[Column1]],FIND("–",Table6914[[#This Row],[Column1]])-1),Lookups[],2,0)</f>
        <v>13/16</v>
      </c>
      <c r="Y210" s="16" t="str">
        <f>RIGHT(Table6914[[#This Row],[Column1]],LEN(Table6914[[#This Row],[Column1]])-FIND("–",Table6914[[#This Row],[Column1]]))</f>
        <v>32</v>
      </c>
      <c r="Z210" s="78">
        <f>VLOOKUP(LEFT(Table6914[[#This Row],[Column1]],FIND("–",Table6914[[#This Row],[Column1]])-1),Lookups[],4,0)</f>
        <v>0.8125</v>
      </c>
      <c r="AA210" s="16" t="str">
        <f t="shared" si="53"/>
        <v>UN</v>
      </c>
      <c r="AB210" s="16" t="str">
        <f t="shared" si="54"/>
        <v>3A</v>
      </c>
      <c r="AC210" s="16" t="str">
        <f>CONCATENATE(Table6914[[#This Row],[Fraction]],"-",Table6914[[#This Row],[Pitch]]," ",Table6914[[#This Row],[Series]]," ",Table6914[[#This Row],[ClassA]])</f>
        <v>13/16-32 UN 3A</v>
      </c>
      <c r="AD210" s="16" t="str">
        <f>CONCATENATE(TEXT(Table6914[[#This Row],[Decimal]],".000"),"-",Table6914[[#This Row],[Pitch]]," ",Table6914[[#This Row],[Series]]," ",Table6914[[#This Row],[ClassA]])</f>
        <v>.813-32 UN 3A</v>
      </c>
      <c r="AE210" s="16">
        <f t="shared" si="55"/>
        <v>0</v>
      </c>
      <c r="AF210" s="16">
        <f t="shared" si="56"/>
        <v>0.8125</v>
      </c>
      <c r="AG210" s="16">
        <f t="shared" si="57"/>
        <v>0.80649999999999999</v>
      </c>
      <c r="AH210" s="16" t="str">
        <f t="shared" si="58"/>
        <v>—</v>
      </c>
      <c r="AI210" s="16">
        <f t="shared" si="59"/>
        <v>0.79220000000000002</v>
      </c>
      <c r="AJ210" s="16">
        <f t="shared" si="60"/>
        <v>0.78949999999999998</v>
      </c>
      <c r="AK210" s="16">
        <f t="shared" si="61"/>
        <v>0.77529999999999999</v>
      </c>
      <c r="AL210" s="16" t="str">
        <f t="shared" si="62"/>
        <v>3B</v>
      </c>
      <c r="AM210" s="16">
        <f t="shared" si="63"/>
        <v>0.77900000000000003</v>
      </c>
      <c r="AN210" s="16">
        <f t="shared" si="64"/>
        <v>0.78439999999999999</v>
      </c>
      <c r="AO210" s="16">
        <f t="shared" si="65"/>
        <v>0.79220000000000002</v>
      </c>
      <c r="AP210" s="16">
        <f t="shared" si="66"/>
        <v>0.79579999999999995</v>
      </c>
      <c r="AQ210" s="16">
        <f t="shared" si="67"/>
        <v>0.8125</v>
      </c>
      <c r="AV210" s="17"/>
      <c r="AW210" s="77"/>
    </row>
    <row r="211" spans="3:49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68"/>
        <v>7⁄8–9</v>
      </c>
      <c r="U211" s="16" t="str">
        <f t="shared" si="68"/>
        <v>UNC</v>
      </c>
      <c r="W211" s="16" t="str">
        <f t="shared" si="52"/>
        <v>7⁄8–9</v>
      </c>
      <c r="X211" s="16" t="str">
        <f>VLOOKUP(LEFT(Table6914[[#This Row],[Column1]],FIND("–",Table6914[[#This Row],[Column1]])-1),Lookups[],2,0)</f>
        <v>7/8</v>
      </c>
      <c r="Y211" s="16" t="str">
        <f>RIGHT(Table6914[[#This Row],[Column1]],LEN(Table6914[[#This Row],[Column1]])-FIND("–",Table6914[[#This Row],[Column1]]))</f>
        <v>9</v>
      </c>
      <c r="Z211" s="78">
        <f>VLOOKUP(LEFT(Table6914[[#This Row],[Column1]],FIND("–",Table6914[[#This Row],[Column1]])-1),Lookups[],4,0)</f>
        <v>0.875</v>
      </c>
      <c r="AA211" s="16" t="str">
        <f t="shared" si="53"/>
        <v>UNC</v>
      </c>
      <c r="AB211" s="16" t="str">
        <f t="shared" si="54"/>
        <v>1A</v>
      </c>
      <c r="AC211" s="16" t="str">
        <f>CONCATENATE(Table6914[[#This Row],[Fraction]],"-",Table6914[[#This Row],[Pitch]]," ",Table6914[[#This Row],[Series]]," ",Table6914[[#This Row],[ClassA]])</f>
        <v>7/8-9 UNC 1A</v>
      </c>
      <c r="AD211" s="16" t="str">
        <f>CONCATENATE(TEXT(Table6914[[#This Row],[Decimal]],".000"),"-",Table6914[[#This Row],[Pitch]]," ",Table6914[[#This Row],[Series]]," ",Table6914[[#This Row],[ClassA]])</f>
        <v>.875-9 UNC 1A</v>
      </c>
      <c r="AE211" s="16">
        <f t="shared" si="55"/>
        <v>1.9E-3</v>
      </c>
      <c r="AF211" s="16">
        <f t="shared" si="56"/>
        <v>0.87309999999999999</v>
      </c>
      <c r="AG211" s="16">
        <f t="shared" si="57"/>
        <v>0.85229999999999995</v>
      </c>
      <c r="AH211" s="16" t="str">
        <f t="shared" si="58"/>
        <v>—</v>
      </c>
      <c r="AI211" s="16">
        <f t="shared" si="59"/>
        <v>0.80089999999999995</v>
      </c>
      <c r="AJ211" s="16">
        <f t="shared" si="60"/>
        <v>0.79139999999999999</v>
      </c>
      <c r="AK211" s="16">
        <f t="shared" si="61"/>
        <v>0.74080000000000001</v>
      </c>
      <c r="AL211" s="16" t="str">
        <f t="shared" si="62"/>
        <v>1B</v>
      </c>
      <c r="AM211" s="16">
        <f t="shared" si="63"/>
        <v>0.755</v>
      </c>
      <c r="AN211" s="16">
        <f t="shared" si="64"/>
        <v>0.77800000000000002</v>
      </c>
      <c r="AO211" s="16">
        <f t="shared" si="65"/>
        <v>0.80279999999999996</v>
      </c>
      <c r="AP211" s="16">
        <f t="shared" si="66"/>
        <v>0.81510000000000005</v>
      </c>
      <c r="AQ211" s="16">
        <f t="shared" si="67"/>
        <v>0.875</v>
      </c>
      <c r="AV211" s="17"/>
      <c r="AW211" s="77"/>
    </row>
    <row r="212" spans="3:49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68"/>
        <v>0</v>
      </c>
      <c r="U212" s="16">
        <f t="shared" si="68"/>
        <v>0</v>
      </c>
      <c r="W212" s="16" t="str">
        <f t="shared" si="52"/>
        <v>7⁄8–9</v>
      </c>
      <c r="X212" s="16" t="str">
        <f>VLOOKUP(LEFT(Table6914[[#This Row],[Column1]],FIND("–",Table6914[[#This Row],[Column1]])-1),Lookups[],2,0)</f>
        <v>7/8</v>
      </c>
      <c r="Y212" s="16" t="str">
        <f>RIGHT(Table6914[[#This Row],[Column1]],LEN(Table6914[[#This Row],[Column1]])-FIND("–",Table6914[[#This Row],[Column1]]))</f>
        <v>9</v>
      </c>
      <c r="Z212" s="78">
        <f>VLOOKUP(LEFT(Table6914[[#This Row],[Column1]],FIND("–",Table6914[[#This Row],[Column1]])-1),Lookups[],4,0)</f>
        <v>0.875</v>
      </c>
      <c r="AA212" s="16" t="str">
        <f t="shared" si="53"/>
        <v>UNC</v>
      </c>
      <c r="AB212" s="16" t="str">
        <f t="shared" si="54"/>
        <v>2A</v>
      </c>
      <c r="AC212" s="16" t="str">
        <f>CONCATENATE(Table6914[[#This Row],[Fraction]],"-",Table6914[[#This Row],[Pitch]]," ",Table6914[[#This Row],[Series]]," ",Table6914[[#This Row],[ClassA]])</f>
        <v>7/8-9 UNC 2A</v>
      </c>
      <c r="AD212" s="16" t="str">
        <f>CONCATENATE(TEXT(Table6914[[#This Row],[Decimal]],".000"),"-",Table6914[[#This Row],[Pitch]]," ",Table6914[[#This Row],[Series]]," ",Table6914[[#This Row],[ClassA]])</f>
        <v>.875-9 UNC 2A</v>
      </c>
      <c r="AE212" s="16">
        <f t="shared" si="55"/>
        <v>1.9E-3</v>
      </c>
      <c r="AF212" s="16">
        <f t="shared" si="56"/>
        <v>0.87309999999999999</v>
      </c>
      <c r="AG212" s="16">
        <f t="shared" si="57"/>
        <v>0.85919999999999996</v>
      </c>
      <c r="AH212" s="16">
        <f t="shared" si="58"/>
        <v>0.85229999999999995</v>
      </c>
      <c r="AI212" s="16">
        <f t="shared" si="59"/>
        <v>0.80089999999999995</v>
      </c>
      <c r="AJ212" s="16">
        <f t="shared" si="60"/>
        <v>0.79459999999999997</v>
      </c>
      <c r="AK212" s="16">
        <f t="shared" si="61"/>
        <v>0.74080000000000001</v>
      </c>
      <c r="AL212" s="16" t="str">
        <f t="shared" si="62"/>
        <v>2B</v>
      </c>
      <c r="AM212" s="16">
        <f t="shared" si="63"/>
        <v>0.755</v>
      </c>
      <c r="AN212" s="16">
        <f t="shared" si="64"/>
        <v>0.77800000000000002</v>
      </c>
      <c r="AO212" s="16">
        <f t="shared" si="65"/>
        <v>0.80279999999999996</v>
      </c>
      <c r="AP212" s="16">
        <f t="shared" si="66"/>
        <v>0.81100000000000005</v>
      </c>
      <c r="AQ212" s="16">
        <f t="shared" si="67"/>
        <v>0.875</v>
      </c>
      <c r="AV212" s="17"/>
      <c r="AW212" s="77"/>
    </row>
    <row r="213" spans="3:49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68"/>
        <v>0</v>
      </c>
      <c r="U213" s="16">
        <f t="shared" si="68"/>
        <v>0</v>
      </c>
      <c r="W213" s="16" t="str">
        <f t="shared" si="52"/>
        <v>7⁄8–9</v>
      </c>
      <c r="X213" s="16" t="str">
        <f>VLOOKUP(LEFT(Table6914[[#This Row],[Column1]],FIND("–",Table6914[[#This Row],[Column1]])-1),Lookups[],2,0)</f>
        <v>7/8</v>
      </c>
      <c r="Y213" s="16" t="str">
        <f>RIGHT(Table6914[[#This Row],[Column1]],LEN(Table6914[[#This Row],[Column1]])-FIND("–",Table6914[[#This Row],[Column1]]))</f>
        <v>9</v>
      </c>
      <c r="Z213" s="78">
        <f>VLOOKUP(LEFT(Table6914[[#This Row],[Column1]],FIND("–",Table6914[[#This Row],[Column1]])-1),Lookups[],4,0)</f>
        <v>0.875</v>
      </c>
      <c r="AA213" s="16" t="str">
        <f t="shared" si="53"/>
        <v>UNC</v>
      </c>
      <c r="AB213" s="16" t="str">
        <f t="shared" si="54"/>
        <v>3A</v>
      </c>
      <c r="AC213" s="16" t="str">
        <f>CONCATENATE(Table6914[[#This Row],[Fraction]],"-",Table6914[[#This Row],[Pitch]]," ",Table6914[[#This Row],[Series]]," ",Table6914[[#This Row],[ClassA]])</f>
        <v>7/8-9 UNC 3A</v>
      </c>
      <c r="AD213" s="16" t="str">
        <f>CONCATENATE(TEXT(Table6914[[#This Row],[Decimal]],".000"),"-",Table6914[[#This Row],[Pitch]]," ",Table6914[[#This Row],[Series]]," ",Table6914[[#This Row],[ClassA]])</f>
        <v>.875-9 UNC 3A</v>
      </c>
      <c r="AE213" s="16">
        <f t="shared" si="55"/>
        <v>0</v>
      </c>
      <c r="AF213" s="16">
        <f t="shared" si="56"/>
        <v>0.875</v>
      </c>
      <c r="AG213" s="16">
        <f t="shared" si="57"/>
        <v>0.86109999999999998</v>
      </c>
      <c r="AH213" s="16" t="str">
        <f t="shared" si="58"/>
        <v>—</v>
      </c>
      <c r="AI213" s="16">
        <f t="shared" si="59"/>
        <v>0.80279999999999996</v>
      </c>
      <c r="AJ213" s="16">
        <f t="shared" si="60"/>
        <v>0.79810000000000003</v>
      </c>
      <c r="AK213" s="16">
        <f t="shared" si="61"/>
        <v>0.74270000000000003</v>
      </c>
      <c r="AL213" s="16" t="str">
        <f t="shared" si="62"/>
        <v>3B</v>
      </c>
      <c r="AM213" s="16">
        <f t="shared" si="63"/>
        <v>0.755</v>
      </c>
      <c r="AN213" s="16">
        <f t="shared" si="64"/>
        <v>0.7681</v>
      </c>
      <c r="AO213" s="16">
        <f t="shared" si="65"/>
        <v>0.80279999999999996</v>
      </c>
      <c r="AP213" s="16">
        <f t="shared" si="66"/>
        <v>0.80889999999999995</v>
      </c>
      <c r="AQ213" s="16">
        <f t="shared" si="67"/>
        <v>0.875</v>
      </c>
      <c r="AV213" s="17"/>
      <c r="AW213" s="77"/>
    </row>
    <row r="214" spans="3:49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68"/>
        <v>7⁄8–10</v>
      </c>
      <c r="U214" s="16" t="str">
        <f t="shared" si="68"/>
        <v>UNS</v>
      </c>
      <c r="W214" s="16" t="str">
        <f t="shared" si="52"/>
        <v>7⁄8–10</v>
      </c>
      <c r="X214" s="16" t="str">
        <f>VLOOKUP(LEFT(Table6914[[#This Row],[Column1]],FIND("–",Table6914[[#This Row],[Column1]])-1),Lookups[],2,0)</f>
        <v>7/8</v>
      </c>
      <c r="Y214" s="16" t="str">
        <f>RIGHT(Table6914[[#This Row],[Column1]],LEN(Table6914[[#This Row],[Column1]])-FIND("–",Table6914[[#This Row],[Column1]]))</f>
        <v>10</v>
      </c>
      <c r="Z214" s="78">
        <f>VLOOKUP(LEFT(Table6914[[#This Row],[Column1]],FIND("–",Table6914[[#This Row],[Column1]])-1),Lookups[],4,0)</f>
        <v>0.875</v>
      </c>
      <c r="AA214" s="16" t="str">
        <f t="shared" si="53"/>
        <v>UNS</v>
      </c>
      <c r="AB214" s="16" t="str">
        <f t="shared" si="54"/>
        <v>2A</v>
      </c>
      <c r="AC214" s="16" t="str">
        <f>CONCATENATE(Table6914[[#This Row],[Fraction]],"-",Table6914[[#This Row],[Pitch]]," ",Table6914[[#This Row],[Series]]," ",Table6914[[#This Row],[ClassA]])</f>
        <v>7/8-10 UNS 2A</v>
      </c>
      <c r="AD214" s="16" t="str">
        <f>CONCATENATE(TEXT(Table6914[[#This Row],[Decimal]],".000"),"-",Table6914[[#This Row],[Pitch]]," ",Table6914[[#This Row],[Series]]," ",Table6914[[#This Row],[ClassA]])</f>
        <v>.875-10 UNS 2A</v>
      </c>
      <c r="AE214" s="16">
        <f t="shared" si="55"/>
        <v>1.8E-3</v>
      </c>
      <c r="AF214" s="16">
        <f t="shared" si="56"/>
        <v>0.87319999999999998</v>
      </c>
      <c r="AG214" s="16">
        <f t="shared" si="57"/>
        <v>0.86029999999999995</v>
      </c>
      <c r="AH214" s="16" t="str">
        <f t="shared" si="58"/>
        <v>—</v>
      </c>
      <c r="AI214" s="16">
        <f t="shared" si="59"/>
        <v>0.80820000000000003</v>
      </c>
      <c r="AJ214" s="16">
        <f t="shared" si="60"/>
        <v>0.80220000000000002</v>
      </c>
      <c r="AK214" s="16">
        <f t="shared" si="61"/>
        <v>0.75419999999999998</v>
      </c>
      <c r="AL214" s="16" t="str">
        <f t="shared" si="62"/>
        <v>2B</v>
      </c>
      <c r="AM214" s="16">
        <f t="shared" si="63"/>
        <v>0.76700000000000002</v>
      </c>
      <c r="AN214" s="16">
        <f t="shared" si="64"/>
        <v>0.78800000000000003</v>
      </c>
      <c r="AO214" s="16">
        <f t="shared" si="65"/>
        <v>0.81</v>
      </c>
      <c r="AP214" s="16">
        <f t="shared" si="66"/>
        <v>0.81779999999999997</v>
      </c>
      <c r="AQ214" s="16">
        <f t="shared" si="67"/>
        <v>0.875</v>
      </c>
      <c r="AV214" s="17"/>
      <c r="AW214" s="77"/>
    </row>
    <row r="215" spans="3:49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68"/>
        <v>7⁄8–12</v>
      </c>
      <c r="U215" s="16" t="str">
        <f t="shared" si="68"/>
        <v>UN</v>
      </c>
      <c r="W215" s="16" t="str">
        <f t="shared" si="52"/>
        <v>7⁄8–12</v>
      </c>
      <c r="X215" s="16" t="str">
        <f>VLOOKUP(LEFT(Table6914[[#This Row],[Column1]],FIND("–",Table6914[[#This Row],[Column1]])-1),Lookups[],2,0)</f>
        <v>7/8</v>
      </c>
      <c r="Y215" s="16" t="str">
        <f>RIGHT(Table6914[[#This Row],[Column1]],LEN(Table6914[[#This Row],[Column1]])-FIND("–",Table6914[[#This Row],[Column1]]))</f>
        <v>12</v>
      </c>
      <c r="Z215" s="78">
        <f>VLOOKUP(LEFT(Table6914[[#This Row],[Column1]],FIND("–",Table6914[[#This Row],[Column1]])-1),Lookups[],4,0)</f>
        <v>0.875</v>
      </c>
      <c r="AA215" s="16" t="str">
        <f t="shared" si="53"/>
        <v>UN</v>
      </c>
      <c r="AB215" s="16" t="str">
        <f t="shared" si="54"/>
        <v>2A</v>
      </c>
      <c r="AC215" s="16" t="str">
        <f>CONCATENATE(Table6914[[#This Row],[Fraction]],"-",Table6914[[#This Row],[Pitch]]," ",Table6914[[#This Row],[Series]]," ",Table6914[[#This Row],[ClassA]])</f>
        <v>7/8-12 UN 2A</v>
      </c>
      <c r="AD215" s="16" t="str">
        <f>CONCATENATE(TEXT(Table6914[[#This Row],[Decimal]],".000"),"-",Table6914[[#This Row],[Pitch]]," ",Table6914[[#This Row],[Series]]," ",Table6914[[#This Row],[ClassA]])</f>
        <v>.875-12 UN 2A</v>
      </c>
      <c r="AE215" s="16">
        <f t="shared" si="55"/>
        <v>1.6999999999999999E-3</v>
      </c>
      <c r="AF215" s="16">
        <f t="shared" si="56"/>
        <v>0.87329999999999997</v>
      </c>
      <c r="AG215" s="16">
        <f t="shared" si="57"/>
        <v>0.8619</v>
      </c>
      <c r="AH215" s="16" t="str">
        <f t="shared" si="58"/>
        <v>—</v>
      </c>
      <c r="AI215" s="16">
        <f t="shared" si="59"/>
        <v>0.81920000000000004</v>
      </c>
      <c r="AJ215" s="16">
        <f t="shared" si="60"/>
        <v>0.81369999999999998</v>
      </c>
      <c r="AK215" s="16">
        <f t="shared" si="61"/>
        <v>0.77410000000000001</v>
      </c>
      <c r="AL215" s="16" t="str">
        <f t="shared" si="62"/>
        <v>2B</v>
      </c>
      <c r="AM215" s="16">
        <f t="shared" si="63"/>
        <v>0.78500000000000003</v>
      </c>
      <c r="AN215" s="16">
        <f t="shared" si="64"/>
        <v>0.80300000000000005</v>
      </c>
      <c r="AO215" s="16">
        <f t="shared" si="65"/>
        <v>0.82089999999999996</v>
      </c>
      <c r="AP215" s="16">
        <f t="shared" si="66"/>
        <v>0.82809999999999995</v>
      </c>
      <c r="AQ215" s="16">
        <f t="shared" si="67"/>
        <v>0.875</v>
      </c>
      <c r="AV215" s="17"/>
      <c r="AW215" s="77"/>
    </row>
    <row r="216" spans="3:49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68"/>
        <v>0</v>
      </c>
      <c r="U216" s="16">
        <f t="shared" si="68"/>
        <v>0</v>
      </c>
      <c r="W216" s="16" t="str">
        <f t="shared" si="52"/>
        <v>7⁄8–12</v>
      </c>
      <c r="X216" s="16" t="str">
        <f>VLOOKUP(LEFT(Table6914[[#This Row],[Column1]],FIND("–",Table6914[[#This Row],[Column1]])-1),Lookups[],2,0)</f>
        <v>7/8</v>
      </c>
      <c r="Y216" s="16" t="str">
        <f>RIGHT(Table6914[[#This Row],[Column1]],LEN(Table6914[[#This Row],[Column1]])-FIND("–",Table6914[[#This Row],[Column1]]))</f>
        <v>12</v>
      </c>
      <c r="Z216" s="78">
        <f>VLOOKUP(LEFT(Table6914[[#This Row],[Column1]],FIND("–",Table6914[[#This Row],[Column1]])-1),Lookups[],4,0)</f>
        <v>0.875</v>
      </c>
      <c r="AA216" s="16" t="str">
        <f t="shared" si="53"/>
        <v>UN</v>
      </c>
      <c r="AB216" s="16" t="str">
        <f t="shared" si="54"/>
        <v>3A</v>
      </c>
      <c r="AC216" s="16" t="str">
        <f>CONCATENATE(Table6914[[#This Row],[Fraction]],"-",Table6914[[#This Row],[Pitch]]," ",Table6914[[#This Row],[Series]]," ",Table6914[[#This Row],[ClassA]])</f>
        <v>7/8-12 UN 3A</v>
      </c>
      <c r="AD216" s="16" t="str">
        <f>CONCATENATE(TEXT(Table6914[[#This Row],[Decimal]],".000"),"-",Table6914[[#This Row],[Pitch]]," ",Table6914[[#This Row],[Series]]," ",Table6914[[#This Row],[ClassA]])</f>
        <v>.875-12 UN 3A</v>
      </c>
      <c r="AE216" s="16">
        <f t="shared" si="55"/>
        <v>0</v>
      </c>
      <c r="AF216" s="16">
        <f t="shared" si="56"/>
        <v>0.875</v>
      </c>
      <c r="AG216" s="16">
        <f t="shared" si="57"/>
        <v>0.86360000000000003</v>
      </c>
      <c r="AH216" s="16" t="str">
        <f t="shared" si="58"/>
        <v>—</v>
      </c>
      <c r="AI216" s="16">
        <f t="shared" si="59"/>
        <v>0.82089999999999996</v>
      </c>
      <c r="AJ216" s="16">
        <f t="shared" si="60"/>
        <v>0.81679999999999997</v>
      </c>
      <c r="AK216" s="16">
        <f t="shared" si="61"/>
        <v>0.77580000000000005</v>
      </c>
      <c r="AL216" s="16" t="str">
        <f t="shared" si="62"/>
        <v>3B</v>
      </c>
      <c r="AM216" s="16">
        <f t="shared" si="63"/>
        <v>0.78500000000000003</v>
      </c>
      <c r="AN216" s="16">
        <f t="shared" si="64"/>
        <v>0.79479999999999995</v>
      </c>
      <c r="AO216" s="16">
        <f t="shared" si="65"/>
        <v>0.82089999999999996</v>
      </c>
      <c r="AP216" s="16">
        <f t="shared" si="66"/>
        <v>0.82630000000000003</v>
      </c>
      <c r="AQ216" s="16">
        <f t="shared" si="67"/>
        <v>0.875</v>
      </c>
      <c r="AV216" s="17"/>
      <c r="AW216" s="77"/>
    </row>
    <row r="217" spans="3:49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68"/>
        <v>7⁄8–14</v>
      </c>
      <c r="U217" s="16" t="str">
        <f t="shared" si="68"/>
        <v>UNF</v>
      </c>
      <c r="W217" s="16" t="str">
        <f t="shared" si="52"/>
        <v>7⁄8–14</v>
      </c>
      <c r="X217" s="16" t="str">
        <f>VLOOKUP(LEFT(Table6914[[#This Row],[Column1]],FIND("–",Table6914[[#This Row],[Column1]])-1),Lookups[],2,0)</f>
        <v>7/8</v>
      </c>
      <c r="Y217" s="16" t="str">
        <f>RIGHT(Table6914[[#This Row],[Column1]],LEN(Table6914[[#This Row],[Column1]])-FIND("–",Table6914[[#This Row],[Column1]]))</f>
        <v>14</v>
      </c>
      <c r="Z217" s="78">
        <f>VLOOKUP(LEFT(Table6914[[#This Row],[Column1]],FIND("–",Table6914[[#This Row],[Column1]])-1),Lookups[],4,0)</f>
        <v>0.875</v>
      </c>
      <c r="AA217" s="16" t="str">
        <f t="shared" si="53"/>
        <v>UNF</v>
      </c>
      <c r="AB217" s="16" t="str">
        <f t="shared" si="54"/>
        <v>1A</v>
      </c>
      <c r="AC217" s="16" t="str">
        <f>CONCATENATE(Table6914[[#This Row],[Fraction]],"-",Table6914[[#This Row],[Pitch]]," ",Table6914[[#This Row],[Series]]," ",Table6914[[#This Row],[ClassA]])</f>
        <v>7/8-14 UNF 1A</v>
      </c>
      <c r="AD217" s="16" t="str">
        <f>CONCATENATE(TEXT(Table6914[[#This Row],[Decimal]],".000"),"-",Table6914[[#This Row],[Pitch]]," ",Table6914[[#This Row],[Series]]," ",Table6914[[#This Row],[ClassA]])</f>
        <v>.875-14 UNF 1A</v>
      </c>
      <c r="AE217" s="16">
        <f t="shared" si="55"/>
        <v>1.6000000000000001E-3</v>
      </c>
      <c r="AF217" s="16">
        <f t="shared" si="56"/>
        <v>0.87339999999999995</v>
      </c>
      <c r="AG217" s="16">
        <f t="shared" si="57"/>
        <v>0.8579</v>
      </c>
      <c r="AH217" s="16" t="str">
        <f t="shared" si="58"/>
        <v>—</v>
      </c>
      <c r="AI217" s="16">
        <f t="shared" si="59"/>
        <v>0.82699999999999996</v>
      </c>
      <c r="AJ217" s="16">
        <f t="shared" si="60"/>
        <v>0.81889999999999996</v>
      </c>
      <c r="AK217" s="16">
        <f t="shared" si="61"/>
        <v>0.78839999999999999</v>
      </c>
      <c r="AL217" s="16" t="str">
        <f t="shared" si="62"/>
        <v>1B</v>
      </c>
      <c r="AM217" s="16">
        <f t="shared" si="63"/>
        <v>0.79800000000000004</v>
      </c>
      <c r="AN217" s="16">
        <f t="shared" si="64"/>
        <v>0.81399999999999995</v>
      </c>
      <c r="AO217" s="16">
        <f t="shared" si="65"/>
        <v>0.8286</v>
      </c>
      <c r="AP217" s="16">
        <f t="shared" si="66"/>
        <v>0.83919999999999995</v>
      </c>
      <c r="AQ217" s="16">
        <f t="shared" si="67"/>
        <v>0.875</v>
      </c>
      <c r="AV217" s="17"/>
      <c r="AW217" s="77"/>
    </row>
    <row r="218" spans="3:49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68"/>
        <v>0</v>
      </c>
      <c r="U218" s="16">
        <f t="shared" si="68"/>
        <v>0</v>
      </c>
      <c r="W218" s="16" t="str">
        <f t="shared" si="52"/>
        <v>7⁄8–14</v>
      </c>
      <c r="X218" s="16" t="str">
        <f>VLOOKUP(LEFT(Table6914[[#This Row],[Column1]],FIND("–",Table6914[[#This Row],[Column1]])-1),Lookups[],2,0)</f>
        <v>7/8</v>
      </c>
      <c r="Y218" s="16" t="str">
        <f>RIGHT(Table6914[[#This Row],[Column1]],LEN(Table6914[[#This Row],[Column1]])-FIND("–",Table6914[[#This Row],[Column1]]))</f>
        <v>14</v>
      </c>
      <c r="Z218" s="78">
        <f>VLOOKUP(LEFT(Table6914[[#This Row],[Column1]],FIND("–",Table6914[[#This Row],[Column1]])-1),Lookups[],4,0)</f>
        <v>0.875</v>
      </c>
      <c r="AA218" s="16" t="str">
        <f t="shared" si="53"/>
        <v>UNF</v>
      </c>
      <c r="AB218" s="16" t="str">
        <f t="shared" si="54"/>
        <v>2A</v>
      </c>
      <c r="AC218" s="16" t="str">
        <f>CONCATENATE(Table6914[[#This Row],[Fraction]],"-",Table6914[[#This Row],[Pitch]]," ",Table6914[[#This Row],[Series]]," ",Table6914[[#This Row],[ClassA]])</f>
        <v>7/8-14 UNF 2A</v>
      </c>
      <c r="AD218" s="16" t="str">
        <f>CONCATENATE(TEXT(Table6914[[#This Row],[Decimal]],".000"),"-",Table6914[[#This Row],[Pitch]]," ",Table6914[[#This Row],[Series]]," ",Table6914[[#This Row],[ClassA]])</f>
        <v>.875-14 UNF 2A</v>
      </c>
      <c r="AE218" s="16">
        <f t="shared" si="55"/>
        <v>1.6000000000000001E-3</v>
      </c>
      <c r="AF218" s="16">
        <f t="shared" si="56"/>
        <v>0.87339999999999995</v>
      </c>
      <c r="AG218" s="16">
        <f t="shared" si="57"/>
        <v>0.86309999999999998</v>
      </c>
      <c r="AH218" s="16" t="str">
        <f t="shared" si="58"/>
        <v>—</v>
      </c>
      <c r="AI218" s="16">
        <f t="shared" si="59"/>
        <v>0.82699999999999996</v>
      </c>
      <c r="AJ218" s="16">
        <f t="shared" si="60"/>
        <v>0.8216</v>
      </c>
      <c r="AK218" s="16">
        <f t="shared" si="61"/>
        <v>0.78839999999999999</v>
      </c>
      <c r="AL218" s="16" t="str">
        <f t="shared" si="62"/>
        <v>2B</v>
      </c>
      <c r="AM218" s="16">
        <f t="shared" si="63"/>
        <v>0.79800000000000004</v>
      </c>
      <c r="AN218" s="16">
        <f t="shared" si="64"/>
        <v>0.81399999999999995</v>
      </c>
      <c r="AO218" s="16">
        <f t="shared" si="65"/>
        <v>0.8286</v>
      </c>
      <c r="AP218" s="16">
        <f t="shared" si="66"/>
        <v>0.83560000000000001</v>
      </c>
      <c r="AQ218" s="16">
        <f t="shared" si="67"/>
        <v>0.875</v>
      </c>
      <c r="AV218" s="17"/>
      <c r="AW218" s="77"/>
    </row>
    <row r="219" spans="3:49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si="68"/>
        <v>0</v>
      </c>
      <c r="U219" s="16">
        <f t="shared" si="68"/>
        <v>0</v>
      </c>
      <c r="W219" s="16" t="str">
        <f t="shared" si="52"/>
        <v>7⁄8–14</v>
      </c>
      <c r="X219" s="16" t="str">
        <f>VLOOKUP(LEFT(Table6914[[#This Row],[Column1]],FIND("–",Table6914[[#This Row],[Column1]])-1),Lookups[],2,0)</f>
        <v>7/8</v>
      </c>
      <c r="Y219" s="16" t="str">
        <f>RIGHT(Table6914[[#This Row],[Column1]],LEN(Table6914[[#This Row],[Column1]])-FIND("–",Table6914[[#This Row],[Column1]]))</f>
        <v>14</v>
      </c>
      <c r="Z219" s="78">
        <f>VLOOKUP(LEFT(Table6914[[#This Row],[Column1]],FIND("–",Table6914[[#This Row],[Column1]])-1),Lookups[],4,0)</f>
        <v>0.875</v>
      </c>
      <c r="AA219" s="16" t="str">
        <f t="shared" si="53"/>
        <v>UNF</v>
      </c>
      <c r="AB219" s="16" t="str">
        <f t="shared" si="54"/>
        <v>3A</v>
      </c>
      <c r="AC219" s="16" t="str">
        <f>CONCATENATE(Table6914[[#This Row],[Fraction]],"-",Table6914[[#This Row],[Pitch]]," ",Table6914[[#This Row],[Series]]," ",Table6914[[#This Row],[ClassA]])</f>
        <v>7/8-14 UNF 3A</v>
      </c>
      <c r="AD219" s="16" t="str">
        <f>CONCATENATE(TEXT(Table6914[[#This Row],[Decimal]],".000"),"-",Table6914[[#This Row],[Pitch]]," ",Table6914[[#This Row],[Series]]," ",Table6914[[#This Row],[ClassA]])</f>
        <v>.875-14 UNF 3A</v>
      </c>
      <c r="AE219" s="16">
        <f t="shared" si="55"/>
        <v>0</v>
      </c>
      <c r="AF219" s="16">
        <f t="shared" si="56"/>
        <v>0.875</v>
      </c>
      <c r="AG219" s="16">
        <f t="shared" si="57"/>
        <v>0.86470000000000002</v>
      </c>
      <c r="AH219" s="16" t="str">
        <f t="shared" si="58"/>
        <v>—</v>
      </c>
      <c r="AI219" s="16">
        <f t="shared" si="59"/>
        <v>0.8286</v>
      </c>
      <c r="AJ219" s="16">
        <f t="shared" si="60"/>
        <v>0.82450000000000001</v>
      </c>
      <c r="AK219" s="16">
        <f t="shared" si="61"/>
        <v>0.79</v>
      </c>
      <c r="AL219" s="16" t="str">
        <f t="shared" si="62"/>
        <v>3B</v>
      </c>
      <c r="AM219" s="16">
        <f t="shared" si="63"/>
        <v>0.79800000000000004</v>
      </c>
      <c r="AN219" s="16">
        <f t="shared" si="64"/>
        <v>0.80679999999999996</v>
      </c>
      <c r="AO219" s="16">
        <f t="shared" si="65"/>
        <v>0.8286</v>
      </c>
      <c r="AP219" s="16">
        <f t="shared" si="66"/>
        <v>0.83389999999999997</v>
      </c>
      <c r="AQ219" s="16">
        <f t="shared" si="67"/>
        <v>0.875</v>
      </c>
      <c r="AV219" s="17"/>
      <c r="AW219" s="77"/>
    </row>
    <row r="220" spans="3:49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68"/>
        <v>7⁄8–16</v>
      </c>
      <c r="U220" s="16" t="str">
        <f t="shared" si="68"/>
        <v>UN</v>
      </c>
      <c r="W220" s="16" t="str">
        <f t="shared" si="52"/>
        <v>7⁄8–16</v>
      </c>
      <c r="X220" s="16" t="str">
        <f>VLOOKUP(LEFT(Table6914[[#This Row],[Column1]],FIND("–",Table6914[[#This Row],[Column1]])-1),Lookups[],2,0)</f>
        <v>7/8</v>
      </c>
      <c r="Y220" s="16" t="str">
        <f>RIGHT(Table6914[[#This Row],[Column1]],LEN(Table6914[[#This Row],[Column1]])-FIND("–",Table6914[[#This Row],[Column1]]))</f>
        <v>16</v>
      </c>
      <c r="Z220" s="78">
        <f>VLOOKUP(LEFT(Table6914[[#This Row],[Column1]],FIND("–",Table6914[[#This Row],[Column1]])-1),Lookups[],4,0)</f>
        <v>0.875</v>
      </c>
      <c r="AA220" s="16" t="str">
        <f t="shared" si="53"/>
        <v>UN</v>
      </c>
      <c r="AB220" s="16" t="str">
        <f t="shared" si="54"/>
        <v>2A</v>
      </c>
      <c r="AC220" s="16" t="str">
        <f>CONCATENATE(Table6914[[#This Row],[Fraction]],"-",Table6914[[#This Row],[Pitch]]," ",Table6914[[#This Row],[Series]]," ",Table6914[[#This Row],[ClassA]])</f>
        <v>7/8-16 UN 2A</v>
      </c>
      <c r="AD220" s="16" t="str">
        <f>CONCATENATE(TEXT(Table6914[[#This Row],[Decimal]],".000"),"-",Table6914[[#This Row],[Pitch]]," ",Table6914[[#This Row],[Series]]," ",Table6914[[#This Row],[ClassA]])</f>
        <v>.875-16 UN 2A</v>
      </c>
      <c r="AE220" s="16">
        <f t="shared" si="55"/>
        <v>1.5E-3</v>
      </c>
      <c r="AF220" s="16">
        <f t="shared" si="56"/>
        <v>0.87350000000000005</v>
      </c>
      <c r="AG220" s="16">
        <f t="shared" si="57"/>
        <v>0.86409999999999998</v>
      </c>
      <c r="AH220" s="16" t="str">
        <f t="shared" si="58"/>
        <v>—</v>
      </c>
      <c r="AI220" s="16">
        <f t="shared" si="59"/>
        <v>0.83289999999999997</v>
      </c>
      <c r="AJ220" s="16">
        <f t="shared" si="60"/>
        <v>0.82799999999999996</v>
      </c>
      <c r="AK220" s="16">
        <f t="shared" si="61"/>
        <v>0.79</v>
      </c>
      <c r="AL220" s="16" t="str">
        <f t="shared" si="62"/>
        <v>2B</v>
      </c>
      <c r="AM220" s="16">
        <f t="shared" si="63"/>
        <v>0.80700000000000005</v>
      </c>
      <c r="AN220" s="16">
        <f t="shared" si="64"/>
        <v>0.82099999999999995</v>
      </c>
      <c r="AO220" s="16">
        <f t="shared" si="65"/>
        <v>0.83440000000000003</v>
      </c>
      <c r="AP220" s="16">
        <f t="shared" si="66"/>
        <v>0.8407</v>
      </c>
      <c r="AQ220" s="16">
        <f t="shared" si="67"/>
        <v>0.875</v>
      </c>
      <c r="AV220" s="17"/>
      <c r="AW220" s="77"/>
    </row>
    <row r="221" spans="3:49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68"/>
        <v>0</v>
      </c>
      <c r="U221" s="16">
        <f t="shared" si="68"/>
        <v>0</v>
      </c>
      <c r="W221" s="16" t="str">
        <f t="shared" si="52"/>
        <v>7⁄8–16</v>
      </c>
      <c r="X221" s="16" t="str">
        <f>VLOOKUP(LEFT(Table6914[[#This Row],[Column1]],FIND("–",Table6914[[#This Row],[Column1]])-1),Lookups[],2,0)</f>
        <v>7/8</v>
      </c>
      <c r="Y221" s="16" t="str">
        <f>RIGHT(Table6914[[#This Row],[Column1]],LEN(Table6914[[#This Row],[Column1]])-FIND("–",Table6914[[#This Row],[Column1]]))</f>
        <v>16</v>
      </c>
      <c r="Z221" s="78">
        <f>VLOOKUP(LEFT(Table6914[[#This Row],[Column1]],FIND("–",Table6914[[#This Row],[Column1]])-1),Lookups[],4,0)</f>
        <v>0.875</v>
      </c>
      <c r="AA221" s="16" t="str">
        <f t="shared" si="53"/>
        <v>UN</v>
      </c>
      <c r="AB221" s="16" t="str">
        <f t="shared" si="54"/>
        <v>3A</v>
      </c>
      <c r="AC221" s="16" t="str">
        <f>CONCATENATE(Table6914[[#This Row],[Fraction]],"-",Table6914[[#This Row],[Pitch]]," ",Table6914[[#This Row],[Series]]," ",Table6914[[#This Row],[ClassA]])</f>
        <v>7/8-16 UN 3A</v>
      </c>
      <c r="AD221" s="16" t="str">
        <f>CONCATENATE(TEXT(Table6914[[#This Row],[Decimal]],".000"),"-",Table6914[[#This Row],[Pitch]]," ",Table6914[[#This Row],[Series]]," ",Table6914[[#This Row],[ClassA]])</f>
        <v>.875-16 UN 3A</v>
      </c>
      <c r="AE221" s="16">
        <f t="shared" si="55"/>
        <v>0</v>
      </c>
      <c r="AF221" s="16">
        <f t="shared" si="56"/>
        <v>0.875</v>
      </c>
      <c r="AG221" s="16">
        <f t="shared" si="57"/>
        <v>0.86560000000000004</v>
      </c>
      <c r="AH221" s="16" t="str">
        <f t="shared" si="58"/>
        <v>—</v>
      </c>
      <c r="AI221" s="16">
        <f t="shared" si="59"/>
        <v>0.83440000000000003</v>
      </c>
      <c r="AJ221" s="16">
        <f t="shared" si="60"/>
        <v>0.83079999999999998</v>
      </c>
      <c r="AK221" s="16">
        <f t="shared" si="61"/>
        <v>0.80049999999999999</v>
      </c>
      <c r="AL221" s="16" t="str">
        <f t="shared" si="62"/>
        <v>3B</v>
      </c>
      <c r="AM221" s="16">
        <f t="shared" si="63"/>
        <v>0.80700000000000005</v>
      </c>
      <c r="AN221" s="16">
        <f t="shared" si="64"/>
        <v>0.81579999999999997</v>
      </c>
      <c r="AO221" s="16">
        <f t="shared" si="65"/>
        <v>0.83440000000000003</v>
      </c>
      <c r="AP221" s="16">
        <f t="shared" si="66"/>
        <v>0.83909999999999996</v>
      </c>
      <c r="AQ221" s="16">
        <f t="shared" si="67"/>
        <v>0.875</v>
      </c>
      <c r="AV221" s="17"/>
      <c r="AW221" s="77"/>
    </row>
    <row r="222" spans="3:49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68"/>
        <v>7⁄8–18</v>
      </c>
      <c r="U222" s="16" t="str">
        <f t="shared" si="68"/>
        <v>UNS</v>
      </c>
      <c r="W222" s="16" t="str">
        <f t="shared" si="52"/>
        <v>7⁄8–18</v>
      </c>
      <c r="X222" s="16" t="str">
        <f>VLOOKUP(LEFT(Table6914[[#This Row],[Column1]],FIND("–",Table6914[[#This Row],[Column1]])-1),Lookups[],2,0)</f>
        <v>7/8</v>
      </c>
      <c r="Y222" s="16" t="str">
        <f>RIGHT(Table6914[[#This Row],[Column1]],LEN(Table6914[[#This Row],[Column1]])-FIND("–",Table6914[[#This Row],[Column1]]))</f>
        <v>18</v>
      </c>
      <c r="Z222" s="78">
        <f>VLOOKUP(LEFT(Table6914[[#This Row],[Column1]],FIND("–",Table6914[[#This Row],[Column1]])-1),Lookups[],4,0)</f>
        <v>0.875</v>
      </c>
      <c r="AA222" s="16" t="str">
        <f t="shared" si="53"/>
        <v>UNS</v>
      </c>
      <c r="AB222" s="16" t="str">
        <f t="shared" si="54"/>
        <v>2A</v>
      </c>
      <c r="AC222" s="16" t="str">
        <f>CONCATENATE(Table6914[[#This Row],[Fraction]],"-",Table6914[[#This Row],[Pitch]]," ",Table6914[[#This Row],[Series]]," ",Table6914[[#This Row],[ClassA]])</f>
        <v>7/8-18 UNS 2A</v>
      </c>
      <c r="AD222" s="16" t="str">
        <f>CONCATENATE(TEXT(Table6914[[#This Row],[Decimal]],".000"),"-",Table6914[[#This Row],[Pitch]]," ",Table6914[[#This Row],[Series]]," ",Table6914[[#This Row],[ClassA]])</f>
        <v>.875-18 UNS 2A</v>
      </c>
      <c r="AE222" s="16">
        <f t="shared" si="55"/>
        <v>1.4E-3</v>
      </c>
      <c r="AF222" s="16">
        <f t="shared" si="56"/>
        <v>0.87360000000000004</v>
      </c>
      <c r="AG222" s="16">
        <f t="shared" si="57"/>
        <v>0.8649</v>
      </c>
      <c r="AH222" s="16" t="str">
        <f t="shared" si="58"/>
        <v>—</v>
      </c>
      <c r="AI222" s="16">
        <f t="shared" si="59"/>
        <v>0.83750000000000002</v>
      </c>
      <c r="AJ222" s="16">
        <f t="shared" si="60"/>
        <v>0.83289999999999997</v>
      </c>
      <c r="AK222" s="16">
        <f t="shared" si="61"/>
        <v>0.8075</v>
      </c>
      <c r="AL222" s="16" t="str">
        <f t="shared" si="62"/>
        <v>2B</v>
      </c>
      <c r="AM222" s="16">
        <f t="shared" si="63"/>
        <v>0.81499999999999995</v>
      </c>
      <c r="AN222" s="16">
        <f t="shared" si="64"/>
        <v>0.82799999999999996</v>
      </c>
      <c r="AO222" s="16">
        <f t="shared" si="65"/>
        <v>0.83889999999999998</v>
      </c>
      <c r="AP222" s="16">
        <f t="shared" si="66"/>
        <v>0.84489999999999998</v>
      </c>
      <c r="AQ222" s="16">
        <f t="shared" si="67"/>
        <v>0.875</v>
      </c>
      <c r="AV222" s="17"/>
      <c r="AW222" s="77"/>
    </row>
    <row r="223" spans="3:49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68"/>
        <v>7⁄8–20</v>
      </c>
      <c r="U223" s="16" t="str">
        <f t="shared" si="68"/>
        <v>UNEF</v>
      </c>
      <c r="W223" s="16" t="str">
        <f t="shared" si="52"/>
        <v>7⁄8–20</v>
      </c>
      <c r="X223" s="16" t="str">
        <f>VLOOKUP(LEFT(Table6914[[#This Row],[Column1]],FIND("–",Table6914[[#This Row],[Column1]])-1),Lookups[],2,0)</f>
        <v>7/8</v>
      </c>
      <c r="Y223" s="16" t="str">
        <f>RIGHT(Table6914[[#This Row],[Column1]],LEN(Table6914[[#This Row],[Column1]])-FIND("–",Table6914[[#This Row],[Column1]]))</f>
        <v>20</v>
      </c>
      <c r="Z223" s="78">
        <f>VLOOKUP(LEFT(Table6914[[#This Row],[Column1]],FIND("–",Table6914[[#This Row],[Column1]])-1),Lookups[],4,0)</f>
        <v>0.875</v>
      </c>
      <c r="AA223" s="16" t="str">
        <f t="shared" si="53"/>
        <v>UNEF</v>
      </c>
      <c r="AB223" s="16" t="str">
        <f t="shared" si="54"/>
        <v>2A</v>
      </c>
      <c r="AC223" s="16" t="str">
        <f>CONCATENATE(Table6914[[#This Row],[Fraction]],"-",Table6914[[#This Row],[Pitch]]," ",Table6914[[#This Row],[Series]]," ",Table6914[[#This Row],[ClassA]])</f>
        <v>7/8-20 UNEF 2A</v>
      </c>
      <c r="AD223" s="16" t="str">
        <f>CONCATENATE(TEXT(Table6914[[#This Row],[Decimal]],".000"),"-",Table6914[[#This Row],[Pitch]]," ",Table6914[[#This Row],[Series]]," ",Table6914[[#This Row],[ClassA]])</f>
        <v>.875-20 UNEF 2A</v>
      </c>
      <c r="AE223" s="16">
        <f t="shared" si="55"/>
        <v>1.2999999999999999E-3</v>
      </c>
      <c r="AF223" s="16">
        <f t="shared" si="56"/>
        <v>0.87370000000000003</v>
      </c>
      <c r="AG223" s="16">
        <f t="shared" si="57"/>
        <v>0.86560000000000004</v>
      </c>
      <c r="AH223" s="16" t="str">
        <f t="shared" si="58"/>
        <v>—</v>
      </c>
      <c r="AI223" s="16">
        <f t="shared" si="59"/>
        <v>0.84119999999999995</v>
      </c>
      <c r="AJ223" s="16">
        <f t="shared" si="60"/>
        <v>0.83679999999999999</v>
      </c>
      <c r="AK223" s="16">
        <f t="shared" si="61"/>
        <v>0.81420000000000003</v>
      </c>
      <c r="AL223" s="16" t="str">
        <f t="shared" si="62"/>
        <v>2B</v>
      </c>
      <c r="AM223" s="16">
        <f t="shared" si="63"/>
        <v>0.82099999999999995</v>
      </c>
      <c r="AN223" s="16">
        <f t="shared" si="64"/>
        <v>0.83199999999999996</v>
      </c>
      <c r="AO223" s="16">
        <f t="shared" si="65"/>
        <v>0.84250000000000003</v>
      </c>
      <c r="AP223" s="16">
        <f t="shared" si="66"/>
        <v>0.84819999999999995</v>
      </c>
      <c r="AQ223" s="16">
        <f t="shared" si="67"/>
        <v>0.875</v>
      </c>
      <c r="AV223" s="17"/>
      <c r="AW223" s="77"/>
    </row>
    <row r="224" spans="3:49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68"/>
        <v>0</v>
      </c>
      <c r="U224" s="16">
        <f t="shared" si="68"/>
        <v>0</v>
      </c>
      <c r="W224" s="16" t="str">
        <f t="shared" si="52"/>
        <v>7⁄8–20</v>
      </c>
      <c r="X224" s="16" t="str">
        <f>VLOOKUP(LEFT(Table6914[[#This Row],[Column1]],FIND("–",Table6914[[#This Row],[Column1]])-1),Lookups[],2,0)</f>
        <v>7/8</v>
      </c>
      <c r="Y224" s="16" t="str">
        <f>RIGHT(Table6914[[#This Row],[Column1]],LEN(Table6914[[#This Row],[Column1]])-FIND("–",Table6914[[#This Row],[Column1]]))</f>
        <v>20</v>
      </c>
      <c r="Z224" s="78">
        <f>VLOOKUP(LEFT(Table6914[[#This Row],[Column1]],FIND("–",Table6914[[#This Row],[Column1]])-1),Lookups[],4,0)</f>
        <v>0.875</v>
      </c>
      <c r="AA224" s="16" t="str">
        <f t="shared" si="53"/>
        <v>UNEF</v>
      </c>
      <c r="AB224" s="16" t="str">
        <f t="shared" si="54"/>
        <v>3A</v>
      </c>
      <c r="AC224" s="16" t="str">
        <f>CONCATENATE(Table6914[[#This Row],[Fraction]],"-",Table6914[[#This Row],[Pitch]]," ",Table6914[[#This Row],[Series]]," ",Table6914[[#This Row],[ClassA]])</f>
        <v>7/8-20 UNEF 3A</v>
      </c>
      <c r="AD224" s="16" t="str">
        <f>CONCATENATE(TEXT(Table6914[[#This Row],[Decimal]],".000"),"-",Table6914[[#This Row],[Pitch]]," ",Table6914[[#This Row],[Series]]," ",Table6914[[#This Row],[ClassA]])</f>
        <v>.875-20 UNEF 3A</v>
      </c>
      <c r="AE224" s="16">
        <f t="shared" si="55"/>
        <v>0</v>
      </c>
      <c r="AF224" s="16">
        <f t="shared" si="56"/>
        <v>0.875</v>
      </c>
      <c r="AG224" s="16">
        <f t="shared" si="57"/>
        <v>0.8669</v>
      </c>
      <c r="AH224" s="16" t="str">
        <f t="shared" si="58"/>
        <v>—</v>
      </c>
      <c r="AI224" s="16">
        <f t="shared" si="59"/>
        <v>0.84250000000000003</v>
      </c>
      <c r="AJ224" s="16">
        <f t="shared" si="60"/>
        <v>0.83919999999999995</v>
      </c>
      <c r="AK224" s="16">
        <f t="shared" si="61"/>
        <v>0.8155</v>
      </c>
      <c r="AL224" s="16" t="str">
        <f t="shared" si="62"/>
        <v>3B</v>
      </c>
      <c r="AM224" s="16">
        <f t="shared" si="63"/>
        <v>0.82099999999999995</v>
      </c>
      <c r="AN224" s="16">
        <f t="shared" si="64"/>
        <v>0.82869999999999999</v>
      </c>
      <c r="AO224" s="16">
        <f t="shared" si="65"/>
        <v>0.84250000000000003</v>
      </c>
      <c r="AP224" s="16">
        <f t="shared" si="66"/>
        <v>0.8468</v>
      </c>
      <c r="AQ224" s="16">
        <f t="shared" si="67"/>
        <v>0.875</v>
      </c>
      <c r="AV224" s="17"/>
      <c r="AW224" s="77"/>
    </row>
    <row r="225" spans="3:49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68"/>
        <v>7⁄8–24</v>
      </c>
      <c r="U225" s="16" t="str">
        <f t="shared" si="68"/>
        <v>UNS</v>
      </c>
      <c r="W225" s="16" t="str">
        <f t="shared" si="52"/>
        <v>7⁄8–24</v>
      </c>
      <c r="X225" s="16" t="str">
        <f>VLOOKUP(LEFT(Table6914[[#This Row],[Column1]],FIND("–",Table6914[[#This Row],[Column1]])-1),Lookups[],2,0)</f>
        <v>7/8</v>
      </c>
      <c r="Y225" s="16" t="str">
        <f>RIGHT(Table6914[[#This Row],[Column1]],LEN(Table6914[[#This Row],[Column1]])-FIND("–",Table6914[[#This Row],[Column1]]))</f>
        <v>24</v>
      </c>
      <c r="Z225" s="78">
        <f>VLOOKUP(LEFT(Table6914[[#This Row],[Column1]],FIND("–",Table6914[[#This Row],[Column1]])-1),Lookups[],4,0)</f>
        <v>0.875</v>
      </c>
      <c r="AA225" s="16" t="str">
        <f t="shared" si="53"/>
        <v>UNS</v>
      </c>
      <c r="AB225" s="16" t="str">
        <f t="shared" si="54"/>
        <v>2A</v>
      </c>
      <c r="AC225" s="16" t="str">
        <f>CONCATENATE(Table6914[[#This Row],[Fraction]],"-",Table6914[[#This Row],[Pitch]]," ",Table6914[[#This Row],[Series]]," ",Table6914[[#This Row],[ClassA]])</f>
        <v>7/8-24 UNS 2A</v>
      </c>
      <c r="AD225" s="16" t="str">
        <f>CONCATENATE(TEXT(Table6914[[#This Row],[Decimal]],".000"),"-",Table6914[[#This Row],[Pitch]]," ",Table6914[[#This Row],[Series]]," ",Table6914[[#This Row],[ClassA]])</f>
        <v>.875-24 UNS 2A</v>
      </c>
      <c r="AE225" s="16">
        <f t="shared" si="55"/>
        <v>1.1999999999999999E-3</v>
      </c>
      <c r="AF225" s="16">
        <f t="shared" si="56"/>
        <v>0.87380000000000002</v>
      </c>
      <c r="AG225" s="16">
        <f t="shared" si="57"/>
        <v>0.86660000000000004</v>
      </c>
      <c r="AH225" s="16" t="str">
        <f t="shared" si="58"/>
        <v>—</v>
      </c>
      <c r="AI225" s="16">
        <f t="shared" si="59"/>
        <v>0.84670000000000001</v>
      </c>
      <c r="AJ225" s="16">
        <f t="shared" si="60"/>
        <v>0.84260000000000002</v>
      </c>
      <c r="AK225" s="16">
        <f t="shared" si="61"/>
        <v>0.82420000000000004</v>
      </c>
      <c r="AL225" s="16" t="str">
        <f t="shared" si="62"/>
        <v>2B</v>
      </c>
      <c r="AM225" s="16">
        <f t="shared" si="63"/>
        <v>0.83</v>
      </c>
      <c r="AN225" s="16">
        <f t="shared" si="64"/>
        <v>0.84</v>
      </c>
      <c r="AO225" s="16">
        <f t="shared" si="65"/>
        <v>0.84789999999999999</v>
      </c>
      <c r="AP225" s="16">
        <f t="shared" si="66"/>
        <v>0.85319999999999996</v>
      </c>
      <c r="AQ225" s="16">
        <f t="shared" si="67"/>
        <v>0.875</v>
      </c>
      <c r="AV225" s="17"/>
      <c r="AW225" s="77"/>
    </row>
    <row r="226" spans="3:49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68"/>
        <v>7⁄8–27</v>
      </c>
      <c r="U226" s="16" t="str">
        <f t="shared" si="68"/>
        <v>UNS</v>
      </c>
      <c r="W226" s="16" t="str">
        <f t="shared" si="52"/>
        <v>7⁄8–27</v>
      </c>
      <c r="X226" s="16" t="str">
        <f>VLOOKUP(LEFT(Table6914[[#This Row],[Column1]],FIND("–",Table6914[[#This Row],[Column1]])-1),Lookups[],2,0)</f>
        <v>7/8</v>
      </c>
      <c r="Y226" s="16" t="str">
        <f>RIGHT(Table6914[[#This Row],[Column1]],LEN(Table6914[[#This Row],[Column1]])-FIND("–",Table6914[[#This Row],[Column1]]))</f>
        <v>27</v>
      </c>
      <c r="Z226" s="78">
        <f>VLOOKUP(LEFT(Table6914[[#This Row],[Column1]],FIND("–",Table6914[[#This Row],[Column1]])-1),Lookups[],4,0)</f>
        <v>0.875</v>
      </c>
      <c r="AA226" s="16" t="str">
        <f t="shared" si="53"/>
        <v>UNS</v>
      </c>
      <c r="AB226" s="16" t="str">
        <f t="shared" si="54"/>
        <v>2A</v>
      </c>
      <c r="AC226" s="16" t="str">
        <f>CONCATENATE(Table6914[[#This Row],[Fraction]],"-",Table6914[[#This Row],[Pitch]]," ",Table6914[[#This Row],[Series]]," ",Table6914[[#This Row],[ClassA]])</f>
        <v>7/8-27 UNS 2A</v>
      </c>
      <c r="AD226" s="16" t="str">
        <f>CONCATENATE(TEXT(Table6914[[#This Row],[Decimal]],".000"),"-",Table6914[[#This Row],[Pitch]]," ",Table6914[[#This Row],[Series]]," ",Table6914[[#This Row],[ClassA]])</f>
        <v>.875-27 UNS 2A</v>
      </c>
      <c r="AE226" s="16">
        <f t="shared" si="55"/>
        <v>1.1999999999999999E-3</v>
      </c>
      <c r="AF226" s="16">
        <f t="shared" si="56"/>
        <v>0.87380000000000002</v>
      </c>
      <c r="AG226" s="16">
        <f t="shared" si="57"/>
        <v>0.86709999999999998</v>
      </c>
      <c r="AH226" s="16" t="str">
        <f t="shared" si="58"/>
        <v>—</v>
      </c>
      <c r="AI226" s="16">
        <f t="shared" si="59"/>
        <v>0.84970000000000001</v>
      </c>
      <c r="AJ226" s="16">
        <f t="shared" si="60"/>
        <v>0.8458</v>
      </c>
      <c r="AK226" s="16">
        <f t="shared" si="61"/>
        <v>0.82969999999999999</v>
      </c>
      <c r="AL226" s="16" t="str">
        <f t="shared" si="62"/>
        <v>2B</v>
      </c>
      <c r="AM226" s="16">
        <f t="shared" si="63"/>
        <v>0.83499999999999996</v>
      </c>
      <c r="AN226" s="16">
        <f t="shared" si="64"/>
        <v>0.84399999999999997</v>
      </c>
      <c r="AO226" s="16">
        <f t="shared" si="65"/>
        <v>0.85089999999999999</v>
      </c>
      <c r="AP226" s="16">
        <f t="shared" si="66"/>
        <v>0.85599999999999998</v>
      </c>
      <c r="AQ226" s="16">
        <f t="shared" si="67"/>
        <v>0.875</v>
      </c>
      <c r="AV226" s="17"/>
      <c r="AW226" s="77"/>
    </row>
    <row r="227" spans="3:49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68"/>
        <v>7⁄8–28</v>
      </c>
      <c r="U227" s="16" t="str">
        <f t="shared" si="68"/>
        <v>UN</v>
      </c>
      <c r="W227" s="16" t="str">
        <f t="shared" si="52"/>
        <v>7⁄8–28</v>
      </c>
      <c r="X227" s="16" t="str">
        <f>VLOOKUP(LEFT(Table6914[[#This Row],[Column1]],FIND("–",Table6914[[#This Row],[Column1]])-1),Lookups[],2,0)</f>
        <v>7/8</v>
      </c>
      <c r="Y227" s="16" t="str">
        <f>RIGHT(Table6914[[#This Row],[Column1]],LEN(Table6914[[#This Row],[Column1]])-FIND("–",Table6914[[#This Row],[Column1]]))</f>
        <v>28</v>
      </c>
      <c r="Z227" s="78">
        <f>VLOOKUP(LEFT(Table6914[[#This Row],[Column1]],FIND("–",Table6914[[#This Row],[Column1]])-1),Lookups[],4,0)</f>
        <v>0.875</v>
      </c>
      <c r="AA227" s="16" t="str">
        <f t="shared" si="53"/>
        <v>UN</v>
      </c>
      <c r="AB227" s="16" t="str">
        <f t="shared" si="54"/>
        <v>2A</v>
      </c>
      <c r="AC227" s="16" t="str">
        <f>CONCATENATE(Table6914[[#This Row],[Fraction]],"-",Table6914[[#This Row],[Pitch]]," ",Table6914[[#This Row],[Series]]," ",Table6914[[#This Row],[ClassA]])</f>
        <v>7/8-28 UN 2A</v>
      </c>
      <c r="AD227" s="16" t="str">
        <f>CONCATENATE(TEXT(Table6914[[#This Row],[Decimal]],".000"),"-",Table6914[[#This Row],[Pitch]]," ",Table6914[[#This Row],[Series]]," ",Table6914[[#This Row],[ClassA]])</f>
        <v>.875-28 UN 2A</v>
      </c>
      <c r="AE227" s="16">
        <f t="shared" si="55"/>
        <v>1.1999999999999999E-3</v>
      </c>
      <c r="AF227" s="16">
        <f t="shared" si="56"/>
        <v>0.87380000000000002</v>
      </c>
      <c r="AG227" s="16">
        <f t="shared" si="57"/>
        <v>0.86729999999999996</v>
      </c>
      <c r="AH227" s="16" t="str">
        <f t="shared" si="58"/>
        <v>—</v>
      </c>
      <c r="AI227" s="16">
        <f t="shared" si="59"/>
        <v>0.85060000000000002</v>
      </c>
      <c r="AJ227" s="16">
        <f t="shared" si="60"/>
        <v>0.8468</v>
      </c>
      <c r="AK227" s="16">
        <f t="shared" si="61"/>
        <v>0.83120000000000005</v>
      </c>
      <c r="AL227" s="16" t="str">
        <f t="shared" si="62"/>
        <v>2B</v>
      </c>
      <c r="AM227" s="16">
        <f t="shared" si="63"/>
        <v>0.83599999999999997</v>
      </c>
      <c r="AN227" s="16">
        <f t="shared" si="64"/>
        <v>0.84499999999999997</v>
      </c>
      <c r="AO227" s="16">
        <f t="shared" si="65"/>
        <v>0.8518</v>
      </c>
      <c r="AP227" s="16">
        <f t="shared" si="66"/>
        <v>0.85680000000000001</v>
      </c>
      <c r="AQ227" s="16">
        <f t="shared" si="67"/>
        <v>0.875</v>
      </c>
      <c r="AV227" s="17"/>
      <c r="AW227" s="77"/>
    </row>
    <row r="228" spans="3:49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68"/>
        <v>0</v>
      </c>
      <c r="U228" s="16">
        <f t="shared" si="68"/>
        <v>0</v>
      </c>
      <c r="W228" s="16" t="str">
        <f t="shared" si="52"/>
        <v>7⁄8–28</v>
      </c>
      <c r="X228" s="16" t="str">
        <f>VLOOKUP(LEFT(Table6914[[#This Row],[Column1]],FIND("–",Table6914[[#This Row],[Column1]])-1),Lookups[],2,0)</f>
        <v>7/8</v>
      </c>
      <c r="Y228" s="16" t="str">
        <f>RIGHT(Table6914[[#This Row],[Column1]],LEN(Table6914[[#This Row],[Column1]])-FIND("–",Table6914[[#This Row],[Column1]]))</f>
        <v>28</v>
      </c>
      <c r="Z228" s="78">
        <f>VLOOKUP(LEFT(Table6914[[#This Row],[Column1]],FIND("–",Table6914[[#This Row],[Column1]])-1),Lookups[],4,0)</f>
        <v>0.875</v>
      </c>
      <c r="AA228" s="16" t="str">
        <f t="shared" si="53"/>
        <v>UN</v>
      </c>
      <c r="AB228" s="16" t="str">
        <f t="shared" si="54"/>
        <v>3A</v>
      </c>
      <c r="AC228" s="16" t="str">
        <f>CONCATENATE(Table6914[[#This Row],[Fraction]],"-",Table6914[[#This Row],[Pitch]]," ",Table6914[[#This Row],[Series]]," ",Table6914[[#This Row],[ClassA]])</f>
        <v>7/8-28 UN 3A</v>
      </c>
      <c r="AD228" s="16" t="str">
        <f>CONCATENATE(TEXT(Table6914[[#This Row],[Decimal]],".000"),"-",Table6914[[#This Row],[Pitch]]," ",Table6914[[#This Row],[Series]]," ",Table6914[[#This Row],[ClassA]])</f>
        <v>.875-28 UN 3A</v>
      </c>
      <c r="AE228" s="16">
        <f t="shared" si="55"/>
        <v>0</v>
      </c>
      <c r="AF228" s="16">
        <f t="shared" si="56"/>
        <v>0.875</v>
      </c>
      <c r="AG228" s="16">
        <f t="shared" si="57"/>
        <v>0.86850000000000005</v>
      </c>
      <c r="AH228" s="16" t="str">
        <f t="shared" si="58"/>
        <v>—</v>
      </c>
      <c r="AI228" s="16">
        <f t="shared" si="59"/>
        <v>0.8518</v>
      </c>
      <c r="AJ228" s="16">
        <f t="shared" si="60"/>
        <v>0.84889999999999999</v>
      </c>
      <c r="AK228" s="16">
        <f t="shared" si="61"/>
        <v>0.83240000000000003</v>
      </c>
      <c r="AL228" s="16" t="str">
        <f t="shared" si="62"/>
        <v>3B</v>
      </c>
      <c r="AM228" s="16">
        <f t="shared" si="63"/>
        <v>0.83599999999999997</v>
      </c>
      <c r="AN228" s="16">
        <f t="shared" si="64"/>
        <v>0.84260000000000002</v>
      </c>
      <c r="AO228" s="16">
        <f t="shared" si="65"/>
        <v>0.8518</v>
      </c>
      <c r="AP228" s="16">
        <f t="shared" si="66"/>
        <v>0.85550000000000004</v>
      </c>
      <c r="AQ228" s="16">
        <f t="shared" si="67"/>
        <v>0.875</v>
      </c>
      <c r="AV228" s="17"/>
      <c r="AW228" s="77"/>
    </row>
    <row r="229" spans="3:49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68"/>
        <v>7⁄8–32</v>
      </c>
      <c r="U229" s="16" t="str">
        <f t="shared" si="68"/>
        <v>UN</v>
      </c>
      <c r="W229" s="16" t="str">
        <f t="shared" si="52"/>
        <v>7⁄8–32</v>
      </c>
      <c r="X229" s="16" t="str">
        <f>VLOOKUP(LEFT(Table6914[[#This Row],[Column1]],FIND("–",Table6914[[#This Row],[Column1]])-1),Lookups[],2,0)</f>
        <v>7/8</v>
      </c>
      <c r="Y229" s="16" t="str">
        <f>RIGHT(Table6914[[#This Row],[Column1]],LEN(Table6914[[#This Row],[Column1]])-FIND("–",Table6914[[#This Row],[Column1]]))</f>
        <v>32</v>
      </c>
      <c r="Z229" s="78">
        <f>VLOOKUP(LEFT(Table6914[[#This Row],[Column1]],FIND("–",Table6914[[#This Row],[Column1]])-1),Lookups[],4,0)</f>
        <v>0.875</v>
      </c>
      <c r="AA229" s="16" t="str">
        <f t="shared" si="53"/>
        <v>UN</v>
      </c>
      <c r="AB229" s="16" t="str">
        <f t="shared" si="54"/>
        <v>2A</v>
      </c>
      <c r="AC229" s="16" t="str">
        <f>CONCATENATE(Table6914[[#This Row],[Fraction]],"-",Table6914[[#This Row],[Pitch]]," ",Table6914[[#This Row],[Series]]," ",Table6914[[#This Row],[ClassA]])</f>
        <v>7/8-32 UN 2A</v>
      </c>
      <c r="AD229" s="16" t="str">
        <f>CONCATENATE(TEXT(Table6914[[#This Row],[Decimal]],".000"),"-",Table6914[[#This Row],[Pitch]]," ",Table6914[[#This Row],[Series]]," ",Table6914[[#This Row],[ClassA]])</f>
        <v>.875-32 UN 2A</v>
      </c>
      <c r="AE229" s="16">
        <f t="shared" si="55"/>
        <v>1.1000000000000001E-3</v>
      </c>
      <c r="AF229" s="16">
        <f t="shared" si="56"/>
        <v>0.87390000000000001</v>
      </c>
      <c r="AG229" s="16">
        <f t="shared" si="57"/>
        <v>0.8679</v>
      </c>
      <c r="AH229" s="16" t="str">
        <f t="shared" si="58"/>
        <v>—</v>
      </c>
      <c r="AI229" s="16">
        <f t="shared" si="59"/>
        <v>0.85360000000000003</v>
      </c>
      <c r="AJ229" s="16">
        <f t="shared" si="60"/>
        <v>0.85</v>
      </c>
      <c r="AK229" s="16">
        <f t="shared" si="61"/>
        <v>0.8367</v>
      </c>
      <c r="AL229" s="16" t="str">
        <f t="shared" si="62"/>
        <v>2B</v>
      </c>
      <c r="AM229" s="16">
        <f t="shared" si="63"/>
        <v>0.84099999999999997</v>
      </c>
      <c r="AN229" s="16">
        <f t="shared" si="64"/>
        <v>0.84899999999999998</v>
      </c>
      <c r="AO229" s="16">
        <f t="shared" si="65"/>
        <v>0.85470000000000002</v>
      </c>
      <c r="AP229" s="16">
        <f t="shared" si="66"/>
        <v>0.85940000000000005</v>
      </c>
      <c r="AQ229" s="16">
        <f t="shared" si="67"/>
        <v>0.875</v>
      </c>
      <c r="AV229" s="17"/>
      <c r="AW229" s="77"/>
    </row>
    <row r="230" spans="3:49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68"/>
        <v>0</v>
      </c>
      <c r="U230" s="16">
        <f t="shared" si="68"/>
        <v>0</v>
      </c>
      <c r="W230" s="16" t="str">
        <f t="shared" si="52"/>
        <v>7⁄8–32</v>
      </c>
      <c r="X230" s="16" t="str">
        <f>VLOOKUP(LEFT(Table6914[[#This Row],[Column1]],FIND("–",Table6914[[#This Row],[Column1]])-1),Lookups[],2,0)</f>
        <v>7/8</v>
      </c>
      <c r="Y230" s="16" t="str">
        <f>RIGHT(Table6914[[#This Row],[Column1]],LEN(Table6914[[#This Row],[Column1]])-FIND("–",Table6914[[#This Row],[Column1]]))</f>
        <v>32</v>
      </c>
      <c r="Z230" s="78">
        <f>VLOOKUP(LEFT(Table6914[[#This Row],[Column1]],FIND("–",Table6914[[#This Row],[Column1]])-1),Lookups[],4,0)</f>
        <v>0.875</v>
      </c>
      <c r="AA230" s="16" t="str">
        <f t="shared" si="53"/>
        <v>UN</v>
      </c>
      <c r="AB230" s="16" t="str">
        <f t="shared" si="54"/>
        <v>3A</v>
      </c>
      <c r="AC230" s="16" t="str">
        <f>CONCATENATE(Table6914[[#This Row],[Fraction]],"-",Table6914[[#This Row],[Pitch]]," ",Table6914[[#This Row],[Series]]," ",Table6914[[#This Row],[ClassA]])</f>
        <v>7/8-32 UN 3A</v>
      </c>
      <c r="AD230" s="16" t="str">
        <f>CONCATENATE(TEXT(Table6914[[#This Row],[Decimal]],".000"),"-",Table6914[[#This Row],[Pitch]]," ",Table6914[[#This Row],[Series]]," ",Table6914[[#This Row],[ClassA]])</f>
        <v>.875-32 UN 3A</v>
      </c>
      <c r="AE230" s="16">
        <f t="shared" si="55"/>
        <v>0</v>
      </c>
      <c r="AF230" s="16">
        <f t="shared" si="56"/>
        <v>0.875</v>
      </c>
      <c r="AG230" s="16">
        <f t="shared" si="57"/>
        <v>0.86899999999999999</v>
      </c>
      <c r="AH230" s="16" t="str">
        <f t="shared" si="58"/>
        <v>—</v>
      </c>
      <c r="AI230" s="16">
        <f t="shared" si="59"/>
        <v>0.85470000000000002</v>
      </c>
      <c r="AJ230" s="16">
        <f t="shared" si="60"/>
        <v>0.85199999999999998</v>
      </c>
      <c r="AK230" s="16">
        <f t="shared" si="61"/>
        <v>0.83779999999999999</v>
      </c>
      <c r="AL230" s="16" t="str">
        <f t="shared" si="62"/>
        <v>3B</v>
      </c>
      <c r="AM230" s="16">
        <f t="shared" si="63"/>
        <v>0.84099999999999997</v>
      </c>
      <c r="AN230" s="16">
        <f t="shared" si="64"/>
        <v>0.84689999999999999</v>
      </c>
      <c r="AO230" s="16">
        <f t="shared" si="65"/>
        <v>0.85470000000000002</v>
      </c>
      <c r="AP230" s="16">
        <f t="shared" si="66"/>
        <v>0.85829999999999995</v>
      </c>
      <c r="AQ230" s="16">
        <f t="shared" si="67"/>
        <v>0.875</v>
      </c>
      <c r="AV230" s="17"/>
      <c r="AW230" s="77"/>
    </row>
    <row r="231" spans="3:49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68"/>
        <v>15⁄16–12</v>
      </c>
      <c r="U231" s="16" t="str">
        <f t="shared" si="68"/>
        <v>UN</v>
      </c>
      <c r="W231" s="16" t="str">
        <f t="shared" si="52"/>
        <v>15⁄16–12</v>
      </c>
      <c r="X231" s="16" t="str">
        <f>VLOOKUP(LEFT(Table6914[[#This Row],[Column1]],FIND("–",Table6914[[#This Row],[Column1]])-1),Lookups[],2,0)</f>
        <v>15/16</v>
      </c>
      <c r="Y231" s="16" t="str">
        <f>RIGHT(Table6914[[#This Row],[Column1]],LEN(Table6914[[#This Row],[Column1]])-FIND("–",Table6914[[#This Row],[Column1]]))</f>
        <v>12</v>
      </c>
      <c r="Z231" s="78">
        <f>VLOOKUP(LEFT(Table6914[[#This Row],[Column1]],FIND("–",Table6914[[#This Row],[Column1]])-1),Lookups[],4,0)</f>
        <v>0.9375</v>
      </c>
      <c r="AA231" s="16" t="str">
        <f t="shared" si="53"/>
        <v>UN</v>
      </c>
      <c r="AB231" s="16" t="str">
        <f t="shared" si="54"/>
        <v>2A</v>
      </c>
      <c r="AC231" s="16" t="str">
        <f>CONCATENATE(Table6914[[#This Row],[Fraction]],"-",Table6914[[#This Row],[Pitch]]," ",Table6914[[#This Row],[Series]]," ",Table6914[[#This Row],[ClassA]])</f>
        <v>15/16-12 UN 2A</v>
      </c>
      <c r="AD231" s="16" t="str">
        <f>CONCATENATE(TEXT(Table6914[[#This Row],[Decimal]],".000"),"-",Table6914[[#This Row],[Pitch]]," ",Table6914[[#This Row],[Series]]," ",Table6914[[#This Row],[ClassA]])</f>
        <v>.938-12 UN 2A</v>
      </c>
      <c r="AE231" s="16">
        <f t="shared" si="55"/>
        <v>1.6999999999999999E-3</v>
      </c>
      <c r="AF231" s="16">
        <f t="shared" si="56"/>
        <v>0.93579999999999997</v>
      </c>
      <c r="AG231" s="16">
        <f t="shared" si="57"/>
        <v>0.9244</v>
      </c>
      <c r="AH231" s="16" t="str">
        <f t="shared" si="58"/>
        <v>—</v>
      </c>
      <c r="AI231" s="16">
        <f t="shared" si="59"/>
        <v>0.88170000000000004</v>
      </c>
      <c r="AJ231" s="16">
        <f t="shared" si="60"/>
        <v>0.876</v>
      </c>
      <c r="AK231" s="16">
        <f t="shared" si="61"/>
        <v>0.83660000000000001</v>
      </c>
      <c r="AL231" s="16" t="str">
        <f t="shared" si="62"/>
        <v>2B</v>
      </c>
      <c r="AM231" s="16">
        <f t="shared" si="63"/>
        <v>0.84699999999999998</v>
      </c>
      <c r="AN231" s="16">
        <f t="shared" si="64"/>
        <v>0.86499999999999999</v>
      </c>
      <c r="AO231" s="16">
        <f t="shared" si="65"/>
        <v>0.88339999999999996</v>
      </c>
      <c r="AP231" s="16">
        <f t="shared" si="66"/>
        <v>0.89080000000000004</v>
      </c>
      <c r="AQ231" s="16">
        <f t="shared" si="67"/>
        <v>0.9375</v>
      </c>
      <c r="AV231" s="17"/>
      <c r="AW231" s="77"/>
    </row>
    <row r="232" spans="3:49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68"/>
        <v>0</v>
      </c>
      <c r="U232" s="16">
        <f t="shared" si="68"/>
        <v>0</v>
      </c>
      <c r="W232" s="16" t="str">
        <f t="shared" si="52"/>
        <v>15⁄16–12</v>
      </c>
      <c r="X232" s="16" t="str">
        <f>VLOOKUP(LEFT(Table6914[[#This Row],[Column1]],FIND("–",Table6914[[#This Row],[Column1]])-1),Lookups[],2,0)</f>
        <v>15/16</v>
      </c>
      <c r="Y232" s="16" t="str">
        <f>RIGHT(Table6914[[#This Row],[Column1]],LEN(Table6914[[#This Row],[Column1]])-FIND("–",Table6914[[#This Row],[Column1]]))</f>
        <v>12</v>
      </c>
      <c r="Z232" s="78">
        <f>VLOOKUP(LEFT(Table6914[[#This Row],[Column1]],FIND("–",Table6914[[#This Row],[Column1]])-1),Lookups[],4,0)</f>
        <v>0.9375</v>
      </c>
      <c r="AA232" s="16" t="str">
        <f t="shared" si="53"/>
        <v>UN</v>
      </c>
      <c r="AB232" s="16" t="str">
        <f t="shared" si="54"/>
        <v>3A</v>
      </c>
      <c r="AC232" s="16" t="str">
        <f>CONCATENATE(Table6914[[#This Row],[Fraction]],"-",Table6914[[#This Row],[Pitch]]," ",Table6914[[#This Row],[Series]]," ",Table6914[[#This Row],[ClassA]])</f>
        <v>15/16-12 UN 3A</v>
      </c>
      <c r="AD232" s="16" t="str">
        <f>CONCATENATE(TEXT(Table6914[[#This Row],[Decimal]],".000"),"-",Table6914[[#This Row],[Pitch]]," ",Table6914[[#This Row],[Series]]," ",Table6914[[#This Row],[ClassA]])</f>
        <v>.938-12 UN 3A</v>
      </c>
      <c r="AE232" s="16">
        <f t="shared" si="55"/>
        <v>0</v>
      </c>
      <c r="AF232" s="16">
        <f t="shared" si="56"/>
        <v>0.9375</v>
      </c>
      <c r="AG232" s="16">
        <f t="shared" si="57"/>
        <v>0.92610000000000003</v>
      </c>
      <c r="AH232" s="16" t="str">
        <f t="shared" si="58"/>
        <v>—</v>
      </c>
      <c r="AI232" s="16">
        <f t="shared" si="59"/>
        <v>0.88339999999999996</v>
      </c>
      <c r="AJ232" s="16">
        <f t="shared" si="60"/>
        <v>0.87929999999999997</v>
      </c>
      <c r="AK232" s="16">
        <f t="shared" si="61"/>
        <v>0.83830000000000005</v>
      </c>
      <c r="AL232" s="16" t="str">
        <f t="shared" si="62"/>
        <v>3B</v>
      </c>
      <c r="AM232" s="16">
        <f t="shared" si="63"/>
        <v>0.84699999999999998</v>
      </c>
      <c r="AN232" s="16">
        <f t="shared" si="64"/>
        <v>0.85750000000000004</v>
      </c>
      <c r="AO232" s="16">
        <f t="shared" si="65"/>
        <v>0.88339999999999996</v>
      </c>
      <c r="AP232" s="16">
        <f t="shared" si="66"/>
        <v>0.88890000000000002</v>
      </c>
      <c r="AQ232" s="16">
        <f t="shared" si="67"/>
        <v>0.9375</v>
      </c>
      <c r="AV232" s="17"/>
      <c r="AW232" s="77"/>
    </row>
    <row r="233" spans="3:49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68"/>
        <v>15⁄16–16</v>
      </c>
      <c r="U233" s="16" t="str">
        <f t="shared" si="68"/>
        <v>UN</v>
      </c>
      <c r="W233" s="16" t="str">
        <f t="shared" si="52"/>
        <v>15⁄16–16</v>
      </c>
      <c r="X233" s="16" t="str">
        <f>VLOOKUP(LEFT(Table6914[[#This Row],[Column1]],FIND("–",Table6914[[#This Row],[Column1]])-1),Lookups[],2,0)</f>
        <v>15/16</v>
      </c>
      <c r="Y233" s="16" t="str">
        <f>RIGHT(Table6914[[#This Row],[Column1]],LEN(Table6914[[#This Row],[Column1]])-FIND("–",Table6914[[#This Row],[Column1]]))</f>
        <v>16</v>
      </c>
      <c r="Z233" s="78">
        <f>VLOOKUP(LEFT(Table6914[[#This Row],[Column1]],FIND("–",Table6914[[#This Row],[Column1]])-1),Lookups[],4,0)</f>
        <v>0.9375</v>
      </c>
      <c r="AA233" s="16" t="str">
        <f t="shared" si="53"/>
        <v>UN</v>
      </c>
      <c r="AB233" s="16" t="str">
        <f t="shared" si="54"/>
        <v>2A</v>
      </c>
      <c r="AC233" s="16" t="str">
        <f>CONCATENATE(Table6914[[#This Row],[Fraction]],"-",Table6914[[#This Row],[Pitch]]," ",Table6914[[#This Row],[Series]]," ",Table6914[[#This Row],[ClassA]])</f>
        <v>15/16-16 UN 2A</v>
      </c>
      <c r="AD233" s="16" t="str">
        <f>CONCATENATE(TEXT(Table6914[[#This Row],[Decimal]],".000"),"-",Table6914[[#This Row],[Pitch]]," ",Table6914[[#This Row],[Series]]," ",Table6914[[#This Row],[ClassA]])</f>
        <v>.938-16 UN 2A</v>
      </c>
      <c r="AE233" s="16">
        <f t="shared" si="55"/>
        <v>1.5E-3</v>
      </c>
      <c r="AF233" s="16">
        <f t="shared" si="56"/>
        <v>0.93600000000000005</v>
      </c>
      <c r="AG233" s="16">
        <f t="shared" si="57"/>
        <v>0.92659999999999998</v>
      </c>
      <c r="AH233" s="16" t="str">
        <f t="shared" si="58"/>
        <v>—</v>
      </c>
      <c r="AI233" s="16">
        <f t="shared" si="59"/>
        <v>0.89539999999999997</v>
      </c>
      <c r="AJ233" s="16">
        <f t="shared" si="60"/>
        <v>0.89039999999999997</v>
      </c>
      <c r="AK233" s="16">
        <f t="shared" si="61"/>
        <v>0.86150000000000004</v>
      </c>
      <c r="AL233" s="16" t="str">
        <f t="shared" si="62"/>
        <v>2B</v>
      </c>
      <c r="AM233" s="16">
        <f t="shared" si="63"/>
        <v>0.87</v>
      </c>
      <c r="AN233" s="16">
        <f t="shared" si="64"/>
        <v>0.88400000000000001</v>
      </c>
      <c r="AO233" s="16">
        <f t="shared" si="65"/>
        <v>0.89690000000000003</v>
      </c>
      <c r="AP233" s="16">
        <f t="shared" si="66"/>
        <v>0.90339999999999998</v>
      </c>
      <c r="AQ233" s="16">
        <f t="shared" si="67"/>
        <v>0.9375</v>
      </c>
      <c r="AV233" s="17"/>
      <c r="AW233" s="77"/>
    </row>
    <row r="234" spans="3:49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68"/>
        <v>0</v>
      </c>
      <c r="U234" s="16">
        <f t="shared" si="68"/>
        <v>0</v>
      </c>
      <c r="W234" s="16" t="str">
        <f t="shared" si="52"/>
        <v>15⁄16–16</v>
      </c>
      <c r="X234" s="16" t="str">
        <f>VLOOKUP(LEFT(Table6914[[#This Row],[Column1]],FIND("–",Table6914[[#This Row],[Column1]])-1),Lookups[],2,0)</f>
        <v>15/16</v>
      </c>
      <c r="Y234" s="16" t="str">
        <f>RIGHT(Table6914[[#This Row],[Column1]],LEN(Table6914[[#This Row],[Column1]])-FIND("–",Table6914[[#This Row],[Column1]]))</f>
        <v>16</v>
      </c>
      <c r="Z234" s="78">
        <f>VLOOKUP(LEFT(Table6914[[#This Row],[Column1]],FIND("–",Table6914[[#This Row],[Column1]])-1),Lookups[],4,0)</f>
        <v>0.9375</v>
      </c>
      <c r="AA234" s="16" t="str">
        <f t="shared" si="53"/>
        <v>UN</v>
      </c>
      <c r="AB234" s="16" t="str">
        <f t="shared" si="54"/>
        <v>3A</v>
      </c>
      <c r="AC234" s="16" t="str">
        <f>CONCATENATE(Table6914[[#This Row],[Fraction]],"-",Table6914[[#This Row],[Pitch]]," ",Table6914[[#This Row],[Series]]," ",Table6914[[#This Row],[ClassA]])</f>
        <v>15/16-16 UN 3A</v>
      </c>
      <c r="AD234" s="16" t="str">
        <f>CONCATENATE(TEXT(Table6914[[#This Row],[Decimal]],".000"),"-",Table6914[[#This Row],[Pitch]]," ",Table6914[[#This Row],[Series]]," ",Table6914[[#This Row],[ClassA]])</f>
        <v>.938-16 UN 3A</v>
      </c>
      <c r="AE234" s="16">
        <f t="shared" si="55"/>
        <v>0</v>
      </c>
      <c r="AF234" s="16">
        <f t="shared" si="56"/>
        <v>0.9375</v>
      </c>
      <c r="AG234" s="16">
        <f t="shared" si="57"/>
        <v>0.92810000000000004</v>
      </c>
      <c r="AH234" s="16" t="str">
        <f t="shared" si="58"/>
        <v>—</v>
      </c>
      <c r="AI234" s="16">
        <f t="shared" si="59"/>
        <v>0.89690000000000003</v>
      </c>
      <c r="AJ234" s="16">
        <f t="shared" si="60"/>
        <v>0.89319999999999999</v>
      </c>
      <c r="AK234" s="16">
        <f t="shared" si="61"/>
        <v>0.86299999999999999</v>
      </c>
      <c r="AL234" s="16" t="str">
        <f t="shared" si="62"/>
        <v>3B</v>
      </c>
      <c r="AM234" s="16">
        <f t="shared" si="63"/>
        <v>0.87</v>
      </c>
      <c r="AN234" s="16">
        <f t="shared" si="64"/>
        <v>0.87829999999999997</v>
      </c>
      <c r="AO234" s="16">
        <f t="shared" si="65"/>
        <v>0.89690000000000003</v>
      </c>
      <c r="AP234" s="16">
        <f t="shared" si="66"/>
        <v>0.90180000000000005</v>
      </c>
      <c r="AQ234" s="16">
        <f t="shared" si="67"/>
        <v>0.9375</v>
      </c>
      <c r="AV234" s="17"/>
      <c r="AW234" s="77"/>
    </row>
    <row r="235" spans="3:49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68"/>
        <v>15⁄16–20</v>
      </c>
      <c r="U235" s="16" t="str">
        <f t="shared" si="68"/>
        <v>UNEF</v>
      </c>
      <c r="W235" s="16" t="str">
        <f t="shared" si="52"/>
        <v>15⁄16–20</v>
      </c>
      <c r="X235" s="16" t="str">
        <f>VLOOKUP(LEFT(Table6914[[#This Row],[Column1]],FIND("–",Table6914[[#This Row],[Column1]])-1),Lookups[],2,0)</f>
        <v>15/16</v>
      </c>
      <c r="Y235" s="16" t="str">
        <f>RIGHT(Table6914[[#This Row],[Column1]],LEN(Table6914[[#This Row],[Column1]])-FIND("–",Table6914[[#This Row],[Column1]]))</f>
        <v>20</v>
      </c>
      <c r="Z235" s="78">
        <f>VLOOKUP(LEFT(Table6914[[#This Row],[Column1]],FIND("–",Table6914[[#This Row],[Column1]])-1),Lookups[],4,0)</f>
        <v>0.9375</v>
      </c>
      <c r="AA235" s="16" t="str">
        <f t="shared" si="53"/>
        <v>UNEF</v>
      </c>
      <c r="AB235" s="16" t="str">
        <f t="shared" si="54"/>
        <v>2A</v>
      </c>
      <c r="AC235" s="16" t="str">
        <f>CONCATENATE(Table6914[[#This Row],[Fraction]],"-",Table6914[[#This Row],[Pitch]]," ",Table6914[[#This Row],[Series]]," ",Table6914[[#This Row],[ClassA]])</f>
        <v>15/16-20 UNEF 2A</v>
      </c>
      <c r="AD235" s="16" t="str">
        <f>CONCATENATE(TEXT(Table6914[[#This Row],[Decimal]],".000"),"-",Table6914[[#This Row],[Pitch]]," ",Table6914[[#This Row],[Series]]," ",Table6914[[#This Row],[ClassA]])</f>
        <v>.938-20 UNEF 2A</v>
      </c>
      <c r="AE235" s="16">
        <f t="shared" si="55"/>
        <v>1.4E-3</v>
      </c>
      <c r="AF235" s="16">
        <f t="shared" si="56"/>
        <v>0.93610000000000004</v>
      </c>
      <c r="AG235" s="16">
        <f t="shared" si="57"/>
        <v>0.92800000000000005</v>
      </c>
      <c r="AH235" s="16" t="str">
        <f t="shared" si="58"/>
        <v>—</v>
      </c>
      <c r="AI235" s="16">
        <f t="shared" si="59"/>
        <v>0.90359999999999996</v>
      </c>
      <c r="AJ235" s="16">
        <f t="shared" si="60"/>
        <v>0.89910000000000001</v>
      </c>
      <c r="AK235" s="16">
        <f t="shared" si="61"/>
        <v>0.87660000000000005</v>
      </c>
      <c r="AL235" s="16" t="str">
        <f t="shared" si="62"/>
        <v>2B</v>
      </c>
      <c r="AM235" s="16">
        <f t="shared" si="63"/>
        <v>0.88300000000000001</v>
      </c>
      <c r="AN235" s="16">
        <f t="shared" si="64"/>
        <v>0.89500000000000002</v>
      </c>
      <c r="AO235" s="16">
        <f t="shared" si="65"/>
        <v>0.90500000000000003</v>
      </c>
      <c r="AP235" s="16">
        <f t="shared" si="66"/>
        <v>0.91090000000000004</v>
      </c>
      <c r="AQ235" s="16">
        <f t="shared" si="67"/>
        <v>0.9375</v>
      </c>
      <c r="AV235" s="17"/>
      <c r="AW235" s="77"/>
    </row>
    <row r="236" spans="3:49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68"/>
        <v>0</v>
      </c>
      <c r="U236" s="16">
        <f t="shared" si="68"/>
        <v>0</v>
      </c>
      <c r="W236" s="16" t="str">
        <f t="shared" si="52"/>
        <v>15⁄16–20</v>
      </c>
      <c r="X236" s="16" t="str">
        <f>VLOOKUP(LEFT(Table6914[[#This Row],[Column1]],FIND("–",Table6914[[#This Row],[Column1]])-1),Lookups[],2,0)</f>
        <v>15/16</v>
      </c>
      <c r="Y236" s="16" t="str">
        <f>RIGHT(Table6914[[#This Row],[Column1]],LEN(Table6914[[#This Row],[Column1]])-FIND("–",Table6914[[#This Row],[Column1]]))</f>
        <v>20</v>
      </c>
      <c r="Z236" s="78">
        <f>VLOOKUP(LEFT(Table6914[[#This Row],[Column1]],FIND("–",Table6914[[#This Row],[Column1]])-1),Lookups[],4,0)</f>
        <v>0.9375</v>
      </c>
      <c r="AA236" s="16" t="str">
        <f t="shared" si="53"/>
        <v>UNEF</v>
      </c>
      <c r="AB236" s="16" t="str">
        <f t="shared" si="54"/>
        <v>3A</v>
      </c>
      <c r="AC236" s="16" t="str">
        <f>CONCATENATE(Table6914[[#This Row],[Fraction]],"-",Table6914[[#This Row],[Pitch]]," ",Table6914[[#This Row],[Series]]," ",Table6914[[#This Row],[ClassA]])</f>
        <v>15/16-20 UNEF 3A</v>
      </c>
      <c r="AD236" s="16" t="str">
        <f>CONCATENATE(TEXT(Table6914[[#This Row],[Decimal]],".000"),"-",Table6914[[#This Row],[Pitch]]," ",Table6914[[#This Row],[Series]]," ",Table6914[[#This Row],[ClassA]])</f>
        <v>.938-20 UNEF 3A</v>
      </c>
      <c r="AE236" s="16">
        <f t="shared" si="55"/>
        <v>0</v>
      </c>
      <c r="AF236" s="16">
        <f t="shared" si="56"/>
        <v>0.9375</v>
      </c>
      <c r="AG236" s="16">
        <f t="shared" si="57"/>
        <v>0.9294</v>
      </c>
      <c r="AH236" s="16" t="str">
        <f t="shared" si="58"/>
        <v>—</v>
      </c>
      <c r="AI236" s="16">
        <f t="shared" si="59"/>
        <v>0.90500000000000003</v>
      </c>
      <c r="AJ236" s="16">
        <f t="shared" si="60"/>
        <v>0.90159999999999996</v>
      </c>
      <c r="AK236" s="16">
        <f t="shared" si="61"/>
        <v>0.878</v>
      </c>
      <c r="AL236" s="16" t="str">
        <f t="shared" si="62"/>
        <v>3B</v>
      </c>
      <c r="AM236" s="16">
        <f t="shared" si="63"/>
        <v>0.88300000000000001</v>
      </c>
      <c r="AN236" s="16">
        <f t="shared" si="64"/>
        <v>0.89119999999999999</v>
      </c>
      <c r="AO236" s="16">
        <f t="shared" si="65"/>
        <v>0.90500000000000003</v>
      </c>
      <c r="AP236" s="16">
        <f t="shared" si="66"/>
        <v>0.90939999999999999</v>
      </c>
      <c r="AQ236" s="16">
        <f t="shared" si="67"/>
        <v>0.9375</v>
      </c>
      <c r="AV236" s="17"/>
      <c r="AW236" s="77"/>
    </row>
    <row r="237" spans="3:49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68"/>
        <v>15⁄16–28</v>
      </c>
      <c r="U237" s="16" t="str">
        <f t="shared" si="68"/>
        <v>UN</v>
      </c>
      <c r="W237" s="16" t="str">
        <f t="shared" si="52"/>
        <v>15⁄16–28</v>
      </c>
      <c r="X237" s="16" t="str">
        <f>VLOOKUP(LEFT(Table6914[[#This Row],[Column1]],FIND("–",Table6914[[#This Row],[Column1]])-1),Lookups[],2,0)</f>
        <v>15/16</v>
      </c>
      <c r="Y237" s="16" t="str">
        <f>RIGHT(Table6914[[#This Row],[Column1]],LEN(Table6914[[#This Row],[Column1]])-FIND("–",Table6914[[#This Row],[Column1]]))</f>
        <v>28</v>
      </c>
      <c r="Z237" s="78">
        <f>VLOOKUP(LEFT(Table6914[[#This Row],[Column1]],FIND("–",Table6914[[#This Row],[Column1]])-1),Lookups[],4,0)</f>
        <v>0.9375</v>
      </c>
      <c r="AA237" s="16" t="str">
        <f t="shared" si="53"/>
        <v>UN</v>
      </c>
      <c r="AB237" s="16" t="str">
        <f t="shared" si="54"/>
        <v>2A</v>
      </c>
      <c r="AC237" s="16" t="str">
        <f>CONCATENATE(Table6914[[#This Row],[Fraction]],"-",Table6914[[#This Row],[Pitch]]," ",Table6914[[#This Row],[Series]]," ",Table6914[[#This Row],[ClassA]])</f>
        <v>15/16-28 UN 2A</v>
      </c>
      <c r="AD237" s="16" t="str">
        <f>CONCATENATE(TEXT(Table6914[[#This Row],[Decimal]],".000"),"-",Table6914[[#This Row],[Pitch]]," ",Table6914[[#This Row],[Series]]," ",Table6914[[#This Row],[ClassA]])</f>
        <v>.938-28 UN 2A</v>
      </c>
      <c r="AE237" s="16">
        <f t="shared" si="55"/>
        <v>1.1999999999999999E-3</v>
      </c>
      <c r="AF237" s="16">
        <f t="shared" si="56"/>
        <v>0.93630000000000002</v>
      </c>
      <c r="AG237" s="16">
        <f t="shared" si="57"/>
        <v>0.92979999999999996</v>
      </c>
      <c r="AH237" s="16" t="str">
        <f t="shared" si="58"/>
        <v>—</v>
      </c>
      <c r="AI237" s="16">
        <f t="shared" si="59"/>
        <v>0.91310000000000002</v>
      </c>
      <c r="AJ237" s="16">
        <f t="shared" si="60"/>
        <v>0.90910000000000002</v>
      </c>
      <c r="AK237" s="16">
        <f t="shared" si="61"/>
        <v>0.89370000000000005</v>
      </c>
      <c r="AL237" s="16" t="str">
        <f t="shared" si="62"/>
        <v>2B</v>
      </c>
      <c r="AM237" s="16">
        <f t="shared" si="63"/>
        <v>0.89900000000000002</v>
      </c>
      <c r="AN237" s="16">
        <f t="shared" si="64"/>
        <v>0.90700000000000003</v>
      </c>
      <c r="AO237" s="16">
        <f t="shared" si="65"/>
        <v>0.9143</v>
      </c>
      <c r="AP237" s="16">
        <f t="shared" si="66"/>
        <v>0.91949999999999998</v>
      </c>
      <c r="AQ237" s="16">
        <f t="shared" si="67"/>
        <v>0.9375</v>
      </c>
      <c r="AV237" s="17"/>
      <c r="AW237" s="77"/>
    </row>
    <row r="238" spans="3:49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68"/>
        <v>0</v>
      </c>
      <c r="U238" s="16">
        <f t="shared" si="68"/>
        <v>0</v>
      </c>
      <c r="W238" s="16" t="str">
        <f t="shared" si="52"/>
        <v>15⁄16–28</v>
      </c>
      <c r="X238" s="16" t="str">
        <f>VLOOKUP(LEFT(Table6914[[#This Row],[Column1]],FIND("–",Table6914[[#This Row],[Column1]])-1),Lookups[],2,0)</f>
        <v>15/16</v>
      </c>
      <c r="Y238" s="16" t="str">
        <f>RIGHT(Table6914[[#This Row],[Column1]],LEN(Table6914[[#This Row],[Column1]])-FIND("–",Table6914[[#This Row],[Column1]]))</f>
        <v>28</v>
      </c>
      <c r="Z238" s="78">
        <f>VLOOKUP(LEFT(Table6914[[#This Row],[Column1]],FIND("–",Table6914[[#This Row],[Column1]])-1),Lookups[],4,0)</f>
        <v>0.9375</v>
      </c>
      <c r="AA238" s="16" t="str">
        <f t="shared" si="53"/>
        <v>UN</v>
      </c>
      <c r="AB238" s="16" t="str">
        <f t="shared" si="54"/>
        <v>3A</v>
      </c>
      <c r="AC238" s="16" t="str">
        <f>CONCATENATE(Table6914[[#This Row],[Fraction]],"-",Table6914[[#This Row],[Pitch]]," ",Table6914[[#This Row],[Series]]," ",Table6914[[#This Row],[ClassA]])</f>
        <v>15/16-28 UN 3A</v>
      </c>
      <c r="AD238" s="16" t="str">
        <f>CONCATENATE(TEXT(Table6914[[#This Row],[Decimal]],".000"),"-",Table6914[[#This Row],[Pitch]]," ",Table6914[[#This Row],[Series]]," ",Table6914[[#This Row],[ClassA]])</f>
        <v>.938-28 UN 3A</v>
      </c>
      <c r="AE238" s="16">
        <f t="shared" si="55"/>
        <v>0</v>
      </c>
      <c r="AF238" s="16">
        <f t="shared" si="56"/>
        <v>0.9375</v>
      </c>
      <c r="AG238" s="16">
        <f t="shared" si="57"/>
        <v>0.93100000000000005</v>
      </c>
      <c r="AH238" s="16" t="str">
        <f t="shared" si="58"/>
        <v>—</v>
      </c>
      <c r="AI238" s="16">
        <f t="shared" si="59"/>
        <v>0.9143</v>
      </c>
      <c r="AJ238" s="16">
        <f t="shared" si="60"/>
        <v>0.9113</v>
      </c>
      <c r="AK238" s="16">
        <f t="shared" si="61"/>
        <v>0.89490000000000003</v>
      </c>
      <c r="AL238" s="16" t="str">
        <f t="shared" si="62"/>
        <v>3B</v>
      </c>
      <c r="AM238" s="16">
        <f t="shared" si="63"/>
        <v>0.89900000000000002</v>
      </c>
      <c r="AN238" s="16">
        <f t="shared" si="64"/>
        <v>0.90510000000000002</v>
      </c>
      <c r="AO238" s="16">
        <f t="shared" si="65"/>
        <v>0.9143</v>
      </c>
      <c r="AP238" s="16">
        <f t="shared" si="66"/>
        <v>0.91820000000000002</v>
      </c>
      <c r="AQ238" s="16">
        <f t="shared" si="67"/>
        <v>0.9375</v>
      </c>
      <c r="AV238" s="17"/>
      <c r="AW238" s="77"/>
    </row>
    <row r="239" spans="3:49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68"/>
        <v>15⁄16–32</v>
      </c>
      <c r="U239" s="16" t="str">
        <f t="shared" si="68"/>
        <v>UN</v>
      </c>
      <c r="W239" s="16" t="str">
        <f t="shared" si="52"/>
        <v>15⁄16–32</v>
      </c>
      <c r="X239" s="16" t="str">
        <f>VLOOKUP(LEFT(Table6914[[#This Row],[Column1]],FIND("–",Table6914[[#This Row],[Column1]])-1),Lookups[],2,0)</f>
        <v>15/16</v>
      </c>
      <c r="Y239" s="16" t="str">
        <f>RIGHT(Table6914[[#This Row],[Column1]],LEN(Table6914[[#This Row],[Column1]])-FIND("–",Table6914[[#This Row],[Column1]]))</f>
        <v>32</v>
      </c>
      <c r="Z239" s="78">
        <f>VLOOKUP(LEFT(Table6914[[#This Row],[Column1]],FIND("–",Table6914[[#This Row],[Column1]])-1),Lookups[],4,0)</f>
        <v>0.9375</v>
      </c>
      <c r="AA239" s="16" t="str">
        <f t="shared" si="53"/>
        <v>UN</v>
      </c>
      <c r="AB239" s="16" t="str">
        <f t="shared" si="54"/>
        <v>2A</v>
      </c>
      <c r="AC239" s="16" t="str">
        <f>CONCATENATE(Table6914[[#This Row],[Fraction]],"-",Table6914[[#This Row],[Pitch]]," ",Table6914[[#This Row],[Series]]," ",Table6914[[#This Row],[ClassA]])</f>
        <v>15/16-32 UN 2A</v>
      </c>
      <c r="AD239" s="16" t="str">
        <f>CONCATENATE(TEXT(Table6914[[#This Row],[Decimal]],".000"),"-",Table6914[[#This Row],[Pitch]]," ",Table6914[[#This Row],[Series]]," ",Table6914[[#This Row],[ClassA]])</f>
        <v>.938-32 UN 2A</v>
      </c>
      <c r="AE239" s="16">
        <f t="shared" si="55"/>
        <v>1.1000000000000001E-3</v>
      </c>
      <c r="AF239" s="16">
        <f t="shared" si="56"/>
        <v>0.93640000000000001</v>
      </c>
      <c r="AG239" s="16">
        <f t="shared" si="57"/>
        <v>0.9304</v>
      </c>
      <c r="AH239" s="16" t="str">
        <f t="shared" si="58"/>
        <v>—</v>
      </c>
      <c r="AI239" s="16">
        <f t="shared" si="59"/>
        <v>0.91610000000000003</v>
      </c>
      <c r="AJ239" s="16">
        <f t="shared" si="60"/>
        <v>0.9123</v>
      </c>
      <c r="AK239" s="16">
        <f t="shared" si="61"/>
        <v>0.8992</v>
      </c>
      <c r="AL239" s="16" t="str">
        <f t="shared" si="62"/>
        <v>2B</v>
      </c>
      <c r="AM239" s="16">
        <f t="shared" si="63"/>
        <v>0.90400000000000003</v>
      </c>
      <c r="AN239" s="16">
        <f t="shared" si="64"/>
        <v>0.91100000000000003</v>
      </c>
      <c r="AO239" s="16">
        <f t="shared" si="65"/>
        <v>0.91720000000000002</v>
      </c>
      <c r="AP239" s="16">
        <f t="shared" si="66"/>
        <v>0.92210000000000003</v>
      </c>
      <c r="AQ239" s="16">
        <f t="shared" si="67"/>
        <v>0.9375</v>
      </c>
      <c r="AV239" s="17"/>
      <c r="AW239" s="77"/>
    </row>
    <row r="240" spans="3:49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68"/>
        <v>0</v>
      </c>
      <c r="U240" s="16">
        <f t="shared" si="68"/>
        <v>0</v>
      </c>
      <c r="W240" s="16" t="str">
        <f t="shared" si="52"/>
        <v>15⁄16–32</v>
      </c>
      <c r="X240" s="16" t="str">
        <f>VLOOKUP(LEFT(Table6914[[#This Row],[Column1]],FIND("–",Table6914[[#This Row],[Column1]])-1),Lookups[],2,0)</f>
        <v>15/16</v>
      </c>
      <c r="Y240" s="16" t="str">
        <f>RIGHT(Table6914[[#This Row],[Column1]],LEN(Table6914[[#This Row],[Column1]])-FIND("–",Table6914[[#This Row],[Column1]]))</f>
        <v>32</v>
      </c>
      <c r="Z240" s="78">
        <f>VLOOKUP(LEFT(Table6914[[#This Row],[Column1]],FIND("–",Table6914[[#This Row],[Column1]])-1),Lookups[],4,0)</f>
        <v>0.9375</v>
      </c>
      <c r="AA240" s="16" t="str">
        <f t="shared" si="53"/>
        <v>UN</v>
      </c>
      <c r="AB240" s="16" t="str">
        <f t="shared" si="54"/>
        <v>3A</v>
      </c>
      <c r="AC240" s="16" t="str">
        <f>CONCATENATE(Table6914[[#This Row],[Fraction]],"-",Table6914[[#This Row],[Pitch]]," ",Table6914[[#This Row],[Series]]," ",Table6914[[#This Row],[ClassA]])</f>
        <v>15/16-32 UN 3A</v>
      </c>
      <c r="AD240" s="16" t="str">
        <f>CONCATENATE(TEXT(Table6914[[#This Row],[Decimal]],".000"),"-",Table6914[[#This Row],[Pitch]]," ",Table6914[[#This Row],[Series]]," ",Table6914[[#This Row],[ClassA]])</f>
        <v>.938-32 UN 3A</v>
      </c>
      <c r="AE240" s="16">
        <f t="shared" si="55"/>
        <v>0</v>
      </c>
      <c r="AF240" s="16">
        <f t="shared" si="56"/>
        <v>0.9375</v>
      </c>
      <c r="AG240" s="16">
        <f t="shared" si="57"/>
        <v>0.93149999999999999</v>
      </c>
      <c r="AH240" s="16" t="str">
        <f t="shared" si="58"/>
        <v>—</v>
      </c>
      <c r="AI240" s="16">
        <f t="shared" si="59"/>
        <v>0.91720000000000002</v>
      </c>
      <c r="AJ240" s="16">
        <f t="shared" si="60"/>
        <v>0.91439999999999999</v>
      </c>
      <c r="AK240" s="16">
        <f t="shared" si="61"/>
        <v>0.90029999999999999</v>
      </c>
      <c r="AL240" s="16" t="str">
        <f t="shared" si="62"/>
        <v>3B</v>
      </c>
      <c r="AM240" s="16">
        <f t="shared" si="63"/>
        <v>0.90400000000000003</v>
      </c>
      <c r="AN240" s="16">
        <f t="shared" si="64"/>
        <v>0.90939999999999999</v>
      </c>
      <c r="AO240" s="16">
        <f t="shared" si="65"/>
        <v>0.91720000000000002</v>
      </c>
      <c r="AP240" s="16">
        <f t="shared" si="66"/>
        <v>0.92090000000000005</v>
      </c>
      <c r="AQ240" s="16">
        <f t="shared" si="67"/>
        <v>0.9375</v>
      </c>
      <c r="AV240" s="17"/>
      <c r="AW240" s="77"/>
    </row>
    <row r="241" spans="3:50" x14ac:dyDescent="0.25">
      <c r="C241" s="16" t="s">
        <v>681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68"/>
        <v>1–8</v>
      </c>
      <c r="U241" s="16" t="str">
        <f t="shared" si="68"/>
        <v>UNC</v>
      </c>
      <c r="W241" s="16" t="str">
        <f t="shared" si="52"/>
        <v>1–8</v>
      </c>
      <c r="X241" s="16" t="str">
        <f>VLOOKUP(LEFT(Table6914[[#This Row],[Column1]],FIND("–",Table6914[[#This Row],[Column1]])-1),Lookups[],2,0)</f>
        <v>1</v>
      </c>
      <c r="Y241" s="16" t="str">
        <f>RIGHT(Table6914[[#This Row],[Column1]],LEN(Table6914[[#This Row],[Column1]])-FIND("–",Table6914[[#This Row],[Column1]]))</f>
        <v>8</v>
      </c>
      <c r="Z241" s="78">
        <f>VLOOKUP(LEFT(Table6914[[#This Row],[Column1]],FIND("–",Table6914[[#This Row],[Column1]])-1),Lookups[],4,0)</f>
        <v>7.2999999999999995E-2</v>
      </c>
      <c r="AA241" s="16" t="str">
        <f t="shared" si="53"/>
        <v>UNC</v>
      </c>
      <c r="AB241" s="16" t="str">
        <f t="shared" si="54"/>
        <v>1A</v>
      </c>
      <c r="AC241" s="16" t="str">
        <f>CONCATENATE(Table6914[[#This Row],[Fraction]],"-",Table6914[[#This Row],[Pitch]]," ",Table6914[[#This Row],[Series]]," ",Table6914[[#This Row],[ClassA]])</f>
        <v>1-8 UNC 1A</v>
      </c>
      <c r="AD241" s="16" t="str">
        <f>CONCATENATE(TEXT(Table6914[[#This Row],[Decimal]],".000"),"-",Table6914[[#This Row],[Pitch]]," ",Table6914[[#This Row],[Series]]," ",Table6914[[#This Row],[ClassA]])</f>
        <v>.073-8 UNC 1A</v>
      </c>
      <c r="AE241" s="16">
        <f t="shared" si="55"/>
        <v>2E-3</v>
      </c>
      <c r="AF241" s="16">
        <f t="shared" si="56"/>
        <v>0.998</v>
      </c>
      <c r="AG241" s="16">
        <f t="shared" si="57"/>
        <v>0.97550000000000003</v>
      </c>
      <c r="AH241" s="16" t="str">
        <f t="shared" si="58"/>
        <v>—</v>
      </c>
      <c r="AI241" s="16">
        <f t="shared" si="59"/>
        <v>0.91679999999999995</v>
      </c>
      <c r="AJ241" s="16">
        <f t="shared" si="60"/>
        <v>0.90669999999999995</v>
      </c>
      <c r="AK241" s="16">
        <f t="shared" si="61"/>
        <v>0.84919999999999995</v>
      </c>
      <c r="AL241" s="16" t="str">
        <f t="shared" si="62"/>
        <v>1B</v>
      </c>
      <c r="AM241" s="16">
        <f t="shared" si="63"/>
        <v>0.86499999999999999</v>
      </c>
      <c r="AN241" s="16">
        <f t="shared" si="64"/>
        <v>0.89</v>
      </c>
      <c r="AO241" s="16">
        <f t="shared" si="65"/>
        <v>0.91879999999999995</v>
      </c>
      <c r="AP241" s="16">
        <f t="shared" si="66"/>
        <v>0.93200000000000005</v>
      </c>
      <c r="AQ241" s="16">
        <f t="shared" si="67"/>
        <v>1</v>
      </c>
      <c r="AV241" s="17"/>
      <c r="AW241" s="77"/>
    </row>
    <row r="242" spans="3:50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68"/>
        <v>0</v>
      </c>
      <c r="U242" s="16">
        <f t="shared" si="68"/>
        <v>0</v>
      </c>
      <c r="W242" s="16" t="str">
        <f t="shared" si="52"/>
        <v>1–8</v>
      </c>
      <c r="X242" s="16" t="str">
        <f>VLOOKUP(LEFT(Table6914[[#This Row],[Column1]],FIND("–",Table6914[[#This Row],[Column1]])-1),Lookups[],2,0)</f>
        <v>1</v>
      </c>
      <c r="Y242" s="16" t="str">
        <f>RIGHT(Table6914[[#This Row],[Column1]],LEN(Table6914[[#This Row],[Column1]])-FIND("–",Table6914[[#This Row],[Column1]]))</f>
        <v>8</v>
      </c>
      <c r="Z242" s="78">
        <f>VLOOKUP(LEFT(Table6914[[#This Row],[Column1]],FIND("–",Table6914[[#This Row],[Column1]])-1),Lookups[],4,0)</f>
        <v>7.2999999999999995E-2</v>
      </c>
      <c r="AA242" s="16" t="str">
        <f t="shared" si="53"/>
        <v>UNC</v>
      </c>
      <c r="AB242" s="16" t="str">
        <f t="shared" si="54"/>
        <v>2A</v>
      </c>
      <c r="AC242" s="16" t="str">
        <f>CONCATENATE(Table6914[[#This Row],[Fraction]],"-",Table6914[[#This Row],[Pitch]]," ",Table6914[[#This Row],[Series]]," ",Table6914[[#This Row],[ClassA]])</f>
        <v>1-8 UNC 2A</v>
      </c>
      <c r="AD242" s="16" t="str">
        <f>CONCATENATE(TEXT(Table6914[[#This Row],[Decimal]],".000"),"-",Table6914[[#This Row],[Pitch]]," ",Table6914[[#This Row],[Series]]," ",Table6914[[#This Row],[ClassA]])</f>
        <v>.073-8 UNC 2A</v>
      </c>
      <c r="AE242" s="16">
        <f t="shared" si="55"/>
        <v>2E-3</v>
      </c>
      <c r="AF242" s="16">
        <f t="shared" si="56"/>
        <v>0.998</v>
      </c>
      <c r="AG242" s="16">
        <f t="shared" si="57"/>
        <v>0.98299999999999998</v>
      </c>
      <c r="AH242" s="16">
        <f t="shared" si="58"/>
        <v>0.97550000000000003</v>
      </c>
      <c r="AI242" s="16">
        <f t="shared" si="59"/>
        <v>0.91679999999999995</v>
      </c>
      <c r="AJ242" s="16">
        <f t="shared" si="60"/>
        <v>0.91</v>
      </c>
      <c r="AK242" s="16">
        <f t="shared" si="61"/>
        <v>0.84919999999999995</v>
      </c>
      <c r="AL242" s="16" t="str">
        <f t="shared" si="62"/>
        <v>2B</v>
      </c>
      <c r="AM242" s="16">
        <f t="shared" si="63"/>
        <v>0.86499999999999999</v>
      </c>
      <c r="AN242" s="16">
        <f t="shared" si="64"/>
        <v>0.89</v>
      </c>
      <c r="AO242" s="16">
        <f t="shared" si="65"/>
        <v>0.91879999999999995</v>
      </c>
      <c r="AP242" s="16">
        <f t="shared" si="66"/>
        <v>0.92759999999999998</v>
      </c>
      <c r="AQ242" s="16">
        <f t="shared" si="67"/>
        <v>1</v>
      </c>
      <c r="AV242" s="17"/>
      <c r="AW242" s="77"/>
    </row>
    <row r="243" spans="3:50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68"/>
        <v>0</v>
      </c>
      <c r="U243" s="16">
        <f t="shared" si="68"/>
        <v>0</v>
      </c>
      <c r="W243" s="16" t="str">
        <f t="shared" si="52"/>
        <v>1–8</v>
      </c>
      <c r="X243" s="16" t="str">
        <f>VLOOKUP(LEFT(Table6914[[#This Row],[Column1]],FIND("–",Table6914[[#This Row],[Column1]])-1),Lookups[],2,0)</f>
        <v>1</v>
      </c>
      <c r="Y243" s="16" t="str">
        <f>RIGHT(Table6914[[#This Row],[Column1]],LEN(Table6914[[#This Row],[Column1]])-FIND("–",Table6914[[#This Row],[Column1]]))</f>
        <v>8</v>
      </c>
      <c r="Z243" s="78">
        <f>VLOOKUP(LEFT(Table6914[[#This Row],[Column1]],FIND("–",Table6914[[#This Row],[Column1]])-1),Lookups[],4,0)</f>
        <v>7.2999999999999995E-2</v>
      </c>
      <c r="AA243" s="16" t="str">
        <f t="shared" si="53"/>
        <v>UNC</v>
      </c>
      <c r="AB243" s="16" t="str">
        <f t="shared" si="54"/>
        <v>3A</v>
      </c>
      <c r="AC243" s="16" t="str">
        <f>CONCATENATE(Table6914[[#This Row],[Fraction]],"-",Table6914[[#This Row],[Pitch]]," ",Table6914[[#This Row],[Series]]," ",Table6914[[#This Row],[ClassA]])</f>
        <v>1-8 UNC 3A</v>
      </c>
      <c r="AD243" s="16" t="str">
        <f>CONCATENATE(TEXT(Table6914[[#This Row],[Decimal]],".000"),"-",Table6914[[#This Row],[Pitch]]," ",Table6914[[#This Row],[Series]]," ",Table6914[[#This Row],[ClassA]])</f>
        <v>.073-8 UNC 3A</v>
      </c>
      <c r="AE243" s="16">
        <f t="shared" si="55"/>
        <v>0</v>
      </c>
      <c r="AF243" s="16">
        <f t="shared" si="56"/>
        <v>1</v>
      </c>
      <c r="AG243" s="16">
        <f t="shared" si="57"/>
        <v>0.98499999999999999</v>
      </c>
      <c r="AH243" s="16" t="str">
        <f t="shared" si="58"/>
        <v>—</v>
      </c>
      <c r="AI243" s="16">
        <f t="shared" si="59"/>
        <v>0.91879999999999995</v>
      </c>
      <c r="AJ243" s="16">
        <f t="shared" si="60"/>
        <v>0.91369999999999996</v>
      </c>
      <c r="AK243" s="16">
        <f t="shared" si="61"/>
        <v>0.85119999999999996</v>
      </c>
      <c r="AL243" s="16" t="str">
        <f t="shared" si="62"/>
        <v>3B</v>
      </c>
      <c r="AM243" s="16">
        <f t="shared" si="63"/>
        <v>0.86499999999999999</v>
      </c>
      <c r="AN243" s="16">
        <f t="shared" si="64"/>
        <v>0.87970000000000004</v>
      </c>
      <c r="AO243" s="16">
        <f t="shared" si="65"/>
        <v>0.91879999999999995</v>
      </c>
      <c r="AP243" s="16">
        <f t="shared" si="66"/>
        <v>0.9254</v>
      </c>
      <c r="AQ243" s="16">
        <f t="shared" si="67"/>
        <v>1</v>
      </c>
      <c r="AV243" s="17"/>
      <c r="AW243" s="77"/>
    </row>
    <row r="244" spans="3:50" x14ac:dyDescent="0.25">
      <c r="C244" s="16" t="s">
        <v>682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68"/>
        <v>1–10</v>
      </c>
      <c r="U244" s="16" t="str">
        <f t="shared" si="68"/>
        <v>UNS</v>
      </c>
      <c r="W244" s="16" t="str">
        <f t="shared" si="52"/>
        <v>1–10</v>
      </c>
      <c r="X244" s="16" t="str">
        <f>VLOOKUP(LEFT(Table6914[[#This Row],[Column1]],FIND("–",Table6914[[#This Row],[Column1]])-1),Lookups[],2,0)</f>
        <v>1</v>
      </c>
      <c r="Y244" s="16" t="str">
        <f>RIGHT(Table6914[[#This Row],[Column1]],LEN(Table6914[[#This Row],[Column1]])-FIND("–",Table6914[[#This Row],[Column1]]))</f>
        <v>10</v>
      </c>
      <c r="Z244" s="78">
        <f>VLOOKUP(LEFT(Table6914[[#This Row],[Column1]],FIND("–",Table6914[[#This Row],[Column1]])-1),Lookups[],4,0)</f>
        <v>7.2999999999999995E-2</v>
      </c>
      <c r="AA244" s="16" t="str">
        <f t="shared" si="53"/>
        <v>UNS</v>
      </c>
      <c r="AB244" s="16" t="str">
        <f t="shared" si="54"/>
        <v>2A</v>
      </c>
      <c r="AC244" s="16" t="str">
        <f>CONCATENATE(Table6914[[#This Row],[Fraction]],"-",Table6914[[#This Row],[Pitch]]," ",Table6914[[#This Row],[Series]]," ",Table6914[[#This Row],[ClassA]])</f>
        <v>1-10 UNS 2A</v>
      </c>
      <c r="AD244" s="16" t="str">
        <f>CONCATENATE(TEXT(Table6914[[#This Row],[Decimal]],".000"),"-",Table6914[[#This Row],[Pitch]]," ",Table6914[[#This Row],[Series]]," ",Table6914[[#This Row],[ClassA]])</f>
        <v>.073-10 UNS 2A</v>
      </c>
      <c r="AE244" s="16">
        <f t="shared" si="55"/>
        <v>1.8E-3</v>
      </c>
      <c r="AF244" s="16">
        <f t="shared" si="56"/>
        <v>0.99819999999999998</v>
      </c>
      <c r="AG244" s="16">
        <f t="shared" si="57"/>
        <v>0.98529999999999995</v>
      </c>
      <c r="AH244" s="16" t="str">
        <f t="shared" si="58"/>
        <v>—</v>
      </c>
      <c r="AI244" s="16">
        <f t="shared" si="59"/>
        <v>0.93320000000000003</v>
      </c>
      <c r="AJ244" s="16">
        <f t="shared" si="60"/>
        <v>0.92700000000000005</v>
      </c>
      <c r="AK244" s="16">
        <f t="shared" si="61"/>
        <v>0.87919999999999998</v>
      </c>
      <c r="AL244" s="16" t="str">
        <f t="shared" si="62"/>
        <v>2B</v>
      </c>
      <c r="AM244" s="16">
        <f t="shared" si="63"/>
        <v>0.89200000000000002</v>
      </c>
      <c r="AN244" s="16">
        <f t="shared" si="64"/>
        <v>0.91300000000000003</v>
      </c>
      <c r="AO244" s="16">
        <f t="shared" si="65"/>
        <v>0.93500000000000005</v>
      </c>
      <c r="AP244" s="16">
        <f t="shared" si="66"/>
        <v>0.94299999999999995</v>
      </c>
      <c r="AQ244" s="16">
        <f t="shared" si="67"/>
        <v>1</v>
      </c>
      <c r="AV244" s="17"/>
      <c r="AW244" s="77"/>
    </row>
    <row r="245" spans="3:50" x14ac:dyDescent="0.25">
      <c r="C245" s="16" t="s">
        <v>683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68"/>
        <v>1–12</v>
      </c>
      <c r="U245" s="16" t="str">
        <f t="shared" si="68"/>
        <v>UNF</v>
      </c>
      <c r="W245" s="16" t="str">
        <f t="shared" si="52"/>
        <v>1–12</v>
      </c>
      <c r="X245" s="16" t="str">
        <f>VLOOKUP(LEFT(Table6914[[#This Row],[Column1]],FIND("–",Table6914[[#This Row],[Column1]])-1),Lookups[],2,0)</f>
        <v>1</v>
      </c>
      <c r="Y245" s="16" t="str">
        <f>RIGHT(Table6914[[#This Row],[Column1]],LEN(Table6914[[#This Row],[Column1]])-FIND("–",Table6914[[#This Row],[Column1]]))</f>
        <v>12</v>
      </c>
      <c r="Z245" s="78">
        <f>VLOOKUP(LEFT(Table6914[[#This Row],[Column1]],FIND("–",Table6914[[#This Row],[Column1]])-1),Lookups[],4,0)</f>
        <v>7.2999999999999995E-2</v>
      </c>
      <c r="AA245" s="16" t="str">
        <f t="shared" si="53"/>
        <v>UNF</v>
      </c>
      <c r="AB245" s="16" t="str">
        <f t="shared" si="54"/>
        <v>1A</v>
      </c>
      <c r="AC245" s="16" t="str">
        <f>CONCATENATE(Table6914[[#This Row],[Fraction]],"-",Table6914[[#This Row],[Pitch]]," ",Table6914[[#This Row],[Series]]," ",Table6914[[#This Row],[ClassA]])</f>
        <v>1-12 UNF 1A</v>
      </c>
      <c r="AD245" s="16" t="str">
        <f>CONCATENATE(TEXT(Table6914[[#This Row],[Decimal]],".000"),"-",Table6914[[#This Row],[Pitch]]," ",Table6914[[#This Row],[Series]]," ",Table6914[[#This Row],[ClassA]])</f>
        <v>.073-12 UNF 1A</v>
      </c>
      <c r="AE245" s="16">
        <f t="shared" si="55"/>
        <v>1.8E-3</v>
      </c>
      <c r="AF245" s="16">
        <f t="shared" si="56"/>
        <v>0.99819999999999998</v>
      </c>
      <c r="AG245" s="16">
        <f t="shared" si="57"/>
        <v>0.98099999999999998</v>
      </c>
      <c r="AH245" s="16" t="str">
        <f t="shared" si="58"/>
        <v>—</v>
      </c>
      <c r="AI245" s="16">
        <f t="shared" si="59"/>
        <v>0.94410000000000005</v>
      </c>
      <c r="AJ245" s="16">
        <f t="shared" si="60"/>
        <v>0.93530000000000002</v>
      </c>
      <c r="AK245" s="16">
        <f t="shared" si="61"/>
        <v>0.89900000000000002</v>
      </c>
      <c r="AL245" s="16" t="str">
        <f t="shared" si="62"/>
        <v>1B</v>
      </c>
      <c r="AM245" s="16">
        <f t="shared" si="63"/>
        <v>0.91</v>
      </c>
      <c r="AN245" s="16">
        <f t="shared" si="64"/>
        <v>0.92800000000000005</v>
      </c>
      <c r="AO245" s="16">
        <f t="shared" si="65"/>
        <v>0.94589999999999996</v>
      </c>
      <c r="AP245" s="16">
        <f t="shared" si="66"/>
        <v>0.95730000000000004</v>
      </c>
      <c r="AQ245" s="16">
        <f t="shared" si="67"/>
        <v>1</v>
      </c>
      <c r="AV245" s="17"/>
      <c r="AW245" s="77"/>
    </row>
    <row r="246" spans="3:50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68"/>
        <v>0</v>
      </c>
      <c r="U246" s="16">
        <f t="shared" si="68"/>
        <v>0</v>
      </c>
      <c r="W246" s="16" t="str">
        <f t="shared" si="52"/>
        <v>1–12</v>
      </c>
      <c r="X246" s="16" t="str">
        <f>VLOOKUP(LEFT(Table6914[[#This Row],[Column1]],FIND("–",Table6914[[#This Row],[Column1]])-1),Lookups[],2,0)</f>
        <v>1</v>
      </c>
      <c r="Y246" s="16" t="str">
        <f>RIGHT(Table6914[[#This Row],[Column1]],LEN(Table6914[[#This Row],[Column1]])-FIND("–",Table6914[[#This Row],[Column1]]))</f>
        <v>12</v>
      </c>
      <c r="Z246" s="78">
        <f>VLOOKUP(LEFT(Table6914[[#This Row],[Column1]],FIND("–",Table6914[[#This Row],[Column1]])-1),Lookups[],4,0)</f>
        <v>7.2999999999999995E-2</v>
      </c>
      <c r="AA246" s="16" t="str">
        <f t="shared" si="53"/>
        <v>UNF</v>
      </c>
      <c r="AB246" s="16" t="str">
        <f t="shared" si="54"/>
        <v>2A</v>
      </c>
      <c r="AC246" s="16" t="str">
        <f>CONCATENATE(Table6914[[#This Row],[Fraction]],"-",Table6914[[#This Row],[Pitch]]," ",Table6914[[#This Row],[Series]]," ",Table6914[[#This Row],[ClassA]])</f>
        <v>1-12 UNF 2A</v>
      </c>
      <c r="AD246" s="16" t="str">
        <f>CONCATENATE(TEXT(Table6914[[#This Row],[Decimal]],".000"),"-",Table6914[[#This Row],[Pitch]]," ",Table6914[[#This Row],[Series]]," ",Table6914[[#This Row],[ClassA]])</f>
        <v>.073-12 UNF 2A</v>
      </c>
      <c r="AE246" s="16">
        <f t="shared" si="55"/>
        <v>1.8E-3</v>
      </c>
      <c r="AF246" s="16">
        <f t="shared" si="56"/>
        <v>0.99819999999999998</v>
      </c>
      <c r="AG246" s="16">
        <f t="shared" si="57"/>
        <v>0.98680000000000001</v>
      </c>
      <c r="AH246" s="16" t="str">
        <f t="shared" si="58"/>
        <v>—</v>
      </c>
      <c r="AI246" s="16">
        <f t="shared" si="59"/>
        <v>0.94410000000000005</v>
      </c>
      <c r="AJ246" s="16">
        <f t="shared" si="60"/>
        <v>0.93820000000000003</v>
      </c>
      <c r="AK246" s="16">
        <f t="shared" si="61"/>
        <v>0.89900000000000002</v>
      </c>
      <c r="AL246" s="16" t="str">
        <f t="shared" si="62"/>
        <v>2B</v>
      </c>
      <c r="AM246" s="16">
        <f t="shared" si="63"/>
        <v>0.91</v>
      </c>
      <c r="AN246" s="16">
        <f t="shared" si="64"/>
        <v>0.92800000000000005</v>
      </c>
      <c r="AO246" s="16">
        <f t="shared" si="65"/>
        <v>0.94589999999999996</v>
      </c>
      <c r="AP246" s="16">
        <f t="shared" si="66"/>
        <v>0.95350000000000001</v>
      </c>
      <c r="AQ246" s="16">
        <f t="shared" si="67"/>
        <v>1</v>
      </c>
      <c r="AV246" s="17"/>
      <c r="AW246" s="77"/>
    </row>
    <row r="247" spans="3:50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68"/>
        <v>0</v>
      </c>
      <c r="U247" s="16">
        <f t="shared" si="68"/>
        <v>0</v>
      </c>
      <c r="W247" s="16" t="str">
        <f t="shared" si="52"/>
        <v>1–12</v>
      </c>
      <c r="X247" s="16" t="str">
        <f>VLOOKUP(LEFT(Table6914[[#This Row],[Column1]],FIND("–",Table6914[[#This Row],[Column1]])-1),Lookups[],2,0)</f>
        <v>1</v>
      </c>
      <c r="Y247" s="16" t="str">
        <f>RIGHT(Table6914[[#This Row],[Column1]],LEN(Table6914[[#This Row],[Column1]])-FIND("–",Table6914[[#This Row],[Column1]]))</f>
        <v>12</v>
      </c>
      <c r="Z247" s="78">
        <f>VLOOKUP(LEFT(Table6914[[#This Row],[Column1]],FIND("–",Table6914[[#This Row],[Column1]])-1),Lookups[],4,0)</f>
        <v>7.2999999999999995E-2</v>
      </c>
      <c r="AA247" s="16" t="str">
        <f t="shared" si="53"/>
        <v>UNF</v>
      </c>
      <c r="AB247" s="16" t="str">
        <f t="shared" si="54"/>
        <v>3A</v>
      </c>
      <c r="AC247" s="16" t="str">
        <f>CONCATENATE(Table6914[[#This Row],[Fraction]],"-",Table6914[[#This Row],[Pitch]]," ",Table6914[[#This Row],[Series]]," ",Table6914[[#This Row],[ClassA]])</f>
        <v>1-12 UNF 3A</v>
      </c>
      <c r="AD247" s="16" t="str">
        <f>CONCATENATE(TEXT(Table6914[[#This Row],[Decimal]],".000"),"-",Table6914[[#This Row],[Pitch]]," ",Table6914[[#This Row],[Series]]," ",Table6914[[#This Row],[ClassA]])</f>
        <v>.073-12 UNF 3A</v>
      </c>
      <c r="AE247" s="16">
        <f t="shared" si="55"/>
        <v>0</v>
      </c>
      <c r="AF247" s="16">
        <f t="shared" si="56"/>
        <v>1</v>
      </c>
      <c r="AG247" s="16">
        <f t="shared" si="57"/>
        <v>0.98860000000000003</v>
      </c>
      <c r="AH247" s="16" t="str">
        <f t="shared" si="58"/>
        <v>—</v>
      </c>
      <c r="AI247" s="16">
        <f t="shared" si="59"/>
        <v>0.94589999999999996</v>
      </c>
      <c r="AJ247" s="16">
        <f t="shared" si="60"/>
        <v>0.9415</v>
      </c>
      <c r="AK247" s="16">
        <f t="shared" si="61"/>
        <v>0.90080000000000005</v>
      </c>
      <c r="AL247" s="16" t="str">
        <f t="shared" si="62"/>
        <v>3B</v>
      </c>
      <c r="AM247" s="16">
        <f t="shared" si="63"/>
        <v>0.91</v>
      </c>
      <c r="AN247" s="16">
        <f t="shared" si="64"/>
        <v>0.91979999999999995</v>
      </c>
      <c r="AO247" s="16">
        <f t="shared" si="65"/>
        <v>0.94589999999999996</v>
      </c>
      <c r="AP247" s="16">
        <f t="shared" si="66"/>
        <v>0.9516</v>
      </c>
      <c r="AQ247" s="16">
        <f t="shared" si="67"/>
        <v>1</v>
      </c>
      <c r="AV247" s="17"/>
      <c r="AW247" s="77"/>
    </row>
    <row r="248" spans="3:50" x14ac:dyDescent="0.25">
      <c r="C248" s="16" t="s">
        <v>684</v>
      </c>
      <c r="D248" s="16" t="s">
        <v>382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68"/>
        <v>1–14</v>
      </c>
      <c r="U248" s="16" t="str">
        <f t="shared" si="68"/>
        <v>UNS</v>
      </c>
      <c r="W248" s="16" t="str">
        <f t="shared" si="52"/>
        <v>1–14</v>
      </c>
      <c r="X248" s="16" t="str">
        <f>VLOOKUP(LEFT(Table6914[[#This Row],[Column1]],FIND("–",Table6914[[#This Row],[Column1]])-1),Lookups[],2,0)</f>
        <v>1</v>
      </c>
      <c r="Y248" s="16" t="str">
        <f>RIGHT(Table6914[[#This Row],[Column1]],LEN(Table6914[[#This Row],[Column1]])-FIND("–",Table6914[[#This Row],[Column1]]))</f>
        <v>14</v>
      </c>
      <c r="Z248" s="78">
        <f>VLOOKUP(LEFT(Table6914[[#This Row],[Column1]],FIND("–",Table6914[[#This Row],[Column1]])-1),Lookups[],4,0)</f>
        <v>7.2999999999999995E-2</v>
      </c>
      <c r="AA248" s="16" t="str">
        <f t="shared" si="53"/>
        <v>UNS</v>
      </c>
      <c r="AB248" s="16" t="str">
        <f t="shared" si="54"/>
        <v>1A</v>
      </c>
      <c r="AC248" s="16" t="str">
        <f>CONCATENATE(Table6914[[#This Row],[Fraction]],"-",Table6914[[#This Row],[Pitch]]," ",Table6914[[#This Row],[Series]]," ",Table6914[[#This Row],[ClassA]])</f>
        <v>1-14 UNS 1A</v>
      </c>
      <c r="AD248" s="16" t="str">
        <f>CONCATENATE(TEXT(Table6914[[#This Row],[Decimal]],".000"),"-",Table6914[[#This Row],[Pitch]]," ",Table6914[[#This Row],[Series]]," ",Table6914[[#This Row],[ClassA]])</f>
        <v>.073-14 UNS 1A</v>
      </c>
      <c r="AE248" s="16">
        <f t="shared" si="55"/>
        <v>1.6999999999999999E-3</v>
      </c>
      <c r="AF248" s="16">
        <f t="shared" si="56"/>
        <v>0.99829999999999997</v>
      </c>
      <c r="AG248" s="16">
        <f t="shared" si="57"/>
        <v>0.98280000000000001</v>
      </c>
      <c r="AH248" s="16" t="str">
        <f t="shared" si="58"/>
        <v>—</v>
      </c>
      <c r="AI248" s="16">
        <f t="shared" si="59"/>
        <v>0.95189999999999997</v>
      </c>
      <c r="AJ248" s="16">
        <f t="shared" si="60"/>
        <v>0.94350000000000001</v>
      </c>
      <c r="AK248" s="16">
        <f t="shared" si="61"/>
        <v>0.91320000000000001</v>
      </c>
      <c r="AL248" s="16" t="str">
        <f t="shared" si="62"/>
        <v>1B</v>
      </c>
      <c r="AM248" s="16">
        <f t="shared" si="63"/>
        <v>0.92300000000000004</v>
      </c>
      <c r="AN248" s="16">
        <f t="shared" si="64"/>
        <v>0.93799999999999994</v>
      </c>
      <c r="AO248" s="16">
        <f t="shared" si="65"/>
        <v>0.9536</v>
      </c>
      <c r="AP248" s="16">
        <f t="shared" si="66"/>
        <v>0.96450000000000002</v>
      </c>
      <c r="AQ248" s="16">
        <f t="shared" si="67"/>
        <v>1</v>
      </c>
      <c r="AV248" s="17"/>
      <c r="AW248" s="77"/>
    </row>
    <row r="249" spans="3:50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68"/>
        <v>0</v>
      </c>
      <c r="U249" s="16">
        <f t="shared" si="68"/>
        <v>0</v>
      </c>
      <c r="W249" s="16" t="str">
        <f t="shared" si="52"/>
        <v>1–14</v>
      </c>
      <c r="X249" s="16" t="str">
        <f>VLOOKUP(LEFT(Table6914[[#This Row],[Column1]],FIND("–",Table6914[[#This Row],[Column1]])-1),Lookups[],2,0)</f>
        <v>1</v>
      </c>
      <c r="Y249" s="16" t="str">
        <f>RIGHT(Table6914[[#This Row],[Column1]],LEN(Table6914[[#This Row],[Column1]])-FIND("–",Table6914[[#This Row],[Column1]]))</f>
        <v>14</v>
      </c>
      <c r="Z249" s="78">
        <f>VLOOKUP(LEFT(Table6914[[#This Row],[Column1]],FIND("–",Table6914[[#This Row],[Column1]])-1),Lookups[],4,0)</f>
        <v>7.2999999999999995E-2</v>
      </c>
      <c r="AA249" s="16" t="str">
        <f t="shared" si="53"/>
        <v>UNS</v>
      </c>
      <c r="AB249" s="16" t="str">
        <f t="shared" si="54"/>
        <v>2A</v>
      </c>
      <c r="AC249" s="16" t="str">
        <f>CONCATENATE(Table6914[[#This Row],[Fraction]],"-",Table6914[[#This Row],[Pitch]]," ",Table6914[[#This Row],[Series]]," ",Table6914[[#This Row],[ClassA]])</f>
        <v>1-14 UNS 2A</v>
      </c>
      <c r="AD249" s="16" t="str">
        <f>CONCATENATE(TEXT(Table6914[[#This Row],[Decimal]],".000"),"-",Table6914[[#This Row],[Pitch]]," ",Table6914[[#This Row],[Series]]," ",Table6914[[#This Row],[ClassA]])</f>
        <v>.073-14 UNS 2A</v>
      </c>
      <c r="AE249" s="16">
        <f t="shared" si="55"/>
        <v>1.6999999999999999E-3</v>
      </c>
      <c r="AF249" s="16">
        <f t="shared" si="56"/>
        <v>0.99829999999999997</v>
      </c>
      <c r="AG249" s="16">
        <f t="shared" si="57"/>
        <v>0.98799999999999999</v>
      </c>
      <c r="AH249" s="16" t="str">
        <f t="shared" si="58"/>
        <v>—</v>
      </c>
      <c r="AI249" s="16">
        <f t="shared" si="59"/>
        <v>0.95189999999999997</v>
      </c>
      <c r="AJ249" s="16">
        <f t="shared" si="60"/>
        <v>0.94630000000000003</v>
      </c>
      <c r="AK249" s="16">
        <f t="shared" si="61"/>
        <v>0.91320000000000001</v>
      </c>
      <c r="AL249" s="16" t="str">
        <f t="shared" si="62"/>
        <v>2B</v>
      </c>
      <c r="AM249" s="16">
        <f t="shared" si="63"/>
        <v>0.92300000000000004</v>
      </c>
      <c r="AN249" s="16">
        <f t="shared" si="64"/>
        <v>0.93799999999999994</v>
      </c>
      <c r="AO249" s="16">
        <f t="shared" si="65"/>
        <v>0.9536</v>
      </c>
      <c r="AP249" s="16">
        <f t="shared" si="66"/>
        <v>0.96089999999999998</v>
      </c>
      <c r="AQ249" s="16">
        <f t="shared" si="67"/>
        <v>1</v>
      </c>
      <c r="AV249" s="17"/>
      <c r="AW249" s="77"/>
    </row>
    <row r="250" spans="3:50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68"/>
        <v>0</v>
      </c>
      <c r="U250" s="16">
        <f t="shared" si="68"/>
        <v>0</v>
      </c>
      <c r="W250" s="16" t="str">
        <f t="shared" si="52"/>
        <v>1–14</v>
      </c>
      <c r="X250" s="16" t="str">
        <f>VLOOKUP(LEFT(Table6914[[#This Row],[Column1]],FIND("–",Table6914[[#This Row],[Column1]])-1),Lookups[],2,0)</f>
        <v>1</v>
      </c>
      <c r="Y250" s="16" t="str">
        <f>RIGHT(Table6914[[#This Row],[Column1]],LEN(Table6914[[#This Row],[Column1]])-FIND("–",Table6914[[#This Row],[Column1]]))</f>
        <v>14</v>
      </c>
      <c r="Z250" s="78">
        <f>VLOOKUP(LEFT(Table6914[[#This Row],[Column1]],FIND("–",Table6914[[#This Row],[Column1]])-1),Lookups[],4,0)</f>
        <v>7.2999999999999995E-2</v>
      </c>
      <c r="AA250" s="16" t="str">
        <f t="shared" si="53"/>
        <v>UNS</v>
      </c>
      <c r="AB250" s="16" t="str">
        <f t="shared" si="54"/>
        <v>3A</v>
      </c>
      <c r="AC250" s="16" t="str">
        <f>CONCATENATE(Table6914[[#This Row],[Fraction]],"-",Table6914[[#This Row],[Pitch]]," ",Table6914[[#This Row],[Series]]," ",Table6914[[#This Row],[ClassA]])</f>
        <v>1-14 UNS 3A</v>
      </c>
      <c r="AD250" s="16" t="str">
        <f>CONCATENATE(TEXT(Table6914[[#This Row],[Decimal]],".000"),"-",Table6914[[#This Row],[Pitch]]," ",Table6914[[#This Row],[Series]]," ",Table6914[[#This Row],[ClassA]])</f>
        <v>.073-14 UNS 3A</v>
      </c>
      <c r="AE250" s="16">
        <f t="shared" si="55"/>
        <v>0</v>
      </c>
      <c r="AF250" s="16">
        <f t="shared" si="56"/>
        <v>1</v>
      </c>
      <c r="AG250" s="16">
        <f t="shared" si="57"/>
        <v>0.98970000000000002</v>
      </c>
      <c r="AH250" s="16" t="str">
        <f t="shared" si="58"/>
        <v>—</v>
      </c>
      <c r="AI250" s="16">
        <f t="shared" si="59"/>
        <v>0.9536</v>
      </c>
      <c r="AJ250" s="16">
        <f t="shared" si="60"/>
        <v>0.94940000000000002</v>
      </c>
      <c r="AK250" s="16">
        <f t="shared" si="61"/>
        <v>0.91490000000000005</v>
      </c>
      <c r="AL250" s="16" t="str">
        <f t="shared" si="62"/>
        <v>3B</v>
      </c>
      <c r="AM250" s="16">
        <f t="shared" si="63"/>
        <v>0.92300000000000004</v>
      </c>
      <c r="AN250" s="16">
        <f t="shared" si="64"/>
        <v>0.93149999999999999</v>
      </c>
      <c r="AO250" s="16">
        <f t="shared" si="65"/>
        <v>0.9536</v>
      </c>
      <c r="AP250" s="16">
        <f t="shared" si="66"/>
        <v>0.95899999999999996</v>
      </c>
      <c r="AQ250" s="16">
        <f t="shared" si="67"/>
        <v>1</v>
      </c>
      <c r="AV250" s="17"/>
      <c r="AW250" s="77"/>
    </row>
    <row r="251" spans="3:50" x14ac:dyDescent="0.25">
      <c r="C251" s="16" t="s">
        <v>686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68"/>
        <v>1–16</v>
      </c>
      <c r="U251" s="16" t="str">
        <f t="shared" si="68"/>
        <v>UN</v>
      </c>
      <c r="W251" s="16" t="str">
        <f t="shared" si="52"/>
        <v>1–16</v>
      </c>
      <c r="X251" s="16" t="str">
        <f>VLOOKUP(LEFT(Table6914[[#This Row],[Column1]],FIND("–",Table6914[[#This Row],[Column1]])-1),Lookups[],2,0)</f>
        <v>1</v>
      </c>
      <c r="Y251" s="16" t="str">
        <f>RIGHT(Table6914[[#This Row],[Column1]],LEN(Table6914[[#This Row],[Column1]])-FIND("–",Table6914[[#This Row],[Column1]]))</f>
        <v>16</v>
      </c>
      <c r="Z251" s="78">
        <f>VLOOKUP(LEFT(Table6914[[#This Row],[Column1]],FIND("–",Table6914[[#This Row],[Column1]])-1),Lookups[],4,0)</f>
        <v>7.2999999999999995E-2</v>
      </c>
      <c r="AA251" s="16" t="str">
        <f t="shared" si="53"/>
        <v>UN</v>
      </c>
      <c r="AB251" s="16" t="str">
        <f t="shared" si="54"/>
        <v>2A</v>
      </c>
      <c r="AC251" s="16" t="str">
        <f>CONCATENATE(Table6914[[#This Row],[Fraction]],"-",Table6914[[#This Row],[Pitch]]," ",Table6914[[#This Row],[Series]]," ",Table6914[[#This Row],[ClassA]])</f>
        <v>1-16 UN 2A</v>
      </c>
      <c r="AD251" s="16" t="str">
        <f>CONCATENATE(TEXT(Table6914[[#This Row],[Decimal]],".000"),"-",Table6914[[#This Row],[Pitch]]," ",Table6914[[#This Row],[Series]]," ",Table6914[[#This Row],[ClassA]])</f>
        <v>.073-16 UN 2A</v>
      </c>
      <c r="AE251" s="16">
        <f t="shared" si="55"/>
        <v>1.5E-3</v>
      </c>
      <c r="AF251" s="16">
        <f t="shared" si="56"/>
        <v>0.99850000000000005</v>
      </c>
      <c r="AG251" s="16">
        <f t="shared" si="57"/>
        <v>0.98909999999999998</v>
      </c>
      <c r="AH251" s="16" t="str">
        <f t="shared" si="58"/>
        <v>—</v>
      </c>
      <c r="AI251" s="16">
        <f t="shared" si="59"/>
        <v>0.95789999999999997</v>
      </c>
      <c r="AJ251" s="16">
        <f t="shared" si="60"/>
        <v>0.95289999999999997</v>
      </c>
      <c r="AK251" s="16">
        <f t="shared" si="61"/>
        <v>0.92400000000000004</v>
      </c>
      <c r="AL251" s="16" t="str">
        <f t="shared" si="62"/>
        <v>2B</v>
      </c>
      <c r="AM251" s="16">
        <f t="shared" si="63"/>
        <v>0.93200000000000005</v>
      </c>
      <c r="AN251" s="16">
        <f t="shared" si="64"/>
        <v>0.94599999999999995</v>
      </c>
      <c r="AO251" s="16">
        <f t="shared" si="65"/>
        <v>0.95940000000000003</v>
      </c>
      <c r="AP251" s="16">
        <f t="shared" si="66"/>
        <v>0.96589999999999998</v>
      </c>
      <c r="AQ251" s="16">
        <f t="shared" si="67"/>
        <v>1</v>
      </c>
      <c r="AV251" s="17"/>
      <c r="AW251" s="77"/>
    </row>
    <row r="252" spans="3:50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68"/>
        <v>0</v>
      </c>
      <c r="U252" s="16">
        <f t="shared" si="68"/>
        <v>0</v>
      </c>
      <c r="W252" s="16" t="str">
        <f t="shared" si="52"/>
        <v>1–16</v>
      </c>
      <c r="X252" s="16" t="str">
        <f>VLOOKUP(LEFT(Table6914[[#This Row],[Column1]],FIND("–",Table6914[[#This Row],[Column1]])-1),Lookups[],2,0)</f>
        <v>1</v>
      </c>
      <c r="Y252" s="16" t="str">
        <f>RIGHT(Table6914[[#This Row],[Column1]],LEN(Table6914[[#This Row],[Column1]])-FIND("–",Table6914[[#This Row],[Column1]]))</f>
        <v>16</v>
      </c>
      <c r="Z252" s="78">
        <f>VLOOKUP(LEFT(Table6914[[#This Row],[Column1]],FIND("–",Table6914[[#This Row],[Column1]])-1),Lookups[],4,0)</f>
        <v>7.2999999999999995E-2</v>
      </c>
      <c r="AA252" s="16" t="str">
        <f t="shared" si="53"/>
        <v>UN</v>
      </c>
      <c r="AB252" s="16" t="str">
        <f t="shared" si="54"/>
        <v>3A</v>
      </c>
      <c r="AC252" s="16" t="str">
        <f>CONCATENATE(Table6914[[#This Row],[Fraction]],"-",Table6914[[#This Row],[Pitch]]," ",Table6914[[#This Row],[Series]]," ",Table6914[[#This Row],[ClassA]])</f>
        <v>1-16 UN 3A</v>
      </c>
      <c r="AD252" s="16" t="str">
        <f>CONCATENATE(TEXT(Table6914[[#This Row],[Decimal]],".000"),"-",Table6914[[#This Row],[Pitch]]," ",Table6914[[#This Row],[Series]]," ",Table6914[[#This Row],[ClassA]])</f>
        <v>.073-16 UN 3A</v>
      </c>
      <c r="AE252" s="16">
        <f t="shared" si="55"/>
        <v>0</v>
      </c>
      <c r="AF252" s="16">
        <f t="shared" si="56"/>
        <v>1</v>
      </c>
      <c r="AG252" s="16">
        <f t="shared" si="57"/>
        <v>0.99060000000000004</v>
      </c>
      <c r="AH252" s="16" t="str">
        <f t="shared" si="58"/>
        <v>—</v>
      </c>
      <c r="AI252" s="16">
        <f t="shared" si="59"/>
        <v>0.95940000000000003</v>
      </c>
      <c r="AJ252" s="16">
        <f t="shared" si="60"/>
        <v>0.95569999999999999</v>
      </c>
      <c r="AK252" s="16">
        <f t="shared" si="61"/>
        <v>0.92549999999999999</v>
      </c>
      <c r="AL252" s="16" t="str">
        <f t="shared" si="62"/>
        <v>3B</v>
      </c>
      <c r="AM252" s="16">
        <f t="shared" si="63"/>
        <v>0.93200000000000005</v>
      </c>
      <c r="AN252" s="16">
        <f t="shared" si="64"/>
        <v>0.94079999999999997</v>
      </c>
      <c r="AO252" s="16">
        <f t="shared" si="65"/>
        <v>0.95940000000000003</v>
      </c>
      <c r="AP252" s="16">
        <f t="shared" si="66"/>
        <v>0.96430000000000005</v>
      </c>
      <c r="AQ252" s="16">
        <f t="shared" si="67"/>
        <v>1</v>
      </c>
      <c r="AV252" s="17"/>
      <c r="AW252" s="77"/>
    </row>
    <row r="253" spans="3:50" x14ac:dyDescent="0.25">
      <c r="C253" s="16" t="s">
        <v>687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68"/>
        <v>1–18</v>
      </c>
      <c r="U253" s="16" t="str">
        <f t="shared" si="68"/>
        <v>UNS</v>
      </c>
      <c r="W253" s="16" t="str">
        <f t="shared" si="52"/>
        <v>1–18</v>
      </c>
      <c r="X253" s="16" t="str">
        <f>VLOOKUP(LEFT(Table6914[[#This Row],[Column1]],FIND("–",Table6914[[#This Row],[Column1]])-1),Lookups[],2,0)</f>
        <v>1</v>
      </c>
      <c r="Y253" s="16" t="str">
        <f>RIGHT(Table6914[[#This Row],[Column1]],LEN(Table6914[[#This Row],[Column1]])-FIND("–",Table6914[[#This Row],[Column1]]))</f>
        <v>18</v>
      </c>
      <c r="Z253" s="78">
        <f>VLOOKUP(LEFT(Table6914[[#This Row],[Column1]],FIND("–",Table6914[[#This Row],[Column1]])-1),Lookups[],4,0)</f>
        <v>7.2999999999999995E-2</v>
      </c>
      <c r="AA253" s="16" t="str">
        <f t="shared" si="53"/>
        <v>UNS</v>
      </c>
      <c r="AB253" s="16" t="str">
        <f t="shared" si="54"/>
        <v>2A</v>
      </c>
      <c r="AC253" s="16" t="str">
        <f>CONCATENATE(Table6914[[#This Row],[Fraction]],"-",Table6914[[#This Row],[Pitch]]," ",Table6914[[#This Row],[Series]]," ",Table6914[[#This Row],[ClassA]])</f>
        <v>1-18 UNS 2A</v>
      </c>
      <c r="AD253" s="16" t="str">
        <f>CONCATENATE(TEXT(Table6914[[#This Row],[Decimal]],".000"),"-",Table6914[[#This Row],[Pitch]]," ",Table6914[[#This Row],[Series]]," ",Table6914[[#This Row],[ClassA]])</f>
        <v>.073-18 UNS 2A</v>
      </c>
      <c r="AE253" s="16">
        <f t="shared" si="55"/>
        <v>1.4E-3</v>
      </c>
      <c r="AF253" s="16">
        <f t="shared" si="56"/>
        <v>0.99860000000000004</v>
      </c>
      <c r="AG253" s="16">
        <f t="shared" si="57"/>
        <v>0.9899</v>
      </c>
      <c r="AH253" s="16" t="str">
        <f t="shared" si="58"/>
        <v>—</v>
      </c>
      <c r="AI253" s="16">
        <f t="shared" si="59"/>
        <v>0.96250000000000002</v>
      </c>
      <c r="AJ253" s="16">
        <f t="shared" si="60"/>
        <v>0.95779999999999998</v>
      </c>
      <c r="AK253" s="16">
        <f t="shared" si="61"/>
        <v>0.9325</v>
      </c>
      <c r="AL253" s="16" t="str">
        <f t="shared" si="62"/>
        <v>2B</v>
      </c>
      <c r="AM253" s="16">
        <f t="shared" si="63"/>
        <v>0.94</v>
      </c>
      <c r="AN253" s="16">
        <f t="shared" si="64"/>
        <v>0.95299999999999996</v>
      </c>
      <c r="AO253" s="16">
        <f t="shared" si="65"/>
        <v>0.96389999999999998</v>
      </c>
      <c r="AP253" s="16">
        <f t="shared" si="66"/>
        <v>0.97009999999999996</v>
      </c>
      <c r="AQ253" s="16">
        <f t="shared" si="67"/>
        <v>1</v>
      </c>
      <c r="AU253" s="85"/>
      <c r="AV253" s="92"/>
      <c r="AW253" s="93"/>
      <c r="AX253" s="85"/>
    </row>
    <row r="254" spans="3:50" x14ac:dyDescent="0.25">
      <c r="C254" s="16" t="s">
        <v>688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68"/>
        <v>1–20</v>
      </c>
      <c r="U254" s="16" t="str">
        <f t="shared" si="68"/>
        <v>UNEF</v>
      </c>
      <c r="W254" s="16" t="str">
        <f t="shared" si="52"/>
        <v>1–20</v>
      </c>
      <c r="X254" s="16" t="str">
        <f>VLOOKUP(LEFT(Table6914[[#This Row],[Column1]],FIND("–",Table6914[[#This Row],[Column1]])-1),Lookups[],2,0)</f>
        <v>1</v>
      </c>
      <c r="Y254" s="16" t="str">
        <f>RIGHT(Table6914[[#This Row],[Column1]],LEN(Table6914[[#This Row],[Column1]])-FIND("–",Table6914[[#This Row],[Column1]]))</f>
        <v>20</v>
      </c>
      <c r="Z254" s="78">
        <f>VLOOKUP(LEFT(Table6914[[#This Row],[Column1]],FIND("–",Table6914[[#This Row],[Column1]])-1),Lookups[],4,0)</f>
        <v>7.2999999999999995E-2</v>
      </c>
      <c r="AA254" s="16" t="str">
        <f t="shared" si="53"/>
        <v>UNEF</v>
      </c>
      <c r="AB254" s="16" t="str">
        <f t="shared" si="54"/>
        <v>2A</v>
      </c>
      <c r="AC254" s="16" t="str">
        <f>CONCATENATE(Table6914[[#This Row],[Fraction]],"-",Table6914[[#This Row],[Pitch]]," ",Table6914[[#This Row],[Series]]," ",Table6914[[#This Row],[ClassA]])</f>
        <v>1-20 UNEF 2A</v>
      </c>
      <c r="AD254" s="16" t="str">
        <f>CONCATENATE(TEXT(Table6914[[#This Row],[Decimal]],".000"),"-",Table6914[[#This Row],[Pitch]]," ",Table6914[[#This Row],[Series]]," ",Table6914[[#This Row],[ClassA]])</f>
        <v>.073-20 UNEF 2A</v>
      </c>
      <c r="AE254" s="16">
        <f t="shared" si="55"/>
        <v>1.4E-3</v>
      </c>
      <c r="AF254" s="16">
        <f t="shared" si="56"/>
        <v>0.99860000000000004</v>
      </c>
      <c r="AG254" s="16">
        <f t="shared" si="57"/>
        <v>0.99050000000000005</v>
      </c>
      <c r="AH254" s="16" t="str">
        <f t="shared" si="58"/>
        <v>—</v>
      </c>
      <c r="AI254" s="16">
        <f t="shared" si="59"/>
        <v>0.96609999999999996</v>
      </c>
      <c r="AJ254" s="16">
        <f t="shared" si="60"/>
        <v>0.96160000000000001</v>
      </c>
      <c r="AK254" s="16">
        <f t="shared" si="61"/>
        <v>0.93910000000000005</v>
      </c>
      <c r="AL254" s="16" t="str">
        <f t="shared" si="62"/>
        <v>2B</v>
      </c>
      <c r="AM254" s="16">
        <f t="shared" si="63"/>
        <v>0.94599999999999995</v>
      </c>
      <c r="AN254" s="16">
        <f t="shared" si="64"/>
        <v>0.95699999999999996</v>
      </c>
      <c r="AO254" s="16">
        <f t="shared" si="65"/>
        <v>0.96750000000000003</v>
      </c>
      <c r="AP254" s="16">
        <f t="shared" si="66"/>
        <v>0.97340000000000004</v>
      </c>
      <c r="AQ254" s="16">
        <f t="shared" si="67"/>
        <v>1</v>
      </c>
      <c r="AV254" s="17"/>
      <c r="AW254" s="77"/>
    </row>
    <row r="255" spans="3:50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68"/>
        <v>0</v>
      </c>
      <c r="U255" s="16">
        <f t="shared" si="68"/>
        <v>0</v>
      </c>
      <c r="W255" s="16" t="str">
        <f t="shared" si="52"/>
        <v>1–20</v>
      </c>
      <c r="X255" s="16" t="str">
        <f>VLOOKUP(LEFT(Table6914[[#This Row],[Column1]],FIND("–",Table6914[[#This Row],[Column1]])-1),Lookups[],2,0)</f>
        <v>1</v>
      </c>
      <c r="Y255" s="16" t="str">
        <f>RIGHT(Table6914[[#This Row],[Column1]],LEN(Table6914[[#This Row],[Column1]])-FIND("–",Table6914[[#This Row],[Column1]]))</f>
        <v>20</v>
      </c>
      <c r="Z255" s="78">
        <f>VLOOKUP(LEFT(Table6914[[#This Row],[Column1]],FIND("–",Table6914[[#This Row],[Column1]])-1),Lookups[],4,0)</f>
        <v>7.2999999999999995E-2</v>
      </c>
      <c r="AA255" s="16" t="str">
        <f t="shared" si="53"/>
        <v>UNEF</v>
      </c>
      <c r="AB255" s="16" t="str">
        <f t="shared" si="54"/>
        <v>3A</v>
      </c>
      <c r="AC255" s="16" t="str">
        <f>CONCATENATE(Table6914[[#This Row],[Fraction]],"-",Table6914[[#This Row],[Pitch]]," ",Table6914[[#This Row],[Series]]," ",Table6914[[#This Row],[ClassA]])</f>
        <v>1-20 UNEF 3A</v>
      </c>
      <c r="AD255" s="16" t="str">
        <f>CONCATENATE(TEXT(Table6914[[#This Row],[Decimal]],".000"),"-",Table6914[[#This Row],[Pitch]]," ",Table6914[[#This Row],[Series]]," ",Table6914[[#This Row],[ClassA]])</f>
        <v>.073-20 UNEF 3A</v>
      </c>
      <c r="AE255" s="16">
        <f t="shared" si="55"/>
        <v>0</v>
      </c>
      <c r="AF255" s="16">
        <f t="shared" si="56"/>
        <v>1</v>
      </c>
      <c r="AG255" s="16">
        <f t="shared" si="57"/>
        <v>0.9919</v>
      </c>
      <c r="AH255" s="16" t="str">
        <f t="shared" si="58"/>
        <v>—</v>
      </c>
      <c r="AI255" s="16">
        <f t="shared" si="59"/>
        <v>0.96750000000000003</v>
      </c>
      <c r="AJ255" s="16">
        <f t="shared" si="60"/>
        <v>0.96409999999999996</v>
      </c>
      <c r="AK255" s="16">
        <f t="shared" si="61"/>
        <v>0.9405</v>
      </c>
      <c r="AL255" s="16" t="str">
        <f t="shared" si="62"/>
        <v>3B</v>
      </c>
      <c r="AM255" s="16">
        <f t="shared" si="63"/>
        <v>0.94599999999999995</v>
      </c>
      <c r="AN255" s="16">
        <f t="shared" si="64"/>
        <v>0.95369999999999999</v>
      </c>
      <c r="AO255" s="16">
        <f t="shared" si="65"/>
        <v>0.96750000000000003</v>
      </c>
      <c r="AP255" s="16">
        <f t="shared" si="66"/>
        <v>0.97189999999999999</v>
      </c>
      <c r="AQ255" s="16">
        <f t="shared" si="67"/>
        <v>1</v>
      </c>
      <c r="AV255" s="17"/>
      <c r="AW255" s="77"/>
    </row>
    <row r="256" spans="3:50" x14ac:dyDescent="0.25">
      <c r="C256" s="16" t="s">
        <v>689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68"/>
        <v>1–24</v>
      </c>
      <c r="U256" s="16" t="str">
        <f t="shared" si="68"/>
        <v>UNS</v>
      </c>
      <c r="W256" s="16" t="str">
        <f t="shared" si="52"/>
        <v>1–24</v>
      </c>
      <c r="X256" s="16" t="str">
        <f>VLOOKUP(LEFT(Table6914[[#This Row],[Column1]],FIND("–",Table6914[[#This Row],[Column1]])-1),Lookups[],2,0)</f>
        <v>1</v>
      </c>
      <c r="Y256" s="16" t="str">
        <f>RIGHT(Table6914[[#This Row],[Column1]],LEN(Table6914[[#This Row],[Column1]])-FIND("–",Table6914[[#This Row],[Column1]]))</f>
        <v>24</v>
      </c>
      <c r="Z256" s="78">
        <f>VLOOKUP(LEFT(Table6914[[#This Row],[Column1]],FIND("–",Table6914[[#This Row],[Column1]])-1),Lookups[],4,0)</f>
        <v>7.2999999999999995E-2</v>
      </c>
      <c r="AA256" s="16" t="str">
        <f t="shared" si="53"/>
        <v>UNS</v>
      </c>
      <c r="AB256" s="16" t="str">
        <f t="shared" si="54"/>
        <v>2A</v>
      </c>
      <c r="AC256" s="16" t="str">
        <f>CONCATENATE(Table6914[[#This Row],[Fraction]],"-",Table6914[[#This Row],[Pitch]]," ",Table6914[[#This Row],[Series]]," ",Table6914[[#This Row],[ClassA]])</f>
        <v>1-24 UNS 2A</v>
      </c>
      <c r="AD256" s="16" t="str">
        <f>CONCATENATE(TEXT(Table6914[[#This Row],[Decimal]],".000"),"-",Table6914[[#This Row],[Pitch]]," ",Table6914[[#This Row],[Series]]," ",Table6914[[#This Row],[ClassA]])</f>
        <v>.073-24 UNS 2A</v>
      </c>
      <c r="AE256" s="16">
        <f t="shared" si="55"/>
        <v>1.2999999999999999E-3</v>
      </c>
      <c r="AF256" s="16">
        <f t="shared" si="56"/>
        <v>0.99870000000000003</v>
      </c>
      <c r="AG256" s="16">
        <f t="shared" si="57"/>
        <v>0.99150000000000005</v>
      </c>
      <c r="AH256" s="16" t="str">
        <f t="shared" si="58"/>
        <v>—</v>
      </c>
      <c r="AI256" s="16">
        <f t="shared" si="59"/>
        <v>0.97160000000000002</v>
      </c>
      <c r="AJ256" s="16">
        <f t="shared" si="60"/>
        <v>0.96740000000000004</v>
      </c>
      <c r="AK256" s="16">
        <f t="shared" si="61"/>
        <v>0.94910000000000005</v>
      </c>
      <c r="AL256" s="16" t="str">
        <f t="shared" si="62"/>
        <v>2B</v>
      </c>
      <c r="AM256" s="16">
        <f t="shared" si="63"/>
        <v>0.95499999999999996</v>
      </c>
      <c r="AN256" s="16">
        <f t="shared" si="64"/>
        <v>0.96499999999999997</v>
      </c>
      <c r="AO256" s="16">
        <f t="shared" si="65"/>
        <v>0.97289999999999999</v>
      </c>
      <c r="AP256" s="16">
        <f t="shared" si="66"/>
        <v>0.97840000000000005</v>
      </c>
      <c r="AQ256" s="16">
        <f t="shared" si="67"/>
        <v>1</v>
      </c>
      <c r="AV256" s="17"/>
      <c r="AW256" s="77"/>
    </row>
    <row r="257" spans="3:49" x14ac:dyDescent="0.25">
      <c r="C257" s="16" t="s">
        <v>690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68"/>
        <v>1–27</v>
      </c>
      <c r="U257" s="16" t="str">
        <f t="shared" si="68"/>
        <v>UNS</v>
      </c>
      <c r="W257" s="16" t="str">
        <f t="shared" si="52"/>
        <v>1–27</v>
      </c>
      <c r="X257" s="16" t="str">
        <f>VLOOKUP(LEFT(Table6914[[#This Row],[Column1]],FIND("–",Table6914[[#This Row],[Column1]])-1),Lookups[],2,0)</f>
        <v>1</v>
      </c>
      <c r="Y257" s="16" t="str">
        <f>RIGHT(Table6914[[#This Row],[Column1]],LEN(Table6914[[#This Row],[Column1]])-FIND("–",Table6914[[#This Row],[Column1]]))</f>
        <v>27</v>
      </c>
      <c r="Z257" s="78">
        <f>VLOOKUP(LEFT(Table6914[[#This Row],[Column1]],FIND("–",Table6914[[#This Row],[Column1]])-1),Lookups[],4,0)</f>
        <v>7.2999999999999995E-2</v>
      </c>
      <c r="AA257" s="16" t="str">
        <f t="shared" si="53"/>
        <v>UNS</v>
      </c>
      <c r="AB257" s="16" t="str">
        <f t="shared" si="54"/>
        <v>2A</v>
      </c>
      <c r="AC257" s="16" t="str">
        <f>CONCATENATE(Table6914[[#This Row],[Fraction]],"-",Table6914[[#This Row],[Pitch]]," ",Table6914[[#This Row],[Series]]," ",Table6914[[#This Row],[ClassA]])</f>
        <v>1-27 UNS 2A</v>
      </c>
      <c r="AD257" s="16" t="str">
        <f>CONCATENATE(TEXT(Table6914[[#This Row],[Decimal]],".000"),"-",Table6914[[#This Row],[Pitch]]," ",Table6914[[#This Row],[Series]]," ",Table6914[[#This Row],[ClassA]])</f>
        <v>.073-27 UNS 2A</v>
      </c>
      <c r="AE257" s="16">
        <f t="shared" si="55"/>
        <v>1.1999999999999999E-3</v>
      </c>
      <c r="AF257" s="16">
        <f t="shared" si="56"/>
        <v>0.99880000000000002</v>
      </c>
      <c r="AG257" s="16">
        <f t="shared" si="57"/>
        <v>0.99209999999999998</v>
      </c>
      <c r="AH257" s="16" t="str">
        <f t="shared" si="58"/>
        <v>—</v>
      </c>
      <c r="AI257" s="16">
        <f t="shared" si="59"/>
        <v>0.97470000000000001</v>
      </c>
      <c r="AJ257" s="16">
        <f t="shared" si="60"/>
        <v>0.97070000000000001</v>
      </c>
      <c r="AK257" s="16">
        <f t="shared" si="61"/>
        <v>0.95469999999999999</v>
      </c>
      <c r="AL257" s="16" t="str">
        <f t="shared" si="62"/>
        <v>2B</v>
      </c>
      <c r="AM257" s="16">
        <f t="shared" si="63"/>
        <v>0.96</v>
      </c>
      <c r="AN257" s="16">
        <f t="shared" si="64"/>
        <v>0.96899999999999997</v>
      </c>
      <c r="AO257" s="16">
        <f t="shared" si="65"/>
        <v>0.97589999999999999</v>
      </c>
      <c r="AP257" s="16">
        <f t="shared" si="66"/>
        <v>0.98109999999999997</v>
      </c>
      <c r="AQ257" s="16">
        <f t="shared" si="67"/>
        <v>1</v>
      </c>
      <c r="AV257" s="17"/>
      <c r="AW257" s="77"/>
    </row>
    <row r="258" spans="3:49" x14ac:dyDescent="0.25">
      <c r="C258" s="16" t="s">
        <v>691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68"/>
        <v>1–28</v>
      </c>
      <c r="U258" s="16" t="str">
        <f t="shared" si="68"/>
        <v>UN</v>
      </c>
      <c r="W258" s="16" t="str">
        <f t="shared" si="52"/>
        <v>1–28</v>
      </c>
      <c r="X258" s="16" t="str">
        <f>VLOOKUP(LEFT(Table6914[[#This Row],[Column1]],FIND("–",Table6914[[#This Row],[Column1]])-1),Lookups[],2,0)</f>
        <v>1</v>
      </c>
      <c r="Y258" s="16" t="str">
        <f>RIGHT(Table6914[[#This Row],[Column1]],LEN(Table6914[[#This Row],[Column1]])-FIND("–",Table6914[[#This Row],[Column1]]))</f>
        <v>28</v>
      </c>
      <c r="Z258" s="78">
        <f>VLOOKUP(LEFT(Table6914[[#This Row],[Column1]],FIND("–",Table6914[[#This Row],[Column1]])-1),Lookups[],4,0)</f>
        <v>7.2999999999999995E-2</v>
      </c>
      <c r="AA258" s="16" t="str">
        <f t="shared" si="53"/>
        <v>UN</v>
      </c>
      <c r="AB258" s="16" t="str">
        <f t="shared" si="54"/>
        <v>2A</v>
      </c>
      <c r="AC258" s="16" t="str">
        <f>CONCATENATE(Table6914[[#This Row],[Fraction]],"-",Table6914[[#This Row],[Pitch]]," ",Table6914[[#This Row],[Series]]," ",Table6914[[#This Row],[ClassA]])</f>
        <v>1-28 UN 2A</v>
      </c>
      <c r="AD258" s="16" t="str">
        <f>CONCATENATE(TEXT(Table6914[[#This Row],[Decimal]],".000"),"-",Table6914[[#This Row],[Pitch]]," ",Table6914[[#This Row],[Series]]," ",Table6914[[#This Row],[ClassA]])</f>
        <v>.073-28 UN 2A</v>
      </c>
      <c r="AE258" s="16">
        <f t="shared" si="55"/>
        <v>1.1999999999999999E-3</v>
      </c>
      <c r="AF258" s="16">
        <f t="shared" si="56"/>
        <v>0.99880000000000002</v>
      </c>
      <c r="AG258" s="16">
        <f t="shared" si="57"/>
        <v>0.99229999999999996</v>
      </c>
      <c r="AH258" s="16" t="str">
        <f t="shared" si="58"/>
        <v>—</v>
      </c>
      <c r="AI258" s="16">
        <f t="shared" si="59"/>
        <v>0.97560000000000002</v>
      </c>
      <c r="AJ258" s="16">
        <f t="shared" si="60"/>
        <v>0.97160000000000002</v>
      </c>
      <c r="AK258" s="16">
        <f t="shared" si="61"/>
        <v>0.95620000000000005</v>
      </c>
      <c r="AL258" s="16" t="str">
        <f t="shared" si="62"/>
        <v>2B</v>
      </c>
      <c r="AM258" s="16">
        <f t="shared" si="63"/>
        <v>0.96099999999999997</v>
      </c>
      <c r="AN258" s="16">
        <f t="shared" si="64"/>
        <v>0.97</v>
      </c>
      <c r="AO258" s="16">
        <f t="shared" si="65"/>
        <v>0.9768</v>
      </c>
      <c r="AP258" s="16">
        <f t="shared" si="66"/>
        <v>0.98199999999999998</v>
      </c>
      <c r="AQ258" s="16">
        <f t="shared" si="67"/>
        <v>1</v>
      </c>
      <c r="AV258" s="17"/>
      <c r="AW258" s="77"/>
    </row>
    <row r="259" spans="3:49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68"/>
        <v>0</v>
      </c>
      <c r="U259" s="16">
        <f t="shared" si="68"/>
        <v>0</v>
      </c>
      <c r="W259" s="16" t="str">
        <f t="shared" si="52"/>
        <v>1–28</v>
      </c>
      <c r="X259" s="16" t="str">
        <f>VLOOKUP(LEFT(Table6914[[#This Row],[Column1]],FIND("–",Table6914[[#This Row],[Column1]])-1),Lookups[],2,0)</f>
        <v>1</v>
      </c>
      <c r="Y259" s="16" t="str">
        <f>RIGHT(Table6914[[#This Row],[Column1]],LEN(Table6914[[#This Row],[Column1]])-FIND("–",Table6914[[#This Row],[Column1]]))</f>
        <v>28</v>
      </c>
      <c r="Z259" s="78">
        <f>VLOOKUP(LEFT(Table6914[[#This Row],[Column1]],FIND("–",Table6914[[#This Row],[Column1]])-1),Lookups[],4,0)</f>
        <v>7.2999999999999995E-2</v>
      </c>
      <c r="AA259" s="16" t="str">
        <f t="shared" si="53"/>
        <v>UN</v>
      </c>
      <c r="AB259" s="16" t="str">
        <f t="shared" si="54"/>
        <v>3A</v>
      </c>
      <c r="AC259" s="16" t="str">
        <f>CONCATENATE(Table6914[[#This Row],[Fraction]],"-",Table6914[[#This Row],[Pitch]]," ",Table6914[[#This Row],[Series]]," ",Table6914[[#This Row],[ClassA]])</f>
        <v>1-28 UN 3A</v>
      </c>
      <c r="AD259" s="16" t="str">
        <f>CONCATENATE(TEXT(Table6914[[#This Row],[Decimal]],".000"),"-",Table6914[[#This Row],[Pitch]]," ",Table6914[[#This Row],[Series]]," ",Table6914[[#This Row],[ClassA]])</f>
        <v>.073-28 UN 3A</v>
      </c>
      <c r="AE259" s="16">
        <f t="shared" si="55"/>
        <v>0</v>
      </c>
      <c r="AF259" s="16">
        <f t="shared" si="56"/>
        <v>1</v>
      </c>
      <c r="AG259" s="16">
        <f t="shared" si="57"/>
        <v>0.99350000000000005</v>
      </c>
      <c r="AH259" s="16" t="str">
        <f t="shared" si="58"/>
        <v>—</v>
      </c>
      <c r="AI259" s="16">
        <f t="shared" si="59"/>
        <v>0.9768</v>
      </c>
      <c r="AJ259" s="16">
        <f t="shared" si="60"/>
        <v>0.9738</v>
      </c>
      <c r="AK259" s="16">
        <f t="shared" si="61"/>
        <v>0.95740000000000003</v>
      </c>
      <c r="AL259" s="16" t="str">
        <f t="shared" si="62"/>
        <v>3B</v>
      </c>
      <c r="AM259" s="16">
        <f t="shared" si="63"/>
        <v>0.96099999999999997</v>
      </c>
      <c r="AN259" s="16">
        <f t="shared" si="64"/>
        <v>0.96760000000000002</v>
      </c>
      <c r="AO259" s="16">
        <f t="shared" si="65"/>
        <v>0.9768</v>
      </c>
      <c r="AP259" s="16">
        <f t="shared" si="66"/>
        <v>0.98070000000000002</v>
      </c>
      <c r="AQ259" s="16">
        <f t="shared" si="67"/>
        <v>1</v>
      </c>
      <c r="AV259" s="17"/>
      <c r="AW259" s="77"/>
    </row>
    <row r="260" spans="3:49" x14ac:dyDescent="0.25">
      <c r="C260" s="16" t="s">
        <v>692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68"/>
        <v>1–32</v>
      </c>
      <c r="U260" s="16" t="str">
        <f t="shared" si="68"/>
        <v>UN</v>
      </c>
      <c r="W260" s="16" t="str">
        <f t="shared" ref="W260:W323" si="69">IF(T260=0,IF(T259=0,T258,T259),T260)</f>
        <v>1–32</v>
      </c>
      <c r="X260" s="16" t="str">
        <f>VLOOKUP(LEFT(Table6914[[#This Row],[Column1]],FIND("–",Table6914[[#This Row],[Column1]])-1),Lookups[],2,0)</f>
        <v>1</v>
      </c>
      <c r="Y260" s="16" t="str">
        <f>RIGHT(Table6914[[#This Row],[Column1]],LEN(Table6914[[#This Row],[Column1]])-FIND("–",Table6914[[#This Row],[Column1]]))</f>
        <v>32</v>
      </c>
      <c r="Z260" s="78">
        <f>VLOOKUP(LEFT(Table6914[[#This Row],[Column1]],FIND("–",Table6914[[#This Row],[Column1]])-1),Lookups[],4,0)</f>
        <v>7.2999999999999995E-2</v>
      </c>
      <c r="AA260" s="16" t="str">
        <f t="shared" ref="AA260:AA323" si="70">IF(U260=0,IF(U259=0,U258,U259),U260)</f>
        <v>UN</v>
      </c>
      <c r="AB260" s="16" t="str">
        <f t="shared" ref="AB260:AB323" si="71">IF(OR($C260="1A",$C260="2A",$C260="3A"),C260,E260)</f>
        <v>2A</v>
      </c>
      <c r="AC260" s="16" t="str">
        <f>CONCATENATE(Table6914[[#This Row],[Fraction]],"-",Table6914[[#This Row],[Pitch]]," ",Table6914[[#This Row],[Series]]," ",Table6914[[#This Row],[ClassA]])</f>
        <v>1-32 UN 2A</v>
      </c>
      <c r="AD260" s="16" t="str">
        <f>CONCATENATE(TEXT(Table6914[[#This Row],[Decimal]],".000"),"-",Table6914[[#This Row],[Pitch]]," ",Table6914[[#This Row],[Series]]," ",Table6914[[#This Row],[ClassA]])</f>
        <v>.073-32 UN 2A</v>
      </c>
      <c r="AE260" s="16">
        <f t="shared" ref="AE260:AE323" si="72">IF(OR($C260="1A",$C260="2A",$C260="3A"),D260,F260)</f>
        <v>1.1000000000000001E-3</v>
      </c>
      <c r="AF260" s="16">
        <f t="shared" ref="AF260:AF323" si="73">IF(OR($C260="1A",$C260="2A",$C260="3A"),E260,G260)</f>
        <v>0.99890000000000001</v>
      </c>
      <c r="AG260" s="16">
        <f t="shared" ref="AG260:AG323" si="74">IF(OR($C260="1A",$C260="2A",$C260="3A"),F260,H260)</f>
        <v>0.9929</v>
      </c>
      <c r="AH260" s="16" t="str">
        <f t="shared" ref="AH260:AH323" si="75">IF(OR($C260="1A",$C260="2A",$C260="3A"),G260,I260)</f>
        <v>—</v>
      </c>
      <c r="AI260" s="16">
        <f t="shared" ref="AI260:AI323" si="76">IF(OR($C260="1A",$C260="2A",$C260="3A"),H260,J260)</f>
        <v>0.97860000000000003</v>
      </c>
      <c r="AJ260" s="16">
        <f t="shared" ref="AJ260:AJ323" si="77">IF(OR($C260="1A",$C260="2A",$C260="3A"),I260,K260)</f>
        <v>0.9748</v>
      </c>
      <c r="AK260" s="16">
        <f t="shared" ref="AK260:AK323" si="78">IF(OR($C260="1A",$C260="2A",$C260="3A"),J260,L260)</f>
        <v>0.9617</v>
      </c>
      <c r="AL260" s="16" t="str">
        <f t="shared" ref="AL260:AL323" si="79">IF(OR($C260="1A",$C260="2A",$C260="3A"),K260,M260)</f>
        <v>2B</v>
      </c>
      <c r="AM260" s="16">
        <f t="shared" ref="AM260:AM323" si="80">IF(OR($C260="1A",$C260="2A",$C260="3A"),L260,N260)</f>
        <v>0.96599999999999997</v>
      </c>
      <c r="AN260" s="16">
        <f t="shared" ref="AN260:AN323" si="81">IF(OR($C260="1A",$C260="2A",$C260="3A"),M260,O260)</f>
        <v>0.97399999999999998</v>
      </c>
      <c r="AO260" s="16">
        <f t="shared" ref="AO260:AO323" si="82">IF(OR($C260="1A",$C260="2A",$C260="3A"),N260,P260)</f>
        <v>0.97970000000000002</v>
      </c>
      <c r="AP260" s="16">
        <f t="shared" ref="AP260:AP323" si="83">IF(OR($C260="1A",$C260="2A",$C260="3A"),O260,Q260)</f>
        <v>0.98460000000000003</v>
      </c>
      <c r="AQ260" s="16">
        <f t="shared" ref="AQ260:AQ323" si="84">IF(OR($C260="1A",$C260="2A",$C260="3A"),P260,R260)</f>
        <v>1</v>
      </c>
      <c r="AV260" s="17"/>
      <c r="AW260" s="77"/>
    </row>
    <row r="261" spans="3:49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ref="T261:U324" si="85">IF(OR($C261="1A",$C261="2A",$C261="3A"),A261,C261)</f>
        <v>0</v>
      </c>
      <c r="U261" s="16">
        <f t="shared" si="85"/>
        <v>0</v>
      </c>
      <c r="W261" s="16" t="str">
        <f t="shared" si="69"/>
        <v>1–32</v>
      </c>
      <c r="X261" s="16" t="str">
        <f>VLOOKUP(LEFT(Table6914[[#This Row],[Column1]],FIND("–",Table6914[[#This Row],[Column1]])-1),Lookups[],2,0)</f>
        <v>1</v>
      </c>
      <c r="Y261" s="16" t="str">
        <f>RIGHT(Table6914[[#This Row],[Column1]],LEN(Table6914[[#This Row],[Column1]])-FIND("–",Table6914[[#This Row],[Column1]]))</f>
        <v>32</v>
      </c>
      <c r="Z261" s="78">
        <f>VLOOKUP(LEFT(Table6914[[#This Row],[Column1]],FIND("–",Table6914[[#This Row],[Column1]])-1),Lookups[],4,0)</f>
        <v>7.2999999999999995E-2</v>
      </c>
      <c r="AA261" s="16" t="str">
        <f t="shared" si="70"/>
        <v>UN</v>
      </c>
      <c r="AB261" s="16" t="str">
        <f t="shared" si="71"/>
        <v>3A</v>
      </c>
      <c r="AC261" s="16" t="str">
        <f>CONCATENATE(Table6914[[#This Row],[Fraction]],"-",Table6914[[#This Row],[Pitch]]," ",Table6914[[#This Row],[Series]]," ",Table6914[[#This Row],[ClassA]])</f>
        <v>1-32 UN 3A</v>
      </c>
      <c r="AD261" s="16" t="str">
        <f>CONCATENATE(TEXT(Table6914[[#This Row],[Decimal]],".000"),"-",Table6914[[#This Row],[Pitch]]," ",Table6914[[#This Row],[Series]]," ",Table6914[[#This Row],[ClassA]])</f>
        <v>.073-32 UN 3A</v>
      </c>
      <c r="AE261" s="16">
        <f t="shared" si="72"/>
        <v>0</v>
      </c>
      <c r="AF261" s="16">
        <f t="shared" si="73"/>
        <v>1</v>
      </c>
      <c r="AG261" s="16">
        <f t="shared" si="74"/>
        <v>0.99399999999999999</v>
      </c>
      <c r="AH261" s="16" t="str">
        <f t="shared" si="75"/>
        <v>—</v>
      </c>
      <c r="AI261" s="16">
        <f t="shared" si="76"/>
        <v>0.97970000000000002</v>
      </c>
      <c r="AJ261" s="16">
        <f t="shared" si="77"/>
        <v>0.97689999999999999</v>
      </c>
      <c r="AK261" s="16">
        <f t="shared" si="78"/>
        <v>0.96279999999999999</v>
      </c>
      <c r="AL261" s="16" t="str">
        <f t="shared" si="79"/>
        <v>3B</v>
      </c>
      <c r="AM261" s="16">
        <f t="shared" si="80"/>
        <v>0.96599999999999997</v>
      </c>
      <c r="AN261" s="16">
        <f t="shared" si="81"/>
        <v>0.97189999999999999</v>
      </c>
      <c r="AO261" s="16">
        <f t="shared" si="82"/>
        <v>0.97970000000000002</v>
      </c>
      <c r="AP261" s="16">
        <f t="shared" si="83"/>
        <v>0.98340000000000005</v>
      </c>
      <c r="AQ261" s="16">
        <f t="shared" si="84"/>
        <v>1</v>
      </c>
      <c r="AV261" s="17"/>
      <c r="AW261" s="77"/>
    </row>
    <row r="262" spans="3:49" x14ac:dyDescent="0.25">
      <c r="C262" s="16" t="s">
        <v>1867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5"/>
        <v>1 1⁄16–8</v>
      </c>
      <c r="U262" s="16" t="str">
        <f t="shared" si="85"/>
        <v>UN</v>
      </c>
      <c r="W262" s="16" t="str">
        <f t="shared" si="69"/>
        <v>1 1⁄16–8</v>
      </c>
      <c r="X262" s="16" t="str">
        <f>VLOOKUP(LEFT(Table6914[[#This Row],[Column1]],FIND("–",Table6914[[#This Row],[Column1]])-1),Lookups[],2,0)</f>
        <v>1 1/16</v>
      </c>
      <c r="Y262" s="16" t="str">
        <f>RIGHT(Table6914[[#This Row],[Column1]],LEN(Table6914[[#This Row],[Column1]])-FIND("–",Table6914[[#This Row],[Column1]]))</f>
        <v>8</v>
      </c>
      <c r="Z262" s="78">
        <f>VLOOKUP(LEFT(Table6914[[#This Row],[Column1]],FIND("–",Table6914[[#This Row],[Column1]])-1),Lookups[],4,0)</f>
        <v>1.0625</v>
      </c>
      <c r="AA262" s="16" t="str">
        <f t="shared" si="70"/>
        <v>UN</v>
      </c>
      <c r="AB262" s="16" t="str">
        <f t="shared" si="71"/>
        <v>2A</v>
      </c>
      <c r="AC262" s="16" t="str">
        <f>CONCATENATE(Table6914[[#This Row],[Fraction]],"-",Table6914[[#This Row],[Pitch]]," ",Table6914[[#This Row],[Series]]," ",Table6914[[#This Row],[ClassA]])</f>
        <v>1 1/16-8 UN 2A</v>
      </c>
      <c r="AD262" s="16" t="str">
        <f>CONCATENATE(TEXT(Table6914[[#This Row],[Decimal]],".000"),"-",Table6914[[#This Row],[Pitch]]," ",Table6914[[#This Row],[Series]]," ",Table6914[[#This Row],[ClassA]])</f>
        <v>1.063-8 UN 2A</v>
      </c>
      <c r="AE262" s="16">
        <f t="shared" si="72"/>
        <v>2E-3</v>
      </c>
      <c r="AF262" s="16">
        <f t="shared" si="73"/>
        <v>1.0605</v>
      </c>
      <c r="AG262" s="16">
        <f t="shared" si="74"/>
        <v>1.0455000000000001</v>
      </c>
      <c r="AH262" s="16" t="str">
        <f t="shared" si="75"/>
        <v>—</v>
      </c>
      <c r="AI262" s="16">
        <f t="shared" si="76"/>
        <v>0.97929999999999995</v>
      </c>
      <c r="AJ262" s="16">
        <f t="shared" si="77"/>
        <v>0.97250000000000003</v>
      </c>
      <c r="AK262" s="16">
        <f t="shared" si="78"/>
        <v>0.91169999999999995</v>
      </c>
      <c r="AL262" s="16" t="str">
        <f t="shared" si="79"/>
        <v>2B</v>
      </c>
      <c r="AM262" s="16">
        <f t="shared" si="80"/>
        <v>0.92700000000000005</v>
      </c>
      <c r="AN262" s="16">
        <f t="shared" si="81"/>
        <v>0.95199999999999996</v>
      </c>
      <c r="AO262" s="16">
        <f t="shared" si="82"/>
        <v>0.98129999999999995</v>
      </c>
      <c r="AP262" s="16">
        <f t="shared" si="83"/>
        <v>0.99019999999999997</v>
      </c>
      <c r="AQ262" s="16">
        <f t="shared" si="84"/>
        <v>1.0625</v>
      </c>
      <c r="AV262" s="17"/>
      <c r="AW262" s="77"/>
    </row>
    <row r="263" spans="3:49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5"/>
        <v>0</v>
      </c>
      <c r="U263" s="16">
        <f t="shared" si="85"/>
        <v>0</v>
      </c>
      <c r="W263" s="16" t="str">
        <f t="shared" si="69"/>
        <v>1 1⁄16–8</v>
      </c>
      <c r="X263" s="16" t="str">
        <f>VLOOKUP(LEFT(Table6914[[#This Row],[Column1]],FIND("–",Table6914[[#This Row],[Column1]])-1),Lookups[],2,0)</f>
        <v>1 1/16</v>
      </c>
      <c r="Y263" s="16" t="str">
        <f>RIGHT(Table6914[[#This Row],[Column1]],LEN(Table6914[[#This Row],[Column1]])-FIND("–",Table6914[[#This Row],[Column1]]))</f>
        <v>8</v>
      </c>
      <c r="Z263" s="78">
        <f>VLOOKUP(LEFT(Table6914[[#This Row],[Column1]],FIND("–",Table6914[[#This Row],[Column1]])-1),Lookups[],4,0)</f>
        <v>1.0625</v>
      </c>
      <c r="AA263" s="16" t="str">
        <f t="shared" si="70"/>
        <v>UN</v>
      </c>
      <c r="AB263" s="16" t="str">
        <f t="shared" si="71"/>
        <v>3A</v>
      </c>
      <c r="AC263" s="16" t="str">
        <f>CONCATENATE(Table6914[[#This Row],[Fraction]],"-",Table6914[[#This Row],[Pitch]]," ",Table6914[[#This Row],[Series]]," ",Table6914[[#This Row],[ClassA]])</f>
        <v>1 1/16-8 UN 3A</v>
      </c>
      <c r="AD263" s="16" t="str">
        <f>CONCATENATE(TEXT(Table6914[[#This Row],[Decimal]],".000"),"-",Table6914[[#This Row],[Pitch]]," ",Table6914[[#This Row],[Series]]," ",Table6914[[#This Row],[ClassA]])</f>
        <v>1.063-8 UN 3A</v>
      </c>
      <c r="AE263" s="16">
        <f t="shared" si="72"/>
        <v>0</v>
      </c>
      <c r="AF263" s="16">
        <f t="shared" si="73"/>
        <v>1.0625</v>
      </c>
      <c r="AG263" s="16">
        <f t="shared" si="74"/>
        <v>1.0475000000000001</v>
      </c>
      <c r="AH263" s="16" t="str">
        <f t="shared" si="75"/>
        <v>—</v>
      </c>
      <c r="AI263" s="16">
        <f t="shared" si="76"/>
        <v>0.98129999999999995</v>
      </c>
      <c r="AJ263" s="16">
        <f t="shared" si="77"/>
        <v>0.97619999999999996</v>
      </c>
      <c r="AK263" s="16">
        <f t="shared" si="78"/>
        <v>0.91369999999999996</v>
      </c>
      <c r="AL263" s="16" t="str">
        <f t="shared" si="79"/>
        <v>3B</v>
      </c>
      <c r="AM263" s="16">
        <f t="shared" si="80"/>
        <v>0.92700000000000005</v>
      </c>
      <c r="AN263" s="16">
        <f t="shared" si="81"/>
        <v>0.94220000000000004</v>
      </c>
      <c r="AO263" s="16">
        <f t="shared" si="82"/>
        <v>0.98129999999999995</v>
      </c>
      <c r="AP263" s="16">
        <f t="shared" si="83"/>
        <v>0.98799999999999999</v>
      </c>
      <c r="AQ263" s="16">
        <f t="shared" si="84"/>
        <v>1.0625</v>
      </c>
      <c r="AV263" s="17"/>
      <c r="AW263" s="77"/>
    </row>
    <row r="264" spans="3:49" x14ac:dyDescent="0.25">
      <c r="C264" s="16" t="s">
        <v>1868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5"/>
        <v>1 1⁄16–12</v>
      </c>
      <c r="U264" s="16" t="str">
        <f t="shared" si="85"/>
        <v>UN</v>
      </c>
      <c r="W264" s="16" t="str">
        <f t="shared" si="69"/>
        <v>1 1⁄16–12</v>
      </c>
      <c r="X264" s="16" t="str">
        <f>VLOOKUP(LEFT(Table6914[[#This Row],[Column1]],FIND("–",Table6914[[#This Row],[Column1]])-1),Lookups[],2,0)</f>
        <v>1 1/16</v>
      </c>
      <c r="Y264" s="16" t="str">
        <f>RIGHT(Table6914[[#This Row],[Column1]],LEN(Table6914[[#This Row],[Column1]])-FIND("–",Table6914[[#This Row],[Column1]]))</f>
        <v>12</v>
      </c>
      <c r="Z264" s="78">
        <f>VLOOKUP(LEFT(Table6914[[#This Row],[Column1]],FIND("–",Table6914[[#This Row],[Column1]])-1),Lookups[],4,0)</f>
        <v>1.0625</v>
      </c>
      <c r="AA264" s="16" t="str">
        <f t="shared" si="70"/>
        <v>UN</v>
      </c>
      <c r="AB264" s="16" t="str">
        <f t="shared" si="71"/>
        <v>2A</v>
      </c>
      <c r="AC264" s="16" t="str">
        <f>CONCATENATE(Table6914[[#This Row],[Fraction]],"-",Table6914[[#This Row],[Pitch]]," ",Table6914[[#This Row],[Series]]," ",Table6914[[#This Row],[ClassA]])</f>
        <v>1 1/16-12 UN 2A</v>
      </c>
      <c r="AD264" s="16" t="str">
        <f>CONCATENATE(TEXT(Table6914[[#This Row],[Decimal]],".000"),"-",Table6914[[#This Row],[Pitch]]," ",Table6914[[#This Row],[Series]]," ",Table6914[[#This Row],[ClassA]])</f>
        <v>1.063-12 UN 2A</v>
      </c>
      <c r="AE264" s="16">
        <f t="shared" si="72"/>
        <v>1.6999999999999999E-3</v>
      </c>
      <c r="AF264" s="16">
        <f t="shared" si="73"/>
        <v>1.0608</v>
      </c>
      <c r="AG264" s="16">
        <f t="shared" si="74"/>
        <v>1.0494000000000001</v>
      </c>
      <c r="AH264" s="16" t="str">
        <f t="shared" si="75"/>
        <v>—</v>
      </c>
      <c r="AI264" s="16">
        <f t="shared" si="76"/>
        <v>1.0066999999999999</v>
      </c>
      <c r="AJ264" s="16">
        <f t="shared" si="77"/>
        <v>1.0009999999999999</v>
      </c>
      <c r="AK264" s="16">
        <f t="shared" si="78"/>
        <v>0.96160000000000001</v>
      </c>
      <c r="AL264" s="16" t="str">
        <f t="shared" si="79"/>
        <v>2B</v>
      </c>
      <c r="AM264" s="16">
        <f t="shared" si="80"/>
        <v>0.97199999999999998</v>
      </c>
      <c r="AN264" s="16">
        <f t="shared" si="81"/>
        <v>0.99</v>
      </c>
      <c r="AO264" s="16">
        <f t="shared" si="82"/>
        <v>1.0084</v>
      </c>
      <c r="AP264" s="16">
        <f t="shared" si="83"/>
        <v>1.0158</v>
      </c>
      <c r="AQ264" s="16">
        <f t="shared" si="84"/>
        <v>1.0625</v>
      </c>
      <c r="AV264" s="17"/>
      <c r="AW264" s="77"/>
    </row>
    <row r="265" spans="3:49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5"/>
        <v>0</v>
      </c>
      <c r="U265" s="16">
        <f t="shared" si="85"/>
        <v>0</v>
      </c>
      <c r="W265" s="16" t="str">
        <f t="shared" si="69"/>
        <v>1 1⁄16–12</v>
      </c>
      <c r="X265" s="16" t="str">
        <f>VLOOKUP(LEFT(Table6914[[#This Row],[Column1]],FIND("–",Table6914[[#This Row],[Column1]])-1),Lookups[],2,0)</f>
        <v>1 1/16</v>
      </c>
      <c r="Y265" s="16" t="str">
        <f>RIGHT(Table6914[[#This Row],[Column1]],LEN(Table6914[[#This Row],[Column1]])-FIND("–",Table6914[[#This Row],[Column1]]))</f>
        <v>12</v>
      </c>
      <c r="Z265" s="78">
        <f>VLOOKUP(LEFT(Table6914[[#This Row],[Column1]],FIND("–",Table6914[[#This Row],[Column1]])-1),Lookups[],4,0)</f>
        <v>1.0625</v>
      </c>
      <c r="AA265" s="16" t="str">
        <f t="shared" si="70"/>
        <v>UN</v>
      </c>
      <c r="AB265" s="16" t="str">
        <f t="shared" si="71"/>
        <v>3A</v>
      </c>
      <c r="AC265" s="16" t="str">
        <f>CONCATENATE(Table6914[[#This Row],[Fraction]],"-",Table6914[[#This Row],[Pitch]]," ",Table6914[[#This Row],[Series]]," ",Table6914[[#This Row],[ClassA]])</f>
        <v>1 1/16-12 UN 3A</v>
      </c>
      <c r="AD265" s="16" t="str">
        <f>CONCATENATE(TEXT(Table6914[[#This Row],[Decimal]],".000"),"-",Table6914[[#This Row],[Pitch]]," ",Table6914[[#This Row],[Series]]," ",Table6914[[#This Row],[ClassA]])</f>
        <v>1.063-12 UN 3A</v>
      </c>
      <c r="AE265" s="16">
        <f t="shared" si="72"/>
        <v>0</v>
      </c>
      <c r="AF265" s="16">
        <f t="shared" si="73"/>
        <v>1.0625</v>
      </c>
      <c r="AG265" s="16">
        <f t="shared" si="74"/>
        <v>1.0510999999999999</v>
      </c>
      <c r="AH265" s="16" t="str">
        <f t="shared" si="75"/>
        <v>—</v>
      </c>
      <c r="AI265" s="16">
        <f t="shared" si="76"/>
        <v>1.0084</v>
      </c>
      <c r="AJ265" s="16">
        <f t="shared" si="77"/>
        <v>1.0042</v>
      </c>
      <c r="AK265" s="16">
        <f t="shared" si="78"/>
        <v>0.96330000000000005</v>
      </c>
      <c r="AL265" s="16" t="str">
        <f t="shared" si="79"/>
        <v>3B</v>
      </c>
      <c r="AM265" s="16">
        <f t="shared" si="80"/>
        <v>0.97199999999999998</v>
      </c>
      <c r="AN265" s="16">
        <f t="shared" si="81"/>
        <v>0.98229999999999995</v>
      </c>
      <c r="AO265" s="16">
        <f t="shared" si="82"/>
        <v>1.0084</v>
      </c>
      <c r="AP265" s="16">
        <f t="shared" si="83"/>
        <v>1.0139</v>
      </c>
      <c r="AQ265" s="16">
        <f t="shared" si="84"/>
        <v>1.0625</v>
      </c>
      <c r="AV265" s="17"/>
      <c r="AW265" s="77"/>
    </row>
    <row r="266" spans="3:49" x14ac:dyDescent="0.25">
      <c r="C266" s="16" t="s">
        <v>1869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5"/>
        <v>1 1⁄16–16</v>
      </c>
      <c r="U266" s="16" t="str">
        <f t="shared" si="85"/>
        <v>UN</v>
      </c>
      <c r="W266" s="16" t="str">
        <f t="shared" si="69"/>
        <v>1 1⁄16–16</v>
      </c>
      <c r="X266" s="16" t="str">
        <f>VLOOKUP(LEFT(Table6914[[#This Row],[Column1]],FIND("–",Table6914[[#This Row],[Column1]])-1),Lookups[],2,0)</f>
        <v>1 1/16</v>
      </c>
      <c r="Y266" s="16" t="str">
        <f>RIGHT(Table6914[[#This Row],[Column1]],LEN(Table6914[[#This Row],[Column1]])-FIND("–",Table6914[[#This Row],[Column1]]))</f>
        <v>16</v>
      </c>
      <c r="Z266" s="78">
        <f>VLOOKUP(LEFT(Table6914[[#This Row],[Column1]],FIND("–",Table6914[[#This Row],[Column1]])-1),Lookups[],4,0)</f>
        <v>1.0625</v>
      </c>
      <c r="AA266" s="16" t="str">
        <f t="shared" si="70"/>
        <v>UN</v>
      </c>
      <c r="AB266" s="16" t="str">
        <f t="shared" si="71"/>
        <v>2A</v>
      </c>
      <c r="AC266" s="16" t="str">
        <f>CONCATENATE(Table6914[[#This Row],[Fraction]],"-",Table6914[[#This Row],[Pitch]]," ",Table6914[[#This Row],[Series]]," ",Table6914[[#This Row],[ClassA]])</f>
        <v>1 1/16-16 UN 2A</v>
      </c>
      <c r="AD266" s="16" t="str">
        <f>CONCATENATE(TEXT(Table6914[[#This Row],[Decimal]],".000"),"-",Table6914[[#This Row],[Pitch]]," ",Table6914[[#This Row],[Series]]," ",Table6914[[#This Row],[ClassA]])</f>
        <v>1.063-16 UN 2A</v>
      </c>
      <c r="AE266" s="16">
        <f t="shared" si="72"/>
        <v>1.5E-3</v>
      </c>
      <c r="AF266" s="16">
        <f t="shared" si="73"/>
        <v>1.0609999999999999</v>
      </c>
      <c r="AG266" s="16">
        <f t="shared" si="74"/>
        <v>1.0516000000000001</v>
      </c>
      <c r="AH266" s="16" t="str">
        <f t="shared" si="75"/>
        <v>—</v>
      </c>
      <c r="AI266" s="16">
        <f t="shared" si="76"/>
        <v>1.0204</v>
      </c>
      <c r="AJ266" s="16">
        <f t="shared" si="77"/>
        <v>1.0154000000000001</v>
      </c>
      <c r="AK266" s="16">
        <f t="shared" si="78"/>
        <v>0.98650000000000004</v>
      </c>
      <c r="AL266" s="16" t="str">
        <f t="shared" si="79"/>
        <v>2B</v>
      </c>
      <c r="AM266" s="16">
        <f t="shared" si="80"/>
        <v>0.995</v>
      </c>
      <c r="AN266" s="16">
        <f t="shared" si="81"/>
        <v>1.0089999999999999</v>
      </c>
      <c r="AO266" s="16">
        <f t="shared" si="82"/>
        <v>1.0219</v>
      </c>
      <c r="AP266" s="16">
        <f t="shared" si="83"/>
        <v>1.0284</v>
      </c>
      <c r="AQ266" s="16">
        <f t="shared" si="84"/>
        <v>1.0625</v>
      </c>
      <c r="AV266" s="17"/>
      <c r="AW266" s="77"/>
    </row>
    <row r="267" spans="3:49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5"/>
        <v>0</v>
      </c>
      <c r="U267" s="16">
        <f t="shared" si="85"/>
        <v>0</v>
      </c>
      <c r="W267" s="16" t="str">
        <f t="shared" si="69"/>
        <v>1 1⁄16–16</v>
      </c>
      <c r="X267" s="16" t="str">
        <f>VLOOKUP(LEFT(Table6914[[#This Row],[Column1]],FIND("–",Table6914[[#This Row],[Column1]])-1),Lookups[],2,0)</f>
        <v>1 1/16</v>
      </c>
      <c r="Y267" s="16" t="str">
        <f>RIGHT(Table6914[[#This Row],[Column1]],LEN(Table6914[[#This Row],[Column1]])-FIND("–",Table6914[[#This Row],[Column1]]))</f>
        <v>16</v>
      </c>
      <c r="Z267" s="78">
        <f>VLOOKUP(LEFT(Table6914[[#This Row],[Column1]],FIND("–",Table6914[[#This Row],[Column1]])-1),Lookups[],4,0)</f>
        <v>1.0625</v>
      </c>
      <c r="AA267" s="16" t="str">
        <f t="shared" si="70"/>
        <v>UN</v>
      </c>
      <c r="AB267" s="16" t="str">
        <f t="shared" si="71"/>
        <v>3A</v>
      </c>
      <c r="AC267" s="16" t="str">
        <f>CONCATENATE(Table6914[[#This Row],[Fraction]],"-",Table6914[[#This Row],[Pitch]]," ",Table6914[[#This Row],[Series]]," ",Table6914[[#This Row],[ClassA]])</f>
        <v>1 1/16-16 UN 3A</v>
      </c>
      <c r="AD267" s="16" t="str">
        <f>CONCATENATE(TEXT(Table6914[[#This Row],[Decimal]],".000"),"-",Table6914[[#This Row],[Pitch]]," ",Table6914[[#This Row],[Series]]," ",Table6914[[#This Row],[ClassA]])</f>
        <v>1.063-16 UN 3A</v>
      </c>
      <c r="AE267" s="16">
        <f t="shared" si="72"/>
        <v>0</v>
      </c>
      <c r="AF267" s="16">
        <f t="shared" si="73"/>
        <v>1.0625</v>
      </c>
      <c r="AG267" s="16">
        <f t="shared" si="74"/>
        <v>1.0530999999999999</v>
      </c>
      <c r="AH267" s="16" t="str">
        <f t="shared" si="75"/>
        <v>—</v>
      </c>
      <c r="AI267" s="16">
        <f t="shared" si="76"/>
        <v>1.0219</v>
      </c>
      <c r="AJ267" s="16">
        <f t="shared" si="77"/>
        <v>1.0182</v>
      </c>
      <c r="AK267" s="16">
        <f t="shared" si="78"/>
        <v>0.98799999999999999</v>
      </c>
      <c r="AL267" s="16" t="str">
        <f t="shared" si="79"/>
        <v>3B</v>
      </c>
      <c r="AM267" s="16">
        <f t="shared" si="80"/>
        <v>0.995</v>
      </c>
      <c r="AN267" s="16">
        <f t="shared" si="81"/>
        <v>1.0033000000000001</v>
      </c>
      <c r="AO267" s="16">
        <f t="shared" si="82"/>
        <v>1.0219</v>
      </c>
      <c r="AP267" s="16">
        <f t="shared" si="83"/>
        <v>1.0267999999999999</v>
      </c>
      <c r="AQ267" s="16">
        <f t="shared" si="84"/>
        <v>1.0625</v>
      </c>
      <c r="AV267" s="17"/>
      <c r="AW267" s="77"/>
    </row>
    <row r="268" spans="3:49" x14ac:dyDescent="0.25">
      <c r="C268" s="16" t="s">
        <v>1870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5"/>
        <v>1 1⁄16–18</v>
      </c>
      <c r="U268" s="16" t="str">
        <f t="shared" si="85"/>
        <v>UNEF</v>
      </c>
      <c r="W268" s="16" t="str">
        <f t="shared" si="69"/>
        <v>1 1⁄16–18</v>
      </c>
      <c r="X268" s="16" t="str">
        <f>VLOOKUP(LEFT(Table6914[[#This Row],[Column1]],FIND("–",Table6914[[#This Row],[Column1]])-1),Lookups[],2,0)</f>
        <v>1 1/16</v>
      </c>
      <c r="Y268" s="16" t="str">
        <f>RIGHT(Table6914[[#This Row],[Column1]],LEN(Table6914[[#This Row],[Column1]])-FIND("–",Table6914[[#This Row],[Column1]]))</f>
        <v>18</v>
      </c>
      <c r="Z268" s="78">
        <f>VLOOKUP(LEFT(Table6914[[#This Row],[Column1]],FIND("–",Table6914[[#This Row],[Column1]])-1),Lookups[],4,0)</f>
        <v>1.0625</v>
      </c>
      <c r="AA268" s="16" t="str">
        <f t="shared" si="70"/>
        <v>UNEF</v>
      </c>
      <c r="AB268" s="16" t="str">
        <f t="shared" si="71"/>
        <v>2A</v>
      </c>
      <c r="AC268" s="16" t="str">
        <f>CONCATENATE(Table6914[[#This Row],[Fraction]],"-",Table6914[[#This Row],[Pitch]]," ",Table6914[[#This Row],[Series]]," ",Table6914[[#This Row],[ClassA]])</f>
        <v>1 1/16-18 UNEF 2A</v>
      </c>
      <c r="AD268" s="16" t="str">
        <f>CONCATENATE(TEXT(Table6914[[#This Row],[Decimal]],".000"),"-",Table6914[[#This Row],[Pitch]]," ",Table6914[[#This Row],[Series]]," ",Table6914[[#This Row],[ClassA]])</f>
        <v>1.063-18 UNEF 2A</v>
      </c>
      <c r="AE268" s="16">
        <f t="shared" si="72"/>
        <v>1.4E-3</v>
      </c>
      <c r="AF268" s="16">
        <f t="shared" si="73"/>
        <v>1.0610999999999999</v>
      </c>
      <c r="AG268" s="16">
        <f t="shared" si="74"/>
        <v>1.0524</v>
      </c>
      <c r="AH268" s="16" t="str">
        <f t="shared" si="75"/>
        <v>—</v>
      </c>
      <c r="AI268" s="16">
        <f t="shared" si="76"/>
        <v>1.0249999999999999</v>
      </c>
      <c r="AJ268" s="16">
        <f t="shared" si="77"/>
        <v>1.0203</v>
      </c>
      <c r="AK268" s="16">
        <f t="shared" si="78"/>
        <v>0.995</v>
      </c>
      <c r="AL268" s="16" t="str">
        <f t="shared" si="79"/>
        <v>2B</v>
      </c>
      <c r="AM268" s="16">
        <f t="shared" si="80"/>
        <v>1.002</v>
      </c>
      <c r="AN268" s="16">
        <f t="shared" si="81"/>
        <v>1.0149999999999999</v>
      </c>
      <c r="AO268" s="16">
        <f t="shared" si="82"/>
        <v>1.0264</v>
      </c>
      <c r="AP268" s="16">
        <f t="shared" si="83"/>
        <v>1.0326</v>
      </c>
      <c r="AQ268" s="16">
        <f t="shared" si="84"/>
        <v>1.0625</v>
      </c>
      <c r="AV268" s="17"/>
      <c r="AW268" s="77"/>
    </row>
    <row r="269" spans="3:49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5"/>
        <v>0</v>
      </c>
      <c r="U269" s="16">
        <f t="shared" si="85"/>
        <v>0</v>
      </c>
      <c r="W269" s="16" t="str">
        <f t="shared" si="69"/>
        <v>1 1⁄16–18</v>
      </c>
      <c r="X269" s="16" t="str">
        <f>VLOOKUP(LEFT(Table6914[[#This Row],[Column1]],FIND("–",Table6914[[#This Row],[Column1]])-1),Lookups[],2,0)</f>
        <v>1 1/16</v>
      </c>
      <c r="Y269" s="16" t="str">
        <f>RIGHT(Table6914[[#This Row],[Column1]],LEN(Table6914[[#This Row],[Column1]])-FIND("–",Table6914[[#This Row],[Column1]]))</f>
        <v>18</v>
      </c>
      <c r="Z269" s="78">
        <f>VLOOKUP(LEFT(Table6914[[#This Row],[Column1]],FIND("–",Table6914[[#This Row],[Column1]])-1),Lookups[],4,0)</f>
        <v>1.0625</v>
      </c>
      <c r="AA269" s="16" t="str">
        <f t="shared" si="70"/>
        <v>UNEF</v>
      </c>
      <c r="AB269" s="16" t="str">
        <f t="shared" si="71"/>
        <v>3A</v>
      </c>
      <c r="AC269" s="16" t="str">
        <f>CONCATENATE(Table6914[[#This Row],[Fraction]],"-",Table6914[[#This Row],[Pitch]]," ",Table6914[[#This Row],[Series]]," ",Table6914[[#This Row],[ClassA]])</f>
        <v>1 1/16-18 UNEF 3A</v>
      </c>
      <c r="AD269" s="16" t="str">
        <f>CONCATENATE(TEXT(Table6914[[#This Row],[Decimal]],".000"),"-",Table6914[[#This Row],[Pitch]]," ",Table6914[[#This Row],[Series]]," ",Table6914[[#This Row],[ClassA]])</f>
        <v>1.063-18 UNEF 3A</v>
      </c>
      <c r="AE269" s="16">
        <f t="shared" si="72"/>
        <v>0</v>
      </c>
      <c r="AF269" s="16">
        <f t="shared" si="73"/>
        <v>1.0625</v>
      </c>
      <c r="AG269" s="16">
        <f t="shared" si="74"/>
        <v>1.0538000000000001</v>
      </c>
      <c r="AH269" s="16" t="str">
        <f t="shared" si="75"/>
        <v>—</v>
      </c>
      <c r="AI269" s="16">
        <f t="shared" si="76"/>
        <v>1.0264</v>
      </c>
      <c r="AJ269" s="16">
        <f t="shared" si="77"/>
        <v>1.0227999999999999</v>
      </c>
      <c r="AK269" s="16">
        <f t="shared" si="78"/>
        <v>0.99639999999999995</v>
      </c>
      <c r="AL269" s="16" t="str">
        <f t="shared" si="79"/>
        <v>3B</v>
      </c>
      <c r="AM269" s="16">
        <f t="shared" si="80"/>
        <v>1.002</v>
      </c>
      <c r="AN269" s="16">
        <f t="shared" si="81"/>
        <v>1.0105</v>
      </c>
      <c r="AO269" s="16">
        <f t="shared" si="82"/>
        <v>1.0264</v>
      </c>
      <c r="AP269" s="16">
        <f t="shared" si="83"/>
        <v>1.0309999999999999</v>
      </c>
      <c r="AQ269" s="16">
        <f t="shared" si="84"/>
        <v>1.0625</v>
      </c>
      <c r="AV269" s="17"/>
      <c r="AW269" s="77"/>
    </row>
    <row r="270" spans="3:49" x14ac:dyDescent="0.25">
      <c r="C270" s="16" t="s">
        <v>1871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5"/>
        <v>1 1⁄16–20</v>
      </c>
      <c r="U270" s="16" t="str">
        <f t="shared" si="85"/>
        <v>UN</v>
      </c>
      <c r="W270" s="16" t="str">
        <f t="shared" si="69"/>
        <v>1 1⁄16–20</v>
      </c>
      <c r="X270" s="16" t="str">
        <f>VLOOKUP(LEFT(Table6914[[#This Row],[Column1]],FIND("–",Table6914[[#This Row],[Column1]])-1),Lookups[],2,0)</f>
        <v>1 1/16</v>
      </c>
      <c r="Y270" s="16" t="str">
        <f>RIGHT(Table6914[[#This Row],[Column1]],LEN(Table6914[[#This Row],[Column1]])-FIND("–",Table6914[[#This Row],[Column1]]))</f>
        <v>20</v>
      </c>
      <c r="Z270" s="78">
        <f>VLOOKUP(LEFT(Table6914[[#This Row],[Column1]],FIND("–",Table6914[[#This Row],[Column1]])-1),Lookups[],4,0)</f>
        <v>1.0625</v>
      </c>
      <c r="AA270" s="16" t="str">
        <f t="shared" si="70"/>
        <v>UN</v>
      </c>
      <c r="AB270" s="16" t="str">
        <f t="shared" si="71"/>
        <v>2A</v>
      </c>
      <c r="AC270" s="16" t="str">
        <f>CONCATENATE(Table6914[[#This Row],[Fraction]],"-",Table6914[[#This Row],[Pitch]]," ",Table6914[[#This Row],[Series]]," ",Table6914[[#This Row],[ClassA]])</f>
        <v>1 1/16-20 UN 2A</v>
      </c>
      <c r="AD270" s="16" t="str">
        <f>CONCATENATE(TEXT(Table6914[[#This Row],[Decimal]],".000"),"-",Table6914[[#This Row],[Pitch]]," ",Table6914[[#This Row],[Series]]," ",Table6914[[#This Row],[ClassA]])</f>
        <v>1.063-20 UN 2A</v>
      </c>
      <c r="AE270" s="16">
        <f t="shared" si="72"/>
        <v>1.4E-3</v>
      </c>
      <c r="AF270" s="16">
        <f t="shared" si="73"/>
        <v>1.0610999999999999</v>
      </c>
      <c r="AG270" s="16">
        <f t="shared" si="74"/>
        <v>1.0529999999999999</v>
      </c>
      <c r="AH270" s="16" t="str">
        <f t="shared" si="75"/>
        <v>—</v>
      </c>
      <c r="AI270" s="16">
        <f t="shared" si="76"/>
        <v>1.0286</v>
      </c>
      <c r="AJ270" s="16">
        <f t="shared" si="77"/>
        <v>1.0241</v>
      </c>
      <c r="AK270" s="16">
        <f t="shared" si="78"/>
        <v>1.0016</v>
      </c>
      <c r="AL270" s="16" t="str">
        <f t="shared" si="79"/>
        <v>2B</v>
      </c>
      <c r="AM270" s="16">
        <f t="shared" si="80"/>
        <v>1.008</v>
      </c>
      <c r="AN270" s="16">
        <f t="shared" si="81"/>
        <v>1.02</v>
      </c>
      <c r="AO270" s="16">
        <f t="shared" si="82"/>
        <v>1.03</v>
      </c>
      <c r="AP270" s="16">
        <f t="shared" si="83"/>
        <v>1.0359</v>
      </c>
      <c r="AQ270" s="16">
        <f t="shared" si="84"/>
        <v>1.0625</v>
      </c>
      <c r="AV270" s="17"/>
      <c r="AW270" s="77"/>
    </row>
    <row r="271" spans="3:49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5"/>
        <v>0</v>
      </c>
      <c r="U271" s="16">
        <f t="shared" si="85"/>
        <v>0</v>
      </c>
      <c r="W271" s="16" t="str">
        <f t="shared" si="69"/>
        <v>1 1⁄16–20</v>
      </c>
      <c r="X271" s="16" t="str">
        <f>VLOOKUP(LEFT(Table6914[[#This Row],[Column1]],FIND("–",Table6914[[#This Row],[Column1]])-1),Lookups[],2,0)</f>
        <v>1 1/16</v>
      </c>
      <c r="Y271" s="16" t="str">
        <f>RIGHT(Table6914[[#This Row],[Column1]],LEN(Table6914[[#This Row],[Column1]])-FIND("–",Table6914[[#This Row],[Column1]]))</f>
        <v>20</v>
      </c>
      <c r="Z271" s="78">
        <f>VLOOKUP(LEFT(Table6914[[#This Row],[Column1]],FIND("–",Table6914[[#This Row],[Column1]])-1),Lookups[],4,0)</f>
        <v>1.0625</v>
      </c>
      <c r="AA271" s="16" t="str">
        <f t="shared" si="70"/>
        <v>UN</v>
      </c>
      <c r="AB271" s="16" t="str">
        <f t="shared" si="71"/>
        <v>3A</v>
      </c>
      <c r="AC271" s="16" t="str">
        <f>CONCATENATE(Table6914[[#This Row],[Fraction]],"-",Table6914[[#This Row],[Pitch]]," ",Table6914[[#This Row],[Series]]," ",Table6914[[#This Row],[ClassA]])</f>
        <v>1 1/16-20 UN 3A</v>
      </c>
      <c r="AD271" s="16" t="str">
        <f>CONCATENATE(TEXT(Table6914[[#This Row],[Decimal]],".000"),"-",Table6914[[#This Row],[Pitch]]," ",Table6914[[#This Row],[Series]]," ",Table6914[[#This Row],[ClassA]])</f>
        <v>1.063-20 UN 3A</v>
      </c>
      <c r="AE271" s="16">
        <f t="shared" si="72"/>
        <v>0</v>
      </c>
      <c r="AF271" s="16">
        <f t="shared" si="73"/>
        <v>1.0625</v>
      </c>
      <c r="AG271" s="16">
        <f t="shared" si="74"/>
        <v>1.0544</v>
      </c>
      <c r="AH271" s="16" t="str">
        <f t="shared" si="75"/>
        <v>—</v>
      </c>
      <c r="AI271" s="16">
        <f t="shared" si="76"/>
        <v>1.03</v>
      </c>
      <c r="AJ271" s="16">
        <f t="shared" si="77"/>
        <v>1.0266</v>
      </c>
      <c r="AK271" s="16">
        <f t="shared" si="78"/>
        <v>1.0029999999999999</v>
      </c>
      <c r="AL271" s="16" t="str">
        <f t="shared" si="79"/>
        <v>3B</v>
      </c>
      <c r="AM271" s="16">
        <f t="shared" si="80"/>
        <v>1.008</v>
      </c>
      <c r="AN271" s="16">
        <f t="shared" si="81"/>
        <v>1.0162</v>
      </c>
      <c r="AO271" s="16">
        <f t="shared" si="82"/>
        <v>1.03</v>
      </c>
      <c r="AP271" s="16">
        <f t="shared" si="83"/>
        <v>1.0344</v>
      </c>
      <c r="AQ271" s="16">
        <f t="shared" si="84"/>
        <v>1.0625</v>
      </c>
      <c r="AV271" s="17"/>
      <c r="AW271" s="77"/>
    </row>
    <row r="272" spans="3:49" x14ac:dyDescent="0.25">
      <c r="C272" s="16" t="s">
        <v>1872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5"/>
        <v>1 1⁄16–28</v>
      </c>
      <c r="U272" s="16" t="str">
        <f t="shared" si="85"/>
        <v>UN</v>
      </c>
      <c r="W272" s="16" t="str">
        <f t="shared" si="69"/>
        <v>1 1⁄16–28</v>
      </c>
      <c r="X272" s="16" t="str">
        <f>VLOOKUP(LEFT(Table6914[[#This Row],[Column1]],FIND("–",Table6914[[#This Row],[Column1]])-1),Lookups[],2,0)</f>
        <v>1 1/16</v>
      </c>
      <c r="Y272" s="16" t="str">
        <f>RIGHT(Table6914[[#This Row],[Column1]],LEN(Table6914[[#This Row],[Column1]])-FIND("–",Table6914[[#This Row],[Column1]]))</f>
        <v>28</v>
      </c>
      <c r="Z272" s="78">
        <f>VLOOKUP(LEFT(Table6914[[#This Row],[Column1]],FIND("–",Table6914[[#This Row],[Column1]])-1),Lookups[],4,0)</f>
        <v>1.0625</v>
      </c>
      <c r="AA272" s="16" t="str">
        <f t="shared" si="70"/>
        <v>UN</v>
      </c>
      <c r="AB272" s="16" t="str">
        <f t="shared" si="71"/>
        <v>2A</v>
      </c>
      <c r="AC272" s="16" t="str">
        <f>CONCATENATE(Table6914[[#This Row],[Fraction]],"-",Table6914[[#This Row],[Pitch]]," ",Table6914[[#This Row],[Series]]," ",Table6914[[#This Row],[ClassA]])</f>
        <v>1 1/16-28 UN 2A</v>
      </c>
      <c r="AD272" s="16" t="str">
        <f>CONCATENATE(TEXT(Table6914[[#This Row],[Decimal]],".000"),"-",Table6914[[#This Row],[Pitch]]," ",Table6914[[#This Row],[Series]]," ",Table6914[[#This Row],[ClassA]])</f>
        <v>1.063-28 UN 2A</v>
      </c>
      <c r="AE272" s="16">
        <f t="shared" si="72"/>
        <v>1.1999999999999999E-3</v>
      </c>
      <c r="AF272" s="16">
        <f t="shared" si="73"/>
        <v>1.0612999999999999</v>
      </c>
      <c r="AG272" s="16">
        <f t="shared" si="74"/>
        <v>1.0548</v>
      </c>
      <c r="AH272" s="16" t="str">
        <f t="shared" si="75"/>
        <v>—</v>
      </c>
      <c r="AI272" s="16">
        <f t="shared" si="76"/>
        <v>1.0381</v>
      </c>
      <c r="AJ272" s="16">
        <f t="shared" si="77"/>
        <v>1.0341</v>
      </c>
      <c r="AK272" s="16">
        <f t="shared" si="78"/>
        <v>1.0186999999999999</v>
      </c>
      <c r="AL272" s="16" t="str">
        <f t="shared" si="79"/>
        <v>2B</v>
      </c>
      <c r="AM272" s="16">
        <f t="shared" si="80"/>
        <v>1.024</v>
      </c>
      <c r="AN272" s="16">
        <f t="shared" si="81"/>
        <v>1.032</v>
      </c>
      <c r="AO272" s="16">
        <f t="shared" si="82"/>
        <v>1.0392999999999999</v>
      </c>
      <c r="AP272" s="16">
        <f t="shared" si="83"/>
        <v>1.0445</v>
      </c>
      <c r="AQ272" s="16">
        <f t="shared" si="84"/>
        <v>1.0625</v>
      </c>
      <c r="AV272" s="17"/>
      <c r="AW272" s="77"/>
    </row>
    <row r="273" spans="3:49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5"/>
        <v>0</v>
      </c>
      <c r="U273" s="16">
        <f t="shared" si="85"/>
        <v>0</v>
      </c>
      <c r="W273" s="16" t="str">
        <f t="shared" si="69"/>
        <v>1 1⁄16–28</v>
      </c>
      <c r="X273" s="16" t="str">
        <f>VLOOKUP(LEFT(Table6914[[#This Row],[Column1]],FIND("–",Table6914[[#This Row],[Column1]])-1),Lookups[],2,0)</f>
        <v>1 1/16</v>
      </c>
      <c r="Y273" s="16" t="str">
        <f>RIGHT(Table6914[[#This Row],[Column1]],LEN(Table6914[[#This Row],[Column1]])-FIND("–",Table6914[[#This Row],[Column1]]))</f>
        <v>28</v>
      </c>
      <c r="Z273" s="78">
        <f>VLOOKUP(LEFT(Table6914[[#This Row],[Column1]],FIND("–",Table6914[[#This Row],[Column1]])-1),Lookups[],4,0)</f>
        <v>1.0625</v>
      </c>
      <c r="AA273" s="16" t="str">
        <f t="shared" si="70"/>
        <v>UN</v>
      </c>
      <c r="AB273" s="16" t="str">
        <f t="shared" si="71"/>
        <v>3A</v>
      </c>
      <c r="AC273" s="16" t="str">
        <f>CONCATENATE(Table6914[[#This Row],[Fraction]],"-",Table6914[[#This Row],[Pitch]]," ",Table6914[[#This Row],[Series]]," ",Table6914[[#This Row],[ClassA]])</f>
        <v>1 1/16-28 UN 3A</v>
      </c>
      <c r="AD273" s="16" t="str">
        <f>CONCATENATE(TEXT(Table6914[[#This Row],[Decimal]],".000"),"-",Table6914[[#This Row],[Pitch]]," ",Table6914[[#This Row],[Series]]," ",Table6914[[#This Row],[ClassA]])</f>
        <v>1.063-28 UN 3A</v>
      </c>
      <c r="AE273" s="16">
        <f t="shared" si="72"/>
        <v>0</v>
      </c>
      <c r="AF273" s="16">
        <f t="shared" si="73"/>
        <v>1.0625</v>
      </c>
      <c r="AG273" s="16">
        <f t="shared" si="74"/>
        <v>1.056</v>
      </c>
      <c r="AH273" s="16" t="str">
        <f t="shared" si="75"/>
        <v>—</v>
      </c>
      <c r="AI273" s="16">
        <f t="shared" si="76"/>
        <v>1.0392999999999999</v>
      </c>
      <c r="AJ273" s="16">
        <f t="shared" si="77"/>
        <v>1.0363</v>
      </c>
      <c r="AK273" s="16">
        <f t="shared" si="78"/>
        <v>1.0199</v>
      </c>
      <c r="AL273" s="16" t="str">
        <f t="shared" si="79"/>
        <v>3B</v>
      </c>
      <c r="AM273" s="16">
        <f t="shared" si="80"/>
        <v>1.024</v>
      </c>
      <c r="AN273" s="16">
        <f t="shared" si="81"/>
        <v>1.0301</v>
      </c>
      <c r="AO273" s="16">
        <f t="shared" si="82"/>
        <v>1.0392999999999999</v>
      </c>
      <c r="AP273" s="16">
        <f t="shared" si="83"/>
        <v>1.0431999999999999</v>
      </c>
      <c r="AQ273" s="16">
        <f t="shared" si="84"/>
        <v>1.0625</v>
      </c>
      <c r="AV273" s="17"/>
      <c r="AW273" s="77"/>
    </row>
    <row r="274" spans="3:49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5"/>
        <v>11⁄8–7</v>
      </c>
      <c r="U274" s="16" t="str">
        <f t="shared" si="85"/>
        <v>UNC</v>
      </c>
      <c r="W274" s="16" t="str">
        <f t="shared" si="69"/>
        <v>11⁄8–7</v>
      </c>
      <c r="X274" s="16" t="str">
        <f>VLOOKUP(LEFT(Table6914[[#This Row],[Column1]],FIND("–",Table6914[[#This Row],[Column1]])-1),Lookups[],2,0)</f>
        <v>1 1/8</v>
      </c>
      <c r="Y274" s="16" t="str">
        <f>RIGHT(Table6914[[#This Row],[Column1]],LEN(Table6914[[#This Row],[Column1]])-FIND("–",Table6914[[#This Row],[Column1]]))</f>
        <v>7</v>
      </c>
      <c r="Z274" s="78">
        <f>VLOOKUP(LEFT(Table6914[[#This Row],[Column1]],FIND("–",Table6914[[#This Row],[Column1]])-1),Lookups[],4,0)</f>
        <v>1.125</v>
      </c>
      <c r="AA274" s="16" t="str">
        <f t="shared" si="70"/>
        <v>UNC</v>
      </c>
      <c r="AB274" s="16" t="str">
        <f t="shared" si="71"/>
        <v>1A</v>
      </c>
      <c r="AC274" s="16" t="str">
        <f>CONCATENATE(Table6914[[#This Row],[Fraction]],"-",Table6914[[#This Row],[Pitch]]," ",Table6914[[#This Row],[Series]]," ",Table6914[[#This Row],[ClassA]])</f>
        <v>1 1/8-7 UNC 1A</v>
      </c>
      <c r="AD274" s="16" t="str">
        <f>CONCATENATE(TEXT(Table6914[[#This Row],[Decimal]],".000"),"-",Table6914[[#This Row],[Pitch]]," ",Table6914[[#This Row],[Series]]," ",Table6914[[#This Row],[ClassA]])</f>
        <v>1.125-7 UNC 1A</v>
      </c>
      <c r="AE274" s="16">
        <f t="shared" si="72"/>
        <v>2.2000000000000001E-3</v>
      </c>
      <c r="AF274" s="16">
        <f t="shared" si="73"/>
        <v>1.1228</v>
      </c>
      <c r="AG274" s="16">
        <f t="shared" si="74"/>
        <v>1.0982000000000001</v>
      </c>
      <c r="AH274" s="16" t="str">
        <f t="shared" si="75"/>
        <v>—</v>
      </c>
      <c r="AI274" s="16">
        <f t="shared" si="76"/>
        <v>1.03</v>
      </c>
      <c r="AJ274" s="16">
        <f t="shared" si="77"/>
        <v>1.0190999999999999</v>
      </c>
      <c r="AK274" s="16">
        <f t="shared" si="78"/>
        <v>0.95269999999999999</v>
      </c>
      <c r="AL274" s="16" t="str">
        <f t="shared" si="79"/>
        <v>1B</v>
      </c>
      <c r="AM274" s="16">
        <f t="shared" si="80"/>
        <v>0.97</v>
      </c>
      <c r="AN274" s="16">
        <f t="shared" si="81"/>
        <v>0.998</v>
      </c>
      <c r="AO274" s="16">
        <f t="shared" si="82"/>
        <v>1.0322</v>
      </c>
      <c r="AP274" s="16">
        <f t="shared" si="83"/>
        <v>1.0463</v>
      </c>
      <c r="AQ274" s="16">
        <f t="shared" si="84"/>
        <v>1.125</v>
      </c>
      <c r="AV274" s="17"/>
      <c r="AW274" s="77"/>
    </row>
    <row r="275" spans="3:49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5"/>
        <v>0</v>
      </c>
      <c r="U275" s="16">
        <f t="shared" si="85"/>
        <v>0</v>
      </c>
      <c r="W275" s="16" t="str">
        <f t="shared" si="69"/>
        <v>11⁄8–7</v>
      </c>
      <c r="X275" s="16" t="str">
        <f>VLOOKUP(LEFT(Table6914[[#This Row],[Column1]],FIND("–",Table6914[[#This Row],[Column1]])-1),Lookups[],2,0)</f>
        <v>1 1/8</v>
      </c>
      <c r="Y275" s="16" t="str">
        <f>RIGHT(Table6914[[#This Row],[Column1]],LEN(Table6914[[#This Row],[Column1]])-FIND("–",Table6914[[#This Row],[Column1]]))</f>
        <v>7</v>
      </c>
      <c r="Z275" s="78">
        <f>VLOOKUP(LEFT(Table6914[[#This Row],[Column1]],FIND("–",Table6914[[#This Row],[Column1]])-1),Lookups[],4,0)</f>
        <v>1.125</v>
      </c>
      <c r="AA275" s="16" t="str">
        <f t="shared" si="70"/>
        <v>UNC</v>
      </c>
      <c r="AB275" s="16" t="str">
        <f t="shared" si="71"/>
        <v>2A</v>
      </c>
      <c r="AC275" s="16" t="str">
        <f>CONCATENATE(Table6914[[#This Row],[Fraction]],"-",Table6914[[#This Row],[Pitch]]," ",Table6914[[#This Row],[Series]]," ",Table6914[[#This Row],[ClassA]])</f>
        <v>1 1/8-7 UNC 2A</v>
      </c>
      <c r="AD275" s="16" t="str">
        <f>CONCATENATE(TEXT(Table6914[[#This Row],[Decimal]],".000"),"-",Table6914[[#This Row],[Pitch]]," ",Table6914[[#This Row],[Series]]," ",Table6914[[#This Row],[ClassA]])</f>
        <v>1.125-7 UNC 2A</v>
      </c>
      <c r="AE275" s="16">
        <f t="shared" si="72"/>
        <v>2.2000000000000001E-3</v>
      </c>
      <c r="AF275" s="16">
        <f t="shared" si="73"/>
        <v>1.1228</v>
      </c>
      <c r="AG275" s="16">
        <f t="shared" si="74"/>
        <v>1.1064000000000001</v>
      </c>
      <c r="AH275" s="16">
        <f t="shared" si="75"/>
        <v>1.0982000000000001</v>
      </c>
      <c r="AI275" s="16">
        <f t="shared" si="76"/>
        <v>1.03</v>
      </c>
      <c r="AJ275" s="16">
        <f t="shared" si="77"/>
        <v>1.0227999999999999</v>
      </c>
      <c r="AK275" s="16">
        <f t="shared" si="78"/>
        <v>0.95269999999999999</v>
      </c>
      <c r="AL275" s="16" t="str">
        <f t="shared" si="79"/>
        <v>2B</v>
      </c>
      <c r="AM275" s="16">
        <f t="shared" si="80"/>
        <v>0.97</v>
      </c>
      <c r="AN275" s="16">
        <f t="shared" si="81"/>
        <v>0.998</v>
      </c>
      <c r="AO275" s="16">
        <f t="shared" si="82"/>
        <v>1.0322</v>
      </c>
      <c r="AP275" s="16">
        <f t="shared" si="83"/>
        <v>1.0416000000000001</v>
      </c>
      <c r="AQ275" s="16">
        <f t="shared" si="84"/>
        <v>1.125</v>
      </c>
      <c r="AV275" s="17"/>
      <c r="AW275" s="77"/>
    </row>
    <row r="276" spans="3:49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5"/>
        <v>0</v>
      </c>
      <c r="U276" s="16">
        <f t="shared" si="85"/>
        <v>0</v>
      </c>
      <c r="W276" s="16" t="str">
        <f t="shared" si="69"/>
        <v>11⁄8–7</v>
      </c>
      <c r="X276" s="16" t="str">
        <f>VLOOKUP(LEFT(Table6914[[#This Row],[Column1]],FIND("–",Table6914[[#This Row],[Column1]])-1),Lookups[],2,0)</f>
        <v>1 1/8</v>
      </c>
      <c r="Y276" s="16" t="str">
        <f>RIGHT(Table6914[[#This Row],[Column1]],LEN(Table6914[[#This Row],[Column1]])-FIND("–",Table6914[[#This Row],[Column1]]))</f>
        <v>7</v>
      </c>
      <c r="Z276" s="78">
        <f>VLOOKUP(LEFT(Table6914[[#This Row],[Column1]],FIND("–",Table6914[[#This Row],[Column1]])-1),Lookups[],4,0)</f>
        <v>1.125</v>
      </c>
      <c r="AA276" s="16" t="str">
        <f t="shared" si="70"/>
        <v>UNC</v>
      </c>
      <c r="AB276" s="16" t="str">
        <f t="shared" si="71"/>
        <v>3A</v>
      </c>
      <c r="AC276" s="16" t="str">
        <f>CONCATENATE(Table6914[[#This Row],[Fraction]],"-",Table6914[[#This Row],[Pitch]]," ",Table6914[[#This Row],[Series]]," ",Table6914[[#This Row],[ClassA]])</f>
        <v>1 1/8-7 UNC 3A</v>
      </c>
      <c r="AD276" s="16" t="str">
        <f>CONCATENATE(TEXT(Table6914[[#This Row],[Decimal]],".000"),"-",Table6914[[#This Row],[Pitch]]," ",Table6914[[#This Row],[Series]]," ",Table6914[[#This Row],[ClassA]])</f>
        <v>1.125-7 UNC 3A</v>
      </c>
      <c r="AE276" s="16">
        <f t="shared" si="72"/>
        <v>0</v>
      </c>
      <c r="AF276" s="16">
        <f t="shared" si="73"/>
        <v>1.125</v>
      </c>
      <c r="AG276" s="16">
        <f t="shared" si="74"/>
        <v>1.1086</v>
      </c>
      <c r="AH276" s="16" t="str">
        <f t="shared" si="75"/>
        <v>—</v>
      </c>
      <c r="AI276" s="16">
        <f t="shared" si="76"/>
        <v>1.0322</v>
      </c>
      <c r="AJ276" s="16">
        <f t="shared" si="77"/>
        <v>1.0267999999999999</v>
      </c>
      <c r="AK276" s="16">
        <f t="shared" si="78"/>
        <v>0.95489999999999997</v>
      </c>
      <c r="AL276" s="16" t="str">
        <f t="shared" si="79"/>
        <v>3B</v>
      </c>
      <c r="AM276" s="16">
        <f t="shared" si="80"/>
        <v>0.97</v>
      </c>
      <c r="AN276" s="16">
        <f t="shared" si="81"/>
        <v>0.98750000000000004</v>
      </c>
      <c r="AO276" s="16">
        <f t="shared" si="82"/>
        <v>1.0322</v>
      </c>
      <c r="AP276" s="16">
        <f t="shared" si="83"/>
        <v>1.0392999999999999</v>
      </c>
      <c r="AQ276" s="16">
        <f t="shared" si="84"/>
        <v>1.125</v>
      </c>
      <c r="AV276" s="17"/>
      <c r="AW276" s="77"/>
    </row>
    <row r="277" spans="3:49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5"/>
        <v>11⁄8–8</v>
      </c>
      <c r="U277" s="16" t="str">
        <f t="shared" si="85"/>
        <v>UN</v>
      </c>
      <c r="W277" s="16" t="str">
        <f t="shared" si="69"/>
        <v>11⁄8–8</v>
      </c>
      <c r="X277" s="16" t="str">
        <f>VLOOKUP(LEFT(Table6914[[#This Row],[Column1]],FIND("–",Table6914[[#This Row],[Column1]])-1),Lookups[],2,0)</f>
        <v>1 1/8</v>
      </c>
      <c r="Y277" s="16" t="str">
        <f>RIGHT(Table6914[[#This Row],[Column1]],LEN(Table6914[[#This Row],[Column1]])-FIND("–",Table6914[[#This Row],[Column1]]))</f>
        <v>8</v>
      </c>
      <c r="Z277" s="78">
        <f>VLOOKUP(LEFT(Table6914[[#This Row],[Column1]],FIND("–",Table6914[[#This Row],[Column1]])-1),Lookups[],4,0)</f>
        <v>1.125</v>
      </c>
      <c r="AA277" s="16" t="str">
        <f t="shared" si="70"/>
        <v>UN</v>
      </c>
      <c r="AB277" s="16" t="str">
        <f t="shared" si="71"/>
        <v>2A</v>
      </c>
      <c r="AC277" s="16" t="str">
        <f>CONCATENATE(Table6914[[#This Row],[Fraction]],"-",Table6914[[#This Row],[Pitch]]," ",Table6914[[#This Row],[Series]]," ",Table6914[[#This Row],[ClassA]])</f>
        <v>1 1/8-8 UN 2A</v>
      </c>
      <c r="AD277" s="16" t="str">
        <f>CONCATENATE(TEXT(Table6914[[#This Row],[Decimal]],".000"),"-",Table6914[[#This Row],[Pitch]]," ",Table6914[[#This Row],[Series]]," ",Table6914[[#This Row],[ClassA]])</f>
        <v>1.125-8 UN 2A</v>
      </c>
      <c r="AE277" s="16">
        <f t="shared" si="72"/>
        <v>2.0999999999999999E-3</v>
      </c>
      <c r="AF277" s="16">
        <f t="shared" si="73"/>
        <v>1.1229</v>
      </c>
      <c r="AG277" s="16">
        <f t="shared" si="74"/>
        <v>1.1079000000000001</v>
      </c>
      <c r="AH277" s="16">
        <f t="shared" si="75"/>
        <v>1.1004</v>
      </c>
      <c r="AI277" s="16">
        <f t="shared" si="76"/>
        <v>1.0417000000000001</v>
      </c>
      <c r="AJ277" s="16">
        <f t="shared" si="77"/>
        <v>1.0347999999999999</v>
      </c>
      <c r="AK277" s="16">
        <f t="shared" si="78"/>
        <v>0.97409999999999997</v>
      </c>
      <c r="AL277" s="16" t="str">
        <f t="shared" si="79"/>
        <v>2B</v>
      </c>
      <c r="AM277" s="16">
        <f t="shared" si="80"/>
        <v>0.99</v>
      </c>
      <c r="AN277" s="16">
        <f t="shared" si="81"/>
        <v>1.0149999999999999</v>
      </c>
      <c r="AO277" s="16">
        <f t="shared" si="82"/>
        <v>1.0438000000000001</v>
      </c>
      <c r="AP277" s="16">
        <f t="shared" si="83"/>
        <v>1.0528</v>
      </c>
      <c r="AQ277" s="16">
        <f t="shared" si="84"/>
        <v>1.125</v>
      </c>
      <c r="AV277" s="17"/>
      <c r="AW277" s="77"/>
    </row>
    <row r="278" spans="3:49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5"/>
        <v>0</v>
      </c>
      <c r="U278" s="16">
        <f t="shared" si="85"/>
        <v>0</v>
      </c>
      <c r="W278" s="16" t="str">
        <f t="shared" si="69"/>
        <v>11⁄8–8</v>
      </c>
      <c r="X278" s="16" t="str">
        <f>VLOOKUP(LEFT(Table6914[[#This Row],[Column1]],FIND("–",Table6914[[#This Row],[Column1]])-1),Lookups[],2,0)</f>
        <v>1 1/8</v>
      </c>
      <c r="Y278" s="16" t="str">
        <f>RIGHT(Table6914[[#This Row],[Column1]],LEN(Table6914[[#This Row],[Column1]])-FIND("–",Table6914[[#This Row],[Column1]]))</f>
        <v>8</v>
      </c>
      <c r="Z278" s="78">
        <f>VLOOKUP(LEFT(Table6914[[#This Row],[Column1]],FIND("–",Table6914[[#This Row],[Column1]])-1),Lookups[],4,0)</f>
        <v>1.125</v>
      </c>
      <c r="AA278" s="16" t="str">
        <f t="shared" si="70"/>
        <v>UN</v>
      </c>
      <c r="AB278" s="16" t="str">
        <f t="shared" si="71"/>
        <v>3A</v>
      </c>
      <c r="AC278" s="16" t="str">
        <f>CONCATENATE(Table6914[[#This Row],[Fraction]],"-",Table6914[[#This Row],[Pitch]]," ",Table6914[[#This Row],[Series]]," ",Table6914[[#This Row],[ClassA]])</f>
        <v>1 1/8-8 UN 3A</v>
      </c>
      <c r="AD278" s="16" t="str">
        <f>CONCATENATE(TEXT(Table6914[[#This Row],[Decimal]],".000"),"-",Table6914[[#This Row],[Pitch]]," ",Table6914[[#This Row],[Series]]," ",Table6914[[#This Row],[ClassA]])</f>
        <v>1.125-8 UN 3A</v>
      </c>
      <c r="AE278" s="16">
        <f t="shared" si="72"/>
        <v>0</v>
      </c>
      <c r="AF278" s="16">
        <f t="shared" si="73"/>
        <v>1.125</v>
      </c>
      <c r="AG278" s="16">
        <f t="shared" si="74"/>
        <v>1.1100000000000001</v>
      </c>
      <c r="AH278" s="16" t="str">
        <f t="shared" si="75"/>
        <v>—</v>
      </c>
      <c r="AI278" s="16">
        <f t="shared" si="76"/>
        <v>1.0438000000000001</v>
      </c>
      <c r="AJ278" s="16">
        <f t="shared" si="77"/>
        <v>1.0386</v>
      </c>
      <c r="AK278" s="16">
        <f t="shared" si="78"/>
        <v>0.97619999999999996</v>
      </c>
      <c r="AL278" s="16" t="str">
        <f t="shared" si="79"/>
        <v>3B</v>
      </c>
      <c r="AM278" s="16">
        <f t="shared" si="80"/>
        <v>0.99</v>
      </c>
      <c r="AN278" s="16">
        <f t="shared" si="81"/>
        <v>1.0046999999999999</v>
      </c>
      <c r="AO278" s="16">
        <f t="shared" si="82"/>
        <v>1.0438000000000001</v>
      </c>
      <c r="AP278" s="16">
        <f t="shared" si="83"/>
        <v>1.0505</v>
      </c>
      <c r="AQ278" s="16">
        <f t="shared" si="84"/>
        <v>1.125</v>
      </c>
      <c r="AV278" s="17"/>
      <c r="AW278" s="77"/>
    </row>
    <row r="279" spans="3:49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5"/>
        <v>11⁄8–10</v>
      </c>
      <c r="U279" s="16" t="str">
        <f t="shared" si="85"/>
        <v>UNS</v>
      </c>
      <c r="W279" s="16" t="str">
        <f t="shared" si="69"/>
        <v>11⁄8–10</v>
      </c>
      <c r="X279" s="16" t="str">
        <f>VLOOKUP(LEFT(Table6914[[#This Row],[Column1]],FIND("–",Table6914[[#This Row],[Column1]])-1),Lookups[],2,0)</f>
        <v>1 1/8</v>
      </c>
      <c r="Y279" s="16" t="str">
        <f>RIGHT(Table6914[[#This Row],[Column1]],LEN(Table6914[[#This Row],[Column1]])-FIND("–",Table6914[[#This Row],[Column1]]))</f>
        <v>10</v>
      </c>
      <c r="Z279" s="78">
        <f>VLOOKUP(LEFT(Table6914[[#This Row],[Column1]],FIND("–",Table6914[[#This Row],[Column1]])-1),Lookups[],4,0)</f>
        <v>1.125</v>
      </c>
      <c r="AA279" s="16" t="str">
        <f t="shared" si="70"/>
        <v>UNS</v>
      </c>
      <c r="AB279" s="16" t="str">
        <f t="shared" si="71"/>
        <v>2A</v>
      </c>
      <c r="AC279" s="16" t="str">
        <f>CONCATENATE(Table6914[[#This Row],[Fraction]],"-",Table6914[[#This Row],[Pitch]]," ",Table6914[[#This Row],[Series]]," ",Table6914[[#This Row],[ClassA]])</f>
        <v>1 1/8-10 UNS 2A</v>
      </c>
      <c r="AD279" s="16" t="str">
        <f>CONCATENATE(TEXT(Table6914[[#This Row],[Decimal]],".000"),"-",Table6914[[#This Row],[Pitch]]," ",Table6914[[#This Row],[Series]]," ",Table6914[[#This Row],[ClassA]])</f>
        <v>1.125-10 UNS 2A</v>
      </c>
      <c r="AE279" s="16">
        <f t="shared" si="72"/>
        <v>1.8E-3</v>
      </c>
      <c r="AF279" s="16">
        <f t="shared" si="73"/>
        <v>1.1232</v>
      </c>
      <c r="AG279" s="16">
        <f t="shared" si="74"/>
        <v>1.1103000000000001</v>
      </c>
      <c r="AH279" s="16" t="str">
        <f t="shared" si="75"/>
        <v>—</v>
      </c>
      <c r="AI279" s="16">
        <f t="shared" si="76"/>
        <v>1.0582</v>
      </c>
      <c r="AJ279" s="16">
        <f t="shared" si="77"/>
        <v>1.052</v>
      </c>
      <c r="AK279" s="16">
        <f t="shared" si="78"/>
        <v>1.0042</v>
      </c>
      <c r="AL279" s="16" t="str">
        <f t="shared" si="79"/>
        <v>2B</v>
      </c>
      <c r="AM279" s="16">
        <f t="shared" si="80"/>
        <v>1.0169999999999999</v>
      </c>
      <c r="AN279" s="16">
        <f t="shared" si="81"/>
        <v>1.038</v>
      </c>
      <c r="AO279" s="16">
        <f t="shared" si="82"/>
        <v>1.06</v>
      </c>
      <c r="AP279" s="16">
        <f t="shared" si="83"/>
        <v>1.0680000000000001</v>
      </c>
      <c r="AQ279" s="16">
        <f t="shared" si="84"/>
        <v>1.125</v>
      </c>
      <c r="AV279" s="17"/>
      <c r="AW279" s="77"/>
    </row>
    <row r="280" spans="3:49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5"/>
        <v>11⁄8–12</v>
      </c>
      <c r="U280" s="16" t="str">
        <f t="shared" si="85"/>
        <v>UNF</v>
      </c>
      <c r="W280" s="16" t="str">
        <f t="shared" si="69"/>
        <v>11⁄8–12</v>
      </c>
      <c r="X280" s="16" t="str">
        <f>VLOOKUP(LEFT(Table6914[[#This Row],[Column1]],FIND("–",Table6914[[#This Row],[Column1]])-1),Lookups[],2,0)</f>
        <v>1 1/8</v>
      </c>
      <c r="Y280" s="16" t="str">
        <f>RIGHT(Table6914[[#This Row],[Column1]],LEN(Table6914[[#This Row],[Column1]])-FIND("–",Table6914[[#This Row],[Column1]]))</f>
        <v>12</v>
      </c>
      <c r="Z280" s="78">
        <f>VLOOKUP(LEFT(Table6914[[#This Row],[Column1]],FIND("–",Table6914[[#This Row],[Column1]])-1),Lookups[],4,0)</f>
        <v>1.125</v>
      </c>
      <c r="AA280" s="16" t="str">
        <f t="shared" si="70"/>
        <v>UNF</v>
      </c>
      <c r="AB280" s="16" t="str">
        <f t="shared" si="71"/>
        <v>1A</v>
      </c>
      <c r="AC280" s="16" t="str">
        <f>CONCATENATE(Table6914[[#This Row],[Fraction]],"-",Table6914[[#This Row],[Pitch]]," ",Table6914[[#This Row],[Series]]," ",Table6914[[#This Row],[ClassA]])</f>
        <v>1 1/8-12 UNF 1A</v>
      </c>
      <c r="AD280" s="16" t="str">
        <f>CONCATENATE(TEXT(Table6914[[#This Row],[Decimal]],".000"),"-",Table6914[[#This Row],[Pitch]]," ",Table6914[[#This Row],[Series]]," ",Table6914[[#This Row],[ClassA]])</f>
        <v>1.125-12 UNF 1A</v>
      </c>
      <c r="AE280" s="16">
        <f t="shared" si="72"/>
        <v>1.8E-3</v>
      </c>
      <c r="AF280" s="16">
        <f t="shared" si="73"/>
        <v>1.1232</v>
      </c>
      <c r="AG280" s="16">
        <f t="shared" si="74"/>
        <v>1.1060000000000001</v>
      </c>
      <c r="AH280" s="16" t="str">
        <f t="shared" si="75"/>
        <v>—</v>
      </c>
      <c r="AI280" s="16">
        <f t="shared" si="76"/>
        <v>1.0690999999999999</v>
      </c>
      <c r="AJ280" s="16">
        <f t="shared" si="77"/>
        <v>1.0601</v>
      </c>
      <c r="AK280" s="16">
        <f t="shared" si="78"/>
        <v>1.024</v>
      </c>
      <c r="AL280" s="16" t="str">
        <f t="shared" si="79"/>
        <v>1B</v>
      </c>
      <c r="AM280" s="16">
        <f t="shared" si="80"/>
        <v>1.0349999999999999</v>
      </c>
      <c r="AN280" s="16">
        <f t="shared" si="81"/>
        <v>1.0529999999999999</v>
      </c>
      <c r="AO280" s="16">
        <f t="shared" si="82"/>
        <v>1.0709</v>
      </c>
      <c r="AP280" s="16">
        <f t="shared" si="83"/>
        <v>1.0826</v>
      </c>
      <c r="AQ280" s="16">
        <f t="shared" si="84"/>
        <v>1.125</v>
      </c>
      <c r="AV280" s="17"/>
      <c r="AW280" s="77"/>
    </row>
    <row r="281" spans="3:49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5"/>
        <v>0</v>
      </c>
      <c r="U281" s="16">
        <f t="shared" si="85"/>
        <v>0</v>
      </c>
      <c r="W281" s="16" t="str">
        <f t="shared" si="69"/>
        <v>11⁄8–12</v>
      </c>
      <c r="X281" s="16" t="str">
        <f>VLOOKUP(LEFT(Table6914[[#This Row],[Column1]],FIND("–",Table6914[[#This Row],[Column1]])-1),Lookups[],2,0)</f>
        <v>1 1/8</v>
      </c>
      <c r="Y281" s="16" t="str">
        <f>RIGHT(Table6914[[#This Row],[Column1]],LEN(Table6914[[#This Row],[Column1]])-FIND("–",Table6914[[#This Row],[Column1]]))</f>
        <v>12</v>
      </c>
      <c r="Z281" s="78">
        <f>VLOOKUP(LEFT(Table6914[[#This Row],[Column1]],FIND("–",Table6914[[#This Row],[Column1]])-1),Lookups[],4,0)</f>
        <v>1.125</v>
      </c>
      <c r="AA281" s="16" t="str">
        <f t="shared" si="70"/>
        <v>UNF</v>
      </c>
      <c r="AB281" s="16" t="str">
        <f t="shared" si="71"/>
        <v>2A</v>
      </c>
      <c r="AC281" s="16" t="str">
        <f>CONCATENATE(Table6914[[#This Row],[Fraction]],"-",Table6914[[#This Row],[Pitch]]," ",Table6914[[#This Row],[Series]]," ",Table6914[[#This Row],[ClassA]])</f>
        <v>1 1/8-12 UNF 2A</v>
      </c>
      <c r="AD281" s="16" t="str">
        <f>CONCATENATE(TEXT(Table6914[[#This Row],[Decimal]],".000"),"-",Table6914[[#This Row],[Pitch]]," ",Table6914[[#This Row],[Series]]," ",Table6914[[#This Row],[ClassA]])</f>
        <v>1.125-12 UNF 2A</v>
      </c>
      <c r="AE281" s="16">
        <f t="shared" si="72"/>
        <v>1.8E-3</v>
      </c>
      <c r="AF281" s="16">
        <f t="shared" si="73"/>
        <v>1.1232</v>
      </c>
      <c r="AG281" s="16">
        <f t="shared" si="74"/>
        <v>1.1117999999999999</v>
      </c>
      <c r="AH281" s="16" t="str">
        <f t="shared" si="75"/>
        <v>—</v>
      </c>
      <c r="AI281" s="16">
        <f t="shared" si="76"/>
        <v>1.0690999999999999</v>
      </c>
      <c r="AJ281" s="16">
        <f t="shared" si="77"/>
        <v>1.0630999999999999</v>
      </c>
      <c r="AK281" s="16">
        <f t="shared" si="78"/>
        <v>1.024</v>
      </c>
      <c r="AL281" s="16" t="str">
        <f t="shared" si="79"/>
        <v>2B</v>
      </c>
      <c r="AM281" s="16">
        <f t="shared" si="80"/>
        <v>1.0349999999999999</v>
      </c>
      <c r="AN281" s="16">
        <f t="shared" si="81"/>
        <v>1.0529999999999999</v>
      </c>
      <c r="AO281" s="16">
        <f t="shared" si="82"/>
        <v>1.0709</v>
      </c>
      <c r="AP281" s="16">
        <f t="shared" si="83"/>
        <v>1.0787</v>
      </c>
      <c r="AQ281" s="16">
        <f t="shared" si="84"/>
        <v>1.125</v>
      </c>
      <c r="AV281" s="17"/>
      <c r="AW281" s="77"/>
    </row>
    <row r="282" spans="3:49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5"/>
        <v>0</v>
      </c>
      <c r="U282" s="16">
        <f t="shared" si="85"/>
        <v>0</v>
      </c>
      <c r="W282" s="16" t="str">
        <f t="shared" si="69"/>
        <v>11⁄8–12</v>
      </c>
      <c r="X282" s="16" t="str">
        <f>VLOOKUP(LEFT(Table6914[[#This Row],[Column1]],FIND("–",Table6914[[#This Row],[Column1]])-1),Lookups[],2,0)</f>
        <v>1 1/8</v>
      </c>
      <c r="Y282" s="16" t="str">
        <f>RIGHT(Table6914[[#This Row],[Column1]],LEN(Table6914[[#This Row],[Column1]])-FIND("–",Table6914[[#This Row],[Column1]]))</f>
        <v>12</v>
      </c>
      <c r="Z282" s="78">
        <f>VLOOKUP(LEFT(Table6914[[#This Row],[Column1]],FIND("–",Table6914[[#This Row],[Column1]])-1),Lookups[],4,0)</f>
        <v>1.125</v>
      </c>
      <c r="AA282" s="16" t="str">
        <f t="shared" si="70"/>
        <v>UNF</v>
      </c>
      <c r="AB282" s="16" t="str">
        <f t="shared" si="71"/>
        <v>3A</v>
      </c>
      <c r="AC282" s="16" t="str">
        <f>CONCATENATE(Table6914[[#This Row],[Fraction]],"-",Table6914[[#This Row],[Pitch]]," ",Table6914[[#This Row],[Series]]," ",Table6914[[#This Row],[ClassA]])</f>
        <v>1 1/8-12 UNF 3A</v>
      </c>
      <c r="AD282" s="16" t="str">
        <f>CONCATENATE(TEXT(Table6914[[#This Row],[Decimal]],".000"),"-",Table6914[[#This Row],[Pitch]]," ",Table6914[[#This Row],[Series]]," ",Table6914[[#This Row],[ClassA]])</f>
        <v>1.125-12 UNF 3A</v>
      </c>
      <c r="AE282" s="16">
        <f t="shared" si="72"/>
        <v>0</v>
      </c>
      <c r="AF282" s="16">
        <f t="shared" si="73"/>
        <v>1.125</v>
      </c>
      <c r="AG282" s="16">
        <f t="shared" si="74"/>
        <v>1.1135999999999999</v>
      </c>
      <c r="AH282" s="16" t="str">
        <f t="shared" si="75"/>
        <v>—</v>
      </c>
      <c r="AI282" s="16">
        <f t="shared" si="76"/>
        <v>1.0709</v>
      </c>
      <c r="AJ282" s="16">
        <f t="shared" si="77"/>
        <v>1.0664</v>
      </c>
      <c r="AK282" s="16">
        <f t="shared" si="78"/>
        <v>1.0258</v>
      </c>
      <c r="AL282" s="16" t="str">
        <f t="shared" si="79"/>
        <v>3B</v>
      </c>
      <c r="AM282" s="16">
        <f t="shared" si="80"/>
        <v>1.0349999999999999</v>
      </c>
      <c r="AN282" s="16">
        <f t="shared" si="81"/>
        <v>1.0448</v>
      </c>
      <c r="AO282" s="16">
        <f t="shared" si="82"/>
        <v>1.0709</v>
      </c>
      <c r="AP282" s="16">
        <f t="shared" si="83"/>
        <v>1.0768</v>
      </c>
      <c r="AQ282" s="16">
        <f t="shared" si="84"/>
        <v>1.125</v>
      </c>
      <c r="AV282" s="17"/>
      <c r="AW282" s="77"/>
    </row>
    <row r="283" spans="3:49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si="85"/>
        <v>11⁄8–14</v>
      </c>
      <c r="U283" s="16" t="str">
        <f t="shared" si="85"/>
        <v>UNS</v>
      </c>
      <c r="W283" s="16" t="str">
        <f t="shared" si="69"/>
        <v>11⁄8–14</v>
      </c>
      <c r="X283" s="16" t="str">
        <f>VLOOKUP(LEFT(Table6914[[#This Row],[Column1]],FIND("–",Table6914[[#This Row],[Column1]])-1),Lookups[],2,0)</f>
        <v>1 1/8</v>
      </c>
      <c r="Y283" s="16" t="str">
        <f>RIGHT(Table6914[[#This Row],[Column1]],LEN(Table6914[[#This Row],[Column1]])-FIND("–",Table6914[[#This Row],[Column1]]))</f>
        <v>14</v>
      </c>
      <c r="Z283" s="78">
        <f>VLOOKUP(LEFT(Table6914[[#This Row],[Column1]],FIND("–",Table6914[[#This Row],[Column1]])-1),Lookups[],4,0)</f>
        <v>1.125</v>
      </c>
      <c r="AA283" s="16" t="str">
        <f t="shared" si="70"/>
        <v>UNS</v>
      </c>
      <c r="AB283" s="16" t="str">
        <f t="shared" si="71"/>
        <v>2A</v>
      </c>
      <c r="AC283" s="16" t="str">
        <f>CONCATENATE(Table6914[[#This Row],[Fraction]],"-",Table6914[[#This Row],[Pitch]]," ",Table6914[[#This Row],[Series]]," ",Table6914[[#This Row],[ClassA]])</f>
        <v>1 1/8-14 UNS 2A</v>
      </c>
      <c r="AD283" s="16" t="str">
        <f>CONCATENATE(TEXT(Table6914[[#This Row],[Decimal]],".000"),"-",Table6914[[#This Row],[Pitch]]," ",Table6914[[#This Row],[Series]]," ",Table6914[[#This Row],[ClassA]])</f>
        <v>1.125-14 UNS 2A</v>
      </c>
      <c r="AE283" s="16">
        <f t="shared" si="72"/>
        <v>1.6000000000000001E-3</v>
      </c>
      <c r="AF283" s="16">
        <f t="shared" si="73"/>
        <v>1.1234</v>
      </c>
      <c r="AG283" s="16">
        <f t="shared" si="74"/>
        <v>1.1131</v>
      </c>
      <c r="AH283" s="16" t="str">
        <f t="shared" si="75"/>
        <v>—</v>
      </c>
      <c r="AI283" s="16">
        <f t="shared" si="76"/>
        <v>1.077</v>
      </c>
      <c r="AJ283" s="16">
        <f t="shared" si="77"/>
        <v>1.0717000000000001</v>
      </c>
      <c r="AK283" s="16">
        <f t="shared" si="78"/>
        <v>1.0384</v>
      </c>
      <c r="AL283" s="16" t="str">
        <f t="shared" si="79"/>
        <v>2B</v>
      </c>
      <c r="AM283" s="16">
        <f t="shared" si="80"/>
        <v>1.048</v>
      </c>
      <c r="AN283" s="16">
        <f t="shared" si="81"/>
        <v>1.0640000000000001</v>
      </c>
      <c r="AO283" s="16">
        <f t="shared" si="82"/>
        <v>1.0786</v>
      </c>
      <c r="AP283" s="16">
        <f t="shared" si="83"/>
        <v>1.0854999999999999</v>
      </c>
      <c r="AQ283" s="16">
        <f t="shared" si="84"/>
        <v>1.125</v>
      </c>
      <c r="AV283" s="17"/>
      <c r="AW283" s="77"/>
    </row>
    <row r="284" spans="3:49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85"/>
        <v>11⁄8–16</v>
      </c>
      <c r="U284" s="16" t="str">
        <f t="shared" si="85"/>
        <v>UN</v>
      </c>
      <c r="W284" s="16" t="str">
        <f t="shared" si="69"/>
        <v>11⁄8–16</v>
      </c>
      <c r="X284" s="16" t="str">
        <f>VLOOKUP(LEFT(Table6914[[#This Row],[Column1]],FIND("–",Table6914[[#This Row],[Column1]])-1),Lookups[],2,0)</f>
        <v>1 1/8</v>
      </c>
      <c r="Y284" s="16" t="str">
        <f>RIGHT(Table6914[[#This Row],[Column1]],LEN(Table6914[[#This Row],[Column1]])-FIND("–",Table6914[[#This Row],[Column1]]))</f>
        <v>16</v>
      </c>
      <c r="Z284" s="78">
        <f>VLOOKUP(LEFT(Table6914[[#This Row],[Column1]],FIND("–",Table6914[[#This Row],[Column1]])-1),Lookups[],4,0)</f>
        <v>1.125</v>
      </c>
      <c r="AA284" s="16" t="str">
        <f t="shared" si="70"/>
        <v>UN</v>
      </c>
      <c r="AB284" s="16" t="str">
        <f t="shared" si="71"/>
        <v>2A</v>
      </c>
      <c r="AC284" s="16" t="str">
        <f>CONCATENATE(Table6914[[#This Row],[Fraction]],"-",Table6914[[#This Row],[Pitch]]," ",Table6914[[#This Row],[Series]]," ",Table6914[[#This Row],[ClassA]])</f>
        <v>1 1/8-16 UN 2A</v>
      </c>
      <c r="AD284" s="16" t="str">
        <f>CONCATENATE(TEXT(Table6914[[#This Row],[Decimal]],".000"),"-",Table6914[[#This Row],[Pitch]]," ",Table6914[[#This Row],[Series]]," ",Table6914[[#This Row],[ClassA]])</f>
        <v>1.125-16 UN 2A</v>
      </c>
      <c r="AE284" s="16">
        <f t="shared" si="72"/>
        <v>1.5E-3</v>
      </c>
      <c r="AF284" s="16">
        <f t="shared" si="73"/>
        <v>1.1234999999999999</v>
      </c>
      <c r="AG284" s="16">
        <f t="shared" si="74"/>
        <v>1.1141000000000001</v>
      </c>
      <c r="AH284" s="16" t="str">
        <f t="shared" si="75"/>
        <v>—</v>
      </c>
      <c r="AI284" s="16">
        <f t="shared" si="76"/>
        <v>1.0829</v>
      </c>
      <c r="AJ284" s="16">
        <f t="shared" si="77"/>
        <v>1.0779000000000001</v>
      </c>
      <c r="AK284" s="16">
        <f t="shared" si="78"/>
        <v>1.0489999999999999</v>
      </c>
      <c r="AL284" s="16" t="str">
        <f t="shared" si="79"/>
        <v>2B</v>
      </c>
      <c r="AM284" s="16">
        <f t="shared" si="80"/>
        <v>1.0569999999999999</v>
      </c>
      <c r="AN284" s="16">
        <f t="shared" si="81"/>
        <v>1.071</v>
      </c>
      <c r="AO284" s="16">
        <f t="shared" si="82"/>
        <v>1.0844</v>
      </c>
      <c r="AP284" s="16">
        <f t="shared" si="83"/>
        <v>1.0909</v>
      </c>
      <c r="AQ284" s="16">
        <f t="shared" si="84"/>
        <v>1.125</v>
      </c>
      <c r="AV284" s="17"/>
      <c r="AW284" s="77"/>
    </row>
    <row r="285" spans="3:49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85"/>
        <v>0</v>
      </c>
      <c r="U285" s="16">
        <f t="shared" si="85"/>
        <v>0</v>
      </c>
      <c r="W285" s="16" t="str">
        <f t="shared" si="69"/>
        <v>11⁄8–16</v>
      </c>
      <c r="X285" s="16" t="str">
        <f>VLOOKUP(LEFT(Table6914[[#This Row],[Column1]],FIND("–",Table6914[[#This Row],[Column1]])-1),Lookups[],2,0)</f>
        <v>1 1/8</v>
      </c>
      <c r="Y285" s="16" t="str">
        <f>RIGHT(Table6914[[#This Row],[Column1]],LEN(Table6914[[#This Row],[Column1]])-FIND("–",Table6914[[#This Row],[Column1]]))</f>
        <v>16</v>
      </c>
      <c r="Z285" s="78">
        <f>VLOOKUP(LEFT(Table6914[[#This Row],[Column1]],FIND("–",Table6914[[#This Row],[Column1]])-1),Lookups[],4,0)</f>
        <v>1.125</v>
      </c>
      <c r="AA285" s="16" t="str">
        <f t="shared" si="70"/>
        <v>UN</v>
      </c>
      <c r="AB285" s="16" t="str">
        <f t="shared" si="71"/>
        <v>3A</v>
      </c>
      <c r="AC285" s="16" t="str">
        <f>CONCATENATE(Table6914[[#This Row],[Fraction]],"-",Table6914[[#This Row],[Pitch]]," ",Table6914[[#This Row],[Series]]," ",Table6914[[#This Row],[ClassA]])</f>
        <v>1 1/8-16 UN 3A</v>
      </c>
      <c r="AD285" s="16" t="str">
        <f>CONCATENATE(TEXT(Table6914[[#This Row],[Decimal]],".000"),"-",Table6914[[#This Row],[Pitch]]," ",Table6914[[#This Row],[Series]]," ",Table6914[[#This Row],[ClassA]])</f>
        <v>1.125-16 UN 3A</v>
      </c>
      <c r="AE285" s="16">
        <f t="shared" si="72"/>
        <v>0</v>
      </c>
      <c r="AF285" s="16">
        <f t="shared" si="73"/>
        <v>1.125</v>
      </c>
      <c r="AG285" s="16">
        <f t="shared" si="74"/>
        <v>1.1155999999999999</v>
      </c>
      <c r="AH285" s="16" t="str">
        <f t="shared" si="75"/>
        <v>—</v>
      </c>
      <c r="AI285" s="16">
        <f t="shared" si="76"/>
        <v>1.0844</v>
      </c>
      <c r="AJ285" s="16">
        <f t="shared" si="77"/>
        <v>1.0807</v>
      </c>
      <c r="AK285" s="16">
        <f t="shared" si="78"/>
        <v>1.0505</v>
      </c>
      <c r="AL285" s="16" t="str">
        <f t="shared" si="79"/>
        <v>3B</v>
      </c>
      <c r="AM285" s="16">
        <f t="shared" si="80"/>
        <v>1.0569999999999999</v>
      </c>
      <c r="AN285" s="16">
        <f t="shared" si="81"/>
        <v>1.0658000000000001</v>
      </c>
      <c r="AO285" s="16">
        <f t="shared" si="82"/>
        <v>1.0844</v>
      </c>
      <c r="AP285" s="16">
        <f t="shared" si="83"/>
        <v>1.0892999999999999</v>
      </c>
      <c r="AQ285" s="16">
        <f t="shared" si="84"/>
        <v>1.125</v>
      </c>
      <c r="AV285" s="17"/>
      <c r="AW285" s="77"/>
    </row>
    <row r="286" spans="3:49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85"/>
        <v>11⁄8–18</v>
      </c>
      <c r="U286" s="16" t="str">
        <f t="shared" si="85"/>
        <v>UNEF</v>
      </c>
      <c r="W286" s="16" t="str">
        <f t="shared" si="69"/>
        <v>11⁄8–18</v>
      </c>
      <c r="X286" s="16" t="str">
        <f>VLOOKUP(LEFT(Table6914[[#This Row],[Column1]],FIND("–",Table6914[[#This Row],[Column1]])-1),Lookups[],2,0)</f>
        <v>1 1/8</v>
      </c>
      <c r="Y286" s="16" t="str">
        <f>RIGHT(Table6914[[#This Row],[Column1]],LEN(Table6914[[#This Row],[Column1]])-FIND("–",Table6914[[#This Row],[Column1]]))</f>
        <v>18</v>
      </c>
      <c r="Z286" s="78">
        <f>VLOOKUP(LEFT(Table6914[[#This Row],[Column1]],FIND("–",Table6914[[#This Row],[Column1]])-1),Lookups[],4,0)</f>
        <v>1.125</v>
      </c>
      <c r="AA286" s="16" t="str">
        <f t="shared" si="70"/>
        <v>UNEF</v>
      </c>
      <c r="AB286" s="16" t="str">
        <f t="shared" si="71"/>
        <v>2A</v>
      </c>
      <c r="AC286" s="16" t="str">
        <f>CONCATENATE(Table6914[[#This Row],[Fraction]],"-",Table6914[[#This Row],[Pitch]]," ",Table6914[[#This Row],[Series]]," ",Table6914[[#This Row],[ClassA]])</f>
        <v>1 1/8-18 UNEF 2A</v>
      </c>
      <c r="AD286" s="16" t="str">
        <f>CONCATENATE(TEXT(Table6914[[#This Row],[Decimal]],".000"),"-",Table6914[[#This Row],[Pitch]]," ",Table6914[[#This Row],[Series]]," ",Table6914[[#This Row],[ClassA]])</f>
        <v>1.125-18 UNEF 2A</v>
      </c>
      <c r="AE286" s="16">
        <f t="shared" si="72"/>
        <v>1.4E-3</v>
      </c>
      <c r="AF286" s="16">
        <f t="shared" si="73"/>
        <v>1.1235999999999999</v>
      </c>
      <c r="AG286" s="16">
        <f t="shared" si="74"/>
        <v>1.1149</v>
      </c>
      <c r="AH286" s="16" t="str">
        <f t="shared" si="75"/>
        <v>—</v>
      </c>
      <c r="AI286" s="16">
        <f t="shared" si="76"/>
        <v>1.0874999999999999</v>
      </c>
      <c r="AJ286" s="16">
        <f t="shared" si="77"/>
        <v>1.0828</v>
      </c>
      <c r="AK286" s="16">
        <f t="shared" si="78"/>
        <v>1.0575000000000001</v>
      </c>
      <c r="AL286" s="16" t="str">
        <f t="shared" si="79"/>
        <v>2B</v>
      </c>
      <c r="AM286" s="16">
        <f t="shared" si="80"/>
        <v>1.0649999999999999</v>
      </c>
      <c r="AN286" s="16">
        <f t="shared" si="81"/>
        <v>1.0780000000000001</v>
      </c>
      <c r="AO286" s="16">
        <f t="shared" si="82"/>
        <v>1.0889</v>
      </c>
      <c r="AP286" s="16">
        <f t="shared" si="83"/>
        <v>1.0951</v>
      </c>
      <c r="AQ286" s="16">
        <f t="shared" si="84"/>
        <v>1.125</v>
      </c>
      <c r="AV286" s="17"/>
      <c r="AW286" s="77"/>
    </row>
    <row r="287" spans="3:49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85"/>
        <v>0</v>
      </c>
      <c r="U287" s="16">
        <f t="shared" si="85"/>
        <v>0</v>
      </c>
      <c r="W287" s="16" t="str">
        <f t="shared" si="69"/>
        <v>11⁄8–18</v>
      </c>
      <c r="X287" s="16" t="str">
        <f>VLOOKUP(LEFT(Table6914[[#This Row],[Column1]],FIND("–",Table6914[[#This Row],[Column1]])-1),Lookups[],2,0)</f>
        <v>1 1/8</v>
      </c>
      <c r="Y287" s="16" t="str">
        <f>RIGHT(Table6914[[#This Row],[Column1]],LEN(Table6914[[#This Row],[Column1]])-FIND("–",Table6914[[#This Row],[Column1]]))</f>
        <v>18</v>
      </c>
      <c r="Z287" s="78">
        <f>VLOOKUP(LEFT(Table6914[[#This Row],[Column1]],FIND("–",Table6914[[#This Row],[Column1]])-1),Lookups[],4,0)</f>
        <v>1.125</v>
      </c>
      <c r="AA287" s="16" t="str">
        <f t="shared" si="70"/>
        <v>UNEF</v>
      </c>
      <c r="AB287" s="16" t="str">
        <f t="shared" si="71"/>
        <v>3A</v>
      </c>
      <c r="AC287" s="16" t="str">
        <f>CONCATENATE(Table6914[[#This Row],[Fraction]],"-",Table6914[[#This Row],[Pitch]]," ",Table6914[[#This Row],[Series]]," ",Table6914[[#This Row],[ClassA]])</f>
        <v>1 1/8-18 UNEF 3A</v>
      </c>
      <c r="AD287" s="16" t="str">
        <f>CONCATENATE(TEXT(Table6914[[#This Row],[Decimal]],".000"),"-",Table6914[[#This Row],[Pitch]]," ",Table6914[[#This Row],[Series]]," ",Table6914[[#This Row],[ClassA]])</f>
        <v>1.125-18 UNEF 3A</v>
      </c>
      <c r="AE287" s="16">
        <f t="shared" si="72"/>
        <v>0</v>
      </c>
      <c r="AF287" s="16">
        <f t="shared" si="73"/>
        <v>1.125</v>
      </c>
      <c r="AG287" s="16">
        <f t="shared" si="74"/>
        <v>1.1163000000000001</v>
      </c>
      <c r="AH287" s="16" t="str">
        <f t="shared" si="75"/>
        <v>—</v>
      </c>
      <c r="AI287" s="16">
        <f t="shared" si="76"/>
        <v>1.0889</v>
      </c>
      <c r="AJ287" s="16">
        <f t="shared" si="77"/>
        <v>1.0852999999999999</v>
      </c>
      <c r="AK287" s="16">
        <f t="shared" si="78"/>
        <v>1.0589</v>
      </c>
      <c r="AL287" s="16" t="str">
        <f t="shared" si="79"/>
        <v>3B</v>
      </c>
      <c r="AM287" s="16">
        <f t="shared" si="80"/>
        <v>1.0649999999999999</v>
      </c>
      <c r="AN287" s="16">
        <f t="shared" si="81"/>
        <v>1.073</v>
      </c>
      <c r="AO287" s="16">
        <f t="shared" si="82"/>
        <v>1.0889</v>
      </c>
      <c r="AP287" s="16">
        <f t="shared" si="83"/>
        <v>1.0934999999999999</v>
      </c>
      <c r="AQ287" s="16">
        <f t="shared" si="84"/>
        <v>1.125</v>
      </c>
      <c r="AV287" s="17"/>
      <c r="AW287" s="77"/>
    </row>
    <row r="288" spans="3:49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85"/>
        <v>11⁄8–20</v>
      </c>
      <c r="U288" s="16" t="str">
        <f t="shared" si="85"/>
        <v>UN</v>
      </c>
      <c r="W288" s="16" t="str">
        <f t="shared" si="69"/>
        <v>11⁄8–20</v>
      </c>
      <c r="X288" s="16" t="str">
        <f>VLOOKUP(LEFT(Table6914[[#This Row],[Column1]],FIND("–",Table6914[[#This Row],[Column1]])-1),Lookups[],2,0)</f>
        <v>1 1/8</v>
      </c>
      <c r="Y288" s="16" t="str">
        <f>RIGHT(Table6914[[#This Row],[Column1]],LEN(Table6914[[#This Row],[Column1]])-FIND("–",Table6914[[#This Row],[Column1]]))</f>
        <v>20</v>
      </c>
      <c r="Z288" s="78">
        <f>VLOOKUP(LEFT(Table6914[[#This Row],[Column1]],FIND("–",Table6914[[#This Row],[Column1]])-1),Lookups[],4,0)</f>
        <v>1.125</v>
      </c>
      <c r="AA288" s="16" t="str">
        <f t="shared" si="70"/>
        <v>UN</v>
      </c>
      <c r="AB288" s="16" t="str">
        <f t="shared" si="71"/>
        <v>2A</v>
      </c>
      <c r="AC288" s="16" t="str">
        <f>CONCATENATE(Table6914[[#This Row],[Fraction]],"-",Table6914[[#This Row],[Pitch]]," ",Table6914[[#This Row],[Series]]," ",Table6914[[#This Row],[ClassA]])</f>
        <v>1 1/8-20 UN 2A</v>
      </c>
      <c r="AD288" s="16" t="str">
        <f>CONCATENATE(TEXT(Table6914[[#This Row],[Decimal]],".000"),"-",Table6914[[#This Row],[Pitch]]," ",Table6914[[#This Row],[Series]]," ",Table6914[[#This Row],[ClassA]])</f>
        <v>1.125-20 UN 2A</v>
      </c>
      <c r="AE288" s="16">
        <f t="shared" si="72"/>
        <v>1.4E-3</v>
      </c>
      <c r="AF288" s="16">
        <f t="shared" si="73"/>
        <v>1.1235999999999999</v>
      </c>
      <c r="AG288" s="16">
        <f t="shared" si="74"/>
        <v>1.1154999999999999</v>
      </c>
      <c r="AH288" s="16" t="str">
        <f t="shared" si="75"/>
        <v>—</v>
      </c>
      <c r="AI288" s="16">
        <f t="shared" si="76"/>
        <v>1.0911</v>
      </c>
      <c r="AJ288" s="16">
        <f t="shared" si="77"/>
        <v>1.0866</v>
      </c>
      <c r="AK288" s="16">
        <f t="shared" si="78"/>
        <v>1.0641</v>
      </c>
      <c r="AL288" s="16" t="str">
        <f t="shared" si="79"/>
        <v>2B</v>
      </c>
      <c r="AM288" s="16">
        <f t="shared" si="80"/>
        <v>1.071</v>
      </c>
      <c r="AN288" s="16">
        <f t="shared" si="81"/>
        <v>1.0820000000000001</v>
      </c>
      <c r="AO288" s="16">
        <f t="shared" si="82"/>
        <v>1.0925</v>
      </c>
      <c r="AP288" s="16">
        <f t="shared" si="83"/>
        <v>1.0984</v>
      </c>
      <c r="AQ288" s="16">
        <f t="shared" si="84"/>
        <v>1.125</v>
      </c>
      <c r="AV288" s="17"/>
      <c r="AW288" s="77"/>
    </row>
    <row r="289" spans="3:49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85"/>
        <v>0</v>
      </c>
      <c r="U289" s="16">
        <f t="shared" si="85"/>
        <v>0</v>
      </c>
      <c r="W289" s="16" t="str">
        <f t="shared" si="69"/>
        <v>11⁄8–20</v>
      </c>
      <c r="X289" s="16" t="str">
        <f>VLOOKUP(LEFT(Table6914[[#This Row],[Column1]],FIND("–",Table6914[[#This Row],[Column1]])-1),Lookups[],2,0)</f>
        <v>1 1/8</v>
      </c>
      <c r="Y289" s="16" t="str">
        <f>RIGHT(Table6914[[#This Row],[Column1]],LEN(Table6914[[#This Row],[Column1]])-FIND("–",Table6914[[#This Row],[Column1]]))</f>
        <v>20</v>
      </c>
      <c r="Z289" s="78">
        <f>VLOOKUP(LEFT(Table6914[[#This Row],[Column1]],FIND("–",Table6914[[#This Row],[Column1]])-1),Lookups[],4,0)</f>
        <v>1.125</v>
      </c>
      <c r="AA289" s="16" t="str">
        <f t="shared" si="70"/>
        <v>UN</v>
      </c>
      <c r="AB289" s="16" t="str">
        <f t="shared" si="71"/>
        <v>3A</v>
      </c>
      <c r="AC289" s="16" t="str">
        <f>CONCATENATE(Table6914[[#This Row],[Fraction]],"-",Table6914[[#This Row],[Pitch]]," ",Table6914[[#This Row],[Series]]," ",Table6914[[#This Row],[ClassA]])</f>
        <v>1 1/8-20 UN 3A</v>
      </c>
      <c r="AD289" s="16" t="str">
        <f>CONCATENATE(TEXT(Table6914[[#This Row],[Decimal]],".000"),"-",Table6914[[#This Row],[Pitch]]," ",Table6914[[#This Row],[Series]]," ",Table6914[[#This Row],[ClassA]])</f>
        <v>1.125-20 UN 3A</v>
      </c>
      <c r="AE289" s="16">
        <f t="shared" si="72"/>
        <v>0</v>
      </c>
      <c r="AF289" s="16">
        <f t="shared" si="73"/>
        <v>1.125</v>
      </c>
      <c r="AG289" s="16">
        <f t="shared" si="74"/>
        <v>1.1169</v>
      </c>
      <c r="AH289" s="16" t="str">
        <f t="shared" si="75"/>
        <v>—</v>
      </c>
      <c r="AI289" s="16">
        <f t="shared" si="76"/>
        <v>1.0925</v>
      </c>
      <c r="AJ289" s="16">
        <f t="shared" si="77"/>
        <v>1.0891</v>
      </c>
      <c r="AK289" s="16">
        <f t="shared" si="78"/>
        <v>1.0654999999999999</v>
      </c>
      <c r="AL289" s="16" t="str">
        <f t="shared" si="79"/>
        <v>3B</v>
      </c>
      <c r="AM289" s="16">
        <f t="shared" si="80"/>
        <v>1.071</v>
      </c>
      <c r="AN289" s="16">
        <f t="shared" si="81"/>
        <v>1.0787</v>
      </c>
      <c r="AO289" s="16">
        <f t="shared" si="82"/>
        <v>1.0925</v>
      </c>
      <c r="AP289" s="16">
        <f t="shared" si="83"/>
        <v>1.0969</v>
      </c>
      <c r="AQ289" s="16">
        <f t="shared" si="84"/>
        <v>1.125</v>
      </c>
      <c r="AV289" s="17"/>
      <c r="AW289" s="77"/>
    </row>
    <row r="290" spans="3:49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85"/>
        <v>11⁄8–24</v>
      </c>
      <c r="U290" s="16" t="str">
        <f t="shared" si="85"/>
        <v>UNS</v>
      </c>
      <c r="W290" s="16" t="str">
        <f t="shared" si="69"/>
        <v>11⁄8–24</v>
      </c>
      <c r="X290" s="16" t="str">
        <f>VLOOKUP(LEFT(Table6914[[#This Row],[Column1]],FIND("–",Table6914[[#This Row],[Column1]])-1),Lookups[],2,0)</f>
        <v>1 1/8</v>
      </c>
      <c r="Y290" s="16" t="str">
        <f>RIGHT(Table6914[[#This Row],[Column1]],LEN(Table6914[[#This Row],[Column1]])-FIND("–",Table6914[[#This Row],[Column1]]))</f>
        <v>24</v>
      </c>
      <c r="Z290" s="78">
        <f>VLOOKUP(LEFT(Table6914[[#This Row],[Column1]],FIND("–",Table6914[[#This Row],[Column1]])-1),Lookups[],4,0)</f>
        <v>1.125</v>
      </c>
      <c r="AA290" s="16" t="str">
        <f t="shared" si="70"/>
        <v>UNS</v>
      </c>
      <c r="AB290" s="16" t="str">
        <f t="shared" si="71"/>
        <v>2A</v>
      </c>
      <c r="AC290" s="16" t="str">
        <f>CONCATENATE(Table6914[[#This Row],[Fraction]],"-",Table6914[[#This Row],[Pitch]]," ",Table6914[[#This Row],[Series]]," ",Table6914[[#This Row],[ClassA]])</f>
        <v>1 1/8-24 UNS 2A</v>
      </c>
      <c r="AD290" s="16" t="str">
        <f>CONCATENATE(TEXT(Table6914[[#This Row],[Decimal]],".000"),"-",Table6914[[#This Row],[Pitch]]," ",Table6914[[#This Row],[Series]]," ",Table6914[[#This Row],[ClassA]])</f>
        <v>1.125-24 UNS 2A</v>
      </c>
      <c r="AE290" s="16">
        <f t="shared" si="72"/>
        <v>1.2999999999999999E-3</v>
      </c>
      <c r="AF290" s="16">
        <f t="shared" si="73"/>
        <v>1.1236999999999999</v>
      </c>
      <c r="AG290" s="16">
        <f t="shared" si="74"/>
        <v>1.1165</v>
      </c>
      <c r="AH290" s="16" t="str">
        <f t="shared" si="75"/>
        <v>—</v>
      </c>
      <c r="AI290" s="16">
        <f t="shared" si="76"/>
        <v>1.0966</v>
      </c>
      <c r="AJ290" s="16">
        <f t="shared" si="77"/>
        <v>1.0924</v>
      </c>
      <c r="AK290" s="16">
        <f t="shared" si="78"/>
        <v>1.0742</v>
      </c>
      <c r="AL290" s="16" t="str">
        <f t="shared" si="79"/>
        <v>2B</v>
      </c>
      <c r="AM290" s="16">
        <f t="shared" si="80"/>
        <v>1.08</v>
      </c>
      <c r="AN290" s="16">
        <f t="shared" si="81"/>
        <v>1.0900000000000001</v>
      </c>
      <c r="AO290" s="16">
        <f t="shared" si="82"/>
        <v>1.0979000000000001</v>
      </c>
      <c r="AP290" s="16">
        <f t="shared" si="83"/>
        <v>1.1033999999999999</v>
      </c>
      <c r="AQ290" s="16">
        <f t="shared" si="84"/>
        <v>1.125</v>
      </c>
      <c r="AV290" s="17"/>
      <c r="AW290" s="77"/>
    </row>
    <row r="291" spans="3:49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85"/>
        <v>11⁄8–28</v>
      </c>
      <c r="U291" s="16" t="str">
        <f t="shared" si="85"/>
        <v>UN</v>
      </c>
      <c r="W291" s="16" t="str">
        <f t="shared" si="69"/>
        <v>11⁄8–28</v>
      </c>
      <c r="X291" s="16" t="str">
        <f>VLOOKUP(LEFT(Table6914[[#This Row],[Column1]],FIND("–",Table6914[[#This Row],[Column1]])-1),Lookups[],2,0)</f>
        <v>1 1/8</v>
      </c>
      <c r="Y291" s="16" t="str">
        <f>RIGHT(Table6914[[#This Row],[Column1]],LEN(Table6914[[#This Row],[Column1]])-FIND("–",Table6914[[#This Row],[Column1]]))</f>
        <v>28</v>
      </c>
      <c r="Z291" s="78">
        <f>VLOOKUP(LEFT(Table6914[[#This Row],[Column1]],FIND("–",Table6914[[#This Row],[Column1]])-1),Lookups[],4,0)</f>
        <v>1.125</v>
      </c>
      <c r="AA291" s="16" t="str">
        <f t="shared" si="70"/>
        <v>UN</v>
      </c>
      <c r="AB291" s="16" t="str">
        <f t="shared" si="71"/>
        <v>2A</v>
      </c>
      <c r="AC291" s="16" t="str">
        <f>CONCATENATE(Table6914[[#This Row],[Fraction]],"-",Table6914[[#This Row],[Pitch]]," ",Table6914[[#This Row],[Series]]," ",Table6914[[#This Row],[ClassA]])</f>
        <v>1 1/8-28 UN 2A</v>
      </c>
      <c r="AD291" s="16" t="str">
        <f>CONCATENATE(TEXT(Table6914[[#This Row],[Decimal]],".000"),"-",Table6914[[#This Row],[Pitch]]," ",Table6914[[#This Row],[Series]]," ",Table6914[[#This Row],[ClassA]])</f>
        <v>1.125-28 UN 2A</v>
      </c>
      <c r="AE291" s="16">
        <f t="shared" si="72"/>
        <v>1.1999999999999999E-3</v>
      </c>
      <c r="AF291" s="16">
        <f t="shared" si="73"/>
        <v>1.1237999999999999</v>
      </c>
      <c r="AG291" s="16">
        <f t="shared" si="74"/>
        <v>1.1173</v>
      </c>
      <c r="AH291" s="16" t="str">
        <f t="shared" si="75"/>
        <v>—</v>
      </c>
      <c r="AI291" s="16">
        <f t="shared" si="76"/>
        <v>1.1006</v>
      </c>
      <c r="AJ291" s="16">
        <f t="shared" si="77"/>
        <v>1.0966</v>
      </c>
      <c r="AK291" s="16">
        <f t="shared" si="78"/>
        <v>1.0811999999999999</v>
      </c>
      <c r="AL291" s="16" t="str">
        <f t="shared" si="79"/>
        <v>2B</v>
      </c>
      <c r="AM291" s="16">
        <f t="shared" si="80"/>
        <v>1.0860000000000001</v>
      </c>
      <c r="AN291" s="16">
        <f t="shared" si="81"/>
        <v>1.095</v>
      </c>
      <c r="AO291" s="16">
        <f t="shared" si="82"/>
        <v>1.1017999999999999</v>
      </c>
      <c r="AP291" s="16">
        <f t="shared" si="83"/>
        <v>1.107</v>
      </c>
      <c r="AQ291" s="16">
        <f t="shared" si="84"/>
        <v>1.125</v>
      </c>
      <c r="AV291" s="17"/>
      <c r="AW291" s="77"/>
    </row>
    <row r="292" spans="3:49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85"/>
        <v>0</v>
      </c>
      <c r="U292" s="16">
        <f t="shared" si="85"/>
        <v>0</v>
      </c>
      <c r="W292" s="16" t="str">
        <f t="shared" si="69"/>
        <v>11⁄8–28</v>
      </c>
      <c r="X292" s="16" t="str">
        <f>VLOOKUP(LEFT(Table6914[[#This Row],[Column1]],FIND("–",Table6914[[#This Row],[Column1]])-1),Lookups[],2,0)</f>
        <v>1 1/8</v>
      </c>
      <c r="Y292" s="16" t="str">
        <f>RIGHT(Table6914[[#This Row],[Column1]],LEN(Table6914[[#This Row],[Column1]])-FIND("–",Table6914[[#This Row],[Column1]]))</f>
        <v>28</v>
      </c>
      <c r="Z292" s="78">
        <f>VLOOKUP(LEFT(Table6914[[#This Row],[Column1]],FIND("–",Table6914[[#This Row],[Column1]])-1),Lookups[],4,0)</f>
        <v>1.125</v>
      </c>
      <c r="AA292" s="16" t="str">
        <f t="shared" si="70"/>
        <v>UN</v>
      </c>
      <c r="AB292" s="16" t="str">
        <f t="shared" si="71"/>
        <v>3A</v>
      </c>
      <c r="AC292" s="16" t="str">
        <f>CONCATENATE(Table6914[[#This Row],[Fraction]],"-",Table6914[[#This Row],[Pitch]]," ",Table6914[[#This Row],[Series]]," ",Table6914[[#This Row],[ClassA]])</f>
        <v>1 1/8-28 UN 3A</v>
      </c>
      <c r="AD292" s="16" t="str">
        <f>CONCATENATE(TEXT(Table6914[[#This Row],[Decimal]],".000"),"-",Table6914[[#This Row],[Pitch]]," ",Table6914[[#This Row],[Series]]," ",Table6914[[#This Row],[ClassA]])</f>
        <v>1.125-28 UN 3A</v>
      </c>
      <c r="AE292" s="16">
        <f t="shared" si="72"/>
        <v>0</v>
      </c>
      <c r="AF292" s="16">
        <f t="shared" si="73"/>
        <v>1.125</v>
      </c>
      <c r="AG292" s="16">
        <f t="shared" si="74"/>
        <v>1.1185</v>
      </c>
      <c r="AH292" s="16" t="str">
        <f t="shared" si="75"/>
        <v>—</v>
      </c>
      <c r="AI292" s="16">
        <f t="shared" si="76"/>
        <v>1.1017999999999999</v>
      </c>
      <c r="AJ292" s="16">
        <f t="shared" si="77"/>
        <v>1.0988</v>
      </c>
      <c r="AK292" s="16">
        <f t="shared" si="78"/>
        <v>1.0824</v>
      </c>
      <c r="AL292" s="16" t="str">
        <f t="shared" si="79"/>
        <v>3B</v>
      </c>
      <c r="AM292" s="16">
        <f t="shared" si="80"/>
        <v>1.0860000000000001</v>
      </c>
      <c r="AN292" s="16">
        <f t="shared" si="81"/>
        <v>1.0926</v>
      </c>
      <c r="AO292" s="16">
        <f t="shared" si="82"/>
        <v>1.1017999999999999</v>
      </c>
      <c r="AP292" s="16">
        <f t="shared" si="83"/>
        <v>1.1056999999999999</v>
      </c>
      <c r="AQ292" s="16">
        <f t="shared" si="84"/>
        <v>1.125</v>
      </c>
      <c r="AV292" s="17"/>
      <c r="AW292" s="77"/>
    </row>
    <row r="293" spans="3:49" x14ac:dyDescent="0.25">
      <c r="C293" s="16" t="s">
        <v>705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85"/>
        <v>13⁄16–8</v>
      </c>
      <c r="U293" s="16" t="str">
        <f t="shared" si="85"/>
        <v>UN</v>
      </c>
      <c r="W293" s="16" t="str">
        <f t="shared" si="69"/>
        <v>13⁄16–8</v>
      </c>
      <c r="X293" s="16" t="str">
        <f>VLOOKUP(LEFT(Table6914[[#This Row],[Column1]],FIND("–",Table6914[[#This Row],[Column1]])-1),Lookups[],2,0)</f>
        <v>13/16</v>
      </c>
      <c r="Y293" s="16" t="str">
        <f>RIGHT(Table6914[[#This Row],[Column1]],LEN(Table6914[[#This Row],[Column1]])-FIND("–",Table6914[[#This Row],[Column1]]))</f>
        <v>8</v>
      </c>
      <c r="Z293" s="78">
        <f>VLOOKUP(LEFT(Table6914[[#This Row],[Column1]],FIND("–",Table6914[[#This Row],[Column1]])-1),Lookups[],4,0)</f>
        <v>0.8125</v>
      </c>
      <c r="AA293" s="16" t="str">
        <f t="shared" si="70"/>
        <v>UN</v>
      </c>
      <c r="AB293" s="16" t="str">
        <f t="shared" si="71"/>
        <v>2A</v>
      </c>
      <c r="AC293" s="16" t="str">
        <f>CONCATENATE(Table6914[[#This Row],[Fraction]],"-",Table6914[[#This Row],[Pitch]]," ",Table6914[[#This Row],[Series]]," ",Table6914[[#This Row],[ClassA]])</f>
        <v>13/16-8 UN 2A</v>
      </c>
      <c r="AD293" s="16" t="str">
        <f>CONCATENATE(TEXT(Table6914[[#This Row],[Decimal]],".000"),"-",Table6914[[#This Row],[Pitch]]," ",Table6914[[#This Row],[Series]]," ",Table6914[[#This Row],[ClassA]])</f>
        <v>.813-8 UN 2A</v>
      </c>
      <c r="AE293" s="16">
        <f t="shared" si="72"/>
        <v>2.0999999999999999E-3</v>
      </c>
      <c r="AF293" s="16">
        <f t="shared" si="73"/>
        <v>1.1854</v>
      </c>
      <c r="AG293" s="16">
        <f t="shared" si="74"/>
        <v>1.1704000000000001</v>
      </c>
      <c r="AH293" s="16" t="str">
        <f t="shared" si="75"/>
        <v>—</v>
      </c>
      <c r="AI293" s="16">
        <f t="shared" si="76"/>
        <v>1.1042000000000001</v>
      </c>
      <c r="AJ293" s="16">
        <f t="shared" si="77"/>
        <v>1.0972</v>
      </c>
      <c r="AK293" s="16">
        <f t="shared" si="78"/>
        <v>1.0366</v>
      </c>
      <c r="AL293" s="16" t="str">
        <f t="shared" si="79"/>
        <v>2B</v>
      </c>
      <c r="AM293" s="16">
        <f t="shared" si="80"/>
        <v>1.052</v>
      </c>
      <c r="AN293" s="16">
        <f t="shared" si="81"/>
        <v>1.077</v>
      </c>
      <c r="AO293" s="16">
        <f t="shared" si="82"/>
        <v>1.1063000000000001</v>
      </c>
      <c r="AP293" s="16">
        <f t="shared" si="83"/>
        <v>1.1153999999999999</v>
      </c>
      <c r="AQ293" s="16">
        <f t="shared" si="84"/>
        <v>1.1875</v>
      </c>
      <c r="AV293" s="17"/>
      <c r="AW293" s="77"/>
    </row>
    <row r="294" spans="3:49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85"/>
        <v>0</v>
      </c>
      <c r="U294" s="16">
        <f t="shared" si="85"/>
        <v>0</v>
      </c>
      <c r="W294" s="16" t="str">
        <f t="shared" si="69"/>
        <v>13⁄16–8</v>
      </c>
      <c r="X294" s="16" t="str">
        <f>VLOOKUP(LEFT(Table6914[[#This Row],[Column1]],FIND("–",Table6914[[#This Row],[Column1]])-1),Lookups[],2,0)</f>
        <v>13/16</v>
      </c>
      <c r="Y294" s="16" t="str">
        <f>RIGHT(Table6914[[#This Row],[Column1]],LEN(Table6914[[#This Row],[Column1]])-FIND("–",Table6914[[#This Row],[Column1]]))</f>
        <v>8</v>
      </c>
      <c r="Z294" s="78">
        <f>VLOOKUP(LEFT(Table6914[[#This Row],[Column1]],FIND("–",Table6914[[#This Row],[Column1]])-1),Lookups[],4,0)</f>
        <v>0.8125</v>
      </c>
      <c r="AA294" s="16" t="str">
        <f t="shared" si="70"/>
        <v>UN</v>
      </c>
      <c r="AB294" s="16" t="str">
        <f t="shared" si="71"/>
        <v>3A</v>
      </c>
      <c r="AC294" s="16" t="str">
        <f>CONCATENATE(Table6914[[#This Row],[Fraction]],"-",Table6914[[#This Row],[Pitch]]," ",Table6914[[#This Row],[Series]]," ",Table6914[[#This Row],[ClassA]])</f>
        <v>13/16-8 UN 3A</v>
      </c>
      <c r="AD294" s="16" t="str">
        <f>CONCATENATE(TEXT(Table6914[[#This Row],[Decimal]],".000"),"-",Table6914[[#This Row],[Pitch]]," ",Table6914[[#This Row],[Series]]," ",Table6914[[#This Row],[ClassA]])</f>
        <v>.813-8 UN 3A</v>
      </c>
      <c r="AE294" s="16">
        <f t="shared" si="72"/>
        <v>0</v>
      </c>
      <c r="AF294" s="16">
        <f t="shared" si="73"/>
        <v>1.1875</v>
      </c>
      <c r="AG294" s="16">
        <f t="shared" si="74"/>
        <v>1.1725000000000001</v>
      </c>
      <c r="AH294" s="16" t="str">
        <f t="shared" si="75"/>
        <v>—</v>
      </c>
      <c r="AI294" s="16">
        <f t="shared" si="76"/>
        <v>1.1063000000000001</v>
      </c>
      <c r="AJ294" s="16">
        <f t="shared" si="77"/>
        <v>1.1011</v>
      </c>
      <c r="AK294" s="16">
        <f t="shared" si="78"/>
        <v>1.0387</v>
      </c>
      <c r="AL294" s="16" t="str">
        <f t="shared" si="79"/>
        <v>3B</v>
      </c>
      <c r="AM294" s="16">
        <f t="shared" si="80"/>
        <v>1.052</v>
      </c>
      <c r="AN294" s="16">
        <f t="shared" si="81"/>
        <v>1.0671999999999999</v>
      </c>
      <c r="AO294" s="16">
        <f t="shared" si="82"/>
        <v>1.1063000000000001</v>
      </c>
      <c r="AP294" s="16">
        <f t="shared" si="83"/>
        <v>1.1131</v>
      </c>
      <c r="AQ294" s="16">
        <f t="shared" si="84"/>
        <v>1.1875</v>
      </c>
      <c r="AV294" s="17"/>
      <c r="AW294" s="77"/>
    </row>
    <row r="295" spans="3:49" x14ac:dyDescent="0.25">
      <c r="C295" s="16" t="s">
        <v>1873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85"/>
        <v>1 3⁄16–12</v>
      </c>
      <c r="U295" s="16" t="str">
        <f t="shared" si="85"/>
        <v>UN</v>
      </c>
      <c r="W295" s="16" t="str">
        <f t="shared" si="69"/>
        <v>1 3⁄16–12</v>
      </c>
      <c r="X295" s="16" t="str">
        <f>VLOOKUP(LEFT(Table6914[[#This Row],[Column1]],FIND("–",Table6914[[#This Row],[Column1]])-1),Lookups[],2,0)</f>
        <v>1 3/16</v>
      </c>
      <c r="Y295" s="16" t="str">
        <f>RIGHT(Table6914[[#This Row],[Column1]],LEN(Table6914[[#This Row],[Column1]])-FIND("–",Table6914[[#This Row],[Column1]]))</f>
        <v>12</v>
      </c>
      <c r="Z295" s="78">
        <f>VLOOKUP(LEFT(Table6914[[#This Row],[Column1]],FIND("–",Table6914[[#This Row],[Column1]])-1),Lookups[],4,0)</f>
        <v>1.1875</v>
      </c>
      <c r="AA295" s="16" t="str">
        <f t="shared" si="70"/>
        <v>UN</v>
      </c>
      <c r="AB295" s="16" t="str">
        <f t="shared" si="71"/>
        <v>2A</v>
      </c>
      <c r="AC295" s="16" t="str">
        <f>CONCATENATE(Table6914[[#This Row],[Fraction]],"-",Table6914[[#This Row],[Pitch]]," ",Table6914[[#This Row],[Series]]," ",Table6914[[#This Row],[ClassA]])</f>
        <v>1 3/16-12 UN 2A</v>
      </c>
      <c r="AD295" s="16" t="str">
        <f>CONCATENATE(TEXT(Table6914[[#This Row],[Decimal]],".000"),"-",Table6914[[#This Row],[Pitch]]," ",Table6914[[#This Row],[Series]]," ",Table6914[[#This Row],[ClassA]])</f>
        <v>1.188-12 UN 2A</v>
      </c>
      <c r="AE295" s="16">
        <f t="shared" si="72"/>
        <v>1.6999999999999999E-3</v>
      </c>
      <c r="AF295" s="16">
        <f t="shared" si="73"/>
        <v>1.1858</v>
      </c>
      <c r="AG295" s="16">
        <f t="shared" si="74"/>
        <v>1.1744000000000001</v>
      </c>
      <c r="AH295" s="16" t="str">
        <f t="shared" si="75"/>
        <v>—</v>
      </c>
      <c r="AI295" s="16">
        <f t="shared" si="76"/>
        <v>1.1316999999999999</v>
      </c>
      <c r="AJ295" s="16">
        <f t="shared" si="77"/>
        <v>1.1258999999999999</v>
      </c>
      <c r="AK295" s="16">
        <f t="shared" si="78"/>
        <v>1.0866</v>
      </c>
      <c r="AL295" s="16" t="str">
        <f t="shared" si="79"/>
        <v>2B</v>
      </c>
      <c r="AM295" s="16">
        <f t="shared" si="80"/>
        <v>1.097</v>
      </c>
      <c r="AN295" s="16">
        <f t="shared" si="81"/>
        <v>1.115</v>
      </c>
      <c r="AO295" s="16">
        <f t="shared" si="82"/>
        <v>1.1334</v>
      </c>
      <c r="AP295" s="16">
        <f t="shared" si="83"/>
        <v>1.1409</v>
      </c>
      <c r="AQ295" s="16">
        <f t="shared" si="84"/>
        <v>1.1875</v>
      </c>
      <c r="AV295" s="17"/>
      <c r="AW295" s="77"/>
    </row>
    <row r="296" spans="3:49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85"/>
        <v>0</v>
      </c>
      <c r="U296" s="16">
        <f t="shared" si="85"/>
        <v>0</v>
      </c>
      <c r="W296" s="16" t="str">
        <f t="shared" si="69"/>
        <v>1 3⁄16–12</v>
      </c>
      <c r="X296" s="16" t="str">
        <f>VLOOKUP(LEFT(Table6914[[#This Row],[Column1]],FIND("–",Table6914[[#This Row],[Column1]])-1),Lookups[],2,0)</f>
        <v>1 3/16</v>
      </c>
      <c r="Y296" s="16" t="str">
        <f>RIGHT(Table6914[[#This Row],[Column1]],LEN(Table6914[[#This Row],[Column1]])-FIND("–",Table6914[[#This Row],[Column1]]))</f>
        <v>12</v>
      </c>
      <c r="Z296" s="78">
        <f>VLOOKUP(LEFT(Table6914[[#This Row],[Column1]],FIND("–",Table6914[[#This Row],[Column1]])-1),Lookups[],4,0)</f>
        <v>1.1875</v>
      </c>
      <c r="AA296" s="16" t="str">
        <f t="shared" si="70"/>
        <v>UN</v>
      </c>
      <c r="AB296" s="16" t="str">
        <f t="shared" si="71"/>
        <v>3A</v>
      </c>
      <c r="AC296" s="16" t="str">
        <f>CONCATENATE(Table6914[[#This Row],[Fraction]],"-",Table6914[[#This Row],[Pitch]]," ",Table6914[[#This Row],[Series]]," ",Table6914[[#This Row],[ClassA]])</f>
        <v>1 3/16-12 UN 3A</v>
      </c>
      <c r="AD296" s="16" t="str">
        <f>CONCATENATE(TEXT(Table6914[[#This Row],[Decimal]],".000"),"-",Table6914[[#This Row],[Pitch]]," ",Table6914[[#This Row],[Series]]," ",Table6914[[#This Row],[ClassA]])</f>
        <v>1.188-12 UN 3A</v>
      </c>
      <c r="AE296" s="16">
        <f t="shared" si="72"/>
        <v>0</v>
      </c>
      <c r="AF296" s="16">
        <f t="shared" si="73"/>
        <v>1.1875</v>
      </c>
      <c r="AG296" s="16">
        <f t="shared" si="74"/>
        <v>1.1760999999999999</v>
      </c>
      <c r="AH296" s="16" t="str">
        <f t="shared" si="75"/>
        <v>—</v>
      </c>
      <c r="AI296" s="16">
        <f t="shared" si="76"/>
        <v>1.1334</v>
      </c>
      <c r="AJ296" s="16">
        <f t="shared" si="77"/>
        <v>1.1291</v>
      </c>
      <c r="AK296" s="16">
        <f t="shared" si="78"/>
        <v>1.0883</v>
      </c>
      <c r="AL296" s="16" t="str">
        <f t="shared" si="79"/>
        <v>3B</v>
      </c>
      <c r="AM296" s="16">
        <f t="shared" si="80"/>
        <v>1.097</v>
      </c>
      <c r="AN296" s="16">
        <f t="shared" si="81"/>
        <v>1.1073</v>
      </c>
      <c r="AO296" s="16">
        <f t="shared" si="82"/>
        <v>1.1334</v>
      </c>
      <c r="AP296" s="16">
        <f t="shared" si="83"/>
        <v>1.139</v>
      </c>
      <c r="AQ296" s="16">
        <f t="shared" si="84"/>
        <v>1.1875</v>
      </c>
      <c r="AV296" s="17"/>
      <c r="AW296" s="77"/>
    </row>
    <row r="297" spans="3:49" x14ac:dyDescent="0.25">
      <c r="C297" s="16" t="s">
        <v>1874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85"/>
        <v>1 3⁄16–16</v>
      </c>
      <c r="U297" s="16" t="str">
        <f t="shared" si="85"/>
        <v>UN</v>
      </c>
      <c r="W297" s="16" t="str">
        <f t="shared" si="69"/>
        <v>1 3⁄16–16</v>
      </c>
      <c r="X297" s="16" t="str">
        <f>VLOOKUP(LEFT(Table6914[[#This Row],[Column1]],FIND("–",Table6914[[#This Row],[Column1]])-1),Lookups[],2,0)</f>
        <v>1 3/16</v>
      </c>
      <c r="Y297" s="16" t="str">
        <f>RIGHT(Table6914[[#This Row],[Column1]],LEN(Table6914[[#This Row],[Column1]])-FIND("–",Table6914[[#This Row],[Column1]]))</f>
        <v>16</v>
      </c>
      <c r="Z297" s="78">
        <f>VLOOKUP(LEFT(Table6914[[#This Row],[Column1]],FIND("–",Table6914[[#This Row],[Column1]])-1),Lookups[],4,0)</f>
        <v>1.1875</v>
      </c>
      <c r="AA297" s="16" t="str">
        <f t="shared" si="70"/>
        <v>UN</v>
      </c>
      <c r="AB297" s="16" t="str">
        <f t="shared" si="71"/>
        <v>2A</v>
      </c>
      <c r="AC297" s="16" t="str">
        <f>CONCATENATE(Table6914[[#This Row],[Fraction]],"-",Table6914[[#This Row],[Pitch]]," ",Table6914[[#This Row],[Series]]," ",Table6914[[#This Row],[ClassA]])</f>
        <v>1 3/16-16 UN 2A</v>
      </c>
      <c r="AD297" s="16" t="str">
        <f>CONCATENATE(TEXT(Table6914[[#This Row],[Decimal]],".000"),"-",Table6914[[#This Row],[Pitch]]," ",Table6914[[#This Row],[Series]]," ",Table6914[[#This Row],[ClassA]])</f>
        <v>1.188-16 UN 2A</v>
      </c>
      <c r="AE297" s="16">
        <f t="shared" si="72"/>
        <v>1.5E-3</v>
      </c>
      <c r="AF297" s="16">
        <f t="shared" si="73"/>
        <v>1.1859999999999999</v>
      </c>
      <c r="AG297" s="16">
        <f t="shared" si="74"/>
        <v>1.1766000000000001</v>
      </c>
      <c r="AH297" s="16" t="str">
        <f t="shared" si="75"/>
        <v>—</v>
      </c>
      <c r="AI297" s="16">
        <f t="shared" si="76"/>
        <v>1.1454</v>
      </c>
      <c r="AJ297" s="16">
        <f t="shared" si="77"/>
        <v>1.1403000000000001</v>
      </c>
      <c r="AK297" s="16">
        <f t="shared" si="78"/>
        <v>1.1114999999999999</v>
      </c>
      <c r="AL297" s="16" t="str">
        <f t="shared" si="79"/>
        <v>2B</v>
      </c>
      <c r="AM297" s="16">
        <f t="shared" si="80"/>
        <v>1.1200000000000001</v>
      </c>
      <c r="AN297" s="16">
        <f t="shared" si="81"/>
        <v>1.1339999999999999</v>
      </c>
      <c r="AO297" s="16">
        <f t="shared" si="82"/>
        <v>1.1469</v>
      </c>
      <c r="AP297" s="16">
        <f t="shared" si="83"/>
        <v>1.1535</v>
      </c>
      <c r="AQ297" s="16">
        <f t="shared" si="84"/>
        <v>1.1875</v>
      </c>
      <c r="AV297" s="17"/>
      <c r="AW297" s="77"/>
    </row>
    <row r="298" spans="3:49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85"/>
        <v>0</v>
      </c>
      <c r="U298" s="16">
        <f t="shared" si="85"/>
        <v>0</v>
      </c>
      <c r="W298" s="16" t="str">
        <f t="shared" si="69"/>
        <v>1 3⁄16–16</v>
      </c>
      <c r="X298" s="16" t="str">
        <f>VLOOKUP(LEFT(Table6914[[#This Row],[Column1]],FIND("–",Table6914[[#This Row],[Column1]])-1),Lookups[],2,0)</f>
        <v>1 3/16</v>
      </c>
      <c r="Y298" s="16" t="str">
        <f>RIGHT(Table6914[[#This Row],[Column1]],LEN(Table6914[[#This Row],[Column1]])-FIND("–",Table6914[[#This Row],[Column1]]))</f>
        <v>16</v>
      </c>
      <c r="Z298" s="78">
        <f>VLOOKUP(LEFT(Table6914[[#This Row],[Column1]],FIND("–",Table6914[[#This Row],[Column1]])-1),Lookups[],4,0)</f>
        <v>1.1875</v>
      </c>
      <c r="AA298" s="16" t="str">
        <f t="shared" si="70"/>
        <v>UN</v>
      </c>
      <c r="AB298" s="16" t="str">
        <f t="shared" si="71"/>
        <v>3A</v>
      </c>
      <c r="AC298" s="16" t="str">
        <f>CONCATENATE(Table6914[[#This Row],[Fraction]],"-",Table6914[[#This Row],[Pitch]]," ",Table6914[[#This Row],[Series]]," ",Table6914[[#This Row],[ClassA]])</f>
        <v>1 3/16-16 UN 3A</v>
      </c>
      <c r="AD298" s="16" t="str">
        <f>CONCATENATE(TEXT(Table6914[[#This Row],[Decimal]],".000"),"-",Table6914[[#This Row],[Pitch]]," ",Table6914[[#This Row],[Series]]," ",Table6914[[#This Row],[ClassA]])</f>
        <v>1.188-16 UN 3A</v>
      </c>
      <c r="AE298" s="16">
        <f t="shared" si="72"/>
        <v>0</v>
      </c>
      <c r="AF298" s="16">
        <f t="shared" si="73"/>
        <v>1.1875</v>
      </c>
      <c r="AG298" s="16">
        <f t="shared" si="74"/>
        <v>1.1780999999999999</v>
      </c>
      <c r="AH298" s="16" t="str">
        <f t="shared" si="75"/>
        <v>—</v>
      </c>
      <c r="AI298" s="16">
        <f t="shared" si="76"/>
        <v>1.1469</v>
      </c>
      <c r="AJ298" s="16">
        <f t="shared" si="77"/>
        <v>1.1431</v>
      </c>
      <c r="AK298" s="16">
        <f t="shared" si="78"/>
        <v>1.113</v>
      </c>
      <c r="AL298" s="16" t="str">
        <f t="shared" si="79"/>
        <v>3B</v>
      </c>
      <c r="AM298" s="16">
        <f t="shared" si="80"/>
        <v>1.1200000000000001</v>
      </c>
      <c r="AN298" s="16">
        <f t="shared" si="81"/>
        <v>1.1283000000000001</v>
      </c>
      <c r="AO298" s="16">
        <f t="shared" si="82"/>
        <v>1.1469</v>
      </c>
      <c r="AP298" s="16">
        <f t="shared" si="83"/>
        <v>1.1518999999999999</v>
      </c>
      <c r="AQ298" s="16">
        <f t="shared" si="84"/>
        <v>1.1875</v>
      </c>
      <c r="AV298" s="17"/>
      <c r="AW298" s="77"/>
    </row>
    <row r="299" spans="3:49" x14ac:dyDescent="0.25">
      <c r="C299" s="16" t="s">
        <v>706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85"/>
        <v>13⁄16–18</v>
      </c>
      <c r="U299" s="16" t="str">
        <f t="shared" si="85"/>
        <v>UNEF</v>
      </c>
      <c r="W299" s="16" t="str">
        <f t="shared" si="69"/>
        <v>13⁄16–18</v>
      </c>
      <c r="X299" s="16" t="str">
        <f>VLOOKUP(LEFT(Table6914[[#This Row],[Column1]],FIND("–",Table6914[[#This Row],[Column1]])-1),Lookups[],2,0)</f>
        <v>13/16</v>
      </c>
      <c r="Y299" s="16" t="str">
        <f>RIGHT(Table6914[[#This Row],[Column1]],LEN(Table6914[[#This Row],[Column1]])-FIND("–",Table6914[[#This Row],[Column1]]))</f>
        <v>18</v>
      </c>
      <c r="Z299" s="78">
        <f>VLOOKUP(LEFT(Table6914[[#This Row],[Column1]],FIND("–",Table6914[[#This Row],[Column1]])-1),Lookups[],4,0)</f>
        <v>0.8125</v>
      </c>
      <c r="AA299" s="16" t="str">
        <f t="shared" si="70"/>
        <v>UNEF</v>
      </c>
      <c r="AB299" s="16" t="str">
        <f t="shared" si="71"/>
        <v>2A</v>
      </c>
      <c r="AC299" s="16" t="str">
        <f>CONCATENATE(Table6914[[#This Row],[Fraction]],"-",Table6914[[#This Row],[Pitch]]," ",Table6914[[#This Row],[Series]]," ",Table6914[[#This Row],[ClassA]])</f>
        <v>13/16-18 UNEF 2A</v>
      </c>
      <c r="AD299" s="16" t="str">
        <f>CONCATENATE(TEXT(Table6914[[#This Row],[Decimal]],".000"),"-",Table6914[[#This Row],[Pitch]]," ",Table6914[[#This Row],[Series]]," ",Table6914[[#This Row],[ClassA]])</f>
        <v>.813-18 UNEF 2A</v>
      </c>
      <c r="AE299" s="16">
        <f t="shared" si="72"/>
        <v>1.5E-3</v>
      </c>
      <c r="AF299" s="16">
        <f t="shared" si="73"/>
        <v>1.1859999999999999</v>
      </c>
      <c r="AG299" s="16">
        <f t="shared" si="74"/>
        <v>1.1773</v>
      </c>
      <c r="AH299" s="16" t="str">
        <f t="shared" si="75"/>
        <v>—</v>
      </c>
      <c r="AI299" s="16">
        <f t="shared" si="76"/>
        <v>1.1498999999999999</v>
      </c>
      <c r="AJ299" s="16">
        <f t="shared" si="77"/>
        <v>1.145</v>
      </c>
      <c r="AK299" s="16">
        <f t="shared" si="78"/>
        <v>1.1198999999999999</v>
      </c>
      <c r="AL299" s="16" t="str">
        <f t="shared" si="79"/>
        <v>2B</v>
      </c>
      <c r="AM299" s="16">
        <f t="shared" si="80"/>
        <v>1.127</v>
      </c>
      <c r="AN299" s="16">
        <f t="shared" si="81"/>
        <v>1.1399999999999999</v>
      </c>
      <c r="AO299" s="16">
        <f t="shared" si="82"/>
        <v>1.1514</v>
      </c>
      <c r="AP299" s="16">
        <f t="shared" si="83"/>
        <v>1.1577</v>
      </c>
      <c r="AQ299" s="16">
        <f t="shared" si="84"/>
        <v>1.1875</v>
      </c>
      <c r="AV299" s="17"/>
      <c r="AW299" s="77"/>
    </row>
    <row r="300" spans="3:49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85"/>
        <v>0</v>
      </c>
      <c r="U300" s="16">
        <f t="shared" si="85"/>
        <v>0</v>
      </c>
      <c r="W300" s="16" t="str">
        <f t="shared" si="69"/>
        <v>13⁄16–18</v>
      </c>
      <c r="X300" s="16" t="str">
        <f>VLOOKUP(LEFT(Table6914[[#This Row],[Column1]],FIND("–",Table6914[[#This Row],[Column1]])-1),Lookups[],2,0)</f>
        <v>13/16</v>
      </c>
      <c r="Y300" s="16" t="str">
        <f>RIGHT(Table6914[[#This Row],[Column1]],LEN(Table6914[[#This Row],[Column1]])-FIND("–",Table6914[[#This Row],[Column1]]))</f>
        <v>18</v>
      </c>
      <c r="Z300" s="78">
        <f>VLOOKUP(LEFT(Table6914[[#This Row],[Column1]],FIND("–",Table6914[[#This Row],[Column1]])-1),Lookups[],4,0)</f>
        <v>0.8125</v>
      </c>
      <c r="AA300" s="16" t="str">
        <f t="shared" si="70"/>
        <v>UNEF</v>
      </c>
      <c r="AB300" s="16" t="str">
        <f t="shared" si="71"/>
        <v>3A</v>
      </c>
      <c r="AC300" s="16" t="str">
        <f>CONCATENATE(Table6914[[#This Row],[Fraction]],"-",Table6914[[#This Row],[Pitch]]," ",Table6914[[#This Row],[Series]]," ",Table6914[[#This Row],[ClassA]])</f>
        <v>13/16-18 UNEF 3A</v>
      </c>
      <c r="AD300" s="16" t="str">
        <f>CONCATENATE(TEXT(Table6914[[#This Row],[Decimal]],".000"),"-",Table6914[[#This Row],[Pitch]]," ",Table6914[[#This Row],[Series]]," ",Table6914[[#This Row],[ClassA]])</f>
        <v>.813-18 UNEF 3A</v>
      </c>
      <c r="AE300" s="16">
        <f t="shared" si="72"/>
        <v>0</v>
      </c>
      <c r="AF300" s="16">
        <f t="shared" si="73"/>
        <v>1.1875</v>
      </c>
      <c r="AG300" s="16">
        <f t="shared" si="74"/>
        <v>1.1788000000000001</v>
      </c>
      <c r="AH300" s="16" t="str">
        <f t="shared" si="75"/>
        <v>—</v>
      </c>
      <c r="AI300" s="16">
        <f t="shared" si="76"/>
        <v>1.1514</v>
      </c>
      <c r="AJ300" s="16">
        <f t="shared" si="77"/>
        <v>1.1477999999999999</v>
      </c>
      <c r="AK300" s="16">
        <f t="shared" si="78"/>
        <v>1.1214</v>
      </c>
      <c r="AL300" s="16" t="str">
        <f t="shared" si="79"/>
        <v>3B</v>
      </c>
      <c r="AM300" s="16">
        <f t="shared" si="80"/>
        <v>1.127</v>
      </c>
      <c r="AN300" s="16">
        <f t="shared" si="81"/>
        <v>1.1355</v>
      </c>
      <c r="AO300" s="16">
        <f t="shared" si="82"/>
        <v>1.1514</v>
      </c>
      <c r="AP300" s="16">
        <f t="shared" si="83"/>
        <v>1.1560999999999999</v>
      </c>
      <c r="AQ300" s="16">
        <f t="shared" si="84"/>
        <v>1.1875</v>
      </c>
      <c r="AV300" s="17"/>
      <c r="AW300" s="77"/>
    </row>
    <row r="301" spans="3:49" x14ac:dyDescent="0.25">
      <c r="C301" s="16" t="s">
        <v>662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85"/>
        <v>13⁄16–20</v>
      </c>
      <c r="U301" s="16" t="str">
        <f t="shared" si="85"/>
        <v>UN</v>
      </c>
      <c r="W301" s="16" t="str">
        <f t="shared" si="69"/>
        <v>13⁄16–20</v>
      </c>
      <c r="X301" s="16" t="str">
        <f>VLOOKUP(LEFT(Table6914[[#This Row],[Column1]],FIND("–",Table6914[[#This Row],[Column1]])-1),Lookups[],2,0)</f>
        <v>13/16</v>
      </c>
      <c r="Y301" s="16" t="str">
        <f>RIGHT(Table6914[[#This Row],[Column1]],LEN(Table6914[[#This Row],[Column1]])-FIND("–",Table6914[[#This Row],[Column1]]))</f>
        <v>20</v>
      </c>
      <c r="Z301" s="78">
        <f>VLOOKUP(LEFT(Table6914[[#This Row],[Column1]],FIND("–",Table6914[[#This Row],[Column1]])-1),Lookups[],4,0)</f>
        <v>0.8125</v>
      </c>
      <c r="AA301" s="16" t="str">
        <f t="shared" si="70"/>
        <v>UN</v>
      </c>
      <c r="AB301" s="16" t="str">
        <f t="shared" si="71"/>
        <v>2A</v>
      </c>
      <c r="AC301" s="16" t="str">
        <f>CONCATENATE(Table6914[[#This Row],[Fraction]],"-",Table6914[[#This Row],[Pitch]]," ",Table6914[[#This Row],[Series]]," ",Table6914[[#This Row],[ClassA]])</f>
        <v>13/16-20 UN 2A</v>
      </c>
      <c r="AD301" s="16" t="str">
        <f>CONCATENATE(TEXT(Table6914[[#This Row],[Decimal]],".000"),"-",Table6914[[#This Row],[Pitch]]," ",Table6914[[#This Row],[Series]]," ",Table6914[[#This Row],[ClassA]])</f>
        <v>.813-20 UN 2A</v>
      </c>
      <c r="AE301" s="16">
        <f t="shared" si="72"/>
        <v>1.4E-3</v>
      </c>
      <c r="AF301" s="16">
        <f t="shared" si="73"/>
        <v>1.1860999999999999</v>
      </c>
      <c r="AG301" s="16">
        <f t="shared" si="74"/>
        <v>1.1779999999999999</v>
      </c>
      <c r="AH301" s="16" t="str">
        <f t="shared" si="75"/>
        <v>—</v>
      </c>
      <c r="AI301" s="16">
        <f t="shared" si="76"/>
        <v>1.1536</v>
      </c>
      <c r="AJ301" s="16">
        <f t="shared" si="77"/>
        <v>1.1489</v>
      </c>
      <c r="AK301" s="16">
        <f t="shared" si="78"/>
        <v>1.1266</v>
      </c>
      <c r="AL301" s="16" t="str">
        <f t="shared" si="79"/>
        <v>2B</v>
      </c>
      <c r="AM301" s="16">
        <f t="shared" si="80"/>
        <v>1.133</v>
      </c>
      <c r="AN301" s="16">
        <f t="shared" si="81"/>
        <v>1.145</v>
      </c>
      <c r="AO301" s="16">
        <f t="shared" si="82"/>
        <v>1.155</v>
      </c>
      <c r="AP301" s="16">
        <f t="shared" si="83"/>
        <v>1.1611</v>
      </c>
      <c r="AQ301" s="16">
        <f t="shared" si="84"/>
        <v>1.1875</v>
      </c>
      <c r="AV301" s="17"/>
      <c r="AW301" s="77"/>
    </row>
    <row r="302" spans="3:49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85"/>
        <v>0</v>
      </c>
      <c r="U302" s="16">
        <f t="shared" si="85"/>
        <v>0</v>
      </c>
      <c r="W302" s="16" t="str">
        <f t="shared" si="69"/>
        <v>13⁄16–20</v>
      </c>
      <c r="X302" s="16" t="str">
        <f>VLOOKUP(LEFT(Table6914[[#This Row],[Column1]],FIND("–",Table6914[[#This Row],[Column1]])-1),Lookups[],2,0)</f>
        <v>13/16</v>
      </c>
      <c r="Y302" s="16" t="str">
        <f>RIGHT(Table6914[[#This Row],[Column1]],LEN(Table6914[[#This Row],[Column1]])-FIND("–",Table6914[[#This Row],[Column1]]))</f>
        <v>20</v>
      </c>
      <c r="Z302" s="78">
        <f>VLOOKUP(LEFT(Table6914[[#This Row],[Column1]],FIND("–",Table6914[[#This Row],[Column1]])-1),Lookups[],4,0)</f>
        <v>0.8125</v>
      </c>
      <c r="AA302" s="16" t="str">
        <f t="shared" si="70"/>
        <v>UN</v>
      </c>
      <c r="AB302" s="16" t="str">
        <f t="shared" si="71"/>
        <v>3A</v>
      </c>
      <c r="AC302" s="16" t="str">
        <f>CONCATENATE(Table6914[[#This Row],[Fraction]],"-",Table6914[[#This Row],[Pitch]]," ",Table6914[[#This Row],[Series]]," ",Table6914[[#This Row],[ClassA]])</f>
        <v>13/16-20 UN 3A</v>
      </c>
      <c r="AD302" s="16" t="str">
        <f>CONCATENATE(TEXT(Table6914[[#This Row],[Decimal]],".000"),"-",Table6914[[#This Row],[Pitch]]," ",Table6914[[#This Row],[Series]]," ",Table6914[[#This Row],[ClassA]])</f>
        <v>.813-20 UN 3A</v>
      </c>
      <c r="AE302" s="16">
        <f t="shared" si="72"/>
        <v>0</v>
      </c>
      <c r="AF302" s="16">
        <f t="shared" si="73"/>
        <v>1.1875</v>
      </c>
      <c r="AG302" s="16">
        <f t="shared" si="74"/>
        <v>1.1794</v>
      </c>
      <c r="AH302" s="16" t="str">
        <f t="shared" si="75"/>
        <v>—</v>
      </c>
      <c r="AI302" s="16">
        <f t="shared" si="76"/>
        <v>1.155</v>
      </c>
      <c r="AJ302" s="16">
        <f t="shared" si="77"/>
        <v>1.1515</v>
      </c>
      <c r="AK302" s="16">
        <f t="shared" si="78"/>
        <v>1.1279999999999999</v>
      </c>
      <c r="AL302" s="16" t="str">
        <f t="shared" si="79"/>
        <v>3B</v>
      </c>
      <c r="AM302" s="16">
        <f t="shared" si="80"/>
        <v>1.133</v>
      </c>
      <c r="AN302" s="16">
        <f t="shared" si="81"/>
        <v>1.1412</v>
      </c>
      <c r="AO302" s="16">
        <f t="shared" si="82"/>
        <v>1.155</v>
      </c>
      <c r="AP302" s="16">
        <f t="shared" si="83"/>
        <v>1.1595</v>
      </c>
      <c r="AQ302" s="16">
        <f t="shared" si="84"/>
        <v>1.1875</v>
      </c>
      <c r="AV302" s="17"/>
      <c r="AW302" s="77"/>
    </row>
    <row r="303" spans="3:49" x14ac:dyDescent="0.25">
      <c r="C303" s="16" t="s">
        <v>1875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85"/>
        <v>1 3⁄16–28</v>
      </c>
      <c r="U303" s="16" t="str">
        <f t="shared" si="85"/>
        <v>UN</v>
      </c>
      <c r="W303" s="16" t="str">
        <f t="shared" si="69"/>
        <v>1 3⁄16–28</v>
      </c>
      <c r="X303" s="16" t="str">
        <f>VLOOKUP(LEFT(Table6914[[#This Row],[Column1]],FIND("–",Table6914[[#This Row],[Column1]])-1),Lookups[],2,0)</f>
        <v>1 3/16</v>
      </c>
      <c r="Y303" s="16" t="str">
        <f>RIGHT(Table6914[[#This Row],[Column1]],LEN(Table6914[[#This Row],[Column1]])-FIND("–",Table6914[[#This Row],[Column1]]))</f>
        <v>28</v>
      </c>
      <c r="Z303" s="78">
        <f>VLOOKUP(LEFT(Table6914[[#This Row],[Column1]],FIND("–",Table6914[[#This Row],[Column1]])-1),Lookups[],4,0)</f>
        <v>1.1875</v>
      </c>
      <c r="AA303" s="16" t="str">
        <f t="shared" si="70"/>
        <v>UN</v>
      </c>
      <c r="AB303" s="16" t="str">
        <f t="shared" si="71"/>
        <v>2A</v>
      </c>
      <c r="AC303" s="16" t="str">
        <f>CONCATENATE(Table6914[[#This Row],[Fraction]],"-",Table6914[[#This Row],[Pitch]]," ",Table6914[[#This Row],[Series]]," ",Table6914[[#This Row],[ClassA]])</f>
        <v>1 3/16-28 UN 2A</v>
      </c>
      <c r="AD303" s="16" t="str">
        <f>CONCATENATE(TEXT(Table6914[[#This Row],[Decimal]],".000"),"-",Table6914[[#This Row],[Pitch]]," ",Table6914[[#This Row],[Series]]," ",Table6914[[#This Row],[ClassA]])</f>
        <v>1.188-28 UN 2A</v>
      </c>
      <c r="AE303" s="16">
        <f t="shared" si="72"/>
        <v>1.1999999999999999E-3</v>
      </c>
      <c r="AF303" s="16">
        <f t="shared" si="73"/>
        <v>1.1862999999999999</v>
      </c>
      <c r="AG303" s="16">
        <f t="shared" si="74"/>
        <v>1.1798</v>
      </c>
      <c r="AH303" s="16" t="str">
        <f t="shared" si="75"/>
        <v>—</v>
      </c>
      <c r="AI303" s="16">
        <f t="shared" si="76"/>
        <v>1.1631</v>
      </c>
      <c r="AJ303" s="16">
        <f t="shared" si="77"/>
        <v>1.159</v>
      </c>
      <c r="AK303" s="16">
        <f t="shared" si="78"/>
        <v>1.1436999999999999</v>
      </c>
      <c r="AL303" s="16" t="str">
        <f t="shared" si="79"/>
        <v>2B</v>
      </c>
      <c r="AM303" s="16">
        <f t="shared" si="80"/>
        <v>1.149</v>
      </c>
      <c r="AN303" s="16">
        <f t="shared" si="81"/>
        <v>1.157</v>
      </c>
      <c r="AO303" s="16">
        <f t="shared" si="82"/>
        <v>1.1642999999999999</v>
      </c>
      <c r="AP303" s="16">
        <f t="shared" si="83"/>
        <v>1.1696</v>
      </c>
      <c r="AQ303" s="16">
        <f t="shared" si="84"/>
        <v>1.1875</v>
      </c>
      <c r="AV303" s="17"/>
      <c r="AW303" s="77"/>
    </row>
    <row r="304" spans="3:49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85"/>
        <v>0</v>
      </c>
      <c r="U304" s="16">
        <f t="shared" si="85"/>
        <v>0</v>
      </c>
      <c r="W304" s="16" t="str">
        <f t="shared" si="69"/>
        <v>1 3⁄16–28</v>
      </c>
      <c r="X304" s="16" t="str">
        <f>VLOOKUP(LEFT(Table6914[[#This Row],[Column1]],FIND("–",Table6914[[#This Row],[Column1]])-1),Lookups[],2,0)</f>
        <v>1 3/16</v>
      </c>
      <c r="Y304" s="16" t="str">
        <f>RIGHT(Table6914[[#This Row],[Column1]],LEN(Table6914[[#This Row],[Column1]])-FIND("–",Table6914[[#This Row],[Column1]]))</f>
        <v>28</v>
      </c>
      <c r="Z304" s="78">
        <f>VLOOKUP(LEFT(Table6914[[#This Row],[Column1]],FIND("–",Table6914[[#This Row],[Column1]])-1),Lookups[],4,0)</f>
        <v>1.1875</v>
      </c>
      <c r="AA304" s="16" t="str">
        <f t="shared" si="70"/>
        <v>UN</v>
      </c>
      <c r="AB304" s="16" t="str">
        <f t="shared" si="71"/>
        <v>3A</v>
      </c>
      <c r="AC304" s="16" t="str">
        <f>CONCATENATE(Table6914[[#This Row],[Fraction]],"-",Table6914[[#This Row],[Pitch]]," ",Table6914[[#This Row],[Series]]," ",Table6914[[#This Row],[ClassA]])</f>
        <v>1 3/16-28 UN 3A</v>
      </c>
      <c r="AD304" s="16" t="str">
        <f>CONCATENATE(TEXT(Table6914[[#This Row],[Decimal]],".000"),"-",Table6914[[#This Row],[Pitch]]," ",Table6914[[#This Row],[Series]]," ",Table6914[[#This Row],[ClassA]])</f>
        <v>1.188-28 UN 3A</v>
      </c>
      <c r="AE304" s="16">
        <f t="shared" si="72"/>
        <v>0</v>
      </c>
      <c r="AF304" s="16">
        <f t="shared" si="73"/>
        <v>1.1875</v>
      </c>
      <c r="AG304" s="16">
        <f t="shared" si="74"/>
        <v>1.181</v>
      </c>
      <c r="AH304" s="16" t="str">
        <f t="shared" si="75"/>
        <v>—</v>
      </c>
      <c r="AI304" s="16">
        <f t="shared" si="76"/>
        <v>1.1642999999999999</v>
      </c>
      <c r="AJ304" s="16">
        <f t="shared" si="77"/>
        <v>1.1612</v>
      </c>
      <c r="AK304" s="16">
        <f t="shared" si="78"/>
        <v>1.1449</v>
      </c>
      <c r="AL304" s="16" t="str">
        <f t="shared" si="79"/>
        <v>3B</v>
      </c>
      <c r="AM304" s="16">
        <f t="shared" si="80"/>
        <v>1.149</v>
      </c>
      <c r="AN304" s="16">
        <f t="shared" si="81"/>
        <v>1.1551</v>
      </c>
      <c r="AO304" s="16">
        <f t="shared" si="82"/>
        <v>1.1642999999999999</v>
      </c>
      <c r="AP304" s="16">
        <f t="shared" si="83"/>
        <v>1.1682999999999999</v>
      </c>
      <c r="AQ304" s="16">
        <f t="shared" si="84"/>
        <v>1.1875</v>
      </c>
      <c r="AV304" s="17"/>
      <c r="AW304" s="77"/>
    </row>
    <row r="305" spans="3:49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85"/>
        <v>11⁄4–7</v>
      </c>
      <c r="U305" s="16" t="str">
        <f t="shared" si="85"/>
        <v>UNC</v>
      </c>
      <c r="W305" s="16" t="str">
        <f t="shared" si="69"/>
        <v>11⁄4–7</v>
      </c>
      <c r="X305" s="16" t="str">
        <f>VLOOKUP(LEFT(Table6914[[#This Row],[Column1]],FIND("–",Table6914[[#This Row],[Column1]])-1),Lookups[],2,0)</f>
        <v>1 1/4</v>
      </c>
      <c r="Y305" s="16" t="str">
        <f>RIGHT(Table6914[[#This Row],[Column1]],LEN(Table6914[[#This Row],[Column1]])-FIND("–",Table6914[[#This Row],[Column1]]))</f>
        <v>7</v>
      </c>
      <c r="Z305" s="78">
        <f>VLOOKUP(LEFT(Table6914[[#This Row],[Column1]],FIND("–",Table6914[[#This Row],[Column1]])-1),Lookups[],4,0)</f>
        <v>1.25</v>
      </c>
      <c r="AA305" s="16" t="str">
        <f t="shared" si="70"/>
        <v>UNC</v>
      </c>
      <c r="AB305" s="16" t="str">
        <f t="shared" si="71"/>
        <v>1A</v>
      </c>
      <c r="AC305" s="16" t="str">
        <f>CONCATENATE(Table6914[[#This Row],[Fraction]],"-",Table6914[[#This Row],[Pitch]]," ",Table6914[[#This Row],[Series]]," ",Table6914[[#This Row],[ClassA]])</f>
        <v>1 1/4-7 UNC 1A</v>
      </c>
      <c r="AD305" s="16" t="str">
        <f>CONCATENATE(TEXT(Table6914[[#This Row],[Decimal]],".000"),"-",Table6914[[#This Row],[Pitch]]," ",Table6914[[#This Row],[Series]]," ",Table6914[[#This Row],[ClassA]])</f>
        <v>1.250-7 UNC 1A</v>
      </c>
      <c r="AE305" s="16">
        <f t="shared" si="72"/>
        <v>2.2000000000000001E-3</v>
      </c>
      <c r="AF305" s="16">
        <f t="shared" si="73"/>
        <v>1.2478</v>
      </c>
      <c r="AG305" s="16">
        <f t="shared" si="74"/>
        <v>1.2232000000000001</v>
      </c>
      <c r="AH305" s="16" t="str">
        <f t="shared" si="75"/>
        <v>—</v>
      </c>
      <c r="AI305" s="16">
        <f t="shared" si="76"/>
        <v>1.155</v>
      </c>
      <c r="AJ305" s="16">
        <f t="shared" si="77"/>
        <v>1.1438999999999999</v>
      </c>
      <c r="AK305" s="16">
        <f t="shared" si="78"/>
        <v>1.0777000000000001</v>
      </c>
      <c r="AL305" s="16" t="str">
        <f t="shared" si="79"/>
        <v>1B</v>
      </c>
      <c r="AM305" s="16">
        <f t="shared" si="80"/>
        <v>1.095</v>
      </c>
      <c r="AN305" s="16">
        <f t="shared" si="81"/>
        <v>1.123</v>
      </c>
      <c r="AO305" s="16">
        <f t="shared" si="82"/>
        <v>1.1572</v>
      </c>
      <c r="AP305" s="16">
        <f t="shared" si="83"/>
        <v>1.1716</v>
      </c>
      <c r="AQ305" s="16">
        <f t="shared" si="84"/>
        <v>1.25</v>
      </c>
      <c r="AV305" s="17"/>
      <c r="AW305" s="77"/>
    </row>
    <row r="306" spans="3:49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85"/>
        <v>0</v>
      </c>
      <c r="U306" s="16">
        <f t="shared" si="85"/>
        <v>0</v>
      </c>
      <c r="W306" s="16" t="str">
        <f t="shared" si="69"/>
        <v>11⁄4–7</v>
      </c>
      <c r="X306" s="16" t="str">
        <f>VLOOKUP(LEFT(Table6914[[#This Row],[Column1]],FIND("–",Table6914[[#This Row],[Column1]])-1),Lookups[],2,0)</f>
        <v>1 1/4</v>
      </c>
      <c r="Y306" s="16" t="str">
        <f>RIGHT(Table6914[[#This Row],[Column1]],LEN(Table6914[[#This Row],[Column1]])-FIND("–",Table6914[[#This Row],[Column1]]))</f>
        <v>7</v>
      </c>
      <c r="Z306" s="78">
        <f>VLOOKUP(LEFT(Table6914[[#This Row],[Column1]],FIND("–",Table6914[[#This Row],[Column1]])-1),Lookups[],4,0)</f>
        <v>1.25</v>
      </c>
      <c r="AA306" s="16" t="str">
        <f t="shared" si="70"/>
        <v>UNC</v>
      </c>
      <c r="AB306" s="16" t="str">
        <f t="shared" si="71"/>
        <v>2A</v>
      </c>
      <c r="AC306" s="16" t="str">
        <f>CONCATENATE(Table6914[[#This Row],[Fraction]],"-",Table6914[[#This Row],[Pitch]]," ",Table6914[[#This Row],[Series]]," ",Table6914[[#This Row],[ClassA]])</f>
        <v>1 1/4-7 UNC 2A</v>
      </c>
      <c r="AD306" s="16" t="str">
        <f>CONCATENATE(TEXT(Table6914[[#This Row],[Decimal]],".000"),"-",Table6914[[#This Row],[Pitch]]," ",Table6914[[#This Row],[Series]]," ",Table6914[[#This Row],[ClassA]])</f>
        <v>1.250-7 UNC 2A</v>
      </c>
      <c r="AE306" s="16">
        <f t="shared" si="72"/>
        <v>2.2000000000000001E-3</v>
      </c>
      <c r="AF306" s="16">
        <f t="shared" si="73"/>
        <v>1.2478</v>
      </c>
      <c r="AG306" s="16">
        <f t="shared" si="74"/>
        <v>1.2314000000000001</v>
      </c>
      <c r="AH306" s="16">
        <f t="shared" si="75"/>
        <v>1.2232000000000001</v>
      </c>
      <c r="AI306" s="16">
        <f t="shared" si="76"/>
        <v>1.155</v>
      </c>
      <c r="AJ306" s="16">
        <f t="shared" si="77"/>
        <v>1.1476</v>
      </c>
      <c r="AK306" s="16">
        <f t="shared" si="78"/>
        <v>1.0777000000000001</v>
      </c>
      <c r="AL306" s="16" t="str">
        <f t="shared" si="79"/>
        <v>2B</v>
      </c>
      <c r="AM306" s="16">
        <f t="shared" si="80"/>
        <v>1.095</v>
      </c>
      <c r="AN306" s="16">
        <f t="shared" si="81"/>
        <v>1.123</v>
      </c>
      <c r="AO306" s="16">
        <f t="shared" si="82"/>
        <v>1.1572</v>
      </c>
      <c r="AP306" s="16">
        <f t="shared" si="83"/>
        <v>1.1668000000000001</v>
      </c>
      <c r="AQ306" s="16">
        <f t="shared" si="84"/>
        <v>1.25</v>
      </c>
      <c r="AV306" s="17"/>
      <c r="AW306" s="77"/>
    </row>
    <row r="307" spans="3:49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85"/>
        <v>0</v>
      </c>
      <c r="U307" s="16">
        <f t="shared" si="85"/>
        <v>0</v>
      </c>
      <c r="W307" s="16" t="str">
        <f t="shared" si="69"/>
        <v>11⁄4–7</v>
      </c>
      <c r="X307" s="16" t="str">
        <f>VLOOKUP(LEFT(Table6914[[#This Row],[Column1]],FIND("–",Table6914[[#This Row],[Column1]])-1),Lookups[],2,0)</f>
        <v>1 1/4</v>
      </c>
      <c r="Y307" s="16" t="str">
        <f>RIGHT(Table6914[[#This Row],[Column1]],LEN(Table6914[[#This Row],[Column1]])-FIND("–",Table6914[[#This Row],[Column1]]))</f>
        <v>7</v>
      </c>
      <c r="Z307" s="78">
        <f>VLOOKUP(LEFT(Table6914[[#This Row],[Column1]],FIND("–",Table6914[[#This Row],[Column1]])-1),Lookups[],4,0)</f>
        <v>1.25</v>
      </c>
      <c r="AA307" s="16" t="str">
        <f t="shared" si="70"/>
        <v>UNC</v>
      </c>
      <c r="AB307" s="16" t="str">
        <f t="shared" si="71"/>
        <v>3A</v>
      </c>
      <c r="AC307" s="16" t="str">
        <f>CONCATENATE(Table6914[[#This Row],[Fraction]],"-",Table6914[[#This Row],[Pitch]]," ",Table6914[[#This Row],[Series]]," ",Table6914[[#This Row],[ClassA]])</f>
        <v>1 1/4-7 UNC 3A</v>
      </c>
      <c r="AD307" s="16" t="str">
        <f>CONCATENATE(TEXT(Table6914[[#This Row],[Decimal]],".000"),"-",Table6914[[#This Row],[Pitch]]," ",Table6914[[#This Row],[Series]]," ",Table6914[[#This Row],[ClassA]])</f>
        <v>1.250-7 UNC 3A</v>
      </c>
      <c r="AE307" s="16">
        <f t="shared" si="72"/>
        <v>0</v>
      </c>
      <c r="AF307" s="16">
        <f t="shared" si="73"/>
        <v>1.25</v>
      </c>
      <c r="AG307" s="16">
        <f t="shared" si="74"/>
        <v>1.2336</v>
      </c>
      <c r="AH307" s="16" t="str">
        <f t="shared" si="75"/>
        <v>—</v>
      </c>
      <c r="AI307" s="16">
        <f t="shared" si="76"/>
        <v>1.1572</v>
      </c>
      <c r="AJ307" s="16">
        <f t="shared" si="77"/>
        <v>1.1516999999999999</v>
      </c>
      <c r="AK307" s="16">
        <f t="shared" si="78"/>
        <v>1.0799000000000001</v>
      </c>
      <c r="AL307" s="16" t="str">
        <f t="shared" si="79"/>
        <v>3B</v>
      </c>
      <c r="AM307" s="16">
        <f t="shared" si="80"/>
        <v>1.095</v>
      </c>
      <c r="AN307" s="16">
        <f t="shared" si="81"/>
        <v>1.1125</v>
      </c>
      <c r="AO307" s="16">
        <f t="shared" si="82"/>
        <v>1.1572</v>
      </c>
      <c r="AP307" s="16">
        <f t="shared" si="83"/>
        <v>1.1644000000000001</v>
      </c>
      <c r="AQ307" s="16">
        <f t="shared" si="84"/>
        <v>1.25</v>
      </c>
      <c r="AV307" s="17"/>
      <c r="AW307" s="77"/>
    </row>
    <row r="308" spans="3:49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85"/>
        <v>11⁄4–8</v>
      </c>
      <c r="U308" s="16" t="str">
        <f t="shared" si="85"/>
        <v>UN</v>
      </c>
      <c r="W308" s="16" t="str">
        <f t="shared" si="69"/>
        <v>11⁄4–8</v>
      </c>
      <c r="X308" s="16" t="str">
        <f>VLOOKUP(LEFT(Table6914[[#This Row],[Column1]],FIND("–",Table6914[[#This Row],[Column1]])-1),Lookups[],2,0)</f>
        <v>1 1/4</v>
      </c>
      <c r="Y308" s="16" t="str">
        <f>RIGHT(Table6914[[#This Row],[Column1]],LEN(Table6914[[#This Row],[Column1]])-FIND("–",Table6914[[#This Row],[Column1]]))</f>
        <v>8</v>
      </c>
      <c r="Z308" s="78">
        <f>VLOOKUP(LEFT(Table6914[[#This Row],[Column1]],FIND("–",Table6914[[#This Row],[Column1]])-1),Lookups[],4,0)</f>
        <v>1.25</v>
      </c>
      <c r="AA308" s="16" t="str">
        <f t="shared" si="70"/>
        <v>UN</v>
      </c>
      <c r="AB308" s="16" t="str">
        <f t="shared" si="71"/>
        <v>2A</v>
      </c>
      <c r="AC308" s="16" t="str">
        <f>CONCATENATE(Table6914[[#This Row],[Fraction]],"-",Table6914[[#This Row],[Pitch]]," ",Table6914[[#This Row],[Series]]," ",Table6914[[#This Row],[ClassA]])</f>
        <v>1 1/4-8 UN 2A</v>
      </c>
      <c r="AD308" s="16" t="str">
        <f>CONCATENATE(TEXT(Table6914[[#This Row],[Decimal]],".000"),"-",Table6914[[#This Row],[Pitch]]," ",Table6914[[#This Row],[Series]]," ",Table6914[[#This Row],[ClassA]])</f>
        <v>1.250-8 UN 2A</v>
      </c>
      <c r="AE308" s="16">
        <f t="shared" si="72"/>
        <v>2.0999999999999999E-3</v>
      </c>
      <c r="AF308" s="16">
        <f t="shared" si="73"/>
        <v>1.2479</v>
      </c>
      <c r="AG308" s="16">
        <f t="shared" si="74"/>
        <v>1.2329000000000001</v>
      </c>
      <c r="AH308" s="16">
        <f t="shared" si="75"/>
        <v>1.2254</v>
      </c>
      <c r="AI308" s="16">
        <f t="shared" si="76"/>
        <v>1.1667000000000001</v>
      </c>
      <c r="AJ308" s="16">
        <f t="shared" si="77"/>
        <v>1.1597</v>
      </c>
      <c r="AK308" s="16">
        <f t="shared" si="78"/>
        <v>1.0991</v>
      </c>
      <c r="AL308" s="16" t="str">
        <f t="shared" si="79"/>
        <v>2B</v>
      </c>
      <c r="AM308" s="16">
        <f t="shared" si="80"/>
        <v>1.115</v>
      </c>
      <c r="AN308" s="16">
        <f t="shared" si="81"/>
        <v>1.1399999999999999</v>
      </c>
      <c r="AO308" s="16">
        <f t="shared" si="82"/>
        <v>1.1688000000000001</v>
      </c>
      <c r="AP308" s="16">
        <f t="shared" si="83"/>
        <v>1.1779999999999999</v>
      </c>
      <c r="AQ308" s="16">
        <f t="shared" si="84"/>
        <v>1.25</v>
      </c>
      <c r="AV308" s="17"/>
      <c r="AW308" s="77"/>
    </row>
    <row r="309" spans="3:49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85"/>
        <v>0</v>
      </c>
      <c r="U309" s="16">
        <f t="shared" si="85"/>
        <v>0</v>
      </c>
      <c r="W309" s="16" t="str">
        <f t="shared" si="69"/>
        <v>11⁄4–8</v>
      </c>
      <c r="X309" s="16" t="str">
        <f>VLOOKUP(LEFT(Table6914[[#This Row],[Column1]],FIND("–",Table6914[[#This Row],[Column1]])-1),Lookups[],2,0)</f>
        <v>1 1/4</v>
      </c>
      <c r="Y309" s="16" t="str">
        <f>RIGHT(Table6914[[#This Row],[Column1]],LEN(Table6914[[#This Row],[Column1]])-FIND("–",Table6914[[#This Row],[Column1]]))</f>
        <v>8</v>
      </c>
      <c r="Z309" s="78">
        <f>VLOOKUP(LEFT(Table6914[[#This Row],[Column1]],FIND("–",Table6914[[#This Row],[Column1]])-1),Lookups[],4,0)</f>
        <v>1.25</v>
      </c>
      <c r="AA309" s="16" t="str">
        <f t="shared" si="70"/>
        <v>UN</v>
      </c>
      <c r="AB309" s="16" t="str">
        <f t="shared" si="71"/>
        <v>3A</v>
      </c>
      <c r="AC309" s="16" t="str">
        <f>CONCATENATE(Table6914[[#This Row],[Fraction]],"-",Table6914[[#This Row],[Pitch]]," ",Table6914[[#This Row],[Series]]," ",Table6914[[#This Row],[ClassA]])</f>
        <v>1 1/4-8 UN 3A</v>
      </c>
      <c r="AD309" s="16" t="str">
        <f>CONCATENATE(TEXT(Table6914[[#This Row],[Decimal]],".000"),"-",Table6914[[#This Row],[Pitch]]," ",Table6914[[#This Row],[Series]]," ",Table6914[[#This Row],[ClassA]])</f>
        <v>1.250-8 UN 3A</v>
      </c>
      <c r="AE309" s="16">
        <f t="shared" si="72"/>
        <v>0</v>
      </c>
      <c r="AF309" s="16">
        <f t="shared" si="73"/>
        <v>1.25</v>
      </c>
      <c r="AG309" s="16">
        <f t="shared" si="74"/>
        <v>1.2350000000000001</v>
      </c>
      <c r="AH309" s="16" t="str">
        <f t="shared" si="75"/>
        <v>—</v>
      </c>
      <c r="AI309" s="16">
        <f t="shared" si="76"/>
        <v>1.1688000000000001</v>
      </c>
      <c r="AJ309" s="16">
        <f t="shared" si="77"/>
        <v>1.1635</v>
      </c>
      <c r="AK309" s="16">
        <f t="shared" si="78"/>
        <v>1.1012</v>
      </c>
      <c r="AL309" s="16" t="str">
        <f t="shared" si="79"/>
        <v>3B</v>
      </c>
      <c r="AM309" s="16">
        <f t="shared" si="80"/>
        <v>1.115</v>
      </c>
      <c r="AN309" s="16">
        <f t="shared" si="81"/>
        <v>1.1296999999999999</v>
      </c>
      <c r="AO309" s="16">
        <f t="shared" si="82"/>
        <v>1.1688000000000001</v>
      </c>
      <c r="AP309" s="16">
        <f t="shared" si="83"/>
        <v>1.1757</v>
      </c>
      <c r="AQ309" s="16">
        <f t="shared" si="84"/>
        <v>1.25</v>
      </c>
      <c r="AV309" s="17"/>
      <c r="AW309" s="77"/>
    </row>
    <row r="310" spans="3:49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85"/>
        <v>11⁄4–10</v>
      </c>
      <c r="U310" s="16" t="str">
        <f t="shared" si="85"/>
        <v>UNS</v>
      </c>
      <c r="W310" s="16" t="str">
        <f t="shared" si="69"/>
        <v>11⁄4–10</v>
      </c>
      <c r="X310" s="16" t="str">
        <f>VLOOKUP(LEFT(Table6914[[#This Row],[Column1]],FIND("–",Table6914[[#This Row],[Column1]])-1),Lookups[],2,0)</f>
        <v>1 1/4</v>
      </c>
      <c r="Y310" s="16" t="str">
        <f>RIGHT(Table6914[[#This Row],[Column1]],LEN(Table6914[[#This Row],[Column1]])-FIND("–",Table6914[[#This Row],[Column1]]))</f>
        <v>10</v>
      </c>
      <c r="Z310" s="78">
        <f>VLOOKUP(LEFT(Table6914[[#This Row],[Column1]],FIND("–",Table6914[[#This Row],[Column1]])-1),Lookups[],4,0)</f>
        <v>1.25</v>
      </c>
      <c r="AA310" s="16" t="str">
        <f t="shared" si="70"/>
        <v>UNS</v>
      </c>
      <c r="AB310" s="16" t="str">
        <f t="shared" si="71"/>
        <v>2A</v>
      </c>
      <c r="AC310" s="16" t="str">
        <f>CONCATENATE(Table6914[[#This Row],[Fraction]],"-",Table6914[[#This Row],[Pitch]]," ",Table6914[[#This Row],[Series]]," ",Table6914[[#This Row],[ClassA]])</f>
        <v>1 1/4-10 UNS 2A</v>
      </c>
      <c r="AD310" s="16" t="str">
        <f>CONCATENATE(TEXT(Table6914[[#This Row],[Decimal]],".000"),"-",Table6914[[#This Row],[Pitch]]," ",Table6914[[#This Row],[Series]]," ",Table6914[[#This Row],[ClassA]])</f>
        <v>1.250-10 UNS 2A</v>
      </c>
      <c r="AE310" s="16">
        <f t="shared" si="72"/>
        <v>1.9E-3</v>
      </c>
      <c r="AF310" s="16">
        <f t="shared" si="73"/>
        <v>1.2481</v>
      </c>
      <c r="AG310" s="16">
        <f t="shared" si="74"/>
        <v>1.2352000000000001</v>
      </c>
      <c r="AH310" s="16" t="str">
        <f t="shared" si="75"/>
        <v>—</v>
      </c>
      <c r="AI310" s="16">
        <f t="shared" si="76"/>
        <v>1.1831</v>
      </c>
      <c r="AJ310" s="16">
        <f t="shared" si="77"/>
        <v>1.1768000000000001</v>
      </c>
      <c r="AK310" s="16">
        <f t="shared" si="78"/>
        <v>1.1291</v>
      </c>
      <c r="AL310" s="16" t="str">
        <f t="shared" si="79"/>
        <v>2B</v>
      </c>
      <c r="AM310" s="16">
        <f t="shared" si="80"/>
        <v>1.1419999999999999</v>
      </c>
      <c r="AN310" s="16">
        <f t="shared" si="81"/>
        <v>1.163</v>
      </c>
      <c r="AO310" s="16">
        <f t="shared" si="82"/>
        <v>1.1850000000000001</v>
      </c>
      <c r="AP310" s="16">
        <f t="shared" si="83"/>
        <v>1.1932</v>
      </c>
      <c r="AQ310" s="16">
        <f t="shared" si="84"/>
        <v>1.25</v>
      </c>
      <c r="AV310" s="17"/>
      <c r="AW310" s="77"/>
    </row>
    <row r="311" spans="3:49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85"/>
        <v>11⁄4–12</v>
      </c>
      <c r="U311" s="16" t="str">
        <f t="shared" si="85"/>
        <v>UNF</v>
      </c>
      <c r="W311" s="16" t="str">
        <f t="shared" si="69"/>
        <v>11⁄4–12</v>
      </c>
      <c r="X311" s="16" t="str">
        <f>VLOOKUP(LEFT(Table6914[[#This Row],[Column1]],FIND("–",Table6914[[#This Row],[Column1]])-1),Lookups[],2,0)</f>
        <v>1 1/4</v>
      </c>
      <c r="Y311" s="16" t="str">
        <f>RIGHT(Table6914[[#This Row],[Column1]],LEN(Table6914[[#This Row],[Column1]])-FIND("–",Table6914[[#This Row],[Column1]]))</f>
        <v>12</v>
      </c>
      <c r="Z311" s="78">
        <f>VLOOKUP(LEFT(Table6914[[#This Row],[Column1]],FIND("–",Table6914[[#This Row],[Column1]])-1),Lookups[],4,0)</f>
        <v>1.25</v>
      </c>
      <c r="AA311" s="16" t="str">
        <f t="shared" si="70"/>
        <v>UNF</v>
      </c>
      <c r="AB311" s="16" t="str">
        <f t="shared" si="71"/>
        <v>1A</v>
      </c>
      <c r="AC311" s="16" t="str">
        <f>CONCATENATE(Table6914[[#This Row],[Fraction]],"-",Table6914[[#This Row],[Pitch]]," ",Table6914[[#This Row],[Series]]," ",Table6914[[#This Row],[ClassA]])</f>
        <v>1 1/4-12 UNF 1A</v>
      </c>
      <c r="AD311" s="16" t="str">
        <f>CONCATENATE(TEXT(Table6914[[#This Row],[Decimal]],".000"),"-",Table6914[[#This Row],[Pitch]]," ",Table6914[[#This Row],[Series]]," ",Table6914[[#This Row],[ClassA]])</f>
        <v>1.250-12 UNF 1A</v>
      </c>
      <c r="AE311" s="16">
        <f t="shared" si="72"/>
        <v>1.8E-3</v>
      </c>
      <c r="AF311" s="16">
        <f t="shared" si="73"/>
        <v>1.2482</v>
      </c>
      <c r="AG311" s="16">
        <f t="shared" si="74"/>
        <v>1.2310000000000001</v>
      </c>
      <c r="AH311" s="16" t="str">
        <f t="shared" si="75"/>
        <v>—</v>
      </c>
      <c r="AI311" s="16">
        <f t="shared" si="76"/>
        <v>1.1940999999999999</v>
      </c>
      <c r="AJ311" s="16">
        <f t="shared" si="77"/>
        <v>1.1849000000000001</v>
      </c>
      <c r="AK311" s="16">
        <f t="shared" si="78"/>
        <v>1.149</v>
      </c>
      <c r="AL311" s="16" t="str">
        <f t="shared" si="79"/>
        <v>1B</v>
      </c>
      <c r="AM311" s="16">
        <f t="shared" si="80"/>
        <v>1.1599999999999999</v>
      </c>
      <c r="AN311" s="16">
        <f t="shared" si="81"/>
        <v>1.1779999999999999</v>
      </c>
      <c r="AO311" s="16">
        <f t="shared" si="82"/>
        <v>1.1959</v>
      </c>
      <c r="AP311" s="16">
        <f t="shared" si="83"/>
        <v>1.2079</v>
      </c>
      <c r="AQ311" s="16">
        <f t="shared" si="84"/>
        <v>1.25</v>
      </c>
      <c r="AV311" s="17"/>
      <c r="AW311" s="77"/>
    </row>
    <row r="312" spans="3:49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85"/>
        <v>0</v>
      </c>
      <c r="U312" s="16">
        <f t="shared" si="85"/>
        <v>0</v>
      </c>
      <c r="W312" s="16" t="str">
        <f t="shared" si="69"/>
        <v>11⁄4–12</v>
      </c>
      <c r="X312" s="16" t="str">
        <f>VLOOKUP(LEFT(Table6914[[#This Row],[Column1]],FIND("–",Table6914[[#This Row],[Column1]])-1),Lookups[],2,0)</f>
        <v>1 1/4</v>
      </c>
      <c r="Y312" s="16" t="str">
        <f>RIGHT(Table6914[[#This Row],[Column1]],LEN(Table6914[[#This Row],[Column1]])-FIND("–",Table6914[[#This Row],[Column1]]))</f>
        <v>12</v>
      </c>
      <c r="Z312" s="78">
        <f>VLOOKUP(LEFT(Table6914[[#This Row],[Column1]],FIND("–",Table6914[[#This Row],[Column1]])-1),Lookups[],4,0)</f>
        <v>1.25</v>
      </c>
      <c r="AA312" s="16" t="str">
        <f t="shared" si="70"/>
        <v>UNF</v>
      </c>
      <c r="AB312" s="16" t="str">
        <f t="shared" si="71"/>
        <v>2A</v>
      </c>
      <c r="AC312" s="16" t="str">
        <f>CONCATENATE(Table6914[[#This Row],[Fraction]],"-",Table6914[[#This Row],[Pitch]]," ",Table6914[[#This Row],[Series]]," ",Table6914[[#This Row],[ClassA]])</f>
        <v>1 1/4-12 UNF 2A</v>
      </c>
      <c r="AD312" s="16" t="str">
        <f>CONCATENATE(TEXT(Table6914[[#This Row],[Decimal]],".000"),"-",Table6914[[#This Row],[Pitch]]," ",Table6914[[#This Row],[Series]]," ",Table6914[[#This Row],[ClassA]])</f>
        <v>1.250-12 UNF 2A</v>
      </c>
      <c r="AE312" s="16">
        <f t="shared" si="72"/>
        <v>1.8E-3</v>
      </c>
      <c r="AF312" s="16">
        <f t="shared" si="73"/>
        <v>1.2482</v>
      </c>
      <c r="AG312" s="16">
        <f t="shared" si="74"/>
        <v>1.2367999999999999</v>
      </c>
      <c r="AH312" s="16" t="str">
        <f t="shared" si="75"/>
        <v>—</v>
      </c>
      <c r="AI312" s="16">
        <f t="shared" si="76"/>
        <v>1.1940999999999999</v>
      </c>
      <c r="AJ312" s="16">
        <f t="shared" si="77"/>
        <v>1.1879</v>
      </c>
      <c r="AK312" s="16">
        <f t="shared" si="78"/>
        <v>1.149</v>
      </c>
      <c r="AL312" s="16" t="str">
        <f t="shared" si="79"/>
        <v>2B</v>
      </c>
      <c r="AM312" s="16">
        <f t="shared" si="80"/>
        <v>1.1599999999999999</v>
      </c>
      <c r="AN312" s="16">
        <f t="shared" si="81"/>
        <v>1.1779999999999999</v>
      </c>
      <c r="AO312" s="16">
        <f t="shared" si="82"/>
        <v>1.1959</v>
      </c>
      <c r="AP312" s="16">
        <f t="shared" si="83"/>
        <v>1.2039</v>
      </c>
      <c r="AQ312" s="16">
        <f t="shared" si="84"/>
        <v>1.25</v>
      </c>
      <c r="AV312" s="17"/>
      <c r="AW312" s="77"/>
    </row>
    <row r="313" spans="3:49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85"/>
        <v>0</v>
      </c>
      <c r="U313" s="16">
        <f t="shared" si="85"/>
        <v>0</v>
      </c>
      <c r="W313" s="16" t="str">
        <f t="shared" si="69"/>
        <v>11⁄4–12</v>
      </c>
      <c r="X313" s="16" t="str">
        <f>VLOOKUP(LEFT(Table6914[[#This Row],[Column1]],FIND("–",Table6914[[#This Row],[Column1]])-1),Lookups[],2,0)</f>
        <v>1 1/4</v>
      </c>
      <c r="Y313" s="16" t="str">
        <f>RIGHT(Table6914[[#This Row],[Column1]],LEN(Table6914[[#This Row],[Column1]])-FIND("–",Table6914[[#This Row],[Column1]]))</f>
        <v>12</v>
      </c>
      <c r="Z313" s="78">
        <f>VLOOKUP(LEFT(Table6914[[#This Row],[Column1]],FIND("–",Table6914[[#This Row],[Column1]])-1),Lookups[],4,0)</f>
        <v>1.25</v>
      </c>
      <c r="AA313" s="16" t="str">
        <f t="shared" si="70"/>
        <v>UNF</v>
      </c>
      <c r="AB313" s="16" t="str">
        <f t="shared" si="71"/>
        <v>3A</v>
      </c>
      <c r="AC313" s="16" t="str">
        <f>CONCATENATE(Table6914[[#This Row],[Fraction]],"-",Table6914[[#This Row],[Pitch]]," ",Table6914[[#This Row],[Series]]," ",Table6914[[#This Row],[ClassA]])</f>
        <v>1 1/4-12 UNF 3A</v>
      </c>
      <c r="AD313" s="16" t="str">
        <f>CONCATENATE(TEXT(Table6914[[#This Row],[Decimal]],".000"),"-",Table6914[[#This Row],[Pitch]]," ",Table6914[[#This Row],[Series]]," ",Table6914[[#This Row],[ClassA]])</f>
        <v>1.250-12 UNF 3A</v>
      </c>
      <c r="AE313" s="16">
        <f t="shared" si="72"/>
        <v>0</v>
      </c>
      <c r="AF313" s="16">
        <f t="shared" si="73"/>
        <v>1.25</v>
      </c>
      <c r="AG313" s="16">
        <f t="shared" si="74"/>
        <v>1.2385999999999999</v>
      </c>
      <c r="AH313" s="16" t="str">
        <f t="shared" si="75"/>
        <v>—</v>
      </c>
      <c r="AI313" s="16">
        <f t="shared" si="76"/>
        <v>1.1959</v>
      </c>
      <c r="AJ313" s="16">
        <f t="shared" si="77"/>
        <v>1.1913</v>
      </c>
      <c r="AK313" s="16">
        <f t="shared" si="78"/>
        <v>1.1508</v>
      </c>
      <c r="AL313" s="16" t="str">
        <f t="shared" si="79"/>
        <v>3B</v>
      </c>
      <c r="AM313" s="16">
        <f t="shared" si="80"/>
        <v>1.1599999999999999</v>
      </c>
      <c r="AN313" s="16">
        <f t="shared" si="81"/>
        <v>1.1698</v>
      </c>
      <c r="AO313" s="16">
        <f t="shared" si="82"/>
        <v>1.1959</v>
      </c>
      <c r="AP313" s="16">
        <f t="shared" si="83"/>
        <v>1.2019</v>
      </c>
      <c r="AQ313" s="16">
        <f t="shared" si="84"/>
        <v>1.25</v>
      </c>
      <c r="AV313" s="17"/>
      <c r="AW313" s="77"/>
    </row>
    <row r="314" spans="3:49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85"/>
        <v>11⁄4–14</v>
      </c>
      <c r="U314" s="16" t="str">
        <f t="shared" si="85"/>
        <v>UNS</v>
      </c>
      <c r="W314" s="16" t="str">
        <f t="shared" si="69"/>
        <v>11⁄4–14</v>
      </c>
      <c r="X314" s="16" t="str">
        <f>VLOOKUP(LEFT(Table6914[[#This Row],[Column1]],FIND("–",Table6914[[#This Row],[Column1]])-1),Lookups[],2,0)</f>
        <v>1 1/4</v>
      </c>
      <c r="Y314" s="16" t="str">
        <f>RIGHT(Table6914[[#This Row],[Column1]],LEN(Table6914[[#This Row],[Column1]])-FIND("–",Table6914[[#This Row],[Column1]]))</f>
        <v>14</v>
      </c>
      <c r="Z314" s="78">
        <f>VLOOKUP(LEFT(Table6914[[#This Row],[Column1]],FIND("–",Table6914[[#This Row],[Column1]])-1),Lookups[],4,0)</f>
        <v>1.25</v>
      </c>
      <c r="AA314" s="16" t="str">
        <f t="shared" si="70"/>
        <v>UNS</v>
      </c>
      <c r="AB314" s="16" t="str">
        <f t="shared" si="71"/>
        <v>2A</v>
      </c>
      <c r="AC314" s="16" t="str">
        <f>CONCATENATE(Table6914[[#This Row],[Fraction]],"-",Table6914[[#This Row],[Pitch]]," ",Table6914[[#This Row],[Series]]," ",Table6914[[#This Row],[ClassA]])</f>
        <v>1 1/4-14 UNS 2A</v>
      </c>
      <c r="AD314" s="16" t="str">
        <f>CONCATENATE(TEXT(Table6914[[#This Row],[Decimal]],".000"),"-",Table6914[[#This Row],[Pitch]]," ",Table6914[[#This Row],[Series]]," ",Table6914[[#This Row],[ClassA]])</f>
        <v>1.250-14 UNS 2A</v>
      </c>
      <c r="AE314" s="16">
        <f t="shared" si="72"/>
        <v>1.6000000000000001E-3</v>
      </c>
      <c r="AF314" s="16">
        <f t="shared" si="73"/>
        <v>1.2484</v>
      </c>
      <c r="AG314" s="16">
        <f t="shared" si="74"/>
        <v>1.2381</v>
      </c>
      <c r="AH314" s="16" t="str">
        <f t="shared" si="75"/>
        <v>—</v>
      </c>
      <c r="AI314" s="16">
        <f t="shared" si="76"/>
        <v>1.202</v>
      </c>
      <c r="AJ314" s="16">
        <f t="shared" si="77"/>
        <v>1.1966000000000001</v>
      </c>
      <c r="AK314" s="16">
        <f t="shared" si="78"/>
        <v>1.1634</v>
      </c>
      <c r="AL314" s="16" t="str">
        <f t="shared" si="79"/>
        <v>2B</v>
      </c>
      <c r="AM314" s="16">
        <f t="shared" si="80"/>
        <v>1.173</v>
      </c>
      <c r="AN314" s="16">
        <f t="shared" si="81"/>
        <v>1.1879999999999999</v>
      </c>
      <c r="AO314" s="16">
        <f t="shared" si="82"/>
        <v>1.2036</v>
      </c>
      <c r="AP314" s="16">
        <f t="shared" si="83"/>
        <v>1.2105999999999999</v>
      </c>
      <c r="AQ314" s="16">
        <f t="shared" si="84"/>
        <v>1.25</v>
      </c>
      <c r="AV314" s="17"/>
      <c r="AW314" s="77"/>
    </row>
    <row r="315" spans="3:49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85"/>
        <v>11⁄4–16</v>
      </c>
      <c r="U315" s="16" t="str">
        <f t="shared" si="85"/>
        <v>UN</v>
      </c>
      <c r="W315" s="16" t="str">
        <f t="shared" si="69"/>
        <v>11⁄4–16</v>
      </c>
      <c r="X315" s="16" t="str">
        <f>VLOOKUP(LEFT(Table6914[[#This Row],[Column1]],FIND("–",Table6914[[#This Row],[Column1]])-1),Lookups[],2,0)</f>
        <v>1 1/4</v>
      </c>
      <c r="Y315" s="16" t="str">
        <f>RIGHT(Table6914[[#This Row],[Column1]],LEN(Table6914[[#This Row],[Column1]])-FIND("–",Table6914[[#This Row],[Column1]]))</f>
        <v>16</v>
      </c>
      <c r="Z315" s="78">
        <f>VLOOKUP(LEFT(Table6914[[#This Row],[Column1]],FIND("–",Table6914[[#This Row],[Column1]])-1),Lookups[],4,0)</f>
        <v>1.25</v>
      </c>
      <c r="AA315" s="16" t="str">
        <f t="shared" si="70"/>
        <v>UN</v>
      </c>
      <c r="AB315" s="16" t="str">
        <f t="shared" si="71"/>
        <v>2A</v>
      </c>
      <c r="AC315" s="16" t="str">
        <f>CONCATENATE(Table6914[[#This Row],[Fraction]],"-",Table6914[[#This Row],[Pitch]]," ",Table6914[[#This Row],[Series]]," ",Table6914[[#This Row],[ClassA]])</f>
        <v>1 1/4-16 UN 2A</v>
      </c>
      <c r="AD315" s="16" t="str">
        <f>CONCATENATE(TEXT(Table6914[[#This Row],[Decimal]],".000"),"-",Table6914[[#This Row],[Pitch]]," ",Table6914[[#This Row],[Series]]," ",Table6914[[#This Row],[ClassA]])</f>
        <v>1.250-16 UN 2A</v>
      </c>
      <c r="AE315" s="16">
        <f t="shared" si="72"/>
        <v>1.5E-3</v>
      </c>
      <c r="AF315" s="16">
        <f t="shared" si="73"/>
        <v>1.2484999999999999</v>
      </c>
      <c r="AG315" s="16">
        <f t="shared" si="74"/>
        <v>1.2391000000000001</v>
      </c>
      <c r="AH315" s="16" t="str">
        <f t="shared" si="75"/>
        <v>—</v>
      </c>
      <c r="AI315" s="16">
        <f t="shared" si="76"/>
        <v>1.2079</v>
      </c>
      <c r="AJ315" s="16">
        <f t="shared" si="77"/>
        <v>1.2028000000000001</v>
      </c>
      <c r="AK315" s="16">
        <f t="shared" si="78"/>
        <v>1.1739999999999999</v>
      </c>
      <c r="AL315" s="16" t="str">
        <f t="shared" si="79"/>
        <v>2B</v>
      </c>
      <c r="AM315" s="16">
        <f t="shared" si="80"/>
        <v>1.1819999999999999</v>
      </c>
      <c r="AN315" s="16">
        <f t="shared" si="81"/>
        <v>1.196</v>
      </c>
      <c r="AO315" s="16">
        <f t="shared" si="82"/>
        <v>1.2094</v>
      </c>
      <c r="AP315" s="16">
        <f t="shared" si="83"/>
        <v>1.216</v>
      </c>
      <c r="AQ315" s="16">
        <f t="shared" si="84"/>
        <v>1.25</v>
      </c>
      <c r="AV315" s="17"/>
      <c r="AW315" s="77"/>
    </row>
    <row r="316" spans="3:49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85"/>
        <v>0</v>
      </c>
      <c r="U316" s="16">
        <f t="shared" si="85"/>
        <v>0</v>
      </c>
      <c r="W316" s="16" t="str">
        <f t="shared" si="69"/>
        <v>11⁄4–16</v>
      </c>
      <c r="X316" s="16" t="str">
        <f>VLOOKUP(LEFT(Table6914[[#This Row],[Column1]],FIND("–",Table6914[[#This Row],[Column1]])-1),Lookups[],2,0)</f>
        <v>1 1/4</v>
      </c>
      <c r="Y316" s="16" t="str">
        <f>RIGHT(Table6914[[#This Row],[Column1]],LEN(Table6914[[#This Row],[Column1]])-FIND("–",Table6914[[#This Row],[Column1]]))</f>
        <v>16</v>
      </c>
      <c r="Z316" s="78">
        <f>VLOOKUP(LEFT(Table6914[[#This Row],[Column1]],FIND("–",Table6914[[#This Row],[Column1]])-1),Lookups[],4,0)</f>
        <v>1.25</v>
      </c>
      <c r="AA316" s="16" t="str">
        <f t="shared" si="70"/>
        <v>UN</v>
      </c>
      <c r="AB316" s="16" t="str">
        <f t="shared" si="71"/>
        <v>3A</v>
      </c>
      <c r="AC316" s="16" t="str">
        <f>CONCATENATE(Table6914[[#This Row],[Fraction]],"-",Table6914[[#This Row],[Pitch]]," ",Table6914[[#This Row],[Series]]," ",Table6914[[#This Row],[ClassA]])</f>
        <v>1 1/4-16 UN 3A</v>
      </c>
      <c r="AD316" s="16" t="str">
        <f>CONCATENATE(TEXT(Table6914[[#This Row],[Decimal]],".000"),"-",Table6914[[#This Row],[Pitch]]," ",Table6914[[#This Row],[Series]]," ",Table6914[[#This Row],[ClassA]])</f>
        <v>1.250-16 UN 3A</v>
      </c>
      <c r="AE316" s="16">
        <f t="shared" si="72"/>
        <v>0</v>
      </c>
      <c r="AF316" s="16">
        <f t="shared" si="73"/>
        <v>1.25</v>
      </c>
      <c r="AG316" s="16">
        <f t="shared" si="74"/>
        <v>1.2405999999999999</v>
      </c>
      <c r="AH316" s="16" t="str">
        <f t="shared" si="75"/>
        <v>—</v>
      </c>
      <c r="AI316" s="16">
        <f t="shared" si="76"/>
        <v>1.2094</v>
      </c>
      <c r="AJ316" s="16">
        <f t="shared" si="77"/>
        <v>1.2056</v>
      </c>
      <c r="AK316" s="16">
        <f t="shared" si="78"/>
        <v>1.1755</v>
      </c>
      <c r="AL316" s="16" t="str">
        <f t="shared" si="79"/>
        <v>3B</v>
      </c>
      <c r="AM316" s="16">
        <f t="shared" si="80"/>
        <v>1.1819999999999999</v>
      </c>
      <c r="AN316" s="16">
        <f t="shared" si="81"/>
        <v>1.1908000000000001</v>
      </c>
      <c r="AO316" s="16">
        <f t="shared" si="82"/>
        <v>1.2094</v>
      </c>
      <c r="AP316" s="16">
        <f t="shared" si="83"/>
        <v>1.2143999999999999</v>
      </c>
      <c r="AQ316" s="16">
        <f t="shared" si="84"/>
        <v>1.25</v>
      </c>
      <c r="AV316" s="17"/>
      <c r="AW316" s="77"/>
    </row>
    <row r="317" spans="3:49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85"/>
        <v>11⁄4–18</v>
      </c>
      <c r="U317" s="16" t="str">
        <f t="shared" si="85"/>
        <v>UNEF</v>
      </c>
      <c r="W317" s="16" t="str">
        <f t="shared" si="69"/>
        <v>11⁄4–18</v>
      </c>
      <c r="X317" s="16" t="str">
        <f>VLOOKUP(LEFT(Table6914[[#This Row],[Column1]],FIND("–",Table6914[[#This Row],[Column1]])-1),Lookups[],2,0)</f>
        <v>1 1/4</v>
      </c>
      <c r="Y317" s="16" t="str">
        <f>RIGHT(Table6914[[#This Row],[Column1]],LEN(Table6914[[#This Row],[Column1]])-FIND("–",Table6914[[#This Row],[Column1]]))</f>
        <v>18</v>
      </c>
      <c r="Z317" s="78">
        <f>VLOOKUP(LEFT(Table6914[[#This Row],[Column1]],FIND("–",Table6914[[#This Row],[Column1]])-1),Lookups[],4,0)</f>
        <v>1.25</v>
      </c>
      <c r="AA317" s="16" t="str">
        <f t="shared" si="70"/>
        <v>UNEF</v>
      </c>
      <c r="AB317" s="16" t="str">
        <f t="shared" si="71"/>
        <v>2A</v>
      </c>
      <c r="AC317" s="16" t="str">
        <f>CONCATENATE(Table6914[[#This Row],[Fraction]],"-",Table6914[[#This Row],[Pitch]]," ",Table6914[[#This Row],[Series]]," ",Table6914[[#This Row],[ClassA]])</f>
        <v>1 1/4-18 UNEF 2A</v>
      </c>
      <c r="AD317" s="16" t="str">
        <f>CONCATENATE(TEXT(Table6914[[#This Row],[Decimal]],".000"),"-",Table6914[[#This Row],[Pitch]]," ",Table6914[[#This Row],[Series]]," ",Table6914[[#This Row],[ClassA]])</f>
        <v>1.250-18 UNEF 2A</v>
      </c>
      <c r="AE317" s="16">
        <f t="shared" si="72"/>
        <v>1.5E-3</v>
      </c>
      <c r="AF317" s="16">
        <f t="shared" si="73"/>
        <v>1.2484999999999999</v>
      </c>
      <c r="AG317" s="16">
        <f t="shared" si="74"/>
        <v>1.2398</v>
      </c>
      <c r="AH317" s="16" t="str">
        <f t="shared" si="75"/>
        <v>—</v>
      </c>
      <c r="AI317" s="16">
        <f t="shared" si="76"/>
        <v>1.2123999999999999</v>
      </c>
      <c r="AJ317" s="16">
        <f t="shared" si="77"/>
        <v>1.2075</v>
      </c>
      <c r="AK317" s="16">
        <f t="shared" si="78"/>
        <v>1.1823999999999999</v>
      </c>
      <c r="AL317" s="16" t="str">
        <f t="shared" si="79"/>
        <v>2B</v>
      </c>
      <c r="AM317" s="16">
        <f t="shared" si="80"/>
        <v>1.19</v>
      </c>
      <c r="AN317" s="16">
        <f t="shared" si="81"/>
        <v>1.2030000000000001</v>
      </c>
      <c r="AO317" s="16">
        <f t="shared" si="82"/>
        <v>1.2139</v>
      </c>
      <c r="AP317" s="16">
        <f t="shared" si="83"/>
        <v>1.2202</v>
      </c>
      <c r="AQ317" s="16">
        <f t="shared" si="84"/>
        <v>1.25</v>
      </c>
      <c r="AV317" s="17"/>
      <c r="AW317" s="77"/>
    </row>
    <row r="318" spans="3:49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85"/>
        <v>0</v>
      </c>
      <c r="U318" s="16">
        <f t="shared" si="85"/>
        <v>0</v>
      </c>
      <c r="W318" s="16" t="str">
        <f t="shared" si="69"/>
        <v>11⁄4–18</v>
      </c>
      <c r="X318" s="16" t="str">
        <f>VLOOKUP(LEFT(Table6914[[#This Row],[Column1]],FIND("–",Table6914[[#This Row],[Column1]])-1),Lookups[],2,0)</f>
        <v>1 1/4</v>
      </c>
      <c r="Y318" s="16" t="str">
        <f>RIGHT(Table6914[[#This Row],[Column1]],LEN(Table6914[[#This Row],[Column1]])-FIND("–",Table6914[[#This Row],[Column1]]))</f>
        <v>18</v>
      </c>
      <c r="Z318" s="78">
        <f>VLOOKUP(LEFT(Table6914[[#This Row],[Column1]],FIND("–",Table6914[[#This Row],[Column1]])-1),Lookups[],4,0)</f>
        <v>1.25</v>
      </c>
      <c r="AA318" s="16" t="str">
        <f t="shared" si="70"/>
        <v>UNEF</v>
      </c>
      <c r="AB318" s="16" t="str">
        <f t="shared" si="71"/>
        <v>3A</v>
      </c>
      <c r="AC318" s="16" t="str">
        <f>CONCATENATE(Table6914[[#This Row],[Fraction]],"-",Table6914[[#This Row],[Pitch]]," ",Table6914[[#This Row],[Series]]," ",Table6914[[#This Row],[ClassA]])</f>
        <v>1 1/4-18 UNEF 3A</v>
      </c>
      <c r="AD318" s="16" t="str">
        <f>CONCATENATE(TEXT(Table6914[[#This Row],[Decimal]],".000"),"-",Table6914[[#This Row],[Pitch]]," ",Table6914[[#This Row],[Series]]," ",Table6914[[#This Row],[ClassA]])</f>
        <v>1.250-18 UNEF 3A</v>
      </c>
      <c r="AE318" s="16">
        <f t="shared" si="72"/>
        <v>0</v>
      </c>
      <c r="AF318" s="16">
        <f t="shared" si="73"/>
        <v>1.25</v>
      </c>
      <c r="AG318" s="16">
        <f t="shared" si="74"/>
        <v>1.2413000000000001</v>
      </c>
      <c r="AH318" s="16" t="str">
        <f t="shared" si="75"/>
        <v>—</v>
      </c>
      <c r="AI318" s="16">
        <f t="shared" si="76"/>
        <v>1.2139</v>
      </c>
      <c r="AJ318" s="16">
        <f t="shared" si="77"/>
        <v>1.2102999999999999</v>
      </c>
      <c r="AK318" s="16">
        <f t="shared" si="78"/>
        <v>1.1839</v>
      </c>
      <c r="AL318" s="16" t="str">
        <f t="shared" si="79"/>
        <v>3B</v>
      </c>
      <c r="AM318" s="16">
        <f t="shared" si="80"/>
        <v>1.19</v>
      </c>
      <c r="AN318" s="16">
        <f t="shared" si="81"/>
        <v>1.198</v>
      </c>
      <c r="AO318" s="16">
        <f t="shared" si="82"/>
        <v>1.2139</v>
      </c>
      <c r="AP318" s="16">
        <f t="shared" si="83"/>
        <v>1.2185999999999999</v>
      </c>
      <c r="AQ318" s="16">
        <f t="shared" si="84"/>
        <v>1.25</v>
      </c>
      <c r="AV318" s="17"/>
      <c r="AW318" s="77"/>
    </row>
    <row r="319" spans="3:49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85"/>
        <v>11⁄4–20</v>
      </c>
      <c r="U319" s="16" t="str">
        <f t="shared" si="85"/>
        <v>UN</v>
      </c>
      <c r="W319" s="16" t="str">
        <f t="shared" si="69"/>
        <v>11⁄4–20</v>
      </c>
      <c r="X319" s="16" t="str">
        <f>VLOOKUP(LEFT(Table6914[[#This Row],[Column1]],FIND("–",Table6914[[#This Row],[Column1]])-1),Lookups[],2,0)</f>
        <v>1 1/4</v>
      </c>
      <c r="Y319" s="16" t="str">
        <f>RIGHT(Table6914[[#This Row],[Column1]],LEN(Table6914[[#This Row],[Column1]])-FIND("–",Table6914[[#This Row],[Column1]]))</f>
        <v>20</v>
      </c>
      <c r="Z319" s="78">
        <f>VLOOKUP(LEFT(Table6914[[#This Row],[Column1]],FIND("–",Table6914[[#This Row],[Column1]])-1),Lookups[],4,0)</f>
        <v>1.25</v>
      </c>
      <c r="AA319" s="16" t="str">
        <f t="shared" si="70"/>
        <v>UN</v>
      </c>
      <c r="AB319" s="16" t="str">
        <f t="shared" si="71"/>
        <v>2A</v>
      </c>
      <c r="AC319" s="16" t="str">
        <f>CONCATENATE(Table6914[[#This Row],[Fraction]],"-",Table6914[[#This Row],[Pitch]]," ",Table6914[[#This Row],[Series]]," ",Table6914[[#This Row],[ClassA]])</f>
        <v>1 1/4-20 UN 2A</v>
      </c>
      <c r="AD319" s="16" t="str">
        <f>CONCATENATE(TEXT(Table6914[[#This Row],[Decimal]],".000"),"-",Table6914[[#This Row],[Pitch]]," ",Table6914[[#This Row],[Series]]," ",Table6914[[#This Row],[ClassA]])</f>
        <v>1.250-20 UN 2A</v>
      </c>
      <c r="AE319" s="16">
        <f t="shared" si="72"/>
        <v>1.4E-3</v>
      </c>
      <c r="AF319" s="16">
        <f t="shared" si="73"/>
        <v>1.2485999999999999</v>
      </c>
      <c r="AG319" s="16">
        <f t="shared" si="74"/>
        <v>1.2404999999999999</v>
      </c>
      <c r="AH319" s="16" t="str">
        <f t="shared" si="75"/>
        <v>—</v>
      </c>
      <c r="AI319" s="16">
        <f t="shared" si="76"/>
        <v>1.2161</v>
      </c>
      <c r="AJ319" s="16">
        <f t="shared" si="77"/>
        <v>1.2114</v>
      </c>
      <c r="AK319" s="16">
        <f t="shared" si="78"/>
        <v>1.1891</v>
      </c>
      <c r="AL319" s="16" t="str">
        <f t="shared" si="79"/>
        <v>2B</v>
      </c>
      <c r="AM319" s="16">
        <f t="shared" si="80"/>
        <v>1.196</v>
      </c>
      <c r="AN319" s="16">
        <f t="shared" si="81"/>
        <v>1.2070000000000001</v>
      </c>
      <c r="AO319" s="16">
        <f t="shared" si="82"/>
        <v>1.2175</v>
      </c>
      <c r="AP319" s="16">
        <f t="shared" si="83"/>
        <v>1.2236</v>
      </c>
      <c r="AQ319" s="16">
        <f t="shared" si="84"/>
        <v>1.25</v>
      </c>
      <c r="AV319" s="17"/>
      <c r="AW319" s="77"/>
    </row>
    <row r="320" spans="3:49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85"/>
        <v>0</v>
      </c>
      <c r="U320" s="16">
        <f t="shared" si="85"/>
        <v>0</v>
      </c>
      <c r="W320" s="16" t="str">
        <f t="shared" si="69"/>
        <v>11⁄4–20</v>
      </c>
      <c r="X320" s="16" t="str">
        <f>VLOOKUP(LEFT(Table6914[[#This Row],[Column1]],FIND("–",Table6914[[#This Row],[Column1]])-1),Lookups[],2,0)</f>
        <v>1 1/4</v>
      </c>
      <c r="Y320" s="16" t="str">
        <f>RIGHT(Table6914[[#This Row],[Column1]],LEN(Table6914[[#This Row],[Column1]])-FIND("–",Table6914[[#This Row],[Column1]]))</f>
        <v>20</v>
      </c>
      <c r="Z320" s="78">
        <f>VLOOKUP(LEFT(Table6914[[#This Row],[Column1]],FIND("–",Table6914[[#This Row],[Column1]])-1),Lookups[],4,0)</f>
        <v>1.25</v>
      </c>
      <c r="AA320" s="16" t="str">
        <f t="shared" si="70"/>
        <v>UN</v>
      </c>
      <c r="AB320" s="16" t="str">
        <f t="shared" si="71"/>
        <v>3A</v>
      </c>
      <c r="AC320" s="16" t="str">
        <f>CONCATENATE(Table6914[[#This Row],[Fraction]],"-",Table6914[[#This Row],[Pitch]]," ",Table6914[[#This Row],[Series]]," ",Table6914[[#This Row],[ClassA]])</f>
        <v>1 1/4-20 UN 3A</v>
      </c>
      <c r="AD320" s="16" t="str">
        <f>CONCATENATE(TEXT(Table6914[[#This Row],[Decimal]],".000"),"-",Table6914[[#This Row],[Pitch]]," ",Table6914[[#This Row],[Series]]," ",Table6914[[#This Row],[ClassA]])</f>
        <v>1.250-20 UN 3A</v>
      </c>
      <c r="AE320" s="16">
        <f t="shared" si="72"/>
        <v>0</v>
      </c>
      <c r="AF320" s="16">
        <f t="shared" si="73"/>
        <v>1.25</v>
      </c>
      <c r="AG320" s="16">
        <f t="shared" si="74"/>
        <v>1.2419</v>
      </c>
      <c r="AH320" s="16" t="str">
        <f t="shared" si="75"/>
        <v>—</v>
      </c>
      <c r="AI320" s="16">
        <f t="shared" si="76"/>
        <v>1.2175</v>
      </c>
      <c r="AJ320" s="16">
        <f t="shared" si="77"/>
        <v>1.214</v>
      </c>
      <c r="AK320" s="16">
        <f t="shared" si="78"/>
        <v>1.1904999999999999</v>
      </c>
      <c r="AL320" s="16" t="str">
        <f t="shared" si="79"/>
        <v>3B</v>
      </c>
      <c r="AM320" s="16">
        <f t="shared" si="80"/>
        <v>1.196</v>
      </c>
      <c r="AN320" s="16">
        <f t="shared" si="81"/>
        <v>1.2037</v>
      </c>
      <c r="AO320" s="16">
        <f t="shared" si="82"/>
        <v>1.2175</v>
      </c>
      <c r="AP320" s="16">
        <f t="shared" si="83"/>
        <v>1.222</v>
      </c>
      <c r="AQ320" s="16">
        <f t="shared" si="84"/>
        <v>1.25</v>
      </c>
      <c r="AV320" s="17"/>
      <c r="AW320" s="77"/>
    </row>
    <row r="321" spans="3:49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85"/>
        <v>11⁄4–24</v>
      </c>
      <c r="U321" s="16" t="str">
        <f t="shared" si="85"/>
        <v>UNS</v>
      </c>
      <c r="W321" s="16" t="str">
        <f t="shared" si="69"/>
        <v>11⁄4–24</v>
      </c>
      <c r="X321" s="16" t="str">
        <f>VLOOKUP(LEFT(Table6914[[#This Row],[Column1]],FIND("–",Table6914[[#This Row],[Column1]])-1),Lookups[],2,0)</f>
        <v>1 1/4</v>
      </c>
      <c r="Y321" s="16" t="str">
        <f>RIGHT(Table6914[[#This Row],[Column1]],LEN(Table6914[[#This Row],[Column1]])-FIND("–",Table6914[[#This Row],[Column1]]))</f>
        <v>24</v>
      </c>
      <c r="Z321" s="78">
        <f>VLOOKUP(LEFT(Table6914[[#This Row],[Column1]],FIND("–",Table6914[[#This Row],[Column1]])-1),Lookups[],4,0)</f>
        <v>1.25</v>
      </c>
      <c r="AA321" s="16" t="str">
        <f t="shared" si="70"/>
        <v>UNS</v>
      </c>
      <c r="AB321" s="16" t="str">
        <f t="shared" si="71"/>
        <v>2A</v>
      </c>
      <c r="AC321" s="16" t="str">
        <f>CONCATENATE(Table6914[[#This Row],[Fraction]],"-",Table6914[[#This Row],[Pitch]]," ",Table6914[[#This Row],[Series]]," ",Table6914[[#This Row],[ClassA]])</f>
        <v>1 1/4-24 UNS 2A</v>
      </c>
      <c r="AD321" s="16" t="str">
        <f>CONCATENATE(TEXT(Table6914[[#This Row],[Decimal]],".000"),"-",Table6914[[#This Row],[Pitch]]," ",Table6914[[#This Row],[Series]]," ",Table6914[[#This Row],[ClassA]])</f>
        <v>1.250-24 UNS 2A</v>
      </c>
      <c r="AE321" s="16">
        <f t="shared" si="72"/>
        <v>1.2999999999999999E-3</v>
      </c>
      <c r="AF321" s="16">
        <f t="shared" si="73"/>
        <v>1.2486999999999999</v>
      </c>
      <c r="AG321" s="16">
        <f t="shared" si="74"/>
        <v>1.2415</v>
      </c>
      <c r="AH321" s="16" t="str">
        <f t="shared" si="75"/>
        <v>—</v>
      </c>
      <c r="AI321" s="16">
        <f t="shared" si="76"/>
        <v>1.2216</v>
      </c>
      <c r="AJ321" s="16">
        <f t="shared" si="77"/>
        <v>1.2173</v>
      </c>
      <c r="AK321" s="16">
        <f t="shared" si="78"/>
        <v>1.1991000000000001</v>
      </c>
      <c r="AL321" s="16" t="str">
        <f t="shared" si="79"/>
        <v>2B</v>
      </c>
      <c r="AM321" s="16">
        <f t="shared" si="80"/>
        <v>1.2050000000000001</v>
      </c>
      <c r="AN321" s="16">
        <f t="shared" si="81"/>
        <v>1.2150000000000001</v>
      </c>
      <c r="AO321" s="16">
        <f t="shared" si="82"/>
        <v>1.2229000000000001</v>
      </c>
      <c r="AP321" s="16">
        <f t="shared" si="83"/>
        <v>1.2284999999999999</v>
      </c>
      <c r="AQ321" s="16">
        <f t="shared" si="84"/>
        <v>1.25</v>
      </c>
      <c r="AV321" s="17"/>
      <c r="AW321" s="77"/>
    </row>
    <row r="322" spans="3:49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85"/>
        <v>11⁄4–28</v>
      </c>
      <c r="U322" s="16" t="str">
        <f t="shared" si="85"/>
        <v>UN</v>
      </c>
      <c r="W322" s="16" t="str">
        <f t="shared" si="69"/>
        <v>11⁄4–28</v>
      </c>
      <c r="X322" s="16" t="str">
        <f>VLOOKUP(LEFT(Table6914[[#This Row],[Column1]],FIND("–",Table6914[[#This Row],[Column1]])-1),Lookups[],2,0)</f>
        <v>1 1/4</v>
      </c>
      <c r="Y322" s="16" t="str">
        <f>RIGHT(Table6914[[#This Row],[Column1]],LEN(Table6914[[#This Row],[Column1]])-FIND("–",Table6914[[#This Row],[Column1]]))</f>
        <v>28</v>
      </c>
      <c r="Z322" s="78">
        <f>VLOOKUP(LEFT(Table6914[[#This Row],[Column1]],FIND("–",Table6914[[#This Row],[Column1]])-1),Lookups[],4,0)</f>
        <v>1.25</v>
      </c>
      <c r="AA322" s="16" t="str">
        <f t="shared" si="70"/>
        <v>UN</v>
      </c>
      <c r="AB322" s="16" t="str">
        <f t="shared" si="71"/>
        <v>2A</v>
      </c>
      <c r="AC322" s="16" t="str">
        <f>CONCATENATE(Table6914[[#This Row],[Fraction]],"-",Table6914[[#This Row],[Pitch]]," ",Table6914[[#This Row],[Series]]," ",Table6914[[#This Row],[ClassA]])</f>
        <v>1 1/4-28 UN 2A</v>
      </c>
      <c r="AD322" s="16" t="str">
        <f>CONCATENATE(TEXT(Table6914[[#This Row],[Decimal]],".000"),"-",Table6914[[#This Row],[Pitch]]," ",Table6914[[#This Row],[Series]]," ",Table6914[[#This Row],[ClassA]])</f>
        <v>1.250-28 UN 2A</v>
      </c>
      <c r="AE322" s="16">
        <f t="shared" si="72"/>
        <v>1.1999999999999999E-3</v>
      </c>
      <c r="AF322" s="16">
        <f t="shared" si="73"/>
        <v>1.2487999999999999</v>
      </c>
      <c r="AG322" s="16">
        <f t="shared" si="74"/>
        <v>1.2423</v>
      </c>
      <c r="AH322" s="16" t="str">
        <f t="shared" si="75"/>
        <v>—</v>
      </c>
      <c r="AI322" s="16">
        <f t="shared" si="76"/>
        <v>1.2256</v>
      </c>
      <c r="AJ322" s="16">
        <f t="shared" si="77"/>
        <v>1.2215</v>
      </c>
      <c r="AK322" s="16">
        <f t="shared" si="78"/>
        <v>1.2061999999999999</v>
      </c>
      <c r="AL322" s="16" t="str">
        <f t="shared" si="79"/>
        <v>2B</v>
      </c>
      <c r="AM322" s="16">
        <f t="shared" si="80"/>
        <v>1.2110000000000001</v>
      </c>
      <c r="AN322" s="16">
        <f t="shared" si="81"/>
        <v>1.22</v>
      </c>
      <c r="AO322" s="16">
        <f t="shared" si="82"/>
        <v>1.2267999999999999</v>
      </c>
      <c r="AP322" s="16">
        <f t="shared" si="83"/>
        <v>1.2321</v>
      </c>
      <c r="AQ322" s="16">
        <f t="shared" si="84"/>
        <v>1.25</v>
      </c>
      <c r="AV322" s="17"/>
      <c r="AW322" s="77"/>
    </row>
    <row r="323" spans="3:49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85"/>
        <v>0</v>
      </c>
      <c r="U323" s="16">
        <f t="shared" si="85"/>
        <v>0</v>
      </c>
      <c r="W323" s="16" t="str">
        <f t="shared" si="69"/>
        <v>11⁄4–28</v>
      </c>
      <c r="X323" s="16" t="str">
        <f>VLOOKUP(LEFT(Table6914[[#This Row],[Column1]],FIND("–",Table6914[[#This Row],[Column1]])-1),Lookups[],2,0)</f>
        <v>1 1/4</v>
      </c>
      <c r="Y323" s="16" t="str">
        <f>RIGHT(Table6914[[#This Row],[Column1]],LEN(Table6914[[#This Row],[Column1]])-FIND("–",Table6914[[#This Row],[Column1]]))</f>
        <v>28</v>
      </c>
      <c r="Z323" s="78">
        <f>VLOOKUP(LEFT(Table6914[[#This Row],[Column1]],FIND("–",Table6914[[#This Row],[Column1]])-1),Lookups[],4,0)</f>
        <v>1.25</v>
      </c>
      <c r="AA323" s="16" t="str">
        <f t="shared" si="70"/>
        <v>UN</v>
      </c>
      <c r="AB323" s="16" t="str">
        <f t="shared" si="71"/>
        <v>3A</v>
      </c>
      <c r="AC323" s="16" t="str">
        <f>CONCATENATE(Table6914[[#This Row],[Fraction]],"-",Table6914[[#This Row],[Pitch]]," ",Table6914[[#This Row],[Series]]," ",Table6914[[#This Row],[ClassA]])</f>
        <v>1 1/4-28 UN 3A</v>
      </c>
      <c r="AD323" s="16" t="str">
        <f>CONCATENATE(TEXT(Table6914[[#This Row],[Decimal]],".000"),"-",Table6914[[#This Row],[Pitch]]," ",Table6914[[#This Row],[Series]]," ",Table6914[[#This Row],[ClassA]])</f>
        <v>1.250-28 UN 3A</v>
      </c>
      <c r="AE323" s="16">
        <f t="shared" si="72"/>
        <v>0</v>
      </c>
      <c r="AF323" s="16">
        <f t="shared" si="73"/>
        <v>1.25</v>
      </c>
      <c r="AG323" s="16">
        <f t="shared" si="74"/>
        <v>1.2435</v>
      </c>
      <c r="AH323" s="16" t="str">
        <f t="shared" si="75"/>
        <v>—</v>
      </c>
      <c r="AI323" s="16">
        <f t="shared" si="76"/>
        <v>1.2267999999999999</v>
      </c>
      <c r="AJ323" s="16">
        <f t="shared" si="77"/>
        <v>1.2237</v>
      </c>
      <c r="AK323" s="16">
        <f t="shared" si="78"/>
        <v>1.2074</v>
      </c>
      <c r="AL323" s="16" t="str">
        <f t="shared" si="79"/>
        <v>3B</v>
      </c>
      <c r="AM323" s="16">
        <f t="shared" si="80"/>
        <v>1.2110000000000001</v>
      </c>
      <c r="AN323" s="16">
        <f t="shared" si="81"/>
        <v>1.2176</v>
      </c>
      <c r="AO323" s="16">
        <f t="shared" si="82"/>
        <v>1.2267999999999999</v>
      </c>
      <c r="AP323" s="16">
        <f t="shared" si="83"/>
        <v>1.2307999999999999</v>
      </c>
      <c r="AQ323" s="16">
        <f t="shared" si="84"/>
        <v>1.25</v>
      </c>
      <c r="AV323" s="17"/>
      <c r="AW323" s="77"/>
    </row>
    <row r="324" spans="3:49" x14ac:dyDescent="0.25">
      <c r="C324" s="16" t="s">
        <v>717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85"/>
        <v>15⁄16–8</v>
      </c>
      <c r="U324" s="16" t="str">
        <f t="shared" si="85"/>
        <v>UN</v>
      </c>
      <c r="W324" s="16" t="str">
        <f t="shared" ref="W324:W387" si="86">IF(T324=0,IF(T323=0,T322,T323),T324)</f>
        <v>15⁄16–8</v>
      </c>
      <c r="X324" s="16" t="str">
        <f>VLOOKUP(LEFT(Table6914[[#This Row],[Column1]],FIND("–",Table6914[[#This Row],[Column1]])-1),Lookups[],2,0)</f>
        <v>15/16</v>
      </c>
      <c r="Y324" s="16" t="str">
        <f>RIGHT(Table6914[[#This Row],[Column1]],LEN(Table6914[[#This Row],[Column1]])-FIND("–",Table6914[[#This Row],[Column1]]))</f>
        <v>8</v>
      </c>
      <c r="Z324" s="78">
        <f>VLOOKUP(LEFT(Table6914[[#This Row],[Column1]],FIND("–",Table6914[[#This Row],[Column1]])-1),Lookups[],4,0)</f>
        <v>0.9375</v>
      </c>
      <c r="AA324" s="16" t="str">
        <f t="shared" ref="AA324:AA387" si="87">IF(U324=0,IF(U323=0,U322,U323),U324)</f>
        <v>UN</v>
      </c>
      <c r="AB324" s="16" t="str">
        <f t="shared" ref="AB324:AB387" si="88">IF(OR($C324="1A",$C324="2A",$C324="3A"),C324,E324)</f>
        <v>2A</v>
      </c>
      <c r="AC324" s="16" t="str">
        <f>CONCATENATE(Table6914[[#This Row],[Fraction]],"-",Table6914[[#This Row],[Pitch]]," ",Table6914[[#This Row],[Series]]," ",Table6914[[#This Row],[ClassA]])</f>
        <v>15/16-8 UN 2A</v>
      </c>
      <c r="AD324" s="16" t="str">
        <f>CONCATENATE(TEXT(Table6914[[#This Row],[Decimal]],".000"),"-",Table6914[[#This Row],[Pitch]]," ",Table6914[[#This Row],[Series]]," ",Table6914[[#This Row],[ClassA]])</f>
        <v>.938-8 UN 2A</v>
      </c>
      <c r="AE324" s="16">
        <f t="shared" ref="AE324:AE387" si="89">IF(OR($C324="1A",$C324="2A",$C324="3A"),D324,F324)</f>
        <v>2.0999999999999999E-3</v>
      </c>
      <c r="AF324" s="16">
        <f t="shared" ref="AF324:AF387" si="90">IF(OR($C324="1A",$C324="2A",$C324="3A"),E324,G324)</f>
        <v>1.3104</v>
      </c>
      <c r="AG324" s="16">
        <f t="shared" ref="AG324:AG387" si="91">IF(OR($C324="1A",$C324="2A",$C324="3A"),F324,H324)</f>
        <v>1.2954000000000001</v>
      </c>
      <c r="AH324" s="16" t="str">
        <f t="shared" ref="AH324:AH387" si="92">IF(OR($C324="1A",$C324="2A",$C324="3A"),G324,I324)</f>
        <v>—</v>
      </c>
      <c r="AI324" s="16">
        <f t="shared" ref="AI324:AI387" si="93">IF(OR($C324="1A",$C324="2A",$C324="3A"),H324,J324)</f>
        <v>1.2292000000000001</v>
      </c>
      <c r="AJ324" s="16">
        <f t="shared" ref="AJ324:AJ387" si="94">IF(OR($C324="1A",$C324="2A",$C324="3A"),I324,K324)</f>
        <v>1.2221</v>
      </c>
      <c r="AK324" s="16">
        <f t="shared" ref="AK324:AK387" si="95">IF(OR($C324="1A",$C324="2A",$C324="3A"),J324,L324)</f>
        <v>1.1616</v>
      </c>
      <c r="AL324" s="16" t="str">
        <f t="shared" ref="AL324:AL387" si="96">IF(OR($C324="1A",$C324="2A",$C324="3A"),K324,M324)</f>
        <v>2B</v>
      </c>
      <c r="AM324" s="16">
        <f t="shared" ref="AM324:AM387" si="97">IF(OR($C324="1A",$C324="2A",$C324="3A"),L324,N324)</f>
        <v>1.177</v>
      </c>
      <c r="AN324" s="16">
        <f t="shared" ref="AN324:AN387" si="98">IF(OR($C324="1A",$C324="2A",$C324="3A"),M324,O324)</f>
        <v>1.202</v>
      </c>
      <c r="AO324" s="16">
        <f t="shared" ref="AO324:AO387" si="99">IF(OR($C324="1A",$C324="2A",$C324="3A"),N324,P324)</f>
        <v>1.2313000000000001</v>
      </c>
      <c r="AP324" s="16">
        <f t="shared" ref="AP324:AP387" si="100">IF(OR($C324="1A",$C324="2A",$C324="3A"),O324,Q324)</f>
        <v>1.2404999999999999</v>
      </c>
      <c r="AQ324" s="16">
        <f t="shared" ref="AQ324:AQ387" si="101">IF(OR($C324="1A",$C324="2A",$C324="3A"),P324,R324)</f>
        <v>1.3125</v>
      </c>
      <c r="AV324" s="17"/>
      <c r="AW324" s="77"/>
    </row>
    <row r="325" spans="3:49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ref="T325:U388" si="102">IF(OR($C325="1A",$C325="2A",$C325="3A"),A325,C325)</f>
        <v>0</v>
      </c>
      <c r="U325" s="16">
        <f t="shared" si="102"/>
        <v>0</v>
      </c>
      <c r="W325" s="16" t="str">
        <f t="shared" si="86"/>
        <v>15⁄16–8</v>
      </c>
      <c r="X325" s="16" t="str">
        <f>VLOOKUP(LEFT(Table6914[[#This Row],[Column1]],FIND("–",Table6914[[#This Row],[Column1]])-1),Lookups[],2,0)</f>
        <v>15/16</v>
      </c>
      <c r="Y325" s="16" t="str">
        <f>RIGHT(Table6914[[#This Row],[Column1]],LEN(Table6914[[#This Row],[Column1]])-FIND("–",Table6914[[#This Row],[Column1]]))</f>
        <v>8</v>
      </c>
      <c r="Z325" s="78">
        <f>VLOOKUP(LEFT(Table6914[[#This Row],[Column1]],FIND("–",Table6914[[#This Row],[Column1]])-1),Lookups[],4,0)</f>
        <v>0.9375</v>
      </c>
      <c r="AA325" s="16" t="str">
        <f t="shared" si="87"/>
        <v>UN</v>
      </c>
      <c r="AB325" s="16" t="str">
        <f t="shared" si="88"/>
        <v>3A</v>
      </c>
      <c r="AC325" s="16" t="str">
        <f>CONCATENATE(Table6914[[#This Row],[Fraction]],"-",Table6914[[#This Row],[Pitch]]," ",Table6914[[#This Row],[Series]]," ",Table6914[[#This Row],[ClassA]])</f>
        <v>15/16-8 UN 3A</v>
      </c>
      <c r="AD325" s="16" t="str">
        <f>CONCATENATE(TEXT(Table6914[[#This Row],[Decimal]],".000"),"-",Table6914[[#This Row],[Pitch]]," ",Table6914[[#This Row],[Series]]," ",Table6914[[#This Row],[ClassA]])</f>
        <v>.938-8 UN 3A</v>
      </c>
      <c r="AE325" s="16">
        <f t="shared" si="89"/>
        <v>0</v>
      </c>
      <c r="AF325" s="16">
        <f t="shared" si="90"/>
        <v>1.3125</v>
      </c>
      <c r="AG325" s="16">
        <f t="shared" si="91"/>
        <v>1.2975000000000001</v>
      </c>
      <c r="AH325" s="16" t="str">
        <f t="shared" si="92"/>
        <v>—</v>
      </c>
      <c r="AI325" s="16">
        <f t="shared" si="93"/>
        <v>1.2313000000000001</v>
      </c>
      <c r="AJ325" s="16">
        <f t="shared" si="94"/>
        <v>1.226</v>
      </c>
      <c r="AK325" s="16">
        <f t="shared" si="95"/>
        <v>1.1637</v>
      </c>
      <c r="AL325" s="16" t="str">
        <f t="shared" si="96"/>
        <v>3B</v>
      </c>
      <c r="AM325" s="16">
        <f t="shared" si="97"/>
        <v>1.177</v>
      </c>
      <c r="AN325" s="16">
        <f t="shared" si="98"/>
        <v>1.1921999999999999</v>
      </c>
      <c r="AO325" s="16">
        <f t="shared" si="99"/>
        <v>1.2313000000000001</v>
      </c>
      <c r="AP325" s="16">
        <f t="shared" si="100"/>
        <v>1.2382</v>
      </c>
      <c r="AQ325" s="16">
        <f t="shared" si="101"/>
        <v>1.3125</v>
      </c>
      <c r="AV325" s="17"/>
      <c r="AW325" s="77"/>
    </row>
    <row r="326" spans="3:49" x14ac:dyDescent="0.25">
      <c r="C326" s="16" t="s">
        <v>1877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2"/>
        <v>1 5⁄16–12</v>
      </c>
      <c r="U326" s="16" t="str">
        <f t="shared" si="102"/>
        <v>UN</v>
      </c>
      <c r="W326" s="16" t="str">
        <f t="shared" si="86"/>
        <v>1 5⁄16–12</v>
      </c>
      <c r="X326" s="16" t="str">
        <f>VLOOKUP(LEFT(Table6914[[#This Row],[Column1]],FIND("–",Table6914[[#This Row],[Column1]])-1),Lookups[],2,0)</f>
        <v>1 5/16</v>
      </c>
      <c r="Y326" s="16" t="str">
        <f>RIGHT(Table6914[[#This Row],[Column1]],LEN(Table6914[[#This Row],[Column1]])-FIND("–",Table6914[[#This Row],[Column1]]))</f>
        <v>12</v>
      </c>
      <c r="Z326" s="78">
        <f>VLOOKUP(LEFT(Table6914[[#This Row],[Column1]],FIND("–",Table6914[[#This Row],[Column1]])-1),Lookups[],4,0)</f>
        <v>1.3125</v>
      </c>
      <c r="AA326" s="16" t="str">
        <f t="shared" si="87"/>
        <v>UN</v>
      </c>
      <c r="AB326" s="16" t="str">
        <f t="shared" si="88"/>
        <v>2A</v>
      </c>
      <c r="AC326" s="16" t="str">
        <f>CONCATENATE(Table6914[[#This Row],[Fraction]],"-",Table6914[[#This Row],[Pitch]]," ",Table6914[[#This Row],[Series]]," ",Table6914[[#This Row],[ClassA]])</f>
        <v>1 5/16-12 UN 2A</v>
      </c>
      <c r="AD326" s="16" t="str">
        <f>CONCATENATE(TEXT(Table6914[[#This Row],[Decimal]],".000"),"-",Table6914[[#This Row],[Pitch]]," ",Table6914[[#This Row],[Series]]," ",Table6914[[#This Row],[ClassA]])</f>
        <v>1.313-12 UN 2A</v>
      </c>
      <c r="AE326" s="16">
        <f t="shared" si="89"/>
        <v>1.6999999999999999E-3</v>
      </c>
      <c r="AF326" s="16">
        <f t="shared" si="90"/>
        <v>1.3108</v>
      </c>
      <c r="AG326" s="16">
        <f t="shared" si="91"/>
        <v>1.2994000000000001</v>
      </c>
      <c r="AH326" s="16" t="str">
        <f t="shared" si="92"/>
        <v>—</v>
      </c>
      <c r="AI326" s="16">
        <f t="shared" si="93"/>
        <v>1.2566999999999999</v>
      </c>
      <c r="AJ326" s="16">
        <f t="shared" si="94"/>
        <v>1.2508999999999999</v>
      </c>
      <c r="AK326" s="16">
        <f t="shared" si="95"/>
        <v>1.2116</v>
      </c>
      <c r="AL326" s="16" t="str">
        <f t="shared" si="96"/>
        <v>2B</v>
      </c>
      <c r="AM326" s="16">
        <f t="shared" si="97"/>
        <v>1.222</v>
      </c>
      <c r="AN326" s="16">
        <f t="shared" si="98"/>
        <v>1.24</v>
      </c>
      <c r="AO326" s="16">
        <f t="shared" si="99"/>
        <v>1.2584</v>
      </c>
      <c r="AP326" s="16">
        <f t="shared" si="100"/>
        <v>1.2659</v>
      </c>
      <c r="AQ326" s="16">
        <f t="shared" si="101"/>
        <v>1.3125</v>
      </c>
      <c r="AV326" s="17"/>
      <c r="AW326" s="77"/>
    </row>
    <row r="327" spans="3:49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2"/>
        <v>0</v>
      </c>
      <c r="U327" s="16">
        <f t="shared" si="102"/>
        <v>0</v>
      </c>
      <c r="W327" s="16" t="str">
        <f t="shared" si="86"/>
        <v>1 5⁄16–12</v>
      </c>
      <c r="X327" s="16" t="str">
        <f>VLOOKUP(LEFT(Table6914[[#This Row],[Column1]],FIND("–",Table6914[[#This Row],[Column1]])-1),Lookups[],2,0)</f>
        <v>1 5/16</v>
      </c>
      <c r="Y327" s="16" t="str">
        <f>RIGHT(Table6914[[#This Row],[Column1]],LEN(Table6914[[#This Row],[Column1]])-FIND("–",Table6914[[#This Row],[Column1]]))</f>
        <v>12</v>
      </c>
      <c r="Z327" s="78">
        <f>VLOOKUP(LEFT(Table6914[[#This Row],[Column1]],FIND("–",Table6914[[#This Row],[Column1]])-1),Lookups[],4,0)</f>
        <v>1.3125</v>
      </c>
      <c r="AA327" s="16" t="str">
        <f t="shared" si="87"/>
        <v>UN</v>
      </c>
      <c r="AB327" s="16" t="str">
        <f t="shared" si="88"/>
        <v>3A</v>
      </c>
      <c r="AC327" s="16" t="str">
        <f>CONCATENATE(Table6914[[#This Row],[Fraction]],"-",Table6914[[#This Row],[Pitch]]," ",Table6914[[#This Row],[Series]]," ",Table6914[[#This Row],[ClassA]])</f>
        <v>1 5/16-12 UN 3A</v>
      </c>
      <c r="AD327" s="16" t="str">
        <f>CONCATENATE(TEXT(Table6914[[#This Row],[Decimal]],".000"),"-",Table6914[[#This Row],[Pitch]]," ",Table6914[[#This Row],[Series]]," ",Table6914[[#This Row],[ClassA]])</f>
        <v>1.313-12 UN 3A</v>
      </c>
      <c r="AE327" s="16">
        <f t="shared" si="89"/>
        <v>0</v>
      </c>
      <c r="AF327" s="16">
        <f t="shared" si="90"/>
        <v>1.3125</v>
      </c>
      <c r="AG327" s="16">
        <f t="shared" si="91"/>
        <v>1.3010999999999999</v>
      </c>
      <c r="AH327" s="16" t="str">
        <f t="shared" si="92"/>
        <v>—</v>
      </c>
      <c r="AI327" s="16">
        <f t="shared" si="93"/>
        <v>1.2584</v>
      </c>
      <c r="AJ327" s="16">
        <f t="shared" si="94"/>
        <v>1.2541</v>
      </c>
      <c r="AK327" s="16">
        <f t="shared" si="95"/>
        <v>1.2133</v>
      </c>
      <c r="AL327" s="16" t="str">
        <f t="shared" si="96"/>
        <v>3B</v>
      </c>
      <c r="AM327" s="16">
        <f t="shared" si="97"/>
        <v>1.222</v>
      </c>
      <c r="AN327" s="16">
        <f t="shared" si="98"/>
        <v>1.2323</v>
      </c>
      <c r="AO327" s="16">
        <f t="shared" si="99"/>
        <v>1.2584</v>
      </c>
      <c r="AP327" s="16">
        <f t="shared" si="100"/>
        <v>1.264</v>
      </c>
      <c r="AQ327" s="16">
        <f t="shared" si="101"/>
        <v>1.3125</v>
      </c>
      <c r="AV327" s="17"/>
      <c r="AW327" s="77"/>
    </row>
    <row r="328" spans="3:49" x14ac:dyDescent="0.25">
      <c r="C328" s="16" t="s">
        <v>1876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2"/>
        <v>1 5⁄16–16</v>
      </c>
      <c r="U328" s="16" t="str">
        <f t="shared" si="102"/>
        <v>UN</v>
      </c>
      <c r="W328" s="16" t="str">
        <f t="shared" si="86"/>
        <v>1 5⁄16–16</v>
      </c>
      <c r="X328" s="16" t="str">
        <f>VLOOKUP(LEFT(Table6914[[#This Row],[Column1]],FIND("–",Table6914[[#This Row],[Column1]])-1),Lookups[],2,0)</f>
        <v>1 5/16</v>
      </c>
      <c r="Y328" s="16" t="str">
        <f>RIGHT(Table6914[[#This Row],[Column1]],LEN(Table6914[[#This Row],[Column1]])-FIND("–",Table6914[[#This Row],[Column1]]))</f>
        <v>16</v>
      </c>
      <c r="Z328" s="78">
        <f>VLOOKUP(LEFT(Table6914[[#This Row],[Column1]],FIND("–",Table6914[[#This Row],[Column1]])-1),Lookups[],4,0)</f>
        <v>1.3125</v>
      </c>
      <c r="AA328" s="16" t="str">
        <f t="shared" si="87"/>
        <v>UN</v>
      </c>
      <c r="AB328" s="16" t="str">
        <f t="shared" si="88"/>
        <v>2A</v>
      </c>
      <c r="AC328" s="16" t="str">
        <f>CONCATENATE(Table6914[[#This Row],[Fraction]],"-",Table6914[[#This Row],[Pitch]]," ",Table6914[[#This Row],[Series]]," ",Table6914[[#This Row],[ClassA]])</f>
        <v>1 5/16-16 UN 2A</v>
      </c>
      <c r="AD328" s="16" t="str">
        <f>CONCATENATE(TEXT(Table6914[[#This Row],[Decimal]],".000"),"-",Table6914[[#This Row],[Pitch]]," ",Table6914[[#This Row],[Series]]," ",Table6914[[#This Row],[ClassA]])</f>
        <v>1.313-16 UN 2A</v>
      </c>
      <c r="AE328" s="16">
        <f t="shared" si="89"/>
        <v>1.5E-3</v>
      </c>
      <c r="AF328" s="16">
        <f t="shared" si="90"/>
        <v>1.3109999999999999</v>
      </c>
      <c r="AG328" s="16">
        <f t="shared" si="91"/>
        <v>1.3016000000000001</v>
      </c>
      <c r="AH328" s="16" t="str">
        <f t="shared" si="92"/>
        <v>—</v>
      </c>
      <c r="AI328" s="16">
        <f t="shared" si="93"/>
        <v>1.2704</v>
      </c>
      <c r="AJ328" s="16">
        <f t="shared" si="94"/>
        <v>1.2653000000000001</v>
      </c>
      <c r="AK328" s="16">
        <f t="shared" si="95"/>
        <v>1.2364999999999999</v>
      </c>
      <c r="AL328" s="16" t="str">
        <f t="shared" si="96"/>
        <v>2B</v>
      </c>
      <c r="AM328" s="16">
        <f t="shared" si="97"/>
        <v>1.2450000000000001</v>
      </c>
      <c r="AN328" s="16">
        <f t="shared" si="98"/>
        <v>1.2589999999999999</v>
      </c>
      <c r="AO328" s="16">
        <f t="shared" si="99"/>
        <v>1.2719</v>
      </c>
      <c r="AP328" s="16">
        <f t="shared" si="100"/>
        <v>1.2785</v>
      </c>
      <c r="AQ328" s="16">
        <f t="shared" si="101"/>
        <v>1.3125</v>
      </c>
      <c r="AV328" s="17"/>
      <c r="AW328" s="77"/>
    </row>
    <row r="329" spans="3:49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2"/>
        <v>0</v>
      </c>
      <c r="U329" s="16">
        <f t="shared" si="102"/>
        <v>0</v>
      </c>
      <c r="W329" s="16" t="str">
        <f t="shared" si="86"/>
        <v>1 5⁄16–16</v>
      </c>
      <c r="X329" s="16" t="str">
        <f>VLOOKUP(LEFT(Table6914[[#This Row],[Column1]],FIND("–",Table6914[[#This Row],[Column1]])-1),Lookups[],2,0)</f>
        <v>1 5/16</v>
      </c>
      <c r="Y329" s="16" t="str">
        <f>RIGHT(Table6914[[#This Row],[Column1]],LEN(Table6914[[#This Row],[Column1]])-FIND("–",Table6914[[#This Row],[Column1]]))</f>
        <v>16</v>
      </c>
      <c r="Z329" s="78">
        <f>VLOOKUP(LEFT(Table6914[[#This Row],[Column1]],FIND("–",Table6914[[#This Row],[Column1]])-1),Lookups[],4,0)</f>
        <v>1.3125</v>
      </c>
      <c r="AA329" s="16" t="str">
        <f t="shared" si="87"/>
        <v>UN</v>
      </c>
      <c r="AB329" s="16" t="str">
        <f t="shared" si="88"/>
        <v>3A</v>
      </c>
      <c r="AC329" s="16" t="str">
        <f>CONCATENATE(Table6914[[#This Row],[Fraction]],"-",Table6914[[#This Row],[Pitch]]," ",Table6914[[#This Row],[Series]]," ",Table6914[[#This Row],[ClassA]])</f>
        <v>1 5/16-16 UN 3A</v>
      </c>
      <c r="AD329" s="16" t="str">
        <f>CONCATENATE(TEXT(Table6914[[#This Row],[Decimal]],".000"),"-",Table6914[[#This Row],[Pitch]]," ",Table6914[[#This Row],[Series]]," ",Table6914[[#This Row],[ClassA]])</f>
        <v>1.313-16 UN 3A</v>
      </c>
      <c r="AE329" s="16">
        <f t="shared" si="89"/>
        <v>0</v>
      </c>
      <c r="AF329" s="16">
        <f t="shared" si="90"/>
        <v>1.3125</v>
      </c>
      <c r="AG329" s="16">
        <f t="shared" si="91"/>
        <v>1.3030999999999999</v>
      </c>
      <c r="AH329" s="16" t="str">
        <f t="shared" si="92"/>
        <v>—</v>
      </c>
      <c r="AI329" s="16">
        <f t="shared" si="93"/>
        <v>1.2719</v>
      </c>
      <c r="AJ329" s="16">
        <f t="shared" si="94"/>
        <v>1.2681</v>
      </c>
      <c r="AK329" s="16">
        <f t="shared" si="95"/>
        <v>1.238</v>
      </c>
      <c r="AL329" s="16" t="str">
        <f t="shared" si="96"/>
        <v>3B</v>
      </c>
      <c r="AM329" s="16">
        <f t="shared" si="97"/>
        <v>1.2450000000000001</v>
      </c>
      <c r="AN329" s="16">
        <f t="shared" si="98"/>
        <v>1.2533000000000001</v>
      </c>
      <c r="AO329" s="16">
        <f t="shared" si="99"/>
        <v>1.2719</v>
      </c>
      <c r="AP329" s="16">
        <f t="shared" si="100"/>
        <v>1.2768999999999999</v>
      </c>
      <c r="AQ329" s="16">
        <f t="shared" si="101"/>
        <v>1.3125</v>
      </c>
      <c r="AV329" s="17"/>
      <c r="AW329" s="77"/>
    </row>
    <row r="330" spans="3:49" x14ac:dyDescent="0.25">
      <c r="C330" s="16" t="s">
        <v>718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2"/>
        <v>15⁄16–18</v>
      </c>
      <c r="U330" s="16" t="str">
        <f t="shared" si="102"/>
        <v>UNEF</v>
      </c>
      <c r="W330" s="16" t="str">
        <f t="shared" si="86"/>
        <v>15⁄16–18</v>
      </c>
      <c r="X330" s="16" t="str">
        <f>VLOOKUP(LEFT(Table6914[[#This Row],[Column1]],FIND("–",Table6914[[#This Row],[Column1]])-1),Lookups[],2,0)</f>
        <v>15/16</v>
      </c>
      <c r="Y330" s="16" t="str">
        <f>RIGHT(Table6914[[#This Row],[Column1]],LEN(Table6914[[#This Row],[Column1]])-FIND("–",Table6914[[#This Row],[Column1]]))</f>
        <v>18</v>
      </c>
      <c r="Z330" s="78">
        <f>VLOOKUP(LEFT(Table6914[[#This Row],[Column1]],FIND("–",Table6914[[#This Row],[Column1]])-1),Lookups[],4,0)</f>
        <v>0.9375</v>
      </c>
      <c r="AA330" s="16" t="str">
        <f t="shared" si="87"/>
        <v>UNEF</v>
      </c>
      <c r="AB330" s="16" t="str">
        <f t="shared" si="88"/>
        <v>2A</v>
      </c>
      <c r="AC330" s="16" t="str">
        <f>CONCATENATE(Table6914[[#This Row],[Fraction]],"-",Table6914[[#This Row],[Pitch]]," ",Table6914[[#This Row],[Series]]," ",Table6914[[#This Row],[ClassA]])</f>
        <v>15/16-18 UNEF 2A</v>
      </c>
      <c r="AD330" s="16" t="str">
        <f>CONCATENATE(TEXT(Table6914[[#This Row],[Decimal]],".000"),"-",Table6914[[#This Row],[Pitch]]," ",Table6914[[#This Row],[Series]]," ",Table6914[[#This Row],[ClassA]])</f>
        <v>.938-18 UNEF 2A</v>
      </c>
      <c r="AE330" s="16">
        <f t="shared" si="89"/>
        <v>1.5E-3</v>
      </c>
      <c r="AF330" s="16">
        <f t="shared" si="90"/>
        <v>1.3109999999999999</v>
      </c>
      <c r="AG330" s="16">
        <f t="shared" si="91"/>
        <v>1.3023</v>
      </c>
      <c r="AH330" s="16" t="str">
        <f t="shared" si="92"/>
        <v>—</v>
      </c>
      <c r="AI330" s="16">
        <f t="shared" si="93"/>
        <v>1.2748999999999999</v>
      </c>
      <c r="AJ330" s="16">
        <f t="shared" si="94"/>
        <v>1.27</v>
      </c>
      <c r="AK330" s="16">
        <f t="shared" si="95"/>
        <v>1.2448999999999999</v>
      </c>
      <c r="AL330" s="16" t="str">
        <f t="shared" si="96"/>
        <v>2B</v>
      </c>
      <c r="AM330" s="16">
        <f t="shared" si="97"/>
        <v>1.252</v>
      </c>
      <c r="AN330" s="16">
        <f t="shared" si="98"/>
        <v>1.2649999999999999</v>
      </c>
      <c r="AO330" s="16">
        <f t="shared" si="99"/>
        <v>1.2764</v>
      </c>
      <c r="AP330" s="16">
        <f t="shared" si="100"/>
        <v>1.2827</v>
      </c>
      <c r="AQ330" s="16">
        <f t="shared" si="101"/>
        <v>1.3125</v>
      </c>
      <c r="AV330" s="17"/>
      <c r="AW330" s="77"/>
    </row>
    <row r="331" spans="3:49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2"/>
        <v>0</v>
      </c>
      <c r="U331" s="16">
        <f t="shared" si="102"/>
        <v>0</v>
      </c>
      <c r="W331" s="16" t="str">
        <f t="shared" si="86"/>
        <v>15⁄16–18</v>
      </c>
      <c r="X331" s="16" t="str">
        <f>VLOOKUP(LEFT(Table6914[[#This Row],[Column1]],FIND("–",Table6914[[#This Row],[Column1]])-1),Lookups[],2,0)</f>
        <v>15/16</v>
      </c>
      <c r="Y331" s="16" t="str">
        <f>RIGHT(Table6914[[#This Row],[Column1]],LEN(Table6914[[#This Row],[Column1]])-FIND("–",Table6914[[#This Row],[Column1]]))</f>
        <v>18</v>
      </c>
      <c r="Z331" s="78">
        <f>VLOOKUP(LEFT(Table6914[[#This Row],[Column1]],FIND("–",Table6914[[#This Row],[Column1]])-1),Lookups[],4,0)</f>
        <v>0.9375</v>
      </c>
      <c r="AA331" s="16" t="str">
        <f t="shared" si="87"/>
        <v>UNEF</v>
      </c>
      <c r="AB331" s="16" t="str">
        <f t="shared" si="88"/>
        <v>3A</v>
      </c>
      <c r="AC331" s="16" t="str">
        <f>CONCATENATE(Table6914[[#This Row],[Fraction]],"-",Table6914[[#This Row],[Pitch]]," ",Table6914[[#This Row],[Series]]," ",Table6914[[#This Row],[ClassA]])</f>
        <v>15/16-18 UNEF 3A</v>
      </c>
      <c r="AD331" s="16" t="str">
        <f>CONCATENATE(TEXT(Table6914[[#This Row],[Decimal]],".000"),"-",Table6914[[#This Row],[Pitch]]," ",Table6914[[#This Row],[Series]]," ",Table6914[[#This Row],[ClassA]])</f>
        <v>.938-18 UNEF 3A</v>
      </c>
      <c r="AE331" s="16">
        <f t="shared" si="89"/>
        <v>0</v>
      </c>
      <c r="AF331" s="16">
        <f t="shared" si="90"/>
        <v>1.3125</v>
      </c>
      <c r="AG331" s="16">
        <f t="shared" si="91"/>
        <v>1.3038000000000001</v>
      </c>
      <c r="AH331" s="16" t="str">
        <f t="shared" si="92"/>
        <v>—</v>
      </c>
      <c r="AI331" s="16">
        <f t="shared" si="93"/>
        <v>1.2764</v>
      </c>
      <c r="AJ331" s="16">
        <f t="shared" si="94"/>
        <v>1.2727999999999999</v>
      </c>
      <c r="AK331" s="16">
        <f t="shared" si="95"/>
        <v>1.2464</v>
      </c>
      <c r="AL331" s="16" t="str">
        <f t="shared" si="96"/>
        <v>3B</v>
      </c>
      <c r="AM331" s="16">
        <f t="shared" si="97"/>
        <v>1.252</v>
      </c>
      <c r="AN331" s="16">
        <f t="shared" si="98"/>
        <v>1.2605</v>
      </c>
      <c r="AO331" s="16">
        <f t="shared" si="99"/>
        <v>1.2764</v>
      </c>
      <c r="AP331" s="16">
        <f t="shared" si="100"/>
        <v>1.2810999999999999</v>
      </c>
      <c r="AQ331" s="16">
        <f t="shared" si="101"/>
        <v>1.3125</v>
      </c>
      <c r="AV331" s="17"/>
      <c r="AW331" s="77"/>
    </row>
    <row r="332" spans="3:49" x14ac:dyDescent="0.25">
      <c r="C332" s="16" t="s">
        <v>678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2"/>
        <v>15⁄16–20</v>
      </c>
      <c r="U332" s="16" t="str">
        <f t="shared" si="102"/>
        <v>UN</v>
      </c>
      <c r="W332" s="16" t="str">
        <f t="shared" si="86"/>
        <v>15⁄16–20</v>
      </c>
      <c r="X332" s="16" t="str">
        <f>VLOOKUP(LEFT(Table6914[[#This Row],[Column1]],FIND("–",Table6914[[#This Row],[Column1]])-1),Lookups[],2,0)</f>
        <v>15/16</v>
      </c>
      <c r="Y332" s="16" t="str">
        <f>RIGHT(Table6914[[#This Row],[Column1]],LEN(Table6914[[#This Row],[Column1]])-FIND("–",Table6914[[#This Row],[Column1]]))</f>
        <v>20</v>
      </c>
      <c r="Z332" s="78">
        <f>VLOOKUP(LEFT(Table6914[[#This Row],[Column1]],FIND("–",Table6914[[#This Row],[Column1]])-1),Lookups[],4,0)</f>
        <v>0.9375</v>
      </c>
      <c r="AA332" s="16" t="str">
        <f t="shared" si="87"/>
        <v>UN</v>
      </c>
      <c r="AB332" s="16" t="str">
        <f t="shared" si="88"/>
        <v>2A</v>
      </c>
      <c r="AC332" s="16" t="str">
        <f>CONCATENATE(Table6914[[#This Row],[Fraction]],"-",Table6914[[#This Row],[Pitch]]," ",Table6914[[#This Row],[Series]]," ",Table6914[[#This Row],[ClassA]])</f>
        <v>15/16-20 UN 2A</v>
      </c>
      <c r="AD332" s="16" t="str">
        <f>CONCATENATE(TEXT(Table6914[[#This Row],[Decimal]],".000"),"-",Table6914[[#This Row],[Pitch]]," ",Table6914[[#This Row],[Series]]," ",Table6914[[#This Row],[ClassA]])</f>
        <v>.938-20 UN 2A</v>
      </c>
      <c r="AE332" s="16">
        <f t="shared" si="89"/>
        <v>1.4E-3</v>
      </c>
      <c r="AF332" s="16">
        <f t="shared" si="90"/>
        <v>1.3110999999999999</v>
      </c>
      <c r="AG332" s="16">
        <f t="shared" si="91"/>
        <v>1.3029999999999999</v>
      </c>
      <c r="AH332" s="16" t="str">
        <f t="shared" si="92"/>
        <v>—</v>
      </c>
      <c r="AI332" s="16">
        <f t="shared" si="93"/>
        <v>1.2786</v>
      </c>
      <c r="AJ332" s="16">
        <f t="shared" si="94"/>
        <v>1.2739</v>
      </c>
      <c r="AK332" s="16">
        <f t="shared" si="95"/>
        <v>1.2516</v>
      </c>
      <c r="AL332" s="16" t="str">
        <f t="shared" si="96"/>
        <v>2B</v>
      </c>
      <c r="AM332" s="16">
        <f t="shared" si="97"/>
        <v>1.258</v>
      </c>
      <c r="AN332" s="16">
        <f t="shared" si="98"/>
        <v>1.27</v>
      </c>
      <c r="AO332" s="16">
        <f t="shared" si="99"/>
        <v>1.28</v>
      </c>
      <c r="AP332" s="16">
        <f t="shared" si="100"/>
        <v>1.2861</v>
      </c>
      <c r="AQ332" s="16">
        <f t="shared" si="101"/>
        <v>1.3125</v>
      </c>
      <c r="AV332" s="17"/>
      <c r="AW332" s="77"/>
    </row>
    <row r="333" spans="3:49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2"/>
        <v>0</v>
      </c>
      <c r="U333" s="16">
        <f t="shared" si="102"/>
        <v>0</v>
      </c>
      <c r="W333" s="16" t="str">
        <f t="shared" si="86"/>
        <v>15⁄16–20</v>
      </c>
      <c r="X333" s="16" t="str">
        <f>VLOOKUP(LEFT(Table6914[[#This Row],[Column1]],FIND("–",Table6914[[#This Row],[Column1]])-1),Lookups[],2,0)</f>
        <v>15/16</v>
      </c>
      <c r="Y333" s="16" t="str">
        <f>RIGHT(Table6914[[#This Row],[Column1]],LEN(Table6914[[#This Row],[Column1]])-FIND("–",Table6914[[#This Row],[Column1]]))</f>
        <v>20</v>
      </c>
      <c r="Z333" s="78">
        <f>VLOOKUP(LEFT(Table6914[[#This Row],[Column1]],FIND("–",Table6914[[#This Row],[Column1]])-1),Lookups[],4,0)</f>
        <v>0.9375</v>
      </c>
      <c r="AA333" s="16" t="str">
        <f t="shared" si="87"/>
        <v>UN</v>
      </c>
      <c r="AB333" s="16" t="str">
        <f t="shared" si="88"/>
        <v>3A</v>
      </c>
      <c r="AC333" s="16" t="str">
        <f>CONCATENATE(Table6914[[#This Row],[Fraction]],"-",Table6914[[#This Row],[Pitch]]," ",Table6914[[#This Row],[Series]]," ",Table6914[[#This Row],[ClassA]])</f>
        <v>15/16-20 UN 3A</v>
      </c>
      <c r="AD333" s="16" t="str">
        <f>CONCATENATE(TEXT(Table6914[[#This Row],[Decimal]],".000"),"-",Table6914[[#This Row],[Pitch]]," ",Table6914[[#This Row],[Series]]," ",Table6914[[#This Row],[ClassA]])</f>
        <v>.938-20 UN 3A</v>
      </c>
      <c r="AE333" s="16">
        <f t="shared" si="89"/>
        <v>0</v>
      </c>
      <c r="AF333" s="16">
        <f t="shared" si="90"/>
        <v>1.3125</v>
      </c>
      <c r="AG333" s="16">
        <f t="shared" si="91"/>
        <v>1.3044</v>
      </c>
      <c r="AH333" s="16" t="str">
        <f t="shared" si="92"/>
        <v>—</v>
      </c>
      <c r="AI333" s="16">
        <f t="shared" si="93"/>
        <v>1.28</v>
      </c>
      <c r="AJ333" s="16">
        <f t="shared" si="94"/>
        <v>1.2765</v>
      </c>
      <c r="AK333" s="16">
        <f t="shared" si="95"/>
        <v>1.2529999999999999</v>
      </c>
      <c r="AL333" s="16" t="str">
        <f t="shared" si="96"/>
        <v>3B</v>
      </c>
      <c r="AM333" s="16">
        <f t="shared" si="97"/>
        <v>1.258</v>
      </c>
      <c r="AN333" s="16">
        <f t="shared" si="98"/>
        <v>1.2662</v>
      </c>
      <c r="AO333" s="16">
        <f t="shared" si="99"/>
        <v>1.28</v>
      </c>
      <c r="AP333" s="16">
        <f t="shared" si="100"/>
        <v>1.2845</v>
      </c>
      <c r="AQ333" s="16">
        <f t="shared" si="101"/>
        <v>1.3125</v>
      </c>
      <c r="AV333" s="17"/>
      <c r="AW333" s="77"/>
    </row>
    <row r="334" spans="3:49" x14ac:dyDescent="0.25">
      <c r="C334" s="16" t="s">
        <v>1878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2"/>
        <v>1 5⁄16–28</v>
      </c>
      <c r="U334" s="16" t="str">
        <f t="shared" si="102"/>
        <v>UN</v>
      </c>
      <c r="W334" s="16" t="str">
        <f t="shared" si="86"/>
        <v>1 5⁄16–28</v>
      </c>
      <c r="X334" s="16" t="str">
        <f>VLOOKUP(LEFT(Table6914[[#This Row],[Column1]],FIND("–",Table6914[[#This Row],[Column1]])-1),Lookups[],2,0)</f>
        <v>1 5/16</v>
      </c>
      <c r="Y334" s="16" t="str">
        <f>RIGHT(Table6914[[#This Row],[Column1]],LEN(Table6914[[#This Row],[Column1]])-FIND("–",Table6914[[#This Row],[Column1]]))</f>
        <v>28</v>
      </c>
      <c r="Z334" s="78">
        <f>VLOOKUP(LEFT(Table6914[[#This Row],[Column1]],FIND("–",Table6914[[#This Row],[Column1]])-1),Lookups[],4,0)</f>
        <v>1.3125</v>
      </c>
      <c r="AA334" s="16" t="str">
        <f t="shared" si="87"/>
        <v>UN</v>
      </c>
      <c r="AB334" s="16" t="str">
        <f t="shared" si="88"/>
        <v>2A</v>
      </c>
      <c r="AC334" s="16" t="str">
        <f>CONCATENATE(Table6914[[#This Row],[Fraction]],"-",Table6914[[#This Row],[Pitch]]," ",Table6914[[#This Row],[Series]]," ",Table6914[[#This Row],[ClassA]])</f>
        <v>1 5/16-28 UN 2A</v>
      </c>
      <c r="AD334" s="16" t="str">
        <f>CONCATENATE(TEXT(Table6914[[#This Row],[Decimal]],".000"),"-",Table6914[[#This Row],[Pitch]]," ",Table6914[[#This Row],[Series]]," ",Table6914[[#This Row],[ClassA]])</f>
        <v>1.313-28 UN 2A</v>
      </c>
      <c r="AE334" s="16">
        <f t="shared" si="89"/>
        <v>1.1999999999999999E-3</v>
      </c>
      <c r="AF334" s="16">
        <f t="shared" si="90"/>
        <v>1.3112999999999999</v>
      </c>
      <c r="AG334" s="16">
        <f t="shared" si="91"/>
        <v>1.3048</v>
      </c>
      <c r="AH334" s="16" t="str">
        <f t="shared" si="92"/>
        <v>—</v>
      </c>
      <c r="AI334" s="16">
        <f t="shared" si="93"/>
        <v>1.2881</v>
      </c>
      <c r="AJ334" s="16">
        <f t="shared" si="94"/>
        <v>1.284</v>
      </c>
      <c r="AK334" s="16">
        <f t="shared" si="95"/>
        <v>1.2686999999999999</v>
      </c>
      <c r="AL334" s="16" t="str">
        <f t="shared" si="96"/>
        <v>2B</v>
      </c>
      <c r="AM334" s="16">
        <f t="shared" si="97"/>
        <v>1.274</v>
      </c>
      <c r="AN334" s="16">
        <f t="shared" si="98"/>
        <v>1.282</v>
      </c>
      <c r="AO334" s="16">
        <f t="shared" si="99"/>
        <v>1.2892999999999999</v>
      </c>
      <c r="AP334" s="16">
        <f t="shared" si="100"/>
        <v>1.2946</v>
      </c>
      <c r="AQ334" s="16">
        <f t="shared" si="101"/>
        <v>1.3125</v>
      </c>
      <c r="AV334" s="17"/>
      <c r="AW334" s="77"/>
    </row>
    <row r="335" spans="3:49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2"/>
        <v>0</v>
      </c>
      <c r="U335" s="16">
        <f t="shared" si="102"/>
        <v>0</v>
      </c>
      <c r="W335" s="16" t="str">
        <f t="shared" si="86"/>
        <v>1 5⁄16–28</v>
      </c>
      <c r="X335" s="16" t="str">
        <f>VLOOKUP(LEFT(Table6914[[#This Row],[Column1]],FIND("–",Table6914[[#This Row],[Column1]])-1),Lookups[],2,0)</f>
        <v>1 5/16</v>
      </c>
      <c r="Y335" s="16" t="str">
        <f>RIGHT(Table6914[[#This Row],[Column1]],LEN(Table6914[[#This Row],[Column1]])-FIND("–",Table6914[[#This Row],[Column1]]))</f>
        <v>28</v>
      </c>
      <c r="Z335" s="78">
        <f>VLOOKUP(LEFT(Table6914[[#This Row],[Column1]],FIND("–",Table6914[[#This Row],[Column1]])-1),Lookups[],4,0)</f>
        <v>1.3125</v>
      </c>
      <c r="AA335" s="16" t="str">
        <f t="shared" si="87"/>
        <v>UN</v>
      </c>
      <c r="AB335" s="16" t="str">
        <f t="shared" si="88"/>
        <v>3A</v>
      </c>
      <c r="AC335" s="16" t="str">
        <f>CONCATENATE(Table6914[[#This Row],[Fraction]],"-",Table6914[[#This Row],[Pitch]]," ",Table6914[[#This Row],[Series]]," ",Table6914[[#This Row],[ClassA]])</f>
        <v>1 5/16-28 UN 3A</v>
      </c>
      <c r="AD335" s="16" t="str">
        <f>CONCATENATE(TEXT(Table6914[[#This Row],[Decimal]],".000"),"-",Table6914[[#This Row],[Pitch]]," ",Table6914[[#This Row],[Series]]," ",Table6914[[#This Row],[ClassA]])</f>
        <v>1.313-28 UN 3A</v>
      </c>
      <c r="AE335" s="16">
        <f t="shared" si="89"/>
        <v>0</v>
      </c>
      <c r="AF335" s="16">
        <f t="shared" si="90"/>
        <v>1.3125</v>
      </c>
      <c r="AG335" s="16">
        <f t="shared" si="91"/>
        <v>1.306</v>
      </c>
      <c r="AH335" s="16" t="str">
        <f t="shared" si="92"/>
        <v>—</v>
      </c>
      <c r="AI335" s="16">
        <f t="shared" si="93"/>
        <v>1.2892999999999999</v>
      </c>
      <c r="AJ335" s="16">
        <f t="shared" si="94"/>
        <v>1.2862</v>
      </c>
      <c r="AK335" s="16">
        <f t="shared" si="95"/>
        <v>1.2699</v>
      </c>
      <c r="AL335" s="16" t="str">
        <f t="shared" si="96"/>
        <v>3B</v>
      </c>
      <c r="AM335" s="16">
        <f t="shared" si="97"/>
        <v>1.274</v>
      </c>
      <c r="AN335" s="16">
        <f t="shared" si="98"/>
        <v>1.2801</v>
      </c>
      <c r="AO335" s="16">
        <f t="shared" si="99"/>
        <v>1.2892999999999999</v>
      </c>
      <c r="AP335" s="16">
        <f t="shared" si="100"/>
        <v>1.2932999999999999</v>
      </c>
      <c r="AQ335" s="16">
        <f t="shared" si="101"/>
        <v>1.3125</v>
      </c>
      <c r="AV335" s="17"/>
      <c r="AW335" s="77"/>
    </row>
    <row r="336" spans="3:49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2"/>
        <v>13⁄8–6</v>
      </c>
      <c r="U336" s="16" t="str">
        <f t="shared" si="102"/>
        <v>UNC</v>
      </c>
      <c r="W336" s="16" t="str">
        <f t="shared" si="86"/>
        <v>13⁄8–6</v>
      </c>
      <c r="X336" s="16" t="str">
        <f>VLOOKUP(LEFT(Table6914[[#This Row],[Column1]],FIND("–",Table6914[[#This Row],[Column1]])-1),Lookups[],2,0)</f>
        <v>1 3/8</v>
      </c>
      <c r="Y336" s="16" t="str">
        <f>RIGHT(Table6914[[#This Row],[Column1]],LEN(Table6914[[#This Row],[Column1]])-FIND("–",Table6914[[#This Row],[Column1]]))</f>
        <v>6</v>
      </c>
      <c r="Z336" s="78">
        <f>VLOOKUP(LEFT(Table6914[[#This Row],[Column1]],FIND("–",Table6914[[#This Row],[Column1]])-1),Lookups[],4,0)</f>
        <v>1.375</v>
      </c>
      <c r="AA336" s="16" t="str">
        <f t="shared" si="87"/>
        <v>UNC</v>
      </c>
      <c r="AB336" s="16" t="str">
        <f t="shared" si="88"/>
        <v>1A</v>
      </c>
      <c r="AC336" s="16" t="str">
        <f>CONCATENATE(Table6914[[#This Row],[Fraction]],"-",Table6914[[#This Row],[Pitch]]," ",Table6914[[#This Row],[Series]]," ",Table6914[[#This Row],[ClassA]])</f>
        <v>1 3/8-6 UNC 1A</v>
      </c>
      <c r="AD336" s="16" t="str">
        <f>CONCATENATE(TEXT(Table6914[[#This Row],[Decimal]],".000"),"-",Table6914[[#This Row],[Pitch]]," ",Table6914[[#This Row],[Series]]," ",Table6914[[#This Row],[ClassA]])</f>
        <v>1.375-6 UNC 1A</v>
      </c>
      <c r="AE336" s="16">
        <f t="shared" si="89"/>
        <v>2.3999999999999998E-3</v>
      </c>
      <c r="AF336" s="16">
        <f t="shared" si="90"/>
        <v>1.3726</v>
      </c>
      <c r="AG336" s="16">
        <f t="shared" si="91"/>
        <v>1.3452999999999999</v>
      </c>
      <c r="AH336" s="16" t="str">
        <f t="shared" si="92"/>
        <v>—</v>
      </c>
      <c r="AI336" s="16">
        <f t="shared" si="93"/>
        <v>1.2643</v>
      </c>
      <c r="AJ336" s="16">
        <f t="shared" si="94"/>
        <v>1.2523</v>
      </c>
      <c r="AK336" s="16">
        <f t="shared" si="95"/>
        <v>1.1741999999999999</v>
      </c>
      <c r="AL336" s="16" t="str">
        <f t="shared" si="96"/>
        <v>1B</v>
      </c>
      <c r="AM336" s="16">
        <f t="shared" si="97"/>
        <v>1.1950000000000001</v>
      </c>
      <c r="AN336" s="16">
        <f t="shared" si="98"/>
        <v>1.2250000000000001</v>
      </c>
      <c r="AO336" s="16">
        <f t="shared" si="99"/>
        <v>1.2666999999999999</v>
      </c>
      <c r="AP336" s="16">
        <f t="shared" si="100"/>
        <v>1.2822</v>
      </c>
      <c r="AQ336" s="16">
        <f t="shared" si="101"/>
        <v>1.375</v>
      </c>
      <c r="AV336" s="17"/>
      <c r="AW336" s="77"/>
    </row>
    <row r="337" spans="3:49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2"/>
        <v>0</v>
      </c>
      <c r="U337" s="16">
        <f t="shared" si="102"/>
        <v>0</v>
      </c>
      <c r="W337" s="16" t="str">
        <f t="shared" si="86"/>
        <v>13⁄8–6</v>
      </c>
      <c r="X337" s="16" t="str">
        <f>VLOOKUP(LEFT(Table6914[[#This Row],[Column1]],FIND("–",Table6914[[#This Row],[Column1]])-1),Lookups[],2,0)</f>
        <v>1 3/8</v>
      </c>
      <c r="Y337" s="16" t="str">
        <f>RIGHT(Table6914[[#This Row],[Column1]],LEN(Table6914[[#This Row],[Column1]])-FIND("–",Table6914[[#This Row],[Column1]]))</f>
        <v>6</v>
      </c>
      <c r="Z337" s="78">
        <f>VLOOKUP(LEFT(Table6914[[#This Row],[Column1]],FIND("–",Table6914[[#This Row],[Column1]])-1),Lookups[],4,0)</f>
        <v>1.375</v>
      </c>
      <c r="AA337" s="16" t="str">
        <f t="shared" si="87"/>
        <v>UNC</v>
      </c>
      <c r="AB337" s="16" t="str">
        <f t="shared" si="88"/>
        <v>2A</v>
      </c>
      <c r="AC337" s="16" t="str">
        <f>CONCATENATE(Table6914[[#This Row],[Fraction]],"-",Table6914[[#This Row],[Pitch]]," ",Table6914[[#This Row],[Series]]," ",Table6914[[#This Row],[ClassA]])</f>
        <v>1 3/8-6 UNC 2A</v>
      </c>
      <c r="AD337" s="16" t="str">
        <f>CONCATENATE(TEXT(Table6914[[#This Row],[Decimal]],".000"),"-",Table6914[[#This Row],[Pitch]]," ",Table6914[[#This Row],[Series]]," ",Table6914[[#This Row],[ClassA]])</f>
        <v>1.375-6 UNC 2A</v>
      </c>
      <c r="AE337" s="16">
        <f t="shared" si="89"/>
        <v>2.3999999999999998E-3</v>
      </c>
      <c r="AF337" s="16">
        <f t="shared" si="90"/>
        <v>1.3726</v>
      </c>
      <c r="AG337" s="16">
        <f t="shared" si="91"/>
        <v>1.3544</v>
      </c>
      <c r="AH337" s="16">
        <f t="shared" si="92"/>
        <v>1.3452999999999999</v>
      </c>
      <c r="AI337" s="16">
        <f t="shared" si="93"/>
        <v>1.2643</v>
      </c>
      <c r="AJ337" s="16">
        <f t="shared" si="94"/>
        <v>1.2563</v>
      </c>
      <c r="AK337" s="16">
        <f t="shared" si="95"/>
        <v>1.1741999999999999</v>
      </c>
      <c r="AL337" s="16" t="str">
        <f t="shared" si="96"/>
        <v>2B</v>
      </c>
      <c r="AM337" s="16">
        <f t="shared" si="97"/>
        <v>1.1950000000000001</v>
      </c>
      <c r="AN337" s="16">
        <f t="shared" si="98"/>
        <v>1.2250000000000001</v>
      </c>
      <c r="AO337" s="16">
        <f t="shared" si="99"/>
        <v>1.2666999999999999</v>
      </c>
      <c r="AP337" s="16">
        <f t="shared" si="100"/>
        <v>1.2770999999999999</v>
      </c>
      <c r="AQ337" s="16">
        <f t="shared" si="101"/>
        <v>1.375</v>
      </c>
      <c r="AV337" s="17"/>
      <c r="AW337" s="77"/>
    </row>
    <row r="338" spans="3:49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2"/>
        <v>0</v>
      </c>
      <c r="U338" s="16">
        <f t="shared" si="102"/>
        <v>0</v>
      </c>
      <c r="W338" s="16" t="str">
        <f t="shared" si="86"/>
        <v>13⁄8–6</v>
      </c>
      <c r="X338" s="16" t="str">
        <f>VLOOKUP(LEFT(Table6914[[#This Row],[Column1]],FIND("–",Table6914[[#This Row],[Column1]])-1),Lookups[],2,0)</f>
        <v>1 3/8</v>
      </c>
      <c r="Y338" s="16" t="str">
        <f>RIGHT(Table6914[[#This Row],[Column1]],LEN(Table6914[[#This Row],[Column1]])-FIND("–",Table6914[[#This Row],[Column1]]))</f>
        <v>6</v>
      </c>
      <c r="Z338" s="78">
        <f>VLOOKUP(LEFT(Table6914[[#This Row],[Column1]],FIND("–",Table6914[[#This Row],[Column1]])-1),Lookups[],4,0)</f>
        <v>1.375</v>
      </c>
      <c r="AA338" s="16" t="str">
        <f t="shared" si="87"/>
        <v>UNC</v>
      </c>
      <c r="AB338" s="16" t="str">
        <f t="shared" si="88"/>
        <v>3A</v>
      </c>
      <c r="AC338" s="16" t="str">
        <f>CONCATENATE(Table6914[[#This Row],[Fraction]],"-",Table6914[[#This Row],[Pitch]]," ",Table6914[[#This Row],[Series]]," ",Table6914[[#This Row],[ClassA]])</f>
        <v>1 3/8-6 UNC 3A</v>
      </c>
      <c r="AD338" s="16" t="str">
        <f>CONCATENATE(TEXT(Table6914[[#This Row],[Decimal]],".000"),"-",Table6914[[#This Row],[Pitch]]," ",Table6914[[#This Row],[Series]]," ",Table6914[[#This Row],[ClassA]])</f>
        <v>1.375-6 UNC 3A</v>
      </c>
      <c r="AE338" s="16">
        <f t="shared" si="89"/>
        <v>0</v>
      </c>
      <c r="AF338" s="16">
        <f t="shared" si="90"/>
        <v>1.375</v>
      </c>
      <c r="AG338" s="16">
        <f t="shared" si="91"/>
        <v>1.3568</v>
      </c>
      <c r="AH338" s="16" t="str">
        <f t="shared" si="92"/>
        <v>—</v>
      </c>
      <c r="AI338" s="16">
        <f t="shared" si="93"/>
        <v>1.2666999999999999</v>
      </c>
      <c r="AJ338" s="16">
        <f t="shared" si="94"/>
        <v>1.2606999999999999</v>
      </c>
      <c r="AK338" s="16">
        <f t="shared" si="95"/>
        <v>1.1766000000000001</v>
      </c>
      <c r="AL338" s="16" t="str">
        <f t="shared" si="96"/>
        <v>3B</v>
      </c>
      <c r="AM338" s="16">
        <f t="shared" si="97"/>
        <v>1.1950000000000001</v>
      </c>
      <c r="AN338" s="16">
        <f t="shared" si="98"/>
        <v>1.2145999999999999</v>
      </c>
      <c r="AO338" s="16">
        <f t="shared" si="99"/>
        <v>1.2666999999999999</v>
      </c>
      <c r="AP338" s="16">
        <f t="shared" si="100"/>
        <v>1.2745</v>
      </c>
      <c r="AQ338" s="16">
        <f t="shared" si="101"/>
        <v>1.375</v>
      </c>
      <c r="AV338" s="17"/>
      <c r="AW338" s="77"/>
    </row>
    <row r="339" spans="3:49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2"/>
        <v>13⁄8–8</v>
      </c>
      <c r="U339" s="16" t="str">
        <f t="shared" si="102"/>
        <v>UN</v>
      </c>
      <c r="W339" s="16" t="str">
        <f t="shared" si="86"/>
        <v>13⁄8–8</v>
      </c>
      <c r="X339" s="16" t="str">
        <f>VLOOKUP(LEFT(Table6914[[#This Row],[Column1]],FIND("–",Table6914[[#This Row],[Column1]])-1),Lookups[],2,0)</f>
        <v>1 3/8</v>
      </c>
      <c r="Y339" s="16" t="str">
        <f>RIGHT(Table6914[[#This Row],[Column1]],LEN(Table6914[[#This Row],[Column1]])-FIND("–",Table6914[[#This Row],[Column1]]))</f>
        <v>8</v>
      </c>
      <c r="Z339" s="78">
        <f>VLOOKUP(LEFT(Table6914[[#This Row],[Column1]],FIND("–",Table6914[[#This Row],[Column1]])-1),Lookups[],4,0)</f>
        <v>1.375</v>
      </c>
      <c r="AA339" s="16" t="str">
        <f t="shared" si="87"/>
        <v>UN</v>
      </c>
      <c r="AB339" s="16" t="str">
        <f t="shared" si="88"/>
        <v>2A</v>
      </c>
      <c r="AC339" s="16" t="str">
        <f>CONCATENATE(Table6914[[#This Row],[Fraction]],"-",Table6914[[#This Row],[Pitch]]," ",Table6914[[#This Row],[Series]]," ",Table6914[[#This Row],[ClassA]])</f>
        <v>1 3/8-8 UN 2A</v>
      </c>
      <c r="AD339" s="16" t="str">
        <f>CONCATENATE(TEXT(Table6914[[#This Row],[Decimal]],".000"),"-",Table6914[[#This Row],[Pitch]]," ",Table6914[[#This Row],[Series]]," ",Table6914[[#This Row],[ClassA]])</f>
        <v>1.375-8 UN 2A</v>
      </c>
      <c r="AE339" s="16">
        <f t="shared" si="89"/>
        <v>2.2000000000000001E-3</v>
      </c>
      <c r="AF339" s="16">
        <f t="shared" si="90"/>
        <v>1.3728</v>
      </c>
      <c r="AG339" s="16">
        <f t="shared" si="91"/>
        <v>1.3577999999999999</v>
      </c>
      <c r="AH339" s="16">
        <f t="shared" si="92"/>
        <v>1.3503000000000001</v>
      </c>
      <c r="AI339" s="16">
        <f t="shared" si="93"/>
        <v>1.2916000000000001</v>
      </c>
      <c r="AJ339" s="16">
        <f t="shared" si="94"/>
        <v>1.2844</v>
      </c>
      <c r="AK339" s="16">
        <f t="shared" si="95"/>
        <v>1.224</v>
      </c>
      <c r="AL339" s="16" t="str">
        <f t="shared" si="96"/>
        <v>2B</v>
      </c>
      <c r="AM339" s="16">
        <f t="shared" si="97"/>
        <v>1.24</v>
      </c>
      <c r="AN339" s="16">
        <f t="shared" si="98"/>
        <v>1.2649999999999999</v>
      </c>
      <c r="AO339" s="16">
        <f t="shared" si="99"/>
        <v>1.2938000000000001</v>
      </c>
      <c r="AP339" s="16">
        <f t="shared" si="100"/>
        <v>1.3030999999999999</v>
      </c>
      <c r="AQ339" s="16">
        <f t="shared" si="101"/>
        <v>1.375</v>
      </c>
      <c r="AV339" s="17"/>
      <c r="AW339" s="77"/>
    </row>
    <row r="340" spans="3:49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2"/>
        <v>0</v>
      </c>
      <c r="U340" s="16">
        <f t="shared" si="102"/>
        <v>0</v>
      </c>
      <c r="W340" s="16" t="str">
        <f t="shared" si="86"/>
        <v>13⁄8–8</v>
      </c>
      <c r="X340" s="16" t="str">
        <f>VLOOKUP(LEFT(Table6914[[#This Row],[Column1]],FIND("–",Table6914[[#This Row],[Column1]])-1),Lookups[],2,0)</f>
        <v>1 3/8</v>
      </c>
      <c r="Y340" s="16" t="str">
        <f>RIGHT(Table6914[[#This Row],[Column1]],LEN(Table6914[[#This Row],[Column1]])-FIND("–",Table6914[[#This Row],[Column1]]))</f>
        <v>8</v>
      </c>
      <c r="Z340" s="78">
        <f>VLOOKUP(LEFT(Table6914[[#This Row],[Column1]],FIND("–",Table6914[[#This Row],[Column1]])-1),Lookups[],4,0)</f>
        <v>1.375</v>
      </c>
      <c r="AA340" s="16" t="str">
        <f t="shared" si="87"/>
        <v>UN</v>
      </c>
      <c r="AB340" s="16" t="str">
        <f t="shared" si="88"/>
        <v>3A</v>
      </c>
      <c r="AC340" s="16" t="str">
        <f>CONCATENATE(Table6914[[#This Row],[Fraction]],"-",Table6914[[#This Row],[Pitch]]," ",Table6914[[#This Row],[Series]]," ",Table6914[[#This Row],[ClassA]])</f>
        <v>1 3/8-8 UN 3A</v>
      </c>
      <c r="AD340" s="16" t="str">
        <f>CONCATENATE(TEXT(Table6914[[#This Row],[Decimal]],".000"),"-",Table6914[[#This Row],[Pitch]]," ",Table6914[[#This Row],[Series]]," ",Table6914[[#This Row],[ClassA]])</f>
        <v>1.375-8 UN 3A</v>
      </c>
      <c r="AE340" s="16">
        <f t="shared" si="89"/>
        <v>0</v>
      </c>
      <c r="AF340" s="16">
        <f t="shared" si="90"/>
        <v>1.375</v>
      </c>
      <c r="AG340" s="16">
        <f t="shared" si="91"/>
        <v>1.36</v>
      </c>
      <c r="AH340" s="16" t="str">
        <f t="shared" si="92"/>
        <v>—</v>
      </c>
      <c r="AI340" s="16">
        <f t="shared" si="93"/>
        <v>1.2938000000000001</v>
      </c>
      <c r="AJ340" s="16">
        <f t="shared" si="94"/>
        <v>1.2884</v>
      </c>
      <c r="AK340" s="16">
        <f t="shared" si="95"/>
        <v>1.2262</v>
      </c>
      <c r="AL340" s="16" t="str">
        <f t="shared" si="96"/>
        <v>3B</v>
      </c>
      <c r="AM340" s="16">
        <f t="shared" si="97"/>
        <v>1.24</v>
      </c>
      <c r="AN340" s="16">
        <f t="shared" si="98"/>
        <v>1.2546999999999999</v>
      </c>
      <c r="AO340" s="16">
        <f t="shared" si="99"/>
        <v>1.2938000000000001</v>
      </c>
      <c r="AP340" s="16">
        <f t="shared" si="100"/>
        <v>1.3008</v>
      </c>
      <c r="AQ340" s="16">
        <f t="shared" si="101"/>
        <v>1.375</v>
      </c>
      <c r="AV340" s="17"/>
      <c r="AW340" s="77"/>
    </row>
    <row r="341" spans="3:49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2"/>
        <v>13⁄8–10</v>
      </c>
      <c r="U341" s="16" t="str">
        <f t="shared" si="102"/>
        <v>UNS</v>
      </c>
      <c r="W341" s="16" t="str">
        <f t="shared" si="86"/>
        <v>13⁄8–10</v>
      </c>
      <c r="X341" s="16" t="str">
        <f>VLOOKUP(LEFT(Table6914[[#This Row],[Column1]],FIND("–",Table6914[[#This Row],[Column1]])-1),Lookups[],2,0)</f>
        <v>1 3/8</v>
      </c>
      <c r="Y341" s="16" t="str">
        <f>RIGHT(Table6914[[#This Row],[Column1]],LEN(Table6914[[#This Row],[Column1]])-FIND("–",Table6914[[#This Row],[Column1]]))</f>
        <v>10</v>
      </c>
      <c r="Z341" s="78">
        <f>VLOOKUP(LEFT(Table6914[[#This Row],[Column1]],FIND("–",Table6914[[#This Row],[Column1]])-1),Lookups[],4,0)</f>
        <v>1.375</v>
      </c>
      <c r="AA341" s="16" t="str">
        <f t="shared" si="87"/>
        <v>UNS</v>
      </c>
      <c r="AB341" s="16" t="str">
        <f t="shared" si="88"/>
        <v>2A</v>
      </c>
      <c r="AC341" s="16" t="str">
        <f>CONCATENATE(Table6914[[#This Row],[Fraction]],"-",Table6914[[#This Row],[Pitch]]," ",Table6914[[#This Row],[Series]]," ",Table6914[[#This Row],[ClassA]])</f>
        <v>1 3/8-10 UNS 2A</v>
      </c>
      <c r="AD341" s="16" t="str">
        <f>CONCATENATE(TEXT(Table6914[[#This Row],[Decimal]],".000"),"-",Table6914[[#This Row],[Pitch]]," ",Table6914[[#This Row],[Series]]," ",Table6914[[#This Row],[ClassA]])</f>
        <v>1.375-10 UNS 2A</v>
      </c>
      <c r="AE341" s="16">
        <f t="shared" si="89"/>
        <v>1.9E-3</v>
      </c>
      <c r="AF341" s="16">
        <f t="shared" si="90"/>
        <v>1.3731</v>
      </c>
      <c r="AG341" s="16">
        <f t="shared" si="91"/>
        <v>1.3602000000000001</v>
      </c>
      <c r="AH341" s="16" t="str">
        <f t="shared" si="92"/>
        <v>—</v>
      </c>
      <c r="AI341" s="16">
        <f t="shared" si="93"/>
        <v>1.3081</v>
      </c>
      <c r="AJ341" s="16">
        <f t="shared" si="94"/>
        <v>1.3018000000000001</v>
      </c>
      <c r="AK341" s="16">
        <f t="shared" si="95"/>
        <v>1.2541</v>
      </c>
      <c r="AL341" s="16" t="str">
        <f t="shared" si="96"/>
        <v>2B</v>
      </c>
      <c r="AM341" s="16">
        <f t="shared" si="97"/>
        <v>1.2669999999999999</v>
      </c>
      <c r="AN341" s="16">
        <f t="shared" si="98"/>
        <v>1.288</v>
      </c>
      <c r="AO341" s="16">
        <f t="shared" si="99"/>
        <v>1.31</v>
      </c>
      <c r="AP341" s="16">
        <f t="shared" si="100"/>
        <v>1.3182</v>
      </c>
      <c r="AQ341" s="16">
        <f t="shared" si="101"/>
        <v>1.375</v>
      </c>
      <c r="AV341" s="17"/>
      <c r="AW341" s="77"/>
    </row>
    <row r="342" spans="3:49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2"/>
        <v>13⁄8–12</v>
      </c>
      <c r="U342" s="16" t="str">
        <f t="shared" si="102"/>
        <v>UNF</v>
      </c>
      <c r="W342" s="16" t="str">
        <f t="shared" si="86"/>
        <v>13⁄8–12</v>
      </c>
      <c r="X342" s="16" t="str">
        <f>VLOOKUP(LEFT(Table6914[[#This Row],[Column1]],FIND("–",Table6914[[#This Row],[Column1]])-1),Lookups[],2,0)</f>
        <v>1 3/8</v>
      </c>
      <c r="Y342" s="16" t="str">
        <f>RIGHT(Table6914[[#This Row],[Column1]],LEN(Table6914[[#This Row],[Column1]])-FIND("–",Table6914[[#This Row],[Column1]]))</f>
        <v>12</v>
      </c>
      <c r="Z342" s="78">
        <f>VLOOKUP(LEFT(Table6914[[#This Row],[Column1]],FIND("–",Table6914[[#This Row],[Column1]])-1),Lookups[],4,0)</f>
        <v>1.375</v>
      </c>
      <c r="AA342" s="16" t="str">
        <f t="shared" si="87"/>
        <v>UNF</v>
      </c>
      <c r="AB342" s="16" t="str">
        <f t="shared" si="88"/>
        <v>1A</v>
      </c>
      <c r="AC342" s="16" t="str">
        <f>CONCATENATE(Table6914[[#This Row],[Fraction]],"-",Table6914[[#This Row],[Pitch]]," ",Table6914[[#This Row],[Series]]," ",Table6914[[#This Row],[ClassA]])</f>
        <v>1 3/8-12 UNF 1A</v>
      </c>
      <c r="AD342" s="16" t="str">
        <f>CONCATENATE(TEXT(Table6914[[#This Row],[Decimal]],".000"),"-",Table6914[[#This Row],[Pitch]]," ",Table6914[[#This Row],[Series]]," ",Table6914[[#This Row],[ClassA]])</f>
        <v>1.375-12 UNF 1A</v>
      </c>
      <c r="AE342" s="16">
        <f t="shared" si="89"/>
        <v>1.9E-3</v>
      </c>
      <c r="AF342" s="16">
        <f t="shared" si="90"/>
        <v>1.3731</v>
      </c>
      <c r="AG342" s="16">
        <f t="shared" si="91"/>
        <v>1.3559000000000001</v>
      </c>
      <c r="AH342" s="16" t="str">
        <f t="shared" si="92"/>
        <v>—</v>
      </c>
      <c r="AI342" s="16">
        <f t="shared" si="93"/>
        <v>1.319</v>
      </c>
      <c r="AJ342" s="16">
        <f t="shared" si="94"/>
        <v>1.3096000000000001</v>
      </c>
      <c r="AK342" s="16">
        <f t="shared" si="95"/>
        <v>1.2739</v>
      </c>
      <c r="AL342" s="16" t="str">
        <f t="shared" si="96"/>
        <v>1B</v>
      </c>
      <c r="AM342" s="16">
        <f t="shared" si="97"/>
        <v>1.2849999999999999</v>
      </c>
      <c r="AN342" s="16">
        <f t="shared" si="98"/>
        <v>1.3029999999999999</v>
      </c>
      <c r="AO342" s="16">
        <f t="shared" si="99"/>
        <v>1.3209</v>
      </c>
      <c r="AP342" s="16">
        <f t="shared" si="100"/>
        <v>1.3331999999999999</v>
      </c>
      <c r="AQ342" s="16">
        <f t="shared" si="101"/>
        <v>1.375</v>
      </c>
      <c r="AV342" s="17"/>
      <c r="AW342" s="77"/>
    </row>
    <row r="343" spans="3:49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2"/>
        <v>0</v>
      </c>
      <c r="U343" s="16">
        <f t="shared" si="102"/>
        <v>0</v>
      </c>
      <c r="W343" s="16" t="str">
        <f t="shared" si="86"/>
        <v>13⁄8–12</v>
      </c>
      <c r="X343" s="16" t="str">
        <f>VLOOKUP(LEFT(Table6914[[#This Row],[Column1]],FIND("–",Table6914[[#This Row],[Column1]])-1),Lookups[],2,0)</f>
        <v>1 3/8</v>
      </c>
      <c r="Y343" s="16" t="str">
        <f>RIGHT(Table6914[[#This Row],[Column1]],LEN(Table6914[[#This Row],[Column1]])-FIND("–",Table6914[[#This Row],[Column1]]))</f>
        <v>12</v>
      </c>
      <c r="Z343" s="78">
        <f>VLOOKUP(LEFT(Table6914[[#This Row],[Column1]],FIND("–",Table6914[[#This Row],[Column1]])-1),Lookups[],4,0)</f>
        <v>1.375</v>
      </c>
      <c r="AA343" s="16" t="str">
        <f t="shared" si="87"/>
        <v>UNF</v>
      </c>
      <c r="AB343" s="16" t="str">
        <f t="shared" si="88"/>
        <v>2A</v>
      </c>
      <c r="AC343" s="16" t="str">
        <f>CONCATENATE(Table6914[[#This Row],[Fraction]],"-",Table6914[[#This Row],[Pitch]]," ",Table6914[[#This Row],[Series]]," ",Table6914[[#This Row],[ClassA]])</f>
        <v>1 3/8-12 UNF 2A</v>
      </c>
      <c r="AD343" s="16" t="str">
        <f>CONCATENATE(TEXT(Table6914[[#This Row],[Decimal]],".000"),"-",Table6914[[#This Row],[Pitch]]," ",Table6914[[#This Row],[Series]]," ",Table6914[[#This Row],[ClassA]])</f>
        <v>1.375-12 UNF 2A</v>
      </c>
      <c r="AE343" s="16">
        <f t="shared" si="89"/>
        <v>1.9E-3</v>
      </c>
      <c r="AF343" s="16">
        <f t="shared" si="90"/>
        <v>1.3731</v>
      </c>
      <c r="AG343" s="16">
        <f t="shared" si="91"/>
        <v>1.3616999999999999</v>
      </c>
      <c r="AH343" s="16" t="str">
        <f t="shared" si="92"/>
        <v>—</v>
      </c>
      <c r="AI343" s="16">
        <f t="shared" si="93"/>
        <v>1.319</v>
      </c>
      <c r="AJ343" s="16">
        <f t="shared" si="94"/>
        <v>1.3127</v>
      </c>
      <c r="AK343" s="16">
        <f t="shared" si="95"/>
        <v>1.2739</v>
      </c>
      <c r="AL343" s="16" t="str">
        <f t="shared" si="96"/>
        <v>2B</v>
      </c>
      <c r="AM343" s="16">
        <f t="shared" si="97"/>
        <v>1.2849999999999999</v>
      </c>
      <c r="AN343" s="16">
        <f t="shared" si="98"/>
        <v>1.3029999999999999</v>
      </c>
      <c r="AO343" s="16">
        <f t="shared" si="99"/>
        <v>1.3209</v>
      </c>
      <c r="AP343" s="16">
        <f t="shared" si="100"/>
        <v>1.3290999999999999</v>
      </c>
      <c r="AQ343" s="16">
        <f t="shared" si="101"/>
        <v>1.375</v>
      </c>
      <c r="AV343" s="17"/>
      <c r="AW343" s="77"/>
    </row>
    <row r="344" spans="3:49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2"/>
        <v>0</v>
      </c>
      <c r="U344" s="16">
        <f t="shared" si="102"/>
        <v>0</v>
      </c>
      <c r="W344" s="16" t="str">
        <f t="shared" si="86"/>
        <v>13⁄8–12</v>
      </c>
      <c r="X344" s="16" t="str">
        <f>VLOOKUP(LEFT(Table6914[[#This Row],[Column1]],FIND("–",Table6914[[#This Row],[Column1]])-1),Lookups[],2,0)</f>
        <v>1 3/8</v>
      </c>
      <c r="Y344" s="16" t="str">
        <f>RIGHT(Table6914[[#This Row],[Column1]],LEN(Table6914[[#This Row],[Column1]])-FIND("–",Table6914[[#This Row],[Column1]]))</f>
        <v>12</v>
      </c>
      <c r="Z344" s="78">
        <f>VLOOKUP(LEFT(Table6914[[#This Row],[Column1]],FIND("–",Table6914[[#This Row],[Column1]])-1),Lookups[],4,0)</f>
        <v>1.375</v>
      </c>
      <c r="AA344" s="16" t="str">
        <f t="shared" si="87"/>
        <v>UNF</v>
      </c>
      <c r="AB344" s="16" t="str">
        <f t="shared" si="88"/>
        <v>3A</v>
      </c>
      <c r="AC344" s="16" t="str">
        <f>CONCATENATE(Table6914[[#This Row],[Fraction]],"-",Table6914[[#This Row],[Pitch]]," ",Table6914[[#This Row],[Series]]," ",Table6914[[#This Row],[ClassA]])</f>
        <v>1 3/8-12 UNF 3A</v>
      </c>
      <c r="AD344" s="16" t="str">
        <f>CONCATENATE(TEXT(Table6914[[#This Row],[Decimal]],".000"),"-",Table6914[[#This Row],[Pitch]]," ",Table6914[[#This Row],[Series]]," ",Table6914[[#This Row],[ClassA]])</f>
        <v>1.375-12 UNF 3A</v>
      </c>
      <c r="AE344" s="16">
        <f t="shared" si="89"/>
        <v>0</v>
      </c>
      <c r="AF344" s="16">
        <f t="shared" si="90"/>
        <v>1.375</v>
      </c>
      <c r="AG344" s="16">
        <f t="shared" si="91"/>
        <v>1.3635999999999999</v>
      </c>
      <c r="AH344" s="16" t="str">
        <f t="shared" si="92"/>
        <v>—</v>
      </c>
      <c r="AI344" s="16">
        <f t="shared" si="93"/>
        <v>1.3209</v>
      </c>
      <c r="AJ344" s="16">
        <f t="shared" si="94"/>
        <v>1.3162</v>
      </c>
      <c r="AK344" s="16">
        <f t="shared" si="95"/>
        <v>1.2758</v>
      </c>
      <c r="AL344" s="16" t="str">
        <f t="shared" si="96"/>
        <v>3B</v>
      </c>
      <c r="AM344" s="16">
        <f t="shared" si="97"/>
        <v>1.2849999999999999</v>
      </c>
      <c r="AN344" s="16">
        <f t="shared" si="98"/>
        <v>1.2948</v>
      </c>
      <c r="AO344" s="16">
        <f t="shared" si="99"/>
        <v>1.3209</v>
      </c>
      <c r="AP344" s="16">
        <f t="shared" si="100"/>
        <v>1.327</v>
      </c>
      <c r="AQ344" s="16">
        <f t="shared" si="101"/>
        <v>1.375</v>
      </c>
      <c r="AV344" s="17"/>
      <c r="AW344" s="77"/>
    </row>
    <row r="345" spans="3:49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2"/>
        <v>13⁄8–14</v>
      </c>
      <c r="U345" s="16" t="str">
        <f t="shared" si="102"/>
        <v>UNS</v>
      </c>
      <c r="W345" s="16" t="str">
        <f t="shared" si="86"/>
        <v>13⁄8–14</v>
      </c>
      <c r="X345" s="16" t="str">
        <f>VLOOKUP(LEFT(Table6914[[#This Row],[Column1]],FIND("–",Table6914[[#This Row],[Column1]])-1),Lookups[],2,0)</f>
        <v>1 3/8</v>
      </c>
      <c r="Y345" s="16" t="str">
        <f>RIGHT(Table6914[[#This Row],[Column1]],LEN(Table6914[[#This Row],[Column1]])-FIND("–",Table6914[[#This Row],[Column1]]))</f>
        <v>14</v>
      </c>
      <c r="Z345" s="78">
        <f>VLOOKUP(LEFT(Table6914[[#This Row],[Column1]],FIND("–",Table6914[[#This Row],[Column1]])-1),Lookups[],4,0)</f>
        <v>1.375</v>
      </c>
      <c r="AA345" s="16" t="str">
        <f t="shared" si="87"/>
        <v>UNS</v>
      </c>
      <c r="AB345" s="16" t="str">
        <f t="shared" si="88"/>
        <v>2A</v>
      </c>
      <c r="AC345" s="16" t="str">
        <f>CONCATENATE(Table6914[[#This Row],[Fraction]],"-",Table6914[[#This Row],[Pitch]]," ",Table6914[[#This Row],[Series]]," ",Table6914[[#This Row],[ClassA]])</f>
        <v>1 3/8-14 UNS 2A</v>
      </c>
      <c r="AD345" s="16" t="str">
        <f>CONCATENATE(TEXT(Table6914[[#This Row],[Decimal]],".000"),"-",Table6914[[#This Row],[Pitch]]," ",Table6914[[#This Row],[Series]]," ",Table6914[[#This Row],[ClassA]])</f>
        <v>1.375-14 UNS 2A</v>
      </c>
      <c r="AE345" s="16">
        <f t="shared" si="89"/>
        <v>1.6000000000000001E-3</v>
      </c>
      <c r="AF345" s="16">
        <f t="shared" si="90"/>
        <v>1.3734</v>
      </c>
      <c r="AG345" s="16">
        <f t="shared" si="91"/>
        <v>1.3631</v>
      </c>
      <c r="AH345" s="16" t="str">
        <f t="shared" si="92"/>
        <v>—</v>
      </c>
      <c r="AI345" s="16">
        <f t="shared" si="93"/>
        <v>1.327</v>
      </c>
      <c r="AJ345" s="16">
        <f t="shared" si="94"/>
        <v>1.3216000000000001</v>
      </c>
      <c r="AK345" s="16">
        <f t="shared" si="95"/>
        <v>1.2884</v>
      </c>
      <c r="AL345" s="16" t="str">
        <f t="shared" si="96"/>
        <v>2B</v>
      </c>
      <c r="AM345" s="16">
        <f t="shared" si="97"/>
        <v>1.298</v>
      </c>
      <c r="AN345" s="16">
        <f t="shared" si="98"/>
        <v>1.3140000000000001</v>
      </c>
      <c r="AO345" s="16">
        <f t="shared" si="99"/>
        <v>1.3286</v>
      </c>
      <c r="AP345" s="16">
        <f t="shared" si="100"/>
        <v>1.3355999999999999</v>
      </c>
      <c r="AQ345" s="16">
        <f t="shared" si="101"/>
        <v>1.375</v>
      </c>
      <c r="AV345" s="17"/>
      <c r="AW345" s="77"/>
    </row>
    <row r="346" spans="3:49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2"/>
        <v>13⁄8–16</v>
      </c>
      <c r="U346" s="16" t="str">
        <f t="shared" si="102"/>
        <v>UN</v>
      </c>
      <c r="W346" s="16" t="str">
        <f t="shared" si="86"/>
        <v>13⁄8–16</v>
      </c>
      <c r="X346" s="16" t="str">
        <f>VLOOKUP(LEFT(Table6914[[#This Row],[Column1]],FIND("–",Table6914[[#This Row],[Column1]])-1),Lookups[],2,0)</f>
        <v>1 3/8</v>
      </c>
      <c r="Y346" s="16" t="str">
        <f>RIGHT(Table6914[[#This Row],[Column1]],LEN(Table6914[[#This Row],[Column1]])-FIND("–",Table6914[[#This Row],[Column1]]))</f>
        <v>16</v>
      </c>
      <c r="Z346" s="78">
        <f>VLOOKUP(LEFT(Table6914[[#This Row],[Column1]],FIND("–",Table6914[[#This Row],[Column1]])-1),Lookups[],4,0)</f>
        <v>1.375</v>
      </c>
      <c r="AA346" s="16" t="str">
        <f t="shared" si="87"/>
        <v>UN</v>
      </c>
      <c r="AB346" s="16" t="str">
        <f t="shared" si="88"/>
        <v>2A</v>
      </c>
      <c r="AC346" s="16" t="str">
        <f>CONCATENATE(Table6914[[#This Row],[Fraction]],"-",Table6914[[#This Row],[Pitch]]," ",Table6914[[#This Row],[Series]]," ",Table6914[[#This Row],[ClassA]])</f>
        <v>1 3/8-16 UN 2A</v>
      </c>
      <c r="AD346" s="16" t="str">
        <f>CONCATENATE(TEXT(Table6914[[#This Row],[Decimal]],".000"),"-",Table6914[[#This Row],[Pitch]]," ",Table6914[[#This Row],[Series]]," ",Table6914[[#This Row],[ClassA]])</f>
        <v>1.375-16 UN 2A</v>
      </c>
      <c r="AE346" s="16">
        <f t="shared" si="89"/>
        <v>1.5E-3</v>
      </c>
      <c r="AF346" s="16">
        <f t="shared" si="90"/>
        <v>1.3734999999999999</v>
      </c>
      <c r="AG346" s="16">
        <f t="shared" si="91"/>
        <v>1.3641000000000001</v>
      </c>
      <c r="AH346" s="16" t="str">
        <f t="shared" si="92"/>
        <v>—</v>
      </c>
      <c r="AI346" s="16">
        <f t="shared" si="93"/>
        <v>1.3329</v>
      </c>
      <c r="AJ346" s="16">
        <f t="shared" si="94"/>
        <v>1.3278000000000001</v>
      </c>
      <c r="AK346" s="16">
        <f t="shared" si="95"/>
        <v>1.2989999999999999</v>
      </c>
      <c r="AL346" s="16" t="str">
        <f t="shared" si="96"/>
        <v>2B</v>
      </c>
      <c r="AM346" s="16">
        <f t="shared" si="97"/>
        <v>1.3069999999999999</v>
      </c>
      <c r="AN346" s="16">
        <f t="shared" si="98"/>
        <v>1.321</v>
      </c>
      <c r="AO346" s="16">
        <f t="shared" si="99"/>
        <v>1.3344</v>
      </c>
      <c r="AP346" s="16">
        <f t="shared" si="100"/>
        <v>1.341</v>
      </c>
      <c r="AQ346" s="16">
        <f t="shared" si="101"/>
        <v>1.375</v>
      </c>
      <c r="AV346" s="17"/>
      <c r="AW346" s="77"/>
    </row>
    <row r="347" spans="3:49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si="102"/>
        <v>0</v>
      </c>
      <c r="U347" s="16">
        <f t="shared" si="102"/>
        <v>0</v>
      </c>
      <c r="W347" s="16" t="str">
        <f t="shared" si="86"/>
        <v>13⁄8–16</v>
      </c>
      <c r="X347" s="16" t="str">
        <f>VLOOKUP(LEFT(Table6914[[#This Row],[Column1]],FIND("–",Table6914[[#This Row],[Column1]])-1),Lookups[],2,0)</f>
        <v>1 3/8</v>
      </c>
      <c r="Y347" s="16" t="str">
        <f>RIGHT(Table6914[[#This Row],[Column1]],LEN(Table6914[[#This Row],[Column1]])-FIND("–",Table6914[[#This Row],[Column1]]))</f>
        <v>16</v>
      </c>
      <c r="Z347" s="78">
        <f>VLOOKUP(LEFT(Table6914[[#This Row],[Column1]],FIND("–",Table6914[[#This Row],[Column1]])-1),Lookups[],4,0)</f>
        <v>1.375</v>
      </c>
      <c r="AA347" s="16" t="str">
        <f t="shared" si="87"/>
        <v>UN</v>
      </c>
      <c r="AB347" s="16" t="str">
        <f t="shared" si="88"/>
        <v>3A</v>
      </c>
      <c r="AC347" s="16" t="str">
        <f>CONCATENATE(Table6914[[#This Row],[Fraction]],"-",Table6914[[#This Row],[Pitch]]," ",Table6914[[#This Row],[Series]]," ",Table6914[[#This Row],[ClassA]])</f>
        <v>1 3/8-16 UN 3A</v>
      </c>
      <c r="AD347" s="16" t="str">
        <f>CONCATENATE(TEXT(Table6914[[#This Row],[Decimal]],".000"),"-",Table6914[[#This Row],[Pitch]]," ",Table6914[[#This Row],[Series]]," ",Table6914[[#This Row],[ClassA]])</f>
        <v>1.375-16 UN 3A</v>
      </c>
      <c r="AE347" s="16">
        <f t="shared" si="89"/>
        <v>0</v>
      </c>
      <c r="AF347" s="16">
        <f t="shared" si="90"/>
        <v>1.375</v>
      </c>
      <c r="AG347" s="16">
        <f t="shared" si="91"/>
        <v>1.3655999999999999</v>
      </c>
      <c r="AH347" s="16" t="str">
        <f t="shared" si="92"/>
        <v>—</v>
      </c>
      <c r="AI347" s="16">
        <f t="shared" si="93"/>
        <v>1.3344</v>
      </c>
      <c r="AJ347" s="16">
        <f t="shared" si="94"/>
        <v>1.3306</v>
      </c>
      <c r="AK347" s="16">
        <f t="shared" si="95"/>
        <v>1.3005</v>
      </c>
      <c r="AL347" s="16" t="str">
        <f t="shared" si="96"/>
        <v>3B</v>
      </c>
      <c r="AM347" s="16">
        <f t="shared" si="97"/>
        <v>1.3069999999999999</v>
      </c>
      <c r="AN347" s="16">
        <f t="shared" si="98"/>
        <v>1.3158000000000001</v>
      </c>
      <c r="AO347" s="16">
        <f t="shared" si="99"/>
        <v>1.3344</v>
      </c>
      <c r="AP347" s="16">
        <f t="shared" si="100"/>
        <v>1.3393999999999999</v>
      </c>
      <c r="AQ347" s="16">
        <f t="shared" si="101"/>
        <v>1.375</v>
      </c>
      <c r="AV347" s="17"/>
      <c r="AW347" s="77"/>
    </row>
    <row r="348" spans="3:49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02"/>
        <v>13⁄8–18</v>
      </c>
      <c r="U348" s="16" t="str">
        <f t="shared" si="102"/>
        <v>UNEF</v>
      </c>
      <c r="W348" s="16" t="str">
        <f t="shared" si="86"/>
        <v>13⁄8–18</v>
      </c>
      <c r="X348" s="16" t="str">
        <f>VLOOKUP(LEFT(Table6914[[#This Row],[Column1]],FIND("–",Table6914[[#This Row],[Column1]])-1),Lookups[],2,0)</f>
        <v>1 3/8</v>
      </c>
      <c r="Y348" s="16" t="str">
        <f>RIGHT(Table6914[[#This Row],[Column1]],LEN(Table6914[[#This Row],[Column1]])-FIND("–",Table6914[[#This Row],[Column1]]))</f>
        <v>18</v>
      </c>
      <c r="Z348" s="78">
        <f>VLOOKUP(LEFT(Table6914[[#This Row],[Column1]],FIND("–",Table6914[[#This Row],[Column1]])-1),Lookups[],4,0)</f>
        <v>1.375</v>
      </c>
      <c r="AA348" s="16" t="str">
        <f t="shared" si="87"/>
        <v>UNEF</v>
      </c>
      <c r="AB348" s="16" t="str">
        <f t="shared" si="88"/>
        <v>2A</v>
      </c>
      <c r="AC348" s="16" t="str">
        <f>CONCATENATE(Table6914[[#This Row],[Fraction]],"-",Table6914[[#This Row],[Pitch]]," ",Table6914[[#This Row],[Series]]," ",Table6914[[#This Row],[ClassA]])</f>
        <v>1 3/8-18 UNEF 2A</v>
      </c>
      <c r="AD348" s="16" t="str">
        <f>CONCATENATE(TEXT(Table6914[[#This Row],[Decimal]],".000"),"-",Table6914[[#This Row],[Pitch]]," ",Table6914[[#This Row],[Series]]," ",Table6914[[#This Row],[ClassA]])</f>
        <v>1.375-18 UNEF 2A</v>
      </c>
      <c r="AE348" s="16">
        <f t="shared" si="89"/>
        <v>1.5E-3</v>
      </c>
      <c r="AF348" s="16">
        <f t="shared" si="90"/>
        <v>1.3734999999999999</v>
      </c>
      <c r="AG348" s="16">
        <f t="shared" si="91"/>
        <v>1.3648</v>
      </c>
      <c r="AH348" s="16" t="str">
        <f t="shared" si="92"/>
        <v>—</v>
      </c>
      <c r="AI348" s="16">
        <f t="shared" si="93"/>
        <v>1.3373999999999999</v>
      </c>
      <c r="AJ348" s="16">
        <f t="shared" si="94"/>
        <v>1.3325</v>
      </c>
      <c r="AK348" s="16">
        <f t="shared" si="95"/>
        <v>1.3073999999999999</v>
      </c>
      <c r="AL348" s="16" t="str">
        <f t="shared" si="96"/>
        <v>2B</v>
      </c>
      <c r="AM348" s="16">
        <f t="shared" si="97"/>
        <v>1.3149999999999999</v>
      </c>
      <c r="AN348" s="16">
        <f t="shared" si="98"/>
        <v>1.3280000000000001</v>
      </c>
      <c r="AO348" s="16">
        <f t="shared" si="99"/>
        <v>1.3389</v>
      </c>
      <c r="AP348" s="16">
        <f t="shared" si="100"/>
        <v>1.3452</v>
      </c>
      <c r="AQ348" s="16">
        <f t="shared" si="101"/>
        <v>1.375</v>
      </c>
      <c r="AV348" s="17"/>
      <c r="AW348" s="77"/>
    </row>
    <row r="349" spans="3:49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02"/>
        <v>0</v>
      </c>
      <c r="U349" s="16">
        <f t="shared" si="102"/>
        <v>0</v>
      </c>
      <c r="W349" s="16" t="str">
        <f t="shared" si="86"/>
        <v>13⁄8–18</v>
      </c>
      <c r="X349" s="16" t="str">
        <f>VLOOKUP(LEFT(Table6914[[#This Row],[Column1]],FIND("–",Table6914[[#This Row],[Column1]])-1),Lookups[],2,0)</f>
        <v>1 3/8</v>
      </c>
      <c r="Y349" s="16" t="str">
        <f>RIGHT(Table6914[[#This Row],[Column1]],LEN(Table6914[[#This Row],[Column1]])-FIND("–",Table6914[[#This Row],[Column1]]))</f>
        <v>18</v>
      </c>
      <c r="Z349" s="78">
        <f>VLOOKUP(LEFT(Table6914[[#This Row],[Column1]],FIND("–",Table6914[[#This Row],[Column1]])-1),Lookups[],4,0)</f>
        <v>1.375</v>
      </c>
      <c r="AA349" s="16" t="str">
        <f t="shared" si="87"/>
        <v>UNEF</v>
      </c>
      <c r="AB349" s="16" t="str">
        <f t="shared" si="88"/>
        <v>3A</v>
      </c>
      <c r="AC349" s="16" t="str">
        <f>CONCATENATE(Table6914[[#This Row],[Fraction]],"-",Table6914[[#This Row],[Pitch]]," ",Table6914[[#This Row],[Series]]," ",Table6914[[#This Row],[ClassA]])</f>
        <v>1 3/8-18 UNEF 3A</v>
      </c>
      <c r="AD349" s="16" t="str">
        <f>CONCATENATE(TEXT(Table6914[[#This Row],[Decimal]],".000"),"-",Table6914[[#This Row],[Pitch]]," ",Table6914[[#This Row],[Series]]," ",Table6914[[#This Row],[ClassA]])</f>
        <v>1.375-18 UNEF 3A</v>
      </c>
      <c r="AE349" s="16">
        <f t="shared" si="89"/>
        <v>0</v>
      </c>
      <c r="AF349" s="16">
        <f t="shared" si="90"/>
        <v>1.375</v>
      </c>
      <c r="AG349" s="16">
        <f t="shared" si="91"/>
        <v>1.3663000000000001</v>
      </c>
      <c r="AH349" s="16" t="str">
        <f t="shared" si="92"/>
        <v>—</v>
      </c>
      <c r="AI349" s="16">
        <f t="shared" si="93"/>
        <v>1.3389</v>
      </c>
      <c r="AJ349" s="16">
        <f t="shared" si="94"/>
        <v>1.3352999999999999</v>
      </c>
      <c r="AK349" s="16">
        <f t="shared" si="95"/>
        <v>1.3089</v>
      </c>
      <c r="AL349" s="16" t="str">
        <f t="shared" si="96"/>
        <v>3B</v>
      </c>
      <c r="AM349" s="16">
        <f t="shared" si="97"/>
        <v>1.3149999999999999</v>
      </c>
      <c r="AN349" s="16">
        <f t="shared" si="98"/>
        <v>1.323</v>
      </c>
      <c r="AO349" s="16">
        <f t="shared" si="99"/>
        <v>1.3389</v>
      </c>
      <c r="AP349" s="16">
        <f t="shared" si="100"/>
        <v>1.3435999999999999</v>
      </c>
      <c r="AQ349" s="16">
        <f t="shared" si="101"/>
        <v>1.375</v>
      </c>
      <c r="AV349" s="17"/>
      <c r="AW349" s="77"/>
    </row>
    <row r="350" spans="3:49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02"/>
        <v>13⁄8–20</v>
      </c>
      <c r="U350" s="16" t="str">
        <f t="shared" si="102"/>
        <v>UN</v>
      </c>
      <c r="W350" s="16" t="str">
        <f t="shared" si="86"/>
        <v>13⁄8–20</v>
      </c>
      <c r="X350" s="16" t="str">
        <f>VLOOKUP(LEFT(Table6914[[#This Row],[Column1]],FIND("–",Table6914[[#This Row],[Column1]])-1),Lookups[],2,0)</f>
        <v>1 3/8</v>
      </c>
      <c r="Y350" s="16" t="str">
        <f>RIGHT(Table6914[[#This Row],[Column1]],LEN(Table6914[[#This Row],[Column1]])-FIND("–",Table6914[[#This Row],[Column1]]))</f>
        <v>20</v>
      </c>
      <c r="Z350" s="78">
        <f>VLOOKUP(LEFT(Table6914[[#This Row],[Column1]],FIND("–",Table6914[[#This Row],[Column1]])-1),Lookups[],4,0)</f>
        <v>1.375</v>
      </c>
      <c r="AA350" s="16" t="str">
        <f t="shared" si="87"/>
        <v>UN</v>
      </c>
      <c r="AB350" s="16" t="str">
        <f t="shared" si="88"/>
        <v>2A</v>
      </c>
      <c r="AC350" s="16" t="str">
        <f>CONCATENATE(Table6914[[#This Row],[Fraction]],"-",Table6914[[#This Row],[Pitch]]," ",Table6914[[#This Row],[Series]]," ",Table6914[[#This Row],[ClassA]])</f>
        <v>1 3/8-20 UN 2A</v>
      </c>
      <c r="AD350" s="16" t="str">
        <f>CONCATENATE(TEXT(Table6914[[#This Row],[Decimal]],".000"),"-",Table6914[[#This Row],[Pitch]]," ",Table6914[[#This Row],[Series]]," ",Table6914[[#This Row],[ClassA]])</f>
        <v>1.375-20 UN 2A</v>
      </c>
      <c r="AE350" s="16">
        <f t="shared" si="89"/>
        <v>1.4E-3</v>
      </c>
      <c r="AF350" s="16">
        <f t="shared" si="90"/>
        <v>1.3735999999999999</v>
      </c>
      <c r="AG350" s="16">
        <f t="shared" si="91"/>
        <v>1.3654999999999999</v>
      </c>
      <c r="AH350" s="16" t="str">
        <f t="shared" si="92"/>
        <v>—</v>
      </c>
      <c r="AI350" s="16">
        <f t="shared" si="93"/>
        <v>1.3411</v>
      </c>
      <c r="AJ350" s="16">
        <f t="shared" si="94"/>
        <v>1.3364</v>
      </c>
      <c r="AK350" s="16">
        <f t="shared" si="95"/>
        <v>1.3141</v>
      </c>
      <c r="AL350" s="16" t="str">
        <f t="shared" si="96"/>
        <v>2B</v>
      </c>
      <c r="AM350" s="16">
        <f t="shared" si="97"/>
        <v>1.321</v>
      </c>
      <c r="AN350" s="16">
        <f t="shared" si="98"/>
        <v>1.3320000000000001</v>
      </c>
      <c r="AO350" s="16">
        <f t="shared" si="99"/>
        <v>1.3425</v>
      </c>
      <c r="AP350" s="16">
        <f t="shared" si="100"/>
        <v>1.3486</v>
      </c>
      <c r="AQ350" s="16">
        <f t="shared" si="101"/>
        <v>1.375</v>
      </c>
      <c r="AV350" s="17"/>
      <c r="AW350" s="77"/>
    </row>
    <row r="351" spans="3:49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02"/>
        <v>0</v>
      </c>
      <c r="U351" s="16">
        <f t="shared" si="102"/>
        <v>0</v>
      </c>
      <c r="W351" s="16" t="str">
        <f t="shared" si="86"/>
        <v>13⁄8–20</v>
      </c>
      <c r="X351" s="16" t="str">
        <f>VLOOKUP(LEFT(Table6914[[#This Row],[Column1]],FIND("–",Table6914[[#This Row],[Column1]])-1),Lookups[],2,0)</f>
        <v>1 3/8</v>
      </c>
      <c r="Y351" s="16" t="str">
        <f>RIGHT(Table6914[[#This Row],[Column1]],LEN(Table6914[[#This Row],[Column1]])-FIND("–",Table6914[[#This Row],[Column1]]))</f>
        <v>20</v>
      </c>
      <c r="Z351" s="78">
        <f>VLOOKUP(LEFT(Table6914[[#This Row],[Column1]],FIND("–",Table6914[[#This Row],[Column1]])-1),Lookups[],4,0)</f>
        <v>1.375</v>
      </c>
      <c r="AA351" s="16" t="str">
        <f t="shared" si="87"/>
        <v>UN</v>
      </c>
      <c r="AB351" s="16" t="str">
        <f t="shared" si="88"/>
        <v>3A</v>
      </c>
      <c r="AC351" s="16" t="str">
        <f>CONCATENATE(Table6914[[#This Row],[Fraction]],"-",Table6914[[#This Row],[Pitch]]," ",Table6914[[#This Row],[Series]]," ",Table6914[[#This Row],[ClassA]])</f>
        <v>1 3/8-20 UN 3A</v>
      </c>
      <c r="AD351" s="16" t="str">
        <f>CONCATENATE(TEXT(Table6914[[#This Row],[Decimal]],".000"),"-",Table6914[[#This Row],[Pitch]]," ",Table6914[[#This Row],[Series]]," ",Table6914[[#This Row],[ClassA]])</f>
        <v>1.375-20 UN 3A</v>
      </c>
      <c r="AE351" s="16">
        <f t="shared" si="89"/>
        <v>0</v>
      </c>
      <c r="AF351" s="16">
        <f t="shared" si="90"/>
        <v>1.375</v>
      </c>
      <c r="AG351" s="16">
        <f t="shared" si="91"/>
        <v>1.3669</v>
      </c>
      <c r="AH351" s="16" t="str">
        <f t="shared" si="92"/>
        <v>—</v>
      </c>
      <c r="AI351" s="16">
        <f t="shared" si="93"/>
        <v>1.3425</v>
      </c>
      <c r="AJ351" s="16">
        <f t="shared" si="94"/>
        <v>1.339</v>
      </c>
      <c r="AK351" s="16">
        <f t="shared" si="95"/>
        <v>1.3154999999999999</v>
      </c>
      <c r="AL351" s="16" t="str">
        <f t="shared" si="96"/>
        <v>3B</v>
      </c>
      <c r="AM351" s="16">
        <f t="shared" si="97"/>
        <v>1.321</v>
      </c>
      <c r="AN351" s="16">
        <f t="shared" si="98"/>
        <v>1.3287</v>
      </c>
      <c r="AO351" s="16">
        <f t="shared" si="99"/>
        <v>1.3425</v>
      </c>
      <c r="AP351" s="16">
        <f t="shared" si="100"/>
        <v>1.347</v>
      </c>
      <c r="AQ351" s="16">
        <f t="shared" si="101"/>
        <v>1.375</v>
      </c>
      <c r="AV351" s="17"/>
      <c r="AW351" s="77"/>
    </row>
    <row r="352" spans="3:49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02"/>
        <v>13⁄8–24</v>
      </c>
      <c r="U352" s="16" t="str">
        <f t="shared" si="102"/>
        <v>UNS</v>
      </c>
      <c r="W352" s="16" t="str">
        <f t="shared" si="86"/>
        <v>13⁄8–24</v>
      </c>
      <c r="X352" s="16" t="str">
        <f>VLOOKUP(LEFT(Table6914[[#This Row],[Column1]],FIND("–",Table6914[[#This Row],[Column1]])-1),Lookups[],2,0)</f>
        <v>1 3/8</v>
      </c>
      <c r="Y352" s="16" t="str">
        <f>RIGHT(Table6914[[#This Row],[Column1]],LEN(Table6914[[#This Row],[Column1]])-FIND("–",Table6914[[#This Row],[Column1]]))</f>
        <v>24</v>
      </c>
      <c r="Z352" s="78">
        <f>VLOOKUP(LEFT(Table6914[[#This Row],[Column1]],FIND("–",Table6914[[#This Row],[Column1]])-1),Lookups[],4,0)</f>
        <v>1.375</v>
      </c>
      <c r="AA352" s="16" t="str">
        <f t="shared" si="87"/>
        <v>UNS</v>
      </c>
      <c r="AB352" s="16" t="str">
        <f t="shared" si="88"/>
        <v>2A</v>
      </c>
      <c r="AC352" s="16" t="str">
        <f>CONCATENATE(Table6914[[#This Row],[Fraction]],"-",Table6914[[#This Row],[Pitch]]," ",Table6914[[#This Row],[Series]]," ",Table6914[[#This Row],[ClassA]])</f>
        <v>1 3/8-24 UNS 2A</v>
      </c>
      <c r="AD352" s="16" t="str">
        <f>CONCATENATE(TEXT(Table6914[[#This Row],[Decimal]],".000"),"-",Table6914[[#This Row],[Pitch]]," ",Table6914[[#This Row],[Series]]," ",Table6914[[#This Row],[ClassA]])</f>
        <v>1.375-24 UNS 2A</v>
      </c>
      <c r="AE352" s="16">
        <f t="shared" si="89"/>
        <v>1.2999999999999999E-3</v>
      </c>
      <c r="AF352" s="16">
        <f t="shared" si="90"/>
        <v>1.3736999999999999</v>
      </c>
      <c r="AG352" s="16">
        <f t="shared" si="91"/>
        <v>1.3665</v>
      </c>
      <c r="AH352" s="16" t="str">
        <f t="shared" si="92"/>
        <v>—</v>
      </c>
      <c r="AI352" s="16">
        <f t="shared" si="93"/>
        <v>1.3466</v>
      </c>
      <c r="AJ352" s="16">
        <f t="shared" si="94"/>
        <v>1.3423</v>
      </c>
      <c r="AK352" s="16">
        <f t="shared" si="95"/>
        <v>1.3241000000000001</v>
      </c>
      <c r="AL352" s="16" t="str">
        <f t="shared" si="96"/>
        <v>2B</v>
      </c>
      <c r="AM352" s="16">
        <f t="shared" si="97"/>
        <v>1.33</v>
      </c>
      <c r="AN352" s="16">
        <f t="shared" si="98"/>
        <v>1.34</v>
      </c>
      <c r="AO352" s="16">
        <f t="shared" si="99"/>
        <v>1.3479000000000001</v>
      </c>
      <c r="AP352" s="16">
        <f t="shared" si="100"/>
        <v>1.3534999999999999</v>
      </c>
      <c r="AQ352" s="16">
        <f t="shared" si="101"/>
        <v>1.375</v>
      </c>
      <c r="AV352" s="17"/>
      <c r="AW352" s="77"/>
    </row>
    <row r="353" spans="3:49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02"/>
        <v>13⁄8–28</v>
      </c>
      <c r="U353" s="16" t="str">
        <f t="shared" si="102"/>
        <v>UN</v>
      </c>
      <c r="W353" s="16" t="str">
        <f t="shared" si="86"/>
        <v>13⁄8–28</v>
      </c>
      <c r="X353" s="16" t="str">
        <f>VLOOKUP(LEFT(Table6914[[#This Row],[Column1]],FIND("–",Table6914[[#This Row],[Column1]])-1),Lookups[],2,0)</f>
        <v>1 3/8</v>
      </c>
      <c r="Y353" s="16" t="str">
        <f>RIGHT(Table6914[[#This Row],[Column1]],LEN(Table6914[[#This Row],[Column1]])-FIND("–",Table6914[[#This Row],[Column1]]))</f>
        <v>28</v>
      </c>
      <c r="Z353" s="78">
        <f>VLOOKUP(LEFT(Table6914[[#This Row],[Column1]],FIND("–",Table6914[[#This Row],[Column1]])-1),Lookups[],4,0)</f>
        <v>1.375</v>
      </c>
      <c r="AA353" s="16" t="str">
        <f t="shared" si="87"/>
        <v>UN</v>
      </c>
      <c r="AB353" s="16" t="str">
        <f t="shared" si="88"/>
        <v>2A</v>
      </c>
      <c r="AC353" s="16" t="str">
        <f>CONCATENATE(Table6914[[#This Row],[Fraction]],"-",Table6914[[#This Row],[Pitch]]," ",Table6914[[#This Row],[Series]]," ",Table6914[[#This Row],[ClassA]])</f>
        <v>1 3/8-28 UN 2A</v>
      </c>
      <c r="AD353" s="16" t="str">
        <f>CONCATENATE(TEXT(Table6914[[#This Row],[Decimal]],".000"),"-",Table6914[[#This Row],[Pitch]]," ",Table6914[[#This Row],[Series]]," ",Table6914[[#This Row],[ClassA]])</f>
        <v>1.375-28 UN 2A</v>
      </c>
      <c r="AE353" s="16">
        <f t="shared" si="89"/>
        <v>1.1999999999999999E-3</v>
      </c>
      <c r="AF353" s="16">
        <f t="shared" si="90"/>
        <v>1.3737999999999999</v>
      </c>
      <c r="AG353" s="16">
        <f t="shared" si="91"/>
        <v>1.3673</v>
      </c>
      <c r="AH353" s="16" t="str">
        <f t="shared" si="92"/>
        <v>—</v>
      </c>
      <c r="AI353" s="16">
        <f t="shared" si="93"/>
        <v>1.3506</v>
      </c>
      <c r="AJ353" s="16">
        <f t="shared" si="94"/>
        <v>1.3465</v>
      </c>
      <c r="AK353" s="16">
        <f t="shared" si="95"/>
        <v>1.3311999999999999</v>
      </c>
      <c r="AL353" s="16" t="str">
        <f t="shared" si="96"/>
        <v>2B</v>
      </c>
      <c r="AM353" s="16">
        <f t="shared" si="97"/>
        <v>1.3360000000000001</v>
      </c>
      <c r="AN353" s="16">
        <f t="shared" si="98"/>
        <v>1.345</v>
      </c>
      <c r="AO353" s="16">
        <f t="shared" si="99"/>
        <v>1.3517999999999999</v>
      </c>
      <c r="AP353" s="16">
        <f t="shared" si="100"/>
        <v>1.3571</v>
      </c>
      <c r="AQ353" s="16">
        <f t="shared" si="101"/>
        <v>1.375</v>
      </c>
      <c r="AV353" s="17"/>
      <c r="AW353" s="77"/>
    </row>
    <row r="354" spans="3:49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02"/>
        <v>0</v>
      </c>
      <c r="U354" s="16">
        <f t="shared" si="102"/>
        <v>0</v>
      </c>
      <c r="W354" s="16" t="str">
        <f t="shared" si="86"/>
        <v>13⁄8–28</v>
      </c>
      <c r="X354" s="16" t="str">
        <f>VLOOKUP(LEFT(Table6914[[#This Row],[Column1]],FIND("–",Table6914[[#This Row],[Column1]])-1),Lookups[],2,0)</f>
        <v>1 3/8</v>
      </c>
      <c r="Y354" s="16" t="str">
        <f>RIGHT(Table6914[[#This Row],[Column1]],LEN(Table6914[[#This Row],[Column1]])-FIND("–",Table6914[[#This Row],[Column1]]))</f>
        <v>28</v>
      </c>
      <c r="Z354" s="78">
        <f>VLOOKUP(LEFT(Table6914[[#This Row],[Column1]],FIND("–",Table6914[[#This Row],[Column1]])-1),Lookups[],4,0)</f>
        <v>1.375</v>
      </c>
      <c r="AA354" s="16" t="str">
        <f t="shared" si="87"/>
        <v>UN</v>
      </c>
      <c r="AB354" s="16" t="str">
        <f t="shared" si="88"/>
        <v>3A</v>
      </c>
      <c r="AC354" s="16" t="str">
        <f>CONCATENATE(Table6914[[#This Row],[Fraction]],"-",Table6914[[#This Row],[Pitch]]," ",Table6914[[#This Row],[Series]]," ",Table6914[[#This Row],[ClassA]])</f>
        <v>1 3/8-28 UN 3A</v>
      </c>
      <c r="AD354" s="16" t="str">
        <f>CONCATENATE(TEXT(Table6914[[#This Row],[Decimal]],".000"),"-",Table6914[[#This Row],[Pitch]]," ",Table6914[[#This Row],[Series]]," ",Table6914[[#This Row],[ClassA]])</f>
        <v>1.375-28 UN 3A</v>
      </c>
      <c r="AE354" s="16">
        <f t="shared" si="89"/>
        <v>0</v>
      </c>
      <c r="AF354" s="16">
        <f t="shared" si="90"/>
        <v>1.375</v>
      </c>
      <c r="AG354" s="16">
        <f t="shared" si="91"/>
        <v>1.3685</v>
      </c>
      <c r="AH354" s="16" t="str">
        <f t="shared" si="92"/>
        <v>—</v>
      </c>
      <c r="AI354" s="16">
        <f t="shared" si="93"/>
        <v>1.3517999999999999</v>
      </c>
      <c r="AJ354" s="16">
        <f t="shared" si="94"/>
        <v>1.3487</v>
      </c>
      <c r="AK354" s="16">
        <f t="shared" si="95"/>
        <v>1.3324</v>
      </c>
      <c r="AL354" s="16" t="str">
        <f t="shared" si="96"/>
        <v>3B</v>
      </c>
      <c r="AM354" s="16">
        <f t="shared" si="97"/>
        <v>1.3360000000000001</v>
      </c>
      <c r="AN354" s="16">
        <f t="shared" si="98"/>
        <v>1.3426</v>
      </c>
      <c r="AO354" s="16">
        <f t="shared" si="99"/>
        <v>1.3517999999999999</v>
      </c>
      <c r="AP354" s="16">
        <f t="shared" si="100"/>
        <v>1.3557999999999999</v>
      </c>
      <c r="AQ354" s="16">
        <f t="shared" si="101"/>
        <v>1.375</v>
      </c>
      <c r="AV354" s="17"/>
      <c r="AW354" s="77"/>
    </row>
    <row r="355" spans="3:49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02"/>
        <v>17⁄16–6</v>
      </c>
      <c r="U355" s="16" t="str">
        <f t="shared" si="102"/>
        <v>UN</v>
      </c>
      <c r="W355" s="16" t="str">
        <f t="shared" si="86"/>
        <v>17⁄16–6</v>
      </c>
      <c r="X355" s="16" t="str">
        <f>VLOOKUP(LEFT(Table6914[[#This Row],[Column1]],FIND("–",Table6914[[#This Row],[Column1]])-1),Lookups[],2,0)</f>
        <v>1 7/16</v>
      </c>
      <c r="Y355" s="16" t="str">
        <f>RIGHT(Table6914[[#This Row],[Column1]],LEN(Table6914[[#This Row],[Column1]])-FIND("–",Table6914[[#This Row],[Column1]]))</f>
        <v>6</v>
      </c>
      <c r="Z355" s="78">
        <f>VLOOKUP(LEFT(Table6914[[#This Row],[Column1]],FIND("–",Table6914[[#This Row],[Column1]])-1),Lookups[],4,0)</f>
        <v>1.4375</v>
      </c>
      <c r="AA355" s="16" t="str">
        <f t="shared" si="87"/>
        <v>UN</v>
      </c>
      <c r="AB355" s="16" t="str">
        <f t="shared" si="88"/>
        <v>2A</v>
      </c>
      <c r="AC355" s="16" t="str">
        <f>CONCATENATE(Table6914[[#This Row],[Fraction]],"-",Table6914[[#This Row],[Pitch]]," ",Table6914[[#This Row],[Series]]," ",Table6914[[#This Row],[ClassA]])</f>
        <v>1 7/16-6 UN 2A</v>
      </c>
      <c r="AD355" s="16" t="str">
        <f>CONCATENATE(TEXT(Table6914[[#This Row],[Decimal]],".000"),"-",Table6914[[#This Row],[Pitch]]," ",Table6914[[#This Row],[Series]]," ",Table6914[[#This Row],[ClassA]])</f>
        <v>1.438-6 UN 2A</v>
      </c>
      <c r="AE355" s="16">
        <f t="shared" si="89"/>
        <v>2.3999999999999998E-3</v>
      </c>
      <c r="AF355" s="16">
        <f t="shared" si="90"/>
        <v>1.4351</v>
      </c>
      <c r="AG355" s="16">
        <f t="shared" si="91"/>
        <v>1.4169</v>
      </c>
      <c r="AH355" s="16" t="str">
        <f t="shared" si="92"/>
        <v>—</v>
      </c>
      <c r="AI355" s="16">
        <f t="shared" si="93"/>
        <v>1.3268</v>
      </c>
      <c r="AJ355" s="16">
        <f t="shared" si="94"/>
        <v>1.3188</v>
      </c>
      <c r="AK355" s="16">
        <f t="shared" si="95"/>
        <v>1.2366999999999999</v>
      </c>
      <c r="AL355" s="16" t="str">
        <f t="shared" si="96"/>
        <v>2B</v>
      </c>
      <c r="AM355" s="16">
        <f t="shared" si="97"/>
        <v>1.2569999999999999</v>
      </c>
      <c r="AN355" s="16">
        <f t="shared" si="98"/>
        <v>1.288</v>
      </c>
      <c r="AO355" s="16">
        <f t="shared" si="99"/>
        <v>1.3291999999999999</v>
      </c>
      <c r="AP355" s="16">
        <f t="shared" si="100"/>
        <v>1.3395999999999999</v>
      </c>
      <c r="AQ355" s="16">
        <f t="shared" si="101"/>
        <v>1.4375</v>
      </c>
      <c r="AV355" s="17"/>
      <c r="AW355" s="77"/>
    </row>
    <row r="356" spans="3:49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02"/>
        <v>0</v>
      </c>
      <c r="U356" s="16">
        <f t="shared" si="102"/>
        <v>0</v>
      </c>
      <c r="W356" s="16" t="str">
        <f t="shared" si="86"/>
        <v>17⁄16–6</v>
      </c>
      <c r="X356" s="16" t="str">
        <f>VLOOKUP(LEFT(Table6914[[#This Row],[Column1]],FIND("–",Table6914[[#This Row],[Column1]])-1),Lookups[],2,0)</f>
        <v>1 7/16</v>
      </c>
      <c r="Y356" s="16" t="str">
        <f>RIGHT(Table6914[[#This Row],[Column1]],LEN(Table6914[[#This Row],[Column1]])-FIND("–",Table6914[[#This Row],[Column1]]))</f>
        <v>6</v>
      </c>
      <c r="Z356" s="78">
        <f>VLOOKUP(LEFT(Table6914[[#This Row],[Column1]],FIND("–",Table6914[[#This Row],[Column1]])-1),Lookups[],4,0)</f>
        <v>1.4375</v>
      </c>
      <c r="AA356" s="16" t="str">
        <f t="shared" si="87"/>
        <v>UN</v>
      </c>
      <c r="AB356" s="16" t="str">
        <f t="shared" si="88"/>
        <v>3A</v>
      </c>
      <c r="AC356" s="16" t="str">
        <f>CONCATENATE(Table6914[[#This Row],[Fraction]],"-",Table6914[[#This Row],[Pitch]]," ",Table6914[[#This Row],[Series]]," ",Table6914[[#This Row],[ClassA]])</f>
        <v>1 7/16-6 UN 3A</v>
      </c>
      <c r="AD356" s="16" t="str">
        <f>CONCATENATE(TEXT(Table6914[[#This Row],[Decimal]],".000"),"-",Table6914[[#This Row],[Pitch]]," ",Table6914[[#This Row],[Series]]," ",Table6914[[#This Row],[ClassA]])</f>
        <v>1.438-6 UN 3A</v>
      </c>
      <c r="AE356" s="16">
        <f t="shared" si="89"/>
        <v>0</v>
      </c>
      <c r="AF356" s="16">
        <f t="shared" si="90"/>
        <v>1.4375</v>
      </c>
      <c r="AG356" s="16">
        <f t="shared" si="91"/>
        <v>1.4193</v>
      </c>
      <c r="AH356" s="16" t="str">
        <f t="shared" si="92"/>
        <v>—</v>
      </c>
      <c r="AI356" s="16">
        <f t="shared" si="93"/>
        <v>1.3291999999999999</v>
      </c>
      <c r="AJ356" s="16">
        <f t="shared" si="94"/>
        <v>1.3231999999999999</v>
      </c>
      <c r="AK356" s="16">
        <f t="shared" si="95"/>
        <v>1.2391000000000001</v>
      </c>
      <c r="AL356" s="16" t="str">
        <f t="shared" si="96"/>
        <v>3B</v>
      </c>
      <c r="AM356" s="16">
        <f t="shared" si="97"/>
        <v>1.2569999999999999</v>
      </c>
      <c r="AN356" s="16">
        <f t="shared" si="98"/>
        <v>1.2770999999999999</v>
      </c>
      <c r="AO356" s="16">
        <f t="shared" si="99"/>
        <v>1.3291999999999999</v>
      </c>
      <c r="AP356" s="16">
        <f t="shared" si="100"/>
        <v>1.337</v>
      </c>
      <c r="AQ356" s="16">
        <f t="shared" si="101"/>
        <v>1.4375</v>
      </c>
      <c r="AV356" s="17"/>
      <c r="AW356" s="77"/>
    </row>
    <row r="357" spans="3:49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02"/>
        <v>17⁄16–8</v>
      </c>
      <c r="U357" s="16" t="str">
        <f t="shared" si="102"/>
        <v>UN</v>
      </c>
      <c r="W357" s="16" t="str">
        <f t="shared" si="86"/>
        <v>17⁄16–8</v>
      </c>
      <c r="X357" s="16" t="str">
        <f>VLOOKUP(LEFT(Table6914[[#This Row],[Column1]],FIND("–",Table6914[[#This Row],[Column1]])-1),Lookups[],2,0)</f>
        <v>1 7/16</v>
      </c>
      <c r="Y357" s="16" t="str">
        <f>RIGHT(Table6914[[#This Row],[Column1]],LEN(Table6914[[#This Row],[Column1]])-FIND("–",Table6914[[#This Row],[Column1]]))</f>
        <v>8</v>
      </c>
      <c r="Z357" s="78">
        <f>VLOOKUP(LEFT(Table6914[[#This Row],[Column1]],FIND("–",Table6914[[#This Row],[Column1]])-1),Lookups[],4,0)</f>
        <v>1.4375</v>
      </c>
      <c r="AA357" s="16" t="str">
        <f t="shared" si="87"/>
        <v>UN</v>
      </c>
      <c r="AB357" s="16" t="str">
        <f t="shared" si="88"/>
        <v>2A</v>
      </c>
      <c r="AC357" s="16" t="str">
        <f>CONCATENATE(Table6914[[#This Row],[Fraction]],"-",Table6914[[#This Row],[Pitch]]," ",Table6914[[#This Row],[Series]]," ",Table6914[[#This Row],[ClassA]])</f>
        <v>1 7/16-8 UN 2A</v>
      </c>
      <c r="AD357" s="16" t="str">
        <f>CONCATENATE(TEXT(Table6914[[#This Row],[Decimal]],".000"),"-",Table6914[[#This Row],[Pitch]]," ",Table6914[[#This Row],[Series]]," ",Table6914[[#This Row],[ClassA]])</f>
        <v>1.438-8 UN 2A</v>
      </c>
      <c r="AE357" s="16">
        <f t="shared" si="89"/>
        <v>2.2000000000000001E-3</v>
      </c>
      <c r="AF357" s="16">
        <f t="shared" si="90"/>
        <v>1.4353</v>
      </c>
      <c r="AG357" s="16">
        <f t="shared" si="91"/>
        <v>1.4202999999999999</v>
      </c>
      <c r="AH357" s="16" t="str">
        <f t="shared" si="92"/>
        <v>—</v>
      </c>
      <c r="AI357" s="16">
        <f t="shared" si="93"/>
        <v>1.3541000000000001</v>
      </c>
      <c r="AJ357" s="16">
        <f t="shared" si="94"/>
        <v>1.3469</v>
      </c>
      <c r="AK357" s="16">
        <f t="shared" si="95"/>
        <v>1.2865</v>
      </c>
      <c r="AL357" s="16" t="str">
        <f t="shared" si="96"/>
        <v>2B</v>
      </c>
      <c r="AM357" s="16">
        <f t="shared" si="97"/>
        <v>1.302</v>
      </c>
      <c r="AN357" s="16">
        <f t="shared" si="98"/>
        <v>1.327</v>
      </c>
      <c r="AO357" s="16">
        <f t="shared" si="99"/>
        <v>1.3563000000000001</v>
      </c>
      <c r="AP357" s="16">
        <f t="shared" si="100"/>
        <v>1.3656999999999999</v>
      </c>
      <c r="AQ357" s="16">
        <f t="shared" si="101"/>
        <v>1.4375</v>
      </c>
      <c r="AV357" s="17"/>
      <c r="AW357" s="77"/>
    </row>
    <row r="358" spans="3:49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02"/>
        <v>0</v>
      </c>
      <c r="U358" s="16">
        <f t="shared" si="102"/>
        <v>0</v>
      </c>
      <c r="W358" s="16" t="str">
        <f t="shared" si="86"/>
        <v>17⁄16–8</v>
      </c>
      <c r="X358" s="16" t="str">
        <f>VLOOKUP(LEFT(Table6914[[#This Row],[Column1]],FIND("–",Table6914[[#This Row],[Column1]])-1),Lookups[],2,0)</f>
        <v>1 7/16</v>
      </c>
      <c r="Y358" s="16" t="str">
        <f>RIGHT(Table6914[[#This Row],[Column1]],LEN(Table6914[[#This Row],[Column1]])-FIND("–",Table6914[[#This Row],[Column1]]))</f>
        <v>8</v>
      </c>
      <c r="Z358" s="78">
        <f>VLOOKUP(LEFT(Table6914[[#This Row],[Column1]],FIND("–",Table6914[[#This Row],[Column1]])-1),Lookups[],4,0)</f>
        <v>1.4375</v>
      </c>
      <c r="AA358" s="16" t="str">
        <f t="shared" si="87"/>
        <v>UN</v>
      </c>
      <c r="AB358" s="16" t="str">
        <f t="shared" si="88"/>
        <v>3A</v>
      </c>
      <c r="AC358" s="16" t="str">
        <f>CONCATENATE(Table6914[[#This Row],[Fraction]],"-",Table6914[[#This Row],[Pitch]]," ",Table6914[[#This Row],[Series]]," ",Table6914[[#This Row],[ClassA]])</f>
        <v>1 7/16-8 UN 3A</v>
      </c>
      <c r="AD358" s="16" t="str">
        <f>CONCATENATE(TEXT(Table6914[[#This Row],[Decimal]],".000"),"-",Table6914[[#This Row],[Pitch]]," ",Table6914[[#This Row],[Series]]," ",Table6914[[#This Row],[ClassA]])</f>
        <v>1.438-8 UN 3A</v>
      </c>
      <c r="AE358" s="16">
        <f t="shared" si="89"/>
        <v>0</v>
      </c>
      <c r="AF358" s="16">
        <f t="shared" si="90"/>
        <v>1.4375</v>
      </c>
      <c r="AG358" s="16">
        <f t="shared" si="91"/>
        <v>1.4225000000000001</v>
      </c>
      <c r="AH358" s="16" t="str">
        <f t="shared" si="92"/>
        <v>—</v>
      </c>
      <c r="AI358" s="16">
        <f t="shared" si="93"/>
        <v>1.3563000000000001</v>
      </c>
      <c r="AJ358" s="16">
        <f t="shared" si="94"/>
        <v>1.3509</v>
      </c>
      <c r="AK358" s="16">
        <f t="shared" si="95"/>
        <v>1.2887</v>
      </c>
      <c r="AL358" s="16" t="str">
        <f t="shared" si="96"/>
        <v>3B</v>
      </c>
      <c r="AM358" s="16">
        <f t="shared" si="97"/>
        <v>1.302</v>
      </c>
      <c r="AN358" s="16">
        <f t="shared" si="98"/>
        <v>1.3171999999999999</v>
      </c>
      <c r="AO358" s="16">
        <f t="shared" si="99"/>
        <v>1.3563000000000001</v>
      </c>
      <c r="AP358" s="16">
        <f t="shared" si="100"/>
        <v>1.3633999999999999</v>
      </c>
      <c r="AQ358" s="16">
        <f t="shared" si="101"/>
        <v>1.4375</v>
      </c>
      <c r="AV358" s="17"/>
      <c r="AW358" s="77"/>
    </row>
    <row r="359" spans="3:49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02"/>
        <v>17⁄16–12</v>
      </c>
      <c r="U359" s="16" t="str">
        <f t="shared" si="102"/>
        <v>UN</v>
      </c>
      <c r="W359" s="16" t="str">
        <f t="shared" si="86"/>
        <v>17⁄16–12</v>
      </c>
      <c r="X359" s="16" t="str">
        <f>VLOOKUP(LEFT(Table6914[[#This Row],[Column1]],FIND("–",Table6914[[#This Row],[Column1]])-1),Lookups[],2,0)</f>
        <v>1 7/16</v>
      </c>
      <c r="Y359" s="16" t="str">
        <f>RIGHT(Table6914[[#This Row],[Column1]],LEN(Table6914[[#This Row],[Column1]])-FIND("–",Table6914[[#This Row],[Column1]]))</f>
        <v>12</v>
      </c>
      <c r="Z359" s="78">
        <f>VLOOKUP(LEFT(Table6914[[#This Row],[Column1]],FIND("–",Table6914[[#This Row],[Column1]])-1),Lookups[],4,0)</f>
        <v>1.4375</v>
      </c>
      <c r="AA359" s="16" t="str">
        <f t="shared" si="87"/>
        <v>UN</v>
      </c>
      <c r="AB359" s="16" t="str">
        <f t="shared" si="88"/>
        <v>2A</v>
      </c>
      <c r="AC359" s="16" t="str">
        <f>CONCATENATE(Table6914[[#This Row],[Fraction]],"-",Table6914[[#This Row],[Pitch]]," ",Table6914[[#This Row],[Series]]," ",Table6914[[#This Row],[ClassA]])</f>
        <v>1 7/16-12 UN 2A</v>
      </c>
      <c r="AD359" s="16" t="str">
        <f>CONCATENATE(TEXT(Table6914[[#This Row],[Decimal]],".000"),"-",Table6914[[#This Row],[Pitch]]," ",Table6914[[#This Row],[Series]]," ",Table6914[[#This Row],[ClassA]])</f>
        <v>1.438-12 UN 2A</v>
      </c>
      <c r="AE359" s="16">
        <f t="shared" si="89"/>
        <v>1.8E-3</v>
      </c>
      <c r="AF359" s="16">
        <f t="shared" si="90"/>
        <v>1.4357</v>
      </c>
      <c r="AG359" s="16">
        <f t="shared" si="91"/>
        <v>1.4242999999999999</v>
      </c>
      <c r="AH359" s="16" t="str">
        <f t="shared" si="92"/>
        <v>—</v>
      </c>
      <c r="AI359" s="16">
        <f t="shared" si="93"/>
        <v>1.3815999999999999</v>
      </c>
      <c r="AJ359" s="16">
        <f t="shared" si="94"/>
        <v>1.3756999999999999</v>
      </c>
      <c r="AK359" s="16">
        <f t="shared" si="95"/>
        <v>1.3365</v>
      </c>
      <c r="AL359" s="16" t="str">
        <f t="shared" si="96"/>
        <v>2B</v>
      </c>
      <c r="AM359" s="16">
        <f t="shared" si="97"/>
        <v>1.347</v>
      </c>
      <c r="AN359" s="16">
        <f t="shared" si="98"/>
        <v>1.365</v>
      </c>
      <c r="AO359" s="16">
        <f t="shared" si="99"/>
        <v>1.3834</v>
      </c>
      <c r="AP359" s="16">
        <f t="shared" si="100"/>
        <v>1.391</v>
      </c>
      <c r="AQ359" s="16">
        <f t="shared" si="101"/>
        <v>1.4375</v>
      </c>
      <c r="AV359" s="17"/>
      <c r="AW359" s="77"/>
    </row>
    <row r="360" spans="3:49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02"/>
        <v>0</v>
      </c>
      <c r="U360" s="16">
        <f t="shared" si="102"/>
        <v>0</v>
      </c>
      <c r="W360" s="16" t="str">
        <f t="shared" si="86"/>
        <v>17⁄16–12</v>
      </c>
      <c r="X360" s="16" t="str">
        <f>VLOOKUP(LEFT(Table6914[[#This Row],[Column1]],FIND("–",Table6914[[#This Row],[Column1]])-1),Lookups[],2,0)</f>
        <v>1 7/16</v>
      </c>
      <c r="Y360" s="16" t="str">
        <f>RIGHT(Table6914[[#This Row],[Column1]],LEN(Table6914[[#This Row],[Column1]])-FIND("–",Table6914[[#This Row],[Column1]]))</f>
        <v>12</v>
      </c>
      <c r="Z360" s="78">
        <f>VLOOKUP(LEFT(Table6914[[#This Row],[Column1]],FIND("–",Table6914[[#This Row],[Column1]])-1),Lookups[],4,0)</f>
        <v>1.4375</v>
      </c>
      <c r="AA360" s="16" t="str">
        <f t="shared" si="87"/>
        <v>UN</v>
      </c>
      <c r="AB360" s="16" t="str">
        <f t="shared" si="88"/>
        <v>3A</v>
      </c>
      <c r="AC360" s="16" t="str">
        <f>CONCATENATE(Table6914[[#This Row],[Fraction]],"-",Table6914[[#This Row],[Pitch]]," ",Table6914[[#This Row],[Series]]," ",Table6914[[#This Row],[ClassA]])</f>
        <v>1 7/16-12 UN 3A</v>
      </c>
      <c r="AD360" s="16" t="str">
        <f>CONCATENATE(TEXT(Table6914[[#This Row],[Decimal]],".000"),"-",Table6914[[#This Row],[Pitch]]," ",Table6914[[#This Row],[Series]]," ",Table6914[[#This Row],[ClassA]])</f>
        <v>1.438-12 UN 3A</v>
      </c>
      <c r="AE360" s="16">
        <f t="shared" si="89"/>
        <v>0</v>
      </c>
      <c r="AF360" s="16">
        <f t="shared" si="90"/>
        <v>1.4375</v>
      </c>
      <c r="AG360" s="16">
        <f t="shared" si="91"/>
        <v>1.4260999999999999</v>
      </c>
      <c r="AH360" s="16" t="str">
        <f t="shared" si="92"/>
        <v>—</v>
      </c>
      <c r="AI360" s="16">
        <f t="shared" si="93"/>
        <v>1.3834</v>
      </c>
      <c r="AJ360" s="16">
        <f t="shared" si="94"/>
        <v>1.379</v>
      </c>
      <c r="AK360" s="16">
        <f t="shared" si="95"/>
        <v>1.3383</v>
      </c>
      <c r="AL360" s="16" t="str">
        <f t="shared" si="96"/>
        <v>3B</v>
      </c>
      <c r="AM360" s="16">
        <f t="shared" si="97"/>
        <v>1.347</v>
      </c>
      <c r="AN360" s="16">
        <f t="shared" si="98"/>
        <v>1.3573</v>
      </c>
      <c r="AO360" s="16">
        <f t="shared" si="99"/>
        <v>1.3834</v>
      </c>
      <c r="AP360" s="16">
        <f t="shared" si="100"/>
        <v>1.3891</v>
      </c>
      <c r="AQ360" s="16">
        <f t="shared" si="101"/>
        <v>1.4375</v>
      </c>
      <c r="AV360" s="17"/>
      <c r="AW360" s="77"/>
    </row>
    <row r="361" spans="3:49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02"/>
        <v>17⁄16–16</v>
      </c>
      <c r="U361" s="16" t="str">
        <f t="shared" si="102"/>
        <v>UN</v>
      </c>
      <c r="W361" s="16" t="str">
        <f t="shared" si="86"/>
        <v>17⁄16–16</v>
      </c>
      <c r="X361" s="16" t="str">
        <f>VLOOKUP(LEFT(Table6914[[#This Row],[Column1]],FIND("–",Table6914[[#This Row],[Column1]])-1),Lookups[],2,0)</f>
        <v>1 7/16</v>
      </c>
      <c r="Y361" s="16" t="str">
        <f>RIGHT(Table6914[[#This Row],[Column1]],LEN(Table6914[[#This Row],[Column1]])-FIND("–",Table6914[[#This Row],[Column1]]))</f>
        <v>16</v>
      </c>
      <c r="Z361" s="78">
        <f>VLOOKUP(LEFT(Table6914[[#This Row],[Column1]],FIND("–",Table6914[[#This Row],[Column1]])-1),Lookups[],4,0)</f>
        <v>1.4375</v>
      </c>
      <c r="AA361" s="16" t="str">
        <f t="shared" si="87"/>
        <v>UN</v>
      </c>
      <c r="AB361" s="16" t="str">
        <f t="shared" si="88"/>
        <v>2A</v>
      </c>
      <c r="AC361" s="16" t="str">
        <f>CONCATENATE(Table6914[[#This Row],[Fraction]],"-",Table6914[[#This Row],[Pitch]]," ",Table6914[[#This Row],[Series]]," ",Table6914[[#This Row],[ClassA]])</f>
        <v>1 7/16-16 UN 2A</v>
      </c>
      <c r="AD361" s="16" t="str">
        <f>CONCATENATE(TEXT(Table6914[[#This Row],[Decimal]],".000"),"-",Table6914[[#This Row],[Pitch]]," ",Table6914[[#This Row],[Series]]," ",Table6914[[#This Row],[ClassA]])</f>
        <v>1.438-16 UN 2A</v>
      </c>
      <c r="AE361" s="16">
        <f t="shared" si="89"/>
        <v>1.6000000000000001E-3</v>
      </c>
      <c r="AF361" s="16">
        <f t="shared" si="90"/>
        <v>1.4359</v>
      </c>
      <c r="AG361" s="16">
        <f t="shared" si="91"/>
        <v>1.4265000000000001</v>
      </c>
      <c r="AH361" s="16" t="str">
        <f t="shared" si="92"/>
        <v>—</v>
      </c>
      <c r="AI361" s="16">
        <f t="shared" si="93"/>
        <v>1.3953</v>
      </c>
      <c r="AJ361" s="16">
        <f t="shared" si="94"/>
        <v>1.3900999999999999</v>
      </c>
      <c r="AK361" s="16">
        <f t="shared" si="95"/>
        <v>1.3613999999999999</v>
      </c>
      <c r="AL361" s="16" t="str">
        <f t="shared" si="96"/>
        <v>2B</v>
      </c>
      <c r="AM361" s="16">
        <f t="shared" si="97"/>
        <v>1.37</v>
      </c>
      <c r="AN361" s="16">
        <f t="shared" si="98"/>
        <v>1.3839999999999999</v>
      </c>
      <c r="AO361" s="16">
        <f t="shared" si="99"/>
        <v>1.3969</v>
      </c>
      <c r="AP361" s="16">
        <f t="shared" si="100"/>
        <v>1.4036999999999999</v>
      </c>
      <c r="AQ361" s="16">
        <f t="shared" si="101"/>
        <v>1.4375</v>
      </c>
      <c r="AV361" s="17"/>
      <c r="AW361" s="77"/>
    </row>
    <row r="362" spans="3:49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02"/>
        <v>0</v>
      </c>
      <c r="U362" s="16">
        <f t="shared" si="102"/>
        <v>0</v>
      </c>
      <c r="W362" s="16" t="str">
        <f t="shared" si="86"/>
        <v>17⁄16–16</v>
      </c>
      <c r="X362" s="16" t="str">
        <f>VLOOKUP(LEFT(Table6914[[#This Row],[Column1]],FIND("–",Table6914[[#This Row],[Column1]])-1),Lookups[],2,0)</f>
        <v>1 7/16</v>
      </c>
      <c r="Y362" s="16" t="str">
        <f>RIGHT(Table6914[[#This Row],[Column1]],LEN(Table6914[[#This Row],[Column1]])-FIND("–",Table6914[[#This Row],[Column1]]))</f>
        <v>16</v>
      </c>
      <c r="Z362" s="78">
        <f>VLOOKUP(LEFT(Table6914[[#This Row],[Column1]],FIND("–",Table6914[[#This Row],[Column1]])-1),Lookups[],4,0)</f>
        <v>1.4375</v>
      </c>
      <c r="AA362" s="16" t="str">
        <f t="shared" si="87"/>
        <v>UN</v>
      </c>
      <c r="AB362" s="16" t="str">
        <f t="shared" si="88"/>
        <v>3A</v>
      </c>
      <c r="AC362" s="16" t="str">
        <f>CONCATENATE(Table6914[[#This Row],[Fraction]],"-",Table6914[[#This Row],[Pitch]]," ",Table6914[[#This Row],[Series]]," ",Table6914[[#This Row],[ClassA]])</f>
        <v>1 7/16-16 UN 3A</v>
      </c>
      <c r="AD362" s="16" t="str">
        <f>CONCATENATE(TEXT(Table6914[[#This Row],[Decimal]],".000"),"-",Table6914[[#This Row],[Pitch]]," ",Table6914[[#This Row],[Series]]," ",Table6914[[#This Row],[ClassA]])</f>
        <v>1.438-16 UN 3A</v>
      </c>
      <c r="AE362" s="16">
        <f t="shared" si="89"/>
        <v>0</v>
      </c>
      <c r="AF362" s="16">
        <f t="shared" si="90"/>
        <v>1.4375</v>
      </c>
      <c r="AG362" s="16">
        <f t="shared" si="91"/>
        <v>1.4280999999999999</v>
      </c>
      <c r="AH362" s="16" t="str">
        <f t="shared" si="92"/>
        <v>—</v>
      </c>
      <c r="AI362" s="16">
        <f t="shared" si="93"/>
        <v>1.3969</v>
      </c>
      <c r="AJ362" s="16">
        <f t="shared" si="94"/>
        <v>1.393</v>
      </c>
      <c r="AK362" s="16">
        <f t="shared" si="95"/>
        <v>1.363</v>
      </c>
      <c r="AL362" s="16" t="str">
        <f t="shared" si="96"/>
        <v>3B</v>
      </c>
      <c r="AM362" s="16">
        <f t="shared" si="97"/>
        <v>1.37</v>
      </c>
      <c r="AN362" s="16">
        <f t="shared" si="98"/>
        <v>1.3783000000000001</v>
      </c>
      <c r="AO362" s="16">
        <f t="shared" si="99"/>
        <v>1.3969</v>
      </c>
      <c r="AP362" s="16">
        <f t="shared" si="100"/>
        <v>1.4019999999999999</v>
      </c>
      <c r="AQ362" s="16">
        <f t="shared" si="101"/>
        <v>1.4375</v>
      </c>
      <c r="AV362" s="17"/>
      <c r="AW362" s="77"/>
    </row>
    <row r="363" spans="3:49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02"/>
        <v>17⁄16–18</v>
      </c>
      <c r="U363" s="16" t="str">
        <f t="shared" si="102"/>
        <v>UNEF</v>
      </c>
      <c r="W363" s="16" t="str">
        <f t="shared" si="86"/>
        <v>17⁄16–18</v>
      </c>
      <c r="X363" s="16" t="str">
        <f>VLOOKUP(LEFT(Table6914[[#This Row],[Column1]],FIND("–",Table6914[[#This Row],[Column1]])-1),Lookups[],2,0)</f>
        <v>1 7/16</v>
      </c>
      <c r="Y363" s="16" t="str">
        <f>RIGHT(Table6914[[#This Row],[Column1]],LEN(Table6914[[#This Row],[Column1]])-FIND("–",Table6914[[#This Row],[Column1]]))</f>
        <v>18</v>
      </c>
      <c r="Z363" s="78">
        <f>VLOOKUP(LEFT(Table6914[[#This Row],[Column1]],FIND("–",Table6914[[#This Row],[Column1]])-1),Lookups[],4,0)</f>
        <v>1.4375</v>
      </c>
      <c r="AA363" s="16" t="str">
        <f t="shared" si="87"/>
        <v>UNEF</v>
      </c>
      <c r="AB363" s="16" t="str">
        <f t="shared" si="88"/>
        <v>2A</v>
      </c>
      <c r="AC363" s="16" t="str">
        <f>CONCATENATE(Table6914[[#This Row],[Fraction]],"-",Table6914[[#This Row],[Pitch]]," ",Table6914[[#This Row],[Series]]," ",Table6914[[#This Row],[ClassA]])</f>
        <v>1 7/16-18 UNEF 2A</v>
      </c>
      <c r="AD363" s="16" t="str">
        <f>CONCATENATE(TEXT(Table6914[[#This Row],[Decimal]],".000"),"-",Table6914[[#This Row],[Pitch]]," ",Table6914[[#This Row],[Series]]," ",Table6914[[#This Row],[ClassA]])</f>
        <v>1.438-18 UNEF 2A</v>
      </c>
      <c r="AE363" s="16">
        <f t="shared" si="89"/>
        <v>1.5E-3</v>
      </c>
      <c r="AF363" s="16">
        <f t="shared" si="90"/>
        <v>1.4359999999999999</v>
      </c>
      <c r="AG363" s="16">
        <f t="shared" si="91"/>
        <v>1.4273</v>
      </c>
      <c r="AH363" s="16" t="str">
        <f t="shared" si="92"/>
        <v>—</v>
      </c>
      <c r="AI363" s="16">
        <f t="shared" si="93"/>
        <v>1.3998999999999999</v>
      </c>
      <c r="AJ363" s="16">
        <f t="shared" si="94"/>
        <v>1.3949</v>
      </c>
      <c r="AK363" s="16">
        <f t="shared" si="95"/>
        <v>1.3698999999999999</v>
      </c>
      <c r="AL363" s="16" t="str">
        <f t="shared" si="96"/>
        <v>2B</v>
      </c>
      <c r="AM363" s="16">
        <f t="shared" si="97"/>
        <v>1.377</v>
      </c>
      <c r="AN363" s="16">
        <f t="shared" si="98"/>
        <v>1.39</v>
      </c>
      <c r="AO363" s="16">
        <f t="shared" si="99"/>
        <v>1.4014</v>
      </c>
      <c r="AP363" s="16">
        <f t="shared" si="100"/>
        <v>1.4078999999999999</v>
      </c>
      <c r="AQ363" s="16">
        <f t="shared" si="101"/>
        <v>1.4375</v>
      </c>
      <c r="AV363" s="17"/>
      <c r="AW363" s="77"/>
    </row>
    <row r="364" spans="3:49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02"/>
        <v>0</v>
      </c>
      <c r="U364" s="16">
        <f t="shared" si="102"/>
        <v>0</v>
      </c>
      <c r="W364" s="16" t="str">
        <f t="shared" si="86"/>
        <v>17⁄16–18</v>
      </c>
      <c r="X364" s="16" t="str">
        <f>VLOOKUP(LEFT(Table6914[[#This Row],[Column1]],FIND("–",Table6914[[#This Row],[Column1]])-1),Lookups[],2,0)</f>
        <v>1 7/16</v>
      </c>
      <c r="Y364" s="16" t="str">
        <f>RIGHT(Table6914[[#This Row],[Column1]],LEN(Table6914[[#This Row],[Column1]])-FIND("–",Table6914[[#This Row],[Column1]]))</f>
        <v>18</v>
      </c>
      <c r="Z364" s="78">
        <f>VLOOKUP(LEFT(Table6914[[#This Row],[Column1]],FIND("–",Table6914[[#This Row],[Column1]])-1),Lookups[],4,0)</f>
        <v>1.4375</v>
      </c>
      <c r="AA364" s="16" t="str">
        <f t="shared" si="87"/>
        <v>UNEF</v>
      </c>
      <c r="AB364" s="16" t="str">
        <f t="shared" si="88"/>
        <v>3A</v>
      </c>
      <c r="AC364" s="16" t="str">
        <f>CONCATENATE(Table6914[[#This Row],[Fraction]],"-",Table6914[[#This Row],[Pitch]]," ",Table6914[[#This Row],[Series]]," ",Table6914[[#This Row],[ClassA]])</f>
        <v>1 7/16-18 UNEF 3A</v>
      </c>
      <c r="AD364" s="16" t="str">
        <f>CONCATENATE(TEXT(Table6914[[#This Row],[Decimal]],".000"),"-",Table6914[[#This Row],[Pitch]]," ",Table6914[[#This Row],[Series]]," ",Table6914[[#This Row],[ClassA]])</f>
        <v>1.438-18 UNEF 3A</v>
      </c>
      <c r="AE364" s="16">
        <f t="shared" si="89"/>
        <v>0</v>
      </c>
      <c r="AF364" s="16">
        <f t="shared" si="90"/>
        <v>1.4375</v>
      </c>
      <c r="AG364" s="16">
        <f t="shared" si="91"/>
        <v>1.4288000000000001</v>
      </c>
      <c r="AH364" s="16" t="str">
        <f t="shared" si="92"/>
        <v>—</v>
      </c>
      <c r="AI364" s="16">
        <f t="shared" si="93"/>
        <v>1.4014</v>
      </c>
      <c r="AJ364" s="16">
        <f t="shared" si="94"/>
        <v>1.3976999999999999</v>
      </c>
      <c r="AK364" s="16">
        <f t="shared" si="95"/>
        <v>1.3714</v>
      </c>
      <c r="AL364" s="16" t="str">
        <f t="shared" si="96"/>
        <v>3B</v>
      </c>
      <c r="AM364" s="16">
        <f t="shared" si="97"/>
        <v>1.377</v>
      </c>
      <c r="AN364" s="16">
        <f t="shared" si="98"/>
        <v>1.3855</v>
      </c>
      <c r="AO364" s="16">
        <f t="shared" si="99"/>
        <v>1.4014</v>
      </c>
      <c r="AP364" s="16">
        <f t="shared" si="100"/>
        <v>1.4061999999999999</v>
      </c>
      <c r="AQ364" s="16">
        <f t="shared" si="101"/>
        <v>1.4375</v>
      </c>
      <c r="AV364" s="17"/>
      <c r="AW364" s="77"/>
    </row>
    <row r="365" spans="3:49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02"/>
        <v>17⁄16–20</v>
      </c>
      <c r="U365" s="16" t="str">
        <f t="shared" si="102"/>
        <v>UN</v>
      </c>
      <c r="W365" s="16" t="str">
        <f t="shared" si="86"/>
        <v>17⁄16–20</v>
      </c>
      <c r="X365" s="16" t="str">
        <f>VLOOKUP(LEFT(Table6914[[#This Row],[Column1]],FIND("–",Table6914[[#This Row],[Column1]])-1),Lookups[],2,0)</f>
        <v>1 7/16</v>
      </c>
      <c r="Y365" s="16" t="str">
        <f>RIGHT(Table6914[[#This Row],[Column1]],LEN(Table6914[[#This Row],[Column1]])-FIND("–",Table6914[[#This Row],[Column1]]))</f>
        <v>20</v>
      </c>
      <c r="Z365" s="78">
        <f>VLOOKUP(LEFT(Table6914[[#This Row],[Column1]],FIND("–",Table6914[[#This Row],[Column1]])-1),Lookups[],4,0)</f>
        <v>1.4375</v>
      </c>
      <c r="AA365" s="16" t="str">
        <f t="shared" si="87"/>
        <v>UN</v>
      </c>
      <c r="AB365" s="16" t="str">
        <f t="shared" si="88"/>
        <v>2A</v>
      </c>
      <c r="AC365" s="16" t="str">
        <f>CONCATENATE(Table6914[[#This Row],[Fraction]],"-",Table6914[[#This Row],[Pitch]]," ",Table6914[[#This Row],[Series]]," ",Table6914[[#This Row],[ClassA]])</f>
        <v>1 7/16-20 UN 2A</v>
      </c>
      <c r="AD365" s="16" t="str">
        <f>CONCATENATE(TEXT(Table6914[[#This Row],[Decimal]],".000"),"-",Table6914[[#This Row],[Pitch]]," ",Table6914[[#This Row],[Series]]," ",Table6914[[#This Row],[ClassA]])</f>
        <v>1.438-20 UN 2A</v>
      </c>
      <c r="AE365" s="16">
        <f t="shared" si="89"/>
        <v>1.4E-3</v>
      </c>
      <c r="AF365" s="16">
        <f t="shared" si="90"/>
        <v>1.4360999999999999</v>
      </c>
      <c r="AG365" s="16">
        <f t="shared" si="91"/>
        <v>1.4279999999999999</v>
      </c>
      <c r="AH365" s="16" t="str">
        <f t="shared" si="92"/>
        <v>—</v>
      </c>
      <c r="AI365" s="16">
        <f t="shared" si="93"/>
        <v>1.4036</v>
      </c>
      <c r="AJ365" s="16">
        <f t="shared" si="94"/>
        <v>1.3988</v>
      </c>
      <c r="AK365" s="16">
        <f t="shared" si="95"/>
        <v>1.3766</v>
      </c>
      <c r="AL365" s="16" t="str">
        <f t="shared" si="96"/>
        <v>2B</v>
      </c>
      <c r="AM365" s="16">
        <f t="shared" si="97"/>
        <v>1.383</v>
      </c>
      <c r="AN365" s="16">
        <f t="shared" si="98"/>
        <v>1.395</v>
      </c>
      <c r="AO365" s="16">
        <f t="shared" si="99"/>
        <v>1.405</v>
      </c>
      <c r="AP365" s="16">
        <f t="shared" si="100"/>
        <v>1.4112</v>
      </c>
      <c r="AQ365" s="16">
        <f t="shared" si="101"/>
        <v>1.4375</v>
      </c>
      <c r="AV365" s="17"/>
      <c r="AW365" s="77"/>
    </row>
    <row r="366" spans="3:49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02"/>
        <v>0</v>
      </c>
      <c r="U366" s="16">
        <f t="shared" si="102"/>
        <v>0</v>
      </c>
      <c r="W366" s="16" t="str">
        <f t="shared" si="86"/>
        <v>17⁄16–20</v>
      </c>
      <c r="X366" s="16" t="str">
        <f>VLOOKUP(LEFT(Table6914[[#This Row],[Column1]],FIND("–",Table6914[[#This Row],[Column1]])-1),Lookups[],2,0)</f>
        <v>1 7/16</v>
      </c>
      <c r="Y366" s="16" t="str">
        <f>RIGHT(Table6914[[#This Row],[Column1]],LEN(Table6914[[#This Row],[Column1]])-FIND("–",Table6914[[#This Row],[Column1]]))</f>
        <v>20</v>
      </c>
      <c r="Z366" s="78">
        <f>VLOOKUP(LEFT(Table6914[[#This Row],[Column1]],FIND("–",Table6914[[#This Row],[Column1]])-1),Lookups[],4,0)</f>
        <v>1.4375</v>
      </c>
      <c r="AA366" s="16" t="str">
        <f t="shared" si="87"/>
        <v>UN</v>
      </c>
      <c r="AB366" s="16" t="str">
        <f t="shared" si="88"/>
        <v>3A</v>
      </c>
      <c r="AC366" s="16" t="str">
        <f>CONCATENATE(Table6914[[#This Row],[Fraction]],"-",Table6914[[#This Row],[Pitch]]," ",Table6914[[#This Row],[Series]]," ",Table6914[[#This Row],[ClassA]])</f>
        <v>1 7/16-20 UN 3A</v>
      </c>
      <c r="AD366" s="16" t="str">
        <f>CONCATENATE(TEXT(Table6914[[#This Row],[Decimal]],".000"),"-",Table6914[[#This Row],[Pitch]]," ",Table6914[[#This Row],[Series]]," ",Table6914[[#This Row],[ClassA]])</f>
        <v>1.438-20 UN 3A</v>
      </c>
      <c r="AE366" s="16">
        <f t="shared" si="89"/>
        <v>0</v>
      </c>
      <c r="AF366" s="16">
        <f t="shared" si="90"/>
        <v>1.4375</v>
      </c>
      <c r="AG366" s="16">
        <f t="shared" si="91"/>
        <v>1.4294</v>
      </c>
      <c r="AH366" s="16" t="str">
        <f t="shared" si="92"/>
        <v>—</v>
      </c>
      <c r="AI366" s="16">
        <f t="shared" si="93"/>
        <v>1.405</v>
      </c>
      <c r="AJ366" s="16">
        <f t="shared" si="94"/>
        <v>1.4014</v>
      </c>
      <c r="AK366" s="16">
        <f t="shared" si="95"/>
        <v>1.3779999999999999</v>
      </c>
      <c r="AL366" s="16" t="str">
        <f t="shared" si="96"/>
        <v>3B</v>
      </c>
      <c r="AM366" s="16">
        <f t="shared" si="97"/>
        <v>1.383</v>
      </c>
      <c r="AN366" s="16">
        <f t="shared" si="98"/>
        <v>1.3912</v>
      </c>
      <c r="AO366" s="16">
        <f t="shared" si="99"/>
        <v>1.405</v>
      </c>
      <c r="AP366" s="16">
        <f t="shared" si="100"/>
        <v>1.4096</v>
      </c>
      <c r="AQ366" s="16">
        <f t="shared" si="101"/>
        <v>1.4375</v>
      </c>
      <c r="AV366" s="17"/>
      <c r="AW366" s="77"/>
    </row>
    <row r="367" spans="3:49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02"/>
        <v>17⁄16–28</v>
      </c>
      <c r="U367" s="16" t="str">
        <f t="shared" si="102"/>
        <v>UN</v>
      </c>
      <c r="W367" s="16" t="str">
        <f t="shared" si="86"/>
        <v>17⁄16–28</v>
      </c>
      <c r="X367" s="16" t="str">
        <f>VLOOKUP(LEFT(Table6914[[#This Row],[Column1]],FIND("–",Table6914[[#This Row],[Column1]])-1),Lookups[],2,0)</f>
        <v>1 7/16</v>
      </c>
      <c r="Y367" s="16" t="str">
        <f>RIGHT(Table6914[[#This Row],[Column1]],LEN(Table6914[[#This Row],[Column1]])-FIND("–",Table6914[[#This Row],[Column1]]))</f>
        <v>28</v>
      </c>
      <c r="Z367" s="78">
        <f>VLOOKUP(LEFT(Table6914[[#This Row],[Column1]],FIND("–",Table6914[[#This Row],[Column1]])-1),Lookups[],4,0)</f>
        <v>1.4375</v>
      </c>
      <c r="AA367" s="16" t="str">
        <f t="shared" si="87"/>
        <v>UN</v>
      </c>
      <c r="AB367" s="16" t="str">
        <f t="shared" si="88"/>
        <v>2A</v>
      </c>
      <c r="AC367" s="16" t="str">
        <f>CONCATENATE(Table6914[[#This Row],[Fraction]],"-",Table6914[[#This Row],[Pitch]]," ",Table6914[[#This Row],[Series]]," ",Table6914[[#This Row],[ClassA]])</f>
        <v>1 7/16-28 UN 2A</v>
      </c>
      <c r="AD367" s="16" t="str">
        <f>CONCATENATE(TEXT(Table6914[[#This Row],[Decimal]],".000"),"-",Table6914[[#This Row],[Pitch]]," ",Table6914[[#This Row],[Series]]," ",Table6914[[#This Row],[ClassA]])</f>
        <v>1.438-28 UN 2A</v>
      </c>
      <c r="AE367" s="16">
        <f t="shared" si="89"/>
        <v>1.2999999999999999E-3</v>
      </c>
      <c r="AF367" s="16">
        <f t="shared" si="90"/>
        <v>1.4361999999999999</v>
      </c>
      <c r="AG367" s="16">
        <f t="shared" si="91"/>
        <v>1.4297</v>
      </c>
      <c r="AH367" s="16" t="str">
        <f t="shared" si="92"/>
        <v>—</v>
      </c>
      <c r="AI367" s="16">
        <f t="shared" si="93"/>
        <v>1.413</v>
      </c>
      <c r="AJ367" s="16">
        <f t="shared" si="94"/>
        <v>1.4088000000000001</v>
      </c>
      <c r="AK367" s="16">
        <f t="shared" si="95"/>
        <v>1.3935999999999999</v>
      </c>
      <c r="AL367" s="16" t="str">
        <f t="shared" si="96"/>
        <v>2B</v>
      </c>
      <c r="AM367" s="16">
        <f t="shared" si="97"/>
        <v>1.399</v>
      </c>
      <c r="AN367" s="16">
        <f t="shared" si="98"/>
        <v>1.407</v>
      </c>
      <c r="AO367" s="16">
        <f t="shared" si="99"/>
        <v>1.4142999999999999</v>
      </c>
      <c r="AP367" s="16">
        <f t="shared" si="100"/>
        <v>1.4198</v>
      </c>
      <c r="AQ367" s="16">
        <f t="shared" si="101"/>
        <v>1.4375</v>
      </c>
      <c r="AV367" s="17"/>
      <c r="AW367" s="77"/>
    </row>
    <row r="368" spans="3:49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02"/>
        <v>0</v>
      </c>
      <c r="U368" s="16">
        <f t="shared" si="102"/>
        <v>0</v>
      </c>
      <c r="W368" s="16" t="str">
        <f t="shared" si="86"/>
        <v>17⁄16–28</v>
      </c>
      <c r="X368" s="16" t="str">
        <f>VLOOKUP(LEFT(Table6914[[#This Row],[Column1]],FIND("–",Table6914[[#This Row],[Column1]])-1),Lookups[],2,0)</f>
        <v>1 7/16</v>
      </c>
      <c r="Y368" s="16" t="str">
        <f>RIGHT(Table6914[[#This Row],[Column1]],LEN(Table6914[[#This Row],[Column1]])-FIND("–",Table6914[[#This Row],[Column1]]))</f>
        <v>28</v>
      </c>
      <c r="Z368" s="78">
        <f>VLOOKUP(LEFT(Table6914[[#This Row],[Column1]],FIND("–",Table6914[[#This Row],[Column1]])-1),Lookups[],4,0)</f>
        <v>1.4375</v>
      </c>
      <c r="AA368" s="16" t="str">
        <f t="shared" si="87"/>
        <v>UN</v>
      </c>
      <c r="AB368" s="16" t="str">
        <f t="shared" si="88"/>
        <v>3A</v>
      </c>
      <c r="AC368" s="16" t="str">
        <f>CONCATENATE(Table6914[[#This Row],[Fraction]],"-",Table6914[[#This Row],[Pitch]]," ",Table6914[[#This Row],[Series]]," ",Table6914[[#This Row],[ClassA]])</f>
        <v>1 7/16-28 UN 3A</v>
      </c>
      <c r="AD368" s="16" t="str">
        <f>CONCATENATE(TEXT(Table6914[[#This Row],[Decimal]],".000"),"-",Table6914[[#This Row],[Pitch]]," ",Table6914[[#This Row],[Series]]," ",Table6914[[#This Row],[ClassA]])</f>
        <v>1.438-28 UN 3A</v>
      </c>
      <c r="AE368" s="16">
        <f t="shared" si="89"/>
        <v>0</v>
      </c>
      <c r="AF368" s="16">
        <f t="shared" si="90"/>
        <v>1.4375</v>
      </c>
      <c r="AG368" s="16">
        <f t="shared" si="91"/>
        <v>1.431</v>
      </c>
      <c r="AH368" s="16" t="str">
        <f t="shared" si="92"/>
        <v>—</v>
      </c>
      <c r="AI368" s="16">
        <f t="shared" si="93"/>
        <v>1.4142999999999999</v>
      </c>
      <c r="AJ368" s="16">
        <f t="shared" si="94"/>
        <v>1.4112</v>
      </c>
      <c r="AK368" s="16">
        <f t="shared" si="95"/>
        <v>1.3949</v>
      </c>
      <c r="AL368" s="16" t="str">
        <f t="shared" si="96"/>
        <v>3B</v>
      </c>
      <c r="AM368" s="16">
        <f t="shared" si="97"/>
        <v>1.399</v>
      </c>
      <c r="AN368" s="16">
        <f t="shared" si="98"/>
        <v>1.4051</v>
      </c>
      <c r="AO368" s="16">
        <f t="shared" si="99"/>
        <v>1.4142999999999999</v>
      </c>
      <c r="AP368" s="16">
        <f t="shared" si="100"/>
        <v>1.4184000000000001</v>
      </c>
      <c r="AQ368" s="16">
        <f t="shared" si="101"/>
        <v>1.4375</v>
      </c>
      <c r="AV368" s="17"/>
      <c r="AW368" s="77"/>
    </row>
    <row r="369" spans="3:49" x14ac:dyDescent="0.25">
      <c r="C369" s="16" t="s">
        <v>736</v>
      </c>
      <c r="D369" s="16" t="s">
        <v>376</v>
      </c>
      <c r="E369" s="16">
        <v>2.3999999999999998E-3</v>
      </c>
      <c r="F369" s="16">
        <v>1.4976</v>
      </c>
      <c r="G369" s="16">
        <v>1.4702999999999999</v>
      </c>
      <c r="H369" s="16" t="s">
        <v>551</v>
      </c>
      <c r="I369" s="16">
        <v>1.3893</v>
      </c>
      <c r="J369" s="16">
        <v>1.3772</v>
      </c>
      <c r="K369" s="16">
        <v>1.2991999999999999</v>
      </c>
      <c r="L369" s="16" t="s">
        <v>377</v>
      </c>
      <c r="M369" s="16">
        <v>1.32</v>
      </c>
      <c r="N369" s="16">
        <v>1.35</v>
      </c>
      <c r="O369" s="16">
        <v>1.3916999999999999</v>
      </c>
      <c r="P369" s="16">
        <v>1.4075</v>
      </c>
      <c r="Q369" s="16">
        <v>1.5</v>
      </c>
      <c r="T369" s="16" t="str">
        <f t="shared" si="102"/>
        <v>11⁄2–6</v>
      </c>
      <c r="U369" s="16" t="str">
        <f t="shared" si="102"/>
        <v>1A</v>
      </c>
      <c r="W369" s="16" t="str">
        <f t="shared" si="86"/>
        <v>11⁄2–6</v>
      </c>
      <c r="X369" s="16" t="str">
        <f>VLOOKUP(LEFT(Table6914[[#This Row],[Column1]],FIND("–",Table6914[[#This Row],[Column1]])-1),Lookups[],2,0)</f>
        <v>1 1/2</v>
      </c>
      <c r="Y369" s="16" t="str">
        <f>RIGHT(Table6914[[#This Row],[Column1]],LEN(Table6914[[#This Row],[Column1]])-FIND("–",Table6914[[#This Row],[Column1]]))</f>
        <v>6</v>
      </c>
      <c r="Z369" s="78">
        <f>VLOOKUP(LEFT(Table6914[[#This Row],[Column1]],FIND("–",Table6914[[#This Row],[Column1]])-1),Lookups[],4,0)</f>
        <v>1.5</v>
      </c>
      <c r="AA369" s="16" t="str">
        <f t="shared" si="87"/>
        <v>1A</v>
      </c>
      <c r="AB369" s="16">
        <f t="shared" si="88"/>
        <v>2.3999999999999998E-3</v>
      </c>
      <c r="AC369" s="16" t="str">
        <f>CONCATENATE(Table6914[[#This Row],[Fraction]],"-",Table6914[[#This Row],[Pitch]]," ",Table6914[[#This Row],[Series]]," ",Table6914[[#This Row],[ClassA]])</f>
        <v>1 1/2-6 1A 0.0024</v>
      </c>
      <c r="AD369" s="16" t="str">
        <f>CONCATENATE(TEXT(Table6914[[#This Row],[Decimal]],".000"),"-",Table6914[[#This Row],[Pitch]]," ",Table6914[[#This Row],[Series]]," ",Table6914[[#This Row],[ClassA]])</f>
        <v>1.500-6 1A 0.0024</v>
      </c>
      <c r="AE369" s="16">
        <f t="shared" si="89"/>
        <v>1.4976</v>
      </c>
      <c r="AF369" s="16">
        <f t="shared" si="90"/>
        <v>1.4702999999999999</v>
      </c>
      <c r="AG369" s="16" t="str">
        <f t="shared" si="91"/>
        <v>—</v>
      </c>
      <c r="AH369" s="16">
        <f t="shared" si="92"/>
        <v>1.3893</v>
      </c>
      <c r="AI369" s="16">
        <f t="shared" si="93"/>
        <v>1.3772</v>
      </c>
      <c r="AJ369" s="16">
        <f t="shared" si="94"/>
        <v>1.2991999999999999</v>
      </c>
      <c r="AK369" s="16" t="str">
        <f t="shared" si="95"/>
        <v>1B</v>
      </c>
      <c r="AL369" s="16">
        <f t="shared" si="96"/>
        <v>1.32</v>
      </c>
      <c r="AM369" s="16">
        <f t="shared" si="97"/>
        <v>1.35</v>
      </c>
      <c r="AN369" s="16">
        <f t="shared" si="98"/>
        <v>1.3916999999999999</v>
      </c>
      <c r="AO369" s="16">
        <f t="shared" si="99"/>
        <v>1.4075</v>
      </c>
      <c r="AP369" s="16">
        <f t="shared" si="100"/>
        <v>1.5</v>
      </c>
      <c r="AQ369" s="16">
        <f t="shared" si="101"/>
        <v>0</v>
      </c>
      <c r="AV369" s="17"/>
      <c r="AW369" s="77"/>
    </row>
    <row r="370" spans="3:49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02"/>
        <v>0</v>
      </c>
      <c r="U370" s="16">
        <f t="shared" si="102"/>
        <v>0</v>
      </c>
      <c r="W370" s="16" t="str">
        <f t="shared" si="86"/>
        <v>11⁄2–6</v>
      </c>
      <c r="X370" s="16" t="str">
        <f>VLOOKUP(LEFT(Table6914[[#This Row],[Column1]],FIND("–",Table6914[[#This Row],[Column1]])-1),Lookups[],2,0)</f>
        <v>1 1/2</v>
      </c>
      <c r="Y370" s="16" t="str">
        <f>RIGHT(Table6914[[#This Row],[Column1]],LEN(Table6914[[#This Row],[Column1]])-FIND("–",Table6914[[#This Row],[Column1]]))</f>
        <v>6</v>
      </c>
      <c r="Z370" s="78">
        <f>VLOOKUP(LEFT(Table6914[[#This Row],[Column1]],FIND("–",Table6914[[#This Row],[Column1]])-1),Lookups[],4,0)</f>
        <v>1.5</v>
      </c>
      <c r="AA370" s="16" t="str">
        <f t="shared" si="87"/>
        <v>1A</v>
      </c>
      <c r="AB370" s="16" t="str">
        <f t="shared" si="88"/>
        <v>2A</v>
      </c>
      <c r="AC370" s="16" t="str">
        <f>CONCATENATE(Table6914[[#This Row],[Fraction]],"-",Table6914[[#This Row],[Pitch]]," ",Table6914[[#This Row],[Series]]," ",Table6914[[#This Row],[ClassA]])</f>
        <v>1 1/2-6 1A 2A</v>
      </c>
      <c r="AD370" s="16" t="str">
        <f>CONCATENATE(TEXT(Table6914[[#This Row],[Decimal]],".000"),"-",Table6914[[#This Row],[Pitch]]," ",Table6914[[#This Row],[Series]]," ",Table6914[[#This Row],[ClassA]])</f>
        <v>1.500-6 1A 2A</v>
      </c>
      <c r="AE370" s="16">
        <f t="shared" si="89"/>
        <v>2.3999999999999998E-3</v>
      </c>
      <c r="AF370" s="16">
        <f t="shared" si="90"/>
        <v>1.4976</v>
      </c>
      <c r="AG370" s="16">
        <f t="shared" si="91"/>
        <v>1.4794</v>
      </c>
      <c r="AH370" s="16">
        <f t="shared" si="92"/>
        <v>1.4702999999999999</v>
      </c>
      <c r="AI370" s="16">
        <f t="shared" si="93"/>
        <v>1.3893</v>
      </c>
      <c r="AJ370" s="16">
        <f t="shared" si="94"/>
        <v>1.3812</v>
      </c>
      <c r="AK370" s="16">
        <f t="shared" si="95"/>
        <v>1.2991999999999999</v>
      </c>
      <c r="AL370" s="16" t="str">
        <f t="shared" si="96"/>
        <v>2B</v>
      </c>
      <c r="AM370" s="16">
        <f t="shared" si="97"/>
        <v>1.32</v>
      </c>
      <c r="AN370" s="16">
        <f t="shared" si="98"/>
        <v>1.35</v>
      </c>
      <c r="AO370" s="16">
        <f t="shared" si="99"/>
        <v>1.3916999999999999</v>
      </c>
      <c r="AP370" s="16">
        <f t="shared" si="100"/>
        <v>1.4021999999999999</v>
      </c>
      <c r="AQ370" s="16">
        <f t="shared" si="101"/>
        <v>1.5</v>
      </c>
      <c r="AV370" s="17"/>
      <c r="AW370" s="77"/>
    </row>
    <row r="371" spans="3:49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02"/>
        <v>0</v>
      </c>
      <c r="U371" s="16">
        <f t="shared" si="102"/>
        <v>0</v>
      </c>
      <c r="W371" s="16" t="str">
        <f t="shared" si="86"/>
        <v>11⁄2–6</v>
      </c>
      <c r="X371" s="16" t="str">
        <f>VLOOKUP(LEFT(Table6914[[#This Row],[Column1]],FIND("–",Table6914[[#This Row],[Column1]])-1),Lookups[],2,0)</f>
        <v>1 1/2</v>
      </c>
      <c r="Y371" s="16" t="str">
        <f>RIGHT(Table6914[[#This Row],[Column1]],LEN(Table6914[[#This Row],[Column1]])-FIND("–",Table6914[[#This Row],[Column1]]))</f>
        <v>6</v>
      </c>
      <c r="Z371" s="78">
        <f>VLOOKUP(LEFT(Table6914[[#This Row],[Column1]],FIND("–",Table6914[[#This Row],[Column1]])-1),Lookups[],4,0)</f>
        <v>1.5</v>
      </c>
      <c r="AA371" s="16" t="str">
        <f t="shared" si="87"/>
        <v>1A</v>
      </c>
      <c r="AB371" s="16" t="str">
        <f t="shared" si="88"/>
        <v>3A</v>
      </c>
      <c r="AC371" s="16" t="str">
        <f>CONCATENATE(Table6914[[#This Row],[Fraction]],"-",Table6914[[#This Row],[Pitch]]," ",Table6914[[#This Row],[Series]]," ",Table6914[[#This Row],[ClassA]])</f>
        <v>1 1/2-6 1A 3A</v>
      </c>
      <c r="AD371" s="16" t="str">
        <f>CONCATENATE(TEXT(Table6914[[#This Row],[Decimal]],".000"),"-",Table6914[[#This Row],[Pitch]]," ",Table6914[[#This Row],[Series]]," ",Table6914[[#This Row],[ClassA]])</f>
        <v>1.500-6 1A 3A</v>
      </c>
      <c r="AE371" s="16">
        <f t="shared" si="89"/>
        <v>0</v>
      </c>
      <c r="AF371" s="16">
        <f t="shared" si="90"/>
        <v>1.5</v>
      </c>
      <c r="AG371" s="16">
        <f t="shared" si="91"/>
        <v>1.4818</v>
      </c>
      <c r="AH371" s="16" t="str">
        <f t="shared" si="92"/>
        <v>—</v>
      </c>
      <c r="AI371" s="16">
        <f t="shared" si="93"/>
        <v>1.3916999999999999</v>
      </c>
      <c r="AJ371" s="16">
        <f t="shared" si="94"/>
        <v>1.3855999999999999</v>
      </c>
      <c r="AK371" s="16">
        <f t="shared" si="95"/>
        <v>1.3016000000000001</v>
      </c>
      <c r="AL371" s="16" t="str">
        <f t="shared" si="96"/>
        <v>3B</v>
      </c>
      <c r="AM371" s="16">
        <f t="shared" si="97"/>
        <v>1.32</v>
      </c>
      <c r="AN371" s="16">
        <f t="shared" si="98"/>
        <v>1.3395999999999999</v>
      </c>
      <c r="AO371" s="16">
        <f t="shared" si="99"/>
        <v>1.3916999999999999</v>
      </c>
      <c r="AP371" s="16">
        <f t="shared" si="100"/>
        <v>1.3996</v>
      </c>
      <c r="AQ371" s="16">
        <f t="shared" si="101"/>
        <v>1.5</v>
      </c>
      <c r="AV371" s="17"/>
      <c r="AW371" s="77"/>
    </row>
    <row r="372" spans="3:49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02"/>
        <v>11⁄2–8</v>
      </c>
      <c r="U372" s="16" t="str">
        <f t="shared" si="102"/>
        <v>UN</v>
      </c>
      <c r="W372" s="16" t="str">
        <f t="shared" si="86"/>
        <v>11⁄2–8</v>
      </c>
      <c r="X372" s="16" t="str">
        <f>VLOOKUP(LEFT(Table6914[[#This Row],[Column1]],FIND("–",Table6914[[#This Row],[Column1]])-1),Lookups[],2,0)</f>
        <v>1 1/2</v>
      </c>
      <c r="Y372" s="16" t="str">
        <f>RIGHT(Table6914[[#This Row],[Column1]],LEN(Table6914[[#This Row],[Column1]])-FIND("–",Table6914[[#This Row],[Column1]]))</f>
        <v>8</v>
      </c>
      <c r="Z372" s="78">
        <f>VLOOKUP(LEFT(Table6914[[#This Row],[Column1]],FIND("–",Table6914[[#This Row],[Column1]])-1),Lookups[],4,0)</f>
        <v>1.5</v>
      </c>
      <c r="AA372" s="16" t="str">
        <f t="shared" si="87"/>
        <v>UN</v>
      </c>
      <c r="AB372" s="16" t="str">
        <f t="shared" si="88"/>
        <v>2A</v>
      </c>
      <c r="AC372" s="16" t="str">
        <f>CONCATENATE(Table6914[[#This Row],[Fraction]],"-",Table6914[[#This Row],[Pitch]]," ",Table6914[[#This Row],[Series]]," ",Table6914[[#This Row],[ClassA]])</f>
        <v>1 1/2-8 UN 2A</v>
      </c>
      <c r="AD372" s="16" t="str">
        <f>CONCATENATE(TEXT(Table6914[[#This Row],[Decimal]],".000"),"-",Table6914[[#This Row],[Pitch]]," ",Table6914[[#This Row],[Series]]," ",Table6914[[#This Row],[ClassA]])</f>
        <v>1.500-8 UN 2A</v>
      </c>
      <c r="AE372" s="16">
        <f t="shared" si="89"/>
        <v>2.2000000000000001E-3</v>
      </c>
      <c r="AF372" s="16">
        <f t="shared" si="90"/>
        <v>1.4978</v>
      </c>
      <c r="AG372" s="16">
        <f t="shared" si="91"/>
        <v>1.4827999999999999</v>
      </c>
      <c r="AH372" s="16">
        <f t="shared" si="92"/>
        <v>1.4753000000000001</v>
      </c>
      <c r="AI372" s="16">
        <f t="shared" si="93"/>
        <v>1.4166000000000001</v>
      </c>
      <c r="AJ372" s="16">
        <f t="shared" si="94"/>
        <v>1.4093</v>
      </c>
      <c r="AK372" s="16">
        <f t="shared" si="95"/>
        <v>1.349</v>
      </c>
      <c r="AL372" s="16" t="str">
        <f t="shared" si="96"/>
        <v>2B</v>
      </c>
      <c r="AM372" s="16">
        <f t="shared" si="97"/>
        <v>1.365</v>
      </c>
      <c r="AN372" s="16">
        <f t="shared" si="98"/>
        <v>1.39</v>
      </c>
      <c r="AO372" s="16">
        <f t="shared" si="99"/>
        <v>1.4188000000000001</v>
      </c>
      <c r="AP372" s="16">
        <f t="shared" si="100"/>
        <v>1.4282999999999999</v>
      </c>
      <c r="AQ372" s="16">
        <f t="shared" si="101"/>
        <v>1.5</v>
      </c>
      <c r="AV372" s="17"/>
      <c r="AW372" s="77"/>
    </row>
    <row r="373" spans="3:49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02"/>
        <v>0</v>
      </c>
      <c r="U373" s="16">
        <f t="shared" si="102"/>
        <v>0</v>
      </c>
      <c r="W373" s="16" t="str">
        <f t="shared" si="86"/>
        <v>11⁄2–8</v>
      </c>
      <c r="X373" s="16" t="str">
        <f>VLOOKUP(LEFT(Table6914[[#This Row],[Column1]],FIND("–",Table6914[[#This Row],[Column1]])-1),Lookups[],2,0)</f>
        <v>1 1/2</v>
      </c>
      <c r="Y373" s="16" t="str">
        <f>RIGHT(Table6914[[#This Row],[Column1]],LEN(Table6914[[#This Row],[Column1]])-FIND("–",Table6914[[#This Row],[Column1]]))</f>
        <v>8</v>
      </c>
      <c r="Z373" s="78">
        <f>VLOOKUP(LEFT(Table6914[[#This Row],[Column1]],FIND("–",Table6914[[#This Row],[Column1]])-1),Lookups[],4,0)</f>
        <v>1.5</v>
      </c>
      <c r="AA373" s="16" t="str">
        <f t="shared" si="87"/>
        <v>UN</v>
      </c>
      <c r="AB373" s="16" t="str">
        <f t="shared" si="88"/>
        <v>3A</v>
      </c>
      <c r="AC373" s="16" t="str">
        <f>CONCATENATE(Table6914[[#This Row],[Fraction]],"-",Table6914[[#This Row],[Pitch]]," ",Table6914[[#This Row],[Series]]," ",Table6914[[#This Row],[ClassA]])</f>
        <v>1 1/2-8 UN 3A</v>
      </c>
      <c r="AD373" s="16" t="str">
        <f>CONCATENATE(TEXT(Table6914[[#This Row],[Decimal]],".000"),"-",Table6914[[#This Row],[Pitch]]," ",Table6914[[#This Row],[Series]]," ",Table6914[[#This Row],[ClassA]])</f>
        <v>1.500-8 UN 3A</v>
      </c>
      <c r="AE373" s="16">
        <f t="shared" si="89"/>
        <v>0</v>
      </c>
      <c r="AF373" s="16">
        <f t="shared" si="90"/>
        <v>1.5</v>
      </c>
      <c r="AG373" s="16">
        <f t="shared" si="91"/>
        <v>1.4850000000000001</v>
      </c>
      <c r="AH373" s="16" t="str">
        <f t="shared" si="92"/>
        <v>—</v>
      </c>
      <c r="AI373" s="16">
        <f t="shared" si="93"/>
        <v>1.4188000000000001</v>
      </c>
      <c r="AJ373" s="16">
        <f t="shared" si="94"/>
        <v>1.4133</v>
      </c>
      <c r="AK373" s="16">
        <f t="shared" si="95"/>
        <v>1.3512</v>
      </c>
      <c r="AL373" s="16" t="str">
        <f t="shared" si="96"/>
        <v>3B</v>
      </c>
      <c r="AM373" s="16">
        <f t="shared" si="97"/>
        <v>1.365</v>
      </c>
      <c r="AN373" s="16">
        <f t="shared" si="98"/>
        <v>1.3796999999999999</v>
      </c>
      <c r="AO373" s="16">
        <f t="shared" si="99"/>
        <v>1.4188000000000001</v>
      </c>
      <c r="AP373" s="16">
        <f t="shared" si="100"/>
        <v>1.4258999999999999</v>
      </c>
      <c r="AQ373" s="16">
        <f t="shared" si="101"/>
        <v>1.5</v>
      </c>
      <c r="AV373" s="17"/>
      <c r="AW373" s="77"/>
    </row>
    <row r="374" spans="3:49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02"/>
        <v>11⁄2–10</v>
      </c>
      <c r="U374" s="16" t="str">
        <f t="shared" si="102"/>
        <v>UNS</v>
      </c>
      <c r="W374" s="16" t="str">
        <f t="shared" si="86"/>
        <v>11⁄2–10</v>
      </c>
      <c r="X374" s="16" t="str">
        <f>VLOOKUP(LEFT(Table6914[[#This Row],[Column1]],FIND("–",Table6914[[#This Row],[Column1]])-1),Lookups[],2,0)</f>
        <v>1 1/2</v>
      </c>
      <c r="Y374" s="16" t="str">
        <f>RIGHT(Table6914[[#This Row],[Column1]],LEN(Table6914[[#This Row],[Column1]])-FIND("–",Table6914[[#This Row],[Column1]]))</f>
        <v>10</v>
      </c>
      <c r="Z374" s="78">
        <f>VLOOKUP(LEFT(Table6914[[#This Row],[Column1]],FIND("–",Table6914[[#This Row],[Column1]])-1),Lookups[],4,0)</f>
        <v>1.5</v>
      </c>
      <c r="AA374" s="16" t="str">
        <f t="shared" si="87"/>
        <v>UNS</v>
      </c>
      <c r="AB374" s="16" t="str">
        <f t="shared" si="88"/>
        <v>2A</v>
      </c>
      <c r="AC374" s="16" t="str">
        <f>CONCATENATE(Table6914[[#This Row],[Fraction]],"-",Table6914[[#This Row],[Pitch]]," ",Table6914[[#This Row],[Series]]," ",Table6914[[#This Row],[ClassA]])</f>
        <v>1 1/2-10 UNS 2A</v>
      </c>
      <c r="AD374" s="16" t="str">
        <f>CONCATENATE(TEXT(Table6914[[#This Row],[Decimal]],".000"),"-",Table6914[[#This Row],[Pitch]]," ",Table6914[[#This Row],[Series]]," ",Table6914[[#This Row],[ClassA]])</f>
        <v>1.500-10 UNS 2A</v>
      </c>
      <c r="AE374" s="16">
        <f t="shared" si="89"/>
        <v>1.9E-3</v>
      </c>
      <c r="AF374" s="16">
        <f t="shared" si="90"/>
        <v>1.4981</v>
      </c>
      <c r="AG374" s="16">
        <f t="shared" si="91"/>
        <v>1.4852000000000001</v>
      </c>
      <c r="AH374" s="16" t="str">
        <f t="shared" si="92"/>
        <v>—</v>
      </c>
      <c r="AI374" s="16">
        <f t="shared" si="93"/>
        <v>1.4331</v>
      </c>
      <c r="AJ374" s="16">
        <f t="shared" si="94"/>
        <v>1.4267000000000001</v>
      </c>
      <c r="AK374" s="16">
        <f t="shared" si="95"/>
        <v>1.3791</v>
      </c>
      <c r="AL374" s="16" t="str">
        <f t="shared" si="96"/>
        <v>2B</v>
      </c>
      <c r="AM374" s="16">
        <f t="shared" si="97"/>
        <v>1.3919999999999999</v>
      </c>
      <c r="AN374" s="16">
        <f t="shared" si="98"/>
        <v>1.413</v>
      </c>
      <c r="AO374" s="16">
        <f t="shared" si="99"/>
        <v>1.4350000000000001</v>
      </c>
      <c r="AP374" s="16">
        <f t="shared" si="100"/>
        <v>1.4433</v>
      </c>
      <c r="AQ374" s="16">
        <f t="shared" si="101"/>
        <v>1.5</v>
      </c>
      <c r="AV374" s="17"/>
      <c r="AW374" s="77"/>
    </row>
    <row r="375" spans="3:49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02"/>
        <v>11⁄2–12</v>
      </c>
      <c r="U375" s="16" t="str">
        <f t="shared" si="102"/>
        <v>UNF</v>
      </c>
      <c r="W375" s="16" t="str">
        <f t="shared" si="86"/>
        <v>11⁄2–12</v>
      </c>
      <c r="X375" s="16" t="str">
        <f>VLOOKUP(LEFT(Table6914[[#This Row],[Column1]],FIND("–",Table6914[[#This Row],[Column1]])-1),Lookups[],2,0)</f>
        <v>1 1/2</v>
      </c>
      <c r="Y375" s="16" t="str">
        <f>RIGHT(Table6914[[#This Row],[Column1]],LEN(Table6914[[#This Row],[Column1]])-FIND("–",Table6914[[#This Row],[Column1]]))</f>
        <v>12</v>
      </c>
      <c r="Z375" s="78">
        <f>VLOOKUP(LEFT(Table6914[[#This Row],[Column1]],FIND("–",Table6914[[#This Row],[Column1]])-1),Lookups[],4,0)</f>
        <v>1.5</v>
      </c>
      <c r="AA375" s="16" t="str">
        <f t="shared" si="87"/>
        <v>UNF</v>
      </c>
      <c r="AB375" s="16" t="str">
        <f t="shared" si="88"/>
        <v>1A</v>
      </c>
      <c r="AC375" s="16" t="str">
        <f>CONCATENATE(Table6914[[#This Row],[Fraction]],"-",Table6914[[#This Row],[Pitch]]," ",Table6914[[#This Row],[Series]]," ",Table6914[[#This Row],[ClassA]])</f>
        <v>1 1/2-12 UNF 1A</v>
      </c>
      <c r="AD375" s="16" t="str">
        <f>CONCATENATE(TEXT(Table6914[[#This Row],[Decimal]],".000"),"-",Table6914[[#This Row],[Pitch]]," ",Table6914[[#This Row],[Series]]," ",Table6914[[#This Row],[ClassA]])</f>
        <v>1.500-12 UNF 1A</v>
      </c>
      <c r="AE375" s="16">
        <f t="shared" si="89"/>
        <v>1.9E-3</v>
      </c>
      <c r="AF375" s="16">
        <f t="shared" si="90"/>
        <v>1.4981</v>
      </c>
      <c r="AG375" s="16">
        <f t="shared" si="91"/>
        <v>1.4809000000000001</v>
      </c>
      <c r="AH375" s="16" t="str">
        <f t="shared" si="92"/>
        <v>—</v>
      </c>
      <c r="AI375" s="16">
        <f t="shared" si="93"/>
        <v>1.444</v>
      </c>
      <c r="AJ375" s="16">
        <f t="shared" si="94"/>
        <v>1.4343999999999999</v>
      </c>
      <c r="AK375" s="16">
        <f t="shared" si="95"/>
        <v>1.3989</v>
      </c>
      <c r="AL375" s="16" t="str">
        <f t="shared" si="96"/>
        <v>1B</v>
      </c>
      <c r="AM375" s="16">
        <f t="shared" si="97"/>
        <v>1.41</v>
      </c>
      <c r="AN375" s="16">
        <f t="shared" si="98"/>
        <v>1.4279999999999999</v>
      </c>
      <c r="AO375" s="16">
        <f t="shared" si="99"/>
        <v>1.4459</v>
      </c>
      <c r="AP375" s="16">
        <f t="shared" si="100"/>
        <v>1.4583999999999999</v>
      </c>
      <c r="AQ375" s="16">
        <f t="shared" si="101"/>
        <v>1.5</v>
      </c>
      <c r="AV375" s="17"/>
      <c r="AW375" s="77"/>
    </row>
    <row r="376" spans="3:49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02"/>
        <v>0</v>
      </c>
      <c r="U376" s="16">
        <f t="shared" si="102"/>
        <v>0</v>
      </c>
      <c r="W376" s="16" t="str">
        <f t="shared" si="86"/>
        <v>11⁄2–12</v>
      </c>
      <c r="X376" s="16" t="str">
        <f>VLOOKUP(LEFT(Table6914[[#This Row],[Column1]],FIND("–",Table6914[[#This Row],[Column1]])-1),Lookups[],2,0)</f>
        <v>1 1/2</v>
      </c>
      <c r="Y376" s="16" t="str">
        <f>RIGHT(Table6914[[#This Row],[Column1]],LEN(Table6914[[#This Row],[Column1]])-FIND("–",Table6914[[#This Row],[Column1]]))</f>
        <v>12</v>
      </c>
      <c r="Z376" s="78">
        <f>VLOOKUP(LEFT(Table6914[[#This Row],[Column1]],FIND("–",Table6914[[#This Row],[Column1]])-1),Lookups[],4,0)</f>
        <v>1.5</v>
      </c>
      <c r="AA376" s="16" t="str">
        <f t="shared" si="87"/>
        <v>UNF</v>
      </c>
      <c r="AB376" s="16" t="str">
        <f t="shared" si="88"/>
        <v>2A</v>
      </c>
      <c r="AC376" s="16" t="str">
        <f>CONCATENATE(Table6914[[#This Row],[Fraction]],"-",Table6914[[#This Row],[Pitch]]," ",Table6914[[#This Row],[Series]]," ",Table6914[[#This Row],[ClassA]])</f>
        <v>1 1/2-12 UNF 2A</v>
      </c>
      <c r="AD376" s="16" t="str">
        <f>CONCATENATE(TEXT(Table6914[[#This Row],[Decimal]],".000"),"-",Table6914[[#This Row],[Pitch]]," ",Table6914[[#This Row],[Series]]," ",Table6914[[#This Row],[ClassA]])</f>
        <v>1.500-12 UNF 2A</v>
      </c>
      <c r="AE376" s="16">
        <f t="shared" si="89"/>
        <v>1.9E-3</v>
      </c>
      <c r="AF376" s="16">
        <f t="shared" si="90"/>
        <v>1.4981</v>
      </c>
      <c r="AG376" s="16">
        <f t="shared" si="91"/>
        <v>1.4866999999999999</v>
      </c>
      <c r="AH376" s="16" t="str">
        <f t="shared" si="92"/>
        <v>—</v>
      </c>
      <c r="AI376" s="16">
        <f t="shared" si="93"/>
        <v>1.444</v>
      </c>
      <c r="AJ376" s="16">
        <f t="shared" si="94"/>
        <v>1.4376</v>
      </c>
      <c r="AK376" s="16">
        <f t="shared" si="95"/>
        <v>1.3989</v>
      </c>
      <c r="AL376" s="16" t="str">
        <f t="shared" si="96"/>
        <v>2B</v>
      </c>
      <c r="AM376" s="16">
        <f t="shared" si="97"/>
        <v>1.41</v>
      </c>
      <c r="AN376" s="16">
        <f t="shared" si="98"/>
        <v>1.4279999999999999</v>
      </c>
      <c r="AO376" s="16">
        <f t="shared" si="99"/>
        <v>1.4459</v>
      </c>
      <c r="AP376" s="16">
        <f t="shared" si="100"/>
        <v>1.4541999999999999</v>
      </c>
      <c r="AQ376" s="16">
        <f t="shared" si="101"/>
        <v>1.5</v>
      </c>
      <c r="AV376" s="17"/>
      <c r="AW376" s="77"/>
    </row>
    <row r="377" spans="3:49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02"/>
        <v>0</v>
      </c>
      <c r="U377" s="16">
        <f t="shared" si="102"/>
        <v>0</v>
      </c>
      <c r="W377" s="16" t="str">
        <f t="shared" si="86"/>
        <v>11⁄2–12</v>
      </c>
      <c r="X377" s="16" t="str">
        <f>VLOOKUP(LEFT(Table6914[[#This Row],[Column1]],FIND("–",Table6914[[#This Row],[Column1]])-1),Lookups[],2,0)</f>
        <v>1 1/2</v>
      </c>
      <c r="Y377" s="16" t="str">
        <f>RIGHT(Table6914[[#This Row],[Column1]],LEN(Table6914[[#This Row],[Column1]])-FIND("–",Table6914[[#This Row],[Column1]]))</f>
        <v>12</v>
      </c>
      <c r="Z377" s="78">
        <f>VLOOKUP(LEFT(Table6914[[#This Row],[Column1]],FIND("–",Table6914[[#This Row],[Column1]])-1),Lookups[],4,0)</f>
        <v>1.5</v>
      </c>
      <c r="AA377" s="16" t="str">
        <f t="shared" si="87"/>
        <v>UNF</v>
      </c>
      <c r="AB377" s="16" t="str">
        <f t="shared" si="88"/>
        <v>3A</v>
      </c>
      <c r="AC377" s="16" t="str">
        <f>CONCATENATE(Table6914[[#This Row],[Fraction]],"-",Table6914[[#This Row],[Pitch]]," ",Table6914[[#This Row],[Series]]," ",Table6914[[#This Row],[ClassA]])</f>
        <v>1 1/2-12 UNF 3A</v>
      </c>
      <c r="AD377" s="16" t="str">
        <f>CONCATENATE(TEXT(Table6914[[#This Row],[Decimal]],".000"),"-",Table6914[[#This Row],[Pitch]]," ",Table6914[[#This Row],[Series]]," ",Table6914[[#This Row],[ClassA]])</f>
        <v>1.500-12 UNF 3A</v>
      </c>
      <c r="AE377" s="16">
        <f t="shared" si="89"/>
        <v>0</v>
      </c>
      <c r="AF377" s="16">
        <f t="shared" si="90"/>
        <v>1.5</v>
      </c>
      <c r="AG377" s="16">
        <f t="shared" si="91"/>
        <v>1.4885999999999999</v>
      </c>
      <c r="AH377" s="16" t="str">
        <f t="shared" si="92"/>
        <v>—</v>
      </c>
      <c r="AI377" s="16">
        <f t="shared" si="93"/>
        <v>1.4459</v>
      </c>
      <c r="AJ377" s="16">
        <f t="shared" si="94"/>
        <v>1.4411</v>
      </c>
      <c r="AK377" s="16">
        <f t="shared" si="95"/>
        <v>1.4008</v>
      </c>
      <c r="AL377" s="16" t="str">
        <f t="shared" si="96"/>
        <v>3B</v>
      </c>
      <c r="AM377" s="16">
        <f t="shared" si="97"/>
        <v>1.41</v>
      </c>
      <c r="AN377" s="16">
        <f t="shared" si="98"/>
        <v>1.4198</v>
      </c>
      <c r="AO377" s="16">
        <f t="shared" si="99"/>
        <v>1.4459</v>
      </c>
      <c r="AP377" s="16">
        <f t="shared" si="100"/>
        <v>1.4521999999999999</v>
      </c>
      <c r="AQ377" s="16">
        <f t="shared" si="101"/>
        <v>1.5</v>
      </c>
      <c r="AV377" s="17"/>
      <c r="AW377" s="77"/>
    </row>
    <row r="378" spans="3:49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02"/>
        <v>11⁄2–14</v>
      </c>
      <c r="U378" s="16" t="str">
        <f t="shared" si="102"/>
        <v>UNS</v>
      </c>
      <c r="W378" s="16" t="str">
        <f t="shared" si="86"/>
        <v>11⁄2–14</v>
      </c>
      <c r="X378" s="16" t="str">
        <f>VLOOKUP(LEFT(Table6914[[#This Row],[Column1]],FIND("–",Table6914[[#This Row],[Column1]])-1),Lookups[],2,0)</f>
        <v>1 1/2</v>
      </c>
      <c r="Y378" s="16" t="str">
        <f>RIGHT(Table6914[[#This Row],[Column1]],LEN(Table6914[[#This Row],[Column1]])-FIND("–",Table6914[[#This Row],[Column1]]))</f>
        <v>14</v>
      </c>
      <c r="Z378" s="78">
        <f>VLOOKUP(LEFT(Table6914[[#This Row],[Column1]],FIND("–",Table6914[[#This Row],[Column1]])-1),Lookups[],4,0)</f>
        <v>1.5</v>
      </c>
      <c r="AA378" s="16" t="str">
        <f t="shared" si="87"/>
        <v>UNS</v>
      </c>
      <c r="AB378" s="16" t="str">
        <f t="shared" si="88"/>
        <v>2A</v>
      </c>
      <c r="AC378" s="16" t="str">
        <f>CONCATENATE(Table6914[[#This Row],[Fraction]],"-",Table6914[[#This Row],[Pitch]]," ",Table6914[[#This Row],[Series]]," ",Table6914[[#This Row],[ClassA]])</f>
        <v>1 1/2-14 UNS 2A</v>
      </c>
      <c r="AD378" s="16" t="str">
        <f>CONCATENATE(TEXT(Table6914[[#This Row],[Decimal]],".000"),"-",Table6914[[#This Row],[Pitch]]," ",Table6914[[#This Row],[Series]]," ",Table6914[[#This Row],[ClassA]])</f>
        <v>1.500-14 UNS 2A</v>
      </c>
      <c r="AE378" s="16">
        <f t="shared" si="89"/>
        <v>1.6999999999999999E-3</v>
      </c>
      <c r="AF378" s="16">
        <f t="shared" si="90"/>
        <v>1.4983</v>
      </c>
      <c r="AG378" s="16">
        <f t="shared" si="91"/>
        <v>1.488</v>
      </c>
      <c r="AH378" s="16" t="str">
        <f t="shared" si="92"/>
        <v>—</v>
      </c>
      <c r="AI378" s="16">
        <f t="shared" si="93"/>
        <v>1.4519</v>
      </c>
      <c r="AJ378" s="16">
        <f t="shared" si="94"/>
        <v>1.4463999999999999</v>
      </c>
      <c r="AK378" s="16">
        <f t="shared" si="95"/>
        <v>1.4133</v>
      </c>
      <c r="AL378" s="16" t="str">
        <f t="shared" si="96"/>
        <v>2B</v>
      </c>
      <c r="AM378" s="16">
        <f t="shared" si="97"/>
        <v>1.423</v>
      </c>
      <c r="AN378" s="16">
        <f t="shared" si="98"/>
        <v>1.4379999999999999</v>
      </c>
      <c r="AO378" s="16">
        <f t="shared" si="99"/>
        <v>1.4536</v>
      </c>
      <c r="AP378" s="16">
        <f t="shared" si="100"/>
        <v>1.4608000000000001</v>
      </c>
      <c r="AQ378" s="16">
        <f t="shared" si="101"/>
        <v>1.5</v>
      </c>
      <c r="AV378" s="17"/>
      <c r="AW378" s="77"/>
    </row>
    <row r="379" spans="3:49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02"/>
        <v>11⁄2–16</v>
      </c>
      <c r="U379" s="16" t="str">
        <f t="shared" si="102"/>
        <v>UN</v>
      </c>
      <c r="W379" s="16" t="str">
        <f t="shared" si="86"/>
        <v>11⁄2–16</v>
      </c>
      <c r="X379" s="16" t="str">
        <f>VLOOKUP(LEFT(Table6914[[#This Row],[Column1]],FIND("–",Table6914[[#This Row],[Column1]])-1),Lookups[],2,0)</f>
        <v>1 1/2</v>
      </c>
      <c r="Y379" s="16" t="str">
        <f>RIGHT(Table6914[[#This Row],[Column1]],LEN(Table6914[[#This Row],[Column1]])-FIND("–",Table6914[[#This Row],[Column1]]))</f>
        <v>16</v>
      </c>
      <c r="Z379" s="78">
        <f>VLOOKUP(LEFT(Table6914[[#This Row],[Column1]],FIND("–",Table6914[[#This Row],[Column1]])-1),Lookups[],4,0)</f>
        <v>1.5</v>
      </c>
      <c r="AA379" s="16" t="str">
        <f t="shared" si="87"/>
        <v>UN</v>
      </c>
      <c r="AB379" s="16" t="str">
        <f t="shared" si="88"/>
        <v>2A</v>
      </c>
      <c r="AC379" s="16" t="str">
        <f>CONCATENATE(Table6914[[#This Row],[Fraction]],"-",Table6914[[#This Row],[Pitch]]," ",Table6914[[#This Row],[Series]]," ",Table6914[[#This Row],[ClassA]])</f>
        <v>1 1/2-16 UN 2A</v>
      </c>
      <c r="AD379" s="16" t="str">
        <f>CONCATENATE(TEXT(Table6914[[#This Row],[Decimal]],".000"),"-",Table6914[[#This Row],[Pitch]]," ",Table6914[[#This Row],[Series]]," ",Table6914[[#This Row],[ClassA]])</f>
        <v>1.500-16 UN 2A</v>
      </c>
      <c r="AE379" s="16">
        <f t="shared" si="89"/>
        <v>1.6000000000000001E-3</v>
      </c>
      <c r="AF379" s="16">
        <f t="shared" si="90"/>
        <v>1.4984</v>
      </c>
      <c r="AG379" s="16">
        <f t="shared" si="91"/>
        <v>1.4890000000000001</v>
      </c>
      <c r="AH379" s="16" t="str">
        <f t="shared" si="92"/>
        <v>—</v>
      </c>
      <c r="AI379" s="16">
        <f t="shared" si="93"/>
        <v>1.4578</v>
      </c>
      <c r="AJ379" s="16">
        <f t="shared" si="94"/>
        <v>1.4525999999999999</v>
      </c>
      <c r="AK379" s="16">
        <f t="shared" si="95"/>
        <v>1.4238999999999999</v>
      </c>
      <c r="AL379" s="16" t="str">
        <f t="shared" si="96"/>
        <v>2B</v>
      </c>
      <c r="AM379" s="16">
        <f t="shared" si="97"/>
        <v>1.4319999999999999</v>
      </c>
      <c r="AN379" s="16">
        <f t="shared" si="98"/>
        <v>1.446</v>
      </c>
      <c r="AO379" s="16">
        <f t="shared" si="99"/>
        <v>1.4594</v>
      </c>
      <c r="AP379" s="16">
        <f t="shared" si="100"/>
        <v>1.4661999999999999</v>
      </c>
      <c r="AQ379" s="16">
        <f t="shared" si="101"/>
        <v>1.5</v>
      </c>
      <c r="AV379" s="17"/>
      <c r="AW379" s="77"/>
    </row>
    <row r="380" spans="3:49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02"/>
        <v>0</v>
      </c>
      <c r="U380" s="16">
        <f t="shared" si="102"/>
        <v>0</v>
      </c>
      <c r="W380" s="16" t="str">
        <f t="shared" si="86"/>
        <v>11⁄2–16</v>
      </c>
      <c r="X380" s="16" t="str">
        <f>VLOOKUP(LEFT(Table6914[[#This Row],[Column1]],FIND("–",Table6914[[#This Row],[Column1]])-1),Lookups[],2,0)</f>
        <v>1 1/2</v>
      </c>
      <c r="Y380" s="16" t="str">
        <f>RIGHT(Table6914[[#This Row],[Column1]],LEN(Table6914[[#This Row],[Column1]])-FIND("–",Table6914[[#This Row],[Column1]]))</f>
        <v>16</v>
      </c>
      <c r="Z380" s="78">
        <f>VLOOKUP(LEFT(Table6914[[#This Row],[Column1]],FIND("–",Table6914[[#This Row],[Column1]])-1),Lookups[],4,0)</f>
        <v>1.5</v>
      </c>
      <c r="AA380" s="16" t="str">
        <f t="shared" si="87"/>
        <v>UN</v>
      </c>
      <c r="AB380" s="16" t="str">
        <f t="shared" si="88"/>
        <v>3A</v>
      </c>
      <c r="AC380" s="16" t="str">
        <f>CONCATENATE(Table6914[[#This Row],[Fraction]],"-",Table6914[[#This Row],[Pitch]]," ",Table6914[[#This Row],[Series]]," ",Table6914[[#This Row],[ClassA]])</f>
        <v>1 1/2-16 UN 3A</v>
      </c>
      <c r="AD380" s="16" t="str">
        <f>CONCATENATE(TEXT(Table6914[[#This Row],[Decimal]],".000"),"-",Table6914[[#This Row],[Pitch]]," ",Table6914[[#This Row],[Series]]," ",Table6914[[#This Row],[ClassA]])</f>
        <v>1.500-16 UN 3A</v>
      </c>
      <c r="AE380" s="16">
        <f t="shared" si="89"/>
        <v>0</v>
      </c>
      <c r="AF380" s="16">
        <f t="shared" si="90"/>
        <v>1.5</v>
      </c>
      <c r="AG380" s="16">
        <f t="shared" si="91"/>
        <v>1.4905999999999999</v>
      </c>
      <c r="AH380" s="16" t="str">
        <f t="shared" si="92"/>
        <v>—</v>
      </c>
      <c r="AI380" s="16">
        <f t="shared" si="93"/>
        <v>1.4594</v>
      </c>
      <c r="AJ380" s="16">
        <f t="shared" si="94"/>
        <v>1.4555</v>
      </c>
      <c r="AK380" s="16">
        <f t="shared" si="95"/>
        <v>1.4255</v>
      </c>
      <c r="AL380" s="16" t="str">
        <f t="shared" si="96"/>
        <v>3B</v>
      </c>
      <c r="AM380" s="16">
        <f t="shared" si="97"/>
        <v>1.4319999999999999</v>
      </c>
      <c r="AN380" s="16">
        <f t="shared" si="98"/>
        <v>1.4408000000000001</v>
      </c>
      <c r="AO380" s="16">
        <f t="shared" si="99"/>
        <v>1.4594</v>
      </c>
      <c r="AP380" s="16">
        <f t="shared" si="100"/>
        <v>1.4644999999999999</v>
      </c>
      <c r="AQ380" s="16">
        <f t="shared" si="101"/>
        <v>1.5</v>
      </c>
      <c r="AV380" s="17"/>
      <c r="AW380" s="77"/>
    </row>
    <row r="381" spans="3:49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02"/>
        <v>11⁄2–18</v>
      </c>
      <c r="U381" s="16" t="str">
        <f t="shared" si="102"/>
        <v>UNEF</v>
      </c>
      <c r="W381" s="16" t="str">
        <f t="shared" si="86"/>
        <v>11⁄2–18</v>
      </c>
      <c r="X381" s="16" t="str">
        <f>VLOOKUP(LEFT(Table6914[[#This Row],[Column1]],FIND("–",Table6914[[#This Row],[Column1]])-1),Lookups[],2,0)</f>
        <v>1 1/2</v>
      </c>
      <c r="Y381" s="16" t="str">
        <f>RIGHT(Table6914[[#This Row],[Column1]],LEN(Table6914[[#This Row],[Column1]])-FIND("–",Table6914[[#This Row],[Column1]]))</f>
        <v>18</v>
      </c>
      <c r="Z381" s="78">
        <f>VLOOKUP(LEFT(Table6914[[#This Row],[Column1]],FIND("–",Table6914[[#This Row],[Column1]])-1),Lookups[],4,0)</f>
        <v>1.5</v>
      </c>
      <c r="AA381" s="16" t="str">
        <f t="shared" si="87"/>
        <v>UNEF</v>
      </c>
      <c r="AB381" s="16" t="str">
        <f t="shared" si="88"/>
        <v>2A</v>
      </c>
      <c r="AC381" s="16" t="str">
        <f>CONCATENATE(Table6914[[#This Row],[Fraction]],"-",Table6914[[#This Row],[Pitch]]," ",Table6914[[#This Row],[Series]]," ",Table6914[[#This Row],[ClassA]])</f>
        <v>1 1/2-18 UNEF 2A</v>
      </c>
      <c r="AD381" s="16" t="str">
        <f>CONCATENATE(TEXT(Table6914[[#This Row],[Decimal]],".000"),"-",Table6914[[#This Row],[Pitch]]," ",Table6914[[#This Row],[Series]]," ",Table6914[[#This Row],[ClassA]])</f>
        <v>1.500-18 UNEF 2A</v>
      </c>
      <c r="AE381" s="16">
        <f t="shared" si="89"/>
        <v>1.5E-3</v>
      </c>
      <c r="AF381" s="16">
        <f t="shared" si="90"/>
        <v>1.4984999999999999</v>
      </c>
      <c r="AG381" s="16">
        <f t="shared" si="91"/>
        <v>1.4898</v>
      </c>
      <c r="AH381" s="16" t="str">
        <f t="shared" si="92"/>
        <v>—</v>
      </c>
      <c r="AI381" s="16">
        <f t="shared" si="93"/>
        <v>1.4623999999999999</v>
      </c>
      <c r="AJ381" s="16">
        <f t="shared" si="94"/>
        <v>1.4574</v>
      </c>
      <c r="AK381" s="16">
        <f t="shared" si="95"/>
        <v>1.4323999999999999</v>
      </c>
      <c r="AL381" s="16" t="str">
        <f t="shared" si="96"/>
        <v>2B</v>
      </c>
      <c r="AM381" s="16">
        <f t="shared" si="97"/>
        <v>1.44</v>
      </c>
      <c r="AN381" s="16">
        <f t="shared" si="98"/>
        <v>1.452</v>
      </c>
      <c r="AO381" s="16">
        <f t="shared" si="99"/>
        <v>1.4639</v>
      </c>
      <c r="AP381" s="16">
        <f t="shared" si="100"/>
        <v>1.4703999999999999</v>
      </c>
      <c r="AQ381" s="16">
        <f t="shared" si="101"/>
        <v>1.5</v>
      </c>
      <c r="AV381" s="17"/>
      <c r="AW381" s="77"/>
    </row>
    <row r="382" spans="3:49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02"/>
        <v>0</v>
      </c>
      <c r="U382" s="16">
        <f t="shared" si="102"/>
        <v>0</v>
      </c>
      <c r="W382" s="16" t="str">
        <f t="shared" si="86"/>
        <v>11⁄2–18</v>
      </c>
      <c r="X382" s="16" t="str">
        <f>VLOOKUP(LEFT(Table6914[[#This Row],[Column1]],FIND("–",Table6914[[#This Row],[Column1]])-1),Lookups[],2,0)</f>
        <v>1 1/2</v>
      </c>
      <c r="Y382" s="16" t="str">
        <f>RIGHT(Table6914[[#This Row],[Column1]],LEN(Table6914[[#This Row],[Column1]])-FIND("–",Table6914[[#This Row],[Column1]]))</f>
        <v>18</v>
      </c>
      <c r="Z382" s="78">
        <f>VLOOKUP(LEFT(Table6914[[#This Row],[Column1]],FIND("–",Table6914[[#This Row],[Column1]])-1),Lookups[],4,0)</f>
        <v>1.5</v>
      </c>
      <c r="AA382" s="16" t="str">
        <f t="shared" si="87"/>
        <v>UNEF</v>
      </c>
      <c r="AB382" s="16" t="str">
        <f t="shared" si="88"/>
        <v>3A</v>
      </c>
      <c r="AC382" s="16" t="str">
        <f>CONCATENATE(Table6914[[#This Row],[Fraction]],"-",Table6914[[#This Row],[Pitch]]," ",Table6914[[#This Row],[Series]]," ",Table6914[[#This Row],[ClassA]])</f>
        <v>1 1/2-18 UNEF 3A</v>
      </c>
      <c r="AD382" s="16" t="str">
        <f>CONCATENATE(TEXT(Table6914[[#This Row],[Decimal]],".000"),"-",Table6914[[#This Row],[Pitch]]," ",Table6914[[#This Row],[Series]]," ",Table6914[[#This Row],[ClassA]])</f>
        <v>1.500-18 UNEF 3A</v>
      </c>
      <c r="AE382" s="16">
        <f t="shared" si="89"/>
        <v>0</v>
      </c>
      <c r="AF382" s="16">
        <f t="shared" si="90"/>
        <v>1.5</v>
      </c>
      <c r="AG382" s="16">
        <f t="shared" si="91"/>
        <v>1.4913000000000001</v>
      </c>
      <c r="AH382" s="16" t="str">
        <f t="shared" si="92"/>
        <v>—</v>
      </c>
      <c r="AI382" s="16">
        <f t="shared" si="93"/>
        <v>1.4639</v>
      </c>
      <c r="AJ382" s="16">
        <f t="shared" si="94"/>
        <v>1.4601999999999999</v>
      </c>
      <c r="AK382" s="16">
        <f t="shared" si="95"/>
        <v>1.4339</v>
      </c>
      <c r="AL382" s="16" t="str">
        <f t="shared" si="96"/>
        <v>3B</v>
      </c>
      <c r="AM382" s="16">
        <f t="shared" si="97"/>
        <v>1.44</v>
      </c>
      <c r="AN382" s="16">
        <f t="shared" si="98"/>
        <v>1.448</v>
      </c>
      <c r="AO382" s="16">
        <f t="shared" si="99"/>
        <v>1.4639</v>
      </c>
      <c r="AP382" s="16">
        <f t="shared" si="100"/>
        <v>1.4686999999999999</v>
      </c>
      <c r="AQ382" s="16">
        <f t="shared" si="101"/>
        <v>1.5</v>
      </c>
      <c r="AV382" s="17"/>
      <c r="AW382" s="77"/>
    </row>
    <row r="383" spans="3:49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02"/>
        <v>11⁄2–20</v>
      </c>
      <c r="U383" s="16" t="str">
        <f t="shared" si="102"/>
        <v>UN</v>
      </c>
      <c r="W383" s="16" t="str">
        <f t="shared" si="86"/>
        <v>11⁄2–20</v>
      </c>
      <c r="X383" s="16" t="str">
        <f>VLOOKUP(LEFT(Table6914[[#This Row],[Column1]],FIND("–",Table6914[[#This Row],[Column1]])-1),Lookups[],2,0)</f>
        <v>1 1/2</v>
      </c>
      <c r="Y383" s="16" t="str">
        <f>RIGHT(Table6914[[#This Row],[Column1]],LEN(Table6914[[#This Row],[Column1]])-FIND("–",Table6914[[#This Row],[Column1]]))</f>
        <v>20</v>
      </c>
      <c r="Z383" s="78">
        <f>VLOOKUP(LEFT(Table6914[[#This Row],[Column1]],FIND("–",Table6914[[#This Row],[Column1]])-1),Lookups[],4,0)</f>
        <v>1.5</v>
      </c>
      <c r="AA383" s="16" t="str">
        <f t="shared" si="87"/>
        <v>UN</v>
      </c>
      <c r="AB383" s="16" t="str">
        <f t="shared" si="88"/>
        <v>2A</v>
      </c>
      <c r="AC383" s="16" t="str">
        <f>CONCATENATE(Table6914[[#This Row],[Fraction]],"-",Table6914[[#This Row],[Pitch]]," ",Table6914[[#This Row],[Series]]," ",Table6914[[#This Row],[ClassA]])</f>
        <v>1 1/2-20 UN 2A</v>
      </c>
      <c r="AD383" s="16" t="str">
        <f>CONCATENATE(TEXT(Table6914[[#This Row],[Decimal]],".000"),"-",Table6914[[#This Row],[Pitch]]," ",Table6914[[#This Row],[Series]]," ",Table6914[[#This Row],[ClassA]])</f>
        <v>1.500-20 UN 2A</v>
      </c>
      <c r="AE383" s="16">
        <f t="shared" si="89"/>
        <v>1.4E-3</v>
      </c>
      <c r="AF383" s="16">
        <f t="shared" si="90"/>
        <v>1.4985999999999999</v>
      </c>
      <c r="AG383" s="16">
        <f t="shared" si="91"/>
        <v>1.4904999999999999</v>
      </c>
      <c r="AH383" s="16" t="str">
        <f t="shared" si="92"/>
        <v>—</v>
      </c>
      <c r="AI383" s="16">
        <f t="shared" si="93"/>
        <v>1.4661</v>
      </c>
      <c r="AJ383" s="16">
        <f t="shared" si="94"/>
        <v>1.4613</v>
      </c>
      <c r="AK383" s="16">
        <f t="shared" si="95"/>
        <v>1.4391</v>
      </c>
      <c r="AL383" s="16" t="str">
        <f t="shared" si="96"/>
        <v>2B</v>
      </c>
      <c r="AM383" s="16">
        <f t="shared" si="97"/>
        <v>1.446</v>
      </c>
      <c r="AN383" s="16">
        <f t="shared" si="98"/>
        <v>1.4570000000000001</v>
      </c>
      <c r="AO383" s="16">
        <f t="shared" si="99"/>
        <v>1.4675</v>
      </c>
      <c r="AP383" s="16">
        <f t="shared" si="100"/>
        <v>1.4737</v>
      </c>
      <c r="AQ383" s="16">
        <f t="shared" si="101"/>
        <v>1.5</v>
      </c>
      <c r="AV383" s="17"/>
      <c r="AW383" s="77"/>
    </row>
    <row r="384" spans="3:49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02"/>
        <v>0</v>
      </c>
      <c r="U384" s="16">
        <f t="shared" si="102"/>
        <v>0</v>
      </c>
      <c r="W384" s="16" t="str">
        <f t="shared" si="86"/>
        <v>11⁄2–20</v>
      </c>
      <c r="X384" s="16" t="str">
        <f>VLOOKUP(LEFT(Table6914[[#This Row],[Column1]],FIND("–",Table6914[[#This Row],[Column1]])-1),Lookups[],2,0)</f>
        <v>1 1/2</v>
      </c>
      <c r="Y384" s="16" t="str">
        <f>RIGHT(Table6914[[#This Row],[Column1]],LEN(Table6914[[#This Row],[Column1]])-FIND("–",Table6914[[#This Row],[Column1]]))</f>
        <v>20</v>
      </c>
      <c r="Z384" s="78">
        <f>VLOOKUP(LEFT(Table6914[[#This Row],[Column1]],FIND("–",Table6914[[#This Row],[Column1]])-1),Lookups[],4,0)</f>
        <v>1.5</v>
      </c>
      <c r="AA384" s="16" t="str">
        <f t="shared" si="87"/>
        <v>UN</v>
      </c>
      <c r="AB384" s="16" t="str">
        <f t="shared" si="88"/>
        <v>3A</v>
      </c>
      <c r="AC384" s="16" t="str">
        <f>CONCATENATE(Table6914[[#This Row],[Fraction]],"-",Table6914[[#This Row],[Pitch]]," ",Table6914[[#This Row],[Series]]," ",Table6914[[#This Row],[ClassA]])</f>
        <v>1 1/2-20 UN 3A</v>
      </c>
      <c r="AD384" s="16" t="str">
        <f>CONCATENATE(TEXT(Table6914[[#This Row],[Decimal]],".000"),"-",Table6914[[#This Row],[Pitch]]," ",Table6914[[#This Row],[Series]]," ",Table6914[[#This Row],[ClassA]])</f>
        <v>1.500-20 UN 3A</v>
      </c>
      <c r="AE384" s="16">
        <f t="shared" si="89"/>
        <v>0</v>
      </c>
      <c r="AF384" s="16">
        <f t="shared" si="90"/>
        <v>1.5</v>
      </c>
      <c r="AG384" s="16">
        <f t="shared" si="91"/>
        <v>1.4919</v>
      </c>
      <c r="AH384" s="16" t="str">
        <f t="shared" si="92"/>
        <v>—</v>
      </c>
      <c r="AI384" s="16">
        <f t="shared" si="93"/>
        <v>1.4675</v>
      </c>
      <c r="AJ384" s="16">
        <f t="shared" si="94"/>
        <v>1.4639</v>
      </c>
      <c r="AK384" s="16">
        <f t="shared" si="95"/>
        <v>1.4404999999999999</v>
      </c>
      <c r="AL384" s="16" t="str">
        <f t="shared" si="96"/>
        <v>3B</v>
      </c>
      <c r="AM384" s="16">
        <f t="shared" si="97"/>
        <v>1.446</v>
      </c>
      <c r="AN384" s="16">
        <f t="shared" si="98"/>
        <v>1.4537</v>
      </c>
      <c r="AO384" s="16">
        <f t="shared" si="99"/>
        <v>1.4675</v>
      </c>
      <c r="AP384" s="16">
        <f t="shared" si="100"/>
        <v>1.4721</v>
      </c>
      <c r="AQ384" s="16">
        <f t="shared" si="101"/>
        <v>1.5</v>
      </c>
      <c r="AV384" s="17"/>
      <c r="AW384" s="77"/>
    </row>
    <row r="385" spans="3:49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02"/>
        <v>11⁄2–24</v>
      </c>
      <c r="U385" s="16" t="str">
        <f t="shared" si="102"/>
        <v>UNS</v>
      </c>
      <c r="W385" s="16" t="str">
        <f t="shared" si="86"/>
        <v>11⁄2–24</v>
      </c>
      <c r="X385" s="16" t="str">
        <f>VLOOKUP(LEFT(Table6914[[#This Row],[Column1]],FIND("–",Table6914[[#This Row],[Column1]])-1),Lookups[],2,0)</f>
        <v>1 1/2</v>
      </c>
      <c r="Y385" s="16" t="str">
        <f>RIGHT(Table6914[[#This Row],[Column1]],LEN(Table6914[[#This Row],[Column1]])-FIND("–",Table6914[[#This Row],[Column1]]))</f>
        <v>24</v>
      </c>
      <c r="Z385" s="78">
        <f>VLOOKUP(LEFT(Table6914[[#This Row],[Column1]],FIND("–",Table6914[[#This Row],[Column1]])-1),Lookups[],4,0)</f>
        <v>1.5</v>
      </c>
      <c r="AA385" s="16" t="str">
        <f t="shared" si="87"/>
        <v>UNS</v>
      </c>
      <c r="AB385" s="16" t="str">
        <f t="shared" si="88"/>
        <v>2A</v>
      </c>
      <c r="AC385" s="16" t="str">
        <f>CONCATENATE(Table6914[[#This Row],[Fraction]],"-",Table6914[[#This Row],[Pitch]]," ",Table6914[[#This Row],[Series]]," ",Table6914[[#This Row],[ClassA]])</f>
        <v>1 1/2-24 UNS 2A</v>
      </c>
      <c r="AD385" s="16" t="str">
        <f>CONCATENATE(TEXT(Table6914[[#This Row],[Decimal]],".000"),"-",Table6914[[#This Row],[Pitch]]," ",Table6914[[#This Row],[Series]]," ",Table6914[[#This Row],[ClassA]])</f>
        <v>1.500-24 UNS 2A</v>
      </c>
      <c r="AE385" s="16">
        <f t="shared" si="89"/>
        <v>1.2999999999999999E-3</v>
      </c>
      <c r="AF385" s="16">
        <f t="shared" si="90"/>
        <v>1.4986999999999999</v>
      </c>
      <c r="AG385" s="16">
        <f t="shared" si="91"/>
        <v>1.4915</v>
      </c>
      <c r="AH385" s="16" t="str">
        <f t="shared" si="92"/>
        <v>—</v>
      </c>
      <c r="AI385" s="16">
        <f t="shared" si="93"/>
        <v>1.4716</v>
      </c>
      <c r="AJ385" s="16">
        <f t="shared" si="94"/>
        <v>1.4672000000000001</v>
      </c>
      <c r="AK385" s="16">
        <f t="shared" si="95"/>
        <v>1.4491000000000001</v>
      </c>
      <c r="AL385" s="16" t="str">
        <f t="shared" si="96"/>
        <v>2B</v>
      </c>
      <c r="AM385" s="16">
        <f t="shared" si="97"/>
        <v>1.4550000000000001</v>
      </c>
      <c r="AN385" s="16">
        <f t="shared" si="98"/>
        <v>1.4650000000000001</v>
      </c>
      <c r="AO385" s="16">
        <f t="shared" si="99"/>
        <v>1.4729000000000001</v>
      </c>
      <c r="AP385" s="16">
        <f t="shared" si="100"/>
        <v>1.4786999999999999</v>
      </c>
      <c r="AQ385" s="16">
        <f t="shared" si="101"/>
        <v>1.5</v>
      </c>
      <c r="AV385" s="17"/>
      <c r="AW385" s="77"/>
    </row>
    <row r="386" spans="3:49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02"/>
        <v>11⁄2–28</v>
      </c>
      <c r="U386" s="16" t="str">
        <f t="shared" si="102"/>
        <v>UN</v>
      </c>
      <c r="W386" s="16" t="str">
        <f t="shared" si="86"/>
        <v>11⁄2–28</v>
      </c>
      <c r="X386" s="16" t="str">
        <f>VLOOKUP(LEFT(Table6914[[#This Row],[Column1]],FIND("–",Table6914[[#This Row],[Column1]])-1),Lookups[],2,0)</f>
        <v>1 1/2</v>
      </c>
      <c r="Y386" s="16" t="str">
        <f>RIGHT(Table6914[[#This Row],[Column1]],LEN(Table6914[[#This Row],[Column1]])-FIND("–",Table6914[[#This Row],[Column1]]))</f>
        <v>28</v>
      </c>
      <c r="Z386" s="78">
        <f>VLOOKUP(LEFT(Table6914[[#This Row],[Column1]],FIND("–",Table6914[[#This Row],[Column1]])-1),Lookups[],4,0)</f>
        <v>1.5</v>
      </c>
      <c r="AA386" s="16" t="str">
        <f t="shared" si="87"/>
        <v>UN</v>
      </c>
      <c r="AB386" s="16" t="str">
        <f t="shared" si="88"/>
        <v>2A</v>
      </c>
      <c r="AC386" s="16" t="str">
        <f>CONCATENATE(Table6914[[#This Row],[Fraction]],"-",Table6914[[#This Row],[Pitch]]," ",Table6914[[#This Row],[Series]]," ",Table6914[[#This Row],[ClassA]])</f>
        <v>1 1/2-28 UN 2A</v>
      </c>
      <c r="AD386" s="16" t="str">
        <f>CONCATENATE(TEXT(Table6914[[#This Row],[Decimal]],".000"),"-",Table6914[[#This Row],[Pitch]]," ",Table6914[[#This Row],[Series]]," ",Table6914[[#This Row],[ClassA]])</f>
        <v>1.500-28 UN 2A</v>
      </c>
      <c r="AE386" s="16">
        <f t="shared" si="89"/>
        <v>1.2999999999999999E-3</v>
      </c>
      <c r="AF386" s="16">
        <f t="shared" si="90"/>
        <v>1.4986999999999999</v>
      </c>
      <c r="AG386" s="16">
        <f t="shared" si="91"/>
        <v>1.4922</v>
      </c>
      <c r="AH386" s="16" t="str">
        <f t="shared" si="92"/>
        <v>—</v>
      </c>
      <c r="AI386" s="16">
        <f t="shared" si="93"/>
        <v>1.4755</v>
      </c>
      <c r="AJ386" s="16">
        <f t="shared" si="94"/>
        <v>1.4713000000000001</v>
      </c>
      <c r="AK386" s="16">
        <f t="shared" si="95"/>
        <v>1.4560999999999999</v>
      </c>
      <c r="AL386" s="16" t="str">
        <f t="shared" si="96"/>
        <v>2B</v>
      </c>
      <c r="AM386" s="16">
        <f t="shared" si="97"/>
        <v>1.4610000000000001</v>
      </c>
      <c r="AN386" s="16">
        <f t="shared" si="98"/>
        <v>1.47</v>
      </c>
      <c r="AO386" s="16">
        <f t="shared" si="99"/>
        <v>1.4767999999999999</v>
      </c>
      <c r="AP386" s="16">
        <f t="shared" si="100"/>
        <v>1.4823</v>
      </c>
      <c r="AQ386" s="16">
        <f t="shared" si="101"/>
        <v>1.5</v>
      </c>
      <c r="AV386" s="17"/>
      <c r="AW386" s="77"/>
    </row>
    <row r="387" spans="3:49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02"/>
        <v>0</v>
      </c>
      <c r="U387" s="16">
        <f t="shared" si="102"/>
        <v>0</v>
      </c>
      <c r="W387" s="16" t="str">
        <f t="shared" si="86"/>
        <v>11⁄2–28</v>
      </c>
      <c r="X387" s="16" t="str">
        <f>VLOOKUP(LEFT(Table6914[[#This Row],[Column1]],FIND("–",Table6914[[#This Row],[Column1]])-1),Lookups[],2,0)</f>
        <v>1 1/2</v>
      </c>
      <c r="Y387" s="16" t="str">
        <f>RIGHT(Table6914[[#This Row],[Column1]],LEN(Table6914[[#This Row],[Column1]])-FIND("–",Table6914[[#This Row],[Column1]]))</f>
        <v>28</v>
      </c>
      <c r="Z387" s="78">
        <f>VLOOKUP(LEFT(Table6914[[#This Row],[Column1]],FIND("–",Table6914[[#This Row],[Column1]])-1),Lookups[],4,0)</f>
        <v>1.5</v>
      </c>
      <c r="AA387" s="16" t="str">
        <f t="shared" si="87"/>
        <v>UN</v>
      </c>
      <c r="AB387" s="16" t="str">
        <f t="shared" si="88"/>
        <v>3A</v>
      </c>
      <c r="AC387" s="16" t="str">
        <f>CONCATENATE(Table6914[[#This Row],[Fraction]],"-",Table6914[[#This Row],[Pitch]]," ",Table6914[[#This Row],[Series]]," ",Table6914[[#This Row],[ClassA]])</f>
        <v>1 1/2-28 UN 3A</v>
      </c>
      <c r="AD387" s="16" t="str">
        <f>CONCATENATE(TEXT(Table6914[[#This Row],[Decimal]],".000"),"-",Table6914[[#This Row],[Pitch]]," ",Table6914[[#This Row],[Series]]," ",Table6914[[#This Row],[ClassA]])</f>
        <v>1.500-28 UN 3A</v>
      </c>
      <c r="AE387" s="16">
        <f t="shared" si="89"/>
        <v>0</v>
      </c>
      <c r="AF387" s="16">
        <f t="shared" si="90"/>
        <v>1.5</v>
      </c>
      <c r="AG387" s="16">
        <f t="shared" si="91"/>
        <v>1.4935</v>
      </c>
      <c r="AH387" s="16" t="str">
        <f t="shared" si="92"/>
        <v>—</v>
      </c>
      <c r="AI387" s="16">
        <f t="shared" si="93"/>
        <v>1.4767999999999999</v>
      </c>
      <c r="AJ387" s="16">
        <f t="shared" si="94"/>
        <v>1.4737</v>
      </c>
      <c r="AK387" s="16">
        <f t="shared" si="95"/>
        <v>1.4574</v>
      </c>
      <c r="AL387" s="16" t="str">
        <f t="shared" si="96"/>
        <v>3B</v>
      </c>
      <c r="AM387" s="16">
        <f t="shared" si="97"/>
        <v>1.4610000000000001</v>
      </c>
      <c r="AN387" s="16">
        <f t="shared" si="98"/>
        <v>1.4676</v>
      </c>
      <c r="AO387" s="16">
        <f t="shared" si="99"/>
        <v>1.4767999999999999</v>
      </c>
      <c r="AP387" s="16">
        <f t="shared" si="100"/>
        <v>1.4809000000000001</v>
      </c>
      <c r="AQ387" s="16">
        <f t="shared" si="101"/>
        <v>1.5</v>
      </c>
      <c r="AV387" s="17"/>
      <c r="AW387" s="77"/>
    </row>
    <row r="388" spans="3:49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02"/>
        <v>19⁄16–6</v>
      </c>
      <c r="U388" s="16" t="str">
        <f t="shared" si="102"/>
        <v>UN</v>
      </c>
      <c r="W388" s="16" t="str">
        <f t="shared" ref="W388:W451" si="103">IF(T388=0,IF(T387=0,T386,T387),T388)</f>
        <v>19⁄16–6</v>
      </c>
      <c r="X388" s="16" t="str">
        <f>VLOOKUP(LEFT(Table6914[[#This Row],[Column1]],FIND("–",Table6914[[#This Row],[Column1]])-1),Lookups[],2,0)</f>
        <v>1 9/16</v>
      </c>
      <c r="Y388" s="16" t="str">
        <f>RIGHT(Table6914[[#This Row],[Column1]],LEN(Table6914[[#This Row],[Column1]])-FIND("–",Table6914[[#This Row],[Column1]]))</f>
        <v>6</v>
      </c>
      <c r="Z388" s="78">
        <f>VLOOKUP(LEFT(Table6914[[#This Row],[Column1]],FIND("–",Table6914[[#This Row],[Column1]])-1),Lookups[],4,0)</f>
        <v>1.5625</v>
      </c>
      <c r="AA388" s="16" t="str">
        <f t="shared" ref="AA388:AA451" si="104">IF(U388=0,IF(U387=0,U386,U387),U388)</f>
        <v>UN</v>
      </c>
      <c r="AB388" s="16" t="str">
        <f t="shared" ref="AB388:AB451" si="105">IF(OR($C388="1A",$C388="2A",$C388="3A"),C388,E388)</f>
        <v>2A</v>
      </c>
      <c r="AC388" s="16" t="str">
        <f>CONCATENATE(Table6914[[#This Row],[Fraction]],"-",Table6914[[#This Row],[Pitch]]," ",Table6914[[#This Row],[Series]]," ",Table6914[[#This Row],[ClassA]])</f>
        <v>1 9/16-6 UN 2A</v>
      </c>
      <c r="AD388" s="16" t="str">
        <f>CONCATENATE(TEXT(Table6914[[#This Row],[Decimal]],".000"),"-",Table6914[[#This Row],[Pitch]]," ",Table6914[[#This Row],[Series]]," ",Table6914[[#This Row],[ClassA]])</f>
        <v>1.563-6 UN 2A</v>
      </c>
      <c r="AE388" s="16">
        <f t="shared" ref="AE388:AE451" si="106">IF(OR($C388="1A",$C388="2A",$C388="3A"),D388,F388)</f>
        <v>2.3999999999999998E-3</v>
      </c>
      <c r="AF388" s="16">
        <f t="shared" ref="AF388:AF451" si="107">IF(OR($C388="1A",$C388="2A",$C388="3A"),E388,G388)</f>
        <v>1.5601</v>
      </c>
      <c r="AG388" s="16">
        <f t="shared" ref="AG388:AG451" si="108">IF(OR($C388="1A",$C388="2A",$C388="3A"),F388,H388)</f>
        <v>1.5419</v>
      </c>
      <c r="AH388" s="16" t="str">
        <f t="shared" ref="AH388:AH451" si="109">IF(OR($C388="1A",$C388="2A",$C388="3A"),G388,I388)</f>
        <v>—</v>
      </c>
      <c r="AI388" s="16">
        <f t="shared" ref="AI388:AI451" si="110">IF(OR($C388="1A",$C388="2A",$C388="3A"),H388,J388)</f>
        <v>1.4518</v>
      </c>
      <c r="AJ388" s="16">
        <f t="shared" ref="AJ388:AJ451" si="111">IF(OR($C388="1A",$C388="2A",$C388="3A"),I388,K388)</f>
        <v>1.4436</v>
      </c>
      <c r="AK388" s="16">
        <f t="shared" ref="AK388:AK451" si="112">IF(OR($C388="1A",$C388="2A",$C388="3A"),J388,L388)</f>
        <v>1.3616999999999999</v>
      </c>
      <c r="AL388" s="16" t="str">
        <f t="shared" ref="AL388:AL451" si="113">IF(OR($C388="1A",$C388="2A",$C388="3A"),K388,M388)</f>
        <v>2B</v>
      </c>
      <c r="AM388" s="16">
        <f t="shared" ref="AM388:AM451" si="114">IF(OR($C388="1A",$C388="2A",$C388="3A"),L388,N388)</f>
        <v>1.3819999999999999</v>
      </c>
      <c r="AN388" s="16">
        <f t="shared" ref="AN388:AN451" si="115">IF(OR($C388="1A",$C388="2A",$C388="3A"),M388,O388)</f>
        <v>1.413</v>
      </c>
      <c r="AO388" s="16">
        <f t="shared" ref="AO388:AO451" si="116">IF(OR($C388="1A",$C388="2A",$C388="3A"),N388,P388)</f>
        <v>1.4541999999999999</v>
      </c>
      <c r="AP388" s="16">
        <f t="shared" ref="AP388:AP451" si="117">IF(OR($C388="1A",$C388="2A",$C388="3A"),O388,Q388)</f>
        <v>1.4648000000000001</v>
      </c>
      <c r="AQ388" s="16">
        <f t="shared" ref="AQ388:AQ451" si="118">IF(OR($C388="1A",$C388="2A",$C388="3A"),P388,R388)</f>
        <v>1.5625</v>
      </c>
      <c r="AV388" s="17"/>
      <c r="AW388" s="77"/>
    </row>
    <row r="389" spans="3:49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ref="T389:U452" si="119">IF(OR($C389="1A",$C389="2A",$C389="3A"),A389,C389)</f>
        <v>0</v>
      </c>
      <c r="U389" s="16">
        <f t="shared" si="119"/>
        <v>0</v>
      </c>
      <c r="W389" s="16" t="str">
        <f t="shared" si="103"/>
        <v>19⁄16–6</v>
      </c>
      <c r="X389" s="16" t="str">
        <f>VLOOKUP(LEFT(Table6914[[#This Row],[Column1]],FIND("–",Table6914[[#This Row],[Column1]])-1),Lookups[],2,0)</f>
        <v>1 9/16</v>
      </c>
      <c r="Y389" s="16" t="str">
        <f>RIGHT(Table6914[[#This Row],[Column1]],LEN(Table6914[[#This Row],[Column1]])-FIND("–",Table6914[[#This Row],[Column1]]))</f>
        <v>6</v>
      </c>
      <c r="Z389" s="78">
        <f>VLOOKUP(LEFT(Table6914[[#This Row],[Column1]],FIND("–",Table6914[[#This Row],[Column1]])-1),Lookups[],4,0)</f>
        <v>1.5625</v>
      </c>
      <c r="AA389" s="16" t="str">
        <f t="shared" si="104"/>
        <v>UN</v>
      </c>
      <c r="AB389" s="16" t="str">
        <f t="shared" si="105"/>
        <v>3A</v>
      </c>
      <c r="AC389" s="16" t="str">
        <f>CONCATENATE(Table6914[[#This Row],[Fraction]],"-",Table6914[[#This Row],[Pitch]]," ",Table6914[[#This Row],[Series]]," ",Table6914[[#This Row],[ClassA]])</f>
        <v>1 9/16-6 UN 3A</v>
      </c>
      <c r="AD389" s="16" t="str">
        <f>CONCATENATE(TEXT(Table6914[[#This Row],[Decimal]],".000"),"-",Table6914[[#This Row],[Pitch]]," ",Table6914[[#This Row],[Series]]," ",Table6914[[#This Row],[ClassA]])</f>
        <v>1.563-6 UN 3A</v>
      </c>
      <c r="AE389" s="16">
        <f t="shared" si="106"/>
        <v>0</v>
      </c>
      <c r="AF389" s="16">
        <f t="shared" si="107"/>
        <v>1.5625</v>
      </c>
      <c r="AG389" s="16">
        <f t="shared" si="108"/>
        <v>1.5443</v>
      </c>
      <c r="AH389" s="16" t="str">
        <f t="shared" si="109"/>
        <v>—</v>
      </c>
      <c r="AI389" s="16">
        <f t="shared" si="110"/>
        <v>1.4541999999999999</v>
      </c>
      <c r="AJ389" s="16">
        <f t="shared" si="111"/>
        <v>1.4480999999999999</v>
      </c>
      <c r="AK389" s="16">
        <f t="shared" si="112"/>
        <v>1.3641000000000001</v>
      </c>
      <c r="AL389" s="16" t="str">
        <f t="shared" si="113"/>
        <v>3B</v>
      </c>
      <c r="AM389" s="16">
        <f t="shared" si="114"/>
        <v>1.3819999999999999</v>
      </c>
      <c r="AN389" s="16">
        <f t="shared" si="115"/>
        <v>1.4020999999999999</v>
      </c>
      <c r="AO389" s="16">
        <f t="shared" si="116"/>
        <v>1.4541999999999999</v>
      </c>
      <c r="AP389" s="16">
        <f t="shared" si="117"/>
        <v>1.4621999999999999</v>
      </c>
      <c r="AQ389" s="16">
        <f t="shared" si="118"/>
        <v>1.5625</v>
      </c>
      <c r="AV389" s="17"/>
      <c r="AW389" s="77"/>
    </row>
    <row r="390" spans="3:49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19"/>
        <v>19⁄16–8</v>
      </c>
      <c r="U390" s="16" t="str">
        <f t="shared" si="119"/>
        <v>UN</v>
      </c>
      <c r="W390" s="16" t="str">
        <f t="shared" si="103"/>
        <v>19⁄16–8</v>
      </c>
      <c r="X390" s="16" t="str">
        <f>VLOOKUP(LEFT(Table6914[[#This Row],[Column1]],FIND("–",Table6914[[#This Row],[Column1]])-1),Lookups[],2,0)</f>
        <v>1 9/16</v>
      </c>
      <c r="Y390" s="16" t="str">
        <f>RIGHT(Table6914[[#This Row],[Column1]],LEN(Table6914[[#This Row],[Column1]])-FIND("–",Table6914[[#This Row],[Column1]]))</f>
        <v>8</v>
      </c>
      <c r="Z390" s="78">
        <f>VLOOKUP(LEFT(Table6914[[#This Row],[Column1]],FIND("–",Table6914[[#This Row],[Column1]])-1),Lookups[],4,0)</f>
        <v>1.5625</v>
      </c>
      <c r="AA390" s="16" t="str">
        <f t="shared" si="104"/>
        <v>UN</v>
      </c>
      <c r="AB390" s="16" t="str">
        <f t="shared" si="105"/>
        <v>2A</v>
      </c>
      <c r="AC390" s="16" t="str">
        <f>CONCATENATE(Table6914[[#This Row],[Fraction]],"-",Table6914[[#This Row],[Pitch]]," ",Table6914[[#This Row],[Series]]," ",Table6914[[#This Row],[ClassA]])</f>
        <v>1 9/16-8 UN 2A</v>
      </c>
      <c r="AD390" s="16" t="str">
        <f>CONCATENATE(TEXT(Table6914[[#This Row],[Decimal]],".000"),"-",Table6914[[#This Row],[Pitch]]," ",Table6914[[#This Row],[Series]]," ",Table6914[[#This Row],[ClassA]])</f>
        <v>1.563-8 UN 2A</v>
      </c>
      <c r="AE390" s="16">
        <f t="shared" si="106"/>
        <v>2.2000000000000001E-3</v>
      </c>
      <c r="AF390" s="16">
        <f t="shared" si="107"/>
        <v>1.5603</v>
      </c>
      <c r="AG390" s="16">
        <f t="shared" si="108"/>
        <v>1.5452999999999999</v>
      </c>
      <c r="AH390" s="16" t="str">
        <f t="shared" si="109"/>
        <v>—</v>
      </c>
      <c r="AI390" s="16">
        <f t="shared" si="110"/>
        <v>1.4791000000000001</v>
      </c>
      <c r="AJ390" s="16">
        <f t="shared" si="111"/>
        <v>1.4717</v>
      </c>
      <c r="AK390" s="16">
        <f t="shared" si="112"/>
        <v>1.4115</v>
      </c>
      <c r="AL390" s="16" t="str">
        <f t="shared" si="113"/>
        <v>2B</v>
      </c>
      <c r="AM390" s="16">
        <f t="shared" si="114"/>
        <v>1.427</v>
      </c>
      <c r="AN390" s="16">
        <f t="shared" si="115"/>
        <v>1.452</v>
      </c>
      <c r="AO390" s="16">
        <f t="shared" si="116"/>
        <v>1.4813000000000001</v>
      </c>
      <c r="AP390" s="16">
        <f t="shared" si="117"/>
        <v>1.4908999999999999</v>
      </c>
      <c r="AQ390" s="16">
        <f t="shared" si="118"/>
        <v>1.5625</v>
      </c>
      <c r="AV390" s="17"/>
      <c r="AW390" s="77"/>
    </row>
    <row r="391" spans="3:49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19"/>
        <v>0</v>
      </c>
      <c r="U391" s="16">
        <f t="shared" si="119"/>
        <v>0</v>
      </c>
      <c r="W391" s="16" t="str">
        <f t="shared" si="103"/>
        <v>19⁄16–8</v>
      </c>
      <c r="X391" s="16" t="str">
        <f>VLOOKUP(LEFT(Table6914[[#This Row],[Column1]],FIND("–",Table6914[[#This Row],[Column1]])-1),Lookups[],2,0)</f>
        <v>1 9/16</v>
      </c>
      <c r="Y391" s="16" t="str">
        <f>RIGHT(Table6914[[#This Row],[Column1]],LEN(Table6914[[#This Row],[Column1]])-FIND("–",Table6914[[#This Row],[Column1]]))</f>
        <v>8</v>
      </c>
      <c r="Z391" s="78">
        <f>VLOOKUP(LEFT(Table6914[[#This Row],[Column1]],FIND("–",Table6914[[#This Row],[Column1]])-1),Lookups[],4,0)</f>
        <v>1.5625</v>
      </c>
      <c r="AA391" s="16" t="str">
        <f t="shared" si="104"/>
        <v>UN</v>
      </c>
      <c r="AB391" s="16" t="str">
        <f t="shared" si="105"/>
        <v>3A</v>
      </c>
      <c r="AC391" s="16" t="str">
        <f>CONCATENATE(Table6914[[#This Row],[Fraction]],"-",Table6914[[#This Row],[Pitch]]," ",Table6914[[#This Row],[Series]]," ",Table6914[[#This Row],[ClassA]])</f>
        <v>1 9/16-8 UN 3A</v>
      </c>
      <c r="AD391" s="16" t="str">
        <f>CONCATENATE(TEXT(Table6914[[#This Row],[Decimal]],".000"),"-",Table6914[[#This Row],[Pitch]]," ",Table6914[[#This Row],[Series]]," ",Table6914[[#This Row],[ClassA]])</f>
        <v>1.563-8 UN 3A</v>
      </c>
      <c r="AE391" s="16">
        <f t="shared" si="106"/>
        <v>0</v>
      </c>
      <c r="AF391" s="16">
        <f t="shared" si="107"/>
        <v>1.5625</v>
      </c>
      <c r="AG391" s="16">
        <f t="shared" si="108"/>
        <v>1.5475000000000001</v>
      </c>
      <c r="AH391" s="16" t="str">
        <f t="shared" si="109"/>
        <v>—</v>
      </c>
      <c r="AI391" s="16">
        <f t="shared" si="110"/>
        <v>1.4813000000000001</v>
      </c>
      <c r="AJ391" s="16">
        <f t="shared" si="111"/>
        <v>1.4758</v>
      </c>
      <c r="AK391" s="16">
        <f t="shared" si="112"/>
        <v>1.4137</v>
      </c>
      <c r="AL391" s="16" t="str">
        <f t="shared" si="113"/>
        <v>3B</v>
      </c>
      <c r="AM391" s="16">
        <f t="shared" si="114"/>
        <v>1.427</v>
      </c>
      <c r="AN391" s="16">
        <f t="shared" si="115"/>
        <v>1.4421999999999999</v>
      </c>
      <c r="AO391" s="16">
        <f t="shared" si="116"/>
        <v>1.4813000000000001</v>
      </c>
      <c r="AP391" s="16">
        <f t="shared" si="117"/>
        <v>1.4884999999999999</v>
      </c>
      <c r="AQ391" s="16">
        <f t="shared" si="118"/>
        <v>1.5625</v>
      </c>
      <c r="AV391" s="17"/>
      <c r="AW391" s="77"/>
    </row>
    <row r="392" spans="3:49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19"/>
        <v>19⁄16–12</v>
      </c>
      <c r="U392" s="16" t="str">
        <f t="shared" si="119"/>
        <v>UN</v>
      </c>
      <c r="W392" s="16" t="str">
        <f t="shared" si="103"/>
        <v>19⁄16–12</v>
      </c>
      <c r="X392" s="16" t="str">
        <f>VLOOKUP(LEFT(Table6914[[#This Row],[Column1]],FIND("–",Table6914[[#This Row],[Column1]])-1),Lookups[],2,0)</f>
        <v>1 9/16</v>
      </c>
      <c r="Y392" s="16" t="str">
        <f>RIGHT(Table6914[[#This Row],[Column1]],LEN(Table6914[[#This Row],[Column1]])-FIND("–",Table6914[[#This Row],[Column1]]))</f>
        <v>12</v>
      </c>
      <c r="Z392" s="78">
        <f>VLOOKUP(LEFT(Table6914[[#This Row],[Column1]],FIND("–",Table6914[[#This Row],[Column1]])-1),Lookups[],4,0)</f>
        <v>1.5625</v>
      </c>
      <c r="AA392" s="16" t="str">
        <f t="shared" si="104"/>
        <v>UN</v>
      </c>
      <c r="AB392" s="16" t="str">
        <f t="shared" si="105"/>
        <v>2A</v>
      </c>
      <c r="AC392" s="16" t="str">
        <f>CONCATENATE(Table6914[[#This Row],[Fraction]],"-",Table6914[[#This Row],[Pitch]]," ",Table6914[[#This Row],[Series]]," ",Table6914[[#This Row],[ClassA]])</f>
        <v>1 9/16-12 UN 2A</v>
      </c>
      <c r="AD392" s="16" t="str">
        <f>CONCATENATE(TEXT(Table6914[[#This Row],[Decimal]],".000"),"-",Table6914[[#This Row],[Pitch]]," ",Table6914[[#This Row],[Series]]," ",Table6914[[#This Row],[ClassA]])</f>
        <v>1.563-12 UN 2A</v>
      </c>
      <c r="AE392" s="16">
        <f t="shared" si="106"/>
        <v>1.8E-3</v>
      </c>
      <c r="AF392" s="16">
        <f t="shared" si="107"/>
        <v>1.5607</v>
      </c>
      <c r="AG392" s="16">
        <f t="shared" si="108"/>
        <v>1.5492999999999999</v>
      </c>
      <c r="AH392" s="16" t="str">
        <f t="shared" si="109"/>
        <v>—</v>
      </c>
      <c r="AI392" s="16">
        <f t="shared" si="110"/>
        <v>1.5065999999999999</v>
      </c>
      <c r="AJ392" s="16">
        <f t="shared" si="111"/>
        <v>1.5006999999999999</v>
      </c>
      <c r="AK392" s="16">
        <f t="shared" si="112"/>
        <v>1.4615</v>
      </c>
      <c r="AL392" s="16" t="str">
        <f t="shared" si="113"/>
        <v>2B</v>
      </c>
      <c r="AM392" s="16">
        <f t="shared" si="114"/>
        <v>1.472</v>
      </c>
      <c r="AN392" s="16">
        <f t="shared" si="115"/>
        <v>1.49</v>
      </c>
      <c r="AO392" s="16">
        <f t="shared" si="116"/>
        <v>1.5084</v>
      </c>
      <c r="AP392" s="16">
        <f t="shared" si="117"/>
        <v>1.516</v>
      </c>
      <c r="AQ392" s="16">
        <f t="shared" si="118"/>
        <v>1.5625</v>
      </c>
      <c r="AV392" s="17"/>
      <c r="AW392" s="77"/>
    </row>
    <row r="393" spans="3:49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19"/>
        <v>0</v>
      </c>
      <c r="U393" s="16">
        <f t="shared" si="119"/>
        <v>0</v>
      </c>
      <c r="W393" s="16" t="str">
        <f t="shared" si="103"/>
        <v>19⁄16–12</v>
      </c>
      <c r="X393" s="16" t="str">
        <f>VLOOKUP(LEFT(Table6914[[#This Row],[Column1]],FIND("–",Table6914[[#This Row],[Column1]])-1),Lookups[],2,0)</f>
        <v>1 9/16</v>
      </c>
      <c r="Y393" s="16" t="str">
        <f>RIGHT(Table6914[[#This Row],[Column1]],LEN(Table6914[[#This Row],[Column1]])-FIND("–",Table6914[[#This Row],[Column1]]))</f>
        <v>12</v>
      </c>
      <c r="Z393" s="78">
        <f>VLOOKUP(LEFT(Table6914[[#This Row],[Column1]],FIND("–",Table6914[[#This Row],[Column1]])-1),Lookups[],4,0)</f>
        <v>1.5625</v>
      </c>
      <c r="AA393" s="16" t="str">
        <f t="shared" si="104"/>
        <v>UN</v>
      </c>
      <c r="AB393" s="16" t="str">
        <f t="shared" si="105"/>
        <v>3A</v>
      </c>
      <c r="AC393" s="16" t="str">
        <f>CONCATENATE(Table6914[[#This Row],[Fraction]],"-",Table6914[[#This Row],[Pitch]]," ",Table6914[[#This Row],[Series]]," ",Table6914[[#This Row],[ClassA]])</f>
        <v>1 9/16-12 UN 3A</v>
      </c>
      <c r="AD393" s="16" t="str">
        <f>CONCATENATE(TEXT(Table6914[[#This Row],[Decimal]],".000"),"-",Table6914[[#This Row],[Pitch]]," ",Table6914[[#This Row],[Series]]," ",Table6914[[#This Row],[ClassA]])</f>
        <v>1.563-12 UN 3A</v>
      </c>
      <c r="AE393" s="16">
        <f t="shared" si="106"/>
        <v>0</v>
      </c>
      <c r="AF393" s="16">
        <f t="shared" si="107"/>
        <v>1.5625</v>
      </c>
      <c r="AG393" s="16">
        <f t="shared" si="108"/>
        <v>1.5510999999999999</v>
      </c>
      <c r="AH393" s="16" t="str">
        <f t="shared" si="109"/>
        <v>—</v>
      </c>
      <c r="AI393" s="16">
        <f t="shared" si="110"/>
        <v>1.5084</v>
      </c>
      <c r="AJ393" s="16">
        <f t="shared" si="111"/>
        <v>1.504</v>
      </c>
      <c r="AK393" s="16">
        <f t="shared" si="112"/>
        <v>1.4633</v>
      </c>
      <c r="AL393" s="16" t="str">
        <f t="shared" si="113"/>
        <v>3B</v>
      </c>
      <c r="AM393" s="16">
        <f t="shared" si="114"/>
        <v>1.472</v>
      </c>
      <c r="AN393" s="16">
        <f t="shared" si="115"/>
        <v>1.4823</v>
      </c>
      <c r="AO393" s="16">
        <f t="shared" si="116"/>
        <v>1.5084</v>
      </c>
      <c r="AP393" s="16">
        <f t="shared" si="117"/>
        <v>1.5141</v>
      </c>
      <c r="AQ393" s="16">
        <f t="shared" si="118"/>
        <v>1.5625</v>
      </c>
      <c r="AV393" s="17"/>
      <c r="AW393" s="77"/>
    </row>
    <row r="394" spans="3:49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19"/>
        <v>19⁄16–16</v>
      </c>
      <c r="U394" s="16" t="str">
        <f t="shared" si="119"/>
        <v>UN</v>
      </c>
      <c r="W394" s="16" t="str">
        <f t="shared" si="103"/>
        <v>19⁄16–16</v>
      </c>
      <c r="X394" s="16" t="str">
        <f>VLOOKUP(LEFT(Table6914[[#This Row],[Column1]],FIND("–",Table6914[[#This Row],[Column1]])-1),Lookups[],2,0)</f>
        <v>1 9/16</v>
      </c>
      <c r="Y394" s="16" t="str">
        <f>RIGHT(Table6914[[#This Row],[Column1]],LEN(Table6914[[#This Row],[Column1]])-FIND("–",Table6914[[#This Row],[Column1]]))</f>
        <v>16</v>
      </c>
      <c r="Z394" s="78">
        <f>VLOOKUP(LEFT(Table6914[[#This Row],[Column1]],FIND("–",Table6914[[#This Row],[Column1]])-1),Lookups[],4,0)</f>
        <v>1.5625</v>
      </c>
      <c r="AA394" s="16" t="str">
        <f t="shared" si="104"/>
        <v>UN</v>
      </c>
      <c r="AB394" s="16" t="str">
        <f t="shared" si="105"/>
        <v>2A</v>
      </c>
      <c r="AC394" s="16" t="str">
        <f>CONCATENATE(Table6914[[#This Row],[Fraction]],"-",Table6914[[#This Row],[Pitch]]," ",Table6914[[#This Row],[Series]]," ",Table6914[[#This Row],[ClassA]])</f>
        <v>1 9/16-16 UN 2A</v>
      </c>
      <c r="AD394" s="16" t="str">
        <f>CONCATENATE(TEXT(Table6914[[#This Row],[Decimal]],".000"),"-",Table6914[[#This Row],[Pitch]]," ",Table6914[[#This Row],[Series]]," ",Table6914[[#This Row],[ClassA]])</f>
        <v>1.563-16 UN 2A</v>
      </c>
      <c r="AE394" s="16">
        <f t="shared" si="106"/>
        <v>1.6000000000000001E-3</v>
      </c>
      <c r="AF394" s="16">
        <f t="shared" si="107"/>
        <v>1.5609</v>
      </c>
      <c r="AG394" s="16">
        <f t="shared" si="108"/>
        <v>1.5515000000000001</v>
      </c>
      <c r="AH394" s="16" t="str">
        <f t="shared" si="109"/>
        <v>—</v>
      </c>
      <c r="AI394" s="16">
        <f t="shared" si="110"/>
        <v>1.5203</v>
      </c>
      <c r="AJ394" s="16">
        <f t="shared" si="111"/>
        <v>1.5150999999999999</v>
      </c>
      <c r="AK394" s="16">
        <f t="shared" si="112"/>
        <v>1.4863999999999999</v>
      </c>
      <c r="AL394" s="16" t="str">
        <f t="shared" si="113"/>
        <v>2B</v>
      </c>
      <c r="AM394" s="16">
        <f t="shared" si="114"/>
        <v>1.4950000000000001</v>
      </c>
      <c r="AN394" s="16">
        <f t="shared" si="115"/>
        <v>1.5089999999999999</v>
      </c>
      <c r="AO394" s="16">
        <f t="shared" si="116"/>
        <v>1.5219</v>
      </c>
      <c r="AP394" s="16">
        <f t="shared" si="117"/>
        <v>1.5286999999999999</v>
      </c>
      <c r="AQ394" s="16">
        <f t="shared" si="118"/>
        <v>1.5625</v>
      </c>
      <c r="AV394" s="17"/>
      <c r="AW394" s="77"/>
    </row>
    <row r="395" spans="3:49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19"/>
        <v>0</v>
      </c>
      <c r="U395" s="16">
        <f t="shared" si="119"/>
        <v>0</v>
      </c>
      <c r="W395" s="16" t="str">
        <f t="shared" si="103"/>
        <v>19⁄16–16</v>
      </c>
      <c r="X395" s="16" t="str">
        <f>VLOOKUP(LEFT(Table6914[[#This Row],[Column1]],FIND("–",Table6914[[#This Row],[Column1]])-1),Lookups[],2,0)</f>
        <v>1 9/16</v>
      </c>
      <c r="Y395" s="16" t="str">
        <f>RIGHT(Table6914[[#This Row],[Column1]],LEN(Table6914[[#This Row],[Column1]])-FIND("–",Table6914[[#This Row],[Column1]]))</f>
        <v>16</v>
      </c>
      <c r="Z395" s="78">
        <f>VLOOKUP(LEFT(Table6914[[#This Row],[Column1]],FIND("–",Table6914[[#This Row],[Column1]])-1),Lookups[],4,0)</f>
        <v>1.5625</v>
      </c>
      <c r="AA395" s="16" t="str">
        <f t="shared" si="104"/>
        <v>UN</v>
      </c>
      <c r="AB395" s="16" t="str">
        <f t="shared" si="105"/>
        <v>3A</v>
      </c>
      <c r="AC395" s="16" t="str">
        <f>CONCATENATE(Table6914[[#This Row],[Fraction]],"-",Table6914[[#This Row],[Pitch]]," ",Table6914[[#This Row],[Series]]," ",Table6914[[#This Row],[ClassA]])</f>
        <v>1 9/16-16 UN 3A</v>
      </c>
      <c r="AD395" s="16" t="str">
        <f>CONCATENATE(TEXT(Table6914[[#This Row],[Decimal]],".000"),"-",Table6914[[#This Row],[Pitch]]," ",Table6914[[#This Row],[Series]]," ",Table6914[[#This Row],[ClassA]])</f>
        <v>1.563-16 UN 3A</v>
      </c>
      <c r="AE395" s="16">
        <f t="shared" si="106"/>
        <v>0</v>
      </c>
      <c r="AF395" s="16">
        <f t="shared" si="107"/>
        <v>1.5625</v>
      </c>
      <c r="AG395" s="16">
        <f t="shared" si="108"/>
        <v>1.5530999999999999</v>
      </c>
      <c r="AH395" s="16" t="str">
        <f t="shared" si="109"/>
        <v>—</v>
      </c>
      <c r="AI395" s="16">
        <f t="shared" si="110"/>
        <v>1.5219</v>
      </c>
      <c r="AJ395" s="16">
        <f t="shared" si="111"/>
        <v>1.518</v>
      </c>
      <c r="AK395" s="16">
        <f t="shared" si="112"/>
        <v>1.488</v>
      </c>
      <c r="AL395" s="16" t="str">
        <f t="shared" si="113"/>
        <v>3B</v>
      </c>
      <c r="AM395" s="16">
        <f t="shared" si="114"/>
        <v>1.4950000000000001</v>
      </c>
      <c r="AN395" s="16">
        <f t="shared" si="115"/>
        <v>1.5033000000000001</v>
      </c>
      <c r="AO395" s="16">
        <f t="shared" si="116"/>
        <v>1.5219</v>
      </c>
      <c r="AP395" s="16">
        <f t="shared" si="117"/>
        <v>1.5269999999999999</v>
      </c>
      <c r="AQ395" s="16">
        <f t="shared" si="118"/>
        <v>1.5625</v>
      </c>
      <c r="AV395" s="17"/>
      <c r="AW395" s="77"/>
    </row>
    <row r="396" spans="3:49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19"/>
        <v>19⁄16–18</v>
      </c>
      <c r="U396" s="16" t="str">
        <f t="shared" si="119"/>
        <v>UNEF</v>
      </c>
      <c r="W396" s="16" t="str">
        <f t="shared" si="103"/>
        <v>19⁄16–18</v>
      </c>
      <c r="X396" s="16" t="str">
        <f>VLOOKUP(LEFT(Table6914[[#This Row],[Column1]],FIND("–",Table6914[[#This Row],[Column1]])-1),Lookups[],2,0)</f>
        <v>1 9/16</v>
      </c>
      <c r="Y396" s="16" t="str">
        <f>RIGHT(Table6914[[#This Row],[Column1]],LEN(Table6914[[#This Row],[Column1]])-FIND("–",Table6914[[#This Row],[Column1]]))</f>
        <v>18</v>
      </c>
      <c r="Z396" s="78">
        <f>VLOOKUP(LEFT(Table6914[[#This Row],[Column1]],FIND("–",Table6914[[#This Row],[Column1]])-1),Lookups[],4,0)</f>
        <v>1.5625</v>
      </c>
      <c r="AA396" s="16" t="str">
        <f t="shared" si="104"/>
        <v>UNEF</v>
      </c>
      <c r="AB396" s="16" t="str">
        <f t="shared" si="105"/>
        <v>2A</v>
      </c>
      <c r="AC396" s="16" t="str">
        <f>CONCATENATE(Table6914[[#This Row],[Fraction]],"-",Table6914[[#This Row],[Pitch]]," ",Table6914[[#This Row],[Series]]," ",Table6914[[#This Row],[ClassA]])</f>
        <v>1 9/16-18 UNEF 2A</v>
      </c>
      <c r="AD396" s="16" t="str">
        <f>CONCATENATE(TEXT(Table6914[[#This Row],[Decimal]],".000"),"-",Table6914[[#This Row],[Pitch]]," ",Table6914[[#This Row],[Series]]," ",Table6914[[#This Row],[ClassA]])</f>
        <v>1.563-18 UNEF 2A</v>
      </c>
      <c r="AE396" s="16">
        <f t="shared" si="106"/>
        <v>1.5E-3</v>
      </c>
      <c r="AF396" s="16">
        <f t="shared" si="107"/>
        <v>1.5609999999999999</v>
      </c>
      <c r="AG396" s="16">
        <f t="shared" si="108"/>
        <v>1.5523</v>
      </c>
      <c r="AH396" s="16" t="str">
        <f t="shared" si="109"/>
        <v>—</v>
      </c>
      <c r="AI396" s="16">
        <f t="shared" si="110"/>
        <v>1.5248999999999999</v>
      </c>
      <c r="AJ396" s="16">
        <f t="shared" si="111"/>
        <v>1.5199</v>
      </c>
      <c r="AK396" s="16">
        <f t="shared" si="112"/>
        <v>1.4948999999999999</v>
      </c>
      <c r="AL396" s="16" t="str">
        <f t="shared" si="113"/>
        <v>2B</v>
      </c>
      <c r="AM396" s="16">
        <f t="shared" si="114"/>
        <v>1.502</v>
      </c>
      <c r="AN396" s="16">
        <f t="shared" si="115"/>
        <v>1.5149999999999999</v>
      </c>
      <c r="AO396" s="16">
        <f t="shared" si="116"/>
        <v>1.5264</v>
      </c>
      <c r="AP396" s="16">
        <f t="shared" si="117"/>
        <v>1.5328999999999999</v>
      </c>
      <c r="AQ396" s="16">
        <f t="shared" si="118"/>
        <v>1.5625</v>
      </c>
      <c r="AV396" s="17"/>
      <c r="AW396" s="77"/>
    </row>
    <row r="397" spans="3:49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19"/>
        <v>0</v>
      </c>
      <c r="U397" s="16">
        <f t="shared" si="119"/>
        <v>0</v>
      </c>
      <c r="W397" s="16" t="str">
        <f t="shared" si="103"/>
        <v>19⁄16–18</v>
      </c>
      <c r="X397" s="16" t="str">
        <f>VLOOKUP(LEFT(Table6914[[#This Row],[Column1]],FIND("–",Table6914[[#This Row],[Column1]])-1),Lookups[],2,0)</f>
        <v>1 9/16</v>
      </c>
      <c r="Y397" s="16" t="str">
        <f>RIGHT(Table6914[[#This Row],[Column1]],LEN(Table6914[[#This Row],[Column1]])-FIND("–",Table6914[[#This Row],[Column1]]))</f>
        <v>18</v>
      </c>
      <c r="Z397" s="78">
        <f>VLOOKUP(LEFT(Table6914[[#This Row],[Column1]],FIND("–",Table6914[[#This Row],[Column1]])-1),Lookups[],4,0)</f>
        <v>1.5625</v>
      </c>
      <c r="AA397" s="16" t="str">
        <f t="shared" si="104"/>
        <v>UNEF</v>
      </c>
      <c r="AB397" s="16" t="str">
        <f t="shared" si="105"/>
        <v>3A</v>
      </c>
      <c r="AC397" s="16" t="str">
        <f>CONCATENATE(Table6914[[#This Row],[Fraction]],"-",Table6914[[#This Row],[Pitch]]," ",Table6914[[#This Row],[Series]]," ",Table6914[[#This Row],[ClassA]])</f>
        <v>1 9/16-18 UNEF 3A</v>
      </c>
      <c r="AD397" s="16" t="str">
        <f>CONCATENATE(TEXT(Table6914[[#This Row],[Decimal]],".000"),"-",Table6914[[#This Row],[Pitch]]," ",Table6914[[#This Row],[Series]]," ",Table6914[[#This Row],[ClassA]])</f>
        <v>1.563-18 UNEF 3A</v>
      </c>
      <c r="AE397" s="16">
        <f t="shared" si="106"/>
        <v>0</v>
      </c>
      <c r="AF397" s="16">
        <f t="shared" si="107"/>
        <v>1.5625</v>
      </c>
      <c r="AG397" s="16">
        <f t="shared" si="108"/>
        <v>1.5538000000000001</v>
      </c>
      <c r="AH397" s="16" t="str">
        <f t="shared" si="109"/>
        <v>—</v>
      </c>
      <c r="AI397" s="16">
        <f t="shared" si="110"/>
        <v>1.5264</v>
      </c>
      <c r="AJ397" s="16">
        <f t="shared" si="111"/>
        <v>1.5226999999999999</v>
      </c>
      <c r="AK397" s="16">
        <f t="shared" si="112"/>
        <v>1.4964</v>
      </c>
      <c r="AL397" s="16" t="str">
        <f t="shared" si="113"/>
        <v>3B</v>
      </c>
      <c r="AM397" s="16">
        <f t="shared" si="114"/>
        <v>1.502</v>
      </c>
      <c r="AN397" s="16">
        <f t="shared" si="115"/>
        <v>1.5105</v>
      </c>
      <c r="AO397" s="16">
        <f t="shared" si="116"/>
        <v>1.5264</v>
      </c>
      <c r="AP397" s="16">
        <f t="shared" si="117"/>
        <v>1.5311999999999999</v>
      </c>
      <c r="AQ397" s="16">
        <f t="shared" si="118"/>
        <v>1.5625</v>
      </c>
      <c r="AV397" s="17"/>
      <c r="AW397" s="77"/>
    </row>
    <row r="398" spans="3:49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19"/>
        <v>19⁄16–20</v>
      </c>
      <c r="U398" s="16" t="str">
        <f t="shared" si="119"/>
        <v>UN</v>
      </c>
      <c r="W398" s="16" t="str">
        <f t="shared" si="103"/>
        <v>19⁄16–20</v>
      </c>
      <c r="X398" s="16" t="str">
        <f>VLOOKUP(LEFT(Table6914[[#This Row],[Column1]],FIND("–",Table6914[[#This Row],[Column1]])-1),Lookups[],2,0)</f>
        <v>1 9/16</v>
      </c>
      <c r="Y398" s="16" t="str">
        <f>RIGHT(Table6914[[#This Row],[Column1]],LEN(Table6914[[#This Row],[Column1]])-FIND("–",Table6914[[#This Row],[Column1]]))</f>
        <v>20</v>
      </c>
      <c r="Z398" s="78">
        <f>VLOOKUP(LEFT(Table6914[[#This Row],[Column1]],FIND("–",Table6914[[#This Row],[Column1]])-1),Lookups[],4,0)</f>
        <v>1.5625</v>
      </c>
      <c r="AA398" s="16" t="str">
        <f t="shared" si="104"/>
        <v>UN</v>
      </c>
      <c r="AB398" s="16" t="str">
        <f t="shared" si="105"/>
        <v>2A</v>
      </c>
      <c r="AC398" s="16" t="str">
        <f>CONCATENATE(Table6914[[#This Row],[Fraction]],"-",Table6914[[#This Row],[Pitch]]," ",Table6914[[#This Row],[Series]]," ",Table6914[[#This Row],[ClassA]])</f>
        <v>1 9/16-20 UN 2A</v>
      </c>
      <c r="AD398" s="16" t="str">
        <f>CONCATENATE(TEXT(Table6914[[#This Row],[Decimal]],".000"),"-",Table6914[[#This Row],[Pitch]]," ",Table6914[[#This Row],[Series]]," ",Table6914[[#This Row],[ClassA]])</f>
        <v>1.563-20 UN 2A</v>
      </c>
      <c r="AE398" s="16">
        <f t="shared" si="106"/>
        <v>1.4E-3</v>
      </c>
      <c r="AF398" s="16">
        <f t="shared" si="107"/>
        <v>1.5610999999999999</v>
      </c>
      <c r="AG398" s="16">
        <f t="shared" si="108"/>
        <v>1.5529999999999999</v>
      </c>
      <c r="AH398" s="16" t="str">
        <f t="shared" si="109"/>
        <v>—</v>
      </c>
      <c r="AI398" s="16">
        <f t="shared" si="110"/>
        <v>1.5286</v>
      </c>
      <c r="AJ398" s="16">
        <f t="shared" si="111"/>
        <v>1.5238</v>
      </c>
      <c r="AK398" s="16">
        <f t="shared" si="112"/>
        <v>1.5016</v>
      </c>
      <c r="AL398" s="16" t="str">
        <f t="shared" si="113"/>
        <v>2B</v>
      </c>
      <c r="AM398" s="16">
        <f t="shared" si="114"/>
        <v>1.508</v>
      </c>
      <c r="AN398" s="16">
        <f t="shared" si="115"/>
        <v>1.52</v>
      </c>
      <c r="AO398" s="16">
        <f t="shared" si="116"/>
        <v>1.53</v>
      </c>
      <c r="AP398" s="16">
        <f t="shared" si="117"/>
        <v>1.5362</v>
      </c>
      <c r="AQ398" s="16">
        <f t="shared" si="118"/>
        <v>1.5625</v>
      </c>
      <c r="AV398" s="17"/>
      <c r="AW398" s="77"/>
    </row>
    <row r="399" spans="3:49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19"/>
        <v>0</v>
      </c>
      <c r="U399" s="16">
        <f t="shared" si="119"/>
        <v>0</v>
      </c>
      <c r="W399" s="16" t="str">
        <f t="shared" si="103"/>
        <v>19⁄16–20</v>
      </c>
      <c r="X399" s="16" t="str">
        <f>VLOOKUP(LEFT(Table6914[[#This Row],[Column1]],FIND("–",Table6914[[#This Row],[Column1]])-1),Lookups[],2,0)</f>
        <v>1 9/16</v>
      </c>
      <c r="Y399" s="16" t="str">
        <f>RIGHT(Table6914[[#This Row],[Column1]],LEN(Table6914[[#This Row],[Column1]])-FIND("–",Table6914[[#This Row],[Column1]]))</f>
        <v>20</v>
      </c>
      <c r="Z399" s="78">
        <f>VLOOKUP(LEFT(Table6914[[#This Row],[Column1]],FIND("–",Table6914[[#This Row],[Column1]])-1),Lookups[],4,0)</f>
        <v>1.5625</v>
      </c>
      <c r="AA399" s="16" t="str">
        <f t="shared" si="104"/>
        <v>UN</v>
      </c>
      <c r="AB399" s="16" t="str">
        <f t="shared" si="105"/>
        <v>3A</v>
      </c>
      <c r="AC399" s="16" t="str">
        <f>CONCATENATE(Table6914[[#This Row],[Fraction]],"-",Table6914[[#This Row],[Pitch]]," ",Table6914[[#This Row],[Series]]," ",Table6914[[#This Row],[ClassA]])</f>
        <v>1 9/16-20 UN 3A</v>
      </c>
      <c r="AD399" s="16" t="str">
        <f>CONCATENATE(TEXT(Table6914[[#This Row],[Decimal]],".000"),"-",Table6914[[#This Row],[Pitch]]," ",Table6914[[#This Row],[Series]]," ",Table6914[[#This Row],[ClassA]])</f>
        <v>1.563-20 UN 3A</v>
      </c>
      <c r="AE399" s="16">
        <f t="shared" si="106"/>
        <v>0</v>
      </c>
      <c r="AF399" s="16">
        <f t="shared" si="107"/>
        <v>1.5625</v>
      </c>
      <c r="AG399" s="16">
        <f t="shared" si="108"/>
        <v>1.5544</v>
      </c>
      <c r="AH399" s="16" t="str">
        <f t="shared" si="109"/>
        <v>—</v>
      </c>
      <c r="AI399" s="16">
        <f t="shared" si="110"/>
        <v>1.53</v>
      </c>
      <c r="AJ399" s="16">
        <f t="shared" si="111"/>
        <v>1.5264</v>
      </c>
      <c r="AK399" s="16">
        <f t="shared" si="112"/>
        <v>1.5029999999999999</v>
      </c>
      <c r="AL399" s="16" t="str">
        <f t="shared" si="113"/>
        <v>3B</v>
      </c>
      <c r="AM399" s="16">
        <f t="shared" si="114"/>
        <v>1.508</v>
      </c>
      <c r="AN399" s="16">
        <f t="shared" si="115"/>
        <v>1.5162</v>
      </c>
      <c r="AO399" s="16">
        <f t="shared" si="116"/>
        <v>1.53</v>
      </c>
      <c r="AP399" s="16">
        <f t="shared" si="117"/>
        <v>1.5346</v>
      </c>
      <c r="AQ399" s="16">
        <f t="shared" si="118"/>
        <v>1.5625</v>
      </c>
      <c r="AV399" s="17"/>
      <c r="AW399" s="77"/>
    </row>
    <row r="400" spans="3:49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19"/>
        <v>15⁄8–6</v>
      </c>
      <c r="U400" s="16" t="str">
        <f t="shared" si="119"/>
        <v>UN</v>
      </c>
      <c r="W400" s="16" t="str">
        <f t="shared" si="103"/>
        <v>15⁄8–6</v>
      </c>
      <c r="X400" s="16" t="str">
        <f>VLOOKUP(LEFT(Table6914[[#This Row],[Column1]],FIND("–",Table6914[[#This Row],[Column1]])-1),Lookups[],2,0)</f>
        <v>1 5/8</v>
      </c>
      <c r="Y400" s="16" t="str">
        <f>RIGHT(Table6914[[#This Row],[Column1]],LEN(Table6914[[#This Row],[Column1]])-FIND("–",Table6914[[#This Row],[Column1]]))</f>
        <v>6</v>
      </c>
      <c r="Z400" s="78">
        <f>VLOOKUP(LEFT(Table6914[[#This Row],[Column1]],FIND("–",Table6914[[#This Row],[Column1]])-1),Lookups[],4,0)</f>
        <v>1.625</v>
      </c>
      <c r="AA400" s="16" t="str">
        <f t="shared" si="104"/>
        <v>UN</v>
      </c>
      <c r="AB400" s="16" t="str">
        <f t="shared" si="105"/>
        <v>2A</v>
      </c>
      <c r="AC400" s="16" t="str">
        <f>CONCATENATE(Table6914[[#This Row],[Fraction]],"-",Table6914[[#This Row],[Pitch]]," ",Table6914[[#This Row],[Series]]," ",Table6914[[#This Row],[ClassA]])</f>
        <v>1 5/8-6 UN 2A</v>
      </c>
      <c r="AD400" s="16" t="str">
        <f>CONCATENATE(TEXT(Table6914[[#This Row],[Decimal]],".000"),"-",Table6914[[#This Row],[Pitch]]," ",Table6914[[#This Row],[Series]]," ",Table6914[[#This Row],[ClassA]])</f>
        <v>1.625-6 UN 2A</v>
      </c>
      <c r="AE400" s="16">
        <f t="shared" si="106"/>
        <v>2.5000000000000001E-3</v>
      </c>
      <c r="AF400" s="16">
        <f t="shared" si="107"/>
        <v>1.6225000000000001</v>
      </c>
      <c r="AG400" s="16">
        <f t="shared" si="108"/>
        <v>1.6043000000000001</v>
      </c>
      <c r="AH400" s="16" t="str">
        <f t="shared" si="109"/>
        <v>—</v>
      </c>
      <c r="AI400" s="16">
        <f t="shared" si="110"/>
        <v>1.5142</v>
      </c>
      <c r="AJ400" s="16">
        <f t="shared" si="111"/>
        <v>1.506</v>
      </c>
      <c r="AK400" s="16">
        <f t="shared" si="112"/>
        <v>1.4246000000000001</v>
      </c>
      <c r="AL400" s="16" t="str">
        <f t="shared" si="113"/>
        <v>2B</v>
      </c>
      <c r="AM400" s="16">
        <f t="shared" si="114"/>
        <v>1.4450000000000001</v>
      </c>
      <c r="AN400" s="16">
        <f t="shared" si="115"/>
        <v>1.4750000000000001</v>
      </c>
      <c r="AO400" s="16">
        <f t="shared" si="116"/>
        <v>1.5166999999999999</v>
      </c>
      <c r="AP400" s="16">
        <f t="shared" si="117"/>
        <v>1.5274000000000001</v>
      </c>
      <c r="AQ400" s="16">
        <f t="shared" si="118"/>
        <v>1.625</v>
      </c>
      <c r="AV400" s="17"/>
      <c r="AW400" s="77"/>
    </row>
    <row r="401" spans="3:49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19"/>
        <v>0</v>
      </c>
      <c r="U401" s="16">
        <f t="shared" si="119"/>
        <v>0</v>
      </c>
      <c r="W401" s="16" t="str">
        <f t="shared" si="103"/>
        <v>15⁄8–6</v>
      </c>
      <c r="X401" s="16" t="str">
        <f>VLOOKUP(LEFT(Table6914[[#This Row],[Column1]],FIND("–",Table6914[[#This Row],[Column1]])-1),Lookups[],2,0)</f>
        <v>1 5/8</v>
      </c>
      <c r="Y401" s="16" t="str">
        <f>RIGHT(Table6914[[#This Row],[Column1]],LEN(Table6914[[#This Row],[Column1]])-FIND("–",Table6914[[#This Row],[Column1]]))</f>
        <v>6</v>
      </c>
      <c r="Z401" s="78">
        <f>VLOOKUP(LEFT(Table6914[[#This Row],[Column1]],FIND("–",Table6914[[#This Row],[Column1]])-1),Lookups[],4,0)</f>
        <v>1.625</v>
      </c>
      <c r="AA401" s="16" t="str">
        <f t="shared" si="104"/>
        <v>UN</v>
      </c>
      <c r="AB401" s="16" t="str">
        <f t="shared" si="105"/>
        <v>3A</v>
      </c>
      <c r="AC401" s="16" t="str">
        <f>CONCATENATE(Table6914[[#This Row],[Fraction]],"-",Table6914[[#This Row],[Pitch]]," ",Table6914[[#This Row],[Series]]," ",Table6914[[#This Row],[ClassA]])</f>
        <v>1 5/8-6 UN 3A</v>
      </c>
      <c r="AD401" s="16" t="str">
        <f>CONCATENATE(TEXT(Table6914[[#This Row],[Decimal]],".000"),"-",Table6914[[#This Row],[Pitch]]," ",Table6914[[#This Row],[Series]]," ",Table6914[[#This Row],[ClassA]])</f>
        <v>1.625-6 UN 3A</v>
      </c>
      <c r="AE401" s="16">
        <f t="shared" si="106"/>
        <v>0</v>
      </c>
      <c r="AF401" s="16">
        <f t="shared" si="107"/>
        <v>1.625</v>
      </c>
      <c r="AG401" s="16">
        <f t="shared" si="108"/>
        <v>1.6068</v>
      </c>
      <c r="AH401" s="16" t="str">
        <f t="shared" si="109"/>
        <v>—</v>
      </c>
      <c r="AI401" s="16">
        <f t="shared" si="110"/>
        <v>1.5166999999999999</v>
      </c>
      <c r="AJ401" s="16">
        <f t="shared" si="111"/>
        <v>1.5105</v>
      </c>
      <c r="AK401" s="16">
        <f t="shared" si="112"/>
        <v>1.4271</v>
      </c>
      <c r="AL401" s="16" t="str">
        <f t="shared" si="113"/>
        <v>3B</v>
      </c>
      <c r="AM401" s="16">
        <f t="shared" si="114"/>
        <v>1.4450000000000001</v>
      </c>
      <c r="AN401" s="16">
        <f t="shared" si="115"/>
        <v>1.4645999999999999</v>
      </c>
      <c r="AO401" s="16">
        <f t="shared" si="116"/>
        <v>1.5166999999999999</v>
      </c>
      <c r="AP401" s="16">
        <f t="shared" si="117"/>
        <v>1.5246999999999999</v>
      </c>
      <c r="AQ401" s="16">
        <f t="shared" si="118"/>
        <v>1.625</v>
      </c>
      <c r="AV401" s="17"/>
      <c r="AW401" s="77"/>
    </row>
    <row r="402" spans="3:49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19"/>
        <v>15⁄8–8</v>
      </c>
      <c r="U402" s="16" t="str">
        <f t="shared" si="119"/>
        <v>UN</v>
      </c>
      <c r="W402" s="16" t="str">
        <f t="shared" si="103"/>
        <v>15⁄8–8</v>
      </c>
      <c r="X402" s="16" t="str">
        <f>VLOOKUP(LEFT(Table6914[[#This Row],[Column1]],FIND("–",Table6914[[#This Row],[Column1]])-1),Lookups[],2,0)</f>
        <v>1 5/8</v>
      </c>
      <c r="Y402" s="16" t="str">
        <f>RIGHT(Table6914[[#This Row],[Column1]],LEN(Table6914[[#This Row],[Column1]])-FIND("–",Table6914[[#This Row],[Column1]]))</f>
        <v>8</v>
      </c>
      <c r="Z402" s="78">
        <f>VLOOKUP(LEFT(Table6914[[#This Row],[Column1]],FIND("–",Table6914[[#This Row],[Column1]])-1),Lookups[],4,0)</f>
        <v>1.625</v>
      </c>
      <c r="AA402" s="16" t="str">
        <f t="shared" si="104"/>
        <v>UN</v>
      </c>
      <c r="AB402" s="16" t="str">
        <f t="shared" si="105"/>
        <v>2A</v>
      </c>
      <c r="AC402" s="16" t="str">
        <f>CONCATENATE(Table6914[[#This Row],[Fraction]],"-",Table6914[[#This Row],[Pitch]]," ",Table6914[[#This Row],[Series]]," ",Table6914[[#This Row],[ClassA]])</f>
        <v>1 5/8-8 UN 2A</v>
      </c>
      <c r="AD402" s="16" t="str">
        <f>CONCATENATE(TEXT(Table6914[[#This Row],[Decimal]],".000"),"-",Table6914[[#This Row],[Pitch]]," ",Table6914[[#This Row],[Series]]," ",Table6914[[#This Row],[ClassA]])</f>
        <v>1.625-8 UN 2A</v>
      </c>
      <c r="AE402" s="16">
        <f t="shared" si="106"/>
        <v>2.2000000000000001E-3</v>
      </c>
      <c r="AF402" s="16">
        <f t="shared" si="107"/>
        <v>1.6228</v>
      </c>
      <c r="AG402" s="16">
        <f t="shared" si="108"/>
        <v>1.6077999999999999</v>
      </c>
      <c r="AH402" s="16">
        <f t="shared" si="109"/>
        <v>1.6003000000000001</v>
      </c>
      <c r="AI402" s="16">
        <f t="shared" si="110"/>
        <v>1.5416000000000001</v>
      </c>
      <c r="AJ402" s="16">
        <f t="shared" si="111"/>
        <v>1.5342</v>
      </c>
      <c r="AK402" s="16">
        <f t="shared" si="112"/>
        <v>1.4783999999999999</v>
      </c>
      <c r="AL402" s="16" t="str">
        <f t="shared" si="113"/>
        <v>2B</v>
      </c>
      <c r="AM402" s="16">
        <f t="shared" si="114"/>
        <v>1.49</v>
      </c>
      <c r="AN402" s="16">
        <f t="shared" si="115"/>
        <v>1.5149999999999999</v>
      </c>
      <c r="AO402" s="16">
        <f t="shared" si="116"/>
        <v>1.5438000000000001</v>
      </c>
      <c r="AP402" s="16">
        <f t="shared" si="117"/>
        <v>1.5535000000000001</v>
      </c>
      <c r="AQ402" s="16">
        <f t="shared" si="118"/>
        <v>1.625</v>
      </c>
      <c r="AV402" s="17"/>
      <c r="AW402" s="77"/>
    </row>
    <row r="403" spans="3:49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19"/>
        <v>0</v>
      </c>
      <c r="U403" s="16">
        <f t="shared" si="119"/>
        <v>0</v>
      </c>
      <c r="W403" s="16" t="str">
        <f t="shared" si="103"/>
        <v>15⁄8–8</v>
      </c>
      <c r="X403" s="16" t="str">
        <f>VLOOKUP(LEFT(Table6914[[#This Row],[Column1]],FIND("–",Table6914[[#This Row],[Column1]])-1),Lookups[],2,0)</f>
        <v>1 5/8</v>
      </c>
      <c r="Y403" s="16" t="str">
        <f>RIGHT(Table6914[[#This Row],[Column1]],LEN(Table6914[[#This Row],[Column1]])-FIND("–",Table6914[[#This Row],[Column1]]))</f>
        <v>8</v>
      </c>
      <c r="Z403" s="78">
        <f>VLOOKUP(LEFT(Table6914[[#This Row],[Column1]],FIND("–",Table6914[[#This Row],[Column1]])-1),Lookups[],4,0)</f>
        <v>1.625</v>
      </c>
      <c r="AA403" s="16" t="str">
        <f t="shared" si="104"/>
        <v>UN</v>
      </c>
      <c r="AB403" s="16" t="str">
        <f t="shared" si="105"/>
        <v>3A</v>
      </c>
      <c r="AC403" s="16" t="str">
        <f>CONCATENATE(Table6914[[#This Row],[Fraction]],"-",Table6914[[#This Row],[Pitch]]," ",Table6914[[#This Row],[Series]]," ",Table6914[[#This Row],[ClassA]])</f>
        <v>1 5/8-8 UN 3A</v>
      </c>
      <c r="AD403" s="16" t="str">
        <f>CONCATENATE(TEXT(Table6914[[#This Row],[Decimal]],".000"),"-",Table6914[[#This Row],[Pitch]]," ",Table6914[[#This Row],[Series]]," ",Table6914[[#This Row],[ClassA]])</f>
        <v>1.625-8 UN 3A</v>
      </c>
      <c r="AE403" s="16">
        <f t="shared" si="106"/>
        <v>0</v>
      </c>
      <c r="AF403" s="16">
        <f t="shared" si="107"/>
        <v>1.625</v>
      </c>
      <c r="AG403" s="16">
        <f t="shared" si="108"/>
        <v>1.61</v>
      </c>
      <c r="AH403" s="16" t="str">
        <f t="shared" si="109"/>
        <v>—</v>
      </c>
      <c r="AI403" s="16">
        <f t="shared" si="110"/>
        <v>1.5438000000000001</v>
      </c>
      <c r="AJ403" s="16">
        <f t="shared" si="111"/>
        <v>1.5382</v>
      </c>
      <c r="AK403" s="16">
        <f t="shared" si="112"/>
        <v>1.4805999999999999</v>
      </c>
      <c r="AL403" s="16" t="str">
        <f t="shared" si="113"/>
        <v>3B</v>
      </c>
      <c r="AM403" s="16">
        <f t="shared" si="114"/>
        <v>1.49</v>
      </c>
      <c r="AN403" s="16">
        <f t="shared" si="115"/>
        <v>1.5046999999999999</v>
      </c>
      <c r="AO403" s="16">
        <f t="shared" si="116"/>
        <v>1.5438000000000001</v>
      </c>
      <c r="AP403" s="16">
        <f t="shared" si="117"/>
        <v>1.5509999999999999</v>
      </c>
      <c r="AQ403" s="16">
        <f t="shared" si="118"/>
        <v>1.625</v>
      </c>
      <c r="AV403" s="17"/>
      <c r="AW403" s="77"/>
    </row>
    <row r="404" spans="3:49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19"/>
        <v>15⁄8–10</v>
      </c>
      <c r="U404" s="16" t="str">
        <f t="shared" si="119"/>
        <v>UNS</v>
      </c>
      <c r="W404" s="16" t="str">
        <f t="shared" si="103"/>
        <v>15⁄8–10</v>
      </c>
      <c r="X404" s="16" t="str">
        <f>VLOOKUP(LEFT(Table6914[[#This Row],[Column1]],FIND("–",Table6914[[#This Row],[Column1]])-1),Lookups[],2,0)</f>
        <v>1 5/8</v>
      </c>
      <c r="Y404" s="16" t="str">
        <f>RIGHT(Table6914[[#This Row],[Column1]],LEN(Table6914[[#This Row],[Column1]])-FIND("–",Table6914[[#This Row],[Column1]]))</f>
        <v>10</v>
      </c>
      <c r="Z404" s="78">
        <f>VLOOKUP(LEFT(Table6914[[#This Row],[Column1]],FIND("–",Table6914[[#This Row],[Column1]])-1),Lookups[],4,0)</f>
        <v>1.625</v>
      </c>
      <c r="AA404" s="16" t="str">
        <f t="shared" si="104"/>
        <v>UNS</v>
      </c>
      <c r="AB404" s="16" t="str">
        <f t="shared" si="105"/>
        <v>2A</v>
      </c>
      <c r="AC404" s="16" t="str">
        <f>CONCATENATE(Table6914[[#This Row],[Fraction]],"-",Table6914[[#This Row],[Pitch]]," ",Table6914[[#This Row],[Series]]," ",Table6914[[#This Row],[ClassA]])</f>
        <v>1 5/8-10 UNS 2A</v>
      </c>
      <c r="AD404" s="16" t="str">
        <f>CONCATENATE(TEXT(Table6914[[#This Row],[Decimal]],".000"),"-",Table6914[[#This Row],[Pitch]]," ",Table6914[[#This Row],[Series]]," ",Table6914[[#This Row],[ClassA]])</f>
        <v>1.625-10 UNS 2A</v>
      </c>
      <c r="AE404" s="16">
        <f t="shared" si="106"/>
        <v>1.9E-3</v>
      </c>
      <c r="AF404" s="16">
        <f t="shared" si="107"/>
        <v>1.6231</v>
      </c>
      <c r="AG404" s="16">
        <f t="shared" si="108"/>
        <v>1.6102000000000001</v>
      </c>
      <c r="AH404" s="16" t="str">
        <f t="shared" si="109"/>
        <v>—</v>
      </c>
      <c r="AI404" s="16">
        <f t="shared" si="110"/>
        <v>1.5581</v>
      </c>
      <c r="AJ404" s="16">
        <f t="shared" si="111"/>
        <v>1.5517000000000001</v>
      </c>
      <c r="AK404" s="16">
        <f t="shared" si="112"/>
        <v>1.5041</v>
      </c>
      <c r="AL404" s="16" t="str">
        <f t="shared" si="113"/>
        <v>2B</v>
      </c>
      <c r="AM404" s="16">
        <f t="shared" si="114"/>
        <v>1.5169999999999999</v>
      </c>
      <c r="AN404" s="16">
        <f t="shared" si="115"/>
        <v>1.538</v>
      </c>
      <c r="AO404" s="16">
        <f t="shared" si="116"/>
        <v>1.56</v>
      </c>
      <c r="AP404" s="16">
        <f t="shared" si="117"/>
        <v>1.5683</v>
      </c>
      <c r="AQ404" s="16">
        <f t="shared" si="118"/>
        <v>1.625</v>
      </c>
      <c r="AV404" s="17"/>
      <c r="AW404" s="77"/>
    </row>
    <row r="405" spans="3:49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19"/>
        <v>15⁄8–12</v>
      </c>
      <c r="U405" s="16" t="str">
        <f t="shared" si="119"/>
        <v>UN</v>
      </c>
      <c r="W405" s="16" t="str">
        <f t="shared" si="103"/>
        <v>15⁄8–12</v>
      </c>
      <c r="X405" s="16" t="str">
        <f>VLOOKUP(LEFT(Table6914[[#This Row],[Column1]],FIND("–",Table6914[[#This Row],[Column1]])-1),Lookups[],2,0)</f>
        <v>1 5/8</v>
      </c>
      <c r="Y405" s="16" t="str">
        <f>RIGHT(Table6914[[#This Row],[Column1]],LEN(Table6914[[#This Row],[Column1]])-FIND("–",Table6914[[#This Row],[Column1]]))</f>
        <v>12</v>
      </c>
      <c r="Z405" s="78">
        <f>VLOOKUP(LEFT(Table6914[[#This Row],[Column1]],FIND("–",Table6914[[#This Row],[Column1]])-1),Lookups[],4,0)</f>
        <v>1.625</v>
      </c>
      <c r="AA405" s="16" t="str">
        <f t="shared" si="104"/>
        <v>UN</v>
      </c>
      <c r="AB405" s="16" t="str">
        <f t="shared" si="105"/>
        <v>2A</v>
      </c>
      <c r="AC405" s="16" t="str">
        <f>CONCATENATE(Table6914[[#This Row],[Fraction]],"-",Table6914[[#This Row],[Pitch]]," ",Table6914[[#This Row],[Series]]," ",Table6914[[#This Row],[ClassA]])</f>
        <v>1 5/8-12 UN 2A</v>
      </c>
      <c r="AD405" s="16" t="str">
        <f>CONCATENATE(TEXT(Table6914[[#This Row],[Decimal]],".000"),"-",Table6914[[#This Row],[Pitch]]," ",Table6914[[#This Row],[Series]]," ",Table6914[[#This Row],[ClassA]])</f>
        <v>1.625-12 UN 2A</v>
      </c>
      <c r="AE405" s="16">
        <f t="shared" si="106"/>
        <v>1.8E-3</v>
      </c>
      <c r="AF405" s="16">
        <f t="shared" si="107"/>
        <v>1.6232</v>
      </c>
      <c r="AG405" s="16">
        <f t="shared" si="108"/>
        <v>1.6117999999999999</v>
      </c>
      <c r="AH405" s="16" t="str">
        <f t="shared" si="109"/>
        <v>—</v>
      </c>
      <c r="AI405" s="16">
        <f t="shared" si="110"/>
        <v>1.5690999999999999</v>
      </c>
      <c r="AJ405" s="16">
        <f t="shared" si="111"/>
        <v>1.5631999999999999</v>
      </c>
      <c r="AK405" s="16">
        <f t="shared" si="112"/>
        <v>1.524</v>
      </c>
      <c r="AL405" s="16" t="str">
        <f t="shared" si="113"/>
        <v>2B</v>
      </c>
      <c r="AM405" s="16">
        <f t="shared" si="114"/>
        <v>1.5349999999999999</v>
      </c>
      <c r="AN405" s="16">
        <f t="shared" si="115"/>
        <v>1.5529999999999999</v>
      </c>
      <c r="AO405" s="16">
        <f t="shared" si="116"/>
        <v>1.5709</v>
      </c>
      <c r="AP405" s="16">
        <f t="shared" si="117"/>
        <v>1.5785</v>
      </c>
      <c r="AQ405" s="16">
        <f t="shared" si="118"/>
        <v>1.625</v>
      </c>
      <c r="AV405" s="17"/>
      <c r="AW405" s="77"/>
    </row>
    <row r="406" spans="3:49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19"/>
        <v>0</v>
      </c>
      <c r="U406" s="16">
        <f t="shared" si="119"/>
        <v>0</v>
      </c>
      <c r="W406" s="16" t="str">
        <f t="shared" si="103"/>
        <v>15⁄8–12</v>
      </c>
      <c r="X406" s="16" t="str">
        <f>VLOOKUP(LEFT(Table6914[[#This Row],[Column1]],FIND("–",Table6914[[#This Row],[Column1]])-1),Lookups[],2,0)</f>
        <v>1 5/8</v>
      </c>
      <c r="Y406" s="16" t="str">
        <f>RIGHT(Table6914[[#This Row],[Column1]],LEN(Table6914[[#This Row],[Column1]])-FIND("–",Table6914[[#This Row],[Column1]]))</f>
        <v>12</v>
      </c>
      <c r="Z406" s="78">
        <f>VLOOKUP(LEFT(Table6914[[#This Row],[Column1]],FIND("–",Table6914[[#This Row],[Column1]])-1),Lookups[],4,0)</f>
        <v>1.625</v>
      </c>
      <c r="AA406" s="16" t="str">
        <f t="shared" si="104"/>
        <v>UN</v>
      </c>
      <c r="AB406" s="16" t="str">
        <f t="shared" si="105"/>
        <v>3A</v>
      </c>
      <c r="AC406" s="16" t="str">
        <f>CONCATENATE(Table6914[[#This Row],[Fraction]],"-",Table6914[[#This Row],[Pitch]]," ",Table6914[[#This Row],[Series]]," ",Table6914[[#This Row],[ClassA]])</f>
        <v>1 5/8-12 UN 3A</v>
      </c>
      <c r="AD406" s="16" t="str">
        <f>CONCATENATE(TEXT(Table6914[[#This Row],[Decimal]],".000"),"-",Table6914[[#This Row],[Pitch]]," ",Table6914[[#This Row],[Series]]," ",Table6914[[#This Row],[ClassA]])</f>
        <v>1.625-12 UN 3A</v>
      </c>
      <c r="AE406" s="16">
        <f t="shared" si="106"/>
        <v>0</v>
      </c>
      <c r="AF406" s="16">
        <f t="shared" si="107"/>
        <v>1.625</v>
      </c>
      <c r="AG406" s="16">
        <f t="shared" si="108"/>
        <v>1.6135999999999999</v>
      </c>
      <c r="AH406" s="16" t="str">
        <f t="shared" si="109"/>
        <v>—</v>
      </c>
      <c r="AI406" s="16">
        <f t="shared" si="110"/>
        <v>1.5709</v>
      </c>
      <c r="AJ406" s="16">
        <f t="shared" si="111"/>
        <v>1.5665</v>
      </c>
      <c r="AK406" s="16">
        <f t="shared" si="112"/>
        <v>1.5258</v>
      </c>
      <c r="AL406" s="16" t="str">
        <f t="shared" si="113"/>
        <v>3B</v>
      </c>
      <c r="AM406" s="16">
        <f t="shared" si="114"/>
        <v>1.5349999999999999</v>
      </c>
      <c r="AN406" s="16">
        <f t="shared" si="115"/>
        <v>1.5448</v>
      </c>
      <c r="AO406" s="16">
        <f t="shared" si="116"/>
        <v>1.5709</v>
      </c>
      <c r="AP406" s="16">
        <f t="shared" si="117"/>
        <v>1.5766</v>
      </c>
      <c r="AQ406" s="16">
        <f t="shared" si="118"/>
        <v>1.625</v>
      </c>
      <c r="AV406" s="17"/>
      <c r="AW406" s="77"/>
    </row>
    <row r="407" spans="3:49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19"/>
        <v>15⁄8–14</v>
      </c>
      <c r="U407" s="16" t="str">
        <f t="shared" si="119"/>
        <v>UNS</v>
      </c>
      <c r="W407" s="16" t="str">
        <f t="shared" si="103"/>
        <v>15⁄8–14</v>
      </c>
      <c r="X407" s="16" t="str">
        <f>VLOOKUP(LEFT(Table6914[[#This Row],[Column1]],FIND("–",Table6914[[#This Row],[Column1]])-1),Lookups[],2,0)</f>
        <v>1 5/8</v>
      </c>
      <c r="Y407" s="16" t="str">
        <f>RIGHT(Table6914[[#This Row],[Column1]],LEN(Table6914[[#This Row],[Column1]])-FIND("–",Table6914[[#This Row],[Column1]]))</f>
        <v>14</v>
      </c>
      <c r="Z407" s="78">
        <f>VLOOKUP(LEFT(Table6914[[#This Row],[Column1]],FIND("–",Table6914[[#This Row],[Column1]])-1),Lookups[],4,0)</f>
        <v>1.625</v>
      </c>
      <c r="AA407" s="16" t="str">
        <f t="shared" si="104"/>
        <v>UNS</v>
      </c>
      <c r="AB407" s="16" t="str">
        <f t="shared" si="105"/>
        <v>2A</v>
      </c>
      <c r="AC407" s="16" t="str">
        <f>CONCATENATE(Table6914[[#This Row],[Fraction]],"-",Table6914[[#This Row],[Pitch]]," ",Table6914[[#This Row],[Series]]," ",Table6914[[#This Row],[ClassA]])</f>
        <v>1 5/8-14 UNS 2A</v>
      </c>
      <c r="AD407" s="16" t="str">
        <f>CONCATENATE(TEXT(Table6914[[#This Row],[Decimal]],".000"),"-",Table6914[[#This Row],[Pitch]]," ",Table6914[[#This Row],[Series]]," ",Table6914[[#This Row],[ClassA]])</f>
        <v>1.625-14 UNS 2A</v>
      </c>
      <c r="AE407" s="16">
        <f t="shared" si="106"/>
        <v>1.6999999999999999E-3</v>
      </c>
      <c r="AF407" s="16">
        <f t="shared" si="107"/>
        <v>1.6233</v>
      </c>
      <c r="AG407" s="16">
        <f t="shared" si="108"/>
        <v>1.613</v>
      </c>
      <c r="AH407" s="16" t="str">
        <f t="shared" si="109"/>
        <v>—</v>
      </c>
      <c r="AI407" s="16">
        <f t="shared" si="110"/>
        <v>1.5769</v>
      </c>
      <c r="AJ407" s="16">
        <f t="shared" si="111"/>
        <v>1.5713999999999999</v>
      </c>
      <c r="AK407" s="16">
        <f t="shared" si="112"/>
        <v>1.5383</v>
      </c>
      <c r="AL407" s="16" t="str">
        <f t="shared" si="113"/>
        <v>2B</v>
      </c>
      <c r="AM407" s="16">
        <f t="shared" si="114"/>
        <v>1.548</v>
      </c>
      <c r="AN407" s="16">
        <f t="shared" si="115"/>
        <v>1.5640000000000001</v>
      </c>
      <c r="AO407" s="16">
        <f t="shared" si="116"/>
        <v>1.5786</v>
      </c>
      <c r="AP407" s="16">
        <f t="shared" si="117"/>
        <v>1.5858000000000001</v>
      </c>
      <c r="AQ407" s="16">
        <f t="shared" si="118"/>
        <v>1.625</v>
      </c>
      <c r="AV407" s="17"/>
      <c r="AW407" s="77"/>
    </row>
    <row r="408" spans="3:49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19"/>
        <v>15⁄8–16</v>
      </c>
      <c r="U408" s="16" t="str">
        <f t="shared" si="119"/>
        <v>UN</v>
      </c>
      <c r="W408" s="16" t="str">
        <f t="shared" si="103"/>
        <v>15⁄8–16</v>
      </c>
      <c r="X408" s="16" t="str">
        <f>VLOOKUP(LEFT(Table6914[[#This Row],[Column1]],FIND("–",Table6914[[#This Row],[Column1]])-1),Lookups[],2,0)</f>
        <v>1 5/8</v>
      </c>
      <c r="Y408" s="16" t="str">
        <f>RIGHT(Table6914[[#This Row],[Column1]],LEN(Table6914[[#This Row],[Column1]])-FIND("–",Table6914[[#This Row],[Column1]]))</f>
        <v>16</v>
      </c>
      <c r="Z408" s="78">
        <f>VLOOKUP(LEFT(Table6914[[#This Row],[Column1]],FIND("–",Table6914[[#This Row],[Column1]])-1),Lookups[],4,0)</f>
        <v>1.625</v>
      </c>
      <c r="AA408" s="16" t="str">
        <f t="shared" si="104"/>
        <v>UN</v>
      </c>
      <c r="AB408" s="16" t="str">
        <f t="shared" si="105"/>
        <v>2A</v>
      </c>
      <c r="AC408" s="16" t="str">
        <f>CONCATENATE(Table6914[[#This Row],[Fraction]],"-",Table6914[[#This Row],[Pitch]]," ",Table6914[[#This Row],[Series]]," ",Table6914[[#This Row],[ClassA]])</f>
        <v>1 5/8-16 UN 2A</v>
      </c>
      <c r="AD408" s="16" t="str">
        <f>CONCATENATE(TEXT(Table6914[[#This Row],[Decimal]],".000"),"-",Table6914[[#This Row],[Pitch]]," ",Table6914[[#This Row],[Series]]," ",Table6914[[#This Row],[ClassA]])</f>
        <v>1.625-16 UN 2A</v>
      </c>
      <c r="AE408" s="16">
        <f t="shared" si="106"/>
        <v>1.6000000000000001E-3</v>
      </c>
      <c r="AF408" s="16">
        <f t="shared" si="107"/>
        <v>1.6234</v>
      </c>
      <c r="AG408" s="16">
        <f t="shared" si="108"/>
        <v>1.6140000000000001</v>
      </c>
      <c r="AH408" s="16" t="str">
        <f t="shared" si="109"/>
        <v>—</v>
      </c>
      <c r="AI408" s="16">
        <f t="shared" si="110"/>
        <v>1.5828</v>
      </c>
      <c r="AJ408" s="16">
        <f t="shared" si="111"/>
        <v>1.5775999999999999</v>
      </c>
      <c r="AK408" s="16">
        <f t="shared" si="112"/>
        <v>1.5488999999999999</v>
      </c>
      <c r="AL408" s="16" t="str">
        <f t="shared" si="113"/>
        <v>2B</v>
      </c>
      <c r="AM408" s="16">
        <f t="shared" si="114"/>
        <v>1.5569999999999999</v>
      </c>
      <c r="AN408" s="16">
        <f t="shared" si="115"/>
        <v>1.571</v>
      </c>
      <c r="AO408" s="16">
        <f t="shared" si="116"/>
        <v>1.5844</v>
      </c>
      <c r="AP408" s="16">
        <f t="shared" si="117"/>
        <v>1.5911999999999999</v>
      </c>
      <c r="AQ408" s="16">
        <f t="shared" si="118"/>
        <v>1.625</v>
      </c>
      <c r="AV408" s="17"/>
      <c r="AW408" s="77"/>
    </row>
    <row r="409" spans="3:49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19"/>
        <v>0</v>
      </c>
      <c r="U409" s="16">
        <f t="shared" si="119"/>
        <v>0</v>
      </c>
      <c r="W409" s="16" t="str">
        <f t="shared" si="103"/>
        <v>15⁄8–16</v>
      </c>
      <c r="X409" s="16" t="str">
        <f>VLOOKUP(LEFT(Table6914[[#This Row],[Column1]],FIND("–",Table6914[[#This Row],[Column1]])-1),Lookups[],2,0)</f>
        <v>1 5/8</v>
      </c>
      <c r="Y409" s="16" t="str">
        <f>RIGHT(Table6914[[#This Row],[Column1]],LEN(Table6914[[#This Row],[Column1]])-FIND("–",Table6914[[#This Row],[Column1]]))</f>
        <v>16</v>
      </c>
      <c r="Z409" s="78">
        <f>VLOOKUP(LEFT(Table6914[[#This Row],[Column1]],FIND("–",Table6914[[#This Row],[Column1]])-1),Lookups[],4,0)</f>
        <v>1.625</v>
      </c>
      <c r="AA409" s="16" t="str">
        <f t="shared" si="104"/>
        <v>UN</v>
      </c>
      <c r="AB409" s="16" t="str">
        <f t="shared" si="105"/>
        <v>3A</v>
      </c>
      <c r="AC409" s="16" t="str">
        <f>CONCATENATE(Table6914[[#This Row],[Fraction]],"-",Table6914[[#This Row],[Pitch]]," ",Table6914[[#This Row],[Series]]," ",Table6914[[#This Row],[ClassA]])</f>
        <v>1 5/8-16 UN 3A</v>
      </c>
      <c r="AD409" s="16" t="str">
        <f>CONCATENATE(TEXT(Table6914[[#This Row],[Decimal]],".000"),"-",Table6914[[#This Row],[Pitch]]," ",Table6914[[#This Row],[Series]]," ",Table6914[[#This Row],[ClassA]])</f>
        <v>1.625-16 UN 3A</v>
      </c>
      <c r="AE409" s="16">
        <f t="shared" si="106"/>
        <v>0</v>
      </c>
      <c r="AF409" s="16">
        <f t="shared" si="107"/>
        <v>1.625</v>
      </c>
      <c r="AG409" s="16">
        <f t="shared" si="108"/>
        <v>1.6155999999999999</v>
      </c>
      <c r="AH409" s="16" t="str">
        <f t="shared" si="109"/>
        <v>—</v>
      </c>
      <c r="AI409" s="16">
        <f t="shared" si="110"/>
        <v>1.5844</v>
      </c>
      <c r="AJ409" s="16">
        <f t="shared" si="111"/>
        <v>1.5805</v>
      </c>
      <c r="AK409" s="16">
        <f t="shared" si="112"/>
        <v>1.5505</v>
      </c>
      <c r="AL409" s="16" t="str">
        <f t="shared" si="113"/>
        <v>3B</v>
      </c>
      <c r="AM409" s="16">
        <f t="shared" si="114"/>
        <v>1.5569999999999999</v>
      </c>
      <c r="AN409" s="16">
        <f t="shared" si="115"/>
        <v>1.5658000000000001</v>
      </c>
      <c r="AO409" s="16">
        <f t="shared" si="116"/>
        <v>1.5844</v>
      </c>
      <c r="AP409" s="16">
        <f t="shared" si="117"/>
        <v>1.5894999999999999</v>
      </c>
      <c r="AQ409" s="16">
        <f t="shared" si="118"/>
        <v>1.625</v>
      </c>
      <c r="AV409" s="17"/>
      <c r="AW409" s="77"/>
    </row>
    <row r="410" spans="3:49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19"/>
        <v>15⁄8–18</v>
      </c>
      <c r="U410" s="16" t="str">
        <f t="shared" si="119"/>
        <v>UNEF</v>
      </c>
      <c r="W410" s="16" t="str">
        <f t="shared" si="103"/>
        <v>15⁄8–18</v>
      </c>
      <c r="X410" s="16" t="str">
        <f>VLOOKUP(LEFT(Table6914[[#This Row],[Column1]],FIND("–",Table6914[[#This Row],[Column1]])-1),Lookups[],2,0)</f>
        <v>1 5/8</v>
      </c>
      <c r="Y410" s="16" t="str">
        <f>RIGHT(Table6914[[#This Row],[Column1]],LEN(Table6914[[#This Row],[Column1]])-FIND("–",Table6914[[#This Row],[Column1]]))</f>
        <v>18</v>
      </c>
      <c r="Z410" s="78">
        <f>VLOOKUP(LEFT(Table6914[[#This Row],[Column1]],FIND("–",Table6914[[#This Row],[Column1]])-1),Lookups[],4,0)</f>
        <v>1.625</v>
      </c>
      <c r="AA410" s="16" t="str">
        <f t="shared" si="104"/>
        <v>UNEF</v>
      </c>
      <c r="AB410" s="16" t="str">
        <f t="shared" si="105"/>
        <v>2A</v>
      </c>
      <c r="AC410" s="16" t="str">
        <f>CONCATENATE(Table6914[[#This Row],[Fraction]],"-",Table6914[[#This Row],[Pitch]]," ",Table6914[[#This Row],[Series]]," ",Table6914[[#This Row],[ClassA]])</f>
        <v>1 5/8-18 UNEF 2A</v>
      </c>
      <c r="AD410" s="16" t="str">
        <f>CONCATENATE(TEXT(Table6914[[#This Row],[Decimal]],".000"),"-",Table6914[[#This Row],[Pitch]]," ",Table6914[[#This Row],[Series]]," ",Table6914[[#This Row],[ClassA]])</f>
        <v>1.625-18 UNEF 2A</v>
      </c>
      <c r="AE410" s="16">
        <f t="shared" si="106"/>
        <v>1.5E-3</v>
      </c>
      <c r="AF410" s="16">
        <f t="shared" si="107"/>
        <v>1.6234999999999999</v>
      </c>
      <c r="AG410" s="16">
        <f t="shared" si="108"/>
        <v>1.6148</v>
      </c>
      <c r="AH410" s="16" t="str">
        <f t="shared" si="109"/>
        <v>—</v>
      </c>
      <c r="AI410" s="16">
        <f t="shared" si="110"/>
        <v>1.5873999999999999</v>
      </c>
      <c r="AJ410" s="16">
        <f t="shared" si="111"/>
        <v>1.5824</v>
      </c>
      <c r="AK410" s="16">
        <f t="shared" si="112"/>
        <v>1.5573999999999999</v>
      </c>
      <c r="AL410" s="16" t="str">
        <f t="shared" si="113"/>
        <v>2B</v>
      </c>
      <c r="AM410" s="16">
        <f t="shared" si="114"/>
        <v>1.5649999999999999</v>
      </c>
      <c r="AN410" s="16">
        <f t="shared" si="115"/>
        <v>1.5780000000000001</v>
      </c>
      <c r="AO410" s="16">
        <f t="shared" si="116"/>
        <v>1.5889</v>
      </c>
      <c r="AP410" s="16">
        <f t="shared" si="117"/>
        <v>1.5953999999999999</v>
      </c>
      <c r="AQ410" s="16">
        <f t="shared" si="118"/>
        <v>1.625</v>
      </c>
      <c r="AV410" s="17"/>
      <c r="AW410" s="77"/>
    </row>
    <row r="411" spans="3:49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si="119"/>
        <v>0</v>
      </c>
      <c r="U411" s="16">
        <f t="shared" si="119"/>
        <v>0</v>
      </c>
      <c r="W411" s="16" t="str">
        <f t="shared" si="103"/>
        <v>15⁄8–18</v>
      </c>
      <c r="X411" s="16" t="str">
        <f>VLOOKUP(LEFT(Table6914[[#This Row],[Column1]],FIND("–",Table6914[[#This Row],[Column1]])-1),Lookups[],2,0)</f>
        <v>1 5/8</v>
      </c>
      <c r="Y411" s="16" t="str">
        <f>RIGHT(Table6914[[#This Row],[Column1]],LEN(Table6914[[#This Row],[Column1]])-FIND("–",Table6914[[#This Row],[Column1]]))</f>
        <v>18</v>
      </c>
      <c r="Z411" s="78">
        <f>VLOOKUP(LEFT(Table6914[[#This Row],[Column1]],FIND("–",Table6914[[#This Row],[Column1]])-1),Lookups[],4,0)</f>
        <v>1.625</v>
      </c>
      <c r="AA411" s="16" t="str">
        <f t="shared" si="104"/>
        <v>UNEF</v>
      </c>
      <c r="AB411" s="16" t="str">
        <f t="shared" si="105"/>
        <v>3A</v>
      </c>
      <c r="AC411" s="16" t="str">
        <f>CONCATENATE(Table6914[[#This Row],[Fraction]],"-",Table6914[[#This Row],[Pitch]]," ",Table6914[[#This Row],[Series]]," ",Table6914[[#This Row],[ClassA]])</f>
        <v>1 5/8-18 UNEF 3A</v>
      </c>
      <c r="AD411" s="16" t="str">
        <f>CONCATENATE(TEXT(Table6914[[#This Row],[Decimal]],".000"),"-",Table6914[[#This Row],[Pitch]]," ",Table6914[[#This Row],[Series]]," ",Table6914[[#This Row],[ClassA]])</f>
        <v>1.625-18 UNEF 3A</v>
      </c>
      <c r="AE411" s="16">
        <f t="shared" si="106"/>
        <v>0</v>
      </c>
      <c r="AF411" s="16">
        <f t="shared" si="107"/>
        <v>1.625</v>
      </c>
      <c r="AG411" s="16">
        <f t="shared" si="108"/>
        <v>1.6163000000000001</v>
      </c>
      <c r="AH411" s="16" t="str">
        <f t="shared" si="109"/>
        <v>—</v>
      </c>
      <c r="AI411" s="16">
        <f t="shared" si="110"/>
        <v>1.5889</v>
      </c>
      <c r="AJ411" s="16">
        <f t="shared" si="111"/>
        <v>1.5851999999999999</v>
      </c>
      <c r="AK411" s="16">
        <f t="shared" si="112"/>
        <v>1.5589</v>
      </c>
      <c r="AL411" s="16" t="str">
        <f t="shared" si="113"/>
        <v>3B</v>
      </c>
      <c r="AM411" s="16">
        <f t="shared" si="114"/>
        <v>1.5649999999999999</v>
      </c>
      <c r="AN411" s="16">
        <f t="shared" si="115"/>
        <v>1.573</v>
      </c>
      <c r="AO411" s="16">
        <f t="shared" si="116"/>
        <v>1.5889</v>
      </c>
      <c r="AP411" s="16">
        <f t="shared" si="117"/>
        <v>1.5936999999999999</v>
      </c>
      <c r="AQ411" s="16">
        <f t="shared" si="118"/>
        <v>1.625</v>
      </c>
      <c r="AV411" s="17"/>
      <c r="AW411" s="77"/>
    </row>
    <row r="412" spans="3:49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19"/>
        <v>15⁄8–20</v>
      </c>
      <c r="U412" s="16" t="str">
        <f t="shared" si="119"/>
        <v>UN</v>
      </c>
      <c r="W412" s="16" t="str">
        <f t="shared" si="103"/>
        <v>15⁄8–20</v>
      </c>
      <c r="X412" s="16" t="str">
        <f>VLOOKUP(LEFT(Table6914[[#This Row],[Column1]],FIND("–",Table6914[[#This Row],[Column1]])-1),Lookups[],2,0)</f>
        <v>1 5/8</v>
      </c>
      <c r="Y412" s="16" t="str">
        <f>RIGHT(Table6914[[#This Row],[Column1]],LEN(Table6914[[#This Row],[Column1]])-FIND("–",Table6914[[#This Row],[Column1]]))</f>
        <v>20</v>
      </c>
      <c r="Z412" s="78">
        <f>VLOOKUP(LEFT(Table6914[[#This Row],[Column1]],FIND("–",Table6914[[#This Row],[Column1]])-1),Lookups[],4,0)</f>
        <v>1.625</v>
      </c>
      <c r="AA412" s="16" t="str">
        <f t="shared" si="104"/>
        <v>UN</v>
      </c>
      <c r="AB412" s="16" t="str">
        <f t="shared" si="105"/>
        <v>2A</v>
      </c>
      <c r="AC412" s="16" t="str">
        <f>CONCATENATE(Table6914[[#This Row],[Fraction]],"-",Table6914[[#This Row],[Pitch]]," ",Table6914[[#This Row],[Series]]," ",Table6914[[#This Row],[ClassA]])</f>
        <v>1 5/8-20 UN 2A</v>
      </c>
      <c r="AD412" s="16" t="str">
        <f>CONCATENATE(TEXT(Table6914[[#This Row],[Decimal]],".000"),"-",Table6914[[#This Row],[Pitch]]," ",Table6914[[#This Row],[Series]]," ",Table6914[[#This Row],[ClassA]])</f>
        <v>1.625-20 UN 2A</v>
      </c>
      <c r="AE412" s="16">
        <f t="shared" si="106"/>
        <v>1.4E-3</v>
      </c>
      <c r="AF412" s="16">
        <f t="shared" si="107"/>
        <v>1.6235999999999999</v>
      </c>
      <c r="AG412" s="16">
        <f t="shared" si="108"/>
        <v>1.6154999999999999</v>
      </c>
      <c r="AH412" s="16" t="str">
        <f t="shared" si="109"/>
        <v>—</v>
      </c>
      <c r="AI412" s="16">
        <f t="shared" si="110"/>
        <v>1.5911</v>
      </c>
      <c r="AJ412" s="16">
        <f t="shared" si="111"/>
        <v>1.5863</v>
      </c>
      <c r="AK412" s="16">
        <f t="shared" si="112"/>
        <v>1.5641</v>
      </c>
      <c r="AL412" s="16" t="str">
        <f t="shared" si="113"/>
        <v>2B</v>
      </c>
      <c r="AM412" s="16">
        <f t="shared" si="114"/>
        <v>1.571</v>
      </c>
      <c r="AN412" s="16">
        <f t="shared" si="115"/>
        <v>1.5820000000000001</v>
      </c>
      <c r="AO412" s="16">
        <f t="shared" si="116"/>
        <v>1.5925</v>
      </c>
      <c r="AP412" s="16">
        <f t="shared" si="117"/>
        <v>1.5987</v>
      </c>
      <c r="AQ412" s="16">
        <f t="shared" si="118"/>
        <v>1.625</v>
      </c>
      <c r="AV412" s="17"/>
      <c r="AW412" s="77"/>
    </row>
    <row r="413" spans="3:49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19"/>
        <v>0</v>
      </c>
      <c r="U413" s="16">
        <f t="shared" si="119"/>
        <v>0</v>
      </c>
      <c r="W413" s="16" t="str">
        <f t="shared" si="103"/>
        <v>15⁄8–20</v>
      </c>
      <c r="X413" s="16" t="str">
        <f>VLOOKUP(LEFT(Table6914[[#This Row],[Column1]],FIND("–",Table6914[[#This Row],[Column1]])-1),Lookups[],2,0)</f>
        <v>1 5/8</v>
      </c>
      <c r="Y413" s="16" t="str">
        <f>RIGHT(Table6914[[#This Row],[Column1]],LEN(Table6914[[#This Row],[Column1]])-FIND("–",Table6914[[#This Row],[Column1]]))</f>
        <v>20</v>
      </c>
      <c r="Z413" s="78">
        <f>VLOOKUP(LEFT(Table6914[[#This Row],[Column1]],FIND("–",Table6914[[#This Row],[Column1]])-1),Lookups[],4,0)</f>
        <v>1.625</v>
      </c>
      <c r="AA413" s="16" t="str">
        <f t="shared" si="104"/>
        <v>UN</v>
      </c>
      <c r="AB413" s="16" t="str">
        <f t="shared" si="105"/>
        <v>3A</v>
      </c>
      <c r="AC413" s="16" t="str">
        <f>CONCATENATE(Table6914[[#This Row],[Fraction]],"-",Table6914[[#This Row],[Pitch]]," ",Table6914[[#This Row],[Series]]," ",Table6914[[#This Row],[ClassA]])</f>
        <v>1 5/8-20 UN 3A</v>
      </c>
      <c r="AD413" s="16" t="str">
        <f>CONCATENATE(TEXT(Table6914[[#This Row],[Decimal]],".000"),"-",Table6914[[#This Row],[Pitch]]," ",Table6914[[#This Row],[Series]]," ",Table6914[[#This Row],[ClassA]])</f>
        <v>1.625-20 UN 3A</v>
      </c>
      <c r="AE413" s="16">
        <f t="shared" si="106"/>
        <v>0</v>
      </c>
      <c r="AF413" s="16">
        <f t="shared" si="107"/>
        <v>1.625</v>
      </c>
      <c r="AG413" s="16">
        <f t="shared" si="108"/>
        <v>1.6169</v>
      </c>
      <c r="AH413" s="16" t="str">
        <f t="shared" si="109"/>
        <v>—</v>
      </c>
      <c r="AI413" s="16">
        <f t="shared" si="110"/>
        <v>1.5925</v>
      </c>
      <c r="AJ413" s="16">
        <f t="shared" si="111"/>
        <v>1.5889</v>
      </c>
      <c r="AK413" s="16">
        <f t="shared" si="112"/>
        <v>1.5654999999999999</v>
      </c>
      <c r="AL413" s="16" t="str">
        <f t="shared" si="113"/>
        <v>3B</v>
      </c>
      <c r="AM413" s="16">
        <f t="shared" si="114"/>
        <v>1.571</v>
      </c>
      <c r="AN413" s="16">
        <f t="shared" si="115"/>
        <v>1.5787</v>
      </c>
      <c r="AO413" s="16">
        <f t="shared" si="116"/>
        <v>1.5925</v>
      </c>
      <c r="AP413" s="16">
        <f t="shared" si="117"/>
        <v>1.5971</v>
      </c>
      <c r="AQ413" s="16">
        <f t="shared" si="118"/>
        <v>1.625</v>
      </c>
      <c r="AV413" s="17"/>
      <c r="AW413" s="77"/>
    </row>
    <row r="414" spans="3:49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19"/>
        <v>15⁄8–24</v>
      </c>
      <c r="U414" s="16" t="str">
        <f t="shared" si="119"/>
        <v>UNS</v>
      </c>
      <c r="W414" s="16" t="str">
        <f t="shared" si="103"/>
        <v>15⁄8–24</v>
      </c>
      <c r="X414" s="16" t="str">
        <f>VLOOKUP(LEFT(Table6914[[#This Row],[Column1]],FIND("–",Table6914[[#This Row],[Column1]])-1),Lookups[],2,0)</f>
        <v>1 5/8</v>
      </c>
      <c r="Y414" s="16" t="str">
        <f>RIGHT(Table6914[[#This Row],[Column1]],LEN(Table6914[[#This Row],[Column1]])-FIND("–",Table6914[[#This Row],[Column1]]))</f>
        <v>24</v>
      </c>
      <c r="Z414" s="78">
        <f>VLOOKUP(LEFT(Table6914[[#This Row],[Column1]],FIND("–",Table6914[[#This Row],[Column1]])-1),Lookups[],4,0)</f>
        <v>1.625</v>
      </c>
      <c r="AA414" s="16" t="str">
        <f t="shared" si="104"/>
        <v>UNS</v>
      </c>
      <c r="AB414" s="16" t="str">
        <f t="shared" si="105"/>
        <v>2A</v>
      </c>
      <c r="AC414" s="16" t="str">
        <f>CONCATENATE(Table6914[[#This Row],[Fraction]],"-",Table6914[[#This Row],[Pitch]]," ",Table6914[[#This Row],[Series]]," ",Table6914[[#This Row],[ClassA]])</f>
        <v>1 5/8-24 UNS 2A</v>
      </c>
      <c r="AD414" s="16" t="str">
        <f>CONCATENATE(TEXT(Table6914[[#This Row],[Decimal]],".000"),"-",Table6914[[#This Row],[Pitch]]," ",Table6914[[#This Row],[Series]]," ",Table6914[[#This Row],[ClassA]])</f>
        <v>1.625-24 UNS 2A</v>
      </c>
      <c r="AE414" s="16">
        <f t="shared" si="106"/>
        <v>1.2999999999999999E-3</v>
      </c>
      <c r="AF414" s="16">
        <f t="shared" si="107"/>
        <v>1.6236999999999999</v>
      </c>
      <c r="AG414" s="16">
        <f t="shared" si="108"/>
        <v>1.6165</v>
      </c>
      <c r="AH414" s="16" t="str">
        <f t="shared" si="109"/>
        <v>—</v>
      </c>
      <c r="AI414" s="16">
        <f t="shared" si="110"/>
        <v>1.5966</v>
      </c>
      <c r="AJ414" s="16">
        <f t="shared" si="111"/>
        <v>1.5922000000000001</v>
      </c>
      <c r="AK414" s="16">
        <f t="shared" si="112"/>
        <v>1.5741000000000001</v>
      </c>
      <c r="AL414" s="16" t="str">
        <f t="shared" si="113"/>
        <v>2B</v>
      </c>
      <c r="AM414" s="16">
        <f t="shared" si="114"/>
        <v>1.58</v>
      </c>
      <c r="AN414" s="16">
        <f t="shared" si="115"/>
        <v>1.59</v>
      </c>
      <c r="AO414" s="16">
        <f t="shared" si="116"/>
        <v>1.5979000000000001</v>
      </c>
      <c r="AP414" s="16">
        <f t="shared" si="117"/>
        <v>1.6036999999999999</v>
      </c>
      <c r="AQ414" s="16">
        <f t="shared" si="118"/>
        <v>1.625</v>
      </c>
      <c r="AV414" s="17"/>
      <c r="AW414" s="77"/>
    </row>
    <row r="415" spans="3:49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19"/>
        <v>111⁄16–6</v>
      </c>
      <c r="U415" s="16" t="str">
        <f t="shared" si="119"/>
        <v>UN</v>
      </c>
      <c r="W415" s="16" t="str">
        <f t="shared" si="103"/>
        <v>111⁄16–6</v>
      </c>
      <c r="X415" s="16" t="str">
        <f>VLOOKUP(LEFT(Table6914[[#This Row],[Column1]],FIND("–",Table6914[[#This Row],[Column1]])-1),Lookups[],2,0)</f>
        <v>1 11/16</v>
      </c>
      <c r="Y415" s="16" t="str">
        <f>RIGHT(Table6914[[#This Row],[Column1]],LEN(Table6914[[#This Row],[Column1]])-FIND("–",Table6914[[#This Row],[Column1]]))</f>
        <v>6</v>
      </c>
      <c r="Z415" s="78">
        <f>VLOOKUP(LEFT(Table6914[[#This Row],[Column1]],FIND("–",Table6914[[#This Row],[Column1]])-1),Lookups[],4,0)</f>
        <v>1.6875</v>
      </c>
      <c r="AA415" s="16" t="str">
        <f t="shared" si="104"/>
        <v>UN</v>
      </c>
      <c r="AB415" s="16" t="str">
        <f t="shared" si="105"/>
        <v>2A</v>
      </c>
      <c r="AC415" s="16" t="str">
        <f>CONCATENATE(Table6914[[#This Row],[Fraction]],"-",Table6914[[#This Row],[Pitch]]," ",Table6914[[#This Row],[Series]]," ",Table6914[[#This Row],[ClassA]])</f>
        <v>1 11/16-6 UN 2A</v>
      </c>
      <c r="AD415" s="16" t="str">
        <f>CONCATENATE(TEXT(Table6914[[#This Row],[Decimal]],".000"),"-",Table6914[[#This Row],[Pitch]]," ",Table6914[[#This Row],[Series]]," ",Table6914[[#This Row],[ClassA]])</f>
        <v>1.688-6 UN 2A</v>
      </c>
      <c r="AE415" s="16">
        <f t="shared" si="106"/>
        <v>2.5000000000000001E-3</v>
      </c>
      <c r="AF415" s="16">
        <f t="shared" si="107"/>
        <v>1.6850000000000001</v>
      </c>
      <c r="AG415" s="16">
        <f t="shared" si="108"/>
        <v>1.6668000000000001</v>
      </c>
      <c r="AH415" s="16" t="str">
        <f t="shared" si="109"/>
        <v>—</v>
      </c>
      <c r="AI415" s="16">
        <f t="shared" si="110"/>
        <v>1.5767</v>
      </c>
      <c r="AJ415" s="16">
        <f t="shared" si="111"/>
        <v>1.5684</v>
      </c>
      <c r="AK415" s="16">
        <f t="shared" si="112"/>
        <v>1.4865999999999999</v>
      </c>
      <c r="AL415" s="16" t="str">
        <f t="shared" si="113"/>
        <v>2B</v>
      </c>
      <c r="AM415" s="16">
        <f t="shared" si="114"/>
        <v>1.5069999999999999</v>
      </c>
      <c r="AN415" s="16">
        <f t="shared" si="115"/>
        <v>1.538</v>
      </c>
      <c r="AO415" s="16">
        <f t="shared" si="116"/>
        <v>1.5791999999999999</v>
      </c>
      <c r="AP415" s="16">
        <f t="shared" si="117"/>
        <v>1.59</v>
      </c>
      <c r="AQ415" s="16">
        <f t="shared" si="118"/>
        <v>1.6875</v>
      </c>
      <c r="AV415" s="17"/>
      <c r="AW415" s="77"/>
    </row>
    <row r="416" spans="3:49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19"/>
        <v>0</v>
      </c>
      <c r="U416" s="16">
        <f t="shared" si="119"/>
        <v>0</v>
      </c>
      <c r="W416" s="16" t="str">
        <f t="shared" si="103"/>
        <v>111⁄16–6</v>
      </c>
      <c r="X416" s="16" t="str">
        <f>VLOOKUP(LEFT(Table6914[[#This Row],[Column1]],FIND("–",Table6914[[#This Row],[Column1]])-1),Lookups[],2,0)</f>
        <v>1 11/16</v>
      </c>
      <c r="Y416" s="16" t="str">
        <f>RIGHT(Table6914[[#This Row],[Column1]],LEN(Table6914[[#This Row],[Column1]])-FIND("–",Table6914[[#This Row],[Column1]]))</f>
        <v>6</v>
      </c>
      <c r="Z416" s="78">
        <f>VLOOKUP(LEFT(Table6914[[#This Row],[Column1]],FIND("–",Table6914[[#This Row],[Column1]])-1),Lookups[],4,0)</f>
        <v>1.6875</v>
      </c>
      <c r="AA416" s="16" t="str">
        <f t="shared" si="104"/>
        <v>UN</v>
      </c>
      <c r="AB416" s="16" t="str">
        <f t="shared" si="105"/>
        <v>3A</v>
      </c>
      <c r="AC416" s="16" t="str">
        <f>CONCATENATE(Table6914[[#This Row],[Fraction]],"-",Table6914[[#This Row],[Pitch]]," ",Table6914[[#This Row],[Series]]," ",Table6914[[#This Row],[ClassA]])</f>
        <v>1 11/16-6 UN 3A</v>
      </c>
      <c r="AD416" s="16" t="str">
        <f>CONCATENATE(TEXT(Table6914[[#This Row],[Decimal]],".000"),"-",Table6914[[#This Row],[Pitch]]," ",Table6914[[#This Row],[Series]]," ",Table6914[[#This Row],[ClassA]])</f>
        <v>1.688-6 UN 3A</v>
      </c>
      <c r="AE416" s="16">
        <f t="shared" si="106"/>
        <v>0</v>
      </c>
      <c r="AF416" s="16">
        <f t="shared" si="107"/>
        <v>1.6875</v>
      </c>
      <c r="AG416" s="16">
        <f t="shared" si="108"/>
        <v>1.6693</v>
      </c>
      <c r="AH416" s="16" t="str">
        <f t="shared" si="109"/>
        <v>—</v>
      </c>
      <c r="AI416" s="16">
        <f t="shared" si="110"/>
        <v>1.5791999999999999</v>
      </c>
      <c r="AJ416" s="16">
        <f t="shared" si="111"/>
        <v>1.573</v>
      </c>
      <c r="AK416" s="16">
        <f t="shared" si="112"/>
        <v>1.4891000000000001</v>
      </c>
      <c r="AL416" s="16" t="str">
        <f t="shared" si="113"/>
        <v>3B</v>
      </c>
      <c r="AM416" s="16">
        <f t="shared" si="114"/>
        <v>1.5069999999999999</v>
      </c>
      <c r="AN416" s="16">
        <f t="shared" si="115"/>
        <v>1.5270999999999999</v>
      </c>
      <c r="AO416" s="16">
        <f t="shared" si="116"/>
        <v>1.5791999999999999</v>
      </c>
      <c r="AP416" s="16">
        <f t="shared" si="117"/>
        <v>1.5872999999999999</v>
      </c>
      <c r="AQ416" s="16">
        <f t="shared" si="118"/>
        <v>1.6875</v>
      </c>
      <c r="AV416" s="17"/>
      <c r="AW416" s="77"/>
    </row>
    <row r="417" spans="3:49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19"/>
        <v>111⁄16–8</v>
      </c>
      <c r="U417" s="16" t="str">
        <f t="shared" si="119"/>
        <v>UN</v>
      </c>
      <c r="W417" s="16" t="str">
        <f t="shared" si="103"/>
        <v>111⁄16–8</v>
      </c>
      <c r="X417" s="16" t="str">
        <f>VLOOKUP(LEFT(Table6914[[#This Row],[Column1]],FIND("–",Table6914[[#This Row],[Column1]])-1),Lookups[],2,0)</f>
        <v>1 11/16</v>
      </c>
      <c r="Y417" s="16" t="str">
        <f>RIGHT(Table6914[[#This Row],[Column1]],LEN(Table6914[[#This Row],[Column1]])-FIND("–",Table6914[[#This Row],[Column1]]))</f>
        <v>8</v>
      </c>
      <c r="Z417" s="78">
        <f>VLOOKUP(LEFT(Table6914[[#This Row],[Column1]],FIND("–",Table6914[[#This Row],[Column1]])-1),Lookups[],4,0)</f>
        <v>1.6875</v>
      </c>
      <c r="AA417" s="16" t="str">
        <f t="shared" si="104"/>
        <v>UN</v>
      </c>
      <c r="AB417" s="16" t="str">
        <f t="shared" si="105"/>
        <v>2A</v>
      </c>
      <c r="AC417" s="16" t="str">
        <f>CONCATENATE(Table6914[[#This Row],[Fraction]],"-",Table6914[[#This Row],[Pitch]]," ",Table6914[[#This Row],[Series]]," ",Table6914[[#This Row],[ClassA]])</f>
        <v>1 11/16-8 UN 2A</v>
      </c>
      <c r="AD417" s="16" t="str">
        <f>CONCATENATE(TEXT(Table6914[[#This Row],[Decimal]],".000"),"-",Table6914[[#This Row],[Pitch]]," ",Table6914[[#This Row],[Series]]," ",Table6914[[#This Row],[ClassA]])</f>
        <v>1.688-8 UN 2A</v>
      </c>
      <c r="AE417" s="16">
        <f t="shared" si="106"/>
        <v>2.2000000000000001E-3</v>
      </c>
      <c r="AF417" s="16">
        <f t="shared" si="107"/>
        <v>1.6853</v>
      </c>
      <c r="AG417" s="16">
        <f t="shared" si="108"/>
        <v>1.6702999999999999</v>
      </c>
      <c r="AH417" s="16" t="str">
        <f t="shared" si="109"/>
        <v>—</v>
      </c>
      <c r="AI417" s="16">
        <f t="shared" si="110"/>
        <v>1.6041000000000001</v>
      </c>
      <c r="AJ417" s="16">
        <f t="shared" si="111"/>
        <v>1.5966</v>
      </c>
      <c r="AK417" s="16">
        <f t="shared" si="112"/>
        <v>1.5365</v>
      </c>
      <c r="AL417" s="16" t="str">
        <f t="shared" si="113"/>
        <v>2B</v>
      </c>
      <c r="AM417" s="16">
        <f t="shared" si="114"/>
        <v>1.552</v>
      </c>
      <c r="AN417" s="16">
        <f t="shared" si="115"/>
        <v>1.577</v>
      </c>
      <c r="AO417" s="16">
        <f t="shared" si="116"/>
        <v>1.6063000000000001</v>
      </c>
      <c r="AP417" s="16">
        <f t="shared" si="117"/>
        <v>1.6160000000000001</v>
      </c>
      <c r="AQ417" s="16">
        <f t="shared" si="118"/>
        <v>1.6875</v>
      </c>
      <c r="AV417" s="17"/>
      <c r="AW417" s="77"/>
    </row>
    <row r="418" spans="3:49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19"/>
        <v>0</v>
      </c>
      <c r="U418" s="16">
        <f t="shared" si="119"/>
        <v>0</v>
      </c>
      <c r="W418" s="16" t="str">
        <f t="shared" si="103"/>
        <v>111⁄16–8</v>
      </c>
      <c r="X418" s="16" t="str">
        <f>VLOOKUP(LEFT(Table6914[[#This Row],[Column1]],FIND("–",Table6914[[#This Row],[Column1]])-1),Lookups[],2,0)</f>
        <v>1 11/16</v>
      </c>
      <c r="Y418" s="16" t="str">
        <f>RIGHT(Table6914[[#This Row],[Column1]],LEN(Table6914[[#This Row],[Column1]])-FIND("–",Table6914[[#This Row],[Column1]]))</f>
        <v>8</v>
      </c>
      <c r="Z418" s="78">
        <f>VLOOKUP(LEFT(Table6914[[#This Row],[Column1]],FIND("–",Table6914[[#This Row],[Column1]])-1),Lookups[],4,0)</f>
        <v>1.6875</v>
      </c>
      <c r="AA418" s="16" t="str">
        <f t="shared" si="104"/>
        <v>UN</v>
      </c>
      <c r="AB418" s="16" t="str">
        <f t="shared" si="105"/>
        <v>3A</v>
      </c>
      <c r="AC418" s="16" t="str">
        <f>CONCATENATE(Table6914[[#This Row],[Fraction]],"-",Table6914[[#This Row],[Pitch]]," ",Table6914[[#This Row],[Series]]," ",Table6914[[#This Row],[ClassA]])</f>
        <v>1 11/16-8 UN 3A</v>
      </c>
      <c r="AD418" s="16" t="str">
        <f>CONCATENATE(TEXT(Table6914[[#This Row],[Decimal]],".000"),"-",Table6914[[#This Row],[Pitch]]," ",Table6914[[#This Row],[Series]]," ",Table6914[[#This Row],[ClassA]])</f>
        <v>1.688-8 UN 3A</v>
      </c>
      <c r="AE418" s="16">
        <f t="shared" si="106"/>
        <v>0</v>
      </c>
      <c r="AF418" s="16">
        <f t="shared" si="107"/>
        <v>1.6875</v>
      </c>
      <c r="AG418" s="16">
        <f t="shared" si="108"/>
        <v>1.6725000000000001</v>
      </c>
      <c r="AH418" s="16" t="str">
        <f t="shared" si="109"/>
        <v>—</v>
      </c>
      <c r="AI418" s="16">
        <f t="shared" si="110"/>
        <v>1.6063000000000001</v>
      </c>
      <c r="AJ418" s="16">
        <f t="shared" si="111"/>
        <v>1.6007</v>
      </c>
      <c r="AK418" s="16">
        <f t="shared" si="112"/>
        <v>1.5387</v>
      </c>
      <c r="AL418" s="16" t="str">
        <f t="shared" si="113"/>
        <v>3B</v>
      </c>
      <c r="AM418" s="16">
        <f t="shared" si="114"/>
        <v>1.552</v>
      </c>
      <c r="AN418" s="16">
        <f t="shared" si="115"/>
        <v>1.5671999999999999</v>
      </c>
      <c r="AO418" s="16">
        <f t="shared" si="116"/>
        <v>1.6063000000000001</v>
      </c>
      <c r="AP418" s="16">
        <f t="shared" si="117"/>
        <v>1.6135999999999999</v>
      </c>
      <c r="AQ418" s="16">
        <f t="shared" si="118"/>
        <v>1.6875</v>
      </c>
      <c r="AV418" s="17"/>
      <c r="AW418" s="77"/>
    </row>
    <row r="419" spans="3:49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19"/>
        <v>111⁄16–12</v>
      </c>
      <c r="U419" s="16" t="str">
        <f t="shared" si="119"/>
        <v>UN</v>
      </c>
      <c r="W419" s="16" t="str">
        <f t="shared" si="103"/>
        <v>111⁄16–12</v>
      </c>
      <c r="X419" s="16" t="str">
        <f>VLOOKUP(LEFT(Table6914[[#This Row],[Column1]],FIND("–",Table6914[[#This Row],[Column1]])-1),Lookups[],2,0)</f>
        <v>1 11/16</v>
      </c>
      <c r="Y419" s="16" t="str">
        <f>RIGHT(Table6914[[#This Row],[Column1]],LEN(Table6914[[#This Row],[Column1]])-FIND("–",Table6914[[#This Row],[Column1]]))</f>
        <v>12</v>
      </c>
      <c r="Z419" s="78">
        <f>VLOOKUP(LEFT(Table6914[[#This Row],[Column1]],FIND("–",Table6914[[#This Row],[Column1]])-1),Lookups[],4,0)</f>
        <v>1.6875</v>
      </c>
      <c r="AA419" s="16" t="str">
        <f t="shared" si="104"/>
        <v>UN</v>
      </c>
      <c r="AB419" s="16" t="str">
        <f t="shared" si="105"/>
        <v>2A</v>
      </c>
      <c r="AC419" s="16" t="str">
        <f>CONCATENATE(Table6914[[#This Row],[Fraction]],"-",Table6914[[#This Row],[Pitch]]," ",Table6914[[#This Row],[Series]]," ",Table6914[[#This Row],[ClassA]])</f>
        <v>1 11/16-12 UN 2A</v>
      </c>
      <c r="AD419" s="16" t="str">
        <f>CONCATENATE(TEXT(Table6914[[#This Row],[Decimal]],".000"),"-",Table6914[[#This Row],[Pitch]]," ",Table6914[[#This Row],[Series]]," ",Table6914[[#This Row],[ClassA]])</f>
        <v>1.688-12 UN 2A</v>
      </c>
      <c r="AE419" s="16">
        <f t="shared" si="106"/>
        <v>1.8E-3</v>
      </c>
      <c r="AF419" s="16">
        <f t="shared" si="107"/>
        <v>1.6857</v>
      </c>
      <c r="AG419" s="16">
        <f t="shared" si="108"/>
        <v>1.6742999999999999</v>
      </c>
      <c r="AH419" s="16" t="str">
        <f t="shared" si="109"/>
        <v>—</v>
      </c>
      <c r="AI419" s="16">
        <f t="shared" si="110"/>
        <v>1.6315999999999999</v>
      </c>
      <c r="AJ419" s="16">
        <f t="shared" si="111"/>
        <v>1.6255999999999999</v>
      </c>
      <c r="AK419" s="16">
        <f t="shared" si="112"/>
        <v>1.5865</v>
      </c>
      <c r="AL419" s="16" t="str">
        <f t="shared" si="113"/>
        <v>2B</v>
      </c>
      <c r="AM419" s="16">
        <f t="shared" si="114"/>
        <v>1.597</v>
      </c>
      <c r="AN419" s="16">
        <f t="shared" si="115"/>
        <v>1.615</v>
      </c>
      <c r="AO419" s="16">
        <f t="shared" si="116"/>
        <v>1.6334</v>
      </c>
      <c r="AP419" s="16">
        <f t="shared" si="117"/>
        <v>1.6412</v>
      </c>
      <c r="AQ419" s="16">
        <f t="shared" si="118"/>
        <v>1.6875</v>
      </c>
      <c r="AV419" s="17"/>
      <c r="AW419" s="77"/>
    </row>
    <row r="420" spans="3:49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19"/>
        <v>0</v>
      </c>
      <c r="U420" s="16">
        <f t="shared" si="119"/>
        <v>0</v>
      </c>
      <c r="W420" s="16" t="str">
        <f t="shared" si="103"/>
        <v>111⁄16–12</v>
      </c>
      <c r="X420" s="16" t="str">
        <f>VLOOKUP(LEFT(Table6914[[#This Row],[Column1]],FIND("–",Table6914[[#This Row],[Column1]])-1),Lookups[],2,0)</f>
        <v>1 11/16</v>
      </c>
      <c r="Y420" s="16" t="str">
        <f>RIGHT(Table6914[[#This Row],[Column1]],LEN(Table6914[[#This Row],[Column1]])-FIND("–",Table6914[[#This Row],[Column1]]))</f>
        <v>12</v>
      </c>
      <c r="Z420" s="78">
        <f>VLOOKUP(LEFT(Table6914[[#This Row],[Column1]],FIND("–",Table6914[[#This Row],[Column1]])-1),Lookups[],4,0)</f>
        <v>1.6875</v>
      </c>
      <c r="AA420" s="16" t="str">
        <f t="shared" si="104"/>
        <v>UN</v>
      </c>
      <c r="AB420" s="16" t="str">
        <f t="shared" si="105"/>
        <v>3A</v>
      </c>
      <c r="AC420" s="16" t="str">
        <f>CONCATENATE(Table6914[[#This Row],[Fraction]],"-",Table6914[[#This Row],[Pitch]]," ",Table6914[[#This Row],[Series]]," ",Table6914[[#This Row],[ClassA]])</f>
        <v>1 11/16-12 UN 3A</v>
      </c>
      <c r="AD420" s="16" t="str">
        <f>CONCATENATE(TEXT(Table6914[[#This Row],[Decimal]],".000"),"-",Table6914[[#This Row],[Pitch]]," ",Table6914[[#This Row],[Series]]," ",Table6914[[#This Row],[ClassA]])</f>
        <v>1.688-12 UN 3A</v>
      </c>
      <c r="AE420" s="16">
        <f t="shared" si="106"/>
        <v>0</v>
      </c>
      <c r="AF420" s="16">
        <f t="shared" si="107"/>
        <v>1.6875</v>
      </c>
      <c r="AG420" s="16">
        <f t="shared" si="108"/>
        <v>1.6760999999999999</v>
      </c>
      <c r="AH420" s="16" t="str">
        <f t="shared" si="109"/>
        <v>—</v>
      </c>
      <c r="AI420" s="16">
        <f t="shared" si="110"/>
        <v>1.6334</v>
      </c>
      <c r="AJ420" s="16">
        <f t="shared" si="111"/>
        <v>1.6289</v>
      </c>
      <c r="AK420" s="16">
        <f t="shared" si="112"/>
        <v>1.5883</v>
      </c>
      <c r="AL420" s="16" t="str">
        <f t="shared" si="113"/>
        <v>3B</v>
      </c>
      <c r="AM420" s="16">
        <f t="shared" si="114"/>
        <v>1.597</v>
      </c>
      <c r="AN420" s="16">
        <f t="shared" si="115"/>
        <v>1.6073</v>
      </c>
      <c r="AO420" s="16">
        <f t="shared" si="116"/>
        <v>1.6334</v>
      </c>
      <c r="AP420" s="16">
        <f t="shared" si="117"/>
        <v>1.6392</v>
      </c>
      <c r="AQ420" s="16">
        <f t="shared" si="118"/>
        <v>1.6875</v>
      </c>
      <c r="AV420" s="17"/>
      <c r="AW420" s="77"/>
    </row>
    <row r="421" spans="3:49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19"/>
        <v>111⁄16–16</v>
      </c>
      <c r="U421" s="16" t="str">
        <f t="shared" si="119"/>
        <v>UN</v>
      </c>
      <c r="W421" s="16" t="str">
        <f t="shared" si="103"/>
        <v>111⁄16–16</v>
      </c>
      <c r="X421" s="16" t="str">
        <f>VLOOKUP(LEFT(Table6914[[#This Row],[Column1]],FIND("–",Table6914[[#This Row],[Column1]])-1),Lookups[],2,0)</f>
        <v>1 11/16</v>
      </c>
      <c r="Y421" s="16" t="str">
        <f>RIGHT(Table6914[[#This Row],[Column1]],LEN(Table6914[[#This Row],[Column1]])-FIND("–",Table6914[[#This Row],[Column1]]))</f>
        <v>16</v>
      </c>
      <c r="Z421" s="78">
        <f>VLOOKUP(LEFT(Table6914[[#This Row],[Column1]],FIND("–",Table6914[[#This Row],[Column1]])-1),Lookups[],4,0)</f>
        <v>1.6875</v>
      </c>
      <c r="AA421" s="16" t="str">
        <f t="shared" si="104"/>
        <v>UN</v>
      </c>
      <c r="AB421" s="16" t="str">
        <f t="shared" si="105"/>
        <v>2A</v>
      </c>
      <c r="AC421" s="16" t="str">
        <f>CONCATENATE(Table6914[[#This Row],[Fraction]],"-",Table6914[[#This Row],[Pitch]]," ",Table6914[[#This Row],[Series]]," ",Table6914[[#This Row],[ClassA]])</f>
        <v>1 11/16-16 UN 2A</v>
      </c>
      <c r="AD421" s="16" t="str">
        <f>CONCATENATE(TEXT(Table6914[[#This Row],[Decimal]],".000"),"-",Table6914[[#This Row],[Pitch]]," ",Table6914[[#This Row],[Series]]," ",Table6914[[#This Row],[ClassA]])</f>
        <v>1.688-16 UN 2A</v>
      </c>
      <c r="AE421" s="16">
        <f t="shared" si="106"/>
        <v>1.6000000000000001E-3</v>
      </c>
      <c r="AF421" s="16">
        <f t="shared" si="107"/>
        <v>1.6859</v>
      </c>
      <c r="AG421" s="16">
        <f t="shared" si="108"/>
        <v>1.6765000000000001</v>
      </c>
      <c r="AH421" s="16" t="str">
        <f t="shared" si="109"/>
        <v>—</v>
      </c>
      <c r="AI421" s="16">
        <f t="shared" si="110"/>
        <v>1.6453</v>
      </c>
      <c r="AJ421" s="16">
        <f t="shared" si="111"/>
        <v>1.64</v>
      </c>
      <c r="AK421" s="16">
        <f t="shared" si="112"/>
        <v>1.6113999999999999</v>
      </c>
      <c r="AL421" s="16" t="str">
        <f t="shared" si="113"/>
        <v>2B</v>
      </c>
      <c r="AM421" s="16">
        <f t="shared" si="114"/>
        <v>1.62</v>
      </c>
      <c r="AN421" s="16">
        <f t="shared" si="115"/>
        <v>1.6339999999999999</v>
      </c>
      <c r="AO421" s="16">
        <f t="shared" si="116"/>
        <v>1.6469</v>
      </c>
      <c r="AP421" s="16">
        <f t="shared" si="117"/>
        <v>1.6537999999999999</v>
      </c>
      <c r="AQ421" s="16">
        <f t="shared" si="118"/>
        <v>1.6875</v>
      </c>
      <c r="AV421" s="17"/>
      <c r="AW421" s="77"/>
    </row>
    <row r="422" spans="3:49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19"/>
        <v>0</v>
      </c>
      <c r="U422" s="16">
        <f t="shared" si="119"/>
        <v>0</v>
      </c>
      <c r="W422" s="16" t="str">
        <f t="shared" si="103"/>
        <v>111⁄16–16</v>
      </c>
      <c r="X422" s="16" t="str">
        <f>VLOOKUP(LEFT(Table6914[[#This Row],[Column1]],FIND("–",Table6914[[#This Row],[Column1]])-1),Lookups[],2,0)</f>
        <v>1 11/16</v>
      </c>
      <c r="Y422" s="16" t="str">
        <f>RIGHT(Table6914[[#This Row],[Column1]],LEN(Table6914[[#This Row],[Column1]])-FIND("–",Table6914[[#This Row],[Column1]]))</f>
        <v>16</v>
      </c>
      <c r="Z422" s="78">
        <f>VLOOKUP(LEFT(Table6914[[#This Row],[Column1]],FIND("–",Table6914[[#This Row],[Column1]])-1),Lookups[],4,0)</f>
        <v>1.6875</v>
      </c>
      <c r="AA422" s="16" t="str">
        <f t="shared" si="104"/>
        <v>UN</v>
      </c>
      <c r="AB422" s="16" t="str">
        <f t="shared" si="105"/>
        <v>3A</v>
      </c>
      <c r="AC422" s="16" t="str">
        <f>CONCATENATE(Table6914[[#This Row],[Fraction]],"-",Table6914[[#This Row],[Pitch]]," ",Table6914[[#This Row],[Series]]," ",Table6914[[#This Row],[ClassA]])</f>
        <v>1 11/16-16 UN 3A</v>
      </c>
      <c r="AD422" s="16" t="str">
        <f>CONCATENATE(TEXT(Table6914[[#This Row],[Decimal]],".000"),"-",Table6914[[#This Row],[Pitch]]," ",Table6914[[#This Row],[Series]]," ",Table6914[[#This Row],[ClassA]])</f>
        <v>1.688-16 UN 3A</v>
      </c>
      <c r="AE422" s="16">
        <f t="shared" si="106"/>
        <v>0</v>
      </c>
      <c r="AF422" s="16">
        <f t="shared" si="107"/>
        <v>1.6875</v>
      </c>
      <c r="AG422" s="16">
        <f t="shared" si="108"/>
        <v>1.6780999999999999</v>
      </c>
      <c r="AH422" s="16" t="str">
        <f t="shared" si="109"/>
        <v>—</v>
      </c>
      <c r="AI422" s="16">
        <f t="shared" si="110"/>
        <v>1.6469</v>
      </c>
      <c r="AJ422" s="16">
        <f t="shared" si="111"/>
        <v>1.6429</v>
      </c>
      <c r="AK422" s="16">
        <f t="shared" si="112"/>
        <v>1.613</v>
      </c>
      <c r="AL422" s="16" t="str">
        <f t="shared" si="113"/>
        <v>3B</v>
      </c>
      <c r="AM422" s="16">
        <f t="shared" si="114"/>
        <v>1.62</v>
      </c>
      <c r="AN422" s="16">
        <f t="shared" si="115"/>
        <v>1.6283000000000001</v>
      </c>
      <c r="AO422" s="16">
        <f t="shared" si="116"/>
        <v>1.6469</v>
      </c>
      <c r="AP422" s="16">
        <f t="shared" si="117"/>
        <v>1.6520999999999999</v>
      </c>
      <c r="AQ422" s="16">
        <f t="shared" si="118"/>
        <v>1.6875</v>
      </c>
      <c r="AV422" s="17"/>
      <c r="AW422" s="77"/>
    </row>
    <row r="423" spans="3:49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19"/>
        <v>111⁄16–18</v>
      </c>
      <c r="U423" s="16" t="str">
        <f t="shared" si="119"/>
        <v>UNEF</v>
      </c>
      <c r="W423" s="16" t="str">
        <f t="shared" si="103"/>
        <v>111⁄16–18</v>
      </c>
      <c r="X423" s="16" t="str">
        <f>VLOOKUP(LEFT(Table6914[[#This Row],[Column1]],FIND("–",Table6914[[#This Row],[Column1]])-1),Lookups[],2,0)</f>
        <v>1 11/16</v>
      </c>
      <c r="Y423" s="16" t="str">
        <f>RIGHT(Table6914[[#This Row],[Column1]],LEN(Table6914[[#This Row],[Column1]])-FIND("–",Table6914[[#This Row],[Column1]]))</f>
        <v>18</v>
      </c>
      <c r="Z423" s="78">
        <f>VLOOKUP(LEFT(Table6914[[#This Row],[Column1]],FIND("–",Table6914[[#This Row],[Column1]])-1),Lookups[],4,0)</f>
        <v>1.6875</v>
      </c>
      <c r="AA423" s="16" t="str">
        <f t="shared" si="104"/>
        <v>UNEF</v>
      </c>
      <c r="AB423" s="16" t="str">
        <f t="shared" si="105"/>
        <v>2A</v>
      </c>
      <c r="AC423" s="16" t="str">
        <f>CONCATENATE(Table6914[[#This Row],[Fraction]],"-",Table6914[[#This Row],[Pitch]]," ",Table6914[[#This Row],[Series]]," ",Table6914[[#This Row],[ClassA]])</f>
        <v>1 11/16-18 UNEF 2A</v>
      </c>
      <c r="AD423" s="16" t="str">
        <f>CONCATENATE(TEXT(Table6914[[#This Row],[Decimal]],".000"),"-",Table6914[[#This Row],[Pitch]]," ",Table6914[[#This Row],[Series]]," ",Table6914[[#This Row],[ClassA]])</f>
        <v>1.688-18 UNEF 2A</v>
      </c>
      <c r="AE423" s="16">
        <f t="shared" si="106"/>
        <v>1.5E-3</v>
      </c>
      <c r="AF423" s="16">
        <f t="shared" si="107"/>
        <v>1.6859999999999999</v>
      </c>
      <c r="AG423" s="16">
        <f t="shared" si="108"/>
        <v>1.6773</v>
      </c>
      <c r="AH423" s="16" t="str">
        <f t="shared" si="109"/>
        <v>—</v>
      </c>
      <c r="AI423" s="16">
        <f t="shared" si="110"/>
        <v>1.6498999999999999</v>
      </c>
      <c r="AJ423" s="16">
        <f t="shared" si="111"/>
        <v>1.6448</v>
      </c>
      <c r="AK423" s="16">
        <f t="shared" si="112"/>
        <v>1.6198999999999999</v>
      </c>
      <c r="AL423" s="16" t="str">
        <f t="shared" si="113"/>
        <v>2B</v>
      </c>
      <c r="AM423" s="16">
        <f t="shared" si="114"/>
        <v>1.627</v>
      </c>
      <c r="AN423" s="16">
        <f t="shared" si="115"/>
        <v>1.64</v>
      </c>
      <c r="AO423" s="16">
        <f t="shared" si="116"/>
        <v>1.6514</v>
      </c>
      <c r="AP423" s="16">
        <f t="shared" si="117"/>
        <v>1.6579999999999999</v>
      </c>
      <c r="AQ423" s="16">
        <f t="shared" si="118"/>
        <v>1.6875</v>
      </c>
      <c r="AV423" s="17"/>
      <c r="AW423" s="77"/>
    </row>
    <row r="424" spans="3:49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19"/>
        <v>0</v>
      </c>
      <c r="U424" s="16">
        <f t="shared" si="119"/>
        <v>0</v>
      </c>
      <c r="W424" s="16" t="str">
        <f t="shared" si="103"/>
        <v>111⁄16–18</v>
      </c>
      <c r="X424" s="16" t="str">
        <f>VLOOKUP(LEFT(Table6914[[#This Row],[Column1]],FIND("–",Table6914[[#This Row],[Column1]])-1),Lookups[],2,0)</f>
        <v>1 11/16</v>
      </c>
      <c r="Y424" s="16" t="str">
        <f>RIGHT(Table6914[[#This Row],[Column1]],LEN(Table6914[[#This Row],[Column1]])-FIND("–",Table6914[[#This Row],[Column1]]))</f>
        <v>18</v>
      </c>
      <c r="Z424" s="78">
        <f>VLOOKUP(LEFT(Table6914[[#This Row],[Column1]],FIND("–",Table6914[[#This Row],[Column1]])-1),Lookups[],4,0)</f>
        <v>1.6875</v>
      </c>
      <c r="AA424" s="16" t="str">
        <f t="shared" si="104"/>
        <v>UNEF</v>
      </c>
      <c r="AB424" s="16" t="str">
        <f t="shared" si="105"/>
        <v>3A</v>
      </c>
      <c r="AC424" s="16" t="str">
        <f>CONCATENATE(Table6914[[#This Row],[Fraction]],"-",Table6914[[#This Row],[Pitch]]," ",Table6914[[#This Row],[Series]]," ",Table6914[[#This Row],[ClassA]])</f>
        <v>1 11/16-18 UNEF 3A</v>
      </c>
      <c r="AD424" s="16" t="str">
        <f>CONCATENATE(TEXT(Table6914[[#This Row],[Decimal]],".000"),"-",Table6914[[#This Row],[Pitch]]," ",Table6914[[#This Row],[Series]]," ",Table6914[[#This Row],[ClassA]])</f>
        <v>1.688-18 UNEF 3A</v>
      </c>
      <c r="AE424" s="16">
        <f t="shared" si="106"/>
        <v>0</v>
      </c>
      <c r="AF424" s="16">
        <f t="shared" si="107"/>
        <v>1.6875</v>
      </c>
      <c r="AG424" s="16">
        <f t="shared" si="108"/>
        <v>1.6788000000000001</v>
      </c>
      <c r="AH424" s="16" t="str">
        <f t="shared" si="109"/>
        <v>—</v>
      </c>
      <c r="AI424" s="16">
        <f t="shared" si="110"/>
        <v>1.6514</v>
      </c>
      <c r="AJ424" s="16">
        <f t="shared" si="111"/>
        <v>1.6476</v>
      </c>
      <c r="AK424" s="16">
        <f t="shared" si="112"/>
        <v>1.6214</v>
      </c>
      <c r="AL424" s="16" t="str">
        <f t="shared" si="113"/>
        <v>3B</v>
      </c>
      <c r="AM424" s="16">
        <f t="shared" si="114"/>
        <v>1.627</v>
      </c>
      <c r="AN424" s="16">
        <f t="shared" si="115"/>
        <v>1.6355</v>
      </c>
      <c r="AO424" s="16">
        <f t="shared" si="116"/>
        <v>1.6514</v>
      </c>
      <c r="AP424" s="16">
        <f t="shared" si="117"/>
        <v>1.6563000000000001</v>
      </c>
      <c r="AQ424" s="16">
        <f t="shared" si="118"/>
        <v>1.6875</v>
      </c>
      <c r="AV424" s="17"/>
      <c r="AW424" s="77"/>
    </row>
    <row r="425" spans="3:49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19"/>
        <v>111⁄16–20</v>
      </c>
      <c r="U425" s="16" t="str">
        <f t="shared" si="119"/>
        <v>UN</v>
      </c>
      <c r="W425" s="16" t="str">
        <f t="shared" si="103"/>
        <v>111⁄16–20</v>
      </c>
      <c r="X425" s="16" t="str">
        <f>VLOOKUP(LEFT(Table6914[[#This Row],[Column1]],FIND("–",Table6914[[#This Row],[Column1]])-1),Lookups[],2,0)</f>
        <v>1 11/16</v>
      </c>
      <c r="Y425" s="16" t="str">
        <f>RIGHT(Table6914[[#This Row],[Column1]],LEN(Table6914[[#This Row],[Column1]])-FIND("–",Table6914[[#This Row],[Column1]]))</f>
        <v>20</v>
      </c>
      <c r="Z425" s="78">
        <f>VLOOKUP(LEFT(Table6914[[#This Row],[Column1]],FIND("–",Table6914[[#This Row],[Column1]])-1),Lookups[],4,0)</f>
        <v>1.6875</v>
      </c>
      <c r="AA425" s="16" t="str">
        <f t="shared" si="104"/>
        <v>UN</v>
      </c>
      <c r="AB425" s="16" t="str">
        <f t="shared" si="105"/>
        <v>2A</v>
      </c>
      <c r="AC425" s="16" t="str">
        <f>CONCATENATE(Table6914[[#This Row],[Fraction]],"-",Table6914[[#This Row],[Pitch]]," ",Table6914[[#This Row],[Series]]," ",Table6914[[#This Row],[ClassA]])</f>
        <v>1 11/16-20 UN 2A</v>
      </c>
      <c r="AD425" s="16" t="str">
        <f>CONCATENATE(TEXT(Table6914[[#This Row],[Decimal]],".000"),"-",Table6914[[#This Row],[Pitch]]," ",Table6914[[#This Row],[Series]]," ",Table6914[[#This Row],[ClassA]])</f>
        <v>1.688-20 UN 2A</v>
      </c>
      <c r="AE425" s="16">
        <f t="shared" si="106"/>
        <v>1.5E-3</v>
      </c>
      <c r="AF425" s="16">
        <f t="shared" si="107"/>
        <v>1.6859999999999999</v>
      </c>
      <c r="AG425" s="16">
        <f t="shared" si="108"/>
        <v>1.6778999999999999</v>
      </c>
      <c r="AH425" s="16" t="str">
        <f t="shared" si="109"/>
        <v>—</v>
      </c>
      <c r="AI425" s="16">
        <f t="shared" si="110"/>
        <v>1.6535</v>
      </c>
      <c r="AJ425" s="16">
        <f t="shared" si="111"/>
        <v>1.6487000000000001</v>
      </c>
      <c r="AK425" s="16">
        <f t="shared" si="112"/>
        <v>1.6265000000000001</v>
      </c>
      <c r="AL425" s="16" t="str">
        <f t="shared" si="113"/>
        <v>2B</v>
      </c>
      <c r="AM425" s="16">
        <f t="shared" si="114"/>
        <v>1.633</v>
      </c>
      <c r="AN425" s="16">
        <f t="shared" si="115"/>
        <v>1.645</v>
      </c>
      <c r="AO425" s="16">
        <f t="shared" si="116"/>
        <v>1.655</v>
      </c>
      <c r="AP425" s="16">
        <f t="shared" si="117"/>
        <v>1.6613</v>
      </c>
      <c r="AQ425" s="16">
        <f t="shared" si="118"/>
        <v>1.6875</v>
      </c>
      <c r="AV425" s="17"/>
      <c r="AW425" s="77"/>
    </row>
    <row r="426" spans="3:49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19"/>
        <v>0</v>
      </c>
      <c r="U426" s="16">
        <f t="shared" si="119"/>
        <v>0</v>
      </c>
      <c r="W426" s="16" t="str">
        <f t="shared" si="103"/>
        <v>111⁄16–20</v>
      </c>
      <c r="X426" s="16" t="str">
        <f>VLOOKUP(LEFT(Table6914[[#This Row],[Column1]],FIND("–",Table6914[[#This Row],[Column1]])-1),Lookups[],2,0)</f>
        <v>1 11/16</v>
      </c>
      <c r="Y426" s="16" t="str">
        <f>RIGHT(Table6914[[#This Row],[Column1]],LEN(Table6914[[#This Row],[Column1]])-FIND("–",Table6914[[#This Row],[Column1]]))</f>
        <v>20</v>
      </c>
      <c r="Z426" s="78">
        <f>VLOOKUP(LEFT(Table6914[[#This Row],[Column1]],FIND("–",Table6914[[#This Row],[Column1]])-1),Lookups[],4,0)</f>
        <v>1.6875</v>
      </c>
      <c r="AA426" s="16" t="str">
        <f t="shared" si="104"/>
        <v>UN</v>
      </c>
      <c r="AB426" s="16" t="str">
        <f t="shared" si="105"/>
        <v>3A</v>
      </c>
      <c r="AC426" s="16" t="str">
        <f>CONCATENATE(Table6914[[#This Row],[Fraction]],"-",Table6914[[#This Row],[Pitch]]," ",Table6914[[#This Row],[Series]]," ",Table6914[[#This Row],[ClassA]])</f>
        <v>1 11/16-20 UN 3A</v>
      </c>
      <c r="AD426" s="16" t="str">
        <f>CONCATENATE(TEXT(Table6914[[#This Row],[Decimal]],".000"),"-",Table6914[[#This Row],[Pitch]]," ",Table6914[[#This Row],[Series]]," ",Table6914[[#This Row],[ClassA]])</f>
        <v>1.688-20 UN 3A</v>
      </c>
      <c r="AE426" s="16">
        <f t="shared" si="106"/>
        <v>0</v>
      </c>
      <c r="AF426" s="16">
        <f t="shared" si="107"/>
        <v>1.6875</v>
      </c>
      <c r="AG426" s="16">
        <f t="shared" si="108"/>
        <v>1.6794</v>
      </c>
      <c r="AH426" s="16" t="str">
        <f t="shared" si="109"/>
        <v>—</v>
      </c>
      <c r="AI426" s="16">
        <f t="shared" si="110"/>
        <v>1.655</v>
      </c>
      <c r="AJ426" s="16">
        <f t="shared" si="111"/>
        <v>1.6514</v>
      </c>
      <c r="AK426" s="16">
        <f t="shared" si="112"/>
        <v>1.6279999999999999</v>
      </c>
      <c r="AL426" s="16" t="str">
        <f t="shared" si="113"/>
        <v>3B</v>
      </c>
      <c r="AM426" s="16">
        <f t="shared" si="114"/>
        <v>1.633</v>
      </c>
      <c r="AN426" s="16">
        <f t="shared" si="115"/>
        <v>1.6412</v>
      </c>
      <c r="AO426" s="16">
        <f t="shared" si="116"/>
        <v>1.655</v>
      </c>
      <c r="AP426" s="16">
        <f t="shared" si="117"/>
        <v>1.6597</v>
      </c>
      <c r="AQ426" s="16">
        <f t="shared" si="118"/>
        <v>1.6875</v>
      </c>
      <c r="AV426" s="17"/>
      <c r="AW426" s="77"/>
    </row>
    <row r="427" spans="3:49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19"/>
        <v>13⁄4–5</v>
      </c>
      <c r="U427" s="16" t="str">
        <f t="shared" si="119"/>
        <v>UNC</v>
      </c>
      <c r="W427" s="16" t="str">
        <f t="shared" si="103"/>
        <v>13⁄4–5</v>
      </c>
      <c r="X427" s="16" t="str">
        <f>VLOOKUP(LEFT(Table6914[[#This Row],[Column1]],FIND("–",Table6914[[#This Row],[Column1]])-1),Lookups[],2,0)</f>
        <v>1 3/4</v>
      </c>
      <c r="Y427" s="16" t="str">
        <f>RIGHT(Table6914[[#This Row],[Column1]],LEN(Table6914[[#This Row],[Column1]])-FIND("–",Table6914[[#This Row],[Column1]]))</f>
        <v>5</v>
      </c>
      <c r="Z427" s="78">
        <f>VLOOKUP(LEFT(Table6914[[#This Row],[Column1]],FIND("–",Table6914[[#This Row],[Column1]])-1),Lookups[],4,0)</f>
        <v>1.75</v>
      </c>
      <c r="AA427" s="16" t="str">
        <f t="shared" si="104"/>
        <v>UNC</v>
      </c>
      <c r="AB427" s="16" t="str">
        <f t="shared" si="105"/>
        <v>1A</v>
      </c>
      <c r="AC427" s="16" t="str">
        <f>CONCATENATE(Table6914[[#This Row],[Fraction]],"-",Table6914[[#This Row],[Pitch]]," ",Table6914[[#This Row],[Series]]," ",Table6914[[#This Row],[ClassA]])</f>
        <v>1 3/4-5 UNC 1A</v>
      </c>
      <c r="AD427" s="16" t="str">
        <f>CONCATENATE(TEXT(Table6914[[#This Row],[Decimal]],".000"),"-",Table6914[[#This Row],[Pitch]]," ",Table6914[[#This Row],[Series]]," ",Table6914[[#This Row],[ClassA]])</f>
        <v>1.750-5 UNC 1A</v>
      </c>
      <c r="AE427" s="16">
        <f t="shared" si="106"/>
        <v>2.7000000000000001E-3</v>
      </c>
      <c r="AF427" s="16">
        <f t="shared" si="107"/>
        <v>1.7473000000000001</v>
      </c>
      <c r="AG427" s="16">
        <f t="shared" si="108"/>
        <v>1.7164999999999999</v>
      </c>
      <c r="AH427" s="16" t="str">
        <f t="shared" si="109"/>
        <v>—</v>
      </c>
      <c r="AI427" s="16">
        <f t="shared" si="110"/>
        <v>1.6173999999999999</v>
      </c>
      <c r="AJ427" s="16">
        <f t="shared" si="111"/>
        <v>1.6040000000000001</v>
      </c>
      <c r="AK427" s="16">
        <f t="shared" si="112"/>
        <v>1.5092000000000001</v>
      </c>
      <c r="AL427" s="16" t="str">
        <f t="shared" si="113"/>
        <v>1B</v>
      </c>
      <c r="AM427" s="16">
        <f t="shared" si="114"/>
        <v>1.534</v>
      </c>
      <c r="AN427" s="16">
        <f t="shared" si="115"/>
        <v>1.5680000000000001</v>
      </c>
      <c r="AO427" s="16">
        <f t="shared" si="116"/>
        <v>1.6201000000000001</v>
      </c>
      <c r="AP427" s="16">
        <f t="shared" si="117"/>
        <v>1.6375</v>
      </c>
      <c r="AQ427" s="16">
        <f t="shared" si="118"/>
        <v>1.75</v>
      </c>
      <c r="AV427" s="17"/>
      <c r="AW427" s="77"/>
    </row>
    <row r="428" spans="3:49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19"/>
        <v>0</v>
      </c>
      <c r="U428" s="16">
        <f t="shared" si="119"/>
        <v>0</v>
      </c>
      <c r="W428" s="16" t="str">
        <f t="shared" si="103"/>
        <v>13⁄4–5</v>
      </c>
      <c r="X428" s="16" t="str">
        <f>VLOOKUP(LEFT(Table6914[[#This Row],[Column1]],FIND("–",Table6914[[#This Row],[Column1]])-1),Lookups[],2,0)</f>
        <v>1 3/4</v>
      </c>
      <c r="Y428" s="16" t="str">
        <f>RIGHT(Table6914[[#This Row],[Column1]],LEN(Table6914[[#This Row],[Column1]])-FIND("–",Table6914[[#This Row],[Column1]]))</f>
        <v>5</v>
      </c>
      <c r="Z428" s="78">
        <f>VLOOKUP(LEFT(Table6914[[#This Row],[Column1]],FIND("–",Table6914[[#This Row],[Column1]])-1),Lookups[],4,0)</f>
        <v>1.75</v>
      </c>
      <c r="AA428" s="16" t="str">
        <f t="shared" si="104"/>
        <v>UNC</v>
      </c>
      <c r="AB428" s="16" t="str">
        <f t="shared" si="105"/>
        <v>2A</v>
      </c>
      <c r="AC428" s="16" t="str">
        <f>CONCATENATE(Table6914[[#This Row],[Fraction]],"-",Table6914[[#This Row],[Pitch]]," ",Table6914[[#This Row],[Series]]," ",Table6914[[#This Row],[ClassA]])</f>
        <v>1 3/4-5 UNC 2A</v>
      </c>
      <c r="AD428" s="16" t="str">
        <f>CONCATENATE(TEXT(Table6914[[#This Row],[Decimal]],".000"),"-",Table6914[[#This Row],[Pitch]]," ",Table6914[[#This Row],[Series]]," ",Table6914[[#This Row],[ClassA]])</f>
        <v>1.750-5 UNC 2A</v>
      </c>
      <c r="AE428" s="16">
        <f t="shared" si="106"/>
        <v>2.7000000000000001E-3</v>
      </c>
      <c r="AF428" s="16">
        <f t="shared" si="107"/>
        <v>1.7473000000000001</v>
      </c>
      <c r="AG428" s="16">
        <f t="shared" si="108"/>
        <v>1.7267999999999999</v>
      </c>
      <c r="AH428" s="16">
        <f t="shared" si="109"/>
        <v>1.7164999999999999</v>
      </c>
      <c r="AI428" s="16">
        <f t="shared" si="110"/>
        <v>1.6173999999999999</v>
      </c>
      <c r="AJ428" s="16">
        <f t="shared" si="111"/>
        <v>1.6085</v>
      </c>
      <c r="AK428" s="16">
        <f t="shared" si="112"/>
        <v>1.5092000000000001</v>
      </c>
      <c r="AL428" s="16" t="str">
        <f t="shared" si="113"/>
        <v>2B</v>
      </c>
      <c r="AM428" s="16">
        <f t="shared" si="114"/>
        <v>1.534</v>
      </c>
      <c r="AN428" s="16">
        <f t="shared" si="115"/>
        <v>1.5680000000000001</v>
      </c>
      <c r="AO428" s="16">
        <f t="shared" si="116"/>
        <v>1.6201000000000001</v>
      </c>
      <c r="AP428" s="16">
        <f t="shared" si="117"/>
        <v>1.6316999999999999</v>
      </c>
      <c r="AQ428" s="16">
        <f t="shared" si="118"/>
        <v>1.75</v>
      </c>
      <c r="AV428" s="17"/>
      <c r="AW428" s="77"/>
    </row>
    <row r="429" spans="3:49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19"/>
        <v>0</v>
      </c>
      <c r="U429" s="16">
        <f t="shared" si="119"/>
        <v>0</v>
      </c>
      <c r="W429" s="16" t="str">
        <f t="shared" si="103"/>
        <v>13⁄4–5</v>
      </c>
      <c r="X429" s="16" t="str">
        <f>VLOOKUP(LEFT(Table6914[[#This Row],[Column1]],FIND("–",Table6914[[#This Row],[Column1]])-1),Lookups[],2,0)</f>
        <v>1 3/4</v>
      </c>
      <c r="Y429" s="16" t="str">
        <f>RIGHT(Table6914[[#This Row],[Column1]],LEN(Table6914[[#This Row],[Column1]])-FIND("–",Table6914[[#This Row],[Column1]]))</f>
        <v>5</v>
      </c>
      <c r="Z429" s="78">
        <f>VLOOKUP(LEFT(Table6914[[#This Row],[Column1]],FIND("–",Table6914[[#This Row],[Column1]])-1),Lookups[],4,0)</f>
        <v>1.75</v>
      </c>
      <c r="AA429" s="16" t="str">
        <f t="shared" si="104"/>
        <v>UNC</v>
      </c>
      <c r="AB429" s="16" t="str">
        <f t="shared" si="105"/>
        <v>3A</v>
      </c>
      <c r="AC429" s="16" t="str">
        <f>CONCATENATE(Table6914[[#This Row],[Fraction]],"-",Table6914[[#This Row],[Pitch]]," ",Table6914[[#This Row],[Series]]," ",Table6914[[#This Row],[ClassA]])</f>
        <v>1 3/4-5 UNC 3A</v>
      </c>
      <c r="AD429" s="16" t="str">
        <f>CONCATENATE(TEXT(Table6914[[#This Row],[Decimal]],".000"),"-",Table6914[[#This Row],[Pitch]]," ",Table6914[[#This Row],[Series]]," ",Table6914[[#This Row],[ClassA]])</f>
        <v>1.750-5 UNC 3A</v>
      </c>
      <c r="AE429" s="16">
        <f t="shared" si="106"/>
        <v>0</v>
      </c>
      <c r="AF429" s="16">
        <f t="shared" si="107"/>
        <v>1.75</v>
      </c>
      <c r="AG429" s="16">
        <f t="shared" si="108"/>
        <v>1.7295</v>
      </c>
      <c r="AH429" s="16" t="str">
        <f t="shared" si="109"/>
        <v>—</v>
      </c>
      <c r="AI429" s="16">
        <f t="shared" si="110"/>
        <v>1.6201000000000001</v>
      </c>
      <c r="AJ429" s="16">
        <f t="shared" si="111"/>
        <v>1.6133999999999999</v>
      </c>
      <c r="AK429" s="16">
        <f t="shared" si="112"/>
        <v>1.5119</v>
      </c>
      <c r="AL429" s="16" t="str">
        <f t="shared" si="113"/>
        <v>3B</v>
      </c>
      <c r="AM429" s="16">
        <f t="shared" si="114"/>
        <v>1.534</v>
      </c>
      <c r="AN429" s="16">
        <f t="shared" si="115"/>
        <v>1.5575000000000001</v>
      </c>
      <c r="AO429" s="16">
        <f t="shared" si="116"/>
        <v>1.6201000000000001</v>
      </c>
      <c r="AP429" s="16">
        <f t="shared" si="117"/>
        <v>1.6288</v>
      </c>
      <c r="AQ429" s="16">
        <f t="shared" si="118"/>
        <v>1.75</v>
      </c>
      <c r="AV429" s="17"/>
      <c r="AW429" s="77"/>
    </row>
    <row r="430" spans="3:49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19"/>
        <v>13⁄4–6</v>
      </c>
      <c r="U430" s="16" t="str">
        <f t="shared" si="119"/>
        <v>UN</v>
      </c>
      <c r="W430" s="16" t="str">
        <f t="shared" si="103"/>
        <v>13⁄4–6</v>
      </c>
      <c r="X430" s="16" t="str">
        <f>VLOOKUP(LEFT(Table6914[[#This Row],[Column1]],FIND("–",Table6914[[#This Row],[Column1]])-1),Lookups[],2,0)</f>
        <v>1 3/4</v>
      </c>
      <c r="Y430" s="16" t="str">
        <f>RIGHT(Table6914[[#This Row],[Column1]],LEN(Table6914[[#This Row],[Column1]])-FIND("–",Table6914[[#This Row],[Column1]]))</f>
        <v>6</v>
      </c>
      <c r="Z430" s="78">
        <f>VLOOKUP(LEFT(Table6914[[#This Row],[Column1]],FIND("–",Table6914[[#This Row],[Column1]])-1),Lookups[],4,0)</f>
        <v>1.75</v>
      </c>
      <c r="AA430" s="16" t="str">
        <f t="shared" si="104"/>
        <v>UN</v>
      </c>
      <c r="AB430" s="16" t="str">
        <f t="shared" si="105"/>
        <v>2A</v>
      </c>
      <c r="AC430" s="16" t="str">
        <f>CONCATENATE(Table6914[[#This Row],[Fraction]],"-",Table6914[[#This Row],[Pitch]]," ",Table6914[[#This Row],[Series]]," ",Table6914[[#This Row],[ClassA]])</f>
        <v>1 3/4-6 UN 2A</v>
      </c>
      <c r="AD430" s="16" t="str">
        <f>CONCATENATE(TEXT(Table6914[[#This Row],[Decimal]],".000"),"-",Table6914[[#This Row],[Pitch]]," ",Table6914[[#This Row],[Series]]," ",Table6914[[#This Row],[ClassA]])</f>
        <v>1.750-6 UN 2A</v>
      </c>
      <c r="AE430" s="16">
        <f t="shared" si="106"/>
        <v>2.5000000000000001E-3</v>
      </c>
      <c r="AF430" s="16">
        <f t="shared" si="107"/>
        <v>1.7475000000000001</v>
      </c>
      <c r="AG430" s="16">
        <f t="shared" si="108"/>
        <v>1.7293000000000001</v>
      </c>
      <c r="AH430" s="16" t="str">
        <f t="shared" si="109"/>
        <v>—</v>
      </c>
      <c r="AI430" s="16">
        <f t="shared" si="110"/>
        <v>1.6392</v>
      </c>
      <c r="AJ430" s="16">
        <f t="shared" si="111"/>
        <v>1.6309</v>
      </c>
      <c r="AK430" s="16">
        <f t="shared" si="112"/>
        <v>1.5490999999999999</v>
      </c>
      <c r="AL430" s="16" t="str">
        <f t="shared" si="113"/>
        <v>2B</v>
      </c>
      <c r="AM430" s="16">
        <f t="shared" si="114"/>
        <v>1.57</v>
      </c>
      <c r="AN430" s="16">
        <f t="shared" si="115"/>
        <v>1.6</v>
      </c>
      <c r="AO430" s="16">
        <f t="shared" si="116"/>
        <v>1.6416999999999999</v>
      </c>
      <c r="AP430" s="16">
        <f t="shared" si="117"/>
        <v>1.6525000000000001</v>
      </c>
      <c r="AQ430" s="16">
        <f t="shared" si="118"/>
        <v>1.75</v>
      </c>
      <c r="AV430" s="17"/>
      <c r="AW430" s="77"/>
    </row>
    <row r="431" spans="3:49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19"/>
        <v>0</v>
      </c>
      <c r="U431" s="16">
        <f t="shared" si="119"/>
        <v>0</v>
      </c>
      <c r="W431" s="16" t="str">
        <f t="shared" si="103"/>
        <v>13⁄4–6</v>
      </c>
      <c r="X431" s="16" t="str">
        <f>VLOOKUP(LEFT(Table6914[[#This Row],[Column1]],FIND("–",Table6914[[#This Row],[Column1]])-1),Lookups[],2,0)</f>
        <v>1 3/4</v>
      </c>
      <c r="Y431" s="16" t="str">
        <f>RIGHT(Table6914[[#This Row],[Column1]],LEN(Table6914[[#This Row],[Column1]])-FIND("–",Table6914[[#This Row],[Column1]]))</f>
        <v>6</v>
      </c>
      <c r="Z431" s="78">
        <f>VLOOKUP(LEFT(Table6914[[#This Row],[Column1]],FIND("–",Table6914[[#This Row],[Column1]])-1),Lookups[],4,0)</f>
        <v>1.75</v>
      </c>
      <c r="AA431" s="16" t="str">
        <f t="shared" si="104"/>
        <v>UN</v>
      </c>
      <c r="AB431" s="16" t="str">
        <f t="shared" si="105"/>
        <v>3A</v>
      </c>
      <c r="AC431" s="16" t="str">
        <f>CONCATENATE(Table6914[[#This Row],[Fraction]],"-",Table6914[[#This Row],[Pitch]]," ",Table6914[[#This Row],[Series]]," ",Table6914[[#This Row],[ClassA]])</f>
        <v>1 3/4-6 UN 3A</v>
      </c>
      <c r="AD431" s="16" t="str">
        <f>CONCATENATE(TEXT(Table6914[[#This Row],[Decimal]],".000"),"-",Table6914[[#This Row],[Pitch]]," ",Table6914[[#This Row],[Series]]," ",Table6914[[#This Row],[ClassA]])</f>
        <v>1.750-6 UN 3A</v>
      </c>
      <c r="AE431" s="16">
        <f t="shared" si="106"/>
        <v>0</v>
      </c>
      <c r="AF431" s="16">
        <f t="shared" si="107"/>
        <v>1.75</v>
      </c>
      <c r="AG431" s="16">
        <f t="shared" si="108"/>
        <v>1.7318</v>
      </c>
      <c r="AH431" s="16" t="str">
        <f t="shared" si="109"/>
        <v>—</v>
      </c>
      <c r="AI431" s="16">
        <f t="shared" si="110"/>
        <v>1.6416999999999999</v>
      </c>
      <c r="AJ431" s="16">
        <f t="shared" si="111"/>
        <v>1.6354</v>
      </c>
      <c r="AK431" s="16">
        <f t="shared" si="112"/>
        <v>1.5516000000000001</v>
      </c>
      <c r="AL431" s="16" t="str">
        <f t="shared" si="113"/>
        <v>3B</v>
      </c>
      <c r="AM431" s="16">
        <f t="shared" si="114"/>
        <v>1.57</v>
      </c>
      <c r="AN431" s="16">
        <f t="shared" si="115"/>
        <v>1.5895999999999999</v>
      </c>
      <c r="AO431" s="16">
        <f t="shared" si="116"/>
        <v>1.6416999999999999</v>
      </c>
      <c r="AP431" s="16">
        <f t="shared" si="117"/>
        <v>1.6497999999999999</v>
      </c>
      <c r="AQ431" s="16">
        <f t="shared" si="118"/>
        <v>1.75</v>
      </c>
      <c r="AV431" s="17"/>
      <c r="AW431" s="77"/>
    </row>
    <row r="432" spans="3:49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19"/>
        <v>13⁄4–8</v>
      </c>
      <c r="U432" s="16" t="str">
        <f t="shared" si="119"/>
        <v>UN</v>
      </c>
      <c r="W432" s="16" t="str">
        <f t="shared" si="103"/>
        <v>13⁄4–8</v>
      </c>
      <c r="X432" s="16" t="str">
        <f>VLOOKUP(LEFT(Table6914[[#This Row],[Column1]],FIND("–",Table6914[[#This Row],[Column1]])-1),Lookups[],2,0)</f>
        <v>1 3/4</v>
      </c>
      <c r="Y432" s="16" t="str">
        <f>RIGHT(Table6914[[#This Row],[Column1]],LEN(Table6914[[#This Row],[Column1]])-FIND("–",Table6914[[#This Row],[Column1]]))</f>
        <v>8</v>
      </c>
      <c r="Z432" s="78">
        <f>VLOOKUP(LEFT(Table6914[[#This Row],[Column1]],FIND("–",Table6914[[#This Row],[Column1]])-1),Lookups[],4,0)</f>
        <v>1.75</v>
      </c>
      <c r="AA432" s="16" t="str">
        <f t="shared" si="104"/>
        <v>UN</v>
      </c>
      <c r="AB432" s="16" t="str">
        <f t="shared" si="105"/>
        <v>2A</v>
      </c>
      <c r="AC432" s="16" t="str">
        <f>CONCATENATE(Table6914[[#This Row],[Fraction]],"-",Table6914[[#This Row],[Pitch]]," ",Table6914[[#This Row],[Series]]," ",Table6914[[#This Row],[ClassA]])</f>
        <v>1 3/4-8 UN 2A</v>
      </c>
      <c r="AD432" s="16" t="str">
        <f>CONCATENATE(TEXT(Table6914[[#This Row],[Decimal]],".000"),"-",Table6914[[#This Row],[Pitch]]," ",Table6914[[#This Row],[Series]]," ",Table6914[[#This Row],[ClassA]])</f>
        <v>1.750-8 UN 2A</v>
      </c>
      <c r="AE432" s="16">
        <f t="shared" si="106"/>
        <v>2.3E-3</v>
      </c>
      <c r="AF432" s="16">
        <f t="shared" si="107"/>
        <v>1.7477</v>
      </c>
      <c r="AG432" s="16">
        <f t="shared" si="108"/>
        <v>1.7326999999999999</v>
      </c>
      <c r="AH432" s="16">
        <f t="shared" si="109"/>
        <v>1.7252000000000001</v>
      </c>
      <c r="AI432" s="16">
        <f t="shared" si="110"/>
        <v>1.6665000000000001</v>
      </c>
      <c r="AJ432" s="16">
        <f t="shared" si="111"/>
        <v>1.659</v>
      </c>
      <c r="AK432" s="16">
        <f t="shared" si="112"/>
        <v>1.5989</v>
      </c>
      <c r="AL432" s="16" t="str">
        <f t="shared" si="113"/>
        <v>2B</v>
      </c>
      <c r="AM432" s="16">
        <f t="shared" si="114"/>
        <v>1.615</v>
      </c>
      <c r="AN432" s="16">
        <f t="shared" si="115"/>
        <v>1.64</v>
      </c>
      <c r="AO432" s="16">
        <f t="shared" si="116"/>
        <v>1.6688000000000001</v>
      </c>
      <c r="AP432" s="16">
        <f t="shared" si="117"/>
        <v>1.6786000000000001</v>
      </c>
      <c r="AQ432" s="16">
        <f t="shared" si="118"/>
        <v>1.75</v>
      </c>
      <c r="AV432" s="17"/>
      <c r="AW432" s="77"/>
    </row>
    <row r="433" spans="3:49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19"/>
        <v>0</v>
      </c>
      <c r="U433" s="16">
        <f t="shared" si="119"/>
        <v>0</v>
      </c>
      <c r="W433" s="16" t="str">
        <f t="shared" si="103"/>
        <v>13⁄4–8</v>
      </c>
      <c r="X433" s="16" t="str">
        <f>VLOOKUP(LEFT(Table6914[[#This Row],[Column1]],FIND("–",Table6914[[#This Row],[Column1]])-1),Lookups[],2,0)</f>
        <v>1 3/4</v>
      </c>
      <c r="Y433" s="16" t="str">
        <f>RIGHT(Table6914[[#This Row],[Column1]],LEN(Table6914[[#This Row],[Column1]])-FIND("–",Table6914[[#This Row],[Column1]]))</f>
        <v>8</v>
      </c>
      <c r="Z433" s="78">
        <f>VLOOKUP(LEFT(Table6914[[#This Row],[Column1]],FIND("–",Table6914[[#This Row],[Column1]])-1),Lookups[],4,0)</f>
        <v>1.75</v>
      </c>
      <c r="AA433" s="16" t="str">
        <f t="shared" si="104"/>
        <v>UN</v>
      </c>
      <c r="AB433" s="16" t="str">
        <f t="shared" si="105"/>
        <v>3A</v>
      </c>
      <c r="AC433" s="16" t="str">
        <f>CONCATENATE(Table6914[[#This Row],[Fraction]],"-",Table6914[[#This Row],[Pitch]]," ",Table6914[[#This Row],[Series]]," ",Table6914[[#This Row],[ClassA]])</f>
        <v>1 3/4-8 UN 3A</v>
      </c>
      <c r="AD433" s="16" t="str">
        <f>CONCATENATE(TEXT(Table6914[[#This Row],[Decimal]],".000"),"-",Table6914[[#This Row],[Pitch]]," ",Table6914[[#This Row],[Series]]," ",Table6914[[#This Row],[ClassA]])</f>
        <v>1.750-8 UN 3A</v>
      </c>
      <c r="AE433" s="16">
        <f t="shared" si="106"/>
        <v>0</v>
      </c>
      <c r="AF433" s="16">
        <f t="shared" si="107"/>
        <v>1.75</v>
      </c>
      <c r="AG433" s="16">
        <f t="shared" si="108"/>
        <v>1.7350000000000001</v>
      </c>
      <c r="AH433" s="16" t="str">
        <f t="shared" si="109"/>
        <v>—</v>
      </c>
      <c r="AI433" s="16">
        <f t="shared" si="110"/>
        <v>1.6688000000000001</v>
      </c>
      <c r="AJ433" s="16">
        <f t="shared" si="111"/>
        <v>1.6632</v>
      </c>
      <c r="AK433" s="16">
        <f t="shared" si="112"/>
        <v>1.6012</v>
      </c>
      <c r="AL433" s="16" t="str">
        <f t="shared" si="113"/>
        <v>3B</v>
      </c>
      <c r="AM433" s="16">
        <f t="shared" si="114"/>
        <v>1.615</v>
      </c>
      <c r="AN433" s="16">
        <f t="shared" si="115"/>
        <v>1.6296999999999999</v>
      </c>
      <c r="AO433" s="16">
        <f t="shared" si="116"/>
        <v>1.6688000000000001</v>
      </c>
      <c r="AP433" s="16">
        <f t="shared" si="117"/>
        <v>1.6761999999999999</v>
      </c>
      <c r="AQ433" s="16">
        <f t="shared" si="118"/>
        <v>1.75</v>
      </c>
      <c r="AV433" s="17"/>
      <c r="AW433" s="77"/>
    </row>
    <row r="434" spans="3:49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19"/>
        <v>13⁄4–10</v>
      </c>
      <c r="U434" s="16" t="str">
        <f t="shared" si="119"/>
        <v>UNS</v>
      </c>
      <c r="W434" s="16" t="str">
        <f t="shared" si="103"/>
        <v>13⁄4–10</v>
      </c>
      <c r="X434" s="16" t="str">
        <f>VLOOKUP(LEFT(Table6914[[#This Row],[Column1]],FIND("–",Table6914[[#This Row],[Column1]])-1),Lookups[],2,0)</f>
        <v>1 3/4</v>
      </c>
      <c r="Y434" s="16" t="str">
        <f>RIGHT(Table6914[[#This Row],[Column1]],LEN(Table6914[[#This Row],[Column1]])-FIND("–",Table6914[[#This Row],[Column1]]))</f>
        <v>10</v>
      </c>
      <c r="Z434" s="78">
        <f>VLOOKUP(LEFT(Table6914[[#This Row],[Column1]],FIND("–",Table6914[[#This Row],[Column1]])-1),Lookups[],4,0)</f>
        <v>1.75</v>
      </c>
      <c r="AA434" s="16" t="str">
        <f t="shared" si="104"/>
        <v>UNS</v>
      </c>
      <c r="AB434" s="16" t="str">
        <f t="shared" si="105"/>
        <v>2A</v>
      </c>
      <c r="AC434" s="16" t="str">
        <f>CONCATENATE(Table6914[[#This Row],[Fraction]],"-",Table6914[[#This Row],[Pitch]]," ",Table6914[[#This Row],[Series]]," ",Table6914[[#This Row],[ClassA]])</f>
        <v>1 3/4-10 UNS 2A</v>
      </c>
      <c r="AD434" s="16" t="str">
        <f>CONCATENATE(TEXT(Table6914[[#This Row],[Decimal]],".000"),"-",Table6914[[#This Row],[Pitch]]," ",Table6914[[#This Row],[Series]]," ",Table6914[[#This Row],[ClassA]])</f>
        <v>1.750-10 UNS 2A</v>
      </c>
      <c r="AE434" s="16">
        <f t="shared" si="106"/>
        <v>1.9E-3</v>
      </c>
      <c r="AF434" s="16">
        <f t="shared" si="107"/>
        <v>1.7481</v>
      </c>
      <c r="AG434" s="16">
        <f t="shared" si="108"/>
        <v>1.7352000000000001</v>
      </c>
      <c r="AH434" s="16" t="str">
        <f t="shared" si="109"/>
        <v>—</v>
      </c>
      <c r="AI434" s="16">
        <f t="shared" si="110"/>
        <v>1.6831</v>
      </c>
      <c r="AJ434" s="16">
        <f t="shared" si="111"/>
        <v>1.6766000000000001</v>
      </c>
      <c r="AK434" s="16">
        <f t="shared" si="112"/>
        <v>1.6291</v>
      </c>
      <c r="AL434" s="16" t="str">
        <f t="shared" si="113"/>
        <v>2B</v>
      </c>
      <c r="AM434" s="16">
        <f t="shared" si="114"/>
        <v>1.6419999999999999</v>
      </c>
      <c r="AN434" s="16">
        <f t="shared" si="115"/>
        <v>1.663</v>
      </c>
      <c r="AO434" s="16">
        <f t="shared" si="116"/>
        <v>1.6850000000000001</v>
      </c>
      <c r="AP434" s="16">
        <f t="shared" si="117"/>
        <v>1.6934</v>
      </c>
      <c r="AQ434" s="16">
        <f t="shared" si="118"/>
        <v>1.75</v>
      </c>
      <c r="AV434" s="17"/>
      <c r="AW434" s="77"/>
    </row>
    <row r="435" spans="3:49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19"/>
        <v>13⁄4–12</v>
      </c>
      <c r="U435" s="16" t="str">
        <f t="shared" si="119"/>
        <v>UN</v>
      </c>
      <c r="W435" s="16" t="str">
        <f t="shared" si="103"/>
        <v>13⁄4–12</v>
      </c>
      <c r="X435" s="16" t="str">
        <f>VLOOKUP(LEFT(Table6914[[#This Row],[Column1]],FIND("–",Table6914[[#This Row],[Column1]])-1),Lookups[],2,0)</f>
        <v>1 3/4</v>
      </c>
      <c r="Y435" s="16" t="str">
        <f>RIGHT(Table6914[[#This Row],[Column1]],LEN(Table6914[[#This Row],[Column1]])-FIND("–",Table6914[[#This Row],[Column1]]))</f>
        <v>12</v>
      </c>
      <c r="Z435" s="78">
        <f>VLOOKUP(LEFT(Table6914[[#This Row],[Column1]],FIND("–",Table6914[[#This Row],[Column1]])-1),Lookups[],4,0)</f>
        <v>1.75</v>
      </c>
      <c r="AA435" s="16" t="str">
        <f t="shared" si="104"/>
        <v>UN</v>
      </c>
      <c r="AB435" s="16" t="str">
        <f t="shared" si="105"/>
        <v>2A</v>
      </c>
      <c r="AC435" s="16" t="str">
        <f>CONCATENATE(Table6914[[#This Row],[Fraction]],"-",Table6914[[#This Row],[Pitch]]," ",Table6914[[#This Row],[Series]]," ",Table6914[[#This Row],[ClassA]])</f>
        <v>1 3/4-12 UN 2A</v>
      </c>
      <c r="AD435" s="16" t="str">
        <f>CONCATENATE(TEXT(Table6914[[#This Row],[Decimal]],".000"),"-",Table6914[[#This Row],[Pitch]]," ",Table6914[[#This Row],[Series]]," ",Table6914[[#This Row],[ClassA]])</f>
        <v>1.750-12 UN 2A</v>
      </c>
      <c r="AE435" s="16">
        <f t="shared" si="106"/>
        <v>1.8E-3</v>
      </c>
      <c r="AF435" s="16">
        <f t="shared" si="107"/>
        <v>1.7482</v>
      </c>
      <c r="AG435" s="16">
        <f t="shared" si="108"/>
        <v>1.7367999999999999</v>
      </c>
      <c r="AH435" s="16" t="str">
        <f t="shared" si="109"/>
        <v>—</v>
      </c>
      <c r="AI435" s="16">
        <f t="shared" si="110"/>
        <v>1.6940999999999999</v>
      </c>
      <c r="AJ435" s="16">
        <f t="shared" si="111"/>
        <v>1.6880999999999999</v>
      </c>
      <c r="AK435" s="16">
        <f t="shared" si="112"/>
        <v>1.649</v>
      </c>
      <c r="AL435" s="16" t="str">
        <f t="shared" si="113"/>
        <v>2B</v>
      </c>
      <c r="AM435" s="16">
        <f t="shared" si="114"/>
        <v>1.66</v>
      </c>
      <c r="AN435" s="16">
        <f t="shared" si="115"/>
        <v>1.6779999999999999</v>
      </c>
      <c r="AO435" s="16">
        <f t="shared" si="116"/>
        <v>1.6959</v>
      </c>
      <c r="AP435" s="16">
        <f t="shared" si="117"/>
        <v>1.7037</v>
      </c>
      <c r="AQ435" s="16">
        <f t="shared" si="118"/>
        <v>1.75</v>
      </c>
      <c r="AV435" s="17"/>
      <c r="AW435" s="77"/>
    </row>
    <row r="436" spans="3:49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19"/>
        <v>0</v>
      </c>
      <c r="U436" s="16">
        <f t="shared" si="119"/>
        <v>0</v>
      </c>
      <c r="W436" s="16" t="str">
        <f t="shared" si="103"/>
        <v>13⁄4–12</v>
      </c>
      <c r="X436" s="16" t="str">
        <f>VLOOKUP(LEFT(Table6914[[#This Row],[Column1]],FIND("–",Table6914[[#This Row],[Column1]])-1),Lookups[],2,0)</f>
        <v>1 3/4</v>
      </c>
      <c r="Y436" s="16" t="str">
        <f>RIGHT(Table6914[[#This Row],[Column1]],LEN(Table6914[[#This Row],[Column1]])-FIND("–",Table6914[[#This Row],[Column1]]))</f>
        <v>12</v>
      </c>
      <c r="Z436" s="78">
        <f>VLOOKUP(LEFT(Table6914[[#This Row],[Column1]],FIND("–",Table6914[[#This Row],[Column1]])-1),Lookups[],4,0)</f>
        <v>1.75</v>
      </c>
      <c r="AA436" s="16" t="str">
        <f t="shared" si="104"/>
        <v>UN</v>
      </c>
      <c r="AB436" s="16" t="str">
        <f t="shared" si="105"/>
        <v>3A</v>
      </c>
      <c r="AC436" s="16" t="str">
        <f>CONCATENATE(Table6914[[#This Row],[Fraction]],"-",Table6914[[#This Row],[Pitch]]," ",Table6914[[#This Row],[Series]]," ",Table6914[[#This Row],[ClassA]])</f>
        <v>1 3/4-12 UN 3A</v>
      </c>
      <c r="AD436" s="16" t="str">
        <f>CONCATENATE(TEXT(Table6914[[#This Row],[Decimal]],".000"),"-",Table6914[[#This Row],[Pitch]]," ",Table6914[[#This Row],[Series]]," ",Table6914[[#This Row],[ClassA]])</f>
        <v>1.750-12 UN 3A</v>
      </c>
      <c r="AE436" s="16">
        <f t="shared" si="106"/>
        <v>0</v>
      </c>
      <c r="AF436" s="16">
        <f t="shared" si="107"/>
        <v>1.75</v>
      </c>
      <c r="AG436" s="16">
        <f t="shared" si="108"/>
        <v>1.7385999999999999</v>
      </c>
      <c r="AH436" s="16" t="str">
        <f t="shared" si="109"/>
        <v>—</v>
      </c>
      <c r="AI436" s="16">
        <f t="shared" si="110"/>
        <v>1.6959</v>
      </c>
      <c r="AJ436" s="16">
        <f t="shared" si="111"/>
        <v>1.6914</v>
      </c>
      <c r="AK436" s="16">
        <f t="shared" si="112"/>
        <v>1.6508</v>
      </c>
      <c r="AL436" s="16" t="str">
        <f t="shared" si="113"/>
        <v>3B</v>
      </c>
      <c r="AM436" s="16">
        <f t="shared" si="114"/>
        <v>1.66</v>
      </c>
      <c r="AN436" s="16">
        <f t="shared" si="115"/>
        <v>1.6698</v>
      </c>
      <c r="AO436" s="16">
        <f t="shared" si="116"/>
        <v>1.6959</v>
      </c>
      <c r="AP436" s="16">
        <f t="shared" si="117"/>
        <v>1.7017</v>
      </c>
      <c r="AQ436" s="16">
        <f t="shared" si="118"/>
        <v>1.75</v>
      </c>
      <c r="AV436" s="17"/>
      <c r="AW436" s="77"/>
    </row>
    <row r="437" spans="3:49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19"/>
        <v>13⁄4–14</v>
      </c>
      <c r="U437" s="16" t="str">
        <f t="shared" si="119"/>
        <v>UNS</v>
      </c>
      <c r="W437" s="16" t="str">
        <f t="shared" si="103"/>
        <v>13⁄4–14</v>
      </c>
      <c r="X437" s="16" t="str">
        <f>VLOOKUP(LEFT(Table6914[[#This Row],[Column1]],FIND("–",Table6914[[#This Row],[Column1]])-1),Lookups[],2,0)</f>
        <v>1 3/4</v>
      </c>
      <c r="Y437" s="16" t="str">
        <f>RIGHT(Table6914[[#This Row],[Column1]],LEN(Table6914[[#This Row],[Column1]])-FIND("–",Table6914[[#This Row],[Column1]]))</f>
        <v>14</v>
      </c>
      <c r="Z437" s="78">
        <f>VLOOKUP(LEFT(Table6914[[#This Row],[Column1]],FIND("–",Table6914[[#This Row],[Column1]])-1),Lookups[],4,0)</f>
        <v>1.75</v>
      </c>
      <c r="AA437" s="16" t="str">
        <f t="shared" si="104"/>
        <v>UNS</v>
      </c>
      <c r="AB437" s="16" t="str">
        <f t="shared" si="105"/>
        <v>2A</v>
      </c>
      <c r="AC437" s="16" t="str">
        <f>CONCATENATE(Table6914[[#This Row],[Fraction]],"-",Table6914[[#This Row],[Pitch]]," ",Table6914[[#This Row],[Series]]," ",Table6914[[#This Row],[ClassA]])</f>
        <v>1 3/4-14 UNS 2A</v>
      </c>
      <c r="AD437" s="16" t="str">
        <f>CONCATENATE(TEXT(Table6914[[#This Row],[Decimal]],".000"),"-",Table6914[[#This Row],[Pitch]]," ",Table6914[[#This Row],[Series]]," ",Table6914[[#This Row],[ClassA]])</f>
        <v>1.750-14 UNS 2A</v>
      </c>
      <c r="AE437" s="16">
        <f t="shared" si="106"/>
        <v>1.6999999999999999E-3</v>
      </c>
      <c r="AF437" s="16">
        <f t="shared" si="107"/>
        <v>1.7483</v>
      </c>
      <c r="AG437" s="16">
        <f t="shared" si="108"/>
        <v>1.738</v>
      </c>
      <c r="AH437" s="16" t="str">
        <f t="shared" si="109"/>
        <v>—</v>
      </c>
      <c r="AI437" s="16">
        <f t="shared" si="110"/>
        <v>1.7019</v>
      </c>
      <c r="AJ437" s="16">
        <f t="shared" si="111"/>
        <v>1.6962999999999999</v>
      </c>
      <c r="AK437" s="16">
        <f t="shared" si="112"/>
        <v>1.6632</v>
      </c>
      <c r="AL437" s="16" t="str">
        <f t="shared" si="113"/>
        <v>2B</v>
      </c>
      <c r="AM437" s="16">
        <f t="shared" si="114"/>
        <v>1.673</v>
      </c>
      <c r="AN437" s="16">
        <f t="shared" si="115"/>
        <v>1.6879999999999999</v>
      </c>
      <c r="AO437" s="16">
        <f t="shared" si="116"/>
        <v>1.7036</v>
      </c>
      <c r="AP437" s="16">
        <f t="shared" si="117"/>
        <v>1.7109000000000001</v>
      </c>
      <c r="AQ437" s="16">
        <f t="shared" si="118"/>
        <v>1.75</v>
      </c>
      <c r="AV437" s="17"/>
      <c r="AW437" s="77"/>
    </row>
    <row r="438" spans="3:49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19"/>
        <v>13⁄4–16</v>
      </c>
      <c r="U438" s="16" t="str">
        <f t="shared" si="119"/>
        <v>UN</v>
      </c>
      <c r="W438" s="16" t="str">
        <f t="shared" si="103"/>
        <v>13⁄4–16</v>
      </c>
      <c r="X438" s="16" t="str">
        <f>VLOOKUP(LEFT(Table6914[[#This Row],[Column1]],FIND("–",Table6914[[#This Row],[Column1]])-1),Lookups[],2,0)</f>
        <v>1 3/4</v>
      </c>
      <c r="Y438" s="16" t="str">
        <f>RIGHT(Table6914[[#This Row],[Column1]],LEN(Table6914[[#This Row],[Column1]])-FIND("–",Table6914[[#This Row],[Column1]]))</f>
        <v>16</v>
      </c>
      <c r="Z438" s="78">
        <f>VLOOKUP(LEFT(Table6914[[#This Row],[Column1]],FIND("–",Table6914[[#This Row],[Column1]])-1),Lookups[],4,0)</f>
        <v>1.75</v>
      </c>
      <c r="AA438" s="16" t="str">
        <f t="shared" si="104"/>
        <v>UN</v>
      </c>
      <c r="AB438" s="16" t="str">
        <f t="shared" si="105"/>
        <v>2A</v>
      </c>
      <c r="AC438" s="16" t="str">
        <f>CONCATENATE(Table6914[[#This Row],[Fraction]],"-",Table6914[[#This Row],[Pitch]]," ",Table6914[[#This Row],[Series]]," ",Table6914[[#This Row],[ClassA]])</f>
        <v>1 3/4-16 UN 2A</v>
      </c>
      <c r="AD438" s="16" t="str">
        <f>CONCATENATE(TEXT(Table6914[[#This Row],[Decimal]],".000"),"-",Table6914[[#This Row],[Pitch]]," ",Table6914[[#This Row],[Series]]," ",Table6914[[#This Row],[ClassA]])</f>
        <v>1.750-16 UN 2A</v>
      </c>
      <c r="AE438" s="16">
        <f t="shared" si="106"/>
        <v>1.6000000000000001E-3</v>
      </c>
      <c r="AF438" s="16">
        <f t="shared" si="107"/>
        <v>1.7484</v>
      </c>
      <c r="AG438" s="16">
        <f t="shared" si="108"/>
        <v>1.7390000000000001</v>
      </c>
      <c r="AH438" s="16" t="str">
        <f t="shared" si="109"/>
        <v>—</v>
      </c>
      <c r="AI438" s="16">
        <f t="shared" si="110"/>
        <v>1.7078</v>
      </c>
      <c r="AJ438" s="16">
        <f t="shared" si="111"/>
        <v>1.7024999999999999</v>
      </c>
      <c r="AK438" s="16">
        <f t="shared" si="112"/>
        <v>1.6738999999999999</v>
      </c>
      <c r="AL438" s="16" t="str">
        <f t="shared" si="113"/>
        <v>2B</v>
      </c>
      <c r="AM438" s="16">
        <f t="shared" si="114"/>
        <v>1.6819999999999999</v>
      </c>
      <c r="AN438" s="16">
        <f t="shared" si="115"/>
        <v>1.696</v>
      </c>
      <c r="AO438" s="16">
        <f t="shared" si="116"/>
        <v>1.7094</v>
      </c>
      <c r="AP438" s="16">
        <f t="shared" si="117"/>
        <v>1.7162999999999999</v>
      </c>
      <c r="AQ438" s="16">
        <f t="shared" si="118"/>
        <v>1.75</v>
      </c>
      <c r="AV438" s="17"/>
      <c r="AW438" s="77"/>
    </row>
    <row r="439" spans="3:49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19"/>
        <v>0</v>
      </c>
      <c r="U439" s="16">
        <f t="shared" si="119"/>
        <v>0</v>
      </c>
      <c r="W439" s="16" t="str">
        <f t="shared" si="103"/>
        <v>13⁄4–16</v>
      </c>
      <c r="X439" s="16" t="str">
        <f>VLOOKUP(LEFT(Table6914[[#This Row],[Column1]],FIND("–",Table6914[[#This Row],[Column1]])-1),Lookups[],2,0)</f>
        <v>1 3/4</v>
      </c>
      <c r="Y439" s="16" t="str">
        <f>RIGHT(Table6914[[#This Row],[Column1]],LEN(Table6914[[#This Row],[Column1]])-FIND("–",Table6914[[#This Row],[Column1]]))</f>
        <v>16</v>
      </c>
      <c r="Z439" s="78">
        <f>VLOOKUP(LEFT(Table6914[[#This Row],[Column1]],FIND("–",Table6914[[#This Row],[Column1]])-1),Lookups[],4,0)</f>
        <v>1.75</v>
      </c>
      <c r="AA439" s="16" t="str">
        <f t="shared" si="104"/>
        <v>UN</v>
      </c>
      <c r="AB439" s="16" t="str">
        <f t="shared" si="105"/>
        <v>3A</v>
      </c>
      <c r="AC439" s="16" t="str">
        <f>CONCATENATE(Table6914[[#This Row],[Fraction]],"-",Table6914[[#This Row],[Pitch]]," ",Table6914[[#This Row],[Series]]," ",Table6914[[#This Row],[ClassA]])</f>
        <v>1 3/4-16 UN 3A</v>
      </c>
      <c r="AD439" s="16" t="str">
        <f>CONCATENATE(TEXT(Table6914[[#This Row],[Decimal]],".000"),"-",Table6914[[#This Row],[Pitch]]," ",Table6914[[#This Row],[Series]]," ",Table6914[[#This Row],[ClassA]])</f>
        <v>1.750-16 UN 3A</v>
      </c>
      <c r="AE439" s="16">
        <f t="shared" si="106"/>
        <v>0</v>
      </c>
      <c r="AF439" s="16">
        <f t="shared" si="107"/>
        <v>1.75</v>
      </c>
      <c r="AG439" s="16">
        <f t="shared" si="108"/>
        <v>1.7405999999999999</v>
      </c>
      <c r="AH439" s="16" t="str">
        <f t="shared" si="109"/>
        <v>—</v>
      </c>
      <c r="AI439" s="16">
        <f t="shared" si="110"/>
        <v>1.7094</v>
      </c>
      <c r="AJ439" s="16">
        <f t="shared" si="111"/>
        <v>1.7054</v>
      </c>
      <c r="AK439" s="16">
        <f t="shared" si="112"/>
        <v>1.6755</v>
      </c>
      <c r="AL439" s="16" t="str">
        <f t="shared" si="113"/>
        <v>3B</v>
      </c>
      <c r="AM439" s="16">
        <f t="shared" si="114"/>
        <v>1.6819999999999999</v>
      </c>
      <c r="AN439" s="16">
        <f t="shared" si="115"/>
        <v>1.6908000000000001</v>
      </c>
      <c r="AO439" s="16">
        <f t="shared" si="116"/>
        <v>1.7094</v>
      </c>
      <c r="AP439" s="16">
        <f t="shared" si="117"/>
        <v>1.7145999999999999</v>
      </c>
      <c r="AQ439" s="16">
        <f t="shared" si="118"/>
        <v>1.75</v>
      </c>
      <c r="AV439" s="17"/>
      <c r="AW439" s="77"/>
    </row>
    <row r="440" spans="3:49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19"/>
        <v>13⁄4–18</v>
      </c>
      <c r="U440" s="16" t="str">
        <f t="shared" si="119"/>
        <v>UNS</v>
      </c>
      <c r="W440" s="16" t="str">
        <f t="shared" si="103"/>
        <v>13⁄4–18</v>
      </c>
      <c r="X440" s="16" t="str">
        <f>VLOOKUP(LEFT(Table6914[[#This Row],[Column1]],FIND("–",Table6914[[#This Row],[Column1]])-1),Lookups[],2,0)</f>
        <v>1 3/4</v>
      </c>
      <c r="Y440" s="16" t="str">
        <f>RIGHT(Table6914[[#This Row],[Column1]],LEN(Table6914[[#This Row],[Column1]])-FIND("–",Table6914[[#This Row],[Column1]]))</f>
        <v>18</v>
      </c>
      <c r="Z440" s="78">
        <f>VLOOKUP(LEFT(Table6914[[#This Row],[Column1]],FIND("–",Table6914[[#This Row],[Column1]])-1),Lookups[],4,0)</f>
        <v>1.75</v>
      </c>
      <c r="AA440" s="16" t="str">
        <f t="shared" si="104"/>
        <v>UNS</v>
      </c>
      <c r="AB440" s="16" t="str">
        <f t="shared" si="105"/>
        <v>2A</v>
      </c>
      <c r="AC440" s="16" t="str">
        <f>CONCATENATE(Table6914[[#This Row],[Fraction]],"-",Table6914[[#This Row],[Pitch]]," ",Table6914[[#This Row],[Series]]," ",Table6914[[#This Row],[ClassA]])</f>
        <v>1 3/4-18 UNS 2A</v>
      </c>
      <c r="AD440" s="16" t="str">
        <f>CONCATENATE(TEXT(Table6914[[#This Row],[Decimal]],".000"),"-",Table6914[[#This Row],[Pitch]]," ",Table6914[[#This Row],[Series]]," ",Table6914[[#This Row],[ClassA]])</f>
        <v>1.750-18 UNS 2A</v>
      </c>
      <c r="AE440" s="16">
        <f t="shared" si="106"/>
        <v>1.5E-3</v>
      </c>
      <c r="AF440" s="16">
        <f t="shared" si="107"/>
        <v>1.7484999999999999</v>
      </c>
      <c r="AG440" s="16">
        <f t="shared" si="108"/>
        <v>1.7398</v>
      </c>
      <c r="AH440" s="16" t="str">
        <f t="shared" si="109"/>
        <v>—</v>
      </c>
      <c r="AI440" s="16">
        <f t="shared" si="110"/>
        <v>1.7123999999999999</v>
      </c>
      <c r="AJ440" s="16">
        <f t="shared" si="111"/>
        <v>1.7073</v>
      </c>
      <c r="AK440" s="16">
        <f t="shared" si="112"/>
        <v>1.6823999999999999</v>
      </c>
      <c r="AL440" s="16" t="str">
        <f t="shared" si="113"/>
        <v>2B</v>
      </c>
      <c r="AM440" s="16">
        <f t="shared" si="114"/>
        <v>1.69</v>
      </c>
      <c r="AN440" s="16">
        <f t="shared" si="115"/>
        <v>1.7030000000000001</v>
      </c>
      <c r="AO440" s="16">
        <f t="shared" si="116"/>
        <v>1.7139</v>
      </c>
      <c r="AP440" s="16">
        <f t="shared" si="117"/>
        <v>1.7204999999999999</v>
      </c>
      <c r="AQ440" s="16">
        <f t="shared" si="118"/>
        <v>1.75</v>
      </c>
      <c r="AV440" s="17"/>
      <c r="AW440" s="77"/>
    </row>
    <row r="441" spans="3:49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19"/>
        <v>13⁄4–20</v>
      </c>
      <c r="U441" s="16" t="str">
        <f t="shared" si="119"/>
        <v>UN</v>
      </c>
      <c r="W441" s="16" t="str">
        <f t="shared" si="103"/>
        <v>13⁄4–20</v>
      </c>
      <c r="X441" s="16" t="str">
        <f>VLOOKUP(LEFT(Table6914[[#This Row],[Column1]],FIND("–",Table6914[[#This Row],[Column1]])-1),Lookups[],2,0)</f>
        <v>1 3/4</v>
      </c>
      <c r="Y441" s="16" t="str">
        <f>RIGHT(Table6914[[#This Row],[Column1]],LEN(Table6914[[#This Row],[Column1]])-FIND("–",Table6914[[#This Row],[Column1]]))</f>
        <v>20</v>
      </c>
      <c r="Z441" s="78">
        <f>VLOOKUP(LEFT(Table6914[[#This Row],[Column1]],FIND("–",Table6914[[#This Row],[Column1]])-1),Lookups[],4,0)</f>
        <v>1.75</v>
      </c>
      <c r="AA441" s="16" t="str">
        <f t="shared" si="104"/>
        <v>UN</v>
      </c>
      <c r="AB441" s="16" t="str">
        <f t="shared" si="105"/>
        <v>2A</v>
      </c>
      <c r="AC441" s="16" t="str">
        <f>CONCATENATE(Table6914[[#This Row],[Fraction]],"-",Table6914[[#This Row],[Pitch]]," ",Table6914[[#This Row],[Series]]," ",Table6914[[#This Row],[ClassA]])</f>
        <v>1 3/4-20 UN 2A</v>
      </c>
      <c r="AD441" s="16" t="str">
        <f>CONCATENATE(TEXT(Table6914[[#This Row],[Decimal]],".000"),"-",Table6914[[#This Row],[Pitch]]," ",Table6914[[#This Row],[Series]]," ",Table6914[[#This Row],[ClassA]])</f>
        <v>1.750-20 UN 2A</v>
      </c>
      <c r="AE441" s="16">
        <f t="shared" si="106"/>
        <v>1.5E-3</v>
      </c>
      <c r="AF441" s="16">
        <f t="shared" si="107"/>
        <v>1.7484999999999999</v>
      </c>
      <c r="AG441" s="16">
        <f t="shared" si="108"/>
        <v>1.7403999999999999</v>
      </c>
      <c r="AH441" s="16" t="str">
        <f t="shared" si="109"/>
        <v>—</v>
      </c>
      <c r="AI441" s="16">
        <f t="shared" si="110"/>
        <v>1.716</v>
      </c>
      <c r="AJ441" s="16">
        <f t="shared" si="111"/>
        <v>1.7112000000000001</v>
      </c>
      <c r="AK441" s="16">
        <f t="shared" si="112"/>
        <v>1.6890000000000001</v>
      </c>
      <c r="AL441" s="16" t="str">
        <f t="shared" si="113"/>
        <v>2B</v>
      </c>
      <c r="AM441" s="16">
        <f t="shared" si="114"/>
        <v>1.696</v>
      </c>
      <c r="AN441" s="16">
        <f t="shared" si="115"/>
        <v>1.7070000000000001</v>
      </c>
      <c r="AO441" s="16">
        <f t="shared" si="116"/>
        <v>1.7175</v>
      </c>
      <c r="AP441" s="16">
        <f t="shared" si="117"/>
        <v>1.7238</v>
      </c>
      <c r="AQ441" s="16">
        <f t="shared" si="118"/>
        <v>1.75</v>
      </c>
      <c r="AV441" s="17"/>
      <c r="AW441" s="77"/>
    </row>
    <row r="442" spans="3:49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19"/>
        <v>0</v>
      </c>
      <c r="U442" s="16">
        <f t="shared" si="119"/>
        <v>0</v>
      </c>
      <c r="W442" s="16" t="str">
        <f t="shared" si="103"/>
        <v>13⁄4–20</v>
      </c>
      <c r="X442" s="16" t="str">
        <f>VLOOKUP(LEFT(Table6914[[#This Row],[Column1]],FIND("–",Table6914[[#This Row],[Column1]])-1),Lookups[],2,0)</f>
        <v>1 3/4</v>
      </c>
      <c r="Y442" s="16" t="str">
        <f>RIGHT(Table6914[[#This Row],[Column1]],LEN(Table6914[[#This Row],[Column1]])-FIND("–",Table6914[[#This Row],[Column1]]))</f>
        <v>20</v>
      </c>
      <c r="Z442" s="78">
        <f>VLOOKUP(LEFT(Table6914[[#This Row],[Column1]],FIND("–",Table6914[[#This Row],[Column1]])-1),Lookups[],4,0)</f>
        <v>1.75</v>
      </c>
      <c r="AA442" s="16" t="str">
        <f t="shared" si="104"/>
        <v>UN</v>
      </c>
      <c r="AB442" s="16" t="str">
        <f t="shared" si="105"/>
        <v>3A</v>
      </c>
      <c r="AC442" s="16" t="str">
        <f>CONCATENATE(Table6914[[#This Row],[Fraction]],"-",Table6914[[#This Row],[Pitch]]," ",Table6914[[#This Row],[Series]]," ",Table6914[[#This Row],[ClassA]])</f>
        <v>1 3/4-20 UN 3A</v>
      </c>
      <c r="AD442" s="16" t="str">
        <f>CONCATENATE(TEXT(Table6914[[#This Row],[Decimal]],".000"),"-",Table6914[[#This Row],[Pitch]]," ",Table6914[[#This Row],[Series]]," ",Table6914[[#This Row],[ClassA]])</f>
        <v>1.750-20 UN 3A</v>
      </c>
      <c r="AE442" s="16">
        <f t="shared" si="106"/>
        <v>0</v>
      </c>
      <c r="AF442" s="16">
        <f t="shared" si="107"/>
        <v>1.75</v>
      </c>
      <c r="AG442" s="16">
        <f t="shared" si="108"/>
        <v>1.7419</v>
      </c>
      <c r="AH442" s="16" t="str">
        <f t="shared" si="109"/>
        <v>—</v>
      </c>
      <c r="AI442" s="16">
        <f t="shared" si="110"/>
        <v>1.7175</v>
      </c>
      <c r="AJ442" s="16">
        <f t="shared" si="111"/>
        <v>1.7139</v>
      </c>
      <c r="AK442" s="16">
        <f t="shared" si="112"/>
        <v>1.6904999999999999</v>
      </c>
      <c r="AL442" s="16" t="str">
        <f t="shared" si="113"/>
        <v>3B</v>
      </c>
      <c r="AM442" s="16">
        <f t="shared" si="114"/>
        <v>1.696</v>
      </c>
      <c r="AN442" s="16">
        <f t="shared" si="115"/>
        <v>1.7037</v>
      </c>
      <c r="AO442" s="16">
        <f t="shared" si="116"/>
        <v>1.7175</v>
      </c>
      <c r="AP442" s="16">
        <f t="shared" si="117"/>
        <v>1.7222</v>
      </c>
      <c r="AQ442" s="16">
        <f t="shared" si="118"/>
        <v>1.75</v>
      </c>
      <c r="AV442" s="17"/>
      <c r="AW442" s="77"/>
    </row>
    <row r="443" spans="3:49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19"/>
        <v>113⁄16–6</v>
      </c>
      <c r="U443" s="16" t="str">
        <f t="shared" si="119"/>
        <v>UN</v>
      </c>
      <c r="W443" s="16" t="str">
        <f t="shared" si="103"/>
        <v>113⁄16–6</v>
      </c>
      <c r="X443" s="16" t="str">
        <f>VLOOKUP(LEFT(Table6914[[#This Row],[Column1]],FIND("–",Table6914[[#This Row],[Column1]])-1),Lookups[],2,0)</f>
        <v>1 13/16</v>
      </c>
      <c r="Y443" s="16" t="str">
        <f>RIGHT(Table6914[[#This Row],[Column1]],LEN(Table6914[[#This Row],[Column1]])-FIND("–",Table6914[[#This Row],[Column1]]))</f>
        <v>6</v>
      </c>
      <c r="Z443" s="78">
        <f>VLOOKUP(LEFT(Table6914[[#This Row],[Column1]],FIND("–",Table6914[[#This Row],[Column1]])-1),Lookups[],4,0)</f>
        <v>1.8125</v>
      </c>
      <c r="AA443" s="16" t="str">
        <f t="shared" si="104"/>
        <v>UN</v>
      </c>
      <c r="AB443" s="16" t="str">
        <f t="shared" si="105"/>
        <v>2A</v>
      </c>
      <c r="AC443" s="16" t="str">
        <f>CONCATENATE(Table6914[[#This Row],[Fraction]],"-",Table6914[[#This Row],[Pitch]]," ",Table6914[[#This Row],[Series]]," ",Table6914[[#This Row],[ClassA]])</f>
        <v>1 13/16-6 UN 2A</v>
      </c>
      <c r="AD443" s="16" t="str">
        <f>CONCATENATE(TEXT(Table6914[[#This Row],[Decimal]],".000"),"-",Table6914[[#This Row],[Pitch]]," ",Table6914[[#This Row],[Series]]," ",Table6914[[#This Row],[ClassA]])</f>
        <v>1.813-6 UN 2A</v>
      </c>
      <c r="AE443" s="16">
        <f t="shared" si="106"/>
        <v>2.5000000000000001E-3</v>
      </c>
      <c r="AF443" s="16">
        <f t="shared" si="107"/>
        <v>1.81</v>
      </c>
      <c r="AG443" s="16">
        <f t="shared" si="108"/>
        <v>1.7918000000000001</v>
      </c>
      <c r="AH443" s="16" t="str">
        <f t="shared" si="109"/>
        <v>—</v>
      </c>
      <c r="AI443" s="16">
        <f t="shared" si="110"/>
        <v>1.7017</v>
      </c>
      <c r="AJ443" s="16">
        <f t="shared" si="111"/>
        <v>1.6933</v>
      </c>
      <c r="AK443" s="16">
        <f t="shared" si="112"/>
        <v>1.6115999999999999</v>
      </c>
      <c r="AL443" s="16" t="str">
        <f t="shared" si="113"/>
        <v>2B</v>
      </c>
      <c r="AM443" s="16">
        <f t="shared" si="114"/>
        <v>1.6319999999999999</v>
      </c>
      <c r="AN443" s="16">
        <f t="shared" si="115"/>
        <v>1.663</v>
      </c>
      <c r="AO443" s="16">
        <f t="shared" si="116"/>
        <v>1.7041999999999999</v>
      </c>
      <c r="AP443" s="16">
        <f t="shared" si="117"/>
        <v>1.7151000000000001</v>
      </c>
      <c r="AQ443" s="16">
        <f t="shared" si="118"/>
        <v>1.8125</v>
      </c>
      <c r="AV443" s="17"/>
      <c r="AW443" s="77"/>
    </row>
    <row r="444" spans="3:49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19"/>
        <v>0</v>
      </c>
      <c r="U444" s="16">
        <f t="shared" si="119"/>
        <v>0</v>
      </c>
      <c r="W444" s="16" t="str">
        <f t="shared" si="103"/>
        <v>113⁄16–6</v>
      </c>
      <c r="X444" s="16" t="str">
        <f>VLOOKUP(LEFT(Table6914[[#This Row],[Column1]],FIND("–",Table6914[[#This Row],[Column1]])-1),Lookups[],2,0)</f>
        <v>1 13/16</v>
      </c>
      <c r="Y444" s="16" t="str">
        <f>RIGHT(Table6914[[#This Row],[Column1]],LEN(Table6914[[#This Row],[Column1]])-FIND("–",Table6914[[#This Row],[Column1]]))</f>
        <v>6</v>
      </c>
      <c r="Z444" s="78">
        <f>VLOOKUP(LEFT(Table6914[[#This Row],[Column1]],FIND("–",Table6914[[#This Row],[Column1]])-1),Lookups[],4,0)</f>
        <v>1.8125</v>
      </c>
      <c r="AA444" s="16" t="str">
        <f t="shared" si="104"/>
        <v>UN</v>
      </c>
      <c r="AB444" s="16" t="str">
        <f t="shared" si="105"/>
        <v>3A</v>
      </c>
      <c r="AC444" s="16" t="str">
        <f>CONCATENATE(Table6914[[#This Row],[Fraction]],"-",Table6914[[#This Row],[Pitch]]," ",Table6914[[#This Row],[Series]]," ",Table6914[[#This Row],[ClassA]])</f>
        <v>1 13/16-6 UN 3A</v>
      </c>
      <c r="AD444" s="16" t="str">
        <f>CONCATENATE(TEXT(Table6914[[#This Row],[Decimal]],".000"),"-",Table6914[[#This Row],[Pitch]]," ",Table6914[[#This Row],[Series]]," ",Table6914[[#This Row],[ClassA]])</f>
        <v>1.813-6 UN 3A</v>
      </c>
      <c r="AE444" s="16">
        <f t="shared" si="106"/>
        <v>0</v>
      </c>
      <c r="AF444" s="16">
        <f t="shared" si="107"/>
        <v>1.8125</v>
      </c>
      <c r="AG444" s="16">
        <f t="shared" si="108"/>
        <v>1.7943</v>
      </c>
      <c r="AH444" s="16" t="str">
        <f t="shared" si="109"/>
        <v>—</v>
      </c>
      <c r="AI444" s="16">
        <f t="shared" si="110"/>
        <v>1.7041999999999999</v>
      </c>
      <c r="AJ444" s="16">
        <f t="shared" si="111"/>
        <v>1.6979</v>
      </c>
      <c r="AK444" s="16">
        <f t="shared" si="112"/>
        <v>1.6141000000000001</v>
      </c>
      <c r="AL444" s="16" t="str">
        <f t="shared" si="113"/>
        <v>3B</v>
      </c>
      <c r="AM444" s="16">
        <f t="shared" si="114"/>
        <v>1.6319999999999999</v>
      </c>
      <c r="AN444" s="16">
        <f t="shared" si="115"/>
        <v>1.6520999999999999</v>
      </c>
      <c r="AO444" s="16">
        <f t="shared" si="116"/>
        <v>1.7041999999999999</v>
      </c>
      <c r="AP444" s="16">
        <f t="shared" si="117"/>
        <v>1.7123999999999999</v>
      </c>
      <c r="AQ444" s="16">
        <f t="shared" si="118"/>
        <v>1.8125</v>
      </c>
      <c r="AV444" s="17"/>
      <c r="AW444" s="77"/>
    </row>
    <row r="445" spans="3:49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19"/>
        <v>113⁄16–8</v>
      </c>
      <c r="U445" s="16" t="str">
        <f t="shared" si="119"/>
        <v>UN</v>
      </c>
      <c r="W445" s="16" t="str">
        <f t="shared" si="103"/>
        <v>113⁄16–8</v>
      </c>
      <c r="X445" s="16" t="str">
        <f>VLOOKUP(LEFT(Table6914[[#This Row],[Column1]],FIND("–",Table6914[[#This Row],[Column1]])-1),Lookups[],2,0)</f>
        <v>1 13/16</v>
      </c>
      <c r="Y445" s="16" t="str">
        <f>RIGHT(Table6914[[#This Row],[Column1]],LEN(Table6914[[#This Row],[Column1]])-FIND("–",Table6914[[#This Row],[Column1]]))</f>
        <v>8</v>
      </c>
      <c r="Z445" s="78">
        <f>VLOOKUP(LEFT(Table6914[[#This Row],[Column1]],FIND("–",Table6914[[#This Row],[Column1]])-1),Lookups[],4,0)</f>
        <v>1.8125</v>
      </c>
      <c r="AA445" s="16" t="str">
        <f t="shared" si="104"/>
        <v>UN</v>
      </c>
      <c r="AB445" s="16" t="str">
        <f t="shared" si="105"/>
        <v>2A</v>
      </c>
      <c r="AC445" s="16" t="str">
        <f>CONCATENATE(Table6914[[#This Row],[Fraction]],"-",Table6914[[#This Row],[Pitch]]," ",Table6914[[#This Row],[Series]]," ",Table6914[[#This Row],[ClassA]])</f>
        <v>1 13/16-8 UN 2A</v>
      </c>
      <c r="AD445" s="16" t="str">
        <f>CONCATENATE(TEXT(Table6914[[#This Row],[Decimal]],".000"),"-",Table6914[[#This Row],[Pitch]]," ",Table6914[[#This Row],[Series]]," ",Table6914[[#This Row],[ClassA]])</f>
        <v>1.813-8 UN 2A</v>
      </c>
      <c r="AE445" s="16">
        <f t="shared" si="106"/>
        <v>2.3E-3</v>
      </c>
      <c r="AF445" s="16">
        <f t="shared" si="107"/>
        <v>1.8102</v>
      </c>
      <c r="AG445" s="16">
        <f t="shared" si="108"/>
        <v>1.7951999999999999</v>
      </c>
      <c r="AH445" s="16" t="str">
        <f t="shared" si="109"/>
        <v>—</v>
      </c>
      <c r="AI445" s="16">
        <f t="shared" si="110"/>
        <v>1.7290000000000001</v>
      </c>
      <c r="AJ445" s="16">
        <f t="shared" si="111"/>
        <v>1.7214</v>
      </c>
      <c r="AK445" s="16">
        <f t="shared" si="112"/>
        <v>1.6614</v>
      </c>
      <c r="AL445" s="16" t="str">
        <f t="shared" si="113"/>
        <v>2B</v>
      </c>
      <c r="AM445" s="16">
        <f t="shared" si="114"/>
        <v>1.677</v>
      </c>
      <c r="AN445" s="16">
        <f t="shared" si="115"/>
        <v>1.702</v>
      </c>
      <c r="AO445" s="16">
        <f t="shared" si="116"/>
        <v>1.7313000000000001</v>
      </c>
      <c r="AP445" s="16">
        <f t="shared" si="117"/>
        <v>1.7412000000000001</v>
      </c>
      <c r="AQ445" s="16">
        <f t="shared" si="118"/>
        <v>1.8125</v>
      </c>
      <c r="AV445" s="17"/>
      <c r="AW445" s="77"/>
    </row>
    <row r="446" spans="3:49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19"/>
        <v>0</v>
      </c>
      <c r="U446" s="16">
        <f t="shared" si="119"/>
        <v>0</v>
      </c>
      <c r="W446" s="16" t="str">
        <f t="shared" si="103"/>
        <v>113⁄16–8</v>
      </c>
      <c r="X446" s="16" t="str">
        <f>VLOOKUP(LEFT(Table6914[[#This Row],[Column1]],FIND("–",Table6914[[#This Row],[Column1]])-1),Lookups[],2,0)</f>
        <v>1 13/16</v>
      </c>
      <c r="Y446" s="16" t="str">
        <f>RIGHT(Table6914[[#This Row],[Column1]],LEN(Table6914[[#This Row],[Column1]])-FIND("–",Table6914[[#This Row],[Column1]]))</f>
        <v>8</v>
      </c>
      <c r="Z446" s="78">
        <f>VLOOKUP(LEFT(Table6914[[#This Row],[Column1]],FIND("–",Table6914[[#This Row],[Column1]])-1),Lookups[],4,0)</f>
        <v>1.8125</v>
      </c>
      <c r="AA446" s="16" t="str">
        <f t="shared" si="104"/>
        <v>UN</v>
      </c>
      <c r="AB446" s="16" t="str">
        <f t="shared" si="105"/>
        <v>3A</v>
      </c>
      <c r="AC446" s="16" t="str">
        <f>CONCATENATE(Table6914[[#This Row],[Fraction]],"-",Table6914[[#This Row],[Pitch]]," ",Table6914[[#This Row],[Series]]," ",Table6914[[#This Row],[ClassA]])</f>
        <v>1 13/16-8 UN 3A</v>
      </c>
      <c r="AD446" s="16" t="str">
        <f>CONCATENATE(TEXT(Table6914[[#This Row],[Decimal]],".000"),"-",Table6914[[#This Row],[Pitch]]," ",Table6914[[#This Row],[Series]]," ",Table6914[[#This Row],[ClassA]])</f>
        <v>1.813-8 UN 3A</v>
      </c>
      <c r="AE446" s="16">
        <f t="shared" si="106"/>
        <v>0</v>
      </c>
      <c r="AF446" s="16">
        <f t="shared" si="107"/>
        <v>1.8125</v>
      </c>
      <c r="AG446" s="16">
        <f t="shared" si="108"/>
        <v>1.7975000000000001</v>
      </c>
      <c r="AH446" s="16" t="str">
        <f t="shared" si="109"/>
        <v>—</v>
      </c>
      <c r="AI446" s="16">
        <f t="shared" si="110"/>
        <v>1.7313000000000001</v>
      </c>
      <c r="AJ446" s="16">
        <f t="shared" si="111"/>
        <v>1.7256</v>
      </c>
      <c r="AK446" s="16">
        <f t="shared" si="112"/>
        <v>1.6637</v>
      </c>
      <c r="AL446" s="16" t="str">
        <f t="shared" si="113"/>
        <v>3B</v>
      </c>
      <c r="AM446" s="16">
        <f t="shared" si="114"/>
        <v>1.677</v>
      </c>
      <c r="AN446" s="16">
        <f t="shared" si="115"/>
        <v>1.6921999999999999</v>
      </c>
      <c r="AO446" s="16">
        <f t="shared" si="116"/>
        <v>1.7313000000000001</v>
      </c>
      <c r="AP446" s="16">
        <f t="shared" si="117"/>
        <v>1.7386999999999999</v>
      </c>
      <c r="AQ446" s="16">
        <f t="shared" si="118"/>
        <v>1.8125</v>
      </c>
      <c r="AV446" s="17"/>
      <c r="AW446" s="77"/>
    </row>
    <row r="447" spans="3:49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19"/>
        <v>113⁄16–12</v>
      </c>
      <c r="U447" s="16" t="str">
        <f t="shared" si="119"/>
        <v>UN</v>
      </c>
      <c r="W447" s="16" t="str">
        <f t="shared" si="103"/>
        <v>113⁄16–12</v>
      </c>
      <c r="X447" s="16" t="str">
        <f>VLOOKUP(LEFT(Table6914[[#This Row],[Column1]],FIND("–",Table6914[[#This Row],[Column1]])-1),Lookups[],2,0)</f>
        <v>1 13/16</v>
      </c>
      <c r="Y447" s="16" t="str">
        <f>RIGHT(Table6914[[#This Row],[Column1]],LEN(Table6914[[#This Row],[Column1]])-FIND("–",Table6914[[#This Row],[Column1]]))</f>
        <v>12</v>
      </c>
      <c r="Z447" s="78">
        <f>VLOOKUP(LEFT(Table6914[[#This Row],[Column1]],FIND("–",Table6914[[#This Row],[Column1]])-1),Lookups[],4,0)</f>
        <v>1.8125</v>
      </c>
      <c r="AA447" s="16" t="str">
        <f t="shared" si="104"/>
        <v>UN</v>
      </c>
      <c r="AB447" s="16" t="str">
        <f t="shared" si="105"/>
        <v>2A</v>
      </c>
      <c r="AC447" s="16" t="str">
        <f>CONCATENATE(Table6914[[#This Row],[Fraction]],"-",Table6914[[#This Row],[Pitch]]," ",Table6914[[#This Row],[Series]]," ",Table6914[[#This Row],[ClassA]])</f>
        <v>1 13/16-12 UN 2A</v>
      </c>
      <c r="AD447" s="16" t="str">
        <f>CONCATENATE(TEXT(Table6914[[#This Row],[Decimal]],".000"),"-",Table6914[[#This Row],[Pitch]]," ",Table6914[[#This Row],[Series]]," ",Table6914[[#This Row],[ClassA]])</f>
        <v>1.813-12 UN 2A</v>
      </c>
      <c r="AE447" s="16">
        <f t="shared" si="106"/>
        <v>1.8E-3</v>
      </c>
      <c r="AF447" s="16">
        <f t="shared" si="107"/>
        <v>1.8107</v>
      </c>
      <c r="AG447" s="16">
        <f t="shared" si="108"/>
        <v>1.7992999999999999</v>
      </c>
      <c r="AH447" s="16" t="str">
        <f t="shared" si="109"/>
        <v>—</v>
      </c>
      <c r="AI447" s="16">
        <f t="shared" si="110"/>
        <v>1.7565999999999999</v>
      </c>
      <c r="AJ447" s="16">
        <f t="shared" si="111"/>
        <v>1.7505999999999999</v>
      </c>
      <c r="AK447" s="16">
        <f t="shared" si="112"/>
        <v>1.7115</v>
      </c>
      <c r="AL447" s="16" t="str">
        <f t="shared" si="113"/>
        <v>2B</v>
      </c>
      <c r="AM447" s="16">
        <f t="shared" si="114"/>
        <v>1.722</v>
      </c>
      <c r="AN447" s="16">
        <f t="shared" si="115"/>
        <v>1.74</v>
      </c>
      <c r="AO447" s="16">
        <f t="shared" si="116"/>
        <v>1.7584</v>
      </c>
      <c r="AP447" s="16">
        <f t="shared" si="117"/>
        <v>1.7662</v>
      </c>
      <c r="AQ447" s="16">
        <f t="shared" si="118"/>
        <v>1.8125</v>
      </c>
      <c r="AV447" s="17"/>
      <c r="AW447" s="77"/>
    </row>
    <row r="448" spans="3:49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19"/>
        <v>0</v>
      </c>
      <c r="U448" s="16">
        <f t="shared" si="119"/>
        <v>0</v>
      </c>
      <c r="W448" s="16" t="str">
        <f t="shared" si="103"/>
        <v>113⁄16–12</v>
      </c>
      <c r="X448" s="16" t="str">
        <f>VLOOKUP(LEFT(Table6914[[#This Row],[Column1]],FIND("–",Table6914[[#This Row],[Column1]])-1),Lookups[],2,0)</f>
        <v>1 13/16</v>
      </c>
      <c r="Y448" s="16" t="str">
        <f>RIGHT(Table6914[[#This Row],[Column1]],LEN(Table6914[[#This Row],[Column1]])-FIND("–",Table6914[[#This Row],[Column1]]))</f>
        <v>12</v>
      </c>
      <c r="Z448" s="78">
        <f>VLOOKUP(LEFT(Table6914[[#This Row],[Column1]],FIND("–",Table6914[[#This Row],[Column1]])-1),Lookups[],4,0)</f>
        <v>1.8125</v>
      </c>
      <c r="AA448" s="16" t="str">
        <f t="shared" si="104"/>
        <v>UN</v>
      </c>
      <c r="AB448" s="16" t="str">
        <f t="shared" si="105"/>
        <v>3A</v>
      </c>
      <c r="AC448" s="16" t="str">
        <f>CONCATENATE(Table6914[[#This Row],[Fraction]],"-",Table6914[[#This Row],[Pitch]]," ",Table6914[[#This Row],[Series]]," ",Table6914[[#This Row],[ClassA]])</f>
        <v>1 13/16-12 UN 3A</v>
      </c>
      <c r="AD448" s="16" t="str">
        <f>CONCATENATE(TEXT(Table6914[[#This Row],[Decimal]],".000"),"-",Table6914[[#This Row],[Pitch]]," ",Table6914[[#This Row],[Series]]," ",Table6914[[#This Row],[ClassA]])</f>
        <v>1.813-12 UN 3A</v>
      </c>
      <c r="AE448" s="16">
        <f t="shared" si="106"/>
        <v>0</v>
      </c>
      <c r="AF448" s="16">
        <f t="shared" si="107"/>
        <v>1.8125</v>
      </c>
      <c r="AG448" s="16">
        <f t="shared" si="108"/>
        <v>1.8010999999999999</v>
      </c>
      <c r="AH448" s="16" t="str">
        <f t="shared" si="109"/>
        <v>—</v>
      </c>
      <c r="AI448" s="16">
        <f t="shared" si="110"/>
        <v>1.7584</v>
      </c>
      <c r="AJ448" s="16">
        <f t="shared" si="111"/>
        <v>1.7539</v>
      </c>
      <c r="AK448" s="16">
        <f t="shared" si="112"/>
        <v>1.7133</v>
      </c>
      <c r="AL448" s="16" t="str">
        <f t="shared" si="113"/>
        <v>3B</v>
      </c>
      <c r="AM448" s="16">
        <f t="shared" si="114"/>
        <v>1.722</v>
      </c>
      <c r="AN448" s="16">
        <f t="shared" si="115"/>
        <v>1.7323</v>
      </c>
      <c r="AO448" s="16">
        <f t="shared" si="116"/>
        <v>1.7584</v>
      </c>
      <c r="AP448" s="16">
        <f t="shared" si="117"/>
        <v>1.7642</v>
      </c>
      <c r="AQ448" s="16">
        <f t="shared" si="118"/>
        <v>1.8125</v>
      </c>
      <c r="AV448" s="17"/>
      <c r="AW448" s="77"/>
    </row>
    <row r="449" spans="3:49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19"/>
        <v>113⁄16–16</v>
      </c>
      <c r="U449" s="16" t="str">
        <f t="shared" si="119"/>
        <v>UN</v>
      </c>
      <c r="W449" s="16" t="str">
        <f t="shared" si="103"/>
        <v>113⁄16–16</v>
      </c>
      <c r="X449" s="16" t="str">
        <f>VLOOKUP(LEFT(Table6914[[#This Row],[Column1]],FIND("–",Table6914[[#This Row],[Column1]])-1),Lookups[],2,0)</f>
        <v>1 13/16</v>
      </c>
      <c r="Y449" s="16" t="str">
        <f>RIGHT(Table6914[[#This Row],[Column1]],LEN(Table6914[[#This Row],[Column1]])-FIND("–",Table6914[[#This Row],[Column1]]))</f>
        <v>16</v>
      </c>
      <c r="Z449" s="78">
        <f>VLOOKUP(LEFT(Table6914[[#This Row],[Column1]],FIND("–",Table6914[[#This Row],[Column1]])-1),Lookups[],4,0)</f>
        <v>1.8125</v>
      </c>
      <c r="AA449" s="16" t="str">
        <f t="shared" si="104"/>
        <v>UN</v>
      </c>
      <c r="AB449" s="16" t="str">
        <f t="shared" si="105"/>
        <v>2A</v>
      </c>
      <c r="AC449" s="16" t="str">
        <f>CONCATENATE(Table6914[[#This Row],[Fraction]],"-",Table6914[[#This Row],[Pitch]]," ",Table6914[[#This Row],[Series]]," ",Table6914[[#This Row],[ClassA]])</f>
        <v>1 13/16-16 UN 2A</v>
      </c>
      <c r="AD449" s="16" t="str">
        <f>CONCATENATE(TEXT(Table6914[[#This Row],[Decimal]],".000"),"-",Table6914[[#This Row],[Pitch]]," ",Table6914[[#This Row],[Series]]," ",Table6914[[#This Row],[ClassA]])</f>
        <v>1.813-16 UN 2A</v>
      </c>
      <c r="AE449" s="16">
        <f t="shared" si="106"/>
        <v>1.6000000000000001E-3</v>
      </c>
      <c r="AF449" s="16">
        <f t="shared" si="107"/>
        <v>1.8109</v>
      </c>
      <c r="AG449" s="16">
        <f t="shared" si="108"/>
        <v>1.8015000000000001</v>
      </c>
      <c r="AH449" s="16" t="str">
        <f t="shared" si="109"/>
        <v>—</v>
      </c>
      <c r="AI449" s="16">
        <f t="shared" si="110"/>
        <v>1.7703</v>
      </c>
      <c r="AJ449" s="16">
        <f t="shared" si="111"/>
        <v>1.7649999999999999</v>
      </c>
      <c r="AK449" s="16">
        <f t="shared" si="112"/>
        <v>1.7363999999999999</v>
      </c>
      <c r="AL449" s="16" t="str">
        <f t="shared" si="113"/>
        <v>2B</v>
      </c>
      <c r="AM449" s="16">
        <f t="shared" si="114"/>
        <v>1.7450000000000001</v>
      </c>
      <c r="AN449" s="16">
        <f t="shared" si="115"/>
        <v>1.7589999999999999</v>
      </c>
      <c r="AO449" s="16">
        <f t="shared" si="116"/>
        <v>1.7719</v>
      </c>
      <c r="AP449" s="16">
        <f t="shared" si="117"/>
        <v>1.7787999999999999</v>
      </c>
      <c r="AQ449" s="16">
        <f t="shared" si="118"/>
        <v>1.8125</v>
      </c>
      <c r="AV449" s="17"/>
      <c r="AW449" s="77"/>
    </row>
    <row r="450" spans="3:49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19"/>
        <v>0</v>
      </c>
      <c r="U450" s="16">
        <f t="shared" si="119"/>
        <v>0</v>
      </c>
      <c r="W450" s="16" t="str">
        <f t="shared" si="103"/>
        <v>113⁄16–16</v>
      </c>
      <c r="X450" s="16" t="str">
        <f>VLOOKUP(LEFT(Table6914[[#This Row],[Column1]],FIND("–",Table6914[[#This Row],[Column1]])-1),Lookups[],2,0)</f>
        <v>1 13/16</v>
      </c>
      <c r="Y450" s="16" t="str">
        <f>RIGHT(Table6914[[#This Row],[Column1]],LEN(Table6914[[#This Row],[Column1]])-FIND("–",Table6914[[#This Row],[Column1]]))</f>
        <v>16</v>
      </c>
      <c r="Z450" s="78">
        <f>VLOOKUP(LEFT(Table6914[[#This Row],[Column1]],FIND("–",Table6914[[#This Row],[Column1]])-1),Lookups[],4,0)</f>
        <v>1.8125</v>
      </c>
      <c r="AA450" s="16" t="str">
        <f t="shared" si="104"/>
        <v>UN</v>
      </c>
      <c r="AB450" s="16" t="str">
        <f t="shared" si="105"/>
        <v>3A</v>
      </c>
      <c r="AC450" s="16" t="str">
        <f>CONCATENATE(Table6914[[#This Row],[Fraction]],"-",Table6914[[#This Row],[Pitch]]," ",Table6914[[#This Row],[Series]]," ",Table6914[[#This Row],[ClassA]])</f>
        <v>1 13/16-16 UN 3A</v>
      </c>
      <c r="AD450" s="16" t="str">
        <f>CONCATENATE(TEXT(Table6914[[#This Row],[Decimal]],".000"),"-",Table6914[[#This Row],[Pitch]]," ",Table6914[[#This Row],[Series]]," ",Table6914[[#This Row],[ClassA]])</f>
        <v>1.813-16 UN 3A</v>
      </c>
      <c r="AE450" s="16">
        <f t="shared" si="106"/>
        <v>0</v>
      </c>
      <c r="AF450" s="16">
        <f t="shared" si="107"/>
        <v>1.8125</v>
      </c>
      <c r="AG450" s="16">
        <f t="shared" si="108"/>
        <v>1.8030999999999999</v>
      </c>
      <c r="AH450" s="16" t="str">
        <f t="shared" si="109"/>
        <v>—</v>
      </c>
      <c r="AI450" s="16">
        <f t="shared" si="110"/>
        <v>1.7719</v>
      </c>
      <c r="AJ450" s="16">
        <f t="shared" si="111"/>
        <v>1.7679</v>
      </c>
      <c r="AK450" s="16">
        <f t="shared" si="112"/>
        <v>1.738</v>
      </c>
      <c r="AL450" s="16" t="str">
        <f t="shared" si="113"/>
        <v>3B</v>
      </c>
      <c r="AM450" s="16">
        <f t="shared" si="114"/>
        <v>1.7450000000000001</v>
      </c>
      <c r="AN450" s="16">
        <f t="shared" si="115"/>
        <v>1.7533000000000001</v>
      </c>
      <c r="AO450" s="16">
        <f t="shared" si="116"/>
        <v>1.7719</v>
      </c>
      <c r="AP450" s="16">
        <f t="shared" si="117"/>
        <v>1.7770999999999999</v>
      </c>
      <c r="AQ450" s="16">
        <f t="shared" si="118"/>
        <v>1.8125</v>
      </c>
      <c r="AV450" s="17"/>
      <c r="AW450" s="77"/>
    </row>
    <row r="451" spans="3:49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19"/>
        <v>113⁄16–20</v>
      </c>
      <c r="U451" s="16" t="str">
        <f t="shared" si="119"/>
        <v>UN</v>
      </c>
      <c r="W451" s="16" t="str">
        <f t="shared" si="103"/>
        <v>113⁄16–20</v>
      </c>
      <c r="X451" s="16" t="str">
        <f>VLOOKUP(LEFT(Table6914[[#This Row],[Column1]],FIND("–",Table6914[[#This Row],[Column1]])-1),Lookups[],2,0)</f>
        <v>1 13/16</v>
      </c>
      <c r="Y451" s="16" t="str">
        <f>RIGHT(Table6914[[#This Row],[Column1]],LEN(Table6914[[#This Row],[Column1]])-FIND("–",Table6914[[#This Row],[Column1]]))</f>
        <v>20</v>
      </c>
      <c r="Z451" s="78">
        <f>VLOOKUP(LEFT(Table6914[[#This Row],[Column1]],FIND("–",Table6914[[#This Row],[Column1]])-1),Lookups[],4,0)</f>
        <v>1.8125</v>
      </c>
      <c r="AA451" s="16" t="str">
        <f t="shared" si="104"/>
        <v>UN</v>
      </c>
      <c r="AB451" s="16" t="str">
        <f t="shared" si="105"/>
        <v>2A</v>
      </c>
      <c r="AC451" s="16" t="str">
        <f>CONCATENATE(Table6914[[#This Row],[Fraction]],"-",Table6914[[#This Row],[Pitch]]," ",Table6914[[#This Row],[Series]]," ",Table6914[[#This Row],[ClassA]])</f>
        <v>1 13/16-20 UN 2A</v>
      </c>
      <c r="AD451" s="16" t="str">
        <f>CONCATENATE(TEXT(Table6914[[#This Row],[Decimal]],".000"),"-",Table6914[[#This Row],[Pitch]]," ",Table6914[[#This Row],[Series]]," ",Table6914[[#This Row],[ClassA]])</f>
        <v>1.813-20 UN 2A</v>
      </c>
      <c r="AE451" s="16">
        <f t="shared" si="106"/>
        <v>1.5E-3</v>
      </c>
      <c r="AF451" s="16">
        <f t="shared" si="107"/>
        <v>1.8109999999999999</v>
      </c>
      <c r="AG451" s="16">
        <f t="shared" si="108"/>
        <v>1.8028999999999999</v>
      </c>
      <c r="AH451" s="16" t="str">
        <f t="shared" si="109"/>
        <v>—</v>
      </c>
      <c r="AI451" s="16">
        <f t="shared" si="110"/>
        <v>1.7785</v>
      </c>
      <c r="AJ451" s="16">
        <f t="shared" si="111"/>
        <v>1.7737000000000001</v>
      </c>
      <c r="AK451" s="16">
        <f t="shared" si="112"/>
        <v>1.7515000000000001</v>
      </c>
      <c r="AL451" s="16" t="str">
        <f t="shared" si="113"/>
        <v>2B</v>
      </c>
      <c r="AM451" s="16">
        <f t="shared" si="114"/>
        <v>1.758</v>
      </c>
      <c r="AN451" s="16">
        <f t="shared" si="115"/>
        <v>1.77</v>
      </c>
      <c r="AO451" s="16">
        <f t="shared" si="116"/>
        <v>1.78</v>
      </c>
      <c r="AP451" s="16">
        <f t="shared" si="117"/>
        <v>1.7863</v>
      </c>
      <c r="AQ451" s="16">
        <f t="shared" si="118"/>
        <v>1.8125</v>
      </c>
      <c r="AV451" s="17"/>
      <c r="AW451" s="77"/>
    </row>
    <row r="452" spans="3:49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19"/>
        <v>0</v>
      </c>
      <c r="U452" s="16">
        <f t="shared" si="119"/>
        <v>0</v>
      </c>
      <c r="W452" s="16" t="str">
        <f t="shared" ref="W452:W515" si="120">IF(T452=0,IF(T451=0,T450,T451),T452)</f>
        <v>113⁄16–20</v>
      </c>
      <c r="X452" s="16" t="str">
        <f>VLOOKUP(LEFT(Table6914[[#This Row],[Column1]],FIND("–",Table6914[[#This Row],[Column1]])-1),Lookups[],2,0)</f>
        <v>1 13/16</v>
      </c>
      <c r="Y452" s="16" t="str">
        <f>RIGHT(Table6914[[#This Row],[Column1]],LEN(Table6914[[#This Row],[Column1]])-FIND("–",Table6914[[#This Row],[Column1]]))</f>
        <v>20</v>
      </c>
      <c r="Z452" s="78">
        <f>VLOOKUP(LEFT(Table6914[[#This Row],[Column1]],FIND("–",Table6914[[#This Row],[Column1]])-1),Lookups[],4,0)</f>
        <v>1.8125</v>
      </c>
      <c r="AA452" s="16" t="str">
        <f t="shared" ref="AA452:AA515" si="121">IF(U452=0,IF(U451=0,U450,U451),U452)</f>
        <v>UN</v>
      </c>
      <c r="AB452" s="16" t="str">
        <f t="shared" ref="AB452:AB515" si="122">IF(OR($C452="1A",$C452="2A",$C452="3A"),C452,E452)</f>
        <v>3A</v>
      </c>
      <c r="AC452" s="16" t="str">
        <f>CONCATENATE(Table6914[[#This Row],[Fraction]],"-",Table6914[[#This Row],[Pitch]]," ",Table6914[[#This Row],[Series]]," ",Table6914[[#This Row],[ClassA]])</f>
        <v>1 13/16-20 UN 3A</v>
      </c>
      <c r="AD452" s="16" t="str">
        <f>CONCATENATE(TEXT(Table6914[[#This Row],[Decimal]],".000"),"-",Table6914[[#This Row],[Pitch]]," ",Table6914[[#This Row],[Series]]," ",Table6914[[#This Row],[ClassA]])</f>
        <v>1.813-20 UN 3A</v>
      </c>
      <c r="AE452" s="16">
        <f t="shared" ref="AE452:AE515" si="123">IF(OR($C452="1A",$C452="2A",$C452="3A"),D452,F452)</f>
        <v>0</v>
      </c>
      <c r="AF452" s="16">
        <f t="shared" ref="AF452:AF515" si="124">IF(OR($C452="1A",$C452="2A",$C452="3A"),E452,G452)</f>
        <v>1.8125</v>
      </c>
      <c r="AG452" s="16">
        <f t="shared" ref="AG452:AG515" si="125">IF(OR($C452="1A",$C452="2A",$C452="3A"),F452,H452)</f>
        <v>1.8044</v>
      </c>
      <c r="AH452" s="16" t="str">
        <f t="shared" ref="AH452:AH515" si="126">IF(OR($C452="1A",$C452="2A",$C452="3A"),G452,I452)</f>
        <v>—</v>
      </c>
      <c r="AI452" s="16">
        <f t="shared" ref="AI452:AI515" si="127">IF(OR($C452="1A",$C452="2A",$C452="3A"),H452,J452)</f>
        <v>1.78</v>
      </c>
      <c r="AJ452" s="16">
        <f t="shared" ref="AJ452:AJ515" si="128">IF(OR($C452="1A",$C452="2A",$C452="3A"),I452,K452)</f>
        <v>1.7764</v>
      </c>
      <c r="AK452" s="16">
        <f t="shared" ref="AK452:AK515" si="129">IF(OR($C452="1A",$C452="2A",$C452="3A"),J452,L452)</f>
        <v>1.7529999999999999</v>
      </c>
      <c r="AL452" s="16" t="str">
        <f t="shared" ref="AL452:AL515" si="130">IF(OR($C452="1A",$C452="2A",$C452="3A"),K452,M452)</f>
        <v>3B</v>
      </c>
      <c r="AM452" s="16">
        <f t="shared" ref="AM452:AM515" si="131">IF(OR($C452="1A",$C452="2A",$C452="3A"),L452,N452)</f>
        <v>1.758</v>
      </c>
      <c r="AN452" s="16">
        <f t="shared" ref="AN452:AN515" si="132">IF(OR($C452="1A",$C452="2A",$C452="3A"),M452,O452)</f>
        <v>1.7662</v>
      </c>
      <c r="AO452" s="16">
        <f t="shared" ref="AO452:AO515" si="133">IF(OR($C452="1A",$C452="2A",$C452="3A"),N452,P452)</f>
        <v>1.78</v>
      </c>
      <c r="AP452" s="16">
        <f t="shared" ref="AP452:AP515" si="134">IF(OR($C452="1A",$C452="2A",$C452="3A"),O452,Q452)</f>
        <v>1.7847</v>
      </c>
      <c r="AQ452" s="16">
        <f t="shared" ref="AQ452:AQ515" si="135">IF(OR($C452="1A",$C452="2A",$C452="3A"),P452,R452)</f>
        <v>1.8125</v>
      </c>
      <c r="AV452" s="17"/>
      <c r="AW452" s="77"/>
    </row>
    <row r="453" spans="3:49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ref="T453:U516" si="136">IF(OR($C453="1A",$C453="2A",$C453="3A"),A453,C453)</f>
        <v>17⁄8–6</v>
      </c>
      <c r="U453" s="16" t="str">
        <f t="shared" si="136"/>
        <v>UN</v>
      </c>
      <c r="W453" s="16" t="str">
        <f t="shared" si="120"/>
        <v>17⁄8–6</v>
      </c>
      <c r="X453" s="16" t="str">
        <f>VLOOKUP(LEFT(Table6914[[#This Row],[Column1]],FIND("–",Table6914[[#This Row],[Column1]])-1),Lookups[],2,0)</f>
        <v>1 7/8</v>
      </c>
      <c r="Y453" s="16" t="str">
        <f>RIGHT(Table6914[[#This Row],[Column1]],LEN(Table6914[[#This Row],[Column1]])-FIND("–",Table6914[[#This Row],[Column1]]))</f>
        <v>6</v>
      </c>
      <c r="Z453" s="78">
        <f>VLOOKUP(LEFT(Table6914[[#This Row],[Column1]],FIND("–",Table6914[[#This Row],[Column1]])-1),Lookups[],4,0)</f>
        <v>1.875</v>
      </c>
      <c r="AA453" s="16" t="str">
        <f t="shared" si="121"/>
        <v>UN</v>
      </c>
      <c r="AB453" s="16" t="str">
        <f t="shared" si="122"/>
        <v>2A</v>
      </c>
      <c r="AC453" s="16" t="str">
        <f>CONCATENATE(Table6914[[#This Row],[Fraction]],"-",Table6914[[#This Row],[Pitch]]," ",Table6914[[#This Row],[Series]]," ",Table6914[[#This Row],[ClassA]])</f>
        <v>1 7/8-6 UN 2A</v>
      </c>
      <c r="AD453" s="16" t="str">
        <f>CONCATENATE(TEXT(Table6914[[#This Row],[Decimal]],".000"),"-",Table6914[[#This Row],[Pitch]]," ",Table6914[[#This Row],[Series]]," ",Table6914[[#This Row],[ClassA]])</f>
        <v>1.875-6 UN 2A</v>
      </c>
      <c r="AE453" s="16">
        <f t="shared" si="123"/>
        <v>2.5000000000000001E-3</v>
      </c>
      <c r="AF453" s="16">
        <f t="shared" si="124"/>
        <v>1.8725000000000001</v>
      </c>
      <c r="AG453" s="16">
        <f t="shared" si="125"/>
        <v>1.8543000000000001</v>
      </c>
      <c r="AH453" s="16" t="str">
        <f t="shared" si="126"/>
        <v>—</v>
      </c>
      <c r="AI453" s="16">
        <f t="shared" si="127"/>
        <v>1.7642</v>
      </c>
      <c r="AJ453" s="16">
        <f t="shared" si="128"/>
        <v>1.7558</v>
      </c>
      <c r="AK453" s="16">
        <f t="shared" si="129"/>
        <v>1.6740999999999999</v>
      </c>
      <c r="AL453" s="16" t="str">
        <f t="shared" si="130"/>
        <v>2B</v>
      </c>
      <c r="AM453" s="16">
        <f t="shared" si="131"/>
        <v>1.6950000000000001</v>
      </c>
      <c r="AN453" s="16">
        <f t="shared" si="132"/>
        <v>1.7250000000000001</v>
      </c>
      <c r="AO453" s="16">
        <f t="shared" si="133"/>
        <v>1.7666999999999999</v>
      </c>
      <c r="AP453" s="16">
        <f t="shared" si="134"/>
        <v>1.7777000000000001</v>
      </c>
      <c r="AQ453" s="16">
        <f t="shared" si="135"/>
        <v>1.875</v>
      </c>
      <c r="AV453" s="17"/>
      <c r="AW453" s="77"/>
    </row>
    <row r="454" spans="3:49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36"/>
        <v>0</v>
      </c>
      <c r="U454" s="16">
        <f t="shared" si="136"/>
        <v>0</v>
      </c>
      <c r="W454" s="16" t="str">
        <f t="shared" si="120"/>
        <v>17⁄8–6</v>
      </c>
      <c r="X454" s="16" t="str">
        <f>VLOOKUP(LEFT(Table6914[[#This Row],[Column1]],FIND("–",Table6914[[#This Row],[Column1]])-1),Lookups[],2,0)</f>
        <v>1 7/8</v>
      </c>
      <c r="Y454" s="16" t="str">
        <f>RIGHT(Table6914[[#This Row],[Column1]],LEN(Table6914[[#This Row],[Column1]])-FIND("–",Table6914[[#This Row],[Column1]]))</f>
        <v>6</v>
      </c>
      <c r="Z454" s="78">
        <f>VLOOKUP(LEFT(Table6914[[#This Row],[Column1]],FIND("–",Table6914[[#This Row],[Column1]])-1),Lookups[],4,0)</f>
        <v>1.875</v>
      </c>
      <c r="AA454" s="16" t="str">
        <f t="shared" si="121"/>
        <v>UN</v>
      </c>
      <c r="AB454" s="16" t="str">
        <f t="shared" si="122"/>
        <v>3A</v>
      </c>
      <c r="AC454" s="16" t="str">
        <f>CONCATENATE(Table6914[[#This Row],[Fraction]],"-",Table6914[[#This Row],[Pitch]]," ",Table6914[[#This Row],[Series]]," ",Table6914[[#This Row],[ClassA]])</f>
        <v>1 7/8-6 UN 3A</v>
      </c>
      <c r="AD454" s="16" t="str">
        <f>CONCATENATE(TEXT(Table6914[[#This Row],[Decimal]],".000"),"-",Table6914[[#This Row],[Pitch]]," ",Table6914[[#This Row],[Series]]," ",Table6914[[#This Row],[ClassA]])</f>
        <v>1.875-6 UN 3A</v>
      </c>
      <c r="AE454" s="16">
        <f t="shared" si="123"/>
        <v>0</v>
      </c>
      <c r="AF454" s="16">
        <f t="shared" si="124"/>
        <v>1.875</v>
      </c>
      <c r="AG454" s="16">
        <f t="shared" si="125"/>
        <v>1.8568</v>
      </c>
      <c r="AH454" s="16" t="str">
        <f t="shared" si="126"/>
        <v>—</v>
      </c>
      <c r="AI454" s="16">
        <f t="shared" si="127"/>
        <v>1.7666999999999999</v>
      </c>
      <c r="AJ454" s="16">
        <f t="shared" si="128"/>
        <v>1.7604</v>
      </c>
      <c r="AK454" s="16">
        <f t="shared" si="129"/>
        <v>1.6766000000000001</v>
      </c>
      <c r="AL454" s="16" t="str">
        <f t="shared" si="130"/>
        <v>3B</v>
      </c>
      <c r="AM454" s="16">
        <f t="shared" si="131"/>
        <v>1.6950000000000001</v>
      </c>
      <c r="AN454" s="16">
        <f t="shared" si="132"/>
        <v>1.7145999999999999</v>
      </c>
      <c r="AO454" s="16">
        <f t="shared" si="133"/>
        <v>1.7666999999999999</v>
      </c>
      <c r="AP454" s="16">
        <f t="shared" si="134"/>
        <v>1.7748999999999999</v>
      </c>
      <c r="AQ454" s="16">
        <f t="shared" si="135"/>
        <v>1.875</v>
      </c>
      <c r="AV454" s="17"/>
      <c r="AW454" s="77"/>
    </row>
    <row r="455" spans="3:49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36"/>
        <v>17⁄8–8</v>
      </c>
      <c r="U455" s="16" t="str">
        <f t="shared" si="136"/>
        <v>UN</v>
      </c>
      <c r="W455" s="16" t="str">
        <f t="shared" si="120"/>
        <v>17⁄8–8</v>
      </c>
      <c r="X455" s="16" t="str">
        <f>VLOOKUP(LEFT(Table6914[[#This Row],[Column1]],FIND("–",Table6914[[#This Row],[Column1]])-1),Lookups[],2,0)</f>
        <v>1 7/8</v>
      </c>
      <c r="Y455" s="16" t="str">
        <f>RIGHT(Table6914[[#This Row],[Column1]],LEN(Table6914[[#This Row],[Column1]])-FIND("–",Table6914[[#This Row],[Column1]]))</f>
        <v>8</v>
      </c>
      <c r="Z455" s="78">
        <f>VLOOKUP(LEFT(Table6914[[#This Row],[Column1]],FIND("–",Table6914[[#This Row],[Column1]])-1),Lookups[],4,0)</f>
        <v>1.875</v>
      </c>
      <c r="AA455" s="16" t="str">
        <f t="shared" si="121"/>
        <v>UN</v>
      </c>
      <c r="AB455" s="16" t="str">
        <f t="shared" si="122"/>
        <v>2A</v>
      </c>
      <c r="AC455" s="16" t="str">
        <f>CONCATENATE(Table6914[[#This Row],[Fraction]],"-",Table6914[[#This Row],[Pitch]]," ",Table6914[[#This Row],[Series]]," ",Table6914[[#This Row],[ClassA]])</f>
        <v>1 7/8-8 UN 2A</v>
      </c>
      <c r="AD455" s="16" t="str">
        <f>CONCATENATE(TEXT(Table6914[[#This Row],[Decimal]],".000"),"-",Table6914[[#This Row],[Pitch]]," ",Table6914[[#This Row],[Series]]," ",Table6914[[#This Row],[ClassA]])</f>
        <v>1.875-8 UN 2A</v>
      </c>
      <c r="AE455" s="16">
        <f t="shared" si="123"/>
        <v>2.3E-3</v>
      </c>
      <c r="AF455" s="16">
        <f t="shared" si="124"/>
        <v>1.8727</v>
      </c>
      <c r="AG455" s="16">
        <f t="shared" si="125"/>
        <v>1.8576999999999999</v>
      </c>
      <c r="AH455" s="16">
        <f t="shared" si="126"/>
        <v>1.8502000000000001</v>
      </c>
      <c r="AI455" s="16">
        <f t="shared" si="127"/>
        <v>1.7915000000000001</v>
      </c>
      <c r="AJ455" s="16">
        <f t="shared" si="128"/>
        <v>1.7838000000000001</v>
      </c>
      <c r="AK455" s="16">
        <f t="shared" si="129"/>
        <v>1.7239</v>
      </c>
      <c r="AL455" s="16" t="str">
        <f t="shared" si="130"/>
        <v>2B</v>
      </c>
      <c r="AM455" s="16">
        <f t="shared" si="131"/>
        <v>1.74</v>
      </c>
      <c r="AN455" s="16">
        <f t="shared" si="132"/>
        <v>1.7649999999999999</v>
      </c>
      <c r="AO455" s="16">
        <f t="shared" si="133"/>
        <v>1.7938000000000001</v>
      </c>
      <c r="AP455" s="16">
        <f t="shared" si="134"/>
        <v>1.8038000000000001</v>
      </c>
      <c r="AQ455" s="16">
        <f t="shared" si="135"/>
        <v>1.875</v>
      </c>
      <c r="AV455" s="17"/>
      <c r="AW455" s="77"/>
    </row>
    <row r="456" spans="3:49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36"/>
        <v>0</v>
      </c>
      <c r="U456" s="16">
        <f t="shared" si="136"/>
        <v>0</v>
      </c>
      <c r="W456" s="16" t="str">
        <f t="shared" si="120"/>
        <v>17⁄8–8</v>
      </c>
      <c r="X456" s="16" t="str">
        <f>VLOOKUP(LEFT(Table6914[[#This Row],[Column1]],FIND("–",Table6914[[#This Row],[Column1]])-1),Lookups[],2,0)</f>
        <v>1 7/8</v>
      </c>
      <c r="Y456" s="16" t="str">
        <f>RIGHT(Table6914[[#This Row],[Column1]],LEN(Table6914[[#This Row],[Column1]])-FIND("–",Table6914[[#This Row],[Column1]]))</f>
        <v>8</v>
      </c>
      <c r="Z456" s="78">
        <f>VLOOKUP(LEFT(Table6914[[#This Row],[Column1]],FIND("–",Table6914[[#This Row],[Column1]])-1),Lookups[],4,0)</f>
        <v>1.875</v>
      </c>
      <c r="AA456" s="16" t="str">
        <f t="shared" si="121"/>
        <v>UN</v>
      </c>
      <c r="AB456" s="16" t="str">
        <f t="shared" si="122"/>
        <v>3A</v>
      </c>
      <c r="AC456" s="16" t="str">
        <f>CONCATENATE(Table6914[[#This Row],[Fraction]],"-",Table6914[[#This Row],[Pitch]]," ",Table6914[[#This Row],[Series]]," ",Table6914[[#This Row],[ClassA]])</f>
        <v>1 7/8-8 UN 3A</v>
      </c>
      <c r="AD456" s="16" t="str">
        <f>CONCATENATE(TEXT(Table6914[[#This Row],[Decimal]],".000"),"-",Table6914[[#This Row],[Pitch]]," ",Table6914[[#This Row],[Series]]," ",Table6914[[#This Row],[ClassA]])</f>
        <v>1.875-8 UN 3A</v>
      </c>
      <c r="AE456" s="16">
        <f t="shared" si="123"/>
        <v>0</v>
      </c>
      <c r="AF456" s="16">
        <f t="shared" si="124"/>
        <v>1.875</v>
      </c>
      <c r="AG456" s="16">
        <f t="shared" si="125"/>
        <v>1.86</v>
      </c>
      <c r="AH456" s="16" t="str">
        <f t="shared" si="126"/>
        <v>—</v>
      </c>
      <c r="AI456" s="16">
        <f t="shared" si="127"/>
        <v>1.7938000000000001</v>
      </c>
      <c r="AJ456" s="16">
        <f t="shared" si="128"/>
        <v>1.7881</v>
      </c>
      <c r="AK456" s="16">
        <f t="shared" si="129"/>
        <v>1.7262</v>
      </c>
      <c r="AL456" s="16" t="str">
        <f t="shared" si="130"/>
        <v>3B</v>
      </c>
      <c r="AM456" s="16">
        <f t="shared" si="131"/>
        <v>1.74</v>
      </c>
      <c r="AN456" s="16">
        <f t="shared" si="132"/>
        <v>1.7546999999999999</v>
      </c>
      <c r="AO456" s="16">
        <f t="shared" si="133"/>
        <v>1.7938000000000001</v>
      </c>
      <c r="AP456" s="16">
        <f t="shared" si="134"/>
        <v>1.8012999999999999</v>
      </c>
      <c r="AQ456" s="16">
        <f t="shared" si="135"/>
        <v>1.875</v>
      </c>
      <c r="AV456" s="17"/>
      <c r="AW456" s="77"/>
    </row>
    <row r="457" spans="3:49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36"/>
        <v>17⁄8–10</v>
      </c>
      <c r="U457" s="16" t="str">
        <f t="shared" si="136"/>
        <v>UNS</v>
      </c>
      <c r="W457" s="16" t="str">
        <f t="shared" si="120"/>
        <v>17⁄8–10</v>
      </c>
      <c r="X457" s="16" t="str">
        <f>VLOOKUP(LEFT(Table6914[[#This Row],[Column1]],FIND("–",Table6914[[#This Row],[Column1]])-1),Lookups[],2,0)</f>
        <v>1 7/8</v>
      </c>
      <c r="Y457" s="16" t="str">
        <f>RIGHT(Table6914[[#This Row],[Column1]],LEN(Table6914[[#This Row],[Column1]])-FIND("–",Table6914[[#This Row],[Column1]]))</f>
        <v>10</v>
      </c>
      <c r="Z457" s="78">
        <f>VLOOKUP(LEFT(Table6914[[#This Row],[Column1]],FIND("–",Table6914[[#This Row],[Column1]])-1),Lookups[],4,0)</f>
        <v>1.875</v>
      </c>
      <c r="AA457" s="16" t="str">
        <f t="shared" si="121"/>
        <v>UNS</v>
      </c>
      <c r="AB457" s="16" t="str">
        <f t="shared" si="122"/>
        <v>2A</v>
      </c>
      <c r="AC457" s="16" t="str">
        <f>CONCATENATE(Table6914[[#This Row],[Fraction]],"-",Table6914[[#This Row],[Pitch]]," ",Table6914[[#This Row],[Series]]," ",Table6914[[#This Row],[ClassA]])</f>
        <v>1 7/8-10 UNS 2A</v>
      </c>
      <c r="AD457" s="16" t="str">
        <f>CONCATENATE(TEXT(Table6914[[#This Row],[Decimal]],".000"),"-",Table6914[[#This Row],[Pitch]]," ",Table6914[[#This Row],[Series]]," ",Table6914[[#This Row],[ClassA]])</f>
        <v>1.875-10 UNS 2A</v>
      </c>
      <c r="AE457" s="16">
        <f t="shared" si="123"/>
        <v>1.9E-3</v>
      </c>
      <c r="AF457" s="16">
        <f t="shared" si="124"/>
        <v>1.8731</v>
      </c>
      <c r="AG457" s="16">
        <f t="shared" si="125"/>
        <v>1.8602000000000001</v>
      </c>
      <c r="AH457" s="16" t="str">
        <f t="shared" si="126"/>
        <v>—</v>
      </c>
      <c r="AI457" s="16">
        <f t="shared" si="127"/>
        <v>1.8081</v>
      </c>
      <c r="AJ457" s="16">
        <f t="shared" si="128"/>
        <v>1.8016000000000001</v>
      </c>
      <c r="AK457" s="16">
        <f t="shared" si="129"/>
        <v>1.7541</v>
      </c>
      <c r="AL457" s="16" t="str">
        <f t="shared" si="130"/>
        <v>2B</v>
      </c>
      <c r="AM457" s="16">
        <f t="shared" si="131"/>
        <v>1.7669999999999999</v>
      </c>
      <c r="AN457" s="16">
        <f t="shared" si="132"/>
        <v>1.788</v>
      </c>
      <c r="AO457" s="16">
        <f t="shared" si="133"/>
        <v>1.81</v>
      </c>
      <c r="AP457" s="16">
        <f t="shared" si="134"/>
        <v>1.8184</v>
      </c>
      <c r="AQ457" s="16">
        <f t="shared" si="135"/>
        <v>1.875</v>
      </c>
      <c r="AV457" s="17"/>
      <c r="AW457" s="77"/>
    </row>
    <row r="458" spans="3:49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36"/>
        <v>17⁄8–12</v>
      </c>
      <c r="U458" s="16" t="str">
        <f t="shared" si="136"/>
        <v>UN</v>
      </c>
      <c r="W458" s="16" t="str">
        <f t="shared" si="120"/>
        <v>17⁄8–12</v>
      </c>
      <c r="X458" s="16" t="str">
        <f>VLOOKUP(LEFT(Table6914[[#This Row],[Column1]],FIND("–",Table6914[[#This Row],[Column1]])-1),Lookups[],2,0)</f>
        <v>1 7/8</v>
      </c>
      <c r="Y458" s="16" t="str">
        <f>RIGHT(Table6914[[#This Row],[Column1]],LEN(Table6914[[#This Row],[Column1]])-FIND("–",Table6914[[#This Row],[Column1]]))</f>
        <v>12</v>
      </c>
      <c r="Z458" s="78">
        <f>VLOOKUP(LEFT(Table6914[[#This Row],[Column1]],FIND("–",Table6914[[#This Row],[Column1]])-1),Lookups[],4,0)</f>
        <v>1.875</v>
      </c>
      <c r="AA458" s="16" t="str">
        <f t="shared" si="121"/>
        <v>UN</v>
      </c>
      <c r="AB458" s="16" t="str">
        <f t="shared" si="122"/>
        <v>2A</v>
      </c>
      <c r="AC458" s="16" t="str">
        <f>CONCATENATE(Table6914[[#This Row],[Fraction]],"-",Table6914[[#This Row],[Pitch]]," ",Table6914[[#This Row],[Series]]," ",Table6914[[#This Row],[ClassA]])</f>
        <v>1 7/8-12 UN 2A</v>
      </c>
      <c r="AD458" s="16" t="str">
        <f>CONCATENATE(TEXT(Table6914[[#This Row],[Decimal]],".000"),"-",Table6914[[#This Row],[Pitch]]," ",Table6914[[#This Row],[Series]]," ",Table6914[[#This Row],[ClassA]])</f>
        <v>1.875-12 UN 2A</v>
      </c>
      <c r="AE458" s="16">
        <f t="shared" si="123"/>
        <v>1.8E-3</v>
      </c>
      <c r="AF458" s="16">
        <f t="shared" si="124"/>
        <v>1.8732</v>
      </c>
      <c r="AG458" s="16">
        <f t="shared" si="125"/>
        <v>1.8617999999999999</v>
      </c>
      <c r="AH458" s="16" t="str">
        <f t="shared" si="126"/>
        <v>—</v>
      </c>
      <c r="AI458" s="16">
        <f t="shared" si="127"/>
        <v>1.8190999999999999</v>
      </c>
      <c r="AJ458" s="16">
        <f t="shared" si="128"/>
        <v>1.8130999999999999</v>
      </c>
      <c r="AK458" s="16">
        <f t="shared" si="129"/>
        <v>1.774</v>
      </c>
      <c r="AL458" s="16" t="str">
        <f t="shared" si="130"/>
        <v>2B</v>
      </c>
      <c r="AM458" s="16">
        <f t="shared" si="131"/>
        <v>1.7849999999999999</v>
      </c>
      <c r="AN458" s="16">
        <f t="shared" si="132"/>
        <v>1.8029999999999999</v>
      </c>
      <c r="AO458" s="16">
        <f t="shared" si="133"/>
        <v>1.8209</v>
      </c>
      <c r="AP458" s="16">
        <f t="shared" si="134"/>
        <v>1.8287</v>
      </c>
      <c r="AQ458" s="16">
        <f t="shared" si="135"/>
        <v>1.875</v>
      </c>
      <c r="AV458" s="17"/>
      <c r="AW458" s="77"/>
    </row>
    <row r="459" spans="3:49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36"/>
        <v>0</v>
      </c>
      <c r="U459" s="16">
        <f t="shared" si="136"/>
        <v>0</v>
      </c>
      <c r="W459" s="16" t="str">
        <f t="shared" si="120"/>
        <v>17⁄8–12</v>
      </c>
      <c r="X459" s="16" t="str">
        <f>VLOOKUP(LEFT(Table6914[[#This Row],[Column1]],FIND("–",Table6914[[#This Row],[Column1]])-1),Lookups[],2,0)</f>
        <v>1 7/8</v>
      </c>
      <c r="Y459" s="16" t="str">
        <f>RIGHT(Table6914[[#This Row],[Column1]],LEN(Table6914[[#This Row],[Column1]])-FIND("–",Table6914[[#This Row],[Column1]]))</f>
        <v>12</v>
      </c>
      <c r="Z459" s="78">
        <f>VLOOKUP(LEFT(Table6914[[#This Row],[Column1]],FIND("–",Table6914[[#This Row],[Column1]])-1),Lookups[],4,0)</f>
        <v>1.875</v>
      </c>
      <c r="AA459" s="16" t="str">
        <f t="shared" si="121"/>
        <v>UN</v>
      </c>
      <c r="AB459" s="16" t="str">
        <f t="shared" si="122"/>
        <v>3A</v>
      </c>
      <c r="AC459" s="16" t="str">
        <f>CONCATENATE(Table6914[[#This Row],[Fraction]],"-",Table6914[[#This Row],[Pitch]]," ",Table6914[[#This Row],[Series]]," ",Table6914[[#This Row],[ClassA]])</f>
        <v>1 7/8-12 UN 3A</v>
      </c>
      <c r="AD459" s="16" t="str">
        <f>CONCATENATE(TEXT(Table6914[[#This Row],[Decimal]],".000"),"-",Table6914[[#This Row],[Pitch]]," ",Table6914[[#This Row],[Series]]," ",Table6914[[#This Row],[ClassA]])</f>
        <v>1.875-12 UN 3A</v>
      </c>
      <c r="AE459" s="16">
        <f t="shared" si="123"/>
        <v>0</v>
      </c>
      <c r="AF459" s="16">
        <f t="shared" si="124"/>
        <v>1.875</v>
      </c>
      <c r="AG459" s="16">
        <f t="shared" si="125"/>
        <v>1.8635999999999999</v>
      </c>
      <c r="AH459" s="16" t="str">
        <f t="shared" si="126"/>
        <v>—</v>
      </c>
      <c r="AI459" s="16">
        <f t="shared" si="127"/>
        <v>1.8209</v>
      </c>
      <c r="AJ459" s="16">
        <f t="shared" si="128"/>
        <v>1.8164</v>
      </c>
      <c r="AK459" s="16">
        <f t="shared" si="129"/>
        <v>1.7758</v>
      </c>
      <c r="AL459" s="16" t="str">
        <f t="shared" si="130"/>
        <v>3B</v>
      </c>
      <c r="AM459" s="16">
        <f t="shared" si="131"/>
        <v>1.7849999999999999</v>
      </c>
      <c r="AN459" s="16">
        <f t="shared" si="132"/>
        <v>1.7948</v>
      </c>
      <c r="AO459" s="16">
        <f t="shared" si="133"/>
        <v>1.8209</v>
      </c>
      <c r="AP459" s="16">
        <f t="shared" si="134"/>
        <v>1.8267</v>
      </c>
      <c r="AQ459" s="16">
        <f t="shared" si="135"/>
        <v>1.875</v>
      </c>
      <c r="AV459" s="17"/>
      <c r="AW459" s="77"/>
    </row>
    <row r="460" spans="3:49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36"/>
        <v>17⁄8–14</v>
      </c>
      <c r="U460" s="16" t="str">
        <f t="shared" si="136"/>
        <v>UNS</v>
      </c>
      <c r="W460" s="16" t="str">
        <f t="shared" si="120"/>
        <v>17⁄8–14</v>
      </c>
      <c r="X460" s="16" t="str">
        <f>VLOOKUP(LEFT(Table6914[[#This Row],[Column1]],FIND("–",Table6914[[#This Row],[Column1]])-1),Lookups[],2,0)</f>
        <v>1 7/8</v>
      </c>
      <c r="Y460" s="16" t="str">
        <f>RIGHT(Table6914[[#This Row],[Column1]],LEN(Table6914[[#This Row],[Column1]])-FIND("–",Table6914[[#This Row],[Column1]]))</f>
        <v>14</v>
      </c>
      <c r="Z460" s="78">
        <f>VLOOKUP(LEFT(Table6914[[#This Row],[Column1]],FIND("–",Table6914[[#This Row],[Column1]])-1),Lookups[],4,0)</f>
        <v>1.875</v>
      </c>
      <c r="AA460" s="16" t="str">
        <f t="shared" si="121"/>
        <v>UNS</v>
      </c>
      <c r="AB460" s="16" t="str">
        <f t="shared" si="122"/>
        <v>2A</v>
      </c>
      <c r="AC460" s="16" t="str">
        <f>CONCATENATE(Table6914[[#This Row],[Fraction]],"-",Table6914[[#This Row],[Pitch]]," ",Table6914[[#This Row],[Series]]," ",Table6914[[#This Row],[ClassA]])</f>
        <v>1 7/8-14 UNS 2A</v>
      </c>
      <c r="AD460" s="16" t="str">
        <f>CONCATENATE(TEXT(Table6914[[#This Row],[Decimal]],".000"),"-",Table6914[[#This Row],[Pitch]]," ",Table6914[[#This Row],[Series]]," ",Table6914[[#This Row],[ClassA]])</f>
        <v>1.875-14 UNS 2A</v>
      </c>
      <c r="AE460" s="16">
        <f t="shared" si="123"/>
        <v>1.6999999999999999E-3</v>
      </c>
      <c r="AF460" s="16">
        <f t="shared" si="124"/>
        <v>1.8733</v>
      </c>
      <c r="AG460" s="16">
        <f t="shared" si="125"/>
        <v>1.863</v>
      </c>
      <c r="AH460" s="16" t="str">
        <f t="shared" si="126"/>
        <v>—</v>
      </c>
      <c r="AI460" s="16">
        <f t="shared" si="127"/>
        <v>1.8269</v>
      </c>
      <c r="AJ460" s="16">
        <f t="shared" si="128"/>
        <v>1.8212999999999999</v>
      </c>
      <c r="AK460" s="16">
        <f t="shared" si="129"/>
        <v>1.7883</v>
      </c>
      <c r="AL460" s="16" t="str">
        <f t="shared" si="130"/>
        <v>2B</v>
      </c>
      <c r="AM460" s="16">
        <f t="shared" si="131"/>
        <v>1.798</v>
      </c>
      <c r="AN460" s="16">
        <f t="shared" si="132"/>
        <v>1.8140000000000001</v>
      </c>
      <c r="AO460" s="16">
        <f t="shared" si="133"/>
        <v>1.8286</v>
      </c>
      <c r="AP460" s="16">
        <f t="shared" si="134"/>
        <v>1.8359000000000001</v>
      </c>
      <c r="AQ460" s="16">
        <f t="shared" si="135"/>
        <v>1.875</v>
      </c>
      <c r="AV460" s="17"/>
      <c r="AW460" s="77"/>
    </row>
    <row r="461" spans="3:49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36"/>
        <v>17⁄8–16</v>
      </c>
      <c r="U461" s="16" t="str">
        <f t="shared" si="136"/>
        <v>UN</v>
      </c>
      <c r="W461" s="16" t="str">
        <f t="shared" si="120"/>
        <v>17⁄8–16</v>
      </c>
      <c r="X461" s="16" t="str">
        <f>VLOOKUP(LEFT(Table6914[[#This Row],[Column1]],FIND("–",Table6914[[#This Row],[Column1]])-1),Lookups[],2,0)</f>
        <v>1 7/8</v>
      </c>
      <c r="Y461" s="16" t="str">
        <f>RIGHT(Table6914[[#This Row],[Column1]],LEN(Table6914[[#This Row],[Column1]])-FIND("–",Table6914[[#This Row],[Column1]]))</f>
        <v>16</v>
      </c>
      <c r="Z461" s="78">
        <f>VLOOKUP(LEFT(Table6914[[#This Row],[Column1]],FIND("–",Table6914[[#This Row],[Column1]])-1),Lookups[],4,0)</f>
        <v>1.875</v>
      </c>
      <c r="AA461" s="16" t="str">
        <f t="shared" si="121"/>
        <v>UN</v>
      </c>
      <c r="AB461" s="16" t="str">
        <f t="shared" si="122"/>
        <v>2A</v>
      </c>
      <c r="AC461" s="16" t="str">
        <f>CONCATENATE(Table6914[[#This Row],[Fraction]],"-",Table6914[[#This Row],[Pitch]]," ",Table6914[[#This Row],[Series]]," ",Table6914[[#This Row],[ClassA]])</f>
        <v>1 7/8-16 UN 2A</v>
      </c>
      <c r="AD461" s="16" t="str">
        <f>CONCATENATE(TEXT(Table6914[[#This Row],[Decimal]],".000"),"-",Table6914[[#This Row],[Pitch]]," ",Table6914[[#This Row],[Series]]," ",Table6914[[#This Row],[ClassA]])</f>
        <v>1.875-16 UN 2A</v>
      </c>
      <c r="AE461" s="16">
        <f t="shared" si="123"/>
        <v>1.6000000000000001E-3</v>
      </c>
      <c r="AF461" s="16">
        <f t="shared" si="124"/>
        <v>1.8734</v>
      </c>
      <c r="AG461" s="16">
        <f t="shared" si="125"/>
        <v>1.8640000000000001</v>
      </c>
      <c r="AH461" s="16" t="str">
        <f t="shared" si="126"/>
        <v>—</v>
      </c>
      <c r="AI461" s="16">
        <f t="shared" si="127"/>
        <v>1.8328</v>
      </c>
      <c r="AJ461" s="16">
        <f t="shared" si="128"/>
        <v>1.8274999999999999</v>
      </c>
      <c r="AK461" s="16">
        <f t="shared" si="129"/>
        <v>1.7988999999999999</v>
      </c>
      <c r="AL461" s="16" t="str">
        <f t="shared" si="130"/>
        <v>2B</v>
      </c>
      <c r="AM461" s="16">
        <f t="shared" si="131"/>
        <v>1.8069999999999999</v>
      </c>
      <c r="AN461" s="16">
        <f t="shared" si="132"/>
        <v>1.821</v>
      </c>
      <c r="AO461" s="16">
        <f t="shared" si="133"/>
        <v>1.8344</v>
      </c>
      <c r="AP461" s="16">
        <f t="shared" si="134"/>
        <v>1.8412999999999999</v>
      </c>
      <c r="AQ461" s="16">
        <f t="shared" si="135"/>
        <v>1.875</v>
      </c>
      <c r="AV461" s="17"/>
      <c r="AW461" s="77"/>
    </row>
    <row r="462" spans="3:49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36"/>
        <v>0</v>
      </c>
      <c r="U462" s="16">
        <f t="shared" si="136"/>
        <v>0</v>
      </c>
      <c r="W462" s="16" t="str">
        <f t="shared" si="120"/>
        <v>17⁄8–16</v>
      </c>
      <c r="X462" s="16" t="str">
        <f>VLOOKUP(LEFT(Table6914[[#This Row],[Column1]],FIND("–",Table6914[[#This Row],[Column1]])-1),Lookups[],2,0)</f>
        <v>1 7/8</v>
      </c>
      <c r="Y462" s="16" t="str">
        <f>RIGHT(Table6914[[#This Row],[Column1]],LEN(Table6914[[#This Row],[Column1]])-FIND("–",Table6914[[#This Row],[Column1]]))</f>
        <v>16</v>
      </c>
      <c r="Z462" s="78">
        <f>VLOOKUP(LEFT(Table6914[[#This Row],[Column1]],FIND("–",Table6914[[#This Row],[Column1]])-1),Lookups[],4,0)</f>
        <v>1.875</v>
      </c>
      <c r="AA462" s="16" t="str">
        <f t="shared" si="121"/>
        <v>UN</v>
      </c>
      <c r="AB462" s="16" t="str">
        <f t="shared" si="122"/>
        <v>3A</v>
      </c>
      <c r="AC462" s="16" t="str">
        <f>CONCATENATE(Table6914[[#This Row],[Fraction]],"-",Table6914[[#This Row],[Pitch]]," ",Table6914[[#This Row],[Series]]," ",Table6914[[#This Row],[ClassA]])</f>
        <v>1 7/8-16 UN 3A</v>
      </c>
      <c r="AD462" s="16" t="str">
        <f>CONCATENATE(TEXT(Table6914[[#This Row],[Decimal]],".000"),"-",Table6914[[#This Row],[Pitch]]," ",Table6914[[#This Row],[Series]]," ",Table6914[[#This Row],[ClassA]])</f>
        <v>1.875-16 UN 3A</v>
      </c>
      <c r="AE462" s="16">
        <f t="shared" si="123"/>
        <v>0</v>
      </c>
      <c r="AF462" s="16">
        <f t="shared" si="124"/>
        <v>1.875</v>
      </c>
      <c r="AG462" s="16">
        <f t="shared" si="125"/>
        <v>1.8655999999999999</v>
      </c>
      <c r="AH462" s="16" t="str">
        <f t="shared" si="126"/>
        <v>—</v>
      </c>
      <c r="AI462" s="16">
        <f t="shared" si="127"/>
        <v>1.8344</v>
      </c>
      <c r="AJ462" s="16">
        <f t="shared" si="128"/>
        <v>1.8304</v>
      </c>
      <c r="AK462" s="16">
        <f t="shared" si="129"/>
        <v>1.8005</v>
      </c>
      <c r="AL462" s="16" t="str">
        <f t="shared" si="130"/>
        <v>3B</v>
      </c>
      <c r="AM462" s="16">
        <f t="shared" si="131"/>
        <v>1.8069999999999999</v>
      </c>
      <c r="AN462" s="16">
        <f t="shared" si="132"/>
        <v>1.8158000000000001</v>
      </c>
      <c r="AO462" s="16">
        <f t="shared" si="133"/>
        <v>1.8344</v>
      </c>
      <c r="AP462" s="16">
        <f t="shared" si="134"/>
        <v>1.8395999999999999</v>
      </c>
      <c r="AQ462" s="16">
        <f t="shared" si="135"/>
        <v>1.875</v>
      </c>
      <c r="AV462" s="17"/>
      <c r="AW462" s="77"/>
    </row>
    <row r="463" spans="3:49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36"/>
        <v>17⁄8–18</v>
      </c>
      <c r="U463" s="16" t="str">
        <f t="shared" si="136"/>
        <v>UNS</v>
      </c>
      <c r="W463" s="16" t="str">
        <f t="shared" si="120"/>
        <v>17⁄8–18</v>
      </c>
      <c r="X463" s="16" t="str">
        <f>VLOOKUP(LEFT(Table6914[[#This Row],[Column1]],FIND("–",Table6914[[#This Row],[Column1]])-1),Lookups[],2,0)</f>
        <v>1 7/8</v>
      </c>
      <c r="Y463" s="16" t="str">
        <f>RIGHT(Table6914[[#This Row],[Column1]],LEN(Table6914[[#This Row],[Column1]])-FIND("–",Table6914[[#This Row],[Column1]]))</f>
        <v>18</v>
      </c>
      <c r="Z463" s="78">
        <f>VLOOKUP(LEFT(Table6914[[#This Row],[Column1]],FIND("–",Table6914[[#This Row],[Column1]])-1),Lookups[],4,0)</f>
        <v>1.875</v>
      </c>
      <c r="AA463" s="16" t="str">
        <f t="shared" si="121"/>
        <v>UNS</v>
      </c>
      <c r="AB463" s="16" t="str">
        <f t="shared" si="122"/>
        <v>2A</v>
      </c>
      <c r="AC463" s="16" t="str">
        <f>CONCATENATE(Table6914[[#This Row],[Fraction]],"-",Table6914[[#This Row],[Pitch]]," ",Table6914[[#This Row],[Series]]," ",Table6914[[#This Row],[ClassA]])</f>
        <v>1 7/8-18 UNS 2A</v>
      </c>
      <c r="AD463" s="16" t="str">
        <f>CONCATENATE(TEXT(Table6914[[#This Row],[Decimal]],".000"),"-",Table6914[[#This Row],[Pitch]]," ",Table6914[[#This Row],[Series]]," ",Table6914[[#This Row],[ClassA]])</f>
        <v>1.875-18 UNS 2A</v>
      </c>
      <c r="AE463" s="16">
        <f t="shared" si="123"/>
        <v>1.5E-3</v>
      </c>
      <c r="AF463" s="16">
        <f t="shared" si="124"/>
        <v>1.8734999999999999</v>
      </c>
      <c r="AG463" s="16">
        <f t="shared" si="125"/>
        <v>1.8648</v>
      </c>
      <c r="AH463" s="16" t="str">
        <f t="shared" si="126"/>
        <v>—</v>
      </c>
      <c r="AI463" s="16">
        <f t="shared" si="127"/>
        <v>1.8373999999999999</v>
      </c>
      <c r="AJ463" s="16">
        <f t="shared" si="128"/>
        <v>1.8323</v>
      </c>
      <c r="AK463" s="16">
        <f t="shared" si="129"/>
        <v>1.8073999999999999</v>
      </c>
      <c r="AL463" s="16" t="str">
        <f t="shared" si="130"/>
        <v>2B</v>
      </c>
      <c r="AM463" s="16">
        <f t="shared" si="131"/>
        <v>1.8149999999999999</v>
      </c>
      <c r="AN463" s="16">
        <f t="shared" si="132"/>
        <v>1.8280000000000001</v>
      </c>
      <c r="AO463" s="16">
        <f t="shared" si="133"/>
        <v>1.8389</v>
      </c>
      <c r="AP463" s="16">
        <f t="shared" si="134"/>
        <v>1.8454999999999999</v>
      </c>
      <c r="AQ463" s="16">
        <f t="shared" si="135"/>
        <v>1.875</v>
      </c>
      <c r="AV463" s="17"/>
      <c r="AW463" s="77"/>
    </row>
    <row r="464" spans="3:49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36"/>
        <v>17⁄8–20</v>
      </c>
      <c r="U464" s="16" t="str">
        <f t="shared" si="136"/>
        <v>UN</v>
      </c>
      <c r="W464" s="16" t="str">
        <f t="shared" si="120"/>
        <v>17⁄8–20</v>
      </c>
      <c r="X464" s="16" t="str">
        <f>VLOOKUP(LEFT(Table6914[[#This Row],[Column1]],FIND("–",Table6914[[#This Row],[Column1]])-1),Lookups[],2,0)</f>
        <v>1 7/8</v>
      </c>
      <c r="Y464" s="16" t="str">
        <f>RIGHT(Table6914[[#This Row],[Column1]],LEN(Table6914[[#This Row],[Column1]])-FIND("–",Table6914[[#This Row],[Column1]]))</f>
        <v>20</v>
      </c>
      <c r="Z464" s="78">
        <f>VLOOKUP(LEFT(Table6914[[#This Row],[Column1]],FIND("–",Table6914[[#This Row],[Column1]])-1),Lookups[],4,0)</f>
        <v>1.875</v>
      </c>
      <c r="AA464" s="16" t="str">
        <f t="shared" si="121"/>
        <v>UN</v>
      </c>
      <c r="AB464" s="16" t="str">
        <f t="shared" si="122"/>
        <v>2A</v>
      </c>
      <c r="AC464" s="16" t="str">
        <f>CONCATENATE(Table6914[[#This Row],[Fraction]],"-",Table6914[[#This Row],[Pitch]]," ",Table6914[[#This Row],[Series]]," ",Table6914[[#This Row],[ClassA]])</f>
        <v>1 7/8-20 UN 2A</v>
      </c>
      <c r="AD464" s="16" t="str">
        <f>CONCATENATE(TEXT(Table6914[[#This Row],[Decimal]],".000"),"-",Table6914[[#This Row],[Pitch]]," ",Table6914[[#This Row],[Series]]," ",Table6914[[#This Row],[ClassA]])</f>
        <v>1.875-20 UN 2A</v>
      </c>
      <c r="AE464" s="16">
        <f t="shared" si="123"/>
        <v>1.5E-3</v>
      </c>
      <c r="AF464" s="16">
        <f t="shared" si="124"/>
        <v>1.8734999999999999</v>
      </c>
      <c r="AG464" s="16">
        <f t="shared" si="125"/>
        <v>1.8653999999999999</v>
      </c>
      <c r="AH464" s="16" t="str">
        <f t="shared" si="126"/>
        <v>—</v>
      </c>
      <c r="AI464" s="16">
        <f t="shared" si="127"/>
        <v>1.841</v>
      </c>
      <c r="AJ464" s="16">
        <f t="shared" si="128"/>
        <v>1.8362000000000001</v>
      </c>
      <c r="AK464" s="16">
        <f t="shared" si="129"/>
        <v>1.8140000000000001</v>
      </c>
      <c r="AL464" s="16" t="str">
        <f t="shared" si="130"/>
        <v>2B</v>
      </c>
      <c r="AM464" s="16">
        <f t="shared" si="131"/>
        <v>1.821</v>
      </c>
      <c r="AN464" s="16">
        <f t="shared" si="132"/>
        <v>1.8320000000000001</v>
      </c>
      <c r="AO464" s="16">
        <f t="shared" si="133"/>
        <v>1.8425</v>
      </c>
      <c r="AP464" s="16">
        <f t="shared" si="134"/>
        <v>1.8488</v>
      </c>
      <c r="AQ464" s="16">
        <f t="shared" si="135"/>
        <v>1.875</v>
      </c>
      <c r="AV464" s="17"/>
      <c r="AW464" s="77"/>
    </row>
    <row r="465" spans="3:49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36"/>
        <v>0</v>
      </c>
      <c r="U465" s="16">
        <f t="shared" si="136"/>
        <v>0</v>
      </c>
      <c r="W465" s="16" t="str">
        <f t="shared" si="120"/>
        <v>17⁄8–20</v>
      </c>
      <c r="X465" s="16" t="str">
        <f>VLOOKUP(LEFT(Table6914[[#This Row],[Column1]],FIND("–",Table6914[[#This Row],[Column1]])-1),Lookups[],2,0)</f>
        <v>1 7/8</v>
      </c>
      <c r="Y465" s="16" t="str">
        <f>RIGHT(Table6914[[#This Row],[Column1]],LEN(Table6914[[#This Row],[Column1]])-FIND("–",Table6914[[#This Row],[Column1]]))</f>
        <v>20</v>
      </c>
      <c r="Z465" s="78">
        <f>VLOOKUP(LEFT(Table6914[[#This Row],[Column1]],FIND("–",Table6914[[#This Row],[Column1]])-1),Lookups[],4,0)</f>
        <v>1.875</v>
      </c>
      <c r="AA465" s="16" t="str">
        <f t="shared" si="121"/>
        <v>UN</v>
      </c>
      <c r="AB465" s="16" t="str">
        <f t="shared" si="122"/>
        <v>3A</v>
      </c>
      <c r="AC465" s="16" t="str">
        <f>CONCATENATE(Table6914[[#This Row],[Fraction]],"-",Table6914[[#This Row],[Pitch]]," ",Table6914[[#This Row],[Series]]," ",Table6914[[#This Row],[ClassA]])</f>
        <v>1 7/8-20 UN 3A</v>
      </c>
      <c r="AD465" s="16" t="str">
        <f>CONCATENATE(TEXT(Table6914[[#This Row],[Decimal]],".000"),"-",Table6914[[#This Row],[Pitch]]," ",Table6914[[#This Row],[Series]]," ",Table6914[[#This Row],[ClassA]])</f>
        <v>1.875-20 UN 3A</v>
      </c>
      <c r="AE465" s="16">
        <f t="shared" si="123"/>
        <v>0</v>
      </c>
      <c r="AF465" s="16">
        <f t="shared" si="124"/>
        <v>1.875</v>
      </c>
      <c r="AG465" s="16">
        <f t="shared" si="125"/>
        <v>1.8669</v>
      </c>
      <c r="AH465" s="16" t="str">
        <f t="shared" si="126"/>
        <v>—</v>
      </c>
      <c r="AI465" s="16">
        <f t="shared" si="127"/>
        <v>1.8425</v>
      </c>
      <c r="AJ465" s="16">
        <f t="shared" si="128"/>
        <v>1.8389</v>
      </c>
      <c r="AK465" s="16">
        <f t="shared" si="129"/>
        <v>1.8154999999999999</v>
      </c>
      <c r="AL465" s="16" t="str">
        <f t="shared" si="130"/>
        <v>3B</v>
      </c>
      <c r="AM465" s="16">
        <f t="shared" si="131"/>
        <v>1.821</v>
      </c>
      <c r="AN465" s="16">
        <f t="shared" si="132"/>
        <v>1.8287</v>
      </c>
      <c r="AO465" s="16">
        <f t="shared" si="133"/>
        <v>1.8425</v>
      </c>
      <c r="AP465" s="16">
        <f t="shared" si="134"/>
        <v>1.8472</v>
      </c>
      <c r="AQ465" s="16">
        <f t="shared" si="135"/>
        <v>1.875</v>
      </c>
      <c r="AV465" s="17"/>
      <c r="AW465" s="77"/>
    </row>
    <row r="466" spans="3:49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36"/>
        <v>115⁄16–6</v>
      </c>
      <c r="U466" s="16" t="str">
        <f t="shared" si="136"/>
        <v>UN</v>
      </c>
      <c r="W466" s="16" t="str">
        <f t="shared" si="120"/>
        <v>115⁄16–6</v>
      </c>
      <c r="X466" s="16" t="str">
        <f>VLOOKUP(LEFT(Table6914[[#This Row],[Column1]],FIND("–",Table6914[[#This Row],[Column1]])-1),Lookups[],2,0)</f>
        <v>1 15/16</v>
      </c>
      <c r="Y466" s="16" t="str">
        <f>RIGHT(Table6914[[#This Row],[Column1]],LEN(Table6914[[#This Row],[Column1]])-FIND("–",Table6914[[#This Row],[Column1]]))</f>
        <v>6</v>
      </c>
      <c r="Z466" s="78">
        <f>VLOOKUP(LEFT(Table6914[[#This Row],[Column1]],FIND("–",Table6914[[#This Row],[Column1]])-1),Lookups[],4,0)</f>
        <v>1.9375</v>
      </c>
      <c r="AA466" s="16" t="str">
        <f t="shared" si="121"/>
        <v>UN</v>
      </c>
      <c r="AB466" s="16" t="str">
        <f t="shared" si="122"/>
        <v>2A</v>
      </c>
      <c r="AC466" s="16" t="str">
        <f>CONCATENATE(Table6914[[#This Row],[Fraction]],"-",Table6914[[#This Row],[Pitch]]," ",Table6914[[#This Row],[Series]]," ",Table6914[[#This Row],[ClassA]])</f>
        <v>1 15/16-6 UN 2A</v>
      </c>
      <c r="AD466" s="16" t="str">
        <f>CONCATENATE(TEXT(Table6914[[#This Row],[Decimal]],".000"),"-",Table6914[[#This Row],[Pitch]]," ",Table6914[[#This Row],[Series]]," ",Table6914[[#This Row],[ClassA]])</f>
        <v>1.938-6 UN 2A</v>
      </c>
      <c r="AE466" s="16">
        <f t="shared" si="123"/>
        <v>2.5999999999999999E-3</v>
      </c>
      <c r="AF466" s="16">
        <f t="shared" si="124"/>
        <v>1.9349000000000001</v>
      </c>
      <c r="AG466" s="16">
        <f t="shared" si="125"/>
        <v>1.9167000000000001</v>
      </c>
      <c r="AH466" s="16" t="str">
        <f t="shared" si="126"/>
        <v>—</v>
      </c>
      <c r="AI466" s="16">
        <f t="shared" si="127"/>
        <v>1.8266</v>
      </c>
      <c r="AJ466" s="16">
        <f t="shared" si="128"/>
        <v>1.8181</v>
      </c>
      <c r="AK466" s="16">
        <f t="shared" si="129"/>
        <v>1.7364999999999999</v>
      </c>
      <c r="AL466" s="16" t="str">
        <f t="shared" si="130"/>
        <v>2B</v>
      </c>
      <c r="AM466" s="16">
        <f t="shared" si="131"/>
        <v>1.7569999999999999</v>
      </c>
      <c r="AN466" s="16">
        <f t="shared" si="132"/>
        <v>1.788</v>
      </c>
      <c r="AO466" s="16">
        <f t="shared" si="133"/>
        <v>1.8291999999999999</v>
      </c>
      <c r="AP466" s="16">
        <f t="shared" si="134"/>
        <v>1.8403</v>
      </c>
      <c r="AQ466" s="16">
        <f t="shared" si="135"/>
        <v>1.9375</v>
      </c>
      <c r="AV466" s="17"/>
      <c r="AW466" s="77"/>
    </row>
    <row r="467" spans="3:49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36"/>
        <v>0</v>
      </c>
      <c r="U467" s="16">
        <f t="shared" si="136"/>
        <v>0</v>
      </c>
      <c r="W467" s="16" t="str">
        <f t="shared" si="120"/>
        <v>115⁄16–6</v>
      </c>
      <c r="X467" s="16" t="str">
        <f>VLOOKUP(LEFT(Table6914[[#This Row],[Column1]],FIND("–",Table6914[[#This Row],[Column1]])-1),Lookups[],2,0)</f>
        <v>1 15/16</v>
      </c>
      <c r="Y467" s="16" t="str">
        <f>RIGHT(Table6914[[#This Row],[Column1]],LEN(Table6914[[#This Row],[Column1]])-FIND("–",Table6914[[#This Row],[Column1]]))</f>
        <v>6</v>
      </c>
      <c r="Z467" s="78">
        <f>VLOOKUP(LEFT(Table6914[[#This Row],[Column1]],FIND("–",Table6914[[#This Row],[Column1]])-1),Lookups[],4,0)</f>
        <v>1.9375</v>
      </c>
      <c r="AA467" s="16" t="str">
        <f t="shared" si="121"/>
        <v>UN</v>
      </c>
      <c r="AB467" s="16" t="str">
        <f t="shared" si="122"/>
        <v>3A</v>
      </c>
      <c r="AC467" s="16" t="str">
        <f>CONCATENATE(Table6914[[#This Row],[Fraction]],"-",Table6914[[#This Row],[Pitch]]," ",Table6914[[#This Row],[Series]]," ",Table6914[[#This Row],[ClassA]])</f>
        <v>1 15/16-6 UN 3A</v>
      </c>
      <c r="AD467" s="16" t="str">
        <f>CONCATENATE(TEXT(Table6914[[#This Row],[Decimal]],".000"),"-",Table6914[[#This Row],[Pitch]]," ",Table6914[[#This Row],[Series]]," ",Table6914[[#This Row],[ClassA]])</f>
        <v>1.938-6 UN 3A</v>
      </c>
      <c r="AE467" s="16">
        <f t="shared" si="123"/>
        <v>0</v>
      </c>
      <c r="AF467" s="16">
        <f t="shared" si="124"/>
        <v>1.9375</v>
      </c>
      <c r="AG467" s="16">
        <f t="shared" si="125"/>
        <v>1.9193</v>
      </c>
      <c r="AH467" s="16" t="str">
        <f t="shared" si="126"/>
        <v>—</v>
      </c>
      <c r="AI467" s="16">
        <f t="shared" si="127"/>
        <v>1.8291999999999999</v>
      </c>
      <c r="AJ467" s="16">
        <f t="shared" si="128"/>
        <v>1.8228</v>
      </c>
      <c r="AK467" s="16">
        <f t="shared" si="129"/>
        <v>1.7391000000000001</v>
      </c>
      <c r="AL467" s="16" t="str">
        <f t="shared" si="130"/>
        <v>3B</v>
      </c>
      <c r="AM467" s="16">
        <f t="shared" si="131"/>
        <v>1.7569999999999999</v>
      </c>
      <c r="AN467" s="16">
        <f t="shared" si="132"/>
        <v>1.7770999999999999</v>
      </c>
      <c r="AO467" s="16">
        <f t="shared" si="133"/>
        <v>1.8291999999999999</v>
      </c>
      <c r="AP467" s="16">
        <f t="shared" si="134"/>
        <v>1.8374999999999999</v>
      </c>
      <c r="AQ467" s="16">
        <f t="shared" si="135"/>
        <v>1.9375</v>
      </c>
      <c r="AV467" s="17"/>
      <c r="AW467" s="77"/>
    </row>
    <row r="468" spans="3:49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36"/>
        <v>115⁄16–8</v>
      </c>
      <c r="U468" s="16" t="str">
        <f t="shared" si="136"/>
        <v>UN</v>
      </c>
      <c r="W468" s="16" t="str">
        <f t="shared" si="120"/>
        <v>115⁄16–8</v>
      </c>
      <c r="X468" s="16" t="str">
        <f>VLOOKUP(LEFT(Table6914[[#This Row],[Column1]],FIND("–",Table6914[[#This Row],[Column1]])-1),Lookups[],2,0)</f>
        <v>1 15/16</v>
      </c>
      <c r="Y468" s="16" t="str">
        <f>RIGHT(Table6914[[#This Row],[Column1]],LEN(Table6914[[#This Row],[Column1]])-FIND("–",Table6914[[#This Row],[Column1]]))</f>
        <v>8</v>
      </c>
      <c r="Z468" s="78">
        <f>VLOOKUP(LEFT(Table6914[[#This Row],[Column1]],FIND("–",Table6914[[#This Row],[Column1]])-1),Lookups[],4,0)</f>
        <v>1.9375</v>
      </c>
      <c r="AA468" s="16" t="str">
        <f t="shared" si="121"/>
        <v>UN</v>
      </c>
      <c r="AB468" s="16" t="str">
        <f t="shared" si="122"/>
        <v>2A</v>
      </c>
      <c r="AC468" s="16" t="str">
        <f>CONCATENATE(Table6914[[#This Row],[Fraction]],"-",Table6914[[#This Row],[Pitch]]," ",Table6914[[#This Row],[Series]]," ",Table6914[[#This Row],[ClassA]])</f>
        <v>1 15/16-8 UN 2A</v>
      </c>
      <c r="AD468" s="16" t="str">
        <f>CONCATENATE(TEXT(Table6914[[#This Row],[Decimal]],".000"),"-",Table6914[[#This Row],[Pitch]]," ",Table6914[[#This Row],[Series]]," ",Table6914[[#This Row],[ClassA]])</f>
        <v>1.938-8 UN 2A</v>
      </c>
      <c r="AE468" s="16">
        <f t="shared" si="123"/>
        <v>2.3E-3</v>
      </c>
      <c r="AF468" s="16">
        <f t="shared" si="124"/>
        <v>1.9352</v>
      </c>
      <c r="AG468" s="16">
        <f t="shared" si="125"/>
        <v>1.9201999999999999</v>
      </c>
      <c r="AH468" s="16" t="str">
        <f t="shared" si="126"/>
        <v>—</v>
      </c>
      <c r="AI468" s="16">
        <f t="shared" si="127"/>
        <v>1.8540000000000001</v>
      </c>
      <c r="AJ468" s="16">
        <f t="shared" si="128"/>
        <v>1.8463000000000001</v>
      </c>
      <c r="AK468" s="16">
        <f t="shared" si="129"/>
        <v>1.7864</v>
      </c>
      <c r="AL468" s="16" t="str">
        <f t="shared" si="130"/>
        <v>2B</v>
      </c>
      <c r="AM468" s="16">
        <f t="shared" si="131"/>
        <v>1.802</v>
      </c>
      <c r="AN468" s="16">
        <f t="shared" si="132"/>
        <v>1.827</v>
      </c>
      <c r="AO468" s="16">
        <f t="shared" si="133"/>
        <v>1.8563000000000001</v>
      </c>
      <c r="AP468" s="16">
        <f t="shared" si="134"/>
        <v>1.8663000000000001</v>
      </c>
      <c r="AQ468" s="16">
        <f t="shared" si="135"/>
        <v>1.9375</v>
      </c>
      <c r="AV468" s="17"/>
      <c r="AW468" s="77"/>
    </row>
    <row r="469" spans="3:49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36"/>
        <v>0</v>
      </c>
      <c r="U469" s="16">
        <f t="shared" si="136"/>
        <v>0</v>
      </c>
      <c r="W469" s="16" t="str">
        <f t="shared" si="120"/>
        <v>115⁄16–8</v>
      </c>
      <c r="X469" s="16" t="str">
        <f>VLOOKUP(LEFT(Table6914[[#This Row],[Column1]],FIND("–",Table6914[[#This Row],[Column1]])-1),Lookups[],2,0)</f>
        <v>1 15/16</v>
      </c>
      <c r="Y469" s="16" t="str">
        <f>RIGHT(Table6914[[#This Row],[Column1]],LEN(Table6914[[#This Row],[Column1]])-FIND("–",Table6914[[#This Row],[Column1]]))</f>
        <v>8</v>
      </c>
      <c r="Z469" s="78">
        <f>VLOOKUP(LEFT(Table6914[[#This Row],[Column1]],FIND("–",Table6914[[#This Row],[Column1]])-1),Lookups[],4,0)</f>
        <v>1.9375</v>
      </c>
      <c r="AA469" s="16" t="str">
        <f t="shared" si="121"/>
        <v>UN</v>
      </c>
      <c r="AB469" s="16" t="str">
        <f t="shared" si="122"/>
        <v>3A</v>
      </c>
      <c r="AC469" s="16" t="str">
        <f>CONCATENATE(Table6914[[#This Row],[Fraction]],"-",Table6914[[#This Row],[Pitch]]," ",Table6914[[#This Row],[Series]]," ",Table6914[[#This Row],[ClassA]])</f>
        <v>1 15/16-8 UN 3A</v>
      </c>
      <c r="AD469" s="16" t="str">
        <f>CONCATENATE(TEXT(Table6914[[#This Row],[Decimal]],".000"),"-",Table6914[[#This Row],[Pitch]]," ",Table6914[[#This Row],[Series]]," ",Table6914[[#This Row],[ClassA]])</f>
        <v>1.938-8 UN 3A</v>
      </c>
      <c r="AE469" s="16">
        <f t="shared" si="123"/>
        <v>0</v>
      </c>
      <c r="AF469" s="16">
        <f t="shared" si="124"/>
        <v>1.9375</v>
      </c>
      <c r="AG469" s="16">
        <f t="shared" si="125"/>
        <v>1.9225000000000001</v>
      </c>
      <c r="AH469" s="16" t="str">
        <f t="shared" si="126"/>
        <v>—</v>
      </c>
      <c r="AI469" s="16">
        <f t="shared" si="127"/>
        <v>1.8563000000000001</v>
      </c>
      <c r="AJ469" s="16">
        <f t="shared" si="128"/>
        <v>1.8505</v>
      </c>
      <c r="AK469" s="16">
        <f t="shared" si="129"/>
        <v>1.7887</v>
      </c>
      <c r="AL469" s="16" t="str">
        <f t="shared" si="130"/>
        <v>3B</v>
      </c>
      <c r="AM469" s="16">
        <f t="shared" si="131"/>
        <v>1.802</v>
      </c>
      <c r="AN469" s="16">
        <f t="shared" si="132"/>
        <v>1.8171999999999999</v>
      </c>
      <c r="AO469" s="16">
        <f t="shared" si="133"/>
        <v>1.8563000000000001</v>
      </c>
      <c r="AP469" s="16">
        <f t="shared" si="134"/>
        <v>1.8637999999999999</v>
      </c>
      <c r="AQ469" s="16">
        <f t="shared" si="135"/>
        <v>1.9375</v>
      </c>
      <c r="AV469" s="17"/>
      <c r="AW469" s="77"/>
    </row>
    <row r="470" spans="3:49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36"/>
        <v>115⁄16–12</v>
      </c>
      <c r="U470" s="16" t="str">
        <f t="shared" si="136"/>
        <v>UN</v>
      </c>
      <c r="W470" s="16" t="str">
        <f t="shared" si="120"/>
        <v>115⁄16–12</v>
      </c>
      <c r="X470" s="16" t="str">
        <f>VLOOKUP(LEFT(Table6914[[#This Row],[Column1]],FIND("–",Table6914[[#This Row],[Column1]])-1),Lookups[],2,0)</f>
        <v>1 15/16</v>
      </c>
      <c r="Y470" s="16" t="str">
        <f>RIGHT(Table6914[[#This Row],[Column1]],LEN(Table6914[[#This Row],[Column1]])-FIND("–",Table6914[[#This Row],[Column1]]))</f>
        <v>12</v>
      </c>
      <c r="Z470" s="78">
        <f>VLOOKUP(LEFT(Table6914[[#This Row],[Column1]],FIND("–",Table6914[[#This Row],[Column1]])-1),Lookups[],4,0)</f>
        <v>1.9375</v>
      </c>
      <c r="AA470" s="16" t="str">
        <f t="shared" si="121"/>
        <v>UN</v>
      </c>
      <c r="AB470" s="16" t="str">
        <f t="shared" si="122"/>
        <v>2A</v>
      </c>
      <c r="AC470" s="16" t="str">
        <f>CONCATENATE(Table6914[[#This Row],[Fraction]],"-",Table6914[[#This Row],[Pitch]]," ",Table6914[[#This Row],[Series]]," ",Table6914[[#This Row],[ClassA]])</f>
        <v>1 15/16-12 UN 2A</v>
      </c>
      <c r="AD470" s="16" t="str">
        <f>CONCATENATE(TEXT(Table6914[[#This Row],[Decimal]],".000"),"-",Table6914[[#This Row],[Pitch]]," ",Table6914[[#This Row],[Series]]," ",Table6914[[#This Row],[ClassA]])</f>
        <v>1.938-12 UN 2A</v>
      </c>
      <c r="AE470" s="16">
        <f t="shared" si="123"/>
        <v>1.8E-3</v>
      </c>
      <c r="AF470" s="16">
        <f t="shared" si="124"/>
        <v>1.9357</v>
      </c>
      <c r="AG470" s="16">
        <f t="shared" si="125"/>
        <v>1.9242999999999999</v>
      </c>
      <c r="AH470" s="16" t="str">
        <f t="shared" si="126"/>
        <v>—</v>
      </c>
      <c r="AI470" s="16">
        <f t="shared" si="127"/>
        <v>1.8815999999999999</v>
      </c>
      <c r="AJ470" s="16">
        <f t="shared" si="128"/>
        <v>1.8754999999999999</v>
      </c>
      <c r="AK470" s="16">
        <f t="shared" si="129"/>
        <v>1.8365</v>
      </c>
      <c r="AL470" s="16" t="str">
        <f t="shared" si="130"/>
        <v>2B</v>
      </c>
      <c r="AM470" s="16">
        <f t="shared" si="131"/>
        <v>1.847</v>
      </c>
      <c r="AN470" s="16">
        <f t="shared" si="132"/>
        <v>1.865</v>
      </c>
      <c r="AO470" s="16">
        <f t="shared" si="133"/>
        <v>1.8834</v>
      </c>
      <c r="AP470" s="16">
        <f t="shared" si="134"/>
        <v>1.8913</v>
      </c>
      <c r="AQ470" s="16">
        <f t="shared" si="135"/>
        <v>1.9375</v>
      </c>
      <c r="AV470" s="17"/>
      <c r="AW470" s="77"/>
    </row>
    <row r="471" spans="3:49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36"/>
        <v>0</v>
      </c>
      <c r="U471" s="16">
        <f t="shared" si="136"/>
        <v>0</v>
      </c>
      <c r="W471" s="16" t="str">
        <f t="shared" si="120"/>
        <v>115⁄16–12</v>
      </c>
      <c r="X471" s="16" t="str">
        <f>VLOOKUP(LEFT(Table6914[[#This Row],[Column1]],FIND("–",Table6914[[#This Row],[Column1]])-1),Lookups[],2,0)</f>
        <v>1 15/16</v>
      </c>
      <c r="Y471" s="16" t="str">
        <f>RIGHT(Table6914[[#This Row],[Column1]],LEN(Table6914[[#This Row],[Column1]])-FIND("–",Table6914[[#This Row],[Column1]]))</f>
        <v>12</v>
      </c>
      <c r="Z471" s="78">
        <f>VLOOKUP(LEFT(Table6914[[#This Row],[Column1]],FIND("–",Table6914[[#This Row],[Column1]])-1),Lookups[],4,0)</f>
        <v>1.9375</v>
      </c>
      <c r="AA471" s="16" t="str">
        <f t="shared" si="121"/>
        <v>UN</v>
      </c>
      <c r="AB471" s="16" t="str">
        <f t="shared" si="122"/>
        <v>3A</v>
      </c>
      <c r="AC471" s="16" t="str">
        <f>CONCATENATE(Table6914[[#This Row],[Fraction]],"-",Table6914[[#This Row],[Pitch]]," ",Table6914[[#This Row],[Series]]," ",Table6914[[#This Row],[ClassA]])</f>
        <v>1 15/16-12 UN 3A</v>
      </c>
      <c r="AD471" s="16" t="str">
        <f>CONCATENATE(TEXT(Table6914[[#This Row],[Decimal]],".000"),"-",Table6914[[#This Row],[Pitch]]," ",Table6914[[#This Row],[Series]]," ",Table6914[[#This Row],[ClassA]])</f>
        <v>1.938-12 UN 3A</v>
      </c>
      <c r="AE471" s="16">
        <f t="shared" si="123"/>
        <v>0</v>
      </c>
      <c r="AF471" s="16">
        <f t="shared" si="124"/>
        <v>1.9375</v>
      </c>
      <c r="AG471" s="16">
        <f t="shared" si="125"/>
        <v>1.9260999999999999</v>
      </c>
      <c r="AH471" s="16" t="str">
        <f t="shared" si="126"/>
        <v>—</v>
      </c>
      <c r="AI471" s="16">
        <f t="shared" si="127"/>
        <v>1.8834</v>
      </c>
      <c r="AJ471" s="16">
        <f t="shared" si="128"/>
        <v>1.8789</v>
      </c>
      <c r="AK471" s="16">
        <f t="shared" si="129"/>
        <v>1.8383</v>
      </c>
      <c r="AL471" s="16" t="str">
        <f t="shared" si="130"/>
        <v>3B</v>
      </c>
      <c r="AM471" s="16">
        <f t="shared" si="131"/>
        <v>1.847</v>
      </c>
      <c r="AN471" s="16">
        <f t="shared" si="132"/>
        <v>1.8573</v>
      </c>
      <c r="AO471" s="16">
        <f t="shared" si="133"/>
        <v>1.8834</v>
      </c>
      <c r="AP471" s="16">
        <f t="shared" si="134"/>
        <v>1.8893</v>
      </c>
      <c r="AQ471" s="16">
        <f t="shared" si="135"/>
        <v>1.9375</v>
      </c>
      <c r="AV471" s="17"/>
      <c r="AW471" s="77"/>
    </row>
    <row r="472" spans="3:49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36"/>
        <v>115⁄16–16</v>
      </c>
      <c r="U472" s="16" t="str">
        <f t="shared" si="136"/>
        <v>UN</v>
      </c>
      <c r="W472" s="16" t="str">
        <f t="shared" si="120"/>
        <v>115⁄16–16</v>
      </c>
      <c r="X472" s="16" t="str">
        <f>VLOOKUP(LEFT(Table6914[[#This Row],[Column1]],FIND("–",Table6914[[#This Row],[Column1]])-1),Lookups[],2,0)</f>
        <v>1 15/16</v>
      </c>
      <c r="Y472" s="16" t="str">
        <f>RIGHT(Table6914[[#This Row],[Column1]],LEN(Table6914[[#This Row],[Column1]])-FIND("–",Table6914[[#This Row],[Column1]]))</f>
        <v>16</v>
      </c>
      <c r="Z472" s="78">
        <f>VLOOKUP(LEFT(Table6914[[#This Row],[Column1]],FIND("–",Table6914[[#This Row],[Column1]])-1),Lookups[],4,0)</f>
        <v>1.9375</v>
      </c>
      <c r="AA472" s="16" t="str">
        <f t="shared" si="121"/>
        <v>UN</v>
      </c>
      <c r="AB472" s="16" t="str">
        <f t="shared" si="122"/>
        <v>2A</v>
      </c>
      <c r="AC472" s="16" t="str">
        <f>CONCATENATE(Table6914[[#This Row],[Fraction]],"-",Table6914[[#This Row],[Pitch]]," ",Table6914[[#This Row],[Series]]," ",Table6914[[#This Row],[ClassA]])</f>
        <v>1 15/16-16 UN 2A</v>
      </c>
      <c r="AD472" s="16" t="str">
        <f>CONCATENATE(TEXT(Table6914[[#This Row],[Decimal]],".000"),"-",Table6914[[#This Row],[Pitch]]," ",Table6914[[#This Row],[Series]]," ",Table6914[[#This Row],[ClassA]])</f>
        <v>1.938-16 UN 2A</v>
      </c>
      <c r="AE472" s="16">
        <f t="shared" si="123"/>
        <v>1.6000000000000001E-3</v>
      </c>
      <c r="AF472" s="16">
        <f t="shared" si="124"/>
        <v>1.9359</v>
      </c>
      <c r="AG472" s="16">
        <f t="shared" si="125"/>
        <v>1.9265000000000001</v>
      </c>
      <c r="AH472" s="16" t="str">
        <f t="shared" si="126"/>
        <v>—</v>
      </c>
      <c r="AI472" s="16">
        <f t="shared" si="127"/>
        <v>1.8953</v>
      </c>
      <c r="AJ472" s="16">
        <f t="shared" si="128"/>
        <v>1.8898999999999999</v>
      </c>
      <c r="AK472" s="16">
        <f t="shared" si="129"/>
        <v>1.8613999999999999</v>
      </c>
      <c r="AL472" s="16" t="str">
        <f t="shared" si="130"/>
        <v>2B</v>
      </c>
      <c r="AM472" s="16">
        <f t="shared" si="131"/>
        <v>1.87</v>
      </c>
      <c r="AN472" s="16">
        <f t="shared" si="132"/>
        <v>1.8839999999999999</v>
      </c>
      <c r="AO472" s="16">
        <f t="shared" si="133"/>
        <v>1.8969</v>
      </c>
      <c r="AP472" s="16">
        <f t="shared" si="134"/>
        <v>1.9038999999999999</v>
      </c>
      <c r="AQ472" s="16">
        <f t="shared" si="135"/>
        <v>1.9375</v>
      </c>
      <c r="AV472" s="17"/>
      <c r="AW472" s="77"/>
    </row>
    <row r="473" spans="3:49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36"/>
        <v>0</v>
      </c>
      <c r="U473" s="16">
        <f t="shared" si="136"/>
        <v>0</v>
      </c>
      <c r="W473" s="16" t="str">
        <f t="shared" si="120"/>
        <v>115⁄16–16</v>
      </c>
      <c r="X473" s="16" t="str">
        <f>VLOOKUP(LEFT(Table6914[[#This Row],[Column1]],FIND("–",Table6914[[#This Row],[Column1]])-1),Lookups[],2,0)</f>
        <v>1 15/16</v>
      </c>
      <c r="Y473" s="16" t="str">
        <f>RIGHT(Table6914[[#This Row],[Column1]],LEN(Table6914[[#This Row],[Column1]])-FIND("–",Table6914[[#This Row],[Column1]]))</f>
        <v>16</v>
      </c>
      <c r="Z473" s="78">
        <f>VLOOKUP(LEFT(Table6914[[#This Row],[Column1]],FIND("–",Table6914[[#This Row],[Column1]])-1),Lookups[],4,0)</f>
        <v>1.9375</v>
      </c>
      <c r="AA473" s="16" t="str">
        <f t="shared" si="121"/>
        <v>UN</v>
      </c>
      <c r="AB473" s="16" t="str">
        <f t="shared" si="122"/>
        <v>3A</v>
      </c>
      <c r="AC473" s="16" t="str">
        <f>CONCATENATE(Table6914[[#This Row],[Fraction]],"-",Table6914[[#This Row],[Pitch]]," ",Table6914[[#This Row],[Series]]," ",Table6914[[#This Row],[ClassA]])</f>
        <v>1 15/16-16 UN 3A</v>
      </c>
      <c r="AD473" s="16" t="str">
        <f>CONCATENATE(TEXT(Table6914[[#This Row],[Decimal]],".000"),"-",Table6914[[#This Row],[Pitch]]," ",Table6914[[#This Row],[Series]]," ",Table6914[[#This Row],[ClassA]])</f>
        <v>1.938-16 UN 3A</v>
      </c>
      <c r="AE473" s="16">
        <f t="shared" si="123"/>
        <v>0</v>
      </c>
      <c r="AF473" s="16">
        <f t="shared" si="124"/>
        <v>1.9375</v>
      </c>
      <c r="AG473" s="16">
        <f t="shared" si="125"/>
        <v>1.9280999999999999</v>
      </c>
      <c r="AH473" s="16" t="str">
        <f t="shared" si="126"/>
        <v>—</v>
      </c>
      <c r="AI473" s="16">
        <f t="shared" si="127"/>
        <v>1.8969</v>
      </c>
      <c r="AJ473" s="16">
        <f t="shared" si="128"/>
        <v>1.8929</v>
      </c>
      <c r="AK473" s="16">
        <f t="shared" si="129"/>
        <v>1.863</v>
      </c>
      <c r="AL473" s="16" t="str">
        <f t="shared" si="130"/>
        <v>3B</v>
      </c>
      <c r="AM473" s="16">
        <f t="shared" si="131"/>
        <v>1.87</v>
      </c>
      <c r="AN473" s="16">
        <f t="shared" si="132"/>
        <v>1.8783000000000001</v>
      </c>
      <c r="AO473" s="16">
        <f t="shared" si="133"/>
        <v>1.8969</v>
      </c>
      <c r="AP473" s="16">
        <f t="shared" si="134"/>
        <v>1.9020999999999999</v>
      </c>
      <c r="AQ473" s="16">
        <f t="shared" si="135"/>
        <v>1.9375</v>
      </c>
      <c r="AV473" s="17"/>
      <c r="AW473" s="77"/>
    </row>
    <row r="474" spans="3:49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36"/>
        <v>115⁄16–20</v>
      </c>
      <c r="U474" s="16" t="str">
        <f t="shared" si="136"/>
        <v>UN</v>
      </c>
      <c r="W474" s="16" t="str">
        <f t="shared" si="120"/>
        <v>115⁄16–20</v>
      </c>
      <c r="X474" s="16" t="str">
        <f>VLOOKUP(LEFT(Table6914[[#This Row],[Column1]],FIND("–",Table6914[[#This Row],[Column1]])-1),Lookups[],2,0)</f>
        <v>1 15/16</v>
      </c>
      <c r="Y474" s="16" t="str">
        <f>RIGHT(Table6914[[#This Row],[Column1]],LEN(Table6914[[#This Row],[Column1]])-FIND("–",Table6914[[#This Row],[Column1]]))</f>
        <v>20</v>
      </c>
      <c r="Z474" s="78">
        <f>VLOOKUP(LEFT(Table6914[[#This Row],[Column1]],FIND("–",Table6914[[#This Row],[Column1]])-1),Lookups[],4,0)</f>
        <v>1.9375</v>
      </c>
      <c r="AA474" s="16" t="str">
        <f t="shared" si="121"/>
        <v>UN</v>
      </c>
      <c r="AB474" s="16" t="str">
        <f t="shared" si="122"/>
        <v>2A</v>
      </c>
      <c r="AC474" s="16" t="str">
        <f>CONCATENATE(Table6914[[#This Row],[Fraction]],"-",Table6914[[#This Row],[Pitch]]," ",Table6914[[#This Row],[Series]]," ",Table6914[[#This Row],[ClassA]])</f>
        <v>1 15/16-20 UN 2A</v>
      </c>
      <c r="AD474" s="16" t="str">
        <f>CONCATENATE(TEXT(Table6914[[#This Row],[Decimal]],".000"),"-",Table6914[[#This Row],[Pitch]]," ",Table6914[[#This Row],[Series]]," ",Table6914[[#This Row],[ClassA]])</f>
        <v>1.938-20 UN 2A</v>
      </c>
      <c r="AE474" s="16">
        <f t="shared" si="123"/>
        <v>1.5E-3</v>
      </c>
      <c r="AF474" s="16">
        <f t="shared" si="124"/>
        <v>1.9359999999999999</v>
      </c>
      <c r="AG474" s="16">
        <f t="shared" si="125"/>
        <v>1.9278999999999999</v>
      </c>
      <c r="AH474" s="16" t="str">
        <f t="shared" si="126"/>
        <v>—</v>
      </c>
      <c r="AI474" s="16">
        <f t="shared" si="127"/>
        <v>1.9035</v>
      </c>
      <c r="AJ474" s="16">
        <f t="shared" si="128"/>
        <v>1.8986000000000001</v>
      </c>
      <c r="AK474" s="16">
        <f t="shared" si="129"/>
        <v>1.8765000000000001</v>
      </c>
      <c r="AL474" s="16" t="str">
        <f t="shared" si="130"/>
        <v>2B</v>
      </c>
      <c r="AM474" s="16">
        <f t="shared" si="131"/>
        <v>1.883</v>
      </c>
      <c r="AN474" s="16">
        <f t="shared" si="132"/>
        <v>1.895</v>
      </c>
      <c r="AO474" s="16">
        <f t="shared" si="133"/>
        <v>1.905</v>
      </c>
      <c r="AP474" s="16">
        <f t="shared" si="134"/>
        <v>1.9114</v>
      </c>
      <c r="AQ474" s="16">
        <f t="shared" si="135"/>
        <v>1.9375</v>
      </c>
      <c r="AV474" s="17"/>
      <c r="AW474" s="77"/>
    </row>
    <row r="475" spans="3:49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si="136"/>
        <v>0</v>
      </c>
      <c r="U475" s="16">
        <f t="shared" si="136"/>
        <v>0</v>
      </c>
      <c r="W475" s="16" t="str">
        <f t="shared" si="120"/>
        <v>115⁄16–20</v>
      </c>
      <c r="X475" s="16" t="str">
        <f>VLOOKUP(LEFT(Table6914[[#This Row],[Column1]],FIND("–",Table6914[[#This Row],[Column1]])-1),Lookups[],2,0)</f>
        <v>1 15/16</v>
      </c>
      <c r="Y475" s="16" t="str">
        <f>RIGHT(Table6914[[#This Row],[Column1]],LEN(Table6914[[#This Row],[Column1]])-FIND("–",Table6914[[#This Row],[Column1]]))</f>
        <v>20</v>
      </c>
      <c r="Z475" s="78">
        <f>VLOOKUP(LEFT(Table6914[[#This Row],[Column1]],FIND("–",Table6914[[#This Row],[Column1]])-1),Lookups[],4,0)</f>
        <v>1.9375</v>
      </c>
      <c r="AA475" s="16" t="str">
        <f t="shared" si="121"/>
        <v>UN</v>
      </c>
      <c r="AB475" s="16" t="str">
        <f t="shared" si="122"/>
        <v>3A</v>
      </c>
      <c r="AC475" s="16" t="str">
        <f>CONCATENATE(Table6914[[#This Row],[Fraction]],"-",Table6914[[#This Row],[Pitch]]," ",Table6914[[#This Row],[Series]]," ",Table6914[[#This Row],[ClassA]])</f>
        <v>1 15/16-20 UN 3A</v>
      </c>
      <c r="AD475" s="16" t="str">
        <f>CONCATENATE(TEXT(Table6914[[#This Row],[Decimal]],".000"),"-",Table6914[[#This Row],[Pitch]]," ",Table6914[[#This Row],[Series]]," ",Table6914[[#This Row],[ClassA]])</f>
        <v>1.938-20 UN 3A</v>
      </c>
      <c r="AE475" s="16">
        <f t="shared" si="123"/>
        <v>0</v>
      </c>
      <c r="AF475" s="16">
        <f t="shared" si="124"/>
        <v>1.9375</v>
      </c>
      <c r="AG475" s="16">
        <f t="shared" si="125"/>
        <v>1.9294</v>
      </c>
      <c r="AH475" s="16" t="str">
        <f t="shared" si="126"/>
        <v>—</v>
      </c>
      <c r="AI475" s="16">
        <f t="shared" si="127"/>
        <v>1.905</v>
      </c>
      <c r="AJ475" s="16">
        <f t="shared" si="128"/>
        <v>1.9013</v>
      </c>
      <c r="AK475" s="16">
        <f t="shared" si="129"/>
        <v>1.8779999999999999</v>
      </c>
      <c r="AL475" s="16" t="str">
        <f t="shared" si="130"/>
        <v>3B</v>
      </c>
      <c r="AM475" s="16">
        <f t="shared" si="131"/>
        <v>1.883</v>
      </c>
      <c r="AN475" s="16">
        <f t="shared" si="132"/>
        <v>1.8912</v>
      </c>
      <c r="AO475" s="16">
        <f t="shared" si="133"/>
        <v>1.905</v>
      </c>
      <c r="AP475" s="16">
        <f t="shared" si="134"/>
        <v>1.9097999999999999</v>
      </c>
      <c r="AQ475" s="16">
        <f t="shared" si="135"/>
        <v>1.9375</v>
      </c>
      <c r="AV475" s="17"/>
      <c r="AW475" s="77"/>
    </row>
    <row r="476" spans="3:49" x14ac:dyDescent="0.25">
      <c r="C476" s="16" t="s">
        <v>794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36"/>
        <v>2–41⁄2</v>
      </c>
      <c r="U476" s="16" t="str">
        <f t="shared" si="136"/>
        <v>UNC</v>
      </c>
      <c r="W476" s="16" t="str">
        <f t="shared" si="120"/>
        <v>2–41⁄2</v>
      </c>
      <c r="X476" s="16" t="str">
        <f>VLOOKUP(LEFT(Table6914[[#This Row],[Column1]],FIND("–",Table6914[[#This Row],[Column1]])-1),Lookups[],2,0)</f>
        <v>2</v>
      </c>
      <c r="Y476" s="85" t="str">
        <f>RIGHT(Table6914[[#This Row],[Column1]],LEN(Table6914[[#This Row],[Column1]])-FIND("–",Table6914[[#This Row],[Column1]]))</f>
        <v>41⁄2</v>
      </c>
      <c r="Z476" s="78">
        <f>VLOOKUP(LEFT(Table6914[[#This Row],[Column1]],FIND("–",Table6914[[#This Row],[Column1]])-1),Lookups[],4,0)</f>
        <v>8.5999999999999993E-2</v>
      </c>
      <c r="AA476" s="16" t="str">
        <f t="shared" si="121"/>
        <v>UNC</v>
      </c>
      <c r="AB476" s="16" t="str">
        <f t="shared" si="122"/>
        <v>1A</v>
      </c>
      <c r="AC476" s="16" t="str">
        <f>CONCATENATE(Table6914[[#This Row],[Fraction]],"-",Table6914[[#This Row],[Pitch]]," ",Table6914[[#This Row],[Series]]," ",Table6914[[#This Row],[ClassA]])</f>
        <v>2-41⁄2 UNC 1A</v>
      </c>
      <c r="AD476" s="16" t="str">
        <f>CONCATENATE(TEXT(Table6914[[#This Row],[Decimal]],".000"),"-",Table6914[[#This Row],[Pitch]]," ",Table6914[[#This Row],[Series]]," ",Table6914[[#This Row],[ClassA]])</f>
        <v>.086-41⁄2 UNC 1A</v>
      </c>
      <c r="AE476" s="16">
        <f t="shared" si="123"/>
        <v>2.8999999999999998E-3</v>
      </c>
      <c r="AF476" s="16">
        <f t="shared" si="124"/>
        <v>1.9971000000000001</v>
      </c>
      <c r="AG476" s="16">
        <f t="shared" si="125"/>
        <v>1.9641</v>
      </c>
      <c r="AH476" s="16" t="str">
        <f t="shared" si="126"/>
        <v>—</v>
      </c>
      <c r="AI476" s="16">
        <f t="shared" si="127"/>
        <v>1.8528</v>
      </c>
      <c r="AJ476" s="16">
        <f t="shared" si="128"/>
        <v>1.8385</v>
      </c>
      <c r="AK476" s="16">
        <f t="shared" si="129"/>
        <v>1.7323999999999999</v>
      </c>
      <c r="AL476" s="16" t="str">
        <f t="shared" si="130"/>
        <v>1B</v>
      </c>
      <c r="AM476" s="16">
        <f t="shared" si="131"/>
        <v>1.7589999999999999</v>
      </c>
      <c r="AN476" s="16">
        <f t="shared" si="132"/>
        <v>1.7949999999999999</v>
      </c>
      <c r="AO476" s="16">
        <f t="shared" si="133"/>
        <v>1.8556999999999999</v>
      </c>
      <c r="AP476" s="16">
        <f t="shared" si="134"/>
        <v>1.8743000000000001</v>
      </c>
      <c r="AQ476" s="16">
        <f t="shared" si="135"/>
        <v>2</v>
      </c>
      <c r="AV476" s="17"/>
      <c r="AW476" s="77"/>
    </row>
    <row r="477" spans="3:49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36"/>
        <v>0</v>
      </c>
      <c r="U477" s="16">
        <f t="shared" si="136"/>
        <v>0</v>
      </c>
      <c r="W477" s="16" t="str">
        <f t="shared" si="120"/>
        <v>2–41⁄2</v>
      </c>
      <c r="X477" s="16" t="str">
        <f>VLOOKUP(LEFT(Table6914[[#This Row],[Column1]],FIND("–",Table6914[[#This Row],[Column1]])-1),Lookups[],2,0)</f>
        <v>2</v>
      </c>
      <c r="Y477" s="85" t="str">
        <f>RIGHT(Table6914[[#This Row],[Column1]],LEN(Table6914[[#This Row],[Column1]])-FIND("–",Table6914[[#This Row],[Column1]]))</f>
        <v>41⁄2</v>
      </c>
      <c r="Z477" s="78">
        <f>VLOOKUP(LEFT(Table6914[[#This Row],[Column1]],FIND("–",Table6914[[#This Row],[Column1]])-1),Lookups[],4,0)</f>
        <v>8.5999999999999993E-2</v>
      </c>
      <c r="AA477" s="16" t="str">
        <f t="shared" si="121"/>
        <v>UNC</v>
      </c>
      <c r="AB477" s="16" t="str">
        <f t="shared" si="122"/>
        <v>2A</v>
      </c>
      <c r="AC477" s="16" t="str">
        <f>CONCATENATE(Table6914[[#This Row],[Fraction]],"-",Table6914[[#This Row],[Pitch]]," ",Table6914[[#This Row],[Series]]," ",Table6914[[#This Row],[ClassA]])</f>
        <v>2-41⁄2 UNC 2A</v>
      </c>
      <c r="AD477" s="16" t="str">
        <f>CONCATENATE(TEXT(Table6914[[#This Row],[Decimal]],".000"),"-",Table6914[[#This Row],[Pitch]]," ",Table6914[[#This Row],[Series]]," ",Table6914[[#This Row],[ClassA]])</f>
        <v>.086-41⁄2 UNC 2A</v>
      </c>
      <c r="AE477" s="16">
        <f t="shared" si="123"/>
        <v>2.8999999999999998E-3</v>
      </c>
      <c r="AF477" s="16">
        <f t="shared" si="124"/>
        <v>1.9971000000000001</v>
      </c>
      <c r="AG477" s="16">
        <f t="shared" si="125"/>
        <v>1.9751000000000001</v>
      </c>
      <c r="AH477" s="16">
        <f t="shared" si="126"/>
        <v>1.9641</v>
      </c>
      <c r="AI477" s="16">
        <f t="shared" si="127"/>
        <v>1.8528</v>
      </c>
      <c r="AJ477" s="16">
        <f t="shared" si="128"/>
        <v>1.8432999999999999</v>
      </c>
      <c r="AK477" s="16">
        <f t="shared" si="129"/>
        <v>1.7323999999999999</v>
      </c>
      <c r="AL477" s="16" t="str">
        <f t="shared" si="130"/>
        <v>2B</v>
      </c>
      <c r="AM477" s="16">
        <f t="shared" si="131"/>
        <v>1.7589999999999999</v>
      </c>
      <c r="AN477" s="16">
        <f t="shared" si="132"/>
        <v>1.7949999999999999</v>
      </c>
      <c r="AO477" s="16">
        <f t="shared" si="133"/>
        <v>1.8556999999999999</v>
      </c>
      <c r="AP477" s="16">
        <f t="shared" si="134"/>
        <v>1.8681000000000001</v>
      </c>
      <c r="AQ477" s="16">
        <f t="shared" si="135"/>
        <v>2</v>
      </c>
      <c r="AV477" s="17"/>
      <c r="AW477" s="77"/>
    </row>
    <row r="478" spans="3:49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36"/>
        <v>0</v>
      </c>
      <c r="U478" s="16">
        <f t="shared" si="136"/>
        <v>0</v>
      </c>
      <c r="W478" s="16" t="str">
        <f t="shared" si="120"/>
        <v>2–41⁄2</v>
      </c>
      <c r="X478" s="16" t="str">
        <f>VLOOKUP(LEFT(Table6914[[#This Row],[Column1]],FIND("–",Table6914[[#This Row],[Column1]])-1),Lookups[],2,0)</f>
        <v>2</v>
      </c>
      <c r="Y478" s="85" t="str">
        <f>RIGHT(Table6914[[#This Row],[Column1]],LEN(Table6914[[#This Row],[Column1]])-FIND("–",Table6914[[#This Row],[Column1]]))</f>
        <v>41⁄2</v>
      </c>
      <c r="Z478" s="78">
        <f>VLOOKUP(LEFT(Table6914[[#This Row],[Column1]],FIND("–",Table6914[[#This Row],[Column1]])-1),Lookups[],4,0)</f>
        <v>8.5999999999999993E-2</v>
      </c>
      <c r="AA478" s="16" t="str">
        <f t="shared" si="121"/>
        <v>UNC</v>
      </c>
      <c r="AB478" s="16" t="str">
        <f t="shared" si="122"/>
        <v>3A</v>
      </c>
      <c r="AC478" s="16" t="str">
        <f>CONCATENATE(Table6914[[#This Row],[Fraction]],"-",Table6914[[#This Row],[Pitch]]," ",Table6914[[#This Row],[Series]]," ",Table6914[[#This Row],[ClassA]])</f>
        <v>2-41⁄2 UNC 3A</v>
      </c>
      <c r="AD478" s="16" t="str">
        <f>CONCATENATE(TEXT(Table6914[[#This Row],[Decimal]],".000"),"-",Table6914[[#This Row],[Pitch]]," ",Table6914[[#This Row],[Series]]," ",Table6914[[#This Row],[ClassA]])</f>
        <v>.086-41⁄2 UNC 3A</v>
      </c>
      <c r="AE478" s="16">
        <f t="shared" si="123"/>
        <v>0</v>
      </c>
      <c r="AF478" s="16">
        <f t="shared" si="124"/>
        <v>2</v>
      </c>
      <c r="AG478" s="16">
        <f t="shared" si="125"/>
        <v>1.978</v>
      </c>
      <c r="AH478" s="16" t="str">
        <f t="shared" si="126"/>
        <v>—</v>
      </c>
      <c r="AI478" s="16">
        <f t="shared" si="127"/>
        <v>1.8556999999999999</v>
      </c>
      <c r="AJ478" s="16">
        <f t="shared" si="128"/>
        <v>1.8486</v>
      </c>
      <c r="AK478" s="16">
        <f t="shared" si="129"/>
        <v>1.7353000000000001</v>
      </c>
      <c r="AL478" s="16" t="str">
        <f t="shared" si="130"/>
        <v>3B</v>
      </c>
      <c r="AM478" s="16">
        <f t="shared" si="131"/>
        <v>1.7589999999999999</v>
      </c>
      <c r="AN478" s="16">
        <f t="shared" si="132"/>
        <v>1.7861</v>
      </c>
      <c r="AO478" s="16">
        <f t="shared" si="133"/>
        <v>1.8556999999999999</v>
      </c>
      <c r="AP478" s="16">
        <f t="shared" si="134"/>
        <v>1.865</v>
      </c>
      <c r="AQ478" s="16">
        <f t="shared" si="135"/>
        <v>2</v>
      </c>
      <c r="AV478" s="17"/>
      <c r="AW478" s="77"/>
    </row>
    <row r="479" spans="3:49" x14ac:dyDescent="0.25">
      <c r="C479" s="16" t="s">
        <v>795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36"/>
        <v>2–6</v>
      </c>
      <c r="U479" s="16" t="str">
        <f t="shared" si="136"/>
        <v>UN</v>
      </c>
      <c r="W479" s="16" t="str">
        <f t="shared" si="120"/>
        <v>2–6</v>
      </c>
      <c r="X479" s="16" t="str">
        <f>VLOOKUP(LEFT(Table6914[[#This Row],[Column1]],FIND("–",Table6914[[#This Row],[Column1]])-1),Lookups[],2,0)</f>
        <v>2</v>
      </c>
      <c r="Y479" s="16" t="str">
        <f>RIGHT(Table6914[[#This Row],[Column1]],LEN(Table6914[[#This Row],[Column1]])-FIND("–",Table6914[[#This Row],[Column1]]))</f>
        <v>6</v>
      </c>
      <c r="Z479" s="78">
        <f>VLOOKUP(LEFT(Table6914[[#This Row],[Column1]],FIND("–",Table6914[[#This Row],[Column1]])-1),Lookups[],4,0)</f>
        <v>8.5999999999999993E-2</v>
      </c>
      <c r="AA479" s="16" t="str">
        <f t="shared" si="121"/>
        <v>UN</v>
      </c>
      <c r="AB479" s="16" t="str">
        <f t="shared" si="122"/>
        <v>2A</v>
      </c>
      <c r="AC479" s="16" t="str">
        <f>CONCATENATE(Table6914[[#This Row],[Fraction]],"-",Table6914[[#This Row],[Pitch]]," ",Table6914[[#This Row],[Series]]," ",Table6914[[#This Row],[ClassA]])</f>
        <v>2-6 UN 2A</v>
      </c>
      <c r="AD479" s="16" t="str">
        <f>CONCATENATE(TEXT(Table6914[[#This Row],[Decimal]],".000"),"-",Table6914[[#This Row],[Pitch]]," ",Table6914[[#This Row],[Series]]," ",Table6914[[#This Row],[ClassA]])</f>
        <v>.086-6 UN 2A</v>
      </c>
      <c r="AE479" s="16">
        <f t="shared" si="123"/>
        <v>2.5999999999999999E-3</v>
      </c>
      <c r="AF479" s="16">
        <f t="shared" si="124"/>
        <v>1.9974000000000001</v>
      </c>
      <c r="AG479" s="16">
        <f t="shared" si="125"/>
        <v>1.9792000000000001</v>
      </c>
      <c r="AH479" s="16" t="str">
        <f t="shared" si="126"/>
        <v>—</v>
      </c>
      <c r="AI479" s="16">
        <f t="shared" si="127"/>
        <v>1.8891</v>
      </c>
      <c r="AJ479" s="16">
        <f t="shared" si="128"/>
        <v>1.8805000000000001</v>
      </c>
      <c r="AK479" s="16">
        <f t="shared" si="129"/>
        <v>1.7989999999999999</v>
      </c>
      <c r="AL479" s="16" t="str">
        <f t="shared" si="130"/>
        <v>2B</v>
      </c>
      <c r="AM479" s="16">
        <f t="shared" si="131"/>
        <v>1.82</v>
      </c>
      <c r="AN479" s="16">
        <f t="shared" si="132"/>
        <v>1.85</v>
      </c>
      <c r="AO479" s="16">
        <f t="shared" si="133"/>
        <v>1.8916999999999999</v>
      </c>
      <c r="AP479" s="16">
        <f t="shared" si="134"/>
        <v>1.9028</v>
      </c>
      <c r="AQ479" s="16">
        <f t="shared" si="135"/>
        <v>2</v>
      </c>
      <c r="AV479" s="17"/>
      <c r="AW479" s="77"/>
    </row>
    <row r="480" spans="3:49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36"/>
        <v>0</v>
      </c>
      <c r="U480" s="16">
        <f t="shared" si="136"/>
        <v>0</v>
      </c>
      <c r="W480" s="16" t="str">
        <f t="shared" si="120"/>
        <v>2–6</v>
      </c>
      <c r="X480" s="16" t="str">
        <f>VLOOKUP(LEFT(Table6914[[#This Row],[Column1]],FIND("–",Table6914[[#This Row],[Column1]])-1),Lookups[],2,0)</f>
        <v>2</v>
      </c>
      <c r="Y480" s="16" t="str">
        <f>RIGHT(Table6914[[#This Row],[Column1]],LEN(Table6914[[#This Row],[Column1]])-FIND("–",Table6914[[#This Row],[Column1]]))</f>
        <v>6</v>
      </c>
      <c r="Z480" s="78">
        <f>VLOOKUP(LEFT(Table6914[[#This Row],[Column1]],FIND("–",Table6914[[#This Row],[Column1]])-1),Lookups[],4,0)</f>
        <v>8.5999999999999993E-2</v>
      </c>
      <c r="AA480" s="16" t="str">
        <f t="shared" si="121"/>
        <v>UN</v>
      </c>
      <c r="AB480" s="16" t="str">
        <f t="shared" si="122"/>
        <v>3A</v>
      </c>
      <c r="AC480" s="16" t="str">
        <f>CONCATENATE(Table6914[[#This Row],[Fraction]],"-",Table6914[[#This Row],[Pitch]]," ",Table6914[[#This Row],[Series]]," ",Table6914[[#This Row],[ClassA]])</f>
        <v>2-6 UN 3A</v>
      </c>
      <c r="AD480" s="16" t="str">
        <f>CONCATENATE(TEXT(Table6914[[#This Row],[Decimal]],".000"),"-",Table6914[[#This Row],[Pitch]]," ",Table6914[[#This Row],[Series]]," ",Table6914[[#This Row],[ClassA]])</f>
        <v>.086-6 UN 3A</v>
      </c>
      <c r="AE480" s="16">
        <f t="shared" si="123"/>
        <v>0</v>
      </c>
      <c r="AF480" s="16">
        <f t="shared" si="124"/>
        <v>2</v>
      </c>
      <c r="AG480" s="16">
        <f t="shared" si="125"/>
        <v>1.9818</v>
      </c>
      <c r="AH480" s="16" t="str">
        <f t="shared" si="126"/>
        <v>—</v>
      </c>
      <c r="AI480" s="16">
        <f t="shared" si="127"/>
        <v>1.8916999999999999</v>
      </c>
      <c r="AJ480" s="16">
        <f t="shared" si="128"/>
        <v>1.8853</v>
      </c>
      <c r="AK480" s="16">
        <f t="shared" si="129"/>
        <v>1.8016000000000001</v>
      </c>
      <c r="AL480" s="16" t="str">
        <f t="shared" si="130"/>
        <v>3B</v>
      </c>
      <c r="AM480" s="16">
        <f t="shared" si="131"/>
        <v>1.82</v>
      </c>
      <c r="AN480" s="16">
        <f t="shared" si="132"/>
        <v>1.8395999999999999</v>
      </c>
      <c r="AO480" s="16">
        <f t="shared" si="133"/>
        <v>1.8916999999999999</v>
      </c>
      <c r="AP480" s="16">
        <f t="shared" si="134"/>
        <v>1.9</v>
      </c>
      <c r="AQ480" s="16">
        <f t="shared" si="135"/>
        <v>2</v>
      </c>
      <c r="AV480" s="17"/>
      <c r="AW480" s="77"/>
    </row>
    <row r="481" spans="3:49" x14ac:dyDescent="0.25">
      <c r="C481" s="16" t="s">
        <v>796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36"/>
        <v>2–8</v>
      </c>
      <c r="U481" s="16" t="str">
        <f t="shared" si="136"/>
        <v>UN</v>
      </c>
      <c r="W481" s="16" t="str">
        <f t="shared" si="120"/>
        <v>2–8</v>
      </c>
      <c r="X481" s="16" t="str">
        <f>VLOOKUP(LEFT(Table6914[[#This Row],[Column1]],FIND("–",Table6914[[#This Row],[Column1]])-1),Lookups[],2,0)</f>
        <v>2</v>
      </c>
      <c r="Y481" s="16" t="str">
        <f>RIGHT(Table6914[[#This Row],[Column1]],LEN(Table6914[[#This Row],[Column1]])-FIND("–",Table6914[[#This Row],[Column1]]))</f>
        <v>8</v>
      </c>
      <c r="Z481" s="78">
        <f>VLOOKUP(LEFT(Table6914[[#This Row],[Column1]],FIND("–",Table6914[[#This Row],[Column1]])-1),Lookups[],4,0)</f>
        <v>8.5999999999999993E-2</v>
      </c>
      <c r="AA481" s="16" t="str">
        <f t="shared" si="121"/>
        <v>UN</v>
      </c>
      <c r="AB481" s="16" t="str">
        <f t="shared" si="122"/>
        <v>2A</v>
      </c>
      <c r="AC481" s="16" t="str">
        <f>CONCATENATE(Table6914[[#This Row],[Fraction]],"-",Table6914[[#This Row],[Pitch]]," ",Table6914[[#This Row],[Series]]," ",Table6914[[#This Row],[ClassA]])</f>
        <v>2-8 UN 2A</v>
      </c>
      <c r="AD481" s="16" t="str">
        <f>CONCATENATE(TEXT(Table6914[[#This Row],[Decimal]],".000"),"-",Table6914[[#This Row],[Pitch]]," ",Table6914[[#This Row],[Series]]," ",Table6914[[#This Row],[ClassA]])</f>
        <v>.086-8 UN 2A</v>
      </c>
      <c r="AE481" s="16">
        <f t="shared" si="123"/>
        <v>2.3E-3</v>
      </c>
      <c r="AF481" s="16">
        <f t="shared" si="124"/>
        <v>1.9977</v>
      </c>
      <c r="AG481" s="16">
        <f t="shared" si="125"/>
        <v>1.9826999999999999</v>
      </c>
      <c r="AH481" s="16">
        <f t="shared" si="126"/>
        <v>1.9752000000000001</v>
      </c>
      <c r="AI481" s="16">
        <f t="shared" si="127"/>
        <v>1.9165000000000001</v>
      </c>
      <c r="AJ481" s="16">
        <f t="shared" si="128"/>
        <v>1.9087000000000001</v>
      </c>
      <c r="AK481" s="16">
        <f t="shared" si="129"/>
        <v>1.8489</v>
      </c>
      <c r="AL481" s="16" t="str">
        <f t="shared" si="130"/>
        <v>2B</v>
      </c>
      <c r="AM481" s="16">
        <f t="shared" si="131"/>
        <v>1.865</v>
      </c>
      <c r="AN481" s="16">
        <f t="shared" si="132"/>
        <v>1.89</v>
      </c>
      <c r="AO481" s="16">
        <f t="shared" si="133"/>
        <v>1.9188000000000001</v>
      </c>
      <c r="AP481" s="16">
        <f t="shared" si="134"/>
        <v>1.9289000000000001</v>
      </c>
      <c r="AQ481" s="16">
        <f t="shared" si="135"/>
        <v>2</v>
      </c>
      <c r="AV481" s="17"/>
      <c r="AW481" s="77"/>
    </row>
    <row r="482" spans="3:49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36"/>
        <v>0</v>
      </c>
      <c r="U482" s="16">
        <f t="shared" si="136"/>
        <v>0</v>
      </c>
      <c r="W482" s="16" t="str">
        <f t="shared" si="120"/>
        <v>2–8</v>
      </c>
      <c r="X482" s="16" t="str">
        <f>VLOOKUP(LEFT(Table6914[[#This Row],[Column1]],FIND("–",Table6914[[#This Row],[Column1]])-1),Lookups[],2,0)</f>
        <v>2</v>
      </c>
      <c r="Y482" s="16" t="str">
        <f>RIGHT(Table6914[[#This Row],[Column1]],LEN(Table6914[[#This Row],[Column1]])-FIND("–",Table6914[[#This Row],[Column1]]))</f>
        <v>8</v>
      </c>
      <c r="Z482" s="78">
        <f>VLOOKUP(LEFT(Table6914[[#This Row],[Column1]],FIND("–",Table6914[[#This Row],[Column1]])-1),Lookups[],4,0)</f>
        <v>8.5999999999999993E-2</v>
      </c>
      <c r="AA482" s="16" t="str">
        <f t="shared" si="121"/>
        <v>UN</v>
      </c>
      <c r="AB482" s="16" t="str">
        <f t="shared" si="122"/>
        <v>3A</v>
      </c>
      <c r="AC482" s="16" t="str">
        <f>CONCATENATE(Table6914[[#This Row],[Fraction]],"-",Table6914[[#This Row],[Pitch]]," ",Table6914[[#This Row],[Series]]," ",Table6914[[#This Row],[ClassA]])</f>
        <v>2-8 UN 3A</v>
      </c>
      <c r="AD482" s="16" t="str">
        <f>CONCATENATE(TEXT(Table6914[[#This Row],[Decimal]],".000"),"-",Table6914[[#This Row],[Pitch]]," ",Table6914[[#This Row],[Series]]," ",Table6914[[#This Row],[ClassA]])</f>
        <v>.086-8 UN 3A</v>
      </c>
      <c r="AE482" s="16">
        <f t="shared" si="123"/>
        <v>0</v>
      </c>
      <c r="AF482" s="16">
        <f t="shared" si="124"/>
        <v>2</v>
      </c>
      <c r="AG482" s="16">
        <f t="shared" si="125"/>
        <v>1.9850000000000001</v>
      </c>
      <c r="AH482" s="16" t="str">
        <f t="shared" si="126"/>
        <v>—</v>
      </c>
      <c r="AI482" s="16">
        <f t="shared" si="127"/>
        <v>1.9188000000000001</v>
      </c>
      <c r="AJ482" s="16">
        <f t="shared" si="128"/>
        <v>1.913</v>
      </c>
      <c r="AK482" s="16">
        <f t="shared" si="129"/>
        <v>1.8512</v>
      </c>
      <c r="AL482" s="16" t="str">
        <f t="shared" si="130"/>
        <v>3B</v>
      </c>
      <c r="AM482" s="16">
        <f t="shared" si="131"/>
        <v>1.865</v>
      </c>
      <c r="AN482" s="16">
        <f t="shared" si="132"/>
        <v>1.8796999999999999</v>
      </c>
      <c r="AO482" s="16">
        <f t="shared" si="133"/>
        <v>1.9188000000000001</v>
      </c>
      <c r="AP482" s="16">
        <f t="shared" si="134"/>
        <v>1.9263999999999999</v>
      </c>
      <c r="AQ482" s="16">
        <f t="shared" si="135"/>
        <v>2</v>
      </c>
      <c r="AV482" s="17"/>
      <c r="AW482" s="77"/>
    </row>
    <row r="483" spans="3:49" x14ac:dyDescent="0.25">
      <c r="C483" s="16" t="s">
        <v>797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36"/>
        <v>2–10</v>
      </c>
      <c r="U483" s="16" t="str">
        <f t="shared" si="136"/>
        <v>UNS</v>
      </c>
      <c r="W483" s="16" t="str">
        <f t="shared" si="120"/>
        <v>2–10</v>
      </c>
      <c r="X483" s="16" t="str">
        <f>VLOOKUP(LEFT(Table6914[[#This Row],[Column1]],FIND("–",Table6914[[#This Row],[Column1]])-1),Lookups[],2,0)</f>
        <v>2</v>
      </c>
      <c r="Y483" s="16" t="str">
        <f>RIGHT(Table6914[[#This Row],[Column1]],LEN(Table6914[[#This Row],[Column1]])-FIND("–",Table6914[[#This Row],[Column1]]))</f>
        <v>10</v>
      </c>
      <c r="Z483" s="78">
        <f>VLOOKUP(LEFT(Table6914[[#This Row],[Column1]],FIND("–",Table6914[[#This Row],[Column1]])-1),Lookups[],4,0)</f>
        <v>8.5999999999999993E-2</v>
      </c>
      <c r="AA483" s="16" t="str">
        <f t="shared" si="121"/>
        <v>UNS</v>
      </c>
      <c r="AB483" s="16" t="str">
        <f t="shared" si="122"/>
        <v>2A</v>
      </c>
      <c r="AC483" s="16" t="str">
        <f>CONCATENATE(Table6914[[#This Row],[Fraction]],"-",Table6914[[#This Row],[Pitch]]," ",Table6914[[#This Row],[Series]]," ",Table6914[[#This Row],[ClassA]])</f>
        <v>2-10 UNS 2A</v>
      </c>
      <c r="AD483" s="16" t="str">
        <f>CONCATENATE(TEXT(Table6914[[#This Row],[Decimal]],".000"),"-",Table6914[[#This Row],[Pitch]]," ",Table6914[[#This Row],[Series]]," ",Table6914[[#This Row],[ClassA]])</f>
        <v>.086-10 UNS 2A</v>
      </c>
      <c r="AE483" s="16">
        <f t="shared" si="123"/>
        <v>2E-3</v>
      </c>
      <c r="AF483" s="16">
        <f t="shared" si="124"/>
        <v>1.998</v>
      </c>
      <c r="AG483" s="16">
        <f t="shared" si="125"/>
        <v>1.9851000000000001</v>
      </c>
      <c r="AH483" s="16" t="str">
        <f t="shared" si="126"/>
        <v>—</v>
      </c>
      <c r="AI483" s="16">
        <f t="shared" si="127"/>
        <v>1.9330000000000001</v>
      </c>
      <c r="AJ483" s="16">
        <f t="shared" si="128"/>
        <v>1.9265000000000001</v>
      </c>
      <c r="AK483" s="16">
        <f t="shared" si="129"/>
        <v>1.879</v>
      </c>
      <c r="AL483" s="16" t="str">
        <f t="shared" si="130"/>
        <v>2B</v>
      </c>
      <c r="AM483" s="16">
        <f t="shared" si="131"/>
        <v>1.8919999999999999</v>
      </c>
      <c r="AN483" s="16">
        <f t="shared" si="132"/>
        <v>1.913</v>
      </c>
      <c r="AO483" s="16">
        <f t="shared" si="133"/>
        <v>1.9350000000000001</v>
      </c>
      <c r="AP483" s="16">
        <f t="shared" si="134"/>
        <v>1.9435</v>
      </c>
      <c r="AQ483" s="16">
        <f t="shared" si="135"/>
        <v>2</v>
      </c>
      <c r="AV483" s="17"/>
      <c r="AW483" s="77"/>
    </row>
    <row r="484" spans="3:49" x14ac:dyDescent="0.25">
      <c r="C484" s="16" t="s">
        <v>798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36"/>
        <v>2–12</v>
      </c>
      <c r="U484" s="16" t="str">
        <f t="shared" si="136"/>
        <v>UN</v>
      </c>
      <c r="W484" s="16" t="str">
        <f t="shared" si="120"/>
        <v>2–12</v>
      </c>
      <c r="X484" s="16" t="str">
        <f>VLOOKUP(LEFT(Table6914[[#This Row],[Column1]],FIND("–",Table6914[[#This Row],[Column1]])-1),Lookups[],2,0)</f>
        <v>2</v>
      </c>
      <c r="Y484" s="16" t="str">
        <f>RIGHT(Table6914[[#This Row],[Column1]],LEN(Table6914[[#This Row],[Column1]])-FIND("–",Table6914[[#This Row],[Column1]]))</f>
        <v>12</v>
      </c>
      <c r="Z484" s="78">
        <f>VLOOKUP(LEFT(Table6914[[#This Row],[Column1]],FIND("–",Table6914[[#This Row],[Column1]])-1),Lookups[],4,0)</f>
        <v>8.5999999999999993E-2</v>
      </c>
      <c r="AA484" s="16" t="str">
        <f t="shared" si="121"/>
        <v>UN</v>
      </c>
      <c r="AB484" s="16" t="str">
        <f t="shared" si="122"/>
        <v>2A</v>
      </c>
      <c r="AC484" s="16" t="str">
        <f>CONCATENATE(Table6914[[#This Row],[Fraction]],"-",Table6914[[#This Row],[Pitch]]," ",Table6914[[#This Row],[Series]]," ",Table6914[[#This Row],[ClassA]])</f>
        <v>2-12 UN 2A</v>
      </c>
      <c r="AD484" s="16" t="str">
        <f>CONCATENATE(TEXT(Table6914[[#This Row],[Decimal]],".000"),"-",Table6914[[#This Row],[Pitch]]," ",Table6914[[#This Row],[Series]]," ",Table6914[[#This Row],[ClassA]])</f>
        <v>.086-12 UN 2A</v>
      </c>
      <c r="AE484" s="16">
        <f t="shared" si="123"/>
        <v>1.8E-3</v>
      </c>
      <c r="AF484" s="16">
        <f t="shared" si="124"/>
        <v>1.9982</v>
      </c>
      <c r="AG484" s="16">
        <f t="shared" si="125"/>
        <v>1.9867999999999999</v>
      </c>
      <c r="AH484" s="16" t="str">
        <f t="shared" si="126"/>
        <v>—</v>
      </c>
      <c r="AI484" s="16">
        <f t="shared" si="127"/>
        <v>1.9440999999999999</v>
      </c>
      <c r="AJ484" s="16">
        <f t="shared" si="128"/>
        <v>1.9379999999999999</v>
      </c>
      <c r="AK484" s="16">
        <f t="shared" si="129"/>
        <v>1.899</v>
      </c>
      <c r="AL484" s="16" t="str">
        <f t="shared" si="130"/>
        <v>2B</v>
      </c>
      <c r="AM484" s="16">
        <f t="shared" si="131"/>
        <v>1.91</v>
      </c>
      <c r="AN484" s="16">
        <f t="shared" si="132"/>
        <v>1.9279999999999999</v>
      </c>
      <c r="AO484" s="16">
        <f t="shared" si="133"/>
        <v>1.9459</v>
      </c>
      <c r="AP484" s="16">
        <f t="shared" si="134"/>
        <v>1.9538</v>
      </c>
      <c r="AQ484" s="16">
        <f t="shared" si="135"/>
        <v>2</v>
      </c>
      <c r="AV484" s="17"/>
      <c r="AW484" s="77"/>
    </row>
    <row r="485" spans="3:49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36"/>
        <v>0</v>
      </c>
      <c r="U485" s="16">
        <f t="shared" si="136"/>
        <v>0</v>
      </c>
      <c r="W485" s="16" t="str">
        <f t="shared" si="120"/>
        <v>2–12</v>
      </c>
      <c r="X485" s="16" t="str">
        <f>VLOOKUP(LEFT(Table6914[[#This Row],[Column1]],FIND("–",Table6914[[#This Row],[Column1]])-1),Lookups[],2,0)</f>
        <v>2</v>
      </c>
      <c r="Y485" s="16" t="str">
        <f>RIGHT(Table6914[[#This Row],[Column1]],LEN(Table6914[[#This Row],[Column1]])-FIND("–",Table6914[[#This Row],[Column1]]))</f>
        <v>12</v>
      </c>
      <c r="Z485" s="78">
        <f>VLOOKUP(LEFT(Table6914[[#This Row],[Column1]],FIND("–",Table6914[[#This Row],[Column1]])-1),Lookups[],4,0)</f>
        <v>8.5999999999999993E-2</v>
      </c>
      <c r="AA485" s="16" t="str">
        <f t="shared" si="121"/>
        <v>UN</v>
      </c>
      <c r="AB485" s="16" t="str">
        <f t="shared" si="122"/>
        <v>3A</v>
      </c>
      <c r="AC485" s="16" t="str">
        <f>CONCATENATE(Table6914[[#This Row],[Fraction]],"-",Table6914[[#This Row],[Pitch]]," ",Table6914[[#This Row],[Series]]," ",Table6914[[#This Row],[ClassA]])</f>
        <v>2-12 UN 3A</v>
      </c>
      <c r="AD485" s="16" t="str">
        <f>CONCATENATE(TEXT(Table6914[[#This Row],[Decimal]],".000"),"-",Table6914[[#This Row],[Pitch]]," ",Table6914[[#This Row],[Series]]," ",Table6914[[#This Row],[ClassA]])</f>
        <v>.086-12 UN 3A</v>
      </c>
      <c r="AE485" s="16">
        <f t="shared" si="123"/>
        <v>0</v>
      </c>
      <c r="AF485" s="16">
        <f t="shared" si="124"/>
        <v>2</v>
      </c>
      <c r="AG485" s="16">
        <f t="shared" si="125"/>
        <v>1.9885999999999999</v>
      </c>
      <c r="AH485" s="16" t="str">
        <f t="shared" si="126"/>
        <v>—</v>
      </c>
      <c r="AI485" s="16">
        <f t="shared" si="127"/>
        <v>1.9459</v>
      </c>
      <c r="AJ485" s="16">
        <f t="shared" si="128"/>
        <v>1.9414</v>
      </c>
      <c r="AK485" s="16">
        <f t="shared" si="129"/>
        <v>1.9008</v>
      </c>
      <c r="AL485" s="16" t="str">
        <f t="shared" si="130"/>
        <v>3B</v>
      </c>
      <c r="AM485" s="16">
        <f t="shared" si="131"/>
        <v>1.91</v>
      </c>
      <c r="AN485" s="16">
        <f t="shared" si="132"/>
        <v>1.9198</v>
      </c>
      <c r="AO485" s="16">
        <f t="shared" si="133"/>
        <v>1.9459</v>
      </c>
      <c r="AP485" s="16">
        <f t="shared" si="134"/>
        <v>1.9518</v>
      </c>
      <c r="AQ485" s="16">
        <f t="shared" si="135"/>
        <v>2</v>
      </c>
      <c r="AV485" s="17"/>
      <c r="AW485" s="77"/>
    </row>
    <row r="486" spans="3:49" x14ac:dyDescent="0.25">
      <c r="C486" s="16" t="s">
        <v>799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36"/>
        <v>2–14</v>
      </c>
      <c r="U486" s="16" t="str">
        <f t="shared" si="136"/>
        <v>UNS</v>
      </c>
      <c r="W486" s="16" t="str">
        <f t="shared" si="120"/>
        <v>2–14</v>
      </c>
      <c r="X486" s="16" t="str">
        <f>VLOOKUP(LEFT(Table6914[[#This Row],[Column1]],FIND("–",Table6914[[#This Row],[Column1]])-1),Lookups[],2,0)</f>
        <v>2</v>
      </c>
      <c r="Y486" s="16" t="str">
        <f>RIGHT(Table6914[[#This Row],[Column1]],LEN(Table6914[[#This Row],[Column1]])-FIND("–",Table6914[[#This Row],[Column1]]))</f>
        <v>14</v>
      </c>
      <c r="Z486" s="78">
        <f>VLOOKUP(LEFT(Table6914[[#This Row],[Column1]],FIND("–",Table6914[[#This Row],[Column1]])-1),Lookups[],4,0)</f>
        <v>8.5999999999999993E-2</v>
      </c>
      <c r="AA486" s="16" t="str">
        <f t="shared" si="121"/>
        <v>UNS</v>
      </c>
      <c r="AB486" s="16" t="str">
        <f t="shared" si="122"/>
        <v>2A</v>
      </c>
      <c r="AC486" s="16" t="str">
        <f>CONCATENATE(Table6914[[#This Row],[Fraction]],"-",Table6914[[#This Row],[Pitch]]," ",Table6914[[#This Row],[Series]]," ",Table6914[[#This Row],[ClassA]])</f>
        <v>2-14 UNS 2A</v>
      </c>
      <c r="AD486" s="16" t="str">
        <f>CONCATENATE(TEXT(Table6914[[#This Row],[Decimal]],".000"),"-",Table6914[[#This Row],[Pitch]]," ",Table6914[[#This Row],[Series]]," ",Table6914[[#This Row],[ClassA]])</f>
        <v>.086-14 UNS 2A</v>
      </c>
      <c r="AE486" s="16">
        <f t="shared" si="123"/>
        <v>1.6999999999999999E-3</v>
      </c>
      <c r="AF486" s="16">
        <f t="shared" si="124"/>
        <v>1.9983</v>
      </c>
      <c r="AG486" s="16">
        <f t="shared" si="125"/>
        <v>1.988</v>
      </c>
      <c r="AH486" s="16" t="str">
        <f t="shared" si="126"/>
        <v>—</v>
      </c>
      <c r="AI486" s="16">
        <f t="shared" si="127"/>
        <v>1.9519</v>
      </c>
      <c r="AJ486" s="16">
        <f t="shared" si="128"/>
        <v>1.9461999999999999</v>
      </c>
      <c r="AK486" s="16">
        <f t="shared" si="129"/>
        <v>1.9133</v>
      </c>
      <c r="AL486" s="16" t="str">
        <f t="shared" si="130"/>
        <v>2B</v>
      </c>
      <c r="AM486" s="16">
        <f t="shared" si="131"/>
        <v>1.923</v>
      </c>
      <c r="AN486" s="16">
        <f t="shared" si="132"/>
        <v>1.9379999999999999</v>
      </c>
      <c r="AO486" s="16">
        <f t="shared" si="133"/>
        <v>1.9536</v>
      </c>
      <c r="AP486" s="16">
        <f t="shared" si="134"/>
        <v>1.9610000000000001</v>
      </c>
      <c r="AQ486" s="16">
        <f t="shared" si="135"/>
        <v>2</v>
      </c>
      <c r="AV486" s="17"/>
      <c r="AW486" s="77"/>
    </row>
    <row r="487" spans="3:49" x14ac:dyDescent="0.25">
      <c r="C487" s="16" t="s">
        <v>800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36"/>
        <v>2–16</v>
      </c>
      <c r="U487" s="16" t="str">
        <f t="shared" si="136"/>
        <v>UN</v>
      </c>
      <c r="W487" s="16" t="str">
        <f t="shared" si="120"/>
        <v>2–16</v>
      </c>
      <c r="X487" s="16" t="str">
        <f>VLOOKUP(LEFT(Table6914[[#This Row],[Column1]],FIND("–",Table6914[[#This Row],[Column1]])-1),Lookups[],2,0)</f>
        <v>2</v>
      </c>
      <c r="Y487" s="16" t="str">
        <f>RIGHT(Table6914[[#This Row],[Column1]],LEN(Table6914[[#This Row],[Column1]])-FIND("–",Table6914[[#This Row],[Column1]]))</f>
        <v>16</v>
      </c>
      <c r="Z487" s="78">
        <f>VLOOKUP(LEFT(Table6914[[#This Row],[Column1]],FIND("–",Table6914[[#This Row],[Column1]])-1),Lookups[],4,0)</f>
        <v>8.5999999999999993E-2</v>
      </c>
      <c r="AA487" s="16" t="str">
        <f t="shared" si="121"/>
        <v>UN</v>
      </c>
      <c r="AB487" s="16" t="str">
        <f t="shared" si="122"/>
        <v>2A</v>
      </c>
      <c r="AC487" s="16" t="str">
        <f>CONCATENATE(Table6914[[#This Row],[Fraction]],"-",Table6914[[#This Row],[Pitch]]," ",Table6914[[#This Row],[Series]]," ",Table6914[[#This Row],[ClassA]])</f>
        <v>2-16 UN 2A</v>
      </c>
      <c r="AD487" s="16" t="str">
        <f>CONCATENATE(TEXT(Table6914[[#This Row],[Decimal]],".000"),"-",Table6914[[#This Row],[Pitch]]," ",Table6914[[#This Row],[Series]]," ",Table6914[[#This Row],[ClassA]])</f>
        <v>.086-16 UN 2A</v>
      </c>
      <c r="AE487" s="16">
        <f t="shared" si="123"/>
        <v>1.6000000000000001E-3</v>
      </c>
      <c r="AF487" s="16">
        <f t="shared" si="124"/>
        <v>1.9984</v>
      </c>
      <c r="AG487" s="16">
        <f t="shared" si="125"/>
        <v>1.9890000000000001</v>
      </c>
      <c r="AH487" s="16" t="str">
        <f t="shared" si="126"/>
        <v>—</v>
      </c>
      <c r="AI487" s="16">
        <f t="shared" si="127"/>
        <v>1.9578</v>
      </c>
      <c r="AJ487" s="16">
        <f t="shared" si="128"/>
        <v>1.9523999999999999</v>
      </c>
      <c r="AK487" s="16">
        <f t="shared" si="129"/>
        <v>1.9238999999999999</v>
      </c>
      <c r="AL487" s="16" t="str">
        <f t="shared" si="130"/>
        <v>2B</v>
      </c>
      <c r="AM487" s="16">
        <f t="shared" si="131"/>
        <v>1.9319999999999999</v>
      </c>
      <c r="AN487" s="16">
        <f t="shared" si="132"/>
        <v>1.946</v>
      </c>
      <c r="AO487" s="16">
        <f t="shared" si="133"/>
        <v>1.9594</v>
      </c>
      <c r="AP487" s="16">
        <f t="shared" si="134"/>
        <v>1.9663999999999999</v>
      </c>
      <c r="AQ487" s="16">
        <f t="shared" si="135"/>
        <v>2</v>
      </c>
      <c r="AV487" s="17"/>
      <c r="AW487" s="77"/>
    </row>
    <row r="488" spans="3:49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36"/>
        <v>0</v>
      </c>
      <c r="U488" s="16">
        <f t="shared" si="136"/>
        <v>0</v>
      </c>
      <c r="W488" s="16" t="str">
        <f t="shared" si="120"/>
        <v>2–16</v>
      </c>
      <c r="X488" s="16" t="str">
        <f>VLOOKUP(LEFT(Table6914[[#This Row],[Column1]],FIND("–",Table6914[[#This Row],[Column1]])-1),Lookups[],2,0)</f>
        <v>2</v>
      </c>
      <c r="Y488" s="16" t="str">
        <f>RIGHT(Table6914[[#This Row],[Column1]],LEN(Table6914[[#This Row],[Column1]])-FIND("–",Table6914[[#This Row],[Column1]]))</f>
        <v>16</v>
      </c>
      <c r="Z488" s="78">
        <f>VLOOKUP(LEFT(Table6914[[#This Row],[Column1]],FIND("–",Table6914[[#This Row],[Column1]])-1),Lookups[],4,0)</f>
        <v>8.5999999999999993E-2</v>
      </c>
      <c r="AA488" s="16" t="str">
        <f t="shared" si="121"/>
        <v>UN</v>
      </c>
      <c r="AB488" s="16" t="str">
        <f t="shared" si="122"/>
        <v>3A</v>
      </c>
      <c r="AC488" s="16" t="str">
        <f>CONCATENATE(Table6914[[#This Row],[Fraction]],"-",Table6914[[#This Row],[Pitch]]," ",Table6914[[#This Row],[Series]]," ",Table6914[[#This Row],[ClassA]])</f>
        <v>2-16 UN 3A</v>
      </c>
      <c r="AD488" s="16" t="str">
        <f>CONCATENATE(TEXT(Table6914[[#This Row],[Decimal]],".000"),"-",Table6914[[#This Row],[Pitch]]," ",Table6914[[#This Row],[Series]]," ",Table6914[[#This Row],[ClassA]])</f>
        <v>.086-16 UN 3A</v>
      </c>
      <c r="AE488" s="16">
        <f t="shared" si="123"/>
        <v>0</v>
      </c>
      <c r="AF488" s="16">
        <f t="shared" si="124"/>
        <v>2</v>
      </c>
      <c r="AG488" s="16">
        <f t="shared" si="125"/>
        <v>1.9905999999999999</v>
      </c>
      <c r="AH488" s="16" t="str">
        <f t="shared" si="126"/>
        <v>—</v>
      </c>
      <c r="AI488" s="16">
        <f t="shared" si="127"/>
        <v>1.9594</v>
      </c>
      <c r="AJ488" s="16">
        <f t="shared" si="128"/>
        <v>1.9554</v>
      </c>
      <c r="AK488" s="16">
        <f t="shared" si="129"/>
        <v>1.9255</v>
      </c>
      <c r="AL488" s="16" t="str">
        <f t="shared" si="130"/>
        <v>3B</v>
      </c>
      <c r="AM488" s="16">
        <f t="shared" si="131"/>
        <v>1.9319999999999999</v>
      </c>
      <c r="AN488" s="16">
        <f t="shared" si="132"/>
        <v>1.9408000000000001</v>
      </c>
      <c r="AO488" s="16">
        <f t="shared" si="133"/>
        <v>1.9594</v>
      </c>
      <c r="AP488" s="16">
        <f t="shared" si="134"/>
        <v>1.9645999999999999</v>
      </c>
      <c r="AQ488" s="16">
        <f t="shared" si="135"/>
        <v>2</v>
      </c>
      <c r="AV488" s="17"/>
      <c r="AW488" s="77"/>
    </row>
    <row r="489" spans="3:49" x14ac:dyDescent="0.25">
      <c r="C489" s="16" t="s">
        <v>801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36"/>
        <v>2–18</v>
      </c>
      <c r="U489" s="16" t="str">
        <f t="shared" si="136"/>
        <v>UNS</v>
      </c>
      <c r="W489" s="16" t="str">
        <f t="shared" si="120"/>
        <v>2–18</v>
      </c>
      <c r="X489" s="16" t="str">
        <f>VLOOKUP(LEFT(Table6914[[#This Row],[Column1]],FIND("–",Table6914[[#This Row],[Column1]])-1),Lookups[],2,0)</f>
        <v>2</v>
      </c>
      <c r="Y489" s="16" t="str">
        <f>RIGHT(Table6914[[#This Row],[Column1]],LEN(Table6914[[#This Row],[Column1]])-FIND("–",Table6914[[#This Row],[Column1]]))</f>
        <v>18</v>
      </c>
      <c r="Z489" s="78">
        <f>VLOOKUP(LEFT(Table6914[[#This Row],[Column1]],FIND("–",Table6914[[#This Row],[Column1]])-1),Lookups[],4,0)</f>
        <v>8.5999999999999993E-2</v>
      </c>
      <c r="AA489" s="16" t="str">
        <f t="shared" si="121"/>
        <v>UNS</v>
      </c>
      <c r="AB489" s="16" t="str">
        <f t="shared" si="122"/>
        <v>2A</v>
      </c>
      <c r="AC489" s="16" t="str">
        <f>CONCATENATE(Table6914[[#This Row],[Fraction]],"-",Table6914[[#This Row],[Pitch]]," ",Table6914[[#This Row],[Series]]," ",Table6914[[#This Row],[ClassA]])</f>
        <v>2-18 UNS 2A</v>
      </c>
      <c r="AD489" s="16" t="str">
        <f>CONCATENATE(TEXT(Table6914[[#This Row],[Decimal]],".000"),"-",Table6914[[#This Row],[Pitch]]," ",Table6914[[#This Row],[Series]]," ",Table6914[[#This Row],[ClassA]])</f>
        <v>.086-18 UNS 2A</v>
      </c>
      <c r="AE489" s="16">
        <f t="shared" si="123"/>
        <v>1.5E-3</v>
      </c>
      <c r="AF489" s="16">
        <f t="shared" si="124"/>
        <v>1.9984999999999999</v>
      </c>
      <c r="AG489" s="16">
        <f t="shared" si="125"/>
        <v>1.9898</v>
      </c>
      <c r="AH489" s="16" t="str">
        <f t="shared" si="126"/>
        <v>—</v>
      </c>
      <c r="AI489" s="16">
        <f t="shared" si="127"/>
        <v>1.9623999999999999</v>
      </c>
      <c r="AJ489" s="16">
        <f t="shared" si="128"/>
        <v>1.9573</v>
      </c>
      <c r="AK489" s="16">
        <f t="shared" si="129"/>
        <v>1.9323999999999999</v>
      </c>
      <c r="AL489" s="16" t="str">
        <f t="shared" si="130"/>
        <v>2B</v>
      </c>
      <c r="AM489" s="16">
        <f t="shared" si="131"/>
        <v>1.94</v>
      </c>
      <c r="AN489" s="16">
        <f t="shared" si="132"/>
        <v>1.9530000000000001</v>
      </c>
      <c r="AO489" s="16">
        <f t="shared" si="133"/>
        <v>1.9639</v>
      </c>
      <c r="AP489" s="16">
        <f t="shared" si="134"/>
        <v>1.9705999999999999</v>
      </c>
      <c r="AQ489" s="16">
        <f t="shared" si="135"/>
        <v>2</v>
      </c>
      <c r="AV489" s="17"/>
      <c r="AW489" s="77"/>
    </row>
    <row r="490" spans="3:49" x14ac:dyDescent="0.25">
      <c r="C490" s="16" t="s">
        <v>802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36"/>
        <v>2–20</v>
      </c>
      <c r="U490" s="16" t="str">
        <f t="shared" si="136"/>
        <v>UN</v>
      </c>
      <c r="W490" s="16" t="str">
        <f t="shared" si="120"/>
        <v>2–20</v>
      </c>
      <c r="X490" s="16" t="str">
        <f>VLOOKUP(LEFT(Table6914[[#This Row],[Column1]],FIND("–",Table6914[[#This Row],[Column1]])-1),Lookups[],2,0)</f>
        <v>2</v>
      </c>
      <c r="Y490" s="16" t="str">
        <f>RIGHT(Table6914[[#This Row],[Column1]],LEN(Table6914[[#This Row],[Column1]])-FIND("–",Table6914[[#This Row],[Column1]]))</f>
        <v>20</v>
      </c>
      <c r="Z490" s="78">
        <f>VLOOKUP(LEFT(Table6914[[#This Row],[Column1]],FIND("–",Table6914[[#This Row],[Column1]])-1),Lookups[],4,0)</f>
        <v>8.5999999999999993E-2</v>
      </c>
      <c r="AA490" s="16" t="str">
        <f t="shared" si="121"/>
        <v>UN</v>
      </c>
      <c r="AB490" s="16" t="str">
        <f t="shared" si="122"/>
        <v>2A</v>
      </c>
      <c r="AC490" s="16" t="str">
        <f>CONCATENATE(Table6914[[#This Row],[Fraction]],"-",Table6914[[#This Row],[Pitch]]," ",Table6914[[#This Row],[Series]]," ",Table6914[[#This Row],[ClassA]])</f>
        <v>2-20 UN 2A</v>
      </c>
      <c r="AD490" s="16" t="str">
        <f>CONCATENATE(TEXT(Table6914[[#This Row],[Decimal]],".000"),"-",Table6914[[#This Row],[Pitch]]," ",Table6914[[#This Row],[Series]]," ",Table6914[[#This Row],[ClassA]])</f>
        <v>.086-20 UN 2A</v>
      </c>
      <c r="AE490" s="16">
        <f t="shared" si="123"/>
        <v>1.5E-3</v>
      </c>
      <c r="AF490" s="16">
        <f t="shared" si="124"/>
        <v>1.9984999999999999</v>
      </c>
      <c r="AG490" s="16">
        <f t="shared" si="125"/>
        <v>1.9903999999999999</v>
      </c>
      <c r="AH490" s="16" t="str">
        <f t="shared" si="126"/>
        <v>—</v>
      </c>
      <c r="AI490" s="16">
        <f t="shared" si="127"/>
        <v>1.966</v>
      </c>
      <c r="AJ490" s="16">
        <f t="shared" si="128"/>
        <v>1.9611000000000001</v>
      </c>
      <c r="AK490" s="16">
        <f t="shared" si="129"/>
        <v>1.9390000000000001</v>
      </c>
      <c r="AL490" s="16" t="str">
        <f t="shared" si="130"/>
        <v>2B</v>
      </c>
      <c r="AM490" s="16">
        <f t="shared" si="131"/>
        <v>1.946</v>
      </c>
      <c r="AN490" s="16">
        <f t="shared" si="132"/>
        <v>1.9570000000000001</v>
      </c>
      <c r="AO490" s="16">
        <f t="shared" si="133"/>
        <v>1.9675</v>
      </c>
      <c r="AP490" s="16">
        <f t="shared" si="134"/>
        <v>1.9739</v>
      </c>
      <c r="AQ490" s="16">
        <f t="shared" si="135"/>
        <v>2</v>
      </c>
      <c r="AV490" s="17"/>
      <c r="AW490" s="77"/>
    </row>
    <row r="491" spans="3:49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36"/>
        <v>0</v>
      </c>
      <c r="U491" s="16">
        <f t="shared" si="136"/>
        <v>0</v>
      </c>
      <c r="W491" s="16" t="str">
        <f t="shared" si="120"/>
        <v>2–20</v>
      </c>
      <c r="X491" s="16" t="str">
        <f>VLOOKUP(LEFT(Table6914[[#This Row],[Column1]],FIND("–",Table6914[[#This Row],[Column1]])-1),Lookups[],2,0)</f>
        <v>2</v>
      </c>
      <c r="Y491" s="16" t="str">
        <f>RIGHT(Table6914[[#This Row],[Column1]],LEN(Table6914[[#This Row],[Column1]])-FIND("–",Table6914[[#This Row],[Column1]]))</f>
        <v>20</v>
      </c>
      <c r="Z491" s="78">
        <f>VLOOKUP(LEFT(Table6914[[#This Row],[Column1]],FIND("–",Table6914[[#This Row],[Column1]])-1),Lookups[],4,0)</f>
        <v>8.5999999999999993E-2</v>
      </c>
      <c r="AA491" s="16" t="str">
        <f t="shared" si="121"/>
        <v>UN</v>
      </c>
      <c r="AB491" s="16" t="str">
        <f t="shared" si="122"/>
        <v>3A</v>
      </c>
      <c r="AC491" s="16" t="str">
        <f>CONCATENATE(Table6914[[#This Row],[Fraction]],"-",Table6914[[#This Row],[Pitch]]," ",Table6914[[#This Row],[Series]]," ",Table6914[[#This Row],[ClassA]])</f>
        <v>2-20 UN 3A</v>
      </c>
      <c r="AD491" s="16" t="str">
        <f>CONCATENATE(TEXT(Table6914[[#This Row],[Decimal]],".000"),"-",Table6914[[#This Row],[Pitch]]," ",Table6914[[#This Row],[Series]]," ",Table6914[[#This Row],[ClassA]])</f>
        <v>.086-20 UN 3A</v>
      </c>
      <c r="AE491" s="16">
        <f t="shared" si="123"/>
        <v>0</v>
      </c>
      <c r="AF491" s="16">
        <f t="shared" si="124"/>
        <v>2</v>
      </c>
      <c r="AG491" s="16">
        <f t="shared" si="125"/>
        <v>1.9919</v>
      </c>
      <c r="AH491" s="16" t="str">
        <f t="shared" si="126"/>
        <v>—</v>
      </c>
      <c r="AI491" s="16">
        <f t="shared" si="127"/>
        <v>1.9675</v>
      </c>
      <c r="AJ491" s="16">
        <f t="shared" si="128"/>
        <v>1.9638</v>
      </c>
      <c r="AK491" s="16">
        <f t="shared" si="129"/>
        <v>1.9404999999999999</v>
      </c>
      <c r="AL491" s="16" t="str">
        <f t="shared" si="130"/>
        <v>3B</v>
      </c>
      <c r="AM491" s="16">
        <f t="shared" si="131"/>
        <v>1.946</v>
      </c>
      <c r="AN491" s="16">
        <f t="shared" si="132"/>
        <v>1.9537</v>
      </c>
      <c r="AO491" s="16">
        <f t="shared" si="133"/>
        <v>1.9675</v>
      </c>
      <c r="AP491" s="16">
        <f t="shared" si="134"/>
        <v>1.9722999999999999</v>
      </c>
      <c r="AQ491" s="16">
        <f t="shared" si="135"/>
        <v>2</v>
      </c>
      <c r="AV491" s="17"/>
      <c r="AW491" s="77"/>
    </row>
    <row r="492" spans="3:49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36"/>
        <v>21⁄16–16</v>
      </c>
      <c r="U492" s="16" t="str">
        <f t="shared" si="136"/>
        <v>UNS</v>
      </c>
      <c r="W492" s="16" t="str">
        <f t="shared" si="120"/>
        <v>21⁄16–16</v>
      </c>
      <c r="X492" s="16" t="str">
        <f>VLOOKUP(LEFT(Table6914[[#This Row],[Column1]],FIND("–",Table6914[[#This Row],[Column1]])-1),Lookups[],2,0)</f>
        <v>2 1/16</v>
      </c>
      <c r="Y492" s="16" t="str">
        <f>RIGHT(Table6914[[#This Row],[Column1]],LEN(Table6914[[#This Row],[Column1]])-FIND("–",Table6914[[#This Row],[Column1]]))</f>
        <v>16</v>
      </c>
      <c r="Z492" s="78">
        <f>VLOOKUP(LEFT(Table6914[[#This Row],[Column1]],FIND("–",Table6914[[#This Row],[Column1]])-1),Lookups[],4,0)</f>
        <v>2.0625</v>
      </c>
      <c r="AA492" s="16" t="str">
        <f t="shared" si="121"/>
        <v>UNS</v>
      </c>
      <c r="AB492" s="16" t="str">
        <f t="shared" si="122"/>
        <v>2A</v>
      </c>
      <c r="AC492" s="16" t="str">
        <f>CONCATENATE(Table6914[[#This Row],[Fraction]],"-",Table6914[[#This Row],[Pitch]]," ",Table6914[[#This Row],[Series]]," ",Table6914[[#This Row],[ClassA]])</f>
        <v>2 1/16-16 UNS 2A</v>
      </c>
      <c r="AD492" s="16" t="str">
        <f>CONCATENATE(TEXT(Table6914[[#This Row],[Decimal]],".000"),"-",Table6914[[#This Row],[Pitch]]," ",Table6914[[#This Row],[Series]]," ",Table6914[[#This Row],[ClassA]])</f>
        <v>2.063-16 UNS 2A</v>
      </c>
      <c r="AE492" s="16">
        <f t="shared" si="123"/>
        <v>1.6000000000000001E-3</v>
      </c>
      <c r="AF492" s="16">
        <f t="shared" si="124"/>
        <v>2.0609000000000002</v>
      </c>
      <c r="AG492" s="16">
        <f t="shared" si="125"/>
        <v>2.0514999999999999</v>
      </c>
      <c r="AH492" s="16" t="str">
        <f t="shared" si="126"/>
        <v>—</v>
      </c>
      <c r="AI492" s="16">
        <f t="shared" si="127"/>
        <v>2.0203000000000002</v>
      </c>
      <c r="AJ492" s="16">
        <f t="shared" si="128"/>
        <v>2.0148999999999999</v>
      </c>
      <c r="AK492" s="16">
        <f t="shared" si="129"/>
        <v>1.9863999999999999</v>
      </c>
      <c r="AL492" s="16" t="str">
        <f t="shared" si="130"/>
        <v>2B</v>
      </c>
      <c r="AM492" s="16">
        <f t="shared" si="131"/>
        <v>1.9950000000000001</v>
      </c>
      <c r="AN492" s="16">
        <f t="shared" si="132"/>
        <v>2.0089999999999999</v>
      </c>
      <c r="AO492" s="16">
        <f t="shared" si="133"/>
        <v>2.0219</v>
      </c>
      <c r="AP492" s="16">
        <f t="shared" si="134"/>
        <v>2.0289000000000001</v>
      </c>
      <c r="AQ492" s="16">
        <f t="shared" si="135"/>
        <v>2.0625</v>
      </c>
      <c r="AV492" s="17"/>
      <c r="AW492" s="77"/>
    </row>
    <row r="493" spans="3:49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36"/>
        <v>0</v>
      </c>
      <c r="U493" s="16">
        <f t="shared" si="136"/>
        <v>0</v>
      </c>
      <c r="W493" s="16" t="str">
        <f t="shared" si="120"/>
        <v>21⁄16–16</v>
      </c>
      <c r="X493" s="16" t="str">
        <f>VLOOKUP(LEFT(Table6914[[#This Row],[Column1]],FIND("–",Table6914[[#This Row],[Column1]])-1),Lookups[],2,0)</f>
        <v>2 1/16</v>
      </c>
      <c r="Y493" s="16" t="str">
        <f>RIGHT(Table6914[[#This Row],[Column1]],LEN(Table6914[[#This Row],[Column1]])-FIND("–",Table6914[[#This Row],[Column1]]))</f>
        <v>16</v>
      </c>
      <c r="Z493" s="78">
        <f>VLOOKUP(LEFT(Table6914[[#This Row],[Column1]],FIND("–",Table6914[[#This Row],[Column1]])-1),Lookups[],4,0)</f>
        <v>2.0625</v>
      </c>
      <c r="AA493" s="16" t="str">
        <f t="shared" si="121"/>
        <v>UNS</v>
      </c>
      <c r="AB493" s="16" t="str">
        <f t="shared" si="122"/>
        <v>3A</v>
      </c>
      <c r="AC493" s="16" t="str">
        <f>CONCATENATE(Table6914[[#This Row],[Fraction]],"-",Table6914[[#This Row],[Pitch]]," ",Table6914[[#This Row],[Series]]," ",Table6914[[#This Row],[ClassA]])</f>
        <v>2 1/16-16 UNS 3A</v>
      </c>
      <c r="AD493" s="16" t="str">
        <f>CONCATENATE(TEXT(Table6914[[#This Row],[Decimal]],".000"),"-",Table6914[[#This Row],[Pitch]]," ",Table6914[[#This Row],[Series]]," ",Table6914[[#This Row],[ClassA]])</f>
        <v>2.063-16 UNS 3A</v>
      </c>
      <c r="AE493" s="16">
        <f t="shared" si="123"/>
        <v>0</v>
      </c>
      <c r="AF493" s="16">
        <f t="shared" si="124"/>
        <v>2.0625</v>
      </c>
      <c r="AG493" s="16">
        <f t="shared" si="125"/>
        <v>2.0531000000000001</v>
      </c>
      <c r="AH493" s="16" t="str">
        <f t="shared" si="126"/>
        <v>—</v>
      </c>
      <c r="AI493" s="16">
        <f t="shared" si="127"/>
        <v>2.0219</v>
      </c>
      <c r="AJ493" s="16">
        <f t="shared" si="128"/>
        <v>2.0179</v>
      </c>
      <c r="AK493" s="16">
        <f t="shared" si="129"/>
        <v>1.988</v>
      </c>
      <c r="AL493" s="16" t="str">
        <f t="shared" si="130"/>
        <v>3B</v>
      </c>
      <c r="AM493" s="16">
        <f t="shared" si="131"/>
        <v>1.9950000000000001</v>
      </c>
      <c r="AN493" s="16">
        <f t="shared" si="132"/>
        <v>2.0032999999999999</v>
      </c>
      <c r="AO493" s="16">
        <f t="shared" si="133"/>
        <v>2.0219</v>
      </c>
      <c r="AP493" s="16">
        <f t="shared" si="134"/>
        <v>2.0270999999999999</v>
      </c>
      <c r="AQ493" s="16">
        <f t="shared" si="135"/>
        <v>2.0625</v>
      </c>
      <c r="AV493" s="17"/>
      <c r="AW493" s="77"/>
    </row>
    <row r="494" spans="3:49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36"/>
        <v>21⁄8–6</v>
      </c>
      <c r="U494" s="16" t="str">
        <f t="shared" si="136"/>
        <v>UN</v>
      </c>
      <c r="W494" s="16" t="str">
        <f t="shared" si="120"/>
        <v>21⁄8–6</v>
      </c>
      <c r="X494" s="16" t="str">
        <f>VLOOKUP(LEFT(Table6914[[#This Row],[Column1]],FIND("–",Table6914[[#This Row],[Column1]])-1),Lookups[],2,0)</f>
        <v>2 1/8</v>
      </c>
      <c r="Y494" s="16" t="str">
        <f>RIGHT(Table6914[[#This Row],[Column1]],LEN(Table6914[[#This Row],[Column1]])-FIND("–",Table6914[[#This Row],[Column1]]))</f>
        <v>6</v>
      </c>
      <c r="Z494" s="78">
        <f>VLOOKUP(LEFT(Table6914[[#This Row],[Column1]],FIND("–",Table6914[[#This Row],[Column1]])-1),Lookups[],4,0)</f>
        <v>2.125</v>
      </c>
      <c r="AA494" s="16" t="str">
        <f t="shared" si="121"/>
        <v>UN</v>
      </c>
      <c r="AB494" s="16" t="str">
        <f t="shared" si="122"/>
        <v>2A</v>
      </c>
      <c r="AC494" s="16" t="str">
        <f>CONCATENATE(Table6914[[#This Row],[Fraction]],"-",Table6914[[#This Row],[Pitch]]," ",Table6914[[#This Row],[Series]]," ",Table6914[[#This Row],[ClassA]])</f>
        <v>2 1/8-6 UN 2A</v>
      </c>
      <c r="AD494" s="16" t="str">
        <f>CONCATENATE(TEXT(Table6914[[#This Row],[Decimal]],".000"),"-",Table6914[[#This Row],[Pitch]]," ",Table6914[[#This Row],[Series]]," ",Table6914[[#This Row],[ClassA]])</f>
        <v>2.125-6 UN 2A</v>
      </c>
      <c r="AE494" s="16">
        <f t="shared" si="123"/>
        <v>2.5999999999999999E-3</v>
      </c>
      <c r="AF494" s="16">
        <f t="shared" si="124"/>
        <v>2.1223999999999998</v>
      </c>
      <c r="AG494" s="16">
        <f t="shared" si="125"/>
        <v>2.1042000000000001</v>
      </c>
      <c r="AH494" s="16" t="str">
        <f t="shared" si="126"/>
        <v>—</v>
      </c>
      <c r="AI494" s="16">
        <f t="shared" si="127"/>
        <v>2.0141</v>
      </c>
      <c r="AJ494" s="16">
        <f t="shared" si="128"/>
        <v>2.0053999999999998</v>
      </c>
      <c r="AK494" s="16">
        <f t="shared" si="129"/>
        <v>1.9239999999999999</v>
      </c>
      <c r="AL494" s="16" t="str">
        <f t="shared" si="130"/>
        <v>2B</v>
      </c>
      <c r="AM494" s="16">
        <f t="shared" si="131"/>
        <v>1.9450000000000001</v>
      </c>
      <c r="AN494" s="16">
        <f t="shared" si="132"/>
        <v>1.9750000000000001</v>
      </c>
      <c r="AO494" s="16">
        <f t="shared" si="133"/>
        <v>2.0167000000000002</v>
      </c>
      <c r="AP494" s="16">
        <f t="shared" si="134"/>
        <v>2.028</v>
      </c>
      <c r="AQ494" s="16">
        <f t="shared" si="135"/>
        <v>2.125</v>
      </c>
      <c r="AV494" s="17"/>
      <c r="AW494" s="77"/>
    </row>
    <row r="495" spans="3:49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36"/>
        <v>0</v>
      </c>
      <c r="U495" s="16">
        <f t="shared" si="136"/>
        <v>0</v>
      </c>
      <c r="W495" s="16" t="str">
        <f t="shared" si="120"/>
        <v>21⁄8–6</v>
      </c>
      <c r="X495" s="16" t="str">
        <f>VLOOKUP(LEFT(Table6914[[#This Row],[Column1]],FIND("–",Table6914[[#This Row],[Column1]])-1),Lookups[],2,0)</f>
        <v>2 1/8</v>
      </c>
      <c r="Y495" s="16" t="str">
        <f>RIGHT(Table6914[[#This Row],[Column1]],LEN(Table6914[[#This Row],[Column1]])-FIND("–",Table6914[[#This Row],[Column1]]))</f>
        <v>6</v>
      </c>
      <c r="Z495" s="78">
        <f>VLOOKUP(LEFT(Table6914[[#This Row],[Column1]],FIND("–",Table6914[[#This Row],[Column1]])-1),Lookups[],4,0)</f>
        <v>2.125</v>
      </c>
      <c r="AA495" s="16" t="str">
        <f t="shared" si="121"/>
        <v>UN</v>
      </c>
      <c r="AB495" s="16" t="str">
        <f t="shared" si="122"/>
        <v>3A</v>
      </c>
      <c r="AC495" s="16" t="str">
        <f>CONCATENATE(Table6914[[#This Row],[Fraction]],"-",Table6914[[#This Row],[Pitch]]," ",Table6914[[#This Row],[Series]]," ",Table6914[[#This Row],[ClassA]])</f>
        <v>2 1/8-6 UN 3A</v>
      </c>
      <c r="AD495" s="16" t="str">
        <f>CONCATENATE(TEXT(Table6914[[#This Row],[Decimal]],".000"),"-",Table6914[[#This Row],[Pitch]]," ",Table6914[[#This Row],[Series]]," ",Table6914[[#This Row],[ClassA]])</f>
        <v>2.125-6 UN 3A</v>
      </c>
      <c r="AE495" s="16">
        <f t="shared" si="123"/>
        <v>0</v>
      </c>
      <c r="AF495" s="16">
        <f t="shared" si="124"/>
        <v>2.125</v>
      </c>
      <c r="AG495" s="16">
        <f t="shared" si="125"/>
        <v>2.1067999999999998</v>
      </c>
      <c r="AH495" s="16" t="str">
        <f t="shared" si="126"/>
        <v>—</v>
      </c>
      <c r="AI495" s="16">
        <f t="shared" si="127"/>
        <v>2.0167000000000002</v>
      </c>
      <c r="AJ495" s="16">
        <f t="shared" si="128"/>
        <v>2.0102000000000002</v>
      </c>
      <c r="AK495" s="16">
        <f t="shared" si="129"/>
        <v>1.9266000000000001</v>
      </c>
      <c r="AL495" s="16" t="str">
        <f t="shared" si="130"/>
        <v>3B</v>
      </c>
      <c r="AM495" s="16">
        <f t="shared" si="131"/>
        <v>1.9450000000000001</v>
      </c>
      <c r="AN495" s="16">
        <f t="shared" si="132"/>
        <v>1.9645999999999999</v>
      </c>
      <c r="AO495" s="16">
        <f t="shared" si="133"/>
        <v>2.0167000000000002</v>
      </c>
      <c r="AP495" s="16">
        <f t="shared" si="134"/>
        <v>2.0251000000000001</v>
      </c>
      <c r="AQ495" s="16">
        <f t="shared" si="135"/>
        <v>2.125</v>
      </c>
      <c r="AV495" s="17"/>
      <c r="AW495" s="77"/>
    </row>
    <row r="496" spans="3:49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36"/>
        <v>21⁄8–8</v>
      </c>
      <c r="U496" s="16" t="str">
        <f t="shared" si="136"/>
        <v>UN</v>
      </c>
      <c r="W496" s="16" t="str">
        <f t="shared" si="120"/>
        <v>21⁄8–8</v>
      </c>
      <c r="X496" s="16" t="str">
        <f>VLOOKUP(LEFT(Table6914[[#This Row],[Column1]],FIND("–",Table6914[[#This Row],[Column1]])-1),Lookups[],2,0)</f>
        <v>2 1/8</v>
      </c>
      <c r="Y496" s="16" t="str">
        <f>RIGHT(Table6914[[#This Row],[Column1]],LEN(Table6914[[#This Row],[Column1]])-FIND("–",Table6914[[#This Row],[Column1]]))</f>
        <v>8</v>
      </c>
      <c r="Z496" s="78">
        <f>VLOOKUP(LEFT(Table6914[[#This Row],[Column1]],FIND("–",Table6914[[#This Row],[Column1]])-1),Lookups[],4,0)</f>
        <v>2.125</v>
      </c>
      <c r="AA496" s="16" t="str">
        <f t="shared" si="121"/>
        <v>UN</v>
      </c>
      <c r="AB496" s="16" t="str">
        <f t="shared" si="122"/>
        <v>2A</v>
      </c>
      <c r="AC496" s="16" t="str">
        <f>CONCATENATE(Table6914[[#This Row],[Fraction]],"-",Table6914[[#This Row],[Pitch]]," ",Table6914[[#This Row],[Series]]," ",Table6914[[#This Row],[ClassA]])</f>
        <v>2 1/8-8 UN 2A</v>
      </c>
      <c r="AD496" s="16" t="str">
        <f>CONCATENATE(TEXT(Table6914[[#This Row],[Decimal]],".000"),"-",Table6914[[#This Row],[Pitch]]," ",Table6914[[#This Row],[Series]]," ",Table6914[[#This Row],[ClassA]])</f>
        <v>2.125-8 UN 2A</v>
      </c>
      <c r="AE496" s="16">
        <f t="shared" si="123"/>
        <v>2.3999999999999998E-3</v>
      </c>
      <c r="AF496" s="16">
        <f t="shared" si="124"/>
        <v>2.1225999999999998</v>
      </c>
      <c r="AG496" s="16">
        <f t="shared" si="125"/>
        <v>2.1076000000000001</v>
      </c>
      <c r="AH496" s="16">
        <f t="shared" si="126"/>
        <v>2.1000999999999999</v>
      </c>
      <c r="AI496" s="16">
        <f t="shared" si="127"/>
        <v>2.0413999999999999</v>
      </c>
      <c r="AJ496" s="16">
        <f t="shared" si="128"/>
        <v>2.0335000000000001</v>
      </c>
      <c r="AK496" s="16">
        <f t="shared" si="129"/>
        <v>1.9738</v>
      </c>
      <c r="AL496" s="16" t="str">
        <f t="shared" si="130"/>
        <v>2B</v>
      </c>
      <c r="AM496" s="16">
        <f t="shared" si="131"/>
        <v>1.99</v>
      </c>
      <c r="AN496" s="16">
        <f t="shared" si="132"/>
        <v>2.0150000000000001</v>
      </c>
      <c r="AO496" s="16">
        <f t="shared" si="133"/>
        <v>2.0438000000000001</v>
      </c>
      <c r="AP496" s="16">
        <f t="shared" si="134"/>
        <v>2.0539999999999998</v>
      </c>
      <c r="AQ496" s="16">
        <f t="shared" si="135"/>
        <v>2.125</v>
      </c>
      <c r="AV496" s="17"/>
      <c r="AW496" s="77"/>
    </row>
    <row r="497" spans="3:49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36"/>
        <v>0</v>
      </c>
      <c r="U497" s="16">
        <f t="shared" si="136"/>
        <v>0</v>
      </c>
      <c r="W497" s="16" t="str">
        <f t="shared" si="120"/>
        <v>21⁄8–8</v>
      </c>
      <c r="X497" s="16" t="str">
        <f>VLOOKUP(LEFT(Table6914[[#This Row],[Column1]],FIND("–",Table6914[[#This Row],[Column1]])-1),Lookups[],2,0)</f>
        <v>2 1/8</v>
      </c>
      <c r="Y497" s="16" t="str">
        <f>RIGHT(Table6914[[#This Row],[Column1]],LEN(Table6914[[#This Row],[Column1]])-FIND("–",Table6914[[#This Row],[Column1]]))</f>
        <v>8</v>
      </c>
      <c r="Z497" s="78">
        <f>VLOOKUP(LEFT(Table6914[[#This Row],[Column1]],FIND("–",Table6914[[#This Row],[Column1]])-1),Lookups[],4,0)</f>
        <v>2.125</v>
      </c>
      <c r="AA497" s="16" t="str">
        <f t="shared" si="121"/>
        <v>UN</v>
      </c>
      <c r="AB497" s="16" t="str">
        <f t="shared" si="122"/>
        <v>3A</v>
      </c>
      <c r="AC497" s="16" t="str">
        <f>CONCATENATE(Table6914[[#This Row],[Fraction]],"-",Table6914[[#This Row],[Pitch]]," ",Table6914[[#This Row],[Series]]," ",Table6914[[#This Row],[ClassA]])</f>
        <v>2 1/8-8 UN 3A</v>
      </c>
      <c r="AD497" s="16" t="str">
        <f>CONCATENATE(TEXT(Table6914[[#This Row],[Decimal]],".000"),"-",Table6914[[#This Row],[Pitch]]," ",Table6914[[#This Row],[Series]]," ",Table6914[[#This Row],[ClassA]])</f>
        <v>2.125-8 UN 3A</v>
      </c>
      <c r="AE497" s="16">
        <f t="shared" si="123"/>
        <v>0</v>
      </c>
      <c r="AF497" s="16">
        <f t="shared" si="124"/>
        <v>2.125</v>
      </c>
      <c r="AG497" s="16">
        <f t="shared" si="125"/>
        <v>2.11</v>
      </c>
      <c r="AH497" s="16" t="str">
        <f t="shared" si="126"/>
        <v>—</v>
      </c>
      <c r="AI497" s="16">
        <f t="shared" si="127"/>
        <v>2.0438000000000001</v>
      </c>
      <c r="AJ497" s="16">
        <f t="shared" si="128"/>
        <v>2.0379</v>
      </c>
      <c r="AK497" s="16">
        <f t="shared" si="129"/>
        <v>1.9762</v>
      </c>
      <c r="AL497" s="16" t="str">
        <f t="shared" si="130"/>
        <v>3B</v>
      </c>
      <c r="AM497" s="16">
        <f t="shared" si="131"/>
        <v>1.99</v>
      </c>
      <c r="AN497" s="16">
        <f t="shared" si="132"/>
        <v>2.0047000000000001</v>
      </c>
      <c r="AO497" s="16">
        <f t="shared" si="133"/>
        <v>2.0438000000000001</v>
      </c>
      <c r="AP497" s="16">
        <f t="shared" si="134"/>
        <v>2.0514999999999999</v>
      </c>
      <c r="AQ497" s="16">
        <f t="shared" si="135"/>
        <v>2.125</v>
      </c>
      <c r="AV497" s="17"/>
      <c r="AW497" s="77"/>
    </row>
    <row r="498" spans="3:49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36"/>
        <v>21⁄8–12</v>
      </c>
      <c r="U498" s="16" t="str">
        <f t="shared" si="136"/>
        <v>UN</v>
      </c>
      <c r="W498" s="16" t="str">
        <f t="shared" si="120"/>
        <v>21⁄8–12</v>
      </c>
      <c r="X498" s="16" t="str">
        <f>VLOOKUP(LEFT(Table6914[[#This Row],[Column1]],FIND("–",Table6914[[#This Row],[Column1]])-1),Lookups[],2,0)</f>
        <v>2 1/8</v>
      </c>
      <c r="Y498" s="16" t="str">
        <f>RIGHT(Table6914[[#This Row],[Column1]],LEN(Table6914[[#This Row],[Column1]])-FIND("–",Table6914[[#This Row],[Column1]]))</f>
        <v>12</v>
      </c>
      <c r="Z498" s="78">
        <f>VLOOKUP(LEFT(Table6914[[#This Row],[Column1]],FIND("–",Table6914[[#This Row],[Column1]])-1),Lookups[],4,0)</f>
        <v>2.125</v>
      </c>
      <c r="AA498" s="16" t="str">
        <f t="shared" si="121"/>
        <v>UN</v>
      </c>
      <c r="AB498" s="16" t="str">
        <f t="shared" si="122"/>
        <v>2A</v>
      </c>
      <c r="AC498" s="16" t="str">
        <f>CONCATENATE(Table6914[[#This Row],[Fraction]],"-",Table6914[[#This Row],[Pitch]]," ",Table6914[[#This Row],[Series]]," ",Table6914[[#This Row],[ClassA]])</f>
        <v>2 1/8-12 UN 2A</v>
      </c>
      <c r="AD498" s="16" t="str">
        <f>CONCATENATE(TEXT(Table6914[[#This Row],[Decimal]],".000"),"-",Table6914[[#This Row],[Pitch]]," ",Table6914[[#This Row],[Series]]," ",Table6914[[#This Row],[ClassA]])</f>
        <v>2.125-12 UN 2A</v>
      </c>
      <c r="AE498" s="16">
        <f t="shared" si="123"/>
        <v>1.8E-3</v>
      </c>
      <c r="AF498" s="16">
        <f t="shared" si="124"/>
        <v>2.1232000000000002</v>
      </c>
      <c r="AG498" s="16">
        <f t="shared" si="125"/>
        <v>2.1118000000000001</v>
      </c>
      <c r="AH498" s="16" t="str">
        <f t="shared" si="126"/>
        <v>—</v>
      </c>
      <c r="AI498" s="16">
        <f t="shared" si="127"/>
        <v>2.0691000000000002</v>
      </c>
      <c r="AJ498" s="16">
        <f t="shared" si="128"/>
        <v>2.0630000000000002</v>
      </c>
      <c r="AK498" s="16">
        <f t="shared" si="129"/>
        <v>2.024</v>
      </c>
      <c r="AL498" s="16" t="str">
        <f t="shared" si="130"/>
        <v>2B</v>
      </c>
      <c r="AM498" s="16">
        <f t="shared" si="131"/>
        <v>2.0350000000000001</v>
      </c>
      <c r="AN498" s="16">
        <f t="shared" si="132"/>
        <v>2.0529999999999999</v>
      </c>
      <c r="AO498" s="16">
        <f t="shared" si="133"/>
        <v>2.0709</v>
      </c>
      <c r="AP498" s="16">
        <f t="shared" si="134"/>
        <v>2.0788000000000002</v>
      </c>
      <c r="AQ498" s="16">
        <f t="shared" si="135"/>
        <v>2.125</v>
      </c>
      <c r="AV498" s="17"/>
      <c r="AW498" s="77"/>
    </row>
    <row r="499" spans="3:49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36"/>
        <v>0</v>
      </c>
      <c r="U499" s="16">
        <f t="shared" si="136"/>
        <v>0</v>
      </c>
      <c r="W499" s="16" t="str">
        <f t="shared" si="120"/>
        <v>21⁄8–12</v>
      </c>
      <c r="X499" s="16" t="str">
        <f>VLOOKUP(LEFT(Table6914[[#This Row],[Column1]],FIND("–",Table6914[[#This Row],[Column1]])-1),Lookups[],2,0)</f>
        <v>2 1/8</v>
      </c>
      <c r="Y499" s="16" t="str">
        <f>RIGHT(Table6914[[#This Row],[Column1]],LEN(Table6914[[#This Row],[Column1]])-FIND("–",Table6914[[#This Row],[Column1]]))</f>
        <v>12</v>
      </c>
      <c r="Z499" s="78">
        <f>VLOOKUP(LEFT(Table6914[[#This Row],[Column1]],FIND("–",Table6914[[#This Row],[Column1]])-1),Lookups[],4,0)</f>
        <v>2.125</v>
      </c>
      <c r="AA499" s="16" t="str">
        <f t="shared" si="121"/>
        <v>UN</v>
      </c>
      <c r="AB499" s="16" t="str">
        <f t="shared" si="122"/>
        <v>3A</v>
      </c>
      <c r="AC499" s="16" t="str">
        <f>CONCATENATE(Table6914[[#This Row],[Fraction]],"-",Table6914[[#This Row],[Pitch]]," ",Table6914[[#This Row],[Series]]," ",Table6914[[#This Row],[ClassA]])</f>
        <v>2 1/8-12 UN 3A</v>
      </c>
      <c r="AD499" s="16" t="str">
        <f>CONCATENATE(TEXT(Table6914[[#This Row],[Decimal]],".000"),"-",Table6914[[#This Row],[Pitch]]," ",Table6914[[#This Row],[Series]]," ",Table6914[[#This Row],[ClassA]])</f>
        <v>2.125-12 UN 3A</v>
      </c>
      <c r="AE499" s="16">
        <f t="shared" si="123"/>
        <v>0</v>
      </c>
      <c r="AF499" s="16">
        <f t="shared" si="124"/>
        <v>2.125</v>
      </c>
      <c r="AG499" s="16">
        <f t="shared" si="125"/>
        <v>2.1135999999999999</v>
      </c>
      <c r="AH499" s="16" t="str">
        <f t="shared" si="126"/>
        <v>—</v>
      </c>
      <c r="AI499" s="16">
        <f t="shared" si="127"/>
        <v>2.0709</v>
      </c>
      <c r="AJ499" s="16">
        <f t="shared" si="128"/>
        <v>2.0663999999999998</v>
      </c>
      <c r="AK499" s="16">
        <f t="shared" si="129"/>
        <v>2.0257999999999998</v>
      </c>
      <c r="AL499" s="16" t="str">
        <f t="shared" si="130"/>
        <v>3B</v>
      </c>
      <c r="AM499" s="16">
        <f t="shared" si="131"/>
        <v>2.0350000000000001</v>
      </c>
      <c r="AN499" s="16">
        <f t="shared" si="132"/>
        <v>2.0448</v>
      </c>
      <c r="AO499" s="16">
        <f t="shared" si="133"/>
        <v>2.0709</v>
      </c>
      <c r="AP499" s="16">
        <f t="shared" si="134"/>
        <v>2.0768</v>
      </c>
      <c r="AQ499" s="16">
        <f t="shared" si="135"/>
        <v>2.125</v>
      </c>
      <c r="AV499" s="17"/>
      <c r="AW499" s="77"/>
    </row>
    <row r="500" spans="3:49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36"/>
        <v>21⁄8–16</v>
      </c>
      <c r="U500" s="16" t="str">
        <f t="shared" si="136"/>
        <v>UN</v>
      </c>
      <c r="W500" s="16" t="str">
        <f t="shared" si="120"/>
        <v>21⁄8–16</v>
      </c>
      <c r="X500" s="16" t="str">
        <f>VLOOKUP(LEFT(Table6914[[#This Row],[Column1]],FIND("–",Table6914[[#This Row],[Column1]])-1),Lookups[],2,0)</f>
        <v>2 1/8</v>
      </c>
      <c r="Y500" s="16" t="str">
        <f>RIGHT(Table6914[[#This Row],[Column1]],LEN(Table6914[[#This Row],[Column1]])-FIND("–",Table6914[[#This Row],[Column1]]))</f>
        <v>16</v>
      </c>
      <c r="Z500" s="78">
        <f>VLOOKUP(LEFT(Table6914[[#This Row],[Column1]],FIND("–",Table6914[[#This Row],[Column1]])-1),Lookups[],4,0)</f>
        <v>2.125</v>
      </c>
      <c r="AA500" s="16" t="str">
        <f t="shared" si="121"/>
        <v>UN</v>
      </c>
      <c r="AB500" s="16" t="str">
        <f t="shared" si="122"/>
        <v>2A</v>
      </c>
      <c r="AC500" s="16" t="str">
        <f>CONCATENATE(Table6914[[#This Row],[Fraction]],"-",Table6914[[#This Row],[Pitch]]," ",Table6914[[#This Row],[Series]]," ",Table6914[[#This Row],[ClassA]])</f>
        <v>2 1/8-16 UN 2A</v>
      </c>
      <c r="AD500" s="16" t="str">
        <f>CONCATENATE(TEXT(Table6914[[#This Row],[Decimal]],".000"),"-",Table6914[[#This Row],[Pitch]]," ",Table6914[[#This Row],[Series]]," ",Table6914[[#This Row],[ClassA]])</f>
        <v>2.125-16 UN 2A</v>
      </c>
      <c r="AE500" s="16">
        <f t="shared" si="123"/>
        <v>1.6000000000000001E-3</v>
      </c>
      <c r="AF500" s="16">
        <f t="shared" si="124"/>
        <v>2.1234000000000002</v>
      </c>
      <c r="AG500" s="16">
        <f t="shared" si="125"/>
        <v>2.1139999999999999</v>
      </c>
      <c r="AH500" s="16" t="str">
        <f t="shared" si="126"/>
        <v>—</v>
      </c>
      <c r="AI500" s="16">
        <f t="shared" si="127"/>
        <v>2.0828000000000002</v>
      </c>
      <c r="AJ500" s="16">
        <f t="shared" si="128"/>
        <v>2.0773999999999999</v>
      </c>
      <c r="AK500" s="16">
        <f t="shared" si="129"/>
        <v>2.0489000000000002</v>
      </c>
      <c r="AL500" s="16" t="str">
        <f t="shared" si="130"/>
        <v>2B</v>
      </c>
      <c r="AM500" s="16">
        <f t="shared" si="131"/>
        <v>2.0569999999999999</v>
      </c>
      <c r="AN500" s="16">
        <f t="shared" si="132"/>
        <v>2.0710000000000002</v>
      </c>
      <c r="AO500" s="16">
        <f t="shared" si="133"/>
        <v>2.0844</v>
      </c>
      <c r="AP500" s="16">
        <f t="shared" si="134"/>
        <v>2.0914000000000001</v>
      </c>
      <c r="AQ500" s="16">
        <f t="shared" si="135"/>
        <v>2.125</v>
      </c>
      <c r="AV500" s="17"/>
      <c r="AW500" s="77"/>
    </row>
    <row r="501" spans="3:49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36"/>
        <v>0</v>
      </c>
      <c r="U501" s="16">
        <f t="shared" si="136"/>
        <v>0</v>
      </c>
      <c r="W501" s="16" t="str">
        <f t="shared" si="120"/>
        <v>21⁄8–16</v>
      </c>
      <c r="X501" s="16" t="str">
        <f>VLOOKUP(LEFT(Table6914[[#This Row],[Column1]],FIND("–",Table6914[[#This Row],[Column1]])-1),Lookups[],2,0)</f>
        <v>2 1/8</v>
      </c>
      <c r="Y501" s="16" t="str">
        <f>RIGHT(Table6914[[#This Row],[Column1]],LEN(Table6914[[#This Row],[Column1]])-FIND("–",Table6914[[#This Row],[Column1]]))</f>
        <v>16</v>
      </c>
      <c r="Z501" s="78">
        <f>VLOOKUP(LEFT(Table6914[[#This Row],[Column1]],FIND("–",Table6914[[#This Row],[Column1]])-1),Lookups[],4,0)</f>
        <v>2.125</v>
      </c>
      <c r="AA501" s="16" t="str">
        <f t="shared" si="121"/>
        <v>UN</v>
      </c>
      <c r="AB501" s="16" t="str">
        <f t="shared" si="122"/>
        <v>3A</v>
      </c>
      <c r="AC501" s="16" t="str">
        <f>CONCATENATE(Table6914[[#This Row],[Fraction]],"-",Table6914[[#This Row],[Pitch]]," ",Table6914[[#This Row],[Series]]," ",Table6914[[#This Row],[ClassA]])</f>
        <v>2 1/8-16 UN 3A</v>
      </c>
      <c r="AD501" s="16" t="str">
        <f>CONCATENATE(TEXT(Table6914[[#This Row],[Decimal]],".000"),"-",Table6914[[#This Row],[Pitch]]," ",Table6914[[#This Row],[Series]]," ",Table6914[[#This Row],[ClassA]])</f>
        <v>2.125-16 UN 3A</v>
      </c>
      <c r="AE501" s="16">
        <f t="shared" si="123"/>
        <v>0</v>
      </c>
      <c r="AF501" s="16">
        <f t="shared" si="124"/>
        <v>2.125</v>
      </c>
      <c r="AG501" s="16">
        <f t="shared" si="125"/>
        <v>2.1156000000000001</v>
      </c>
      <c r="AH501" s="16" t="str">
        <f t="shared" si="126"/>
        <v>—</v>
      </c>
      <c r="AI501" s="16">
        <f t="shared" si="127"/>
        <v>2.0844</v>
      </c>
      <c r="AJ501" s="16">
        <f t="shared" si="128"/>
        <v>2.0802999999999998</v>
      </c>
      <c r="AK501" s="16">
        <f t="shared" si="129"/>
        <v>2.0505</v>
      </c>
      <c r="AL501" s="16" t="str">
        <f t="shared" si="130"/>
        <v>3B</v>
      </c>
      <c r="AM501" s="16">
        <f t="shared" si="131"/>
        <v>2.0569999999999999</v>
      </c>
      <c r="AN501" s="16">
        <f t="shared" si="132"/>
        <v>2.0657999999999999</v>
      </c>
      <c r="AO501" s="16">
        <f t="shared" si="133"/>
        <v>2.0844</v>
      </c>
      <c r="AP501" s="16">
        <f t="shared" si="134"/>
        <v>2.0895999999999999</v>
      </c>
      <c r="AQ501" s="16">
        <f t="shared" si="135"/>
        <v>2.125</v>
      </c>
      <c r="AV501" s="17"/>
      <c r="AW501" s="77"/>
    </row>
    <row r="502" spans="3:49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36"/>
        <v>21⁄8–20</v>
      </c>
      <c r="U502" s="16" t="str">
        <f t="shared" si="136"/>
        <v>UN</v>
      </c>
      <c r="W502" s="16" t="str">
        <f t="shared" si="120"/>
        <v>21⁄8–20</v>
      </c>
      <c r="X502" s="16" t="str">
        <f>VLOOKUP(LEFT(Table6914[[#This Row],[Column1]],FIND("–",Table6914[[#This Row],[Column1]])-1),Lookups[],2,0)</f>
        <v>2 1/8</v>
      </c>
      <c r="Y502" s="16" t="str">
        <f>RIGHT(Table6914[[#This Row],[Column1]],LEN(Table6914[[#This Row],[Column1]])-FIND("–",Table6914[[#This Row],[Column1]]))</f>
        <v>20</v>
      </c>
      <c r="Z502" s="78">
        <f>VLOOKUP(LEFT(Table6914[[#This Row],[Column1]],FIND("–",Table6914[[#This Row],[Column1]])-1),Lookups[],4,0)</f>
        <v>2.125</v>
      </c>
      <c r="AA502" s="16" t="str">
        <f t="shared" si="121"/>
        <v>UN</v>
      </c>
      <c r="AB502" s="16" t="str">
        <f t="shared" si="122"/>
        <v>2A</v>
      </c>
      <c r="AC502" s="16" t="str">
        <f>CONCATENATE(Table6914[[#This Row],[Fraction]],"-",Table6914[[#This Row],[Pitch]]," ",Table6914[[#This Row],[Series]]," ",Table6914[[#This Row],[ClassA]])</f>
        <v>2 1/8-20 UN 2A</v>
      </c>
      <c r="AD502" s="16" t="str">
        <f>CONCATENATE(TEXT(Table6914[[#This Row],[Decimal]],".000"),"-",Table6914[[#This Row],[Pitch]]," ",Table6914[[#This Row],[Series]]," ",Table6914[[#This Row],[ClassA]])</f>
        <v>2.125-20 UN 2A</v>
      </c>
      <c r="AE502" s="16">
        <f t="shared" si="123"/>
        <v>1.5E-3</v>
      </c>
      <c r="AF502" s="16">
        <f t="shared" si="124"/>
        <v>2.1234999999999999</v>
      </c>
      <c r="AG502" s="16">
        <f t="shared" si="125"/>
        <v>2.1154000000000002</v>
      </c>
      <c r="AH502" s="16" t="str">
        <f t="shared" si="126"/>
        <v>—</v>
      </c>
      <c r="AI502" s="16">
        <f t="shared" si="127"/>
        <v>2.0910000000000002</v>
      </c>
      <c r="AJ502" s="16">
        <f t="shared" si="128"/>
        <v>2.0861000000000001</v>
      </c>
      <c r="AK502" s="16">
        <f t="shared" si="129"/>
        <v>2.0640000000000001</v>
      </c>
      <c r="AL502" s="16" t="str">
        <f t="shared" si="130"/>
        <v>2B</v>
      </c>
      <c r="AM502" s="16">
        <f t="shared" si="131"/>
        <v>2.0710000000000002</v>
      </c>
      <c r="AN502" s="16">
        <f t="shared" si="132"/>
        <v>2.0819999999999999</v>
      </c>
      <c r="AO502" s="16">
        <f t="shared" si="133"/>
        <v>2.0924999999999998</v>
      </c>
      <c r="AP502" s="16">
        <f t="shared" si="134"/>
        <v>2.0989</v>
      </c>
      <c r="AQ502" s="16">
        <f t="shared" si="135"/>
        <v>2.125</v>
      </c>
      <c r="AV502" s="17"/>
      <c r="AW502" s="77"/>
    </row>
    <row r="503" spans="3:49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36"/>
        <v>0</v>
      </c>
      <c r="U503" s="16">
        <f t="shared" si="136"/>
        <v>0</v>
      </c>
      <c r="W503" s="16" t="str">
        <f t="shared" si="120"/>
        <v>21⁄8–20</v>
      </c>
      <c r="X503" s="16" t="str">
        <f>VLOOKUP(LEFT(Table6914[[#This Row],[Column1]],FIND("–",Table6914[[#This Row],[Column1]])-1),Lookups[],2,0)</f>
        <v>2 1/8</v>
      </c>
      <c r="Y503" s="16" t="str">
        <f>RIGHT(Table6914[[#This Row],[Column1]],LEN(Table6914[[#This Row],[Column1]])-FIND("–",Table6914[[#This Row],[Column1]]))</f>
        <v>20</v>
      </c>
      <c r="Z503" s="78">
        <f>VLOOKUP(LEFT(Table6914[[#This Row],[Column1]],FIND("–",Table6914[[#This Row],[Column1]])-1),Lookups[],4,0)</f>
        <v>2.125</v>
      </c>
      <c r="AA503" s="16" t="str">
        <f t="shared" si="121"/>
        <v>UN</v>
      </c>
      <c r="AB503" s="16" t="str">
        <f t="shared" si="122"/>
        <v>3A</v>
      </c>
      <c r="AC503" s="16" t="str">
        <f>CONCATENATE(Table6914[[#This Row],[Fraction]],"-",Table6914[[#This Row],[Pitch]]," ",Table6914[[#This Row],[Series]]," ",Table6914[[#This Row],[ClassA]])</f>
        <v>2 1/8-20 UN 3A</v>
      </c>
      <c r="AD503" s="16" t="str">
        <f>CONCATENATE(TEXT(Table6914[[#This Row],[Decimal]],".000"),"-",Table6914[[#This Row],[Pitch]]," ",Table6914[[#This Row],[Series]]," ",Table6914[[#This Row],[ClassA]])</f>
        <v>2.125-20 UN 3A</v>
      </c>
      <c r="AE503" s="16">
        <f t="shared" si="123"/>
        <v>0</v>
      </c>
      <c r="AF503" s="16">
        <f t="shared" si="124"/>
        <v>2.125</v>
      </c>
      <c r="AG503" s="16">
        <f t="shared" si="125"/>
        <v>2.1168999999999998</v>
      </c>
      <c r="AH503" s="16" t="str">
        <f t="shared" si="126"/>
        <v>—</v>
      </c>
      <c r="AI503" s="16">
        <f t="shared" si="127"/>
        <v>2.0924999999999998</v>
      </c>
      <c r="AJ503" s="16">
        <f t="shared" si="128"/>
        <v>2.0888</v>
      </c>
      <c r="AK503" s="16">
        <f t="shared" si="129"/>
        <v>2.0655000000000001</v>
      </c>
      <c r="AL503" s="16" t="str">
        <f t="shared" si="130"/>
        <v>3B</v>
      </c>
      <c r="AM503" s="16">
        <f t="shared" si="131"/>
        <v>2.0710000000000002</v>
      </c>
      <c r="AN503" s="16">
        <f t="shared" si="132"/>
        <v>2.0787</v>
      </c>
      <c r="AO503" s="16">
        <f t="shared" si="133"/>
        <v>2.0924999999999998</v>
      </c>
      <c r="AP503" s="16">
        <f t="shared" si="134"/>
        <v>2.0973000000000002</v>
      </c>
      <c r="AQ503" s="16">
        <f t="shared" si="135"/>
        <v>2.125</v>
      </c>
      <c r="AV503" s="17"/>
      <c r="AW503" s="77"/>
    </row>
    <row r="504" spans="3:49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36"/>
        <v>23⁄16–16</v>
      </c>
      <c r="U504" s="16" t="str">
        <f t="shared" si="136"/>
        <v>UNS</v>
      </c>
      <c r="W504" s="16" t="str">
        <f t="shared" si="120"/>
        <v>23⁄16–16</v>
      </c>
      <c r="X504" s="16" t="str">
        <f>VLOOKUP(LEFT(Table6914[[#This Row],[Column1]],FIND("–",Table6914[[#This Row],[Column1]])-1),Lookups[],2,0)</f>
        <v>2 3/16</v>
      </c>
      <c r="Y504" s="16" t="str">
        <f>RIGHT(Table6914[[#This Row],[Column1]],LEN(Table6914[[#This Row],[Column1]])-FIND("–",Table6914[[#This Row],[Column1]]))</f>
        <v>16</v>
      </c>
      <c r="Z504" s="78">
        <f>VLOOKUP(LEFT(Table6914[[#This Row],[Column1]],FIND("–",Table6914[[#This Row],[Column1]])-1),Lookups[],4,0)</f>
        <v>2.1875</v>
      </c>
      <c r="AA504" s="16" t="str">
        <f t="shared" si="121"/>
        <v>UNS</v>
      </c>
      <c r="AB504" s="16" t="str">
        <f t="shared" si="122"/>
        <v>2A</v>
      </c>
      <c r="AC504" s="16" t="str">
        <f>CONCATENATE(Table6914[[#This Row],[Fraction]],"-",Table6914[[#This Row],[Pitch]]," ",Table6914[[#This Row],[Series]]," ",Table6914[[#This Row],[ClassA]])</f>
        <v>2 3/16-16 UNS 2A</v>
      </c>
      <c r="AD504" s="16" t="str">
        <f>CONCATENATE(TEXT(Table6914[[#This Row],[Decimal]],".000"),"-",Table6914[[#This Row],[Pitch]]," ",Table6914[[#This Row],[Series]]," ",Table6914[[#This Row],[ClassA]])</f>
        <v>2.188-16 UNS 2A</v>
      </c>
      <c r="AE504" s="16">
        <f t="shared" si="123"/>
        <v>1.6000000000000001E-3</v>
      </c>
      <c r="AF504" s="16">
        <f t="shared" si="124"/>
        <v>2.1859000000000002</v>
      </c>
      <c r="AG504" s="16">
        <f t="shared" si="125"/>
        <v>2.1764999999999999</v>
      </c>
      <c r="AH504" s="16" t="str">
        <f t="shared" si="126"/>
        <v>—</v>
      </c>
      <c r="AI504" s="16">
        <f t="shared" si="127"/>
        <v>2.1453000000000002</v>
      </c>
      <c r="AJ504" s="16">
        <f t="shared" si="128"/>
        <v>2.1398999999999999</v>
      </c>
      <c r="AK504" s="16">
        <f t="shared" si="129"/>
        <v>2.1114000000000002</v>
      </c>
      <c r="AL504" s="16" t="str">
        <f t="shared" si="130"/>
        <v>2B</v>
      </c>
      <c r="AM504" s="16">
        <f t="shared" si="131"/>
        <v>2.12</v>
      </c>
      <c r="AN504" s="16">
        <f t="shared" si="132"/>
        <v>2.1339999999999999</v>
      </c>
      <c r="AO504" s="16">
        <f t="shared" si="133"/>
        <v>2.1469</v>
      </c>
      <c r="AP504" s="16">
        <f t="shared" si="134"/>
        <v>2.1539000000000001</v>
      </c>
      <c r="AQ504" s="16">
        <f t="shared" si="135"/>
        <v>2.1875</v>
      </c>
      <c r="AV504" s="17"/>
      <c r="AW504" s="77"/>
    </row>
    <row r="505" spans="3:49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36"/>
        <v>0</v>
      </c>
      <c r="U505" s="16">
        <f t="shared" si="136"/>
        <v>0</v>
      </c>
      <c r="W505" s="16" t="str">
        <f t="shared" si="120"/>
        <v>23⁄16–16</v>
      </c>
      <c r="X505" s="16" t="str">
        <f>VLOOKUP(LEFT(Table6914[[#This Row],[Column1]],FIND("–",Table6914[[#This Row],[Column1]])-1),Lookups[],2,0)</f>
        <v>2 3/16</v>
      </c>
      <c r="Y505" s="16" t="str">
        <f>RIGHT(Table6914[[#This Row],[Column1]],LEN(Table6914[[#This Row],[Column1]])-FIND("–",Table6914[[#This Row],[Column1]]))</f>
        <v>16</v>
      </c>
      <c r="Z505" s="78">
        <f>VLOOKUP(LEFT(Table6914[[#This Row],[Column1]],FIND("–",Table6914[[#This Row],[Column1]])-1),Lookups[],4,0)</f>
        <v>2.1875</v>
      </c>
      <c r="AA505" s="16" t="str">
        <f t="shared" si="121"/>
        <v>UNS</v>
      </c>
      <c r="AB505" s="16" t="str">
        <f t="shared" si="122"/>
        <v>3A</v>
      </c>
      <c r="AC505" s="16" t="str">
        <f>CONCATENATE(Table6914[[#This Row],[Fraction]],"-",Table6914[[#This Row],[Pitch]]," ",Table6914[[#This Row],[Series]]," ",Table6914[[#This Row],[ClassA]])</f>
        <v>2 3/16-16 UNS 3A</v>
      </c>
      <c r="AD505" s="16" t="str">
        <f>CONCATENATE(TEXT(Table6914[[#This Row],[Decimal]],".000"),"-",Table6914[[#This Row],[Pitch]]," ",Table6914[[#This Row],[Series]]," ",Table6914[[#This Row],[ClassA]])</f>
        <v>2.188-16 UNS 3A</v>
      </c>
      <c r="AE505" s="16">
        <f t="shared" si="123"/>
        <v>0</v>
      </c>
      <c r="AF505" s="16">
        <f t="shared" si="124"/>
        <v>2.1875</v>
      </c>
      <c r="AG505" s="16">
        <f t="shared" si="125"/>
        <v>2.1781000000000001</v>
      </c>
      <c r="AH505" s="16" t="str">
        <f t="shared" si="126"/>
        <v>—</v>
      </c>
      <c r="AI505" s="16">
        <f t="shared" si="127"/>
        <v>2.1469</v>
      </c>
      <c r="AJ505" s="16">
        <f t="shared" si="128"/>
        <v>2.1427999999999998</v>
      </c>
      <c r="AK505" s="16">
        <f t="shared" si="129"/>
        <v>2.113</v>
      </c>
      <c r="AL505" s="16" t="str">
        <f t="shared" si="130"/>
        <v>3B</v>
      </c>
      <c r="AM505" s="16">
        <f t="shared" si="131"/>
        <v>2.12</v>
      </c>
      <c r="AN505" s="16">
        <f t="shared" si="132"/>
        <v>2.1282999999999999</v>
      </c>
      <c r="AO505" s="16">
        <f t="shared" si="133"/>
        <v>2.1469</v>
      </c>
      <c r="AP505" s="16">
        <f t="shared" si="134"/>
        <v>2.1520999999999999</v>
      </c>
      <c r="AQ505" s="16">
        <f t="shared" si="135"/>
        <v>2.1875</v>
      </c>
      <c r="AV505" s="17"/>
      <c r="AW505" s="77"/>
    </row>
    <row r="506" spans="3:49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36"/>
        <v>21⁄4–41⁄2</v>
      </c>
      <c r="U506" s="16" t="str">
        <f t="shared" si="136"/>
        <v>UNC</v>
      </c>
      <c r="W506" s="16" t="str">
        <f t="shared" si="120"/>
        <v>21⁄4–41⁄2</v>
      </c>
      <c r="X506" s="16" t="str">
        <f>VLOOKUP(LEFT(Table6914[[#This Row],[Column1]],FIND("–",Table6914[[#This Row],[Column1]])-1),Lookups[],2,0)</f>
        <v>2 1/4</v>
      </c>
      <c r="Y506" s="85" t="str">
        <f>RIGHT(Table6914[[#This Row],[Column1]],LEN(Table6914[[#This Row],[Column1]])-FIND("–",Table6914[[#This Row],[Column1]]))</f>
        <v>41⁄2</v>
      </c>
      <c r="Z506" s="78">
        <f>VLOOKUP(LEFT(Table6914[[#This Row],[Column1]],FIND("–",Table6914[[#This Row],[Column1]])-1),Lookups[],4,0)</f>
        <v>2.25</v>
      </c>
      <c r="AA506" s="16" t="str">
        <f t="shared" si="121"/>
        <v>UNC</v>
      </c>
      <c r="AB506" s="16" t="str">
        <f t="shared" si="122"/>
        <v>1A</v>
      </c>
      <c r="AC506" s="16" t="str">
        <f>CONCATENATE(Table6914[[#This Row],[Fraction]],"-",Table6914[[#This Row],[Pitch]]," ",Table6914[[#This Row],[Series]]," ",Table6914[[#This Row],[ClassA]])</f>
        <v>2 1/4-41⁄2 UNC 1A</v>
      </c>
      <c r="AD506" s="16" t="str">
        <f>CONCATENATE(TEXT(Table6914[[#This Row],[Decimal]],".000"),"-",Table6914[[#This Row],[Pitch]]," ",Table6914[[#This Row],[Series]]," ",Table6914[[#This Row],[ClassA]])</f>
        <v>2.250-41⁄2 UNC 1A</v>
      </c>
      <c r="AE506" s="16">
        <f t="shared" si="123"/>
        <v>2.8999999999999998E-3</v>
      </c>
      <c r="AF506" s="16">
        <f t="shared" si="124"/>
        <v>2.2471000000000001</v>
      </c>
      <c r="AG506" s="16">
        <f t="shared" si="125"/>
        <v>2.2141000000000002</v>
      </c>
      <c r="AH506" s="16" t="str">
        <f t="shared" si="126"/>
        <v>—</v>
      </c>
      <c r="AI506" s="16">
        <f t="shared" si="127"/>
        <v>2.1027999999999998</v>
      </c>
      <c r="AJ506" s="16">
        <f t="shared" si="128"/>
        <v>2.0882000000000001</v>
      </c>
      <c r="AK506" s="16">
        <f t="shared" si="129"/>
        <v>1.9823999999999999</v>
      </c>
      <c r="AL506" s="16" t="str">
        <f t="shared" si="130"/>
        <v>1B</v>
      </c>
      <c r="AM506" s="16">
        <f t="shared" si="131"/>
        <v>2.0089999999999999</v>
      </c>
      <c r="AN506" s="16">
        <f t="shared" si="132"/>
        <v>2.0449999999999999</v>
      </c>
      <c r="AO506" s="16">
        <f t="shared" si="133"/>
        <v>2.1057000000000001</v>
      </c>
      <c r="AP506" s="16">
        <f t="shared" si="134"/>
        <v>2.1246999999999998</v>
      </c>
      <c r="AQ506" s="16">
        <f t="shared" si="135"/>
        <v>2.25</v>
      </c>
      <c r="AV506" s="17"/>
      <c r="AW506" s="77"/>
    </row>
    <row r="507" spans="3:49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36"/>
        <v>0</v>
      </c>
      <c r="U507" s="16">
        <f t="shared" si="136"/>
        <v>0</v>
      </c>
      <c r="W507" s="16" t="str">
        <f t="shared" si="120"/>
        <v>21⁄4–41⁄2</v>
      </c>
      <c r="X507" s="16" t="str">
        <f>VLOOKUP(LEFT(Table6914[[#This Row],[Column1]],FIND("–",Table6914[[#This Row],[Column1]])-1),Lookups[],2,0)</f>
        <v>2 1/4</v>
      </c>
      <c r="Y507" s="85" t="str">
        <f>RIGHT(Table6914[[#This Row],[Column1]],LEN(Table6914[[#This Row],[Column1]])-FIND("–",Table6914[[#This Row],[Column1]]))</f>
        <v>41⁄2</v>
      </c>
      <c r="Z507" s="78">
        <f>VLOOKUP(LEFT(Table6914[[#This Row],[Column1]],FIND("–",Table6914[[#This Row],[Column1]])-1),Lookups[],4,0)</f>
        <v>2.25</v>
      </c>
      <c r="AA507" s="16" t="str">
        <f t="shared" si="121"/>
        <v>UNC</v>
      </c>
      <c r="AB507" s="16" t="str">
        <f t="shared" si="122"/>
        <v>2A</v>
      </c>
      <c r="AC507" s="16" t="str">
        <f>CONCATENATE(Table6914[[#This Row],[Fraction]],"-",Table6914[[#This Row],[Pitch]]," ",Table6914[[#This Row],[Series]]," ",Table6914[[#This Row],[ClassA]])</f>
        <v>2 1/4-41⁄2 UNC 2A</v>
      </c>
      <c r="AD507" s="16" t="str">
        <f>CONCATENATE(TEXT(Table6914[[#This Row],[Decimal]],".000"),"-",Table6914[[#This Row],[Pitch]]," ",Table6914[[#This Row],[Series]]," ",Table6914[[#This Row],[ClassA]])</f>
        <v>2.250-41⁄2 UNC 2A</v>
      </c>
      <c r="AE507" s="16">
        <f t="shared" si="123"/>
        <v>2.8999999999999998E-3</v>
      </c>
      <c r="AF507" s="16">
        <f t="shared" si="124"/>
        <v>2.2471000000000001</v>
      </c>
      <c r="AG507" s="16">
        <f t="shared" si="125"/>
        <v>2.2250999999999999</v>
      </c>
      <c r="AH507" s="16">
        <f t="shared" si="126"/>
        <v>2.2141000000000002</v>
      </c>
      <c r="AI507" s="16">
        <f t="shared" si="127"/>
        <v>2.1027999999999998</v>
      </c>
      <c r="AJ507" s="16">
        <f t="shared" si="128"/>
        <v>2.0931000000000002</v>
      </c>
      <c r="AK507" s="16">
        <f t="shared" si="129"/>
        <v>1.9823999999999999</v>
      </c>
      <c r="AL507" s="16" t="str">
        <f t="shared" si="130"/>
        <v>2B</v>
      </c>
      <c r="AM507" s="16">
        <f t="shared" si="131"/>
        <v>2.0089999999999999</v>
      </c>
      <c r="AN507" s="16">
        <f t="shared" si="132"/>
        <v>2.0449999999999999</v>
      </c>
      <c r="AO507" s="16">
        <f t="shared" si="133"/>
        <v>2.1057000000000001</v>
      </c>
      <c r="AP507" s="16">
        <f t="shared" si="134"/>
        <v>2.1183000000000001</v>
      </c>
      <c r="AQ507" s="16">
        <f t="shared" si="135"/>
        <v>2.25</v>
      </c>
      <c r="AV507" s="17"/>
      <c r="AW507" s="77"/>
    </row>
    <row r="508" spans="3:49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36"/>
        <v>0</v>
      </c>
      <c r="U508" s="16">
        <f t="shared" si="136"/>
        <v>0</v>
      </c>
      <c r="W508" s="16" t="str">
        <f t="shared" si="120"/>
        <v>21⁄4–41⁄2</v>
      </c>
      <c r="X508" s="16" t="str">
        <f>VLOOKUP(LEFT(Table6914[[#This Row],[Column1]],FIND("–",Table6914[[#This Row],[Column1]])-1),Lookups[],2,0)</f>
        <v>2 1/4</v>
      </c>
      <c r="Y508" s="85" t="str">
        <f>RIGHT(Table6914[[#This Row],[Column1]],LEN(Table6914[[#This Row],[Column1]])-FIND("–",Table6914[[#This Row],[Column1]]))</f>
        <v>41⁄2</v>
      </c>
      <c r="Z508" s="78">
        <f>VLOOKUP(LEFT(Table6914[[#This Row],[Column1]],FIND("–",Table6914[[#This Row],[Column1]])-1),Lookups[],4,0)</f>
        <v>2.25</v>
      </c>
      <c r="AA508" s="16" t="str">
        <f t="shared" si="121"/>
        <v>UNC</v>
      </c>
      <c r="AB508" s="16" t="str">
        <f t="shared" si="122"/>
        <v>3A</v>
      </c>
      <c r="AC508" s="16" t="str">
        <f>CONCATENATE(Table6914[[#This Row],[Fraction]],"-",Table6914[[#This Row],[Pitch]]," ",Table6914[[#This Row],[Series]]," ",Table6914[[#This Row],[ClassA]])</f>
        <v>2 1/4-41⁄2 UNC 3A</v>
      </c>
      <c r="AD508" s="16" t="str">
        <f>CONCATENATE(TEXT(Table6914[[#This Row],[Decimal]],".000"),"-",Table6914[[#This Row],[Pitch]]," ",Table6914[[#This Row],[Series]]," ",Table6914[[#This Row],[ClassA]])</f>
        <v>2.250-41⁄2 UNC 3A</v>
      </c>
      <c r="AE508" s="16">
        <f t="shared" si="123"/>
        <v>0</v>
      </c>
      <c r="AF508" s="16">
        <f t="shared" si="124"/>
        <v>2.25</v>
      </c>
      <c r="AG508" s="16">
        <f t="shared" si="125"/>
        <v>2.2280000000000002</v>
      </c>
      <c r="AH508" s="16" t="str">
        <f t="shared" si="126"/>
        <v>—</v>
      </c>
      <c r="AI508" s="16">
        <f t="shared" si="127"/>
        <v>2.1057000000000001</v>
      </c>
      <c r="AJ508" s="16">
        <f t="shared" si="128"/>
        <v>2.0983999999999998</v>
      </c>
      <c r="AK508" s="16">
        <f t="shared" si="129"/>
        <v>1.9853000000000001</v>
      </c>
      <c r="AL508" s="16" t="str">
        <f t="shared" si="130"/>
        <v>3B</v>
      </c>
      <c r="AM508" s="16">
        <f t="shared" si="131"/>
        <v>2.0089999999999999</v>
      </c>
      <c r="AN508" s="16">
        <f t="shared" si="132"/>
        <v>2.0360999999999998</v>
      </c>
      <c r="AO508" s="16">
        <f t="shared" si="133"/>
        <v>2.1057000000000001</v>
      </c>
      <c r="AP508" s="16">
        <f t="shared" si="134"/>
        <v>2.1152000000000002</v>
      </c>
      <c r="AQ508" s="16">
        <f t="shared" si="135"/>
        <v>2.25</v>
      </c>
      <c r="AV508" s="17"/>
      <c r="AW508" s="77"/>
    </row>
    <row r="509" spans="3:49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36"/>
        <v>21⁄4–6</v>
      </c>
      <c r="U509" s="16" t="str">
        <f t="shared" si="136"/>
        <v>UN</v>
      </c>
      <c r="W509" s="16" t="str">
        <f t="shared" si="120"/>
        <v>21⁄4–6</v>
      </c>
      <c r="X509" s="16" t="str">
        <f>VLOOKUP(LEFT(Table6914[[#This Row],[Column1]],FIND("–",Table6914[[#This Row],[Column1]])-1),Lookups[],2,0)</f>
        <v>2 1/4</v>
      </c>
      <c r="Y509" s="16" t="str">
        <f>RIGHT(Table6914[[#This Row],[Column1]],LEN(Table6914[[#This Row],[Column1]])-FIND("–",Table6914[[#This Row],[Column1]]))</f>
        <v>6</v>
      </c>
      <c r="Z509" s="78">
        <f>VLOOKUP(LEFT(Table6914[[#This Row],[Column1]],FIND("–",Table6914[[#This Row],[Column1]])-1),Lookups[],4,0)</f>
        <v>2.25</v>
      </c>
      <c r="AA509" s="16" t="str">
        <f t="shared" si="121"/>
        <v>UN</v>
      </c>
      <c r="AB509" s="16" t="str">
        <f t="shared" si="122"/>
        <v>2A</v>
      </c>
      <c r="AC509" s="16" t="str">
        <f>CONCATENATE(Table6914[[#This Row],[Fraction]],"-",Table6914[[#This Row],[Pitch]]," ",Table6914[[#This Row],[Series]]," ",Table6914[[#This Row],[ClassA]])</f>
        <v>2 1/4-6 UN 2A</v>
      </c>
      <c r="AD509" s="16" t="str">
        <f>CONCATENATE(TEXT(Table6914[[#This Row],[Decimal]],".000"),"-",Table6914[[#This Row],[Pitch]]," ",Table6914[[#This Row],[Series]]," ",Table6914[[#This Row],[ClassA]])</f>
        <v>2.250-6 UN 2A</v>
      </c>
      <c r="AE509" s="16">
        <f t="shared" si="123"/>
        <v>2.5999999999999999E-3</v>
      </c>
      <c r="AF509" s="16">
        <f t="shared" si="124"/>
        <v>2.2473999999999998</v>
      </c>
      <c r="AG509" s="16">
        <f t="shared" si="125"/>
        <v>2.2292000000000001</v>
      </c>
      <c r="AH509" s="16" t="str">
        <f t="shared" si="126"/>
        <v>—</v>
      </c>
      <c r="AI509" s="16">
        <f t="shared" si="127"/>
        <v>2.1391</v>
      </c>
      <c r="AJ509" s="16">
        <f t="shared" si="128"/>
        <v>2.1303000000000001</v>
      </c>
      <c r="AK509" s="16">
        <f t="shared" si="129"/>
        <v>2.0489999999999999</v>
      </c>
      <c r="AL509" s="16" t="str">
        <f t="shared" si="130"/>
        <v>2B</v>
      </c>
      <c r="AM509" s="16">
        <f t="shared" si="131"/>
        <v>2.0699999999999998</v>
      </c>
      <c r="AN509" s="16">
        <f t="shared" si="132"/>
        <v>2.1</v>
      </c>
      <c r="AO509" s="16">
        <f t="shared" si="133"/>
        <v>2.1417000000000002</v>
      </c>
      <c r="AP509" s="16">
        <f t="shared" si="134"/>
        <v>2.1530999999999998</v>
      </c>
      <c r="AQ509" s="16">
        <f t="shared" si="135"/>
        <v>2.25</v>
      </c>
      <c r="AV509" s="17"/>
      <c r="AW509" s="77"/>
    </row>
    <row r="510" spans="3:49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36"/>
        <v>0</v>
      </c>
      <c r="U510" s="16">
        <f t="shared" si="136"/>
        <v>0</v>
      </c>
      <c r="W510" s="16" t="str">
        <f t="shared" si="120"/>
        <v>21⁄4–6</v>
      </c>
      <c r="X510" s="16" t="str">
        <f>VLOOKUP(LEFT(Table6914[[#This Row],[Column1]],FIND("–",Table6914[[#This Row],[Column1]])-1),Lookups[],2,0)</f>
        <v>2 1/4</v>
      </c>
      <c r="Y510" s="16" t="str">
        <f>RIGHT(Table6914[[#This Row],[Column1]],LEN(Table6914[[#This Row],[Column1]])-FIND("–",Table6914[[#This Row],[Column1]]))</f>
        <v>6</v>
      </c>
      <c r="Z510" s="78">
        <f>VLOOKUP(LEFT(Table6914[[#This Row],[Column1]],FIND("–",Table6914[[#This Row],[Column1]])-1),Lookups[],4,0)</f>
        <v>2.25</v>
      </c>
      <c r="AA510" s="16" t="str">
        <f t="shared" si="121"/>
        <v>UN</v>
      </c>
      <c r="AB510" s="16" t="str">
        <f t="shared" si="122"/>
        <v>3A</v>
      </c>
      <c r="AC510" s="16" t="str">
        <f>CONCATENATE(Table6914[[#This Row],[Fraction]],"-",Table6914[[#This Row],[Pitch]]," ",Table6914[[#This Row],[Series]]," ",Table6914[[#This Row],[ClassA]])</f>
        <v>2 1/4-6 UN 3A</v>
      </c>
      <c r="AD510" s="16" t="str">
        <f>CONCATENATE(TEXT(Table6914[[#This Row],[Decimal]],".000"),"-",Table6914[[#This Row],[Pitch]]," ",Table6914[[#This Row],[Series]]," ",Table6914[[#This Row],[ClassA]])</f>
        <v>2.250-6 UN 3A</v>
      </c>
      <c r="AE510" s="16">
        <f t="shared" si="123"/>
        <v>0</v>
      </c>
      <c r="AF510" s="16">
        <f t="shared" si="124"/>
        <v>2.25</v>
      </c>
      <c r="AG510" s="16">
        <f t="shared" si="125"/>
        <v>2.2317999999999998</v>
      </c>
      <c r="AH510" s="16" t="str">
        <f t="shared" si="126"/>
        <v>—</v>
      </c>
      <c r="AI510" s="16">
        <f t="shared" si="127"/>
        <v>2.1417000000000002</v>
      </c>
      <c r="AJ510" s="16">
        <f t="shared" si="128"/>
        <v>2.1351</v>
      </c>
      <c r="AK510" s="16">
        <f t="shared" si="129"/>
        <v>2.0516000000000001</v>
      </c>
      <c r="AL510" s="16" t="str">
        <f t="shared" si="130"/>
        <v>3B</v>
      </c>
      <c r="AM510" s="16">
        <f t="shared" si="131"/>
        <v>2.0699999999999998</v>
      </c>
      <c r="AN510" s="16">
        <f t="shared" si="132"/>
        <v>2.0895999999999999</v>
      </c>
      <c r="AO510" s="16">
        <f t="shared" si="133"/>
        <v>2.1417000000000002</v>
      </c>
      <c r="AP510" s="16">
        <f t="shared" si="134"/>
        <v>2.1501999999999999</v>
      </c>
      <c r="AQ510" s="16">
        <f t="shared" si="135"/>
        <v>2.25</v>
      </c>
      <c r="AV510" s="17"/>
      <c r="AW510" s="77"/>
    </row>
    <row r="511" spans="3:49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36"/>
        <v>21⁄4–8</v>
      </c>
      <c r="U511" s="16" t="str">
        <f t="shared" si="136"/>
        <v>UN</v>
      </c>
      <c r="W511" s="16" t="str">
        <f t="shared" si="120"/>
        <v>21⁄4–8</v>
      </c>
      <c r="X511" s="16" t="str">
        <f>VLOOKUP(LEFT(Table6914[[#This Row],[Column1]],FIND("–",Table6914[[#This Row],[Column1]])-1),Lookups[],2,0)</f>
        <v>2 1/4</v>
      </c>
      <c r="Y511" s="16" t="str">
        <f>RIGHT(Table6914[[#This Row],[Column1]],LEN(Table6914[[#This Row],[Column1]])-FIND("–",Table6914[[#This Row],[Column1]]))</f>
        <v>8</v>
      </c>
      <c r="Z511" s="78">
        <f>VLOOKUP(LEFT(Table6914[[#This Row],[Column1]],FIND("–",Table6914[[#This Row],[Column1]])-1),Lookups[],4,0)</f>
        <v>2.25</v>
      </c>
      <c r="AA511" s="16" t="str">
        <f t="shared" si="121"/>
        <v>UN</v>
      </c>
      <c r="AB511" s="16" t="str">
        <f t="shared" si="122"/>
        <v>2A</v>
      </c>
      <c r="AC511" s="16" t="str">
        <f>CONCATENATE(Table6914[[#This Row],[Fraction]],"-",Table6914[[#This Row],[Pitch]]," ",Table6914[[#This Row],[Series]]," ",Table6914[[#This Row],[ClassA]])</f>
        <v>2 1/4-8 UN 2A</v>
      </c>
      <c r="AD511" s="16" t="str">
        <f>CONCATENATE(TEXT(Table6914[[#This Row],[Decimal]],".000"),"-",Table6914[[#This Row],[Pitch]]," ",Table6914[[#This Row],[Series]]," ",Table6914[[#This Row],[ClassA]])</f>
        <v>2.250-8 UN 2A</v>
      </c>
      <c r="AE511" s="16">
        <f t="shared" si="123"/>
        <v>2.3999999999999998E-3</v>
      </c>
      <c r="AF511" s="16">
        <f t="shared" si="124"/>
        <v>2.2475999999999998</v>
      </c>
      <c r="AG511" s="16">
        <f t="shared" si="125"/>
        <v>2.2326000000000001</v>
      </c>
      <c r="AH511" s="16">
        <f t="shared" si="126"/>
        <v>2.2250999999999999</v>
      </c>
      <c r="AI511" s="16">
        <f t="shared" si="127"/>
        <v>2.1663999999999999</v>
      </c>
      <c r="AJ511" s="16">
        <f t="shared" si="128"/>
        <v>2.1583999999999999</v>
      </c>
      <c r="AK511" s="16">
        <f t="shared" si="129"/>
        <v>2.0988000000000002</v>
      </c>
      <c r="AL511" s="16" t="str">
        <f t="shared" si="130"/>
        <v>2B</v>
      </c>
      <c r="AM511" s="16">
        <f t="shared" si="131"/>
        <v>2.1150000000000002</v>
      </c>
      <c r="AN511" s="16">
        <f t="shared" si="132"/>
        <v>2.14</v>
      </c>
      <c r="AO511" s="16">
        <f t="shared" si="133"/>
        <v>2.1688000000000001</v>
      </c>
      <c r="AP511" s="16">
        <f t="shared" si="134"/>
        <v>2.1791999999999998</v>
      </c>
      <c r="AQ511" s="16">
        <f t="shared" si="135"/>
        <v>2.25</v>
      </c>
      <c r="AV511" s="17"/>
      <c r="AW511" s="77"/>
    </row>
    <row r="512" spans="3:49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36"/>
        <v>0</v>
      </c>
      <c r="U512" s="16">
        <f t="shared" si="136"/>
        <v>0</v>
      </c>
      <c r="W512" s="16" t="str">
        <f t="shared" si="120"/>
        <v>21⁄4–8</v>
      </c>
      <c r="X512" s="16" t="str">
        <f>VLOOKUP(LEFT(Table6914[[#This Row],[Column1]],FIND("–",Table6914[[#This Row],[Column1]])-1),Lookups[],2,0)</f>
        <v>2 1/4</v>
      </c>
      <c r="Y512" s="16" t="str">
        <f>RIGHT(Table6914[[#This Row],[Column1]],LEN(Table6914[[#This Row],[Column1]])-FIND("–",Table6914[[#This Row],[Column1]]))</f>
        <v>8</v>
      </c>
      <c r="Z512" s="78">
        <f>VLOOKUP(LEFT(Table6914[[#This Row],[Column1]],FIND("–",Table6914[[#This Row],[Column1]])-1),Lookups[],4,0)</f>
        <v>2.25</v>
      </c>
      <c r="AA512" s="16" t="str">
        <f t="shared" si="121"/>
        <v>UN</v>
      </c>
      <c r="AB512" s="16" t="str">
        <f t="shared" si="122"/>
        <v>3A</v>
      </c>
      <c r="AC512" s="16" t="str">
        <f>CONCATENATE(Table6914[[#This Row],[Fraction]],"-",Table6914[[#This Row],[Pitch]]," ",Table6914[[#This Row],[Series]]," ",Table6914[[#This Row],[ClassA]])</f>
        <v>2 1/4-8 UN 3A</v>
      </c>
      <c r="AD512" s="16" t="str">
        <f>CONCATENATE(TEXT(Table6914[[#This Row],[Decimal]],".000"),"-",Table6914[[#This Row],[Pitch]]," ",Table6914[[#This Row],[Series]]," ",Table6914[[#This Row],[ClassA]])</f>
        <v>2.250-8 UN 3A</v>
      </c>
      <c r="AE512" s="16">
        <f t="shared" si="123"/>
        <v>0</v>
      </c>
      <c r="AF512" s="16">
        <f t="shared" si="124"/>
        <v>2.25</v>
      </c>
      <c r="AG512" s="16">
        <f t="shared" si="125"/>
        <v>2.2349999999999999</v>
      </c>
      <c r="AH512" s="16" t="str">
        <f t="shared" si="126"/>
        <v>—</v>
      </c>
      <c r="AI512" s="16">
        <f t="shared" si="127"/>
        <v>2.1688000000000001</v>
      </c>
      <c r="AJ512" s="16">
        <f t="shared" si="128"/>
        <v>2.1627999999999998</v>
      </c>
      <c r="AK512" s="16">
        <f t="shared" si="129"/>
        <v>2.1012</v>
      </c>
      <c r="AL512" s="16" t="str">
        <f t="shared" si="130"/>
        <v>3B</v>
      </c>
      <c r="AM512" s="16">
        <f t="shared" si="131"/>
        <v>2.1150000000000002</v>
      </c>
      <c r="AN512" s="16">
        <f t="shared" si="132"/>
        <v>2.1297000000000001</v>
      </c>
      <c r="AO512" s="16">
        <f t="shared" si="133"/>
        <v>2.1688000000000001</v>
      </c>
      <c r="AP512" s="16">
        <f t="shared" si="134"/>
        <v>2.1766000000000001</v>
      </c>
      <c r="AQ512" s="16">
        <f t="shared" si="135"/>
        <v>2.25</v>
      </c>
      <c r="AV512" s="17"/>
      <c r="AW512" s="77"/>
    </row>
    <row r="513" spans="3:49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36"/>
        <v>21⁄4–10</v>
      </c>
      <c r="U513" s="16" t="str">
        <f t="shared" si="136"/>
        <v>UNS</v>
      </c>
      <c r="W513" s="16" t="str">
        <f t="shared" si="120"/>
        <v>21⁄4–10</v>
      </c>
      <c r="X513" s="16" t="str">
        <f>VLOOKUP(LEFT(Table6914[[#This Row],[Column1]],FIND("–",Table6914[[#This Row],[Column1]])-1),Lookups[],2,0)</f>
        <v>2 1/4</v>
      </c>
      <c r="Y513" s="16" t="str">
        <f>RIGHT(Table6914[[#This Row],[Column1]],LEN(Table6914[[#This Row],[Column1]])-FIND("–",Table6914[[#This Row],[Column1]]))</f>
        <v>10</v>
      </c>
      <c r="Z513" s="78">
        <f>VLOOKUP(LEFT(Table6914[[#This Row],[Column1]],FIND("–",Table6914[[#This Row],[Column1]])-1),Lookups[],4,0)</f>
        <v>2.25</v>
      </c>
      <c r="AA513" s="16" t="str">
        <f t="shared" si="121"/>
        <v>UNS</v>
      </c>
      <c r="AB513" s="16" t="str">
        <f t="shared" si="122"/>
        <v>2A</v>
      </c>
      <c r="AC513" s="16" t="str">
        <f>CONCATENATE(Table6914[[#This Row],[Fraction]],"-",Table6914[[#This Row],[Pitch]]," ",Table6914[[#This Row],[Series]]," ",Table6914[[#This Row],[ClassA]])</f>
        <v>2 1/4-10 UNS 2A</v>
      </c>
      <c r="AD513" s="16" t="str">
        <f>CONCATENATE(TEXT(Table6914[[#This Row],[Decimal]],".000"),"-",Table6914[[#This Row],[Pitch]]," ",Table6914[[#This Row],[Series]]," ",Table6914[[#This Row],[ClassA]])</f>
        <v>2.250-10 UNS 2A</v>
      </c>
      <c r="AE513" s="16">
        <f t="shared" si="123"/>
        <v>2E-3</v>
      </c>
      <c r="AF513" s="16">
        <f t="shared" si="124"/>
        <v>2.2480000000000002</v>
      </c>
      <c r="AG513" s="16">
        <f t="shared" si="125"/>
        <v>2.2351000000000001</v>
      </c>
      <c r="AH513" s="16" t="str">
        <f t="shared" si="126"/>
        <v>—</v>
      </c>
      <c r="AI513" s="16">
        <f t="shared" si="127"/>
        <v>2.1829999999999998</v>
      </c>
      <c r="AJ513" s="16">
        <f t="shared" si="128"/>
        <v>2.1764999999999999</v>
      </c>
      <c r="AK513" s="16">
        <f t="shared" si="129"/>
        <v>2.129</v>
      </c>
      <c r="AL513" s="16" t="str">
        <f t="shared" si="130"/>
        <v>2B</v>
      </c>
      <c r="AM513" s="16">
        <f t="shared" si="131"/>
        <v>2.1419999999999999</v>
      </c>
      <c r="AN513" s="16">
        <f t="shared" si="132"/>
        <v>2.1629999999999998</v>
      </c>
      <c r="AO513" s="16">
        <f t="shared" si="133"/>
        <v>2.1850000000000001</v>
      </c>
      <c r="AP513" s="16">
        <f t="shared" si="134"/>
        <v>2.1934999999999998</v>
      </c>
      <c r="AQ513" s="16">
        <f t="shared" si="135"/>
        <v>2.25</v>
      </c>
      <c r="AV513" s="17"/>
      <c r="AW513" s="77"/>
    </row>
    <row r="514" spans="3:49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36"/>
        <v>21⁄4–12</v>
      </c>
      <c r="U514" s="16" t="str">
        <f t="shared" si="136"/>
        <v>UN</v>
      </c>
      <c r="W514" s="16" t="str">
        <f t="shared" si="120"/>
        <v>21⁄4–12</v>
      </c>
      <c r="X514" s="16" t="str">
        <f>VLOOKUP(LEFT(Table6914[[#This Row],[Column1]],FIND("–",Table6914[[#This Row],[Column1]])-1),Lookups[],2,0)</f>
        <v>2 1/4</v>
      </c>
      <c r="Y514" s="16" t="str">
        <f>RIGHT(Table6914[[#This Row],[Column1]],LEN(Table6914[[#This Row],[Column1]])-FIND("–",Table6914[[#This Row],[Column1]]))</f>
        <v>12</v>
      </c>
      <c r="Z514" s="78">
        <f>VLOOKUP(LEFT(Table6914[[#This Row],[Column1]],FIND("–",Table6914[[#This Row],[Column1]])-1),Lookups[],4,0)</f>
        <v>2.25</v>
      </c>
      <c r="AA514" s="16" t="str">
        <f t="shared" si="121"/>
        <v>UN</v>
      </c>
      <c r="AB514" s="16" t="str">
        <f t="shared" si="122"/>
        <v>2A</v>
      </c>
      <c r="AC514" s="16" t="str">
        <f>CONCATENATE(Table6914[[#This Row],[Fraction]],"-",Table6914[[#This Row],[Pitch]]," ",Table6914[[#This Row],[Series]]," ",Table6914[[#This Row],[ClassA]])</f>
        <v>2 1/4-12 UN 2A</v>
      </c>
      <c r="AD514" s="16" t="str">
        <f>CONCATENATE(TEXT(Table6914[[#This Row],[Decimal]],".000"),"-",Table6914[[#This Row],[Pitch]]," ",Table6914[[#This Row],[Series]]," ",Table6914[[#This Row],[ClassA]])</f>
        <v>2.250-12 UN 2A</v>
      </c>
      <c r="AE514" s="16">
        <f t="shared" si="123"/>
        <v>1.8E-3</v>
      </c>
      <c r="AF514" s="16">
        <f t="shared" si="124"/>
        <v>2.2482000000000002</v>
      </c>
      <c r="AG514" s="16">
        <f t="shared" si="125"/>
        <v>2.2368000000000001</v>
      </c>
      <c r="AH514" s="16" t="str">
        <f t="shared" si="126"/>
        <v>—</v>
      </c>
      <c r="AI514" s="16">
        <f t="shared" si="127"/>
        <v>2.1941000000000002</v>
      </c>
      <c r="AJ514" s="16">
        <f t="shared" si="128"/>
        <v>2.1880000000000002</v>
      </c>
      <c r="AK514" s="16">
        <f t="shared" si="129"/>
        <v>2.149</v>
      </c>
      <c r="AL514" s="16" t="str">
        <f t="shared" si="130"/>
        <v>2B</v>
      </c>
      <c r="AM514" s="16">
        <f t="shared" si="131"/>
        <v>2.16</v>
      </c>
      <c r="AN514" s="16">
        <f t="shared" si="132"/>
        <v>2.1779999999999999</v>
      </c>
      <c r="AO514" s="16">
        <f t="shared" si="133"/>
        <v>2.1959</v>
      </c>
      <c r="AP514" s="16">
        <f t="shared" si="134"/>
        <v>2.2038000000000002</v>
      </c>
      <c r="AQ514" s="16">
        <f t="shared" si="135"/>
        <v>2.25</v>
      </c>
      <c r="AV514" s="17"/>
      <c r="AW514" s="77"/>
    </row>
    <row r="515" spans="3:49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36"/>
        <v>0</v>
      </c>
      <c r="U515" s="16">
        <f t="shared" si="136"/>
        <v>0</v>
      </c>
      <c r="W515" s="16" t="str">
        <f t="shared" si="120"/>
        <v>21⁄4–12</v>
      </c>
      <c r="X515" s="16" t="str">
        <f>VLOOKUP(LEFT(Table6914[[#This Row],[Column1]],FIND("–",Table6914[[#This Row],[Column1]])-1),Lookups[],2,0)</f>
        <v>2 1/4</v>
      </c>
      <c r="Y515" s="16" t="str">
        <f>RIGHT(Table6914[[#This Row],[Column1]],LEN(Table6914[[#This Row],[Column1]])-FIND("–",Table6914[[#This Row],[Column1]]))</f>
        <v>12</v>
      </c>
      <c r="Z515" s="78">
        <f>VLOOKUP(LEFT(Table6914[[#This Row],[Column1]],FIND("–",Table6914[[#This Row],[Column1]])-1),Lookups[],4,0)</f>
        <v>2.25</v>
      </c>
      <c r="AA515" s="16" t="str">
        <f t="shared" si="121"/>
        <v>UN</v>
      </c>
      <c r="AB515" s="16" t="str">
        <f t="shared" si="122"/>
        <v>3A</v>
      </c>
      <c r="AC515" s="16" t="str">
        <f>CONCATENATE(Table6914[[#This Row],[Fraction]],"-",Table6914[[#This Row],[Pitch]]," ",Table6914[[#This Row],[Series]]," ",Table6914[[#This Row],[ClassA]])</f>
        <v>2 1/4-12 UN 3A</v>
      </c>
      <c r="AD515" s="16" t="str">
        <f>CONCATENATE(TEXT(Table6914[[#This Row],[Decimal]],".000"),"-",Table6914[[#This Row],[Pitch]]," ",Table6914[[#This Row],[Series]]," ",Table6914[[#This Row],[ClassA]])</f>
        <v>2.250-12 UN 3A</v>
      </c>
      <c r="AE515" s="16">
        <f t="shared" si="123"/>
        <v>0</v>
      </c>
      <c r="AF515" s="16">
        <f t="shared" si="124"/>
        <v>2.25</v>
      </c>
      <c r="AG515" s="16">
        <f t="shared" si="125"/>
        <v>2.2385999999999999</v>
      </c>
      <c r="AH515" s="16" t="str">
        <f t="shared" si="126"/>
        <v>—</v>
      </c>
      <c r="AI515" s="16">
        <f t="shared" si="127"/>
        <v>2.1959</v>
      </c>
      <c r="AJ515" s="16">
        <f t="shared" si="128"/>
        <v>2.1913999999999998</v>
      </c>
      <c r="AK515" s="16">
        <f t="shared" si="129"/>
        <v>2.1507999999999998</v>
      </c>
      <c r="AL515" s="16" t="str">
        <f t="shared" si="130"/>
        <v>3B</v>
      </c>
      <c r="AM515" s="16">
        <f t="shared" si="131"/>
        <v>2.16</v>
      </c>
      <c r="AN515" s="16">
        <f t="shared" si="132"/>
        <v>2.1698</v>
      </c>
      <c r="AO515" s="16">
        <f t="shared" si="133"/>
        <v>2.1959</v>
      </c>
      <c r="AP515" s="16">
        <f t="shared" si="134"/>
        <v>2.2018</v>
      </c>
      <c r="AQ515" s="16">
        <f t="shared" si="135"/>
        <v>2.25</v>
      </c>
      <c r="AV515" s="17"/>
      <c r="AW515" s="77"/>
    </row>
    <row r="516" spans="3:49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36"/>
        <v>21⁄4–14</v>
      </c>
      <c r="U516" s="16" t="str">
        <f t="shared" si="136"/>
        <v>UNS</v>
      </c>
      <c r="W516" s="16" t="str">
        <f t="shared" ref="W516:W579" si="137">IF(T516=0,IF(T515=0,T514,T515),T516)</f>
        <v>21⁄4–14</v>
      </c>
      <c r="X516" s="16" t="str">
        <f>VLOOKUP(LEFT(Table6914[[#This Row],[Column1]],FIND("–",Table6914[[#This Row],[Column1]])-1),Lookups[],2,0)</f>
        <v>2 1/4</v>
      </c>
      <c r="Y516" s="16" t="str">
        <f>RIGHT(Table6914[[#This Row],[Column1]],LEN(Table6914[[#This Row],[Column1]])-FIND("–",Table6914[[#This Row],[Column1]]))</f>
        <v>14</v>
      </c>
      <c r="Z516" s="78">
        <f>VLOOKUP(LEFT(Table6914[[#This Row],[Column1]],FIND("–",Table6914[[#This Row],[Column1]])-1),Lookups[],4,0)</f>
        <v>2.25</v>
      </c>
      <c r="AA516" s="16" t="str">
        <f t="shared" ref="AA516:AA579" si="138">IF(U516=0,IF(U515=0,U514,U515),U516)</f>
        <v>UNS</v>
      </c>
      <c r="AB516" s="16" t="str">
        <f t="shared" ref="AB516:AB579" si="139">IF(OR($C516="1A",$C516="2A",$C516="3A"),C516,E516)</f>
        <v>2A</v>
      </c>
      <c r="AC516" s="16" t="str">
        <f>CONCATENATE(Table6914[[#This Row],[Fraction]],"-",Table6914[[#This Row],[Pitch]]," ",Table6914[[#This Row],[Series]]," ",Table6914[[#This Row],[ClassA]])</f>
        <v>2 1/4-14 UNS 2A</v>
      </c>
      <c r="AD516" s="16" t="str">
        <f>CONCATENATE(TEXT(Table6914[[#This Row],[Decimal]],".000"),"-",Table6914[[#This Row],[Pitch]]," ",Table6914[[#This Row],[Series]]," ",Table6914[[#This Row],[ClassA]])</f>
        <v>2.250-14 UNS 2A</v>
      </c>
      <c r="AE516" s="16">
        <f t="shared" ref="AE516:AE579" si="140">IF(OR($C516="1A",$C516="2A",$C516="3A"),D516,F516)</f>
        <v>1.6999999999999999E-3</v>
      </c>
      <c r="AF516" s="16">
        <f t="shared" ref="AF516:AF579" si="141">IF(OR($C516="1A",$C516="2A",$C516="3A"),E516,G516)</f>
        <v>2.2483</v>
      </c>
      <c r="AG516" s="16">
        <f t="shared" ref="AG516:AG579" si="142">IF(OR($C516="1A",$C516="2A",$C516="3A"),F516,H516)</f>
        <v>2.238</v>
      </c>
      <c r="AH516" s="16" t="str">
        <f t="shared" ref="AH516:AH579" si="143">IF(OR($C516="1A",$C516="2A",$C516="3A"),G516,I516)</f>
        <v>—</v>
      </c>
      <c r="AI516" s="16">
        <f t="shared" ref="AI516:AI579" si="144">IF(OR($C516="1A",$C516="2A",$C516="3A"),H516,J516)</f>
        <v>2.2019000000000002</v>
      </c>
      <c r="AJ516" s="16">
        <f t="shared" ref="AJ516:AJ579" si="145">IF(OR($C516="1A",$C516="2A",$C516="3A"),I516,K516)</f>
        <v>2.1962000000000002</v>
      </c>
      <c r="AK516" s="16">
        <f t="shared" ref="AK516:AK579" si="146">IF(OR($C516="1A",$C516="2A",$C516="3A"),J516,L516)</f>
        <v>2.1633</v>
      </c>
      <c r="AL516" s="16" t="str">
        <f t="shared" ref="AL516:AL579" si="147">IF(OR($C516="1A",$C516="2A",$C516="3A"),K516,M516)</f>
        <v>2B</v>
      </c>
      <c r="AM516" s="16">
        <f t="shared" ref="AM516:AM579" si="148">IF(OR($C516="1A",$C516="2A",$C516="3A"),L516,N516)</f>
        <v>2.173</v>
      </c>
      <c r="AN516" s="16">
        <f t="shared" ref="AN516:AN579" si="149">IF(OR($C516="1A",$C516="2A",$C516="3A"),M516,O516)</f>
        <v>2.1880000000000002</v>
      </c>
      <c r="AO516" s="16">
        <f t="shared" ref="AO516:AO579" si="150">IF(OR($C516="1A",$C516="2A",$C516="3A"),N516,P516)</f>
        <v>2.2035999999999998</v>
      </c>
      <c r="AP516" s="16">
        <f t="shared" ref="AP516:AP579" si="151">IF(OR($C516="1A",$C516="2A",$C516="3A"),O516,Q516)</f>
        <v>2.2109999999999999</v>
      </c>
      <c r="AQ516" s="16">
        <f t="shared" ref="AQ516:AQ579" si="152">IF(OR($C516="1A",$C516="2A",$C516="3A"),P516,R516)</f>
        <v>2.25</v>
      </c>
      <c r="AV516" s="17"/>
      <c r="AW516" s="77"/>
    </row>
    <row r="517" spans="3:49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ref="T517:U580" si="153">IF(OR($C517="1A",$C517="2A",$C517="3A"),A517,C517)</f>
        <v>21⁄4–16</v>
      </c>
      <c r="U517" s="16" t="str">
        <f t="shared" si="153"/>
        <v>UN</v>
      </c>
      <c r="W517" s="16" t="str">
        <f t="shared" si="137"/>
        <v>21⁄4–16</v>
      </c>
      <c r="X517" s="16" t="str">
        <f>VLOOKUP(LEFT(Table6914[[#This Row],[Column1]],FIND("–",Table6914[[#This Row],[Column1]])-1),Lookups[],2,0)</f>
        <v>2 1/4</v>
      </c>
      <c r="Y517" s="16" t="str">
        <f>RIGHT(Table6914[[#This Row],[Column1]],LEN(Table6914[[#This Row],[Column1]])-FIND("–",Table6914[[#This Row],[Column1]]))</f>
        <v>16</v>
      </c>
      <c r="Z517" s="78">
        <f>VLOOKUP(LEFT(Table6914[[#This Row],[Column1]],FIND("–",Table6914[[#This Row],[Column1]])-1),Lookups[],4,0)</f>
        <v>2.25</v>
      </c>
      <c r="AA517" s="16" t="str">
        <f t="shared" si="138"/>
        <v>UN</v>
      </c>
      <c r="AB517" s="16" t="str">
        <f t="shared" si="139"/>
        <v>2A</v>
      </c>
      <c r="AC517" s="16" t="str">
        <f>CONCATENATE(Table6914[[#This Row],[Fraction]],"-",Table6914[[#This Row],[Pitch]]," ",Table6914[[#This Row],[Series]]," ",Table6914[[#This Row],[ClassA]])</f>
        <v>2 1/4-16 UN 2A</v>
      </c>
      <c r="AD517" s="16" t="str">
        <f>CONCATENATE(TEXT(Table6914[[#This Row],[Decimal]],".000"),"-",Table6914[[#This Row],[Pitch]]," ",Table6914[[#This Row],[Series]]," ",Table6914[[#This Row],[ClassA]])</f>
        <v>2.250-16 UN 2A</v>
      </c>
      <c r="AE517" s="16">
        <f t="shared" si="140"/>
        <v>1.6000000000000001E-3</v>
      </c>
      <c r="AF517" s="16">
        <f t="shared" si="141"/>
        <v>2.2484000000000002</v>
      </c>
      <c r="AG517" s="16">
        <f t="shared" si="142"/>
        <v>2.2389999999999999</v>
      </c>
      <c r="AH517" s="16" t="str">
        <f t="shared" si="143"/>
        <v>—</v>
      </c>
      <c r="AI517" s="16">
        <f t="shared" si="144"/>
        <v>2.2078000000000002</v>
      </c>
      <c r="AJ517" s="16">
        <f t="shared" si="145"/>
        <v>2.2023999999999999</v>
      </c>
      <c r="AK517" s="16">
        <f t="shared" si="146"/>
        <v>2.1739000000000002</v>
      </c>
      <c r="AL517" s="16" t="str">
        <f t="shared" si="147"/>
        <v>2B</v>
      </c>
      <c r="AM517" s="16">
        <f t="shared" si="148"/>
        <v>2.1819999999999999</v>
      </c>
      <c r="AN517" s="16">
        <f t="shared" si="149"/>
        <v>2.1960000000000002</v>
      </c>
      <c r="AO517" s="16">
        <f t="shared" si="150"/>
        <v>2.2094</v>
      </c>
      <c r="AP517" s="16">
        <f t="shared" si="151"/>
        <v>2.2164000000000001</v>
      </c>
      <c r="AQ517" s="16">
        <f t="shared" si="152"/>
        <v>2.25</v>
      </c>
      <c r="AV517" s="17"/>
      <c r="AW517" s="77"/>
    </row>
    <row r="518" spans="3:49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53"/>
        <v>0</v>
      </c>
      <c r="U518" s="16">
        <f t="shared" si="153"/>
        <v>0</v>
      </c>
      <c r="W518" s="16" t="str">
        <f t="shared" si="137"/>
        <v>21⁄4–16</v>
      </c>
      <c r="X518" s="16" t="str">
        <f>VLOOKUP(LEFT(Table6914[[#This Row],[Column1]],FIND("–",Table6914[[#This Row],[Column1]])-1),Lookups[],2,0)</f>
        <v>2 1/4</v>
      </c>
      <c r="Y518" s="16" t="str">
        <f>RIGHT(Table6914[[#This Row],[Column1]],LEN(Table6914[[#This Row],[Column1]])-FIND("–",Table6914[[#This Row],[Column1]]))</f>
        <v>16</v>
      </c>
      <c r="Z518" s="78">
        <f>VLOOKUP(LEFT(Table6914[[#This Row],[Column1]],FIND("–",Table6914[[#This Row],[Column1]])-1),Lookups[],4,0)</f>
        <v>2.25</v>
      </c>
      <c r="AA518" s="16" t="str">
        <f t="shared" si="138"/>
        <v>UN</v>
      </c>
      <c r="AB518" s="16" t="str">
        <f t="shared" si="139"/>
        <v>3A</v>
      </c>
      <c r="AC518" s="16" t="str">
        <f>CONCATENATE(Table6914[[#This Row],[Fraction]],"-",Table6914[[#This Row],[Pitch]]," ",Table6914[[#This Row],[Series]]," ",Table6914[[#This Row],[ClassA]])</f>
        <v>2 1/4-16 UN 3A</v>
      </c>
      <c r="AD518" s="16" t="str">
        <f>CONCATENATE(TEXT(Table6914[[#This Row],[Decimal]],".000"),"-",Table6914[[#This Row],[Pitch]]," ",Table6914[[#This Row],[Series]]," ",Table6914[[#This Row],[ClassA]])</f>
        <v>2.250-16 UN 3A</v>
      </c>
      <c r="AE518" s="16">
        <f t="shared" si="140"/>
        <v>0</v>
      </c>
      <c r="AF518" s="16">
        <f t="shared" si="141"/>
        <v>2.25</v>
      </c>
      <c r="AG518" s="16">
        <f t="shared" si="142"/>
        <v>2.2406000000000001</v>
      </c>
      <c r="AH518" s="16" t="str">
        <f t="shared" si="143"/>
        <v>—</v>
      </c>
      <c r="AI518" s="16">
        <f t="shared" si="144"/>
        <v>2.2094</v>
      </c>
      <c r="AJ518" s="16">
        <f t="shared" si="145"/>
        <v>2.2052999999999998</v>
      </c>
      <c r="AK518" s="16">
        <f t="shared" si="146"/>
        <v>2.1755</v>
      </c>
      <c r="AL518" s="16" t="str">
        <f t="shared" si="147"/>
        <v>3B</v>
      </c>
      <c r="AM518" s="16">
        <f t="shared" si="148"/>
        <v>2.1819999999999999</v>
      </c>
      <c r="AN518" s="16">
        <f t="shared" si="149"/>
        <v>2.1907999999999999</v>
      </c>
      <c r="AO518" s="16">
        <f t="shared" si="150"/>
        <v>2.2094</v>
      </c>
      <c r="AP518" s="16">
        <f t="shared" si="151"/>
        <v>2.2145999999999999</v>
      </c>
      <c r="AQ518" s="16">
        <f t="shared" si="152"/>
        <v>2.25</v>
      </c>
      <c r="AV518" s="17"/>
      <c r="AW518" s="77"/>
    </row>
    <row r="519" spans="3:49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53"/>
        <v>21⁄4–18</v>
      </c>
      <c r="U519" s="16" t="str">
        <f t="shared" si="153"/>
        <v>UNS</v>
      </c>
      <c r="W519" s="16" t="str">
        <f t="shared" si="137"/>
        <v>21⁄4–18</v>
      </c>
      <c r="X519" s="16" t="str">
        <f>VLOOKUP(LEFT(Table6914[[#This Row],[Column1]],FIND("–",Table6914[[#This Row],[Column1]])-1),Lookups[],2,0)</f>
        <v>2 1/4</v>
      </c>
      <c r="Y519" s="16" t="str">
        <f>RIGHT(Table6914[[#This Row],[Column1]],LEN(Table6914[[#This Row],[Column1]])-FIND("–",Table6914[[#This Row],[Column1]]))</f>
        <v>18</v>
      </c>
      <c r="Z519" s="78">
        <f>VLOOKUP(LEFT(Table6914[[#This Row],[Column1]],FIND("–",Table6914[[#This Row],[Column1]])-1),Lookups[],4,0)</f>
        <v>2.25</v>
      </c>
      <c r="AA519" s="16" t="str">
        <f t="shared" si="138"/>
        <v>UNS</v>
      </c>
      <c r="AB519" s="16" t="str">
        <f t="shared" si="139"/>
        <v>2A</v>
      </c>
      <c r="AC519" s="16" t="str">
        <f>CONCATENATE(Table6914[[#This Row],[Fraction]],"-",Table6914[[#This Row],[Pitch]]," ",Table6914[[#This Row],[Series]]," ",Table6914[[#This Row],[ClassA]])</f>
        <v>2 1/4-18 UNS 2A</v>
      </c>
      <c r="AD519" s="16" t="str">
        <f>CONCATENATE(TEXT(Table6914[[#This Row],[Decimal]],".000"),"-",Table6914[[#This Row],[Pitch]]," ",Table6914[[#This Row],[Series]]," ",Table6914[[#This Row],[ClassA]])</f>
        <v>2.250-18 UNS 2A</v>
      </c>
      <c r="AE519" s="16">
        <f t="shared" si="140"/>
        <v>1.5E-3</v>
      </c>
      <c r="AF519" s="16">
        <f t="shared" si="141"/>
        <v>2.2484999999999999</v>
      </c>
      <c r="AG519" s="16">
        <f t="shared" si="142"/>
        <v>2.2397999999999998</v>
      </c>
      <c r="AH519" s="16" t="str">
        <f t="shared" si="143"/>
        <v>—</v>
      </c>
      <c r="AI519" s="16">
        <f t="shared" si="144"/>
        <v>2.2124000000000001</v>
      </c>
      <c r="AJ519" s="16">
        <f t="shared" si="145"/>
        <v>2.2073</v>
      </c>
      <c r="AK519" s="16">
        <f t="shared" si="146"/>
        <v>2.1823999999999999</v>
      </c>
      <c r="AL519" s="16" t="str">
        <f t="shared" si="147"/>
        <v>2B</v>
      </c>
      <c r="AM519" s="16">
        <f t="shared" si="148"/>
        <v>2.19</v>
      </c>
      <c r="AN519" s="16">
        <f t="shared" si="149"/>
        <v>2.2029999999999998</v>
      </c>
      <c r="AO519" s="16">
        <f t="shared" si="150"/>
        <v>2.2139000000000002</v>
      </c>
      <c r="AP519" s="16">
        <f t="shared" si="151"/>
        <v>2.2206000000000001</v>
      </c>
      <c r="AQ519" s="16">
        <f t="shared" si="152"/>
        <v>2.25</v>
      </c>
      <c r="AV519" s="17"/>
      <c r="AW519" s="77"/>
    </row>
    <row r="520" spans="3:49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53"/>
        <v>21⁄4–20</v>
      </c>
      <c r="U520" s="16" t="str">
        <f t="shared" si="153"/>
        <v>UN</v>
      </c>
      <c r="W520" s="16" t="str">
        <f t="shared" si="137"/>
        <v>21⁄4–20</v>
      </c>
      <c r="X520" s="16" t="str">
        <f>VLOOKUP(LEFT(Table6914[[#This Row],[Column1]],FIND("–",Table6914[[#This Row],[Column1]])-1),Lookups[],2,0)</f>
        <v>2 1/4</v>
      </c>
      <c r="Y520" s="16" t="str">
        <f>RIGHT(Table6914[[#This Row],[Column1]],LEN(Table6914[[#This Row],[Column1]])-FIND("–",Table6914[[#This Row],[Column1]]))</f>
        <v>20</v>
      </c>
      <c r="Z520" s="78">
        <f>VLOOKUP(LEFT(Table6914[[#This Row],[Column1]],FIND("–",Table6914[[#This Row],[Column1]])-1),Lookups[],4,0)</f>
        <v>2.25</v>
      </c>
      <c r="AA520" s="16" t="str">
        <f t="shared" si="138"/>
        <v>UN</v>
      </c>
      <c r="AB520" s="16" t="str">
        <f t="shared" si="139"/>
        <v>2A</v>
      </c>
      <c r="AC520" s="16" t="str">
        <f>CONCATENATE(Table6914[[#This Row],[Fraction]],"-",Table6914[[#This Row],[Pitch]]," ",Table6914[[#This Row],[Series]]," ",Table6914[[#This Row],[ClassA]])</f>
        <v>2 1/4-20 UN 2A</v>
      </c>
      <c r="AD520" s="16" t="str">
        <f>CONCATENATE(TEXT(Table6914[[#This Row],[Decimal]],".000"),"-",Table6914[[#This Row],[Pitch]]," ",Table6914[[#This Row],[Series]]," ",Table6914[[#This Row],[ClassA]])</f>
        <v>2.250-20 UN 2A</v>
      </c>
      <c r="AE520" s="16">
        <f t="shared" si="140"/>
        <v>1.5E-3</v>
      </c>
      <c r="AF520" s="16">
        <f t="shared" si="141"/>
        <v>2.2484999999999999</v>
      </c>
      <c r="AG520" s="16">
        <f t="shared" si="142"/>
        <v>2.2404000000000002</v>
      </c>
      <c r="AH520" s="16" t="str">
        <f t="shared" si="143"/>
        <v>—</v>
      </c>
      <c r="AI520" s="16">
        <f t="shared" si="144"/>
        <v>2.2160000000000002</v>
      </c>
      <c r="AJ520" s="16">
        <f t="shared" si="145"/>
        <v>2.2111000000000001</v>
      </c>
      <c r="AK520" s="16">
        <f t="shared" si="146"/>
        <v>2.1890000000000001</v>
      </c>
      <c r="AL520" s="16" t="str">
        <f t="shared" si="147"/>
        <v>2B</v>
      </c>
      <c r="AM520" s="16">
        <f t="shared" si="148"/>
        <v>2.1960000000000002</v>
      </c>
      <c r="AN520" s="16">
        <f t="shared" si="149"/>
        <v>2.2069999999999999</v>
      </c>
      <c r="AO520" s="16">
        <f t="shared" si="150"/>
        <v>2.2174999999999998</v>
      </c>
      <c r="AP520" s="16">
        <f t="shared" si="151"/>
        <v>2.2239</v>
      </c>
      <c r="AQ520" s="16">
        <f t="shared" si="152"/>
        <v>2.25</v>
      </c>
      <c r="AV520" s="17"/>
      <c r="AW520" s="77"/>
    </row>
    <row r="521" spans="3:49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53"/>
        <v>0</v>
      </c>
      <c r="U521" s="16">
        <f t="shared" si="153"/>
        <v>0</v>
      </c>
      <c r="W521" s="16" t="str">
        <f t="shared" si="137"/>
        <v>21⁄4–20</v>
      </c>
      <c r="X521" s="16" t="str">
        <f>VLOOKUP(LEFT(Table6914[[#This Row],[Column1]],FIND("–",Table6914[[#This Row],[Column1]])-1),Lookups[],2,0)</f>
        <v>2 1/4</v>
      </c>
      <c r="Y521" s="16" t="str">
        <f>RIGHT(Table6914[[#This Row],[Column1]],LEN(Table6914[[#This Row],[Column1]])-FIND("–",Table6914[[#This Row],[Column1]]))</f>
        <v>20</v>
      </c>
      <c r="Z521" s="78">
        <f>VLOOKUP(LEFT(Table6914[[#This Row],[Column1]],FIND("–",Table6914[[#This Row],[Column1]])-1),Lookups[],4,0)</f>
        <v>2.25</v>
      </c>
      <c r="AA521" s="16" t="str">
        <f t="shared" si="138"/>
        <v>UN</v>
      </c>
      <c r="AB521" s="16" t="str">
        <f t="shared" si="139"/>
        <v>3A</v>
      </c>
      <c r="AC521" s="16" t="str">
        <f>CONCATENATE(Table6914[[#This Row],[Fraction]],"-",Table6914[[#This Row],[Pitch]]," ",Table6914[[#This Row],[Series]]," ",Table6914[[#This Row],[ClassA]])</f>
        <v>2 1/4-20 UN 3A</v>
      </c>
      <c r="AD521" s="16" t="str">
        <f>CONCATENATE(TEXT(Table6914[[#This Row],[Decimal]],".000"),"-",Table6914[[#This Row],[Pitch]]," ",Table6914[[#This Row],[Series]]," ",Table6914[[#This Row],[ClassA]])</f>
        <v>2.250-20 UN 3A</v>
      </c>
      <c r="AE521" s="16">
        <f t="shared" si="140"/>
        <v>0</v>
      </c>
      <c r="AF521" s="16">
        <f t="shared" si="141"/>
        <v>2.25</v>
      </c>
      <c r="AG521" s="16">
        <f t="shared" si="142"/>
        <v>2.2418999999999998</v>
      </c>
      <c r="AH521" s="16" t="str">
        <f t="shared" si="143"/>
        <v>—</v>
      </c>
      <c r="AI521" s="16">
        <f t="shared" si="144"/>
        <v>2.2174999999999998</v>
      </c>
      <c r="AJ521" s="16">
        <f t="shared" si="145"/>
        <v>2.2136999999999998</v>
      </c>
      <c r="AK521" s="16">
        <f t="shared" si="146"/>
        <v>2.1905000000000001</v>
      </c>
      <c r="AL521" s="16" t="str">
        <f t="shared" si="147"/>
        <v>3B</v>
      </c>
      <c r="AM521" s="16">
        <f t="shared" si="148"/>
        <v>2.1960000000000002</v>
      </c>
      <c r="AN521" s="16">
        <f t="shared" si="149"/>
        <v>2.2037</v>
      </c>
      <c r="AO521" s="16">
        <f t="shared" si="150"/>
        <v>2.2174999999999998</v>
      </c>
      <c r="AP521" s="16">
        <f t="shared" si="151"/>
        <v>2.2223000000000002</v>
      </c>
      <c r="AQ521" s="16">
        <f t="shared" si="152"/>
        <v>2.25</v>
      </c>
      <c r="AV521" s="17"/>
      <c r="AW521" s="77"/>
    </row>
    <row r="522" spans="3:49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53"/>
        <v>25⁄16–16</v>
      </c>
      <c r="U522" s="16" t="str">
        <f t="shared" si="153"/>
        <v>UNS</v>
      </c>
      <c r="W522" s="16" t="str">
        <f t="shared" si="137"/>
        <v>25⁄16–16</v>
      </c>
      <c r="X522" s="16" t="str">
        <f>VLOOKUP(LEFT(Table6914[[#This Row],[Column1]],FIND("–",Table6914[[#This Row],[Column1]])-1),Lookups[],2,0)</f>
        <v>2 5/16</v>
      </c>
      <c r="Y522" s="16" t="str">
        <f>RIGHT(Table6914[[#This Row],[Column1]],LEN(Table6914[[#This Row],[Column1]])-FIND("–",Table6914[[#This Row],[Column1]]))</f>
        <v>16</v>
      </c>
      <c r="Z522" s="78">
        <f>VLOOKUP(LEFT(Table6914[[#This Row],[Column1]],FIND("–",Table6914[[#This Row],[Column1]])-1),Lookups[],4,0)</f>
        <v>2.3125</v>
      </c>
      <c r="AA522" s="16" t="str">
        <f t="shared" si="138"/>
        <v>UNS</v>
      </c>
      <c r="AB522" s="16" t="str">
        <f t="shared" si="139"/>
        <v>2A</v>
      </c>
      <c r="AC522" s="16" t="str">
        <f>CONCATENATE(Table6914[[#This Row],[Fraction]],"-",Table6914[[#This Row],[Pitch]]," ",Table6914[[#This Row],[Series]]," ",Table6914[[#This Row],[ClassA]])</f>
        <v>2 5/16-16 UNS 2A</v>
      </c>
      <c r="AD522" s="16" t="str">
        <f>CONCATENATE(TEXT(Table6914[[#This Row],[Decimal]],".000"),"-",Table6914[[#This Row],[Pitch]]," ",Table6914[[#This Row],[Series]]," ",Table6914[[#This Row],[ClassA]])</f>
        <v>2.313-16 UNS 2A</v>
      </c>
      <c r="AE522" s="16">
        <f t="shared" si="140"/>
        <v>1.6999999999999999E-3</v>
      </c>
      <c r="AF522" s="16">
        <f t="shared" si="141"/>
        <v>2.3108</v>
      </c>
      <c r="AG522" s="16">
        <f t="shared" si="142"/>
        <v>2.3014000000000001</v>
      </c>
      <c r="AH522" s="16" t="str">
        <f t="shared" si="143"/>
        <v>—</v>
      </c>
      <c r="AI522" s="16">
        <f t="shared" si="144"/>
        <v>2.2702</v>
      </c>
      <c r="AJ522" s="16">
        <f t="shared" si="145"/>
        <v>2.2646999999999999</v>
      </c>
      <c r="AK522" s="16">
        <f t="shared" si="146"/>
        <v>2.2363</v>
      </c>
      <c r="AL522" s="16" t="str">
        <f t="shared" si="147"/>
        <v>2B</v>
      </c>
      <c r="AM522" s="16">
        <f t="shared" si="148"/>
        <v>2.2450000000000001</v>
      </c>
      <c r="AN522" s="16">
        <f t="shared" si="149"/>
        <v>2.2589999999999999</v>
      </c>
      <c r="AO522" s="16">
        <f t="shared" si="150"/>
        <v>2.2719</v>
      </c>
      <c r="AP522" s="16">
        <f t="shared" si="151"/>
        <v>2.2791000000000001</v>
      </c>
      <c r="AQ522" s="16">
        <f t="shared" si="152"/>
        <v>2.3125</v>
      </c>
      <c r="AV522" s="17"/>
      <c r="AW522" s="77"/>
    </row>
    <row r="523" spans="3:49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53"/>
        <v>0</v>
      </c>
      <c r="U523" s="16">
        <f t="shared" si="153"/>
        <v>0</v>
      </c>
      <c r="W523" s="16" t="str">
        <f t="shared" si="137"/>
        <v>25⁄16–16</v>
      </c>
      <c r="X523" s="16" t="str">
        <f>VLOOKUP(LEFT(Table6914[[#This Row],[Column1]],FIND("–",Table6914[[#This Row],[Column1]])-1),Lookups[],2,0)</f>
        <v>2 5/16</v>
      </c>
      <c r="Y523" s="16" t="str">
        <f>RIGHT(Table6914[[#This Row],[Column1]],LEN(Table6914[[#This Row],[Column1]])-FIND("–",Table6914[[#This Row],[Column1]]))</f>
        <v>16</v>
      </c>
      <c r="Z523" s="78">
        <f>VLOOKUP(LEFT(Table6914[[#This Row],[Column1]],FIND("–",Table6914[[#This Row],[Column1]])-1),Lookups[],4,0)</f>
        <v>2.3125</v>
      </c>
      <c r="AA523" s="16" t="str">
        <f t="shared" si="138"/>
        <v>UNS</v>
      </c>
      <c r="AB523" s="16" t="str">
        <f t="shared" si="139"/>
        <v>3A</v>
      </c>
      <c r="AC523" s="16" t="str">
        <f>CONCATENATE(Table6914[[#This Row],[Fraction]],"-",Table6914[[#This Row],[Pitch]]," ",Table6914[[#This Row],[Series]]," ",Table6914[[#This Row],[ClassA]])</f>
        <v>2 5/16-16 UNS 3A</v>
      </c>
      <c r="AD523" s="16" t="str">
        <f>CONCATENATE(TEXT(Table6914[[#This Row],[Decimal]],".000"),"-",Table6914[[#This Row],[Pitch]]," ",Table6914[[#This Row],[Series]]," ",Table6914[[#This Row],[ClassA]])</f>
        <v>2.313-16 UNS 3A</v>
      </c>
      <c r="AE523" s="16">
        <f t="shared" si="140"/>
        <v>0</v>
      </c>
      <c r="AF523" s="16">
        <f t="shared" si="141"/>
        <v>2.3125</v>
      </c>
      <c r="AG523" s="16">
        <f t="shared" si="142"/>
        <v>2.3031000000000001</v>
      </c>
      <c r="AH523" s="16" t="str">
        <f t="shared" si="143"/>
        <v>—</v>
      </c>
      <c r="AI523" s="16">
        <f t="shared" si="144"/>
        <v>2.2719</v>
      </c>
      <c r="AJ523" s="16">
        <f t="shared" si="145"/>
        <v>2.2677999999999998</v>
      </c>
      <c r="AK523" s="16">
        <f t="shared" si="146"/>
        <v>2.238</v>
      </c>
      <c r="AL523" s="16" t="str">
        <f t="shared" si="147"/>
        <v>3B</v>
      </c>
      <c r="AM523" s="16">
        <f t="shared" si="148"/>
        <v>2.2450000000000001</v>
      </c>
      <c r="AN523" s="16">
        <f t="shared" si="149"/>
        <v>2.2532999999999999</v>
      </c>
      <c r="AO523" s="16">
        <f t="shared" si="150"/>
        <v>2.2719</v>
      </c>
      <c r="AP523" s="16">
        <f t="shared" si="151"/>
        <v>2.2772999999999999</v>
      </c>
      <c r="AQ523" s="16">
        <f t="shared" si="152"/>
        <v>2.3125</v>
      </c>
      <c r="AV523" s="17"/>
      <c r="AW523" s="77"/>
    </row>
    <row r="524" spans="3:49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53"/>
        <v>23⁄8–6</v>
      </c>
      <c r="U524" s="16" t="str">
        <f t="shared" si="153"/>
        <v>UN</v>
      </c>
      <c r="W524" s="16" t="str">
        <f t="shared" si="137"/>
        <v>23⁄8–6</v>
      </c>
      <c r="X524" s="16" t="str">
        <f>VLOOKUP(LEFT(Table6914[[#This Row],[Column1]],FIND("–",Table6914[[#This Row],[Column1]])-1),Lookups[],2,0)</f>
        <v>2 3/8</v>
      </c>
      <c r="Y524" s="16" t="str">
        <f>RIGHT(Table6914[[#This Row],[Column1]],LEN(Table6914[[#This Row],[Column1]])-FIND("–",Table6914[[#This Row],[Column1]]))</f>
        <v>6</v>
      </c>
      <c r="Z524" s="78">
        <f>VLOOKUP(LEFT(Table6914[[#This Row],[Column1]],FIND("–",Table6914[[#This Row],[Column1]])-1),Lookups[],4,0)</f>
        <v>2.375</v>
      </c>
      <c r="AA524" s="16" t="str">
        <f t="shared" si="138"/>
        <v>UN</v>
      </c>
      <c r="AB524" s="16" t="str">
        <f t="shared" si="139"/>
        <v>2A</v>
      </c>
      <c r="AC524" s="16" t="str">
        <f>CONCATENATE(Table6914[[#This Row],[Fraction]],"-",Table6914[[#This Row],[Pitch]]," ",Table6914[[#This Row],[Series]]," ",Table6914[[#This Row],[ClassA]])</f>
        <v>2 3/8-6 UN 2A</v>
      </c>
      <c r="AD524" s="16" t="str">
        <f>CONCATENATE(TEXT(Table6914[[#This Row],[Decimal]],".000"),"-",Table6914[[#This Row],[Pitch]]," ",Table6914[[#This Row],[Series]]," ",Table6914[[#This Row],[ClassA]])</f>
        <v>2.375-6 UN 2A</v>
      </c>
      <c r="AE524" s="16">
        <f t="shared" si="140"/>
        <v>2.7000000000000001E-3</v>
      </c>
      <c r="AF524" s="16">
        <f t="shared" si="141"/>
        <v>2.3723000000000001</v>
      </c>
      <c r="AG524" s="16">
        <f t="shared" si="142"/>
        <v>2.3540999999999999</v>
      </c>
      <c r="AH524" s="16" t="str">
        <f t="shared" si="143"/>
        <v>—</v>
      </c>
      <c r="AI524" s="16">
        <f t="shared" si="144"/>
        <v>2.2639999999999998</v>
      </c>
      <c r="AJ524" s="16">
        <f t="shared" si="145"/>
        <v>2.2551000000000001</v>
      </c>
      <c r="AK524" s="16">
        <f t="shared" si="146"/>
        <v>2.1739000000000002</v>
      </c>
      <c r="AL524" s="16" t="str">
        <f t="shared" si="147"/>
        <v>2B</v>
      </c>
      <c r="AM524" s="16">
        <f t="shared" si="148"/>
        <v>2.1949999999999998</v>
      </c>
      <c r="AN524" s="16">
        <f t="shared" si="149"/>
        <v>2.226</v>
      </c>
      <c r="AO524" s="16">
        <f t="shared" si="150"/>
        <v>2.2667000000000002</v>
      </c>
      <c r="AP524" s="16">
        <f t="shared" si="151"/>
        <v>2.2782</v>
      </c>
      <c r="AQ524" s="16">
        <f t="shared" si="152"/>
        <v>2.375</v>
      </c>
      <c r="AV524" s="17"/>
      <c r="AW524" s="77"/>
    </row>
    <row r="525" spans="3:49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53"/>
        <v>0</v>
      </c>
      <c r="U525" s="16">
        <f t="shared" si="153"/>
        <v>0</v>
      </c>
      <c r="W525" s="16" t="str">
        <f t="shared" si="137"/>
        <v>23⁄8–6</v>
      </c>
      <c r="X525" s="16" t="str">
        <f>VLOOKUP(LEFT(Table6914[[#This Row],[Column1]],FIND("–",Table6914[[#This Row],[Column1]])-1),Lookups[],2,0)</f>
        <v>2 3/8</v>
      </c>
      <c r="Y525" s="16" t="str">
        <f>RIGHT(Table6914[[#This Row],[Column1]],LEN(Table6914[[#This Row],[Column1]])-FIND("–",Table6914[[#This Row],[Column1]]))</f>
        <v>6</v>
      </c>
      <c r="Z525" s="78">
        <f>VLOOKUP(LEFT(Table6914[[#This Row],[Column1]],FIND("–",Table6914[[#This Row],[Column1]])-1),Lookups[],4,0)</f>
        <v>2.375</v>
      </c>
      <c r="AA525" s="16" t="str">
        <f t="shared" si="138"/>
        <v>UN</v>
      </c>
      <c r="AB525" s="16" t="str">
        <f t="shared" si="139"/>
        <v>3A</v>
      </c>
      <c r="AC525" s="16" t="str">
        <f>CONCATENATE(Table6914[[#This Row],[Fraction]],"-",Table6914[[#This Row],[Pitch]]," ",Table6914[[#This Row],[Series]]," ",Table6914[[#This Row],[ClassA]])</f>
        <v>2 3/8-6 UN 3A</v>
      </c>
      <c r="AD525" s="16" t="str">
        <f>CONCATENATE(TEXT(Table6914[[#This Row],[Decimal]],".000"),"-",Table6914[[#This Row],[Pitch]]," ",Table6914[[#This Row],[Series]]," ",Table6914[[#This Row],[ClassA]])</f>
        <v>2.375-6 UN 3A</v>
      </c>
      <c r="AE525" s="16">
        <f t="shared" si="140"/>
        <v>0</v>
      </c>
      <c r="AF525" s="16">
        <f t="shared" si="141"/>
        <v>2.375</v>
      </c>
      <c r="AG525" s="16">
        <f t="shared" si="142"/>
        <v>2.3567999999999998</v>
      </c>
      <c r="AH525" s="16" t="str">
        <f t="shared" si="143"/>
        <v>—</v>
      </c>
      <c r="AI525" s="16">
        <f t="shared" si="144"/>
        <v>2.2667000000000002</v>
      </c>
      <c r="AJ525" s="16">
        <f t="shared" si="145"/>
        <v>2.2601</v>
      </c>
      <c r="AK525" s="16">
        <f t="shared" si="146"/>
        <v>2.1766000000000001</v>
      </c>
      <c r="AL525" s="16" t="str">
        <f t="shared" si="147"/>
        <v>3B</v>
      </c>
      <c r="AM525" s="16">
        <f t="shared" si="148"/>
        <v>2.1949999999999998</v>
      </c>
      <c r="AN525" s="16">
        <f t="shared" si="149"/>
        <v>2.2145999999999999</v>
      </c>
      <c r="AO525" s="16">
        <f t="shared" si="150"/>
        <v>2.2667000000000002</v>
      </c>
      <c r="AP525" s="16">
        <f t="shared" si="151"/>
        <v>2.2753000000000001</v>
      </c>
      <c r="AQ525" s="16">
        <f t="shared" si="152"/>
        <v>2.375</v>
      </c>
      <c r="AV525" s="17"/>
      <c r="AW525" s="77"/>
    </row>
    <row r="526" spans="3:49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53"/>
        <v>23⁄8–8</v>
      </c>
      <c r="U526" s="16" t="str">
        <f t="shared" si="153"/>
        <v>UN</v>
      </c>
      <c r="W526" s="16" t="str">
        <f t="shared" si="137"/>
        <v>23⁄8–8</v>
      </c>
      <c r="X526" s="16" t="str">
        <f>VLOOKUP(LEFT(Table6914[[#This Row],[Column1]],FIND("–",Table6914[[#This Row],[Column1]])-1),Lookups[],2,0)</f>
        <v>2 3/8</v>
      </c>
      <c r="Y526" s="16" t="str">
        <f>RIGHT(Table6914[[#This Row],[Column1]],LEN(Table6914[[#This Row],[Column1]])-FIND("–",Table6914[[#This Row],[Column1]]))</f>
        <v>8</v>
      </c>
      <c r="Z526" s="78">
        <f>VLOOKUP(LEFT(Table6914[[#This Row],[Column1]],FIND("–",Table6914[[#This Row],[Column1]])-1),Lookups[],4,0)</f>
        <v>2.375</v>
      </c>
      <c r="AA526" s="16" t="str">
        <f t="shared" si="138"/>
        <v>UN</v>
      </c>
      <c r="AB526" s="16" t="str">
        <f t="shared" si="139"/>
        <v>2A</v>
      </c>
      <c r="AC526" s="16" t="str">
        <f>CONCATENATE(Table6914[[#This Row],[Fraction]],"-",Table6914[[#This Row],[Pitch]]," ",Table6914[[#This Row],[Series]]," ",Table6914[[#This Row],[ClassA]])</f>
        <v>2 3/8-8 UN 2A</v>
      </c>
      <c r="AD526" s="16" t="str">
        <f>CONCATENATE(TEXT(Table6914[[#This Row],[Decimal]],".000"),"-",Table6914[[#This Row],[Pitch]]," ",Table6914[[#This Row],[Series]]," ",Table6914[[#This Row],[ClassA]])</f>
        <v>2.375-8 UN 2A</v>
      </c>
      <c r="AE526" s="16">
        <f t="shared" si="140"/>
        <v>2.3999999999999998E-3</v>
      </c>
      <c r="AF526" s="16">
        <f t="shared" si="141"/>
        <v>2.3725999999999998</v>
      </c>
      <c r="AG526" s="16">
        <f t="shared" si="142"/>
        <v>2.3576000000000001</v>
      </c>
      <c r="AH526" s="16" t="str">
        <f t="shared" si="143"/>
        <v>—</v>
      </c>
      <c r="AI526" s="16">
        <f t="shared" si="144"/>
        <v>2.2913999999999999</v>
      </c>
      <c r="AJ526" s="16">
        <f t="shared" si="145"/>
        <v>2.2833000000000001</v>
      </c>
      <c r="AK526" s="16">
        <f t="shared" si="146"/>
        <v>2.2238000000000002</v>
      </c>
      <c r="AL526" s="16" t="str">
        <f t="shared" si="147"/>
        <v>2B</v>
      </c>
      <c r="AM526" s="16">
        <f t="shared" si="148"/>
        <v>2.2400000000000002</v>
      </c>
      <c r="AN526" s="16">
        <f t="shared" si="149"/>
        <v>2.2650000000000001</v>
      </c>
      <c r="AO526" s="16">
        <f t="shared" si="150"/>
        <v>2.2938000000000001</v>
      </c>
      <c r="AP526" s="16">
        <f t="shared" si="151"/>
        <v>2.3043</v>
      </c>
      <c r="AQ526" s="16">
        <f t="shared" si="152"/>
        <v>2.375</v>
      </c>
      <c r="AV526" s="17"/>
      <c r="AW526" s="77"/>
    </row>
    <row r="527" spans="3:49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53"/>
        <v>0</v>
      </c>
      <c r="U527" s="16">
        <f t="shared" si="153"/>
        <v>0</v>
      </c>
      <c r="W527" s="16" t="str">
        <f t="shared" si="137"/>
        <v>23⁄8–8</v>
      </c>
      <c r="X527" s="16" t="str">
        <f>VLOOKUP(LEFT(Table6914[[#This Row],[Column1]],FIND("–",Table6914[[#This Row],[Column1]])-1),Lookups[],2,0)</f>
        <v>2 3/8</v>
      </c>
      <c r="Y527" s="16" t="str">
        <f>RIGHT(Table6914[[#This Row],[Column1]],LEN(Table6914[[#This Row],[Column1]])-FIND("–",Table6914[[#This Row],[Column1]]))</f>
        <v>8</v>
      </c>
      <c r="Z527" s="78">
        <f>VLOOKUP(LEFT(Table6914[[#This Row],[Column1]],FIND("–",Table6914[[#This Row],[Column1]])-1),Lookups[],4,0)</f>
        <v>2.375</v>
      </c>
      <c r="AA527" s="16" t="str">
        <f t="shared" si="138"/>
        <v>UN</v>
      </c>
      <c r="AB527" s="16" t="str">
        <f t="shared" si="139"/>
        <v>3A</v>
      </c>
      <c r="AC527" s="16" t="str">
        <f>CONCATENATE(Table6914[[#This Row],[Fraction]],"-",Table6914[[#This Row],[Pitch]]," ",Table6914[[#This Row],[Series]]," ",Table6914[[#This Row],[ClassA]])</f>
        <v>2 3/8-8 UN 3A</v>
      </c>
      <c r="AD527" s="16" t="str">
        <f>CONCATENATE(TEXT(Table6914[[#This Row],[Decimal]],".000"),"-",Table6914[[#This Row],[Pitch]]," ",Table6914[[#This Row],[Series]]," ",Table6914[[#This Row],[ClassA]])</f>
        <v>2.375-8 UN 3A</v>
      </c>
      <c r="AE527" s="16">
        <f t="shared" si="140"/>
        <v>0</v>
      </c>
      <c r="AF527" s="16">
        <f t="shared" si="141"/>
        <v>2.375</v>
      </c>
      <c r="AG527" s="16">
        <f t="shared" si="142"/>
        <v>2.36</v>
      </c>
      <c r="AH527" s="16" t="str">
        <f t="shared" si="143"/>
        <v>—</v>
      </c>
      <c r="AI527" s="16">
        <f t="shared" si="144"/>
        <v>2.2938000000000001</v>
      </c>
      <c r="AJ527" s="16">
        <f t="shared" si="145"/>
        <v>2.2877999999999998</v>
      </c>
      <c r="AK527" s="16">
        <f t="shared" si="146"/>
        <v>2.2262</v>
      </c>
      <c r="AL527" s="16" t="str">
        <f t="shared" si="147"/>
        <v>3B</v>
      </c>
      <c r="AM527" s="16">
        <f t="shared" si="148"/>
        <v>2.2400000000000002</v>
      </c>
      <c r="AN527" s="16">
        <f t="shared" si="149"/>
        <v>2.2547000000000001</v>
      </c>
      <c r="AO527" s="16">
        <f t="shared" si="150"/>
        <v>2.2938000000000001</v>
      </c>
      <c r="AP527" s="16">
        <f t="shared" si="151"/>
        <v>2.3016999999999999</v>
      </c>
      <c r="AQ527" s="16">
        <f t="shared" si="152"/>
        <v>2.375</v>
      </c>
      <c r="AV527" s="17"/>
      <c r="AW527" s="77"/>
    </row>
    <row r="528" spans="3:49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53"/>
        <v>23⁄8–12</v>
      </c>
      <c r="U528" s="16" t="str">
        <f t="shared" si="153"/>
        <v>UN</v>
      </c>
      <c r="W528" s="16" t="str">
        <f t="shared" si="137"/>
        <v>23⁄8–12</v>
      </c>
      <c r="X528" s="16" t="str">
        <f>VLOOKUP(LEFT(Table6914[[#This Row],[Column1]],FIND("–",Table6914[[#This Row],[Column1]])-1),Lookups[],2,0)</f>
        <v>2 3/8</v>
      </c>
      <c r="Y528" s="16" t="str">
        <f>RIGHT(Table6914[[#This Row],[Column1]],LEN(Table6914[[#This Row],[Column1]])-FIND("–",Table6914[[#This Row],[Column1]]))</f>
        <v>12</v>
      </c>
      <c r="Z528" s="78">
        <f>VLOOKUP(LEFT(Table6914[[#This Row],[Column1]],FIND("–",Table6914[[#This Row],[Column1]])-1),Lookups[],4,0)</f>
        <v>2.375</v>
      </c>
      <c r="AA528" s="16" t="str">
        <f t="shared" si="138"/>
        <v>UN</v>
      </c>
      <c r="AB528" s="16" t="str">
        <f t="shared" si="139"/>
        <v>2A</v>
      </c>
      <c r="AC528" s="16" t="str">
        <f>CONCATENATE(Table6914[[#This Row],[Fraction]],"-",Table6914[[#This Row],[Pitch]]," ",Table6914[[#This Row],[Series]]," ",Table6914[[#This Row],[ClassA]])</f>
        <v>2 3/8-12 UN 2A</v>
      </c>
      <c r="AD528" s="16" t="str">
        <f>CONCATENATE(TEXT(Table6914[[#This Row],[Decimal]],".000"),"-",Table6914[[#This Row],[Pitch]]," ",Table6914[[#This Row],[Series]]," ",Table6914[[#This Row],[ClassA]])</f>
        <v>2.375-12 UN 2A</v>
      </c>
      <c r="AE528" s="16">
        <f t="shared" si="140"/>
        <v>1.9E-3</v>
      </c>
      <c r="AF528" s="16">
        <f t="shared" si="141"/>
        <v>2.3731</v>
      </c>
      <c r="AG528" s="16">
        <f t="shared" si="142"/>
        <v>2.3616999999999999</v>
      </c>
      <c r="AH528" s="16" t="str">
        <f t="shared" si="143"/>
        <v>—</v>
      </c>
      <c r="AI528" s="16">
        <f t="shared" si="144"/>
        <v>2.319</v>
      </c>
      <c r="AJ528" s="16">
        <f t="shared" si="145"/>
        <v>2.3128000000000002</v>
      </c>
      <c r="AK528" s="16">
        <f t="shared" si="146"/>
        <v>2.2738999999999998</v>
      </c>
      <c r="AL528" s="16" t="str">
        <f t="shared" si="147"/>
        <v>2B</v>
      </c>
      <c r="AM528" s="16">
        <f t="shared" si="148"/>
        <v>2.2850000000000001</v>
      </c>
      <c r="AN528" s="16">
        <f t="shared" si="149"/>
        <v>2.3029999999999999</v>
      </c>
      <c r="AO528" s="16">
        <f t="shared" si="150"/>
        <v>2.3209</v>
      </c>
      <c r="AP528" s="16">
        <f t="shared" si="151"/>
        <v>2.3290000000000002</v>
      </c>
      <c r="AQ528" s="16">
        <f t="shared" si="152"/>
        <v>2.375</v>
      </c>
      <c r="AV528" s="17"/>
      <c r="AW528" s="77"/>
    </row>
    <row r="529" spans="3:49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53"/>
        <v>0</v>
      </c>
      <c r="U529" s="16">
        <f t="shared" si="153"/>
        <v>0</v>
      </c>
      <c r="W529" s="16" t="str">
        <f t="shared" si="137"/>
        <v>23⁄8–12</v>
      </c>
      <c r="X529" s="16" t="str">
        <f>VLOOKUP(LEFT(Table6914[[#This Row],[Column1]],FIND("–",Table6914[[#This Row],[Column1]])-1),Lookups[],2,0)</f>
        <v>2 3/8</v>
      </c>
      <c r="Y529" s="16" t="str">
        <f>RIGHT(Table6914[[#This Row],[Column1]],LEN(Table6914[[#This Row],[Column1]])-FIND("–",Table6914[[#This Row],[Column1]]))</f>
        <v>12</v>
      </c>
      <c r="Z529" s="78">
        <f>VLOOKUP(LEFT(Table6914[[#This Row],[Column1]],FIND("–",Table6914[[#This Row],[Column1]])-1),Lookups[],4,0)</f>
        <v>2.375</v>
      </c>
      <c r="AA529" s="16" t="str">
        <f t="shared" si="138"/>
        <v>UN</v>
      </c>
      <c r="AB529" s="16" t="str">
        <f t="shared" si="139"/>
        <v>3A</v>
      </c>
      <c r="AC529" s="16" t="str">
        <f>CONCATENATE(Table6914[[#This Row],[Fraction]],"-",Table6914[[#This Row],[Pitch]]," ",Table6914[[#This Row],[Series]]," ",Table6914[[#This Row],[ClassA]])</f>
        <v>2 3/8-12 UN 3A</v>
      </c>
      <c r="AD529" s="16" t="str">
        <f>CONCATENATE(TEXT(Table6914[[#This Row],[Decimal]],".000"),"-",Table6914[[#This Row],[Pitch]]," ",Table6914[[#This Row],[Series]]," ",Table6914[[#This Row],[ClassA]])</f>
        <v>2.375-12 UN 3A</v>
      </c>
      <c r="AE529" s="16">
        <f t="shared" si="140"/>
        <v>0</v>
      </c>
      <c r="AF529" s="16">
        <f t="shared" si="141"/>
        <v>2.375</v>
      </c>
      <c r="AG529" s="16">
        <f t="shared" si="142"/>
        <v>2.3635999999999999</v>
      </c>
      <c r="AH529" s="16" t="str">
        <f t="shared" si="143"/>
        <v>—</v>
      </c>
      <c r="AI529" s="16">
        <f t="shared" si="144"/>
        <v>2.3209</v>
      </c>
      <c r="AJ529" s="16">
        <f t="shared" si="145"/>
        <v>2.3163</v>
      </c>
      <c r="AK529" s="16">
        <f t="shared" si="146"/>
        <v>2.2757999999999998</v>
      </c>
      <c r="AL529" s="16" t="str">
        <f t="shared" si="147"/>
        <v>3B</v>
      </c>
      <c r="AM529" s="16">
        <f t="shared" si="148"/>
        <v>2.2850000000000001</v>
      </c>
      <c r="AN529" s="16">
        <f t="shared" si="149"/>
        <v>2.2948</v>
      </c>
      <c r="AO529" s="16">
        <f t="shared" si="150"/>
        <v>2.3209</v>
      </c>
      <c r="AP529" s="16">
        <f t="shared" si="151"/>
        <v>2.3269000000000002</v>
      </c>
      <c r="AQ529" s="16">
        <f t="shared" si="152"/>
        <v>2.375</v>
      </c>
      <c r="AV529" s="17"/>
      <c r="AW529" s="77"/>
    </row>
    <row r="530" spans="3:49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53"/>
        <v>23⁄8–16</v>
      </c>
      <c r="U530" s="16" t="str">
        <f t="shared" si="153"/>
        <v>UN</v>
      </c>
      <c r="W530" s="16" t="str">
        <f t="shared" si="137"/>
        <v>23⁄8–16</v>
      </c>
      <c r="X530" s="16" t="str">
        <f>VLOOKUP(LEFT(Table6914[[#This Row],[Column1]],FIND("–",Table6914[[#This Row],[Column1]])-1),Lookups[],2,0)</f>
        <v>2 3/8</v>
      </c>
      <c r="Y530" s="16" t="str">
        <f>RIGHT(Table6914[[#This Row],[Column1]],LEN(Table6914[[#This Row],[Column1]])-FIND("–",Table6914[[#This Row],[Column1]]))</f>
        <v>16</v>
      </c>
      <c r="Z530" s="78">
        <f>VLOOKUP(LEFT(Table6914[[#This Row],[Column1]],FIND("–",Table6914[[#This Row],[Column1]])-1),Lookups[],4,0)</f>
        <v>2.375</v>
      </c>
      <c r="AA530" s="16" t="str">
        <f t="shared" si="138"/>
        <v>UN</v>
      </c>
      <c r="AB530" s="16" t="str">
        <f t="shared" si="139"/>
        <v>2A</v>
      </c>
      <c r="AC530" s="16" t="str">
        <f>CONCATENATE(Table6914[[#This Row],[Fraction]],"-",Table6914[[#This Row],[Pitch]]," ",Table6914[[#This Row],[Series]]," ",Table6914[[#This Row],[ClassA]])</f>
        <v>2 3/8-16 UN 2A</v>
      </c>
      <c r="AD530" s="16" t="str">
        <f>CONCATENATE(TEXT(Table6914[[#This Row],[Decimal]],".000"),"-",Table6914[[#This Row],[Pitch]]," ",Table6914[[#This Row],[Series]]," ",Table6914[[#This Row],[ClassA]])</f>
        <v>2.375-16 UN 2A</v>
      </c>
      <c r="AE530" s="16">
        <f t="shared" si="140"/>
        <v>1.6999999999999999E-3</v>
      </c>
      <c r="AF530" s="16">
        <f t="shared" si="141"/>
        <v>2.3733</v>
      </c>
      <c r="AG530" s="16">
        <f t="shared" si="142"/>
        <v>2.3639000000000001</v>
      </c>
      <c r="AH530" s="16" t="str">
        <f t="shared" si="143"/>
        <v>—</v>
      </c>
      <c r="AI530" s="16">
        <f t="shared" si="144"/>
        <v>2.3327</v>
      </c>
      <c r="AJ530" s="16">
        <f t="shared" si="145"/>
        <v>2.3271999999999999</v>
      </c>
      <c r="AK530" s="16">
        <f t="shared" si="146"/>
        <v>2.2988</v>
      </c>
      <c r="AL530" s="16" t="str">
        <f t="shared" si="147"/>
        <v>2B</v>
      </c>
      <c r="AM530" s="16">
        <f t="shared" si="148"/>
        <v>2.3069999999999999</v>
      </c>
      <c r="AN530" s="16">
        <f t="shared" si="149"/>
        <v>2.3210000000000002</v>
      </c>
      <c r="AO530" s="16">
        <f t="shared" si="150"/>
        <v>2.3344</v>
      </c>
      <c r="AP530" s="16">
        <f t="shared" si="151"/>
        <v>2.3416000000000001</v>
      </c>
      <c r="AQ530" s="16">
        <f t="shared" si="152"/>
        <v>2.375</v>
      </c>
      <c r="AV530" s="17"/>
      <c r="AW530" s="77"/>
    </row>
    <row r="531" spans="3:49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53"/>
        <v>0</v>
      </c>
      <c r="U531" s="16">
        <f t="shared" si="153"/>
        <v>0</v>
      </c>
      <c r="W531" s="16" t="str">
        <f t="shared" si="137"/>
        <v>23⁄8–16</v>
      </c>
      <c r="X531" s="16" t="str">
        <f>VLOOKUP(LEFT(Table6914[[#This Row],[Column1]],FIND("–",Table6914[[#This Row],[Column1]])-1),Lookups[],2,0)</f>
        <v>2 3/8</v>
      </c>
      <c r="Y531" s="16" t="str">
        <f>RIGHT(Table6914[[#This Row],[Column1]],LEN(Table6914[[#This Row],[Column1]])-FIND("–",Table6914[[#This Row],[Column1]]))</f>
        <v>16</v>
      </c>
      <c r="Z531" s="78">
        <f>VLOOKUP(LEFT(Table6914[[#This Row],[Column1]],FIND("–",Table6914[[#This Row],[Column1]])-1),Lookups[],4,0)</f>
        <v>2.375</v>
      </c>
      <c r="AA531" s="16" t="str">
        <f t="shared" si="138"/>
        <v>UN</v>
      </c>
      <c r="AB531" s="16" t="str">
        <f t="shared" si="139"/>
        <v>3A</v>
      </c>
      <c r="AC531" s="16" t="str">
        <f>CONCATENATE(Table6914[[#This Row],[Fraction]],"-",Table6914[[#This Row],[Pitch]]," ",Table6914[[#This Row],[Series]]," ",Table6914[[#This Row],[ClassA]])</f>
        <v>2 3/8-16 UN 3A</v>
      </c>
      <c r="AD531" s="16" t="str">
        <f>CONCATENATE(TEXT(Table6914[[#This Row],[Decimal]],".000"),"-",Table6914[[#This Row],[Pitch]]," ",Table6914[[#This Row],[Series]]," ",Table6914[[#This Row],[ClassA]])</f>
        <v>2.375-16 UN 3A</v>
      </c>
      <c r="AE531" s="16">
        <f t="shared" si="140"/>
        <v>0</v>
      </c>
      <c r="AF531" s="16">
        <f t="shared" si="141"/>
        <v>2.375</v>
      </c>
      <c r="AG531" s="16">
        <f t="shared" si="142"/>
        <v>2.3656000000000001</v>
      </c>
      <c r="AH531" s="16" t="str">
        <f t="shared" si="143"/>
        <v>—</v>
      </c>
      <c r="AI531" s="16">
        <f t="shared" si="144"/>
        <v>2.3344</v>
      </c>
      <c r="AJ531" s="16">
        <f t="shared" si="145"/>
        <v>2.3302999999999998</v>
      </c>
      <c r="AK531" s="16">
        <f t="shared" si="146"/>
        <v>2.3005</v>
      </c>
      <c r="AL531" s="16" t="str">
        <f t="shared" si="147"/>
        <v>3B</v>
      </c>
      <c r="AM531" s="16">
        <f t="shared" si="148"/>
        <v>2.3069999999999999</v>
      </c>
      <c r="AN531" s="16">
        <f t="shared" si="149"/>
        <v>2.3157999999999999</v>
      </c>
      <c r="AO531" s="16">
        <f t="shared" si="150"/>
        <v>2.3344</v>
      </c>
      <c r="AP531" s="16">
        <f t="shared" si="151"/>
        <v>2.3397999999999999</v>
      </c>
      <c r="AQ531" s="16">
        <f t="shared" si="152"/>
        <v>2.375</v>
      </c>
      <c r="AV531" s="17"/>
      <c r="AW531" s="77"/>
    </row>
    <row r="532" spans="3:49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53"/>
        <v>23⁄8–20</v>
      </c>
      <c r="U532" s="16" t="str">
        <f t="shared" si="153"/>
        <v>UN</v>
      </c>
      <c r="W532" s="16" t="str">
        <f t="shared" si="137"/>
        <v>23⁄8–20</v>
      </c>
      <c r="X532" s="16" t="str">
        <f>VLOOKUP(LEFT(Table6914[[#This Row],[Column1]],FIND("–",Table6914[[#This Row],[Column1]])-1),Lookups[],2,0)</f>
        <v>2 3/8</v>
      </c>
      <c r="Y532" s="16" t="str">
        <f>RIGHT(Table6914[[#This Row],[Column1]],LEN(Table6914[[#This Row],[Column1]])-FIND("–",Table6914[[#This Row],[Column1]]))</f>
        <v>20</v>
      </c>
      <c r="Z532" s="78">
        <f>VLOOKUP(LEFT(Table6914[[#This Row],[Column1]],FIND("–",Table6914[[#This Row],[Column1]])-1),Lookups[],4,0)</f>
        <v>2.375</v>
      </c>
      <c r="AA532" s="16" t="str">
        <f t="shared" si="138"/>
        <v>UN</v>
      </c>
      <c r="AB532" s="16" t="str">
        <f t="shared" si="139"/>
        <v>2A</v>
      </c>
      <c r="AC532" s="16" t="str">
        <f>CONCATENATE(Table6914[[#This Row],[Fraction]],"-",Table6914[[#This Row],[Pitch]]," ",Table6914[[#This Row],[Series]]," ",Table6914[[#This Row],[ClassA]])</f>
        <v>2 3/8-20 UN 2A</v>
      </c>
      <c r="AD532" s="16" t="str">
        <f>CONCATENATE(TEXT(Table6914[[#This Row],[Decimal]],".000"),"-",Table6914[[#This Row],[Pitch]]," ",Table6914[[#This Row],[Series]]," ",Table6914[[#This Row],[ClassA]])</f>
        <v>2.375-20 UN 2A</v>
      </c>
      <c r="AE532" s="16">
        <f t="shared" si="140"/>
        <v>1.5E-3</v>
      </c>
      <c r="AF532" s="16">
        <f t="shared" si="141"/>
        <v>2.3734999999999999</v>
      </c>
      <c r="AG532" s="16">
        <f t="shared" si="142"/>
        <v>2.3654000000000002</v>
      </c>
      <c r="AH532" s="16" t="str">
        <f t="shared" si="143"/>
        <v>—</v>
      </c>
      <c r="AI532" s="16">
        <f t="shared" si="144"/>
        <v>2.3410000000000002</v>
      </c>
      <c r="AJ532" s="16">
        <f t="shared" si="145"/>
        <v>2.3359000000000001</v>
      </c>
      <c r="AK532" s="16">
        <f t="shared" si="146"/>
        <v>2.3140000000000001</v>
      </c>
      <c r="AL532" s="16" t="str">
        <f t="shared" si="147"/>
        <v>2B</v>
      </c>
      <c r="AM532" s="16">
        <f t="shared" si="148"/>
        <v>2.3210000000000002</v>
      </c>
      <c r="AN532" s="16">
        <f t="shared" si="149"/>
        <v>2.3319999999999999</v>
      </c>
      <c r="AO532" s="16">
        <f t="shared" si="150"/>
        <v>2.3424999999999998</v>
      </c>
      <c r="AP532" s="16">
        <f t="shared" si="151"/>
        <v>2.3491</v>
      </c>
      <c r="AQ532" s="16">
        <f t="shared" si="152"/>
        <v>2.375</v>
      </c>
      <c r="AV532" s="17"/>
      <c r="AW532" s="77"/>
    </row>
    <row r="533" spans="3:49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53"/>
        <v>0</v>
      </c>
      <c r="U533" s="16">
        <f t="shared" si="153"/>
        <v>0</v>
      </c>
      <c r="W533" s="16" t="str">
        <f t="shared" si="137"/>
        <v>23⁄8–20</v>
      </c>
      <c r="X533" s="16" t="str">
        <f>VLOOKUP(LEFT(Table6914[[#This Row],[Column1]],FIND("–",Table6914[[#This Row],[Column1]])-1),Lookups[],2,0)</f>
        <v>2 3/8</v>
      </c>
      <c r="Y533" s="16" t="str">
        <f>RIGHT(Table6914[[#This Row],[Column1]],LEN(Table6914[[#This Row],[Column1]])-FIND("–",Table6914[[#This Row],[Column1]]))</f>
        <v>20</v>
      </c>
      <c r="Z533" s="78">
        <f>VLOOKUP(LEFT(Table6914[[#This Row],[Column1]],FIND("–",Table6914[[#This Row],[Column1]])-1),Lookups[],4,0)</f>
        <v>2.375</v>
      </c>
      <c r="AA533" s="16" t="str">
        <f t="shared" si="138"/>
        <v>UN</v>
      </c>
      <c r="AB533" s="16" t="str">
        <f t="shared" si="139"/>
        <v>3A</v>
      </c>
      <c r="AC533" s="16" t="str">
        <f>CONCATENATE(Table6914[[#This Row],[Fraction]],"-",Table6914[[#This Row],[Pitch]]," ",Table6914[[#This Row],[Series]]," ",Table6914[[#This Row],[ClassA]])</f>
        <v>2 3/8-20 UN 3A</v>
      </c>
      <c r="AD533" s="16" t="str">
        <f>CONCATENATE(TEXT(Table6914[[#This Row],[Decimal]],".000"),"-",Table6914[[#This Row],[Pitch]]," ",Table6914[[#This Row],[Series]]," ",Table6914[[#This Row],[ClassA]])</f>
        <v>2.375-20 UN 3A</v>
      </c>
      <c r="AE533" s="16">
        <f t="shared" si="140"/>
        <v>0</v>
      </c>
      <c r="AF533" s="16">
        <f t="shared" si="141"/>
        <v>2.375</v>
      </c>
      <c r="AG533" s="16">
        <f t="shared" si="142"/>
        <v>2.3668999999999998</v>
      </c>
      <c r="AH533" s="16" t="str">
        <f t="shared" si="143"/>
        <v>—</v>
      </c>
      <c r="AI533" s="16">
        <f t="shared" si="144"/>
        <v>2.3424999999999998</v>
      </c>
      <c r="AJ533" s="16">
        <f t="shared" si="145"/>
        <v>2.3386999999999998</v>
      </c>
      <c r="AK533" s="16">
        <f t="shared" si="146"/>
        <v>2.3155000000000001</v>
      </c>
      <c r="AL533" s="16" t="str">
        <f t="shared" si="147"/>
        <v>3B</v>
      </c>
      <c r="AM533" s="16">
        <f t="shared" si="148"/>
        <v>2.3210000000000002</v>
      </c>
      <c r="AN533" s="16">
        <f t="shared" si="149"/>
        <v>2.3287</v>
      </c>
      <c r="AO533" s="16">
        <f t="shared" si="150"/>
        <v>2.3424999999999998</v>
      </c>
      <c r="AP533" s="16">
        <f t="shared" si="151"/>
        <v>2.3475000000000001</v>
      </c>
      <c r="AQ533" s="16">
        <f t="shared" si="152"/>
        <v>2.375</v>
      </c>
      <c r="AV533" s="17"/>
      <c r="AW533" s="77"/>
    </row>
    <row r="534" spans="3:49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53"/>
        <v>27⁄16–16</v>
      </c>
      <c r="U534" s="16" t="str">
        <f t="shared" si="153"/>
        <v>UNS</v>
      </c>
      <c r="W534" s="16" t="str">
        <f t="shared" si="137"/>
        <v>27⁄16–16</v>
      </c>
      <c r="X534" s="16" t="str">
        <f>VLOOKUP(LEFT(Table6914[[#This Row],[Column1]],FIND("–",Table6914[[#This Row],[Column1]])-1),Lookups[],2,0)</f>
        <v>2 7/16</v>
      </c>
      <c r="Y534" s="16" t="str">
        <f>RIGHT(Table6914[[#This Row],[Column1]],LEN(Table6914[[#This Row],[Column1]])-FIND("–",Table6914[[#This Row],[Column1]]))</f>
        <v>16</v>
      </c>
      <c r="Z534" s="78">
        <f>VLOOKUP(LEFT(Table6914[[#This Row],[Column1]],FIND("–",Table6914[[#This Row],[Column1]])-1),Lookups[],4,0)</f>
        <v>2.4375</v>
      </c>
      <c r="AA534" s="16" t="str">
        <f t="shared" si="138"/>
        <v>UNS</v>
      </c>
      <c r="AB534" s="16" t="str">
        <f t="shared" si="139"/>
        <v>2A</v>
      </c>
      <c r="AC534" s="16" t="str">
        <f>CONCATENATE(Table6914[[#This Row],[Fraction]],"-",Table6914[[#This Row],[Pitch]]," ",Table6914[[#This Row],[Series]]," ",Table6914[[#This Row],[ClassA]])</f>
        <v>2 7/16-16 UNS 2A</v>
      </c>
      <c r="AD534" s="16" t="str">
        <f>CONCATENATE(TEXT(Table6914[[#This Row],[Decimal]],".000"),"-",Table6914[[#This Row],[Pitch]]," ",Table6914[[#This Row],[Series]]," ",Table6914[[#This Row],[ClassA]])</f>
        <v>2.438-16 UNS 2A</v>
      </c>
      <c r="AE534" s="16">
        <f t="shared" si="140"/>
        <v>1.6999999999999999E-3</v>
      </c>
      <c r="AF534" s="16">
        <f t="shared" si="141"/>
        <v>2.4358</v>
      </c>
      <c r="AG534" s="16">
        <f t="shared" si="142"/>
        <v>2.4264000000000001</v>
      </c>
      <c r="AH534" s="16" t="str">
        <f t="shared" si="143"/>
        <v>—</v>
      </c>
      <c r="AI534" s="16">
        <f t="shared" si="144"/>
        <v>2.3952</v>
      </c>
      <c r="AJ534" s="16">
        <f t="shared" si="145"/>
        <v>2.3896999999999999</v>
      </c>
      <c r="AK534" s="16">
        <f t="shared" si="146"/>
        <v>2.3613</v>
      </c>
      <c r="AL534" s="16" t="str">
        <f t="shared" si="147"/>
        <v>2B</v>
      </c>
      <c r="AM534" s="16">
        <f t="shared" si="148"/>
        <v>2.37</v>
      </c>
      <c r="AN534" s="16">
        <f t="shared" si="149"/>
        <v>2.3839999999999999</v>
      </c>
      <c r="AO534" s="16">
        <f t="shared" si="150"/>
        <v>2.3969</v>
      </c>
      <c r="AP534" s="16">
        <f t="shared" si="151"/>
        <v>2.4041000000000001</v>
      </c>
      <c r="AQ534" s="16">
        <f t="shared" si="152"/>
        <v>2.4375</v>
      </c>
      <c r="AV534" s="17"/>
      <c r="AW534" s="77"/>
    </row>
    <row r="535" spans="3:49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53"/>
        <v>0</v>
      </c>
      <c r="U535" s="16">
        <f t="shared" si="153"/>
        <v>0</v>
      </c>
      <c r="W535" s="16" t="str">
        <f t="shared" si="137"/>
        <v>27⁄16–16</v>
      </c>
      <c r="X535" s="16" t="str">
        <f>VLOOKUP(LEFT(Table6914[[#This Row],[Column1]],FIND("–",Table6914[[#This Row],[Column1]])-1),Lookups[],2,0)</f>
        <v>2 7/16</v>
      </c>
      <c r="Y535" s="16" t="str">
        <f>RIGHT(Table6914[[#This Row],[Column1]],LEN(Table6914[[#This Row],[Column1]])-FIND("–",Table6914[[#This Row],[Column1]]))</f>
        <v>16</v>
      </c>
      <c r="Z535" s="78">
        <f>VLOOKUP(LEFT(Table6914[[#This Row],[Column1]],FIND("–",Table6914[[#This Row],[Column1]])-1),Lookups[],4,0)</f>
        <v>2.4375</v>
      </c>
      <c r="AA535" s="16" t="str">
        <f t="shared" si="138"/>
        <v>UNS</v>
      </c>
      <c r="AB535" s="16" t="str">
        <f t="shared" si="139"/>
        <v>3A</v>
      </c>
      <c r="AC535" s="16" t="str">
        <f>CONCATENATE(Table6914[[#This Row],[Fraction]],"-",Table6914[[#This Row],[Pitch]]," ",Table6914[[#This Row],[Series]]," ",Table6914[[#This Row],[ClassA]])</f>
        <v>2 7/16-16 UNS 3A</v>
      </c>
      <c r="AD535" s="16" t="str">
        <f>CONCATENATE(TEXT(Table6914[[#This Row],[Decimal]],".000"),"-",Table6914[[#This Row],[Pitch]]," ",Table6914[[#This Row],[Series]]," ",Table6914[[#This Row],[ClassA]])</f>
        <v>2.438-16 UNS 3A</v>
      </c>
      <c r="AE535" s="16">
        <f t="shared" si="140"/>
        <v>0</v>
      </c>
      <c r="AF535" s="16">
        <f t="shared" si="141"/>
        <v>2.4375</v>
      </c>
      <c r="AG535" s="16">
        <f t="shared" si="142"/>
        <v>2.4281000000000001</v>
      </c>
      <c r="AH535" s="16" t="str">
        <f t="shared" si="143"/>
        <v>—</v>
      </c>
      <c r="AI535" s="16">
        <f t="shared" si="144"/>
        <v>2.3969</v>
      </c>
      <c r="AJ535" s="16">
        <f t="shared" si="145"/>
        <v>2.3927999999999998</v>
      </c>
      <c r="AK535" s="16">
        <f t="shared" si="146"/>
        <v>2.363</v>
      </c>
      <c r="AL535" s="16" t="str">
        <f t="shared" si="147"/>
        <v>3B</v>
      </c>
      <c r="AM535" s="16">
        <f t="shared" si="148"/>
        <v>2.37</v>
      </c>
      <c r="AN535" s="16">
        <f t="shared" si="149"/>
        <v>2.3782999999999999</v>
      </c>
      <c r="AO535" s="16">
        <f t="shared" si="150"/>
        <v>2.3969</v>
      </c>
      <c r="AP535" s="16">
        <f t="shared" si="151"/>
        <v>2.4022999999999999</v>
      </c>
      <c r="AQ535" s="16">
        <f t="shared" si="152"/>
        <v>2.4375</v>
      </c>
      <c r="AV535" s="17"/>
      <c r="AW535" s="77"/>
    </row>
    <row r="536" spans="3:49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53"/>
        <v>21⁄2–4</v>
      </c>
      <c r="U536" s="16" t="str">
        <f t="shared" si="153"/>
        <v>UNC</v>
      </c>
      <c r="W536" s="16" t="str">
        <f t="shared" si="137"/>
        <v>21⁄2–4</v>
      </c>
      <c r="X536" s="16" t="str">
        <f>VLOOKUP(LEFT(Table6914[[#This Row],[Column1]],FIND("–",Table6914[[#This Row],[Column1]])-1),Lookups[],2,0)</f>
        <v>2 1/2</v>
      </c>
      <c r="Y536" s="16" t="str">
        <f>RIGHT(Table6914[[#This Row],[Column1]],LEN(Table6914[[#This Row],[Column1]])-FIND("–",Table6914[[#This Row],[Column1]]))</f>
        <v>4</v>
      </c>
      <c r="Z536" s="78">
        <f>VLOOKUP(LEFT(Table6914[[#This Row],[Column1]],FIND("–",Table6914[[#This Row],[Column1]])-1),Lookups[],4,0)</f>
        <v>2.5</v>
      </c>
      <c r="AA536" s="16" t="str">
        <f t="shared" si="138"/>
        <v>UNC</v>
      </c>
      <c r="AB536" s="16" t="str">
        <f t="shared" si="139"/>
        <v>1A</v>
      </c>
      <c r="AC536" s="16" t="str">
        <f>CONCATENATE(Table6914[[#This Row],[Fraction]],"-",Table6914[[#This Row],[Pitch]]," ",Table6914[[#This Row],[Series]]," ",Table6914[[#This Row],[ClassA]])</f>
        <v>2 1/2-4 UNC 1A</v>
      </c>
      <c r="AD536" s="16" t="str">
        <f>CONCATENATE(TEXT(Table6914[[#This Row],[Decimal]],".000"),"-",Table6914[[#This Row],[Pitch]]," ",Table6914[[#This Row],[Series]]," ",Table6914[[#This Row],[ClassA]])</f>
        <v>2.500-4 UNC 1A</v>
      </c>
      <c r="AE536" s="16">
        <f t="shared" si="140"/>
        <v>3.0999999999999999E-3</v>
      </c>
      <c r="AF536" s="16">
        <f t="shared" si="141"/>
        <v>2.4969000000000001</v>
      </c>
      <c r="AG536" s="16">
        <f t="shared" si="142"/>
        <v>2.4611999999999998</v>
      </c>
      <c r="AH536" s="16" t="str">
        <f t="shared" si="143"/>
        <v>—</v>
      </c>
      <c r="AI536" s="16">
        <f t="shared" si="144"/>
        <v>2.3344999999999998</v>
      </c>
      <c r="AJ536" s="16">
        <f t="shared" si="145"/>
        <v>2.319</v>
      </c>
      <c r="AK536" s="16">
        <f t="shared" si="146"/>
        <v>2.1991999999999998</v>
      </c>
      <c r="AL536" s="16" t="str">
        <f t="shared" si="147"/>
        <v>1B</v>
      </c>
      <c r="AM536" s="16">
        <f t="shared" si="148"/>
        <v>2.2290000000000001</v>
      </c>
      <c r="AN536" s="16">
        <f t="shared" si="149"/>
        <v>2.2669999999999999</v>
      </c>
      <c r="AO536" s="16">
        <f t="shared" si="150"/>
        <v>2.3376000000000001</v>
      </c>
      <c r="AP536" s="16">
        <f t="shared" si="151"/>
        <v>2.3578000000000001</v>
      </c>
      <c r="AQ536" s="16">
        <f t="shared" si="152"/>
        <v>2.5</v>
      </c>
      <c r="AV536" s="17"/>
      <c r="AW536" s="77"/>
    </row>
    <row r="537" spans="3:49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53"/>
        <v>0</v>
      </c>
      <c r="U537" s="16">
        <f t="shared" si="153"/>
        <v>0</v>
      </c>
      <c r="W537" s="16" t="str">
        <f t="shared" si="137"/>
        <v>21⁄2–4</v>
      </c>
      <c r="X537" s="16" t="str">
        <f>VLOOKUP(LEFT(Table6914[[#This Row],[Column1]],FIND("–",Table6914[[#This Row],[Column1]])-1),Lookups[],2,0)</f>
        <v>2 1/2</v>
      </c>
      <c r="Y537" s="16" t="str">
        <f>RIGHT(Table6914[[#This Row],[Column1]],LEN(Table6914[[#This Row],[Column1]])-FIND("–",Table6914[[#This Row],[Column1]]))</f>
        <v>4</v>
      </c>
      <c r="Z537" s="78">
        <f>VLOOKUP(LEFT(Table6914[[#This Row],[Column1]],FIND("–",Table6914[[#This Row],[Column1]])-1),Lookups[],4,0)</f>
        <v>2.5</v>
      </c>
      <c r="AA537" s="16" t="str">
        <f t="shared" si="138"/>
        <v>UNC</v>
      </c>
      <c r="AB537" s="16" t="str">
        <f t="shared" si="139"/>
        <v>2A</v>
      </c>
      <c r="AC537" s="16" t="str">
        <f>CONCATENATE(Table6914[[#This Row],[Fraction]],"-",Table6914[[#This Row],[Pitch]]," ",Table6914[[#This Row],[Series]]," ",Table6914[[#This Row],[ClassA]])</f>
        <v>2 1/2-4 UNC 2A</v>
      </c>
      <c r="AD537" s="16" t="str">
        <f>CONCATENATE(TEXT(Table6914[[#This Row],[Decimal]],".000"),"-",Table6914[[#This Row],[Pitch]]," ",Table6914[[#This Row],[Series]]," ",Table6914[[#This Row],[ClassA]])</f>
        <v>2.500-4 UNC 2A</v>
      </c>
      <c r="AE537" s="16">
        <f t="shared" si="140"/>
        <v>3.0999999999999999E-3</v>
      </c>
      <c r="AF537" s="16">
        <f t="shared" si="141"/>
        <v>2.4969000000000001</v>
      </c>
      <c r="AG537" s="16">
        <f t="shared" si="142"/>
        <v>2.4731000000000001</v>
      </c>
      <c r="AH537" s="16">
        <f t="shared" si="143"/>
        <v>2.4611999999999998</v>
      </c>
      <c r="AI537" s="16">
        <f t="shared" si="144"/>
        <v>2.3344999999999998</v>
      </c>
      <c r="AJ537" s="16">
        <f t="shared" si="145"/>
        <v>2.3241000000000001</v>
      </c>
      <c r="AK537" s="16">
        <f t="shared" si="146"/>
        <v>2.1991999999999998</v>
      </c>
      <c r="AL537" s="16" t="str">
        <f t="shared" si="147"/>
        <v>2B</v>
      </c>
      <c r="AM537" s="16">
        <f t="shared" si="148"/>
        <v>2.2290000000000001</v>
      </c>
      <c r="AN537" s="16">
        <f t="shared" si="149"/>
        <v>2.2669999999999999</v>
      </c>
      <c r="AO537" s="16">
        <f t="shared" si="150"/>
        <v>2.3376000000000001</v>
      </c>
      <c r="AP537" s="16">
        <f t="shared" si="151"/>
        <v>2.3511000000000002</v>
      </c>
      <c r="AQ537" s="16">
        <f t="shared" si="152"/>
        <v>2.5</v>
      </c>
      <c r="AV537" s="17"/>
      <c r="AW537" s="77"/>
    </row>
    <row r="538" spans="3:49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53"/>
        <v>0</v>
      </c>
      <c r="U538" s="16">
        <f t="shared" si="153"/>
        <v>0</v>
      </c>
      <c r="W538" s="16" t="str">
        <f t="shared" si="137"/>
        <v>21⁄2–4</v>
      </c>
      <c r="X538" s="16" t="str">
        <f>VLOOKUP(LEFT(Table6914[[#This Row],[Column1]],FIND("–",Table6914[[#This Row],[Column1]])-1),Lookups[],2,0)</f>
        <v>2 1/2</v>
      </c>
      <c r="Y538" s="16" t="str">
        <f>RIGHT(Table6914[[#This Row],[Column1]],LEN(Table6914[[#This Row],[Column1]])-FIND("–",Table6914[[#This Row],[Column1]]))</f>
        <v>4</v>
      </c>
      <c r="Z538" s="78">
        <f>VLOOKUP(LEFT(Table6914[[#This Row],[Column1]],FIND("–",Table6914[[#This Row],[Column1]])-1),Lookups[],4,0)</f>
        <v>2.5</v>
      </c>
      <c r="AA538" s="16" t="str">
        <f t="shared" si="138"/>
        <v>UNC</v>
      </c>
      <c r="AB538" s="16" t="str">
        <f t="shared" si="139"/>
        <v>3A</v>
      </c>
      <c r="AC538" s="16" t="str">
        <f>CONCATENATE(Table6914[[#This Row],[Fraction]],"-",Table6914[[#This Row],[Pitch]]," ",Table6914[[#This Row],[Series]]," ",Table6914[[#This Row],[ClassA]])</f>
        <v>2 1/2-4 UNC 3A</v>
      </c>
      <c r="AD538" s="16" t="str">
        <f>CONCATENATE(TEXT(Table6914[[#This Row],[Decimal]],".000"),"-",Table6914[[#This Row],[Pitch]]," ",Table6914[[#This Row],[Series]]," ",Table6914[[#This Row],[ClassA]])</f>
        <v>2.500-4 UNC 3A</v>
      </c>
      <c r="AE538" s="16">
        <f t="shared" si="140"/>
        <v>0</v>
      </c>
      <c r="AF538" s="16">
        <f t="shared" si="141"/>
        <v>2.5</v>
      </c>
      <c r="AG538" s="16">
        <f t="shared" si="142"/>
        <v>2.4762</v>
      </c>
      <c r="AH538" s="16" t="str">
        <f t="shared" si="143"/>
        <v>—</v>
      </c>
      <c r="AI538" s="16">
        <f t="shared" si="144"/>
        <v>2.3376000000000001</v>
      </c>
      <c r="AJ538" s="16">
        <f t="shared" si="145"/>
        <v>2.3298000000000001</v>
      </c>
      <c r="AK538" s="16">
        <f t="shared" si="146"/>
        <v>2.2023000000000001</v>
      </c>
      <c r="AL538" s="16" t="str">
        <f t="shared" si="147"/>
        <v>3B</v>
      </c>
      <c r="AM538" s="16">
        <f t="shared" si="148"/>
        <v>2.2290000000000001</v>
      </c>
      <c r="AN538" s="16">
        <f t="shared" si="149"/>
        <v>2.2593999999999999</v>
      </c>
      <c r="AO538" s="16">
        <f t="shared" si="150"/>
        <v>2.3376000000000001</v>
      </c>
      <c r="AP538" s="16">
        <f t="shared" si="151"/>
        <v>2.3477000000000001</v>
      </c>
      <c r="AQ538" s="16">
        <f t="shared" si="152"/>
        <v>2.5</v>
      </c>
      <c r="AV538" s="17"/>
      <c r="AW538" s="77"/>
    </row>
    <row r="539" spans="3:49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si="153"/>
        <v>21⁄2–6</v>
      </c>
      <c r="U539" s="16" t="str">
        <f t="shared" si="153"/>
        <v>UN</v>
      </c>
      <c r="W539" s="16" t="str">
        <f t="shared" si="137"/>
        <v>21⁄2–6</v>
      </c>
      <c r="X539" s="16" t="str">
        <f>VLOOKUP(LEFT(Table6914[[#This Row],[Column1]],FIND("–",Table6914[[#This Row],[Column1]])-1),Lookups[],2,0)</f>
        <v>2 1/2</v>
      </c>
      <c r="Y539" s="16" t="str">
        <f>RIGHT(Table6914[[#This Row],[Column1]],LEN(Table6914[[#This Row],[Column1]])-FIND("–",Table6914[[#This Row],[Column1]]))</f>
        <v>6</v>
      </c>
      <c r="Z539" s="78">
        <f>VLOOKUP(LEFT(Table6914[[#This Row],[Column1]],FIND("–",Table6914[[#This Row],[Column1]])-1),Lookups[],4,0)</f>
        <v>2.5</v>
      </c>
      <c r="AA539" s="16" t="str">
        <f t="shared" si="138"/>
        <v>UN</v>
      </c>
      <c r="AB539" s="16" t="str">
        <f t="shared" si="139"/>
        <v>2A</v>
      </c>
      <c r="AC539" s="16" t="str">
        <f>CONCATENATE(Table6914[[#This Row],[Fraction]],"-",Table6914[[#This Row],[Pitch]]," ",Table6914[[#This Row],[Series]]," ",Table6914[[#This Row],[ClassA]])</f>
        <v>2 1/2-6 UN 2A</v>
      </c>
      <c r="AD539" s="16" t="str">
        <f>CONCATENATE(TEXT(Table6914[[#This Row],[Decimal]],".000"),"-",Table6914[[#This Row],[Pitch]]," ",Table6914[[#This Row],[Series]]," ",Table6914[[#This Row],[ClassA]])</f>
        <v>2.500-6 UN 2A</v>
      </c>
      <c r="AE539" s="16">
        <f t="shared" si="140"/>
        <v>2.7000000000000001E-3</v>
      </c>
      <c r="AF539" s="16">
        <f t="shared" si="141"/>
        <v>2.4973000000000001</v>
      </c>
      <c r="AG539" s="16">
        <f t="shared" si="142"/>
        <v>2.4790999999999999</v>
      </c>
      <c r="AH539" s="16" t="str">
        <f t="shared" si="143"/>
        <v>—</v>
      </c>
      <c r="AI539" s="16">
        <f t="shared" si="144"/>
        <v>2.3889999999999998</v>
      </c>
      <c r="AJ539" s="16">
        <f t="shared" si="145"/>
        <v>2.38</v>
      </c>
      <c r="AK539" s="16">
        <f t="shared" si="146"/>
        <v>2.2989000000000002</v>
      </c>
      <c r="AL539" s="16" t="str">
        <f t="shared" si="147"/>
        <v>2B</v>
      </c>
      <c r="AM539" s="16">
        <f t="shared" si="148"/>
        <v>2.3199999999999998</v>
      </c>
      <c r="AN539" s="16">
        <f t="shared" si="149"/>
        <v>2.35</v>
      </c>
      <c r="AO539" s="16">
        <f t="shared" si="150"/>
        <v>2.3917000000000002</v>
      </c>
      <c r="AP539" s="16">
        <f t="shared" si="151"/>
        <v>2.4033000000000002</v>
      </c>
      <c r="AQ539" s="16">
        <f t="shared" si="152"/>
        <v>2.5</v>
      </c>
      <c r="AV539" s="17"/>
      <c r="AW539" s="77"/>
    </row>
    <row r="540" spans="3:49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53"/>
        <v>0</v>
      </c>
      <c r="U540" s="16">
        <f t="shared" si="153"/>
        <v>0</v>
      </c>
      <c r="W540" s="16" t="str">
        <f t="shared" si="137"/>
        <v>21⁄2–6</v>
      </c>
      <c r="X540" s="16" t="str">
        <f>VLOOKUP(LEFT(Table6914[[#This Row],[Column1]],FIND("–",Table6914[[#This Row],[Column1]])-1),Lookups[],2,0)</f>
        <v>2 1/2</v>
      </c>
      <c r="Y540" s="16" t="str">
        <f>RIGHT(Table6914[[#This Row],[Column1]],LEN(Table6914[[#This Row],[Column1]])-FIND("–",Table6914[[#This Row],[Column1]]))</f>
        <v>6</v>
      </c>
      <c r="Z540" s="78">
        <f>VLOOKUP(LEFT(Table6914[[#This Row],[Column1]],FIND("–",Table6914[[#This Row],[Column1]])-1),Lookups[],4,0)</f>
        <v>2.5</v>
      </c>
      <c r="AA540" s="16" t="str">
        <f t="shared" si="138"/>
        <v>UN</v>
      </c>
      <c r="AB540" s="16" t="str">
        <f t="shared" si="139"/>
        <v>3A</v>
      </c>
      <c r="AC540" s="16" t="str">
        <f>CONCATENATE(Table6914[[#This Row],[Fraction]],"-",Table6914[[#This Row],[Pitch]]," ",Table6914[[#This Row],[Series]]," ",Table6914[[#This Row],[ClassA]])</f>
        <v>2 1/2-6 UN 3A</v>
      </c>
      <c r="AD540" s="16" t="str">
        <f>CONCATENATE(TEXT(Table6914[[#This Row],[Decimal]],".000"),"-",Table6914[[#This Row],[Pitch]]," ",Table6914[[#This Row],[Series]]," ",Table6914[[#This Row],[ClassA]])</f>
        <v>2.500-6 UN 3A</v>
      </c>
      <c r="AE540" s="16">
        <f t="shared" si="140"/>
        <v>0</v>
      </c>
      <c r="AF540" s="16">
        <f t="shared" si="141"/>
        <v>2.5</v>
      </c>
      <c r="AG540" s="16">
        <f t="shared" si="142"/>
        <v>2.4817999999999998</v>
      </c>
      <c r="AH540" s="16" t="str">
        <f t="shared" si="143"/>
        <v>—</v>
      </c>
      <c r="AI540" s="16">
        <f t="shared" si="144"/>
        <v>2.3917000000000002</v>
      </c>
      <c r="AJ540" s="16">
        <f t="shared" si="145"/>
        <v>2.3849999999999998</v>
      </c>
      <c r="AK540" s="16">
        <f t="shared" si="146"/>
        <v>2.3016000000000001</v>
      </c>
      <c r="AL540" s="16" t="str">
        <f t="shared" si="147"/>
        <v>3B</v>
      </c>
      <c r="AM540" s="16">
        <f t="shared" si="148"/>
        <v>2.3199999999999998</v>
      </c>
      <c r="AN540" s="16">
        <f t="shared" si="149"/>
        <v>2.3395999999999999</v>
      </c>
      <c r="AO540" s="16">
        <f t="shared" si="150"/>
        <v>2.3917000000000002</v>
      </c>
      <c r="AP540" s="16">
        <f t="shared" si="151"/>
        <v>2.4003999999999999</v>
      </c>
      <c r="AQ540" s="16">
        <f t="shared" si="152"/>
        <v>2.5</v>
      </c>
      <c r="AV540" s="17"/>
      <c r="AW540" s="77"/>
    </row>
    <row r="541" spans="3:49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53"/>
        <v>21⁄2–8</v>
      </c>
      <c r="U541" s="16" t="str">
        <f t="shared" si="153"/>
        <v>UN</v>
      </c>
      <c r="W541" s="16" t="str">
        <f t="shared" si="137"/>
        <v>21⁄2–8</v>
      </c>
      <c r="X541" s="16" t="str">
        <f>VLOOKUP(LEFT(Table6914[[#This Row],[Column1]],FIND("–",Table6914[[#This Row],[Column1]])-1),Lookups[],2,0)</f>
        <v>2 1/2</v>
      </c>
      <c r="Y541" s="16" t="str">
        <f>RIGHT(Table6914[[#This Row],[Column1]],LEN(Table6914[[#This Row],[Column1]])-FIND("–",Table6914[[#This Row],[Column1]]))</f>
        <v>8</v>
      </c>
      <c r="Z541" s="78">
        <f>VLOOKUP(LEFT(Table6914[[#This Row],[Column1]],FIND("–",Table6914[[#This Row],[Column1]])-1),Lookups[],4,0)</f>
        <v>2.5</v>
      </c>
      <c r="AA541" s="16" t="str">
        <f t="shared" si="138"/>
        <v>UN</v>
      </c>
      <c r="AB541" s="16" t="str">
        <f t="shared" si="139"/>
        <v>2A</v>
      </c>
      <c r="AC541" s="16" t="str">
        <f>CONCATENATE(Table6914[[#This Row],[Fraction]],"-",Table6914[[#This Row],[Pitch]]," ",Table6914[[#This Row],[Series]]," ",Table6914[[#This Row],[ClassA]])</f>
        <v>2 1/2-8 UN 2A</v>
      </c>
      <c r="AD541" s="16" t="str">
        <f>CONCATENATE(TEXT(Table6914[[#This Row],[Decimal]],".000"),"-",Table6914[[#This Row],[Pitch]]," ",Table6914[[#This Row],[Series]]," ",Table6914[[#This Row],[ClassA]])</f>
        <v>2.500-8 UN 2A</v>
      </c>
      <c r="AE541" s="16">
        <f t="shared" si="140"/>
        <v>2.3999999999999998E-3</v>
      </c>
      <c r="AF541" s="16">
        <f t="shared" si="141"/>
        <v>2.4975999999999998</v>
      </c>
      <c r="AG541" s="16">
        <f t="shared" si="142"/>
        <v>2.4826000000000001</v>
      </c>
      <c r="AH541" s="16">
        <f t="shared" si="143"/>
        <v>2.4750999999999999</v>
      </c>
      <c r="AI541" s="16">
        <f t="shared" si="144"/>
        <v>2.4163999999999999</v>
      </c>
      <c r="AJ541" s="16">
        <f t="shared" si="145"/>
        <v>2.4081999999999999</v>
      </c>
      <c r="AK541" s="16">
        <f t="shared" si="146"/>
        <v>2.3488000000000002</v>
      </c>
      <c r="AL541" s="16" t="str">
        <f t="shared" si="147"/>
        <v>2B</v>
      </c>
      <c r="AM541" s="16">
        <f t="shared" si="148"/>
        <v>2.3650000000000002</v>
      </c>
      <c r="AN541" s="16">
        <f t="shared" si="149"/>
        <v>2.39</v>
      </c>
      <c r="AO541" s="16">
        <f t="shared" si="150"/>
        <v>2.4188000000000001</v>
      </c>
      <c r="AP541" s="16">
        <f t="shared" si="151"/>
        <v>2.4293999999999998</v>
      </c>
      <c r="AQ541" s="16">
        <f t="shared" si="152"/>
        <v>2.5</v>
      </c>
      <c r="AV541" s="17"/>
      <c r="AW541" s="77"/>
    </row>
    <row r="542" spans="3:49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53"/>
        <v>0</v>
      </c>
      <c r="U542" s="16">
        <f t="shared" si="153"/>
        <v>0</v>
      </c>
      <c r="W542" s="16" t="str">
        <f t="shared" si="137"/>
        <v>21⁄2–8</v>
      </c>
      <c r="X542" s="16" t="str">
        <f>VLOOKUP(LEFT(Table6914[[#This Row],[Column1]],FIND("–",Table6914[[#This Row],[Column1]])-1),Lookups[],2,0)</f>
        <v>2 1/2</v>
      </c>
      <c r="Y542" s="16" t="str">
        <f>RIGHT(Table6914[[#This Row],[Column1]],LEN(Table6914[[#This Row],[Column1]])-FIND("–",Table6914[[#This Row],[Column1]]))</f>
        <v>8</v>
      </c>
      <c r="Z542" s="78">
        <f>VLOOKUP(LEFT(Table6914[[#This Row],[Column1]],FIND("–",Table6914[[#This Row],[Column1]])-1),Lookups[],4,0)</f>
        <v>2.5</v>
      </c>
      <c r="AA542" s="16" t="str">
        <f t="shared" si="138"/>
        <v>UN</v>
      </c>
      <c r="AB542" s="16" t="str">
        <f t="shared" si="139"/>
        <v>3A</v>
      </c>
      <c r="AC542" s="16" t="str">
        <f>CONCATENATE(Table6914[[#This Row],[Fraction]],"-",Table6914[[#This Row],[Pitch]]," ",Table6914[[#This Row],[Series]]," ",Table6914[[#This Row],[ClassA]])</f>
        <v>2 1/2-8 UN 3A</v>
      </c>
      <c r="AD542" s="16" t="str">
        <f>CONCATENATE(TEXT(Table6914[[#This Row],[Decimal]],".000"),"-",Table6914[[#This Row],[Pitch]]," ",Table6914[[#This Row],[Series]]," ",Table6914[[#This Row],[ClassA]])</f>
        <v>2.500-8 UN 3A</v>
      </c>
      <c r="AE542" s="16">
        <f t="shared" si="140"/>
        <v>0</v>
      </c>
      <c r="AF542" s="16">
        <f t="shared" si="141"/>
        <v>2.5</v>
      </c>
      <c r="AG542" s="16">
        <f t="shared" si="142"/>
        <v>2.4849999999999999</v>
      </c>
      <c r="AH542" s="16" t="str">
        <f t="shared" si="143"/>
        <v>—</v>
      </c>
      <c r="AI542" s="16">
        <f t="shared" si="144"/>
        <v>2.4188000000000001</v>
      </c>
      <c r="AJ542" s="16">
        <f t="shared" si="145"/>
        <v>2.4127000000000001</v>
      </c>
      <c r="AK542" s="16">
        <f t="shared" si="146"/>
        <v>2.3512</v>
      </c>
      <c r="AL542" s="16" t="str">
        <f t="shared" si="147"/>
        <v>3B</v>
      </c>
      <c r="AM542" s="16">
        <f t="shared" si="148"/>
        <v>2.3650000000000002</v>
      </c>
      <c r="AN542" s="16">
        <f t="shared" si="149"/>
        <v>2.3797000000000001</v>
      </c>
      <c r="AO542" s="16">
        <f t="shared" si="150"/>
        <v>2.4188000000000001</v>
      </c>
      <c r="AP542" s="16">
        <f t="shared" si="151"/>
        <v>2.4268000000000001</v>
      </c>
      <c r="AQ542" s="16">
        <f t="shared" si="152"/>
        <v>2.5</v>
      </c>
      <c r="AV542" s="17"/>
      <c r="AW542" s="77"/>
    </row>
    <row r="543" spans="3:49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53"/>
        <v>21⁄2–10</v>
      </c>
      <c r="U543" s="16" t="str">
        <f t="shared" si="153"/>
        <v>UNS</v>
      </c>
      <c r="W543" s="16" t="str">
        <f t="shared" si="137"/>
        <v>21⁄2–10</v>
      </c>
      <c r="X543" s="16" t="str">
        <f>VLOOKUP(LEFT(Table6914[[#This Row],[Column1]],FIND("–",Table6914[[#This Row],[Column1]])-1),Lookups[],2,0)</f>
        <v>2 1/2</v>
      </c>
      <c r="Y543" s="16" t="str">
        <f>RIGHT(Table6914[[#This Row],[Column1]],LEN(Table6914[[#This Row],[Column1]])-FIND("–",Table6914[[#This Row],[Column1]]))</f>
        <v>10</v>
      </c>
      <c r="Z543" s="78">
        <f>VLOOKUP(LEFT(Table6914[[#This Row],[Column1]],FIND("–",Table6914[[#This Row],[Column1]])-1),Lookups[],4,0)</f>
        <v>2.5</v>
      </c>
      <c r="AA543" s="16" t="str">
        <f t="shared" si="138"/>
        <v>UNS</v>
      </c>
      <c r="AB543" s="16" t="str">
        <f t="shared" si="139"/>
        <v>2A</v>
      </c>
      <c r="AC543" s="16" t="str">
        <f>CONCATENATE(Table6914[[#This Row],[Fraction]],"-",Table6914[[#This Row],[Pitch]]," ",Table6914[[#This Row],[Series]]," ",Table6914[[#This Row],[ClassA]])</f>
        <v>2 1/2-10 UNS 2A</v>
      </c>
      <c r="AD543" s="16" t="str">
        <f>CONCATENATE(TEXT(Table6914[[#This Row],[Decimal]],".000"),"-",Table6914[[#This Row],[Pitch]]," ",Table6914[[#This Row],[Series]]," ",Table6914[[#This Row],[ClassA]])</f>
        <v>2.500-10 UNS 2A</v>
      </c>
      <c r="AE543" s="16">
        <f t="shared" si="140"/>
        <v>2E-3</v>
      </c>
      <c r="AF543" s="16">
        <f t="shared" si="141"/>
        <v>2.4980000000000002</v>
      </c>
      <c r="AG543" s="16">
        <f t="shared" si="142"/>
        <v>2.4851000000000001</v>
      </c>
      <c r="AH543" s="16" t="str">
        <f t="shared" si="143"/>
        <v>—</v>
      </c>
      <c r="AI543" s="16">
        <f t="shared" si="144"/>
        <v>2.4329999999999998</v>
      </c>
      <c r="AJ543" s="16">
        <f t="shared" si="145"/>
        <v>2.4262999999999999</v>
      </c>
      <c r="AK543" s="16">
        <f t="shared" si="146"/>
        <v>2.379</v>
      </c>
      <c r="AL543" s="16" t="str">
        <f t="shared" si="147"/>
        <v>2B</v>
      </c>
      <c r="AM543" s="16">
        <f t="shared" si="148"/>
        <v>2.3919999999999999</v>
      </c>
      <c r="AN543" s="16">
        <f t="shared" si="149"/>
        <v>2.4129999999999998</v>
      </c>
      <c r="AO543" s="16">
        <f t="shared" si="150"/>
        <v>2.4350000000000001</v>
      </c>
      <c r="AP543" s="16">
        <f t="shared" si="151"/>
        <v>2.4437000000000002</v>
      </c>
      <c r="AQ543" s="16">
        <f t="shared" si="152"/>
        <v>2.5</v>
      </c>
      <c r="AV543" s="17"/>
      <c r="AW543" s="77"/>
    </row>
    <row r="544" spans="3:49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53"/>
        <v>21⁄2–12</v>
      </c>
      <c r="U544" s="16" t="str">
        <f t="shared" si="153"/>
        <v>UN</v>
      </c>
      <c r="W544" s="16" t="str">
        <f t="shared" si="137"/>
        <v>21⁄2–12</v>
      </c>
      <c r="X544" s="16" t="str">
        <f>VLOOKUP(LEFT(Table6914[[#This Row],[Column1]],FIND("–",Table6914[[#This Row],[Column1]])-1),Lookups[],2,0)</f>
        <v>2 1/2</v>
      </c>
      <c r="Y544" s="16" t="str">
        <f>RIGHT(Table6914[[#This Row],[Column1]],LEN(Table6914[[#This Row],[Column1]])-FIND("–",Table6914[[#This Row],[Column1]]))</f>
        <v>12</v>
      </c>
      <c r="Z544" s="78">
        <f>VLOOKUP(LEFT(Table6914[[#This Row],[Column1]],FIND("–",Table6914[[#This Row],[Column1]])-1),Lookups[],4,0)</f>
        <v>2.5</v>
      </c>
      <c r="AA544" s="16" t="str">
        <f t="shared" si="138"/>
        <v>UN</v>
      </c>
      <c r="AB544" s="16" t="str">
        <f t="shared" si="139"/>
        <v>2A</v>
      </c>
      <c r="AC544" s="16" t="str">
        <f>CONCATENATE(Table6914[[#This Row],[Fraction]],"-",Table6914[[#This Row],[Pitch]]," ",Table6914[[#This Row],[Series]]," ",Table6914[[#This Row],[ClassA]])</f>
        <v>2 1/2-12 UN 2A</v>
      </c>
      <c r="AD544" s="16" t="str">
        <f>CONCATENATE(TEXT(Table6914[[#This Row],[Decimal]],".000"),"-",Table6914[[#This Row],[Pitch]]," ",Table6914[[#This Row],[Series]]," ",Table6914[[#This Row],[ClassA]])</f>
        <v>2.500-12 UN 2A</v>
      </c>
      <c r="AE544" s="16">
        <f t="shared" si="140"/>
        <v>1.9E-3</v>
      </c>
      <c r="AF544" s="16">
        <f t="shared" si="141"/>
        <v>2.4981</v>
      </c>
      <c r="AG544" s="16">
        <f t="shared" si="142"/>
        <v>2.4866999999999999</v>
      </c>
      <c r="AH544" s="16" t="str">
        <f t="shared" si="143"/>
        <v>—</v>
      </c>
      <c r="AI544" s="16">
        <f t="shared" si="144"/>
        <v>2.444</v>
      </c>
      <c r="AJ544" s="16">
        <f t="shared" si="145"/>
        <v>2.4378000000000002</v>
      </c>
      <c r="AK544" s="16">
        <f t="shared" si="146"/>
        <v>2.3988999999999998</v>
      </c>
      <c r="AL544" s="16" t="str">
        <f t="shared" si="147"/>
        <v>2B</v>
      </c>
      <c r="AM544" s="16">
        <f t="shared" si="148"/>
        <v>2.41</v>
      </c>
      <c r="AN544" s="16">
        <f t="shared" si="149"/>
        <v>2.4279999999999999</v>
      </c>
      <c r="AO544" s="16">
        <f t="shared" si="150"/>
        <v>2.4459</v>
      </c>
      <c r="AP544" s="16">
        <f t="shared" si="151"/>
        <v>2.4540000000000002</v>
      </c>
      <c r="AQ544" s="16">
        <f t="shared" si="152"/>
        <v>2.5</v>
      </c>
      <c r="AV544" s="17"/>
      <c r="AW544" s="77"/>
    </row>
    <row r="545" spans="3:49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53"/>
        <v>0</v>
      </c>
      <c r="U545" s="16">
        <f t="shared" si="153"/>
        <v>0</v>
      </c>
      <c r="W545" s="16" t="str">
        <f t="shared" si="137"/>
        <v>21⁄2–12</v>
      </c>
      <c r="X545" s="16" t="str">
        <f>VLOOKUP(LEFT(Table6914[[#This Row],[Column1]],FIND("–",Table6914[[#This Row],[Column1]])-1),Lookups[],2,0)</f>
        <v>2 1/2</v>
      </c>
      <c r="Y545" s="16" t="str">
        <f>RIGHT(Table6914[[#This Row],[Column1]],LEN(Table6914[[#This Row],[Column1]])-FIND("–",Table6914[[#This Row],[Column1]]))</f>
        <v>12</v>
      </c>
      <c r="Z545" s="78">
        <f>VLOOKUP(LEFT(Table6914[[#This Row],[Column1]],FIND("–",Table6914[[#This Row],[Column1]])-1),Lookups[],4,0)</f>
        <v>2.5</v>
      </c>
      <c r="AA545" s="16" t="str">
        <f t="shared" si="138"/>
        <v>UN</v>
      </c>
      <c r="AB545" s="16" t="str">
        <f t="shared" si="139"/>
        <v>3A</v>
      </c>
      <c r="AC545" s="16" t="str">
        <f>CONCATENATE(Table6914[[#This Row],[Fraction]],"-",Table6914[[#This Row],[Pitch]]," ",Table6914[[#This Row],[Series]]," ",Table6914[[#This Row],[ClassA]])</f>
        <v>2 1/2-12 UN 3A</v>
      </c>
      <c r="AD545" s="16" t="str">
        <f>CONCATENATE(TEXT(Table6914[[#This Row],[Decimal]],".000"),"-",Table6914[[#This Row],[Pitch]]," ",Table6914[[#This Row],[Series]]," ",Table6914[[#This Row],[ClassA]])</f>
        <v>2.500-12 UN 3A</v>
      </c>
      <c r="AE545" s="16">
        <f t="shared" si="140"/>
        <v>0</v>
      </c>
      <c r="AF545" s="16">
        <f t="shared" si="141"/>
        <v>2.5</v>
      </c>
      <c r="AG545" s="16">
        <f t="shared" si="142"/>
        <v>2.4885999999999999</v>
      </c>
      <c r="AH545" s="16" t="str">
        <f t="shared" si="143"/>
        <v>—</v>
      </c>
      <c r="AI545" s="16">
        <f t="shared" si="144"/>
        <v>2.4459</v>
      </c>
      <c r="AJ545" s="16">
        <f t="shared" si="145"/>
        <v>2.4413</v>
      </c>
      <c r="AK545" s="16">
        <f t="shared" si="146"/>
        <v>2.4007999999999998</v>
      </c>
      <c r="AL545" s="16" t="str">
        <f t="shared" si="147"/>
        <v>3B</v>
      </c>
      <c r="AM545" s="16">
        <f t="shared" si="148"/>
        <v>2.41</v>
      </c>
      <c r="AN545" s="16">
        <f t="shared" si="149"/>
        <v>2.4198</v>
      </c>
      <c r="AO545" s="16">
        <f t="shared" si="150"/>
        <v>2.4459</v>
      </c>
      <c r="AP545" s="16">
        <f t="shared" si="151"/>
        <v>2.4519000000000002</v>
      </c>
      <c r="AQ545" s="16">
        <f t="shared" si="152"/>
        <v>2.5</v>
      </c>
      <c r="AV545" s="17"/>
      <c r="AW545" s="77"/>
    </row>
    <row r="546" spans="3:49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53"/>
        <v>21⁄2–14</v>
      </c>
      <c r="U546" s="16" t="str">
        <f t="shared" si="153"/>
        <v>UNS</v>
      </c>
      <c r="W546" s="16" t="str">
        <f t="shared" si="137"/>
        <v>21⁄2–14</v>
      </c>
      <c r="X546" s="16" t="str">
        <f>VLOOKUP(LEFT(Table6914[[#This Row],[Column1]],FIND("–",Table6914[[#This Row],[Column1]])-1),Lookups[],2,0)</f>
        <v>2 1/2</v>
      </c>
      <c r="Y546" s="16" t="str">
        <f>RIGHT(Table6914[[#This Row],[Column1]],LEN(Table6914[[#This Row],[Column1]])-FIND("–",Table6914[[#This Row],[Column1]]))</f>
        <v>14</v>
      </c>
      <c r="Z546" s="78">
        <f>VLOOKUP(LEFT(Table6914[[#This Row],[Column1]],FIND("–",Table6914[[#This Row],[Column1]])-1),Lookups[],4,0)</f>
        <v>2.5</v>
      </c>
      <c r="AA546" s="16" t="str">
        <f t="shared" si="138"/>
        <v>UNS</v>
      </c>
      <c r="AB546" s="16" t="str">
        <f t="shared" si="139"/>
        <v>2A</v>
      </c>
      <c r="AC546" s="16" t="str">
        <f>CONCATENATE(Table6914[[#This Row],[Fraction]],"-",Table6914[[#This Row],[Pitch]]," ",Table6914[[#This Row],[Series]]," ",Table6914[[#This Row],[ClassA]])</f>
        <v>2 1/2-14 UNS 2A</v>
      </c>
      <c r="AD546" s="16" t="str">
        <f>CONCATENATE(TEXT(Table6914[[#This Row],[Decimal]],".000"),"-",Table6914[[#This Row],[Pitch]]," ",Table6914[[#This Row],[Series]]," ",Table6914[[#This Row],[ClassA]])</f>
        <v>2.500-14 UNS 2A</v>
      </c>
      <c r="AE546" s="16">
        <f t="shared" si="140"/>
        <v>1.6999999999999999E-3</v>
      </c>
      <c r="AF546" s="16">
        <f t="shared" si="141"/>
        <v>2.4983</v>
      </c>
      <c r="AG546" s="16">
        <f t="shared" si="142"/>
        <v>2.488</v>
      </c>
      <c r="AH546" s="16" t="str">
        <f t="shared" si="143"/>
        <v>—</v>
      </c>
      <c r="AI546" s="16">
        <f t="shared" si="144"/>
        <v>2.4519000000000002</v>
      </c>
      <c r="AJ546" s="16">
        <f t="shared" si="145"/>
        <v>2.4460999999999999</v>
      </c>
      <c r="AK546" s="16">
        <f t="shared" si="146"/>
        <v>2.4133</v>
      </c>
      <c r="AL546" s="16" t="str">
        <f t="shared" si="147"/>
        <v>2B</v>
      </c>
      <c r="AM546" s="16">
        <f t="shared" si="148"/>
        <v>2.423</v>
      </c>
      <c r="AN546" s="16">
        <f t="shared" si="149"/>
        <v>2.4380000000000002</v>
      </c>
      <c r="AO546" s="16">
        <f t="shared" si="150"/>
        <v>2.4535999999999998</v>
      </c>
      <c r="AP546" s="16">
        <f t="shared" si="151"/>
        <v>2.4611999999999998</v>
      </c>
      <c r="AQ546" s="16">
        <f t="shared" si="152"/>
        <v>2.5</v>
      </c>
      <c r="AV546" s="17"/>
      <c r="AW546" s="77"/>
    </row>
    <row r="547" spans="3:49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53"/>
        <v>21⁄2–16</v>
      </c>
      <c r="U547" s="16" t="str">
        <f t="shared" si="153"/>
        <v>UN</v>
      </c>
      <c r="W547" s="16" t="str">
        <f t="shared" si="137"/>
        <v>21⁄2–16</v>
      </c>
      <c r="X547" s="16" t="str">
        <f>VLOOKUP(LEFT(Table6914[[#This Row],[Column1]],FIND("–",Table6914[[#This Row],[Column1]])-1),Lookups[],2,0)</f>
        <v>2 1/2</v>
      </c>
      <c r="Y547" s="16" t="str">
        <f>RIGHT(Table6914[[#This Row],[Column1]],LEN(Table6914[[#This Row],[Column1]])-FIND("–",Table6914[[#This Row],[Column1]]))</f>
        <v>16</v>
      </c>
      <c r="Z547" s="78">
        <f>VLOOKUP(LEFT(Table6914[[#This Row],[Column1]],FIND("–",Table6914[[#This Row],[Column1]])-1),Lookups[],4,0)</f>
        <v>2.5</v>
      </c>
      <c r="AA547" s="16" t="str">
        <f t="shared" si="138"/>
        <v>UN</v>
      </c>
      <c r="AB547" s="16" t="str">
        <f t="shared" si="139"/>
        <v>2A</v>
      </c>
      <c r="AC547" s="16" t="str">
        <f>CONCATENATE(Table6914[[#This Row],[Fraction]],"-",Table6914[[#This Row],[Pitch]]," ",Table6914[[#This Row],[Series]]," ",Table6914[[#This Row],[ClassA]])</f>
        <v>2 1/2-16 UN 2A</v>
      </c>
      <c r="AD547" s="16" t="str">
        <f>CONCATENATE(TEXT(Table6914[[#This Row],[Decimal]],".000"),"-",Table6914[[#This Row],[Pitch]]," ",Table6914[[#This Row],[Series]]," ",Table6914[[#This Row],[ClassA]])</f>
        <v>2.500-16 UN 2A</v>
      </c>
      <c r="AE547" s="16">
        <f t="shared" si="140"/>
        <v>1.6999999999999999E-3</v>
      </c>
      <c r="AF547" s="16">
        <f t="shared" si="141"/>
        <v>2.4983</v>
      </c>
      <c r="AG547" s="16">
        <f t="shared" si="142"/>
        <v>2.4889000000000001</v>
      </c>
      <c r="AH547" s="16" t="str">
        <f t="shared" si="143"/>
        <v>—</v>
      </c>
      <c r="AI547" s="16">
        <f t="shared" si="144"/>
        <v>2.4577</v>
      </c>
      <c r="AJ547" s="16">
        <f t="shared" si="145"/>
        <v>2.4521999999999999</v>
      </c>
      <c r="AK547" s="16">
        <f t="shared" si="146"/>
        <v>2.4238</v>
      </c>
      <c r="AL547" s="16" t="str">
        <f t="shared" si="147"/>
        <v>2B</v>
      </c>
      <c r="AM547" s="16">
        <f t="shared" si="148"/>
        <v>2.4319999999999999</v>
      </c>
      <c r="AN547" s="16">
        <f t="shared" si="149"/>
        <v>2.4460000000000002</v>
      </c>
      <c r="AO547" s="16">
        <f t="shared" si="150"/>
        <v>2.4594</v>
      </c>
      <c r="AP547" s="16">
        <f t="shared" si="151"/>
        <v>2.4666000000000001</v>
      </c>
      <c r="AQ547" s="16">
        <f t="shared" si="152"/>
        <v>2.5</v>
      </c>
      <c r="AV547" s="17"/>
      <c r="AW547" s="77"/>
    </row>
    <row r="548" spans="3:49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53"/>
        <v>0</v>
      </c>
      <c r="U548" s="16">
        <f t="shared" si="153"/>
        <v>0</v>
      </c>
      <c r="W548" s="16" t="str">
        <f t="shared" si="137"/>
        <v>21⁄2–16</v>
      </c>
      <c r="X548" s="16" t="str">
        <f>VLOOKUP(LEFT(Table6914[[#This Row],[Column1]],FIND("–",Table6914[[#This Row],[Column1]])-1),Lookups[],2,0)</f>
        <v>2 1/2</v>
      </c>
      <c r="Y548" s="16" t="str">
        <f>RIGHT(Table6914[[#This Row],[Column1]],LEN(Table6914[[#This Row],[Column1]])-FIND("–",Table6914[[#This Row],[Column1]]))</f>
        <v>16</v>
      </c>
      <c r="Z548" s="78">
        <f>VLOOKUP(LEFT(Table6914[[#This Row],[Column1]],FIND("–",Table6914[[#This Row],[Column1]])-1),Lookups[],4,0)</f>
        <v>2.5</v>
      </c>
      <c r="AA548" s="16" t="str">
        <f t="shared" si="138"/>
        <v>UN</v>
      </c>
      <c r="AB548" s="16" t="str">
        <f t="shared" si="139"/>
        <v>3A</v>
      </c>
      <c r="AC548" s="16" t="str">
        <f>CONCATENATE(Table6914[[#This Row],[Fraction]],"-",Table6914[[#This Row],[Pitch]]," ",Table6914[[#This Row],[Series]]," ",Table6914[[#This Row],[ClassA]])</f>
        <v>2 1/2-16 UN 3A</v>
      </c>
      <c r="AD548" s="16" t="str">
        <f>CONCATENATE(TEXT(Table6914[[#This Row],[Decimal]],".000"),"-",Table6914[[#This Row],[Pitch]]," ",Table6914[[#This Row],[Series]]," ",Table6914[[#This Row],[ClassA]])</f>
        <v>2.500-16 UN 3A</v>
      </c>
      <c r="AE548" s="16">
        <f t="shared" si="140"/>
        <v>0</v>
      </c>
      <c r="AF548" s="16">
        <f t="shared" si="141"/>
        <v>2.5</v>
      </c>
      <c r="AG548" s="16">
        <f t="shared" si="142"/>
        <v>2.4906000000000001</v>
      </c>
      <c r="AH548" s="16" t="str">
        <f t="shared" si="143"/>
        <v>—</v>
      </c>
      <c r="AI548" s="16">
        <f t="shared" si="144"/>
        <v>2.4594</v>
      </c>
      <c r="AJ548" s="16">
        <f t="shared" si="145"/>
        <v>2.4552999999999998</v>
      </c>
      <c r="AK548" s="16">
        <f t="shared" si="146"/>
        <v>2.4255</v>
      </c>
      <c r="AL548" s="16" t="str">
        <f t="shared" si="147"/>
        <v>3B</v>
      </c>
      <c r="AM548" s="16">
        <f t="shared" si="148"/>
        <v>2.4319999999999999</v>
      </c>
      <c r="AN548" s="16">
        <f t="shared" si="149"/>
        <v>2.4407999999999999</v>
      </c>
      <c r="AO548" s="16">
        <f t="shared" si="150"/>
        <v>2.4594</v>
      </c>
      <c r="AP548" s="16">
        <f t="shared" si="151"/>
        <v>2.4647999999999999</v>
      </c>
      <c r="AQ548" s="16">
        <f t="shared" si="152"/>
        <v>2.5</v>
      </c>
      <c r="AV548" s="17"/>
      <c r="AW548" s="77"/>
    </row>
    <row r="549" spans="3:49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53"/>
        <v>21⁄2–18</v>
      </c>
      <c r="U549" s="16" t="str">
        <f t="shared" si="153"/>
        <v>UNS</v>
      </c>
      <c r="W549" s="16" t="str">
        <f t="shared" si="137"/>
        <v>21⁄2–18</v>
      </c>
      <c r="X549" s="16" t="str">
        <f>VLOOKUP(LEFT(Table6914[[#This Row],[Column1]],FIND("–",Table6914[[#This Row],[Column1]])-1),Lookups[],2,0)</f>
        <v>2 1/2</v>
      </c>
      <c r="Y549" s="16" t="str">
        <f>RIGHT(Table6914[[#This Row],[Column1]],LEN(Table6914[[#This Row],[Column1]])-FIND("–",Table6914[[#This Row],[Column1]]))</f>
        <v>18</v>
      </c>
      <c r="Z549" s="78">
        <f>VLOOKUP(LEFT(Table6914[[#This Row],[Column1]],FIND("–",Table6914[[#This Row],[Column1]])-1),Lookups[],4,0)</f>
        <v>2.5</v>
      </c>
      <c r="AA549" s="16" t="str">
        <f t="shared" si="138"/>
        <v>UNS</v>
      </c>
      <c r="AB549" s="16" t="str">
        <f t="shared" si="139"/>
        <v>2A</v>
      </c>
      <c r="AC549" s="16" t="str">
        <f>CONCATENATE(Table6914[[#This Row],[Fraction]],"-",Table6914[[#This Row],[Pitch]]," ",Table6914[[#This Row],[Series]]," ",Table6914[[#This Row],[ClassA]])</f>
        <v>2 1/2-18 UNS 2A</v>
      </c>
      <c r="AD549" s="16" t="str">
        <f>CONCATENATE(TEXT(Table6914[[#This Row],[Decimal]],".000"),"-",Table6914[[#This Row],[Pitch]]," ",Table6914[[#This Row],[Series]]," ",Table6914[[#This Row],[ClassA]])</f>
        <v>2.500-18 UNS 2A</v>
      </c>
      <c r="AE549" s="16">
        <f t="shared" si="140"/>
        <v>1.6000000000000001E-3</v>
      </c>
      <c r="AF549" s="16">
        <f t="shared" si="141"/>
        <v>2.4984000000000002</v>
      </c>
      <c r="AG549" s="16">
        <f t="shared" si="142"/>
        <v>2.4897</v>
      </c>
      <c r="AH549" s="16" t="str">
        <f t="shared" si="143"/>
        <v>—</v>
      </c>
      <c r="AI549" s="16">
        <f t="shared" si="144"/>
        <v>2.4622999999999999</v>
      </c>
      <c r="AJ549" s="16">
        <f t="shared" si="145"/>
        <v>2.4569999999999999</v>
      </c>
      <c r="AK549" s="16">
        <f t="shared" si="146"/>
        <v>2.4323000000000001</v>
      </c>
      <c r="AL549" s="16" t="str">
        <f t="shared" si="147"/>
        <v>2B</v>
      </c>
      <c r="AM549" s="16">
        <f t="shared" si="148"/>
        <v>2.44</v>
      </c>
      <c r="AN549" s="16">
        <f t="shared" si="149"/>
        <v>2.4529999999999998</v>
      </c>
      <c r="AO549" s="16">
        <f t="shared" si="150"/>
        <v>2.4639000000000002</v>
      </c>
      <c r="AP549" s="16">
        <f t="shared" si="151"/>
        <v>2.4708000000000001</v>
      </c>
      <c r="AQ549" s="16">
        <f t="shared" si="152"/>
        <v>2.5</v>
      </c>
      <c r="AV549" s="17"/>
      <c r="AW549" s="77"/>
    </row>
    <row r="550" spans="3:49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53"/>
        <v>21⁄2–20</v>
      </c>
      <c r="U550" s="16" t="str">
        <f t="shared" si="153"/>
        <v>UN</v>
      </c>
      <c r="W550" s="16" t="str">
        <f t="shared" si="137"/>
        <v>21⁄2–20</v>
      </c>
      <c r="X550" s="16" t="str">
        <f>VLOOKUP(LEFT(Table6914[[#This Row],[Column1]],FIND("–",Table6914[[#This Row],[Column1]])-1),Lookups[],2,0)</f>
        <v>2 1/2</v>
      </c>
      <c r="Y550" s="16" t="str">
        <f>RIGHT(Table6914[[#This Row],[Column1]],LEN(Table6914[[#This Row],[Column1]])-FIND("–",Table6914[[#This Row],[Column1]]))</f>
        <v>20</v>
      </c>
      <c r="Z550" s="78">
        <f>VLOOKUP(LEFT(Table6914[[#This Row],[Column1]],FIND("–",Table6914[[#This Row],[Column1]])-1),Lookups[],4,0)</f>
        <v>2.5</v>
      </c>
      <c r="AA550" s="16" t="str">
        <f t="shared" si="138"/>
        <v>UN</v>
      </c>
      <c r="AB550" s="16" t="str">
        <f t="shared" si="139"/>
        <v>2A</v>
      </c>
      <c r="AC550" s="16" t="str">
        <f>CONCATENATE(Table6914[[#This Row],[Fraction]],"-",Table6914[[#This Row],[Pitch]]," ",Table6914[[#This Row],[Series]]," ",Table6914[[#This Row],[ClassA]])</f>
        <v>2 1/2-20 UN 2A</v>
      </c>
      <c r="AD550" s="16" t="str">
        <f>CONCATENATE(TEXT(Table6914[[#This Row],[Decimal]],".000"),"-",Table6914[[#This Row],[Pitch]]," ",Table6914[[#This Row],[Series]]," ",Table6914[[#This Row],[ClassA]])</f>
        <v>2.500-20 UN 2A</v>
      </c>
      <c r="AE550" s="16">
        <f t="shared" si="140"/>
        <v>1.5E-3</v>
      </c>
      <c r="AF550" s="16">
        <f t="shared" si="141"/>
        <v>2.4984999999999999</v>
      </c>
      <c r="AG550" s="16">
        <f t="shared" si="142"/>
        <v>2.4904000000000002</v>
      </c>
      <c r="AH550" s="16" t="str">
        <f t="shared" si="143"/>
        <v>—</v>
      </c>
      <c r="AI550" s="16">
        <f t="shared" si="144"/>
        <v>2.4660000000000002</v>
      </c>
      <c r="AJ550" s="16">
        <f t="shared" si="145"/>
        <v>2.4609000000000001</v>
      </c>
      <c r="AK550" s="16">
        <f t="shared" si="146"/>
        <v>2.4390000000000001</v>
      </c>
      <c r="AL550" s="16" t="str">
        <f t="shared" si="147"/>
        <v>2B</v>
      </c>
      <c r="AM550" s="16">
        <f t="shared" si="148"/>
        <v>2.4460000000000002</v>
      </c>
      <c r="AN550" s="16">
        <f t="shared" si="149"/>
        <v>2.4569999999999999</v>
      </c>
      <c r="AO550" s="16">
        <f t="shared" si="150"/>
        <v>2.4674999999999998</v>
      </c>
      <c r="AP550" s="16">
        <f t="shared" si="151"/>
        <v>2.4741</v>
      </c>
      <c r="AQ550" s="16">
        <f t="shared" si="152"/>
        <v>2.5</v>
      </c>
      <c r="AV550" s="17"/>
      <c r="AW550" s="77"/>
    </row>
    <row r="551" spans="3:49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53"/>
        <v>0</v>
      </c>
      <c r="U551" s="16">
        <f t="shared" si="153"/>
        <v>0</v>
      </c>
      <c r="W551" s="16" t="str">
        <f t="shared" si="137"/>
        <v>21⁄2–20</v>
      </c>
      <c r="X551" s="16" t="str">
        <f>VLOOKUP(LEFT(Table6914[[#This Row],[Column1]],FIND("–",Table6914[[#This Row],[Column1]])-1),Lookups[],2,0)</f>
        <v>2 1/2</v>
      </c>
      <c r="Y551" s="16" t="str">
        <f>RIGHT(Table6914[[#This Row],[Column1]],LEN(Table6914[[#This Row],[Column1]])-FIND("–",Table6914[[#This Row],[Column1]]))</f>
        <v>20</v>
      </c>
      <c r="Z551" s="78">
        <f>VLOOKUP(LEFT(Table6914[[#This Row],[Column1]],FIND("–",Table6914[[#This Row],[Column1]])-1),Lookups[],4,0)</f>
        <v>2.5</v>
      </c>
      <c r="AA551" s="16" t="str">
        <f t="shared" si="138"/>
        <v>UN</v>
      </c>
      <c r="AB551" s="16" t="str">
        <f t="shared" si="139"/>
        <v>3A</v>
      </c>
      <c r="AC551" s="16" t="str">
        <f>CONCATENATE(Table6914[[#This Row],[Fraction]],"-",Table6914[[#This Row],[Pitch]]," ",Table6914[[#This Row],[Series]]," ",Table6914[[#This Row],[ClassA]])</f>
        <v>2 1/2-20 UN 3A</v>
      </c>
      <c r="AD551" s="16" t="str">
        <f>CONCATENATE(TEXT(Table6914[[#This Row],[Decimal]],".000"),"-",Table6914[[#This Row],[Pitch]]," ",Table6914[[#This Row],[Series]]," ",Table6914[[#This Row],[ClassA]])</f>
        <v>2.500-20 UN 3A</v>
      </c>
      <c r="AE551" s="16">
        <f t="shared" si="140"/>
        <v>0</v>
      </c>
      <c r="AF551" s="16">
        <f t="shared" si="141"/>
        <v>2.5</v>
      </c>
      <c r="AG551" s="16">
        <f t="shared" si="142"/>
        <v>2.4918999999999998</v>
      </c>
      <c r="AH551" s="16" t="str">
        <f t="shared" si="143"/>
        <v>—</v>
      </c>
      <c r="AI551" s="16">
        <f t="shared" si="144"/>
        <v>2.4674999999999998</v>
      </c>
      <c r="AJ551" s="16">
        <f t="shared" si="145"/>
        <v>2.4636999999999998</v>
      </c>
      <c r="AK551" s="16">
        <f t="shared" si="146"/>
        <v>2.4405000000000001</v>
      </c>
      <c r="AL551" s="16" t="str">
        <f t="shared" si="147"/>
        <v>3B</v>
      </c>
      <c r="AM551" s="16">
        <f t="shared" si="148"/>
        <v>2.4460000000000002</v>
      </c>
      <c r="AN551" s="16">
        <f t="shared" si="149"/>
        <v>2.4537</v>
      </c>
      <c r="AO551" s="16">
        <f t="shared" si="150"/>
        <v>2.4674999999999998</v>
      </c>
      <c r="AP551" s="16">
        <f t="shared" si="151"/>
        <v>2.4725000000000001</v>
      </c>
      <c r="AQ551" s="16">
        <f t="shared" si="152"/>
        <v>2.5</v>
      </c>
      <c r="AV551" s="17"/>
      <c r="AW551" s="77"/>
    </row>
    <row r="552" spans="3:49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53"/>
        <v>25⁄8–6</v>
      </c>
      <c r="U552" s="16" t="str">
        <f t="shared" si="153"/>
        <v>UN</v>
      </c>
      <c r="W552" s="16" t="str">
        <f t="shared" si="137"/>
        <v>25⁄8–6</v>
      </c>
      <c r="X552" s="16" t="str">
        <f>VLOOKUP(LEFT(Table6914[[#This Row],[Column1]],FIND("–",Table6914[[#This Row],[Column1]])-1),Lookups[],2,0)</f>
        <v>2 5/8</v>
      </c>
      <c r="Y552" s="16" t="str">
        <f>RIGHT(Table6914[[#This Row],[Column1]],LEN(Table6914[[#This Row],[Column1]])-FIND("–",Table6914[[#This Row],[Column1]]))</f>
        <v>6</v>
      </c>
      <c r="Z552" s="78">
        <f>VLOOKUP(LEFT(Table6914[[#This Row],[Column1]],FIND("–",Table6914[[#This Row],[Column1]])-1),Lookups[],4,0)</f>
        <v>2.625</v>
      </c>
      <c r="AA552" s="16" t="str">
        <f t="shared" si="138"/>
        <v>UN</v>
      </c>
      <c r="AB552" s="16" t="str">
        <f t="shared" si="139"/>
        <v>2A</v>
      </c>
      <c r="AC552" s="16" t="str">
        <f>CONCATENATE(Table6914[[#This Row],[Fraction]],"-",Table6914[[#This Row],[Pitch]]," ",Table6914[[#This Row],[Series]]," ",Table6914[[#This Row],[ClassA]])</f>
        <v>2 5/8-6 UN 2A</v>
      </c>
      <c r="AD552" s="16" t="str">
        <f>CONCATENATE(TEXT(Table6914[[#This Row],[Decimal]],".000"),"-",Table6914[[#This Row],[Pitch]]," ",Table6914[[#This Row],[Series]]," ",Table6914[[#This Row],[ClassA]])</f>
        <v>2.625-6 UN 2A</v>
      </c>
      <c r="AE552" s="16">
        <f t="shared" si="140"/>
        <v>2.7000000000000001E-3</v>
      </c>
      <c r="AF552" s="16">
        <f t="shared" si="141"/>
        <v>2.6223000000000001</v>
      </c>
      <c r="AG552" s="16">
        <f t="shared" si="142"/>
        <v>2.6040999999999999</v>
      </c>
      <c r="AH552" s="16" t="str">
        <f t="shared" si="143"/>
        <v>—</v>
      </c>
      <c r="AI552" s="16">
        <f t="shared" si="144"/>
        <v>2.5139999999999998</v>
      </c>
      <c r="AJ552" s="16">
        <f t="shared" si="145"/>
        <v>2.5049999999999999</v>
      </c>
      <c r="AK552" s="16">
        <f t="shared" si="146"/>
        <v>2.4239000000000002</v>
      </c>
      <c r="AL552" s="16" t="str">
        <f t="shared" si="147"/>
        <v>2B</v>
      </c>
      <c r="AM552" s="16">
        <f t="shared" si="148"/>
        <v>2.4449999999999998</v>
      </c>
      <c r="AN552" s="16">
        <f t="shared" si="149"/>
        <v>2.4750000000000001</v>
      </c>
      <c r="AO552" s="16">
        <f t="shared" si="150"/>
        <v>2.5167000000000002</v>
      </c>
      <c r="AP552" s="16">
        <f t="shared" si="151"/>
        <v>2.5285000000000002</v>
      </c>
      <c r="AQ552" s="16">
        <f t="shared" si="152"/>
        <v>2.625</v>
      </c>
      <c r="AV552" s="17"/>
      <c r="AW552" s="77"/>
    </row>
    <row r="553" spans="3:49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53"/>
        <v>0</v>
      </c>
      <c r="U553" s="16">
        <f t="shared" si="153"/>
        <v>0</v>
      </c>
      <c r="W553" s="16" t="str">
        <f t="shared" si="137"/>
        <v>25⁄8–6</v>
      </c>
      <c r="X553" s="16" t="str">
        <f>VLOOKUP(LEFT(Table6914[[#This Row],[Column1]],FIND("–",Table6914[[#This Row],[Column1]])-1),Lookups[],2,0)</f>
        <v>2 5/8</v>
      </c>
      <c r="Y553" s="16" t="str">
        <f>RIGHT(Table6914[[#This Row],[Column1]],LEN(Table6914[[#This Row],[Column1]])-FIND("–",Table6914[[#This Row],[Column1]]))</f>
        <v>6</v>
      </c>
      <c r="Z553" s="78">
        <f>VLOOKUP(LEFT(Table6914[[#This Row],[Column1]],FIND("–",Table6914[[#This Row],[Column1]])-1),Lookups[],4,0)</f>
        <v>2.625</v>
      </c>
      <c r="AA553" s="16" t="str">
        <f t="shared" si="138"/>
        <v>UN</v>
      </c>
      <c r="AB553" s="16" t="str">
        <f t="shared" si="139"/>
        <v>3A</v>
      </c>
      <c r="AC553" s="16" t="str">
        <f>CONCATENATE(Table6914[[#This Row],[Fraction]],"-",Table6914[[#This Row],[Pitch]]," ",Table6914[[#This Row],[Series]]," ",Table6914[[#This Row],[ClassA]])</f>
        <v>2 5/8-6 UN 3A</v>
      </c>
      <c r="AD553" s="16" t="str">
        <f>CONCATENATE(TEXT(Table6914[[#This Row],[Decimal]],".000"),"-",Table6914[[#This Row],[Pitch]]," ",Table6914[[#This Row],[Series]]," ",Table6914[[#This Row],[ClassA]])</f>
        <v>2.625-6 UN 3A</v>
      </c>
      <c r="AE553" s="16">
        <f t="shared" si="140"/>
        <v>0</v>
      </c>
      <c r="AF553" s="16">
        <f t="shared" si="141"/>
        <v>2.625</v>
      </c>
      <c r="AG553" s="16">
        <f t="shared" si="142"/>
        <v>2.6067999999999998</v>
      </c>
      <c r="AH553" s="16" t="str">
        <f t="shared" si="143"/>
        <v>—</v>
      </c>
      <c r="AI553" s="16">
        <f t="shared" si="144"/>
        <v>2.5167000000000002</v>
      </c>
      <c r="AJ553" s="16">
        <f t="shared" si="145"/>
        <v>2.5099</v>
      </c>
      <c r="AK553" s="16">
        <f t="shared" si="146"/>
        <v>2.4266000000000001</v>
      </c>
      <c r="AL553" s="16" t="str">
        <f t="shared" si="147"/>
        <v>3B</v>
      </c>
      <c r="AM553" s="16">
        <f t="shared" si="148"/>
        <v>2.4449999999999998</v>
      </c>
      <c r="AN553" s="16">
        <f t="shared" si="149"/>
        <v>2.4645999999999999</v>
      </c>
      <c r="AO553" s="16">
        <f t="shared" si="150"/>
        <v>2.5167000000000002</v>
      </c>
      <c r="AP553" s="16">
        <f t="shared" si="151"/>
        <v>2.5255000000000001</v>
      </c>
      <c r="AQ553" s="16">
        <f t="shared" si="152"/>
        <v>2.625</v>
      </c>
      <c r="AV553" s="17"/>
      <c r="AW553" s="77"/>
    </row>
    <row r="554" spans="3:49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53"/>
        <v>25⁄8–8</v>
      </c>
      <c r="U554" s="16" t="str">
        <f t="shared" si="153"/>
        <v>UN</v>
      </c>
      <c r="W554" s="16" t="str">
        <f t="shared" si="137"/>
        <v>25⁄8–8</v>
      </c>
      <c r="X554" s="16" t="str">
        <f>VLOOKUP(LEFT(Table6914[[#This Row],[Column1]],FIND("–",Table6914[[#This Row],[Column1]])-1),Lookups[],2,0)</f>
        <v>2 5/8</v>
      </c>
      <c r="Y554" s="16" t="str">
        <f>RIGHT(Table6914[[#This Row],[Column1]],LEN(Table6914[[#This Row],[Column1]])-FIND("–",Table6914[[#This Row],[Column1]]))</f>
        <v>8</v>
      </c>
      <c r="Z554" s="78">
        <f>VLOOKUP(LEFT(Table6914[[#This Row],[Column1]],FIND("–",Table6914[[#This Row],[Column1]])-1),Lookups[],4,0)</f>
        <v>2.625</v>
      </c>
      <c r="AA554" s="16" t="str">
        <f t="shared" si="138"/>
        <v>UN</v>
      </c>
      <c r="AB554" s="16" t="str">
        <f t="shared" si="139"/>
        <v>2A</v>
      </c>
      <c r="AC554" s="16" t="str">
        <f>CONCATENATE(Table6914[[#This Row],[Fraction]],"-",Table6914[[#This Row],[Pitch]]," ",Table6914[[#This Row],[Series]]," ",Table6914[[#This Row],[ClassA]])</f>
        <v>2 5/8-8 UN 2A</v>
      </c>
      <c r="AD554" s="16" t="str">
        <f>CONCATENATE(TEXT(Table6914[[#This Row],[Decimal]],".000"),"-",Table6914[[#This Row],[Pitch]]," ",Table6914[[#This Row],[Series]]," ",Table6914[[#This Row],[ClassA]])</f>
        <v>2.625-8 UN 2A</v>
      </c>
      <c r="AE554" s="16">
        <f t="shared" si="140"/>
        <v>2.5000000000000001E-3</v>
      </c>
      <c r="AF554" s="16">
        <f t="shared" si="141"/>
        <v>2.6225000000000001</v>
      </c>
      <c r="AG554" s="16">
        <f t="shared" si="142"/>
        <v>2.6074999999999999</v>
      </c>
      <c r="AH554" s="16" t="str">
        <f t="shared" si="143"/>
        <v>—</v>
      </c>
      <c r="AI554" s="16">
        <f t="shared" si="144"/>
        <v>2.5413000000000001</v>
      </c>
      <c r="AJ554" s="16">
        <f t="shared" si="145"/>
        <v>2.5331000000000001</v>
      </c>
      <c r="AK554" s="16">
        <f t="shared" si="146"/>
        <v>2.4737</v>
      </c>
      <c r="AL554" s="16" t="str">
        <f t="shared" si="147"/>
        <v>2B</v>
      </c>
      <c r="AM554" s="16">
        <f t="shared" si="148"/>
        <v>2.4900000000000002</v>
      </c>
      <c r="AN554" s="16">
        <f t="shared" si="149"/>
        <v>2.5150000000000001</v>
      </c>
      <c r="AO554" s="16">
        <f t="shared" si="150"/>
        <v>2.5438000000000001</v>
      </c>
      <c r="AP554" s="16">
        <f t="shared" si="151"/>
        <v>2.5545</v>
      </c>
      <c r="AQ554" s="16">
        <f t="shared" si="152"/>
        <v>2.625</v>
      </c>
      <c r="AV554" s="17"/>
      <c r="AW554" s="77"/>
    </row>
    <row r="555" spans="3:49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53"/>
        <v>0</v>
      </c>
      <c r="U555" s="16">
        <f t="shared" si="153"/>
        <v>0</v>
      </c>
      <c r="W555" s="16" t="str">
        <f t="shared" si="137"/>
        <v>25⁄8–8</v>
      </c>
      <c r="X555" s="16" t="str">
        <f>VLOOKUP(LEFT(Table6914[[#This Row],[Column1]],FIND("–",Table6914[[#This Row],[Column1]])-1),Lookups[],2,0)</f>
        <v>2 5/8</v>
      </c>
      <c r="Y555" s="16" t="str">
        <f>RIGHT(Table6914[[#This Row],[Column1]],LEN(Table6914[[#This Row],[Column1]])-FIND("–",Table6914[[#This Row],[Column1]]))</f>
        <v>8</v>
      </c>
      <c r="Z555" s="78">
        <f>VLOOKUP(LEFT(Table6914[[#This Row],[Column1]],FIND("–",Table6914[[#This Row],[Column1]])-1),Lookups[],4,0)</f>
        <v>2.625</v>
      </c>
      <c r="AA555" s="16" t="str">
        <f t="shared" si="138"/>
        <v>UN</v>
      </c>
      <c r="AB555" s="16" t="str">
        <f t="shared" si="139"/>
        <v>3A</v>
      </c>
      <c r="AC555" s="16" t="str">
        <f>CONCATENATE(Table6914[[#This Row],[Fraction]],"-",Table6914[[#This Row],[Pitch]]," ",Table6914[[#This Row],[Series]]," ",Table6914[[#This Row],[ClassA]])</f>
        <v>2 5/8-8 UN 3A</v>
      </c>
      <c r="AD555" s="16" t="str">
        <f>CONCATENATE(TEXT(Table6914[[#This Row],[Decimal]],".000"),"-",Table6914[[#This Row],[Pitch]]," ",Table6914[[#This Row],[Series]]," ",Table6914[[#This Row],[ClassA]])</f>
        <v>2.625-8 UN 3A</v>
      </c>
      <c r="AE555" s="16">
        <f t="shared" si="140"/>
        <v>0</v>
      </c>
      <c r="AF555" s="16">
        <f t="shared" si="141"/>
        <v>2.625</v>
      </c>
      <c r="AG555" s="16">
        <f t="shared" si="142"/>
        <v>2.61</v>
      </c>
      <c r="AH555" s="16" t="str">
        <f t="shared" si="143"/>
        <v>—</v>
      </c>
      <c r="AI555" s="16">
        <f t="shared" si="144"/>
        <v>2.5438000000000001</v>
      </c>
      <c r="AJ555" s="16">
        <f t="shared" si="145"/>
        <v>2.5375999999999999</v>
      </c>
      <c r="AK555" s="16">
        <f t="shared" si="146"/>
        <v>2.4762</v>
      </c>
      <c r="AL555" s="16" t="str">
        <f t="shared" si="147"/>
        <v>3B</v>
      </c>
      <c r="AM555" s="16">
        <f t="shared" si="148"/>
        <v>2.4900000000000002</v>
      </c>
      <c r="AN555" s="16">
        <f t="shared" si="149"/>
        <v>2.5047000000000001</v>
      </c>
      <c r="AO555" s="16">
        <f t="shared" si="150"/>
        <v>2.5438000000000001</v>
      </c>
      <c r="AP555" s="16">
        <f t="shared" si="151"/>
        <v>2.5518000000000001</v>
      </c>
      <c r="AQ555" s="16">
        <f t="shared" si="152"/>
        <v>2.625</v>
      </c>
      <c r="AV555" s="17"/>
      <c r="AW555" s="77"/>
    </row>
    <row r="556" spans="3:49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53"/>
        <v>25⁄8–12</v>
      </c>
      <c r="U556" s="16" t="str">
        <f t="shared" si="153"/>
        <v>UN</v>
      </c>
      <c r="W556" s="16" t="str">
        <f t="shared" si="137"/>
        <v>25⁄8–12</v>
      </c>
      <c r="X556" s="16" t="str">
        <f>VLOOKUP(LEFT(Table6914[[#This Row],[Column1]],FIND("–",Table6914[[#This Row],[Column1]])-1),Lookups[],2,0)</f>
        <v>2 5/8</v>
      </c>
      <c r="Y556" s="16" t="str">
        <f>RIGHT(Table6914[[#This Row],[Column1]],LEN(Table6914[[#This Row],[Column1]])-FIND("–",Table6914[[#This Row],[Column1]]))</f>
        <v>12</v>
      </c>
      <c r="Z556" s="78">
        <f>VLOOKUP(LEFT(Table6914[[#This Row],[Column1]],FIND("–",Table6914[[#This Row],[Column1]])-1),Lookups[],4,0)</f>
        <v>2.625</v>
      </c>
      <c r="AA556" s="16" t="str">
        <f t="shared" si="138"/>
        <v>UN</v>
      </c>
      <c r="AB556" s="16" t="str">
        <f t="shared" si="139"/>
        <v>2A</v>
      </c>
      <c r="AC556" s="16" t="str">
        <f>CONCATENATE(Table6914[[#This Row],[Fraction]],"-",Table6914[[#This Row],[Pitch]]," ",Table6914[[#This Row],[Series]]," ",Table6914[[#This Row],[ClassA]])</f>
        <v>2 5/8-12 UN 2A</v>
      </c>
      <c r="AD556" s="16" t="str">
        <f>CONCATENATE(TEXT(Table6914[[#This Row],[Decimal]],".000"),"-",Table6914[[#This Row],[Pitch]]," ",Table6914[[#This Row],[Series]]," ",Table6914[[#This Row],[ClassA]])</f>
        <v>2.625-12 UN 2A</v>
      </c>
      <c r="AE556" s="16">
        <f t="shared" si="140"/>
        <v>1.9E-3</v>
      </c>
      <c r="AF556" s="16">
        <f t="shared" si="141"/>
        <v>2.6231</v>
      </c>
      <c r="AG556" s="16">
        <f t="shared" si="142"/>
        <v>2.6116999999999999</v>
      </c>
      <c r="AH556" s="16" t="str">
        <f t="shared" si="143"/>
        <v>—</v>
      </c>
      <c r="AI556" s="16">
        <f t="shared" si="144"/>
        <v>2.569</v>
      </c>
      <c r="AJ556" s="16">
        <f t="shared" si="145"/>
        <v>2.5628000000000002</v>
      </c>
      <c r="AK556" s="16">
        <f t="shared" si="146"/>
        <v>2.5238999999999998</v>
      </c>
      <c r="AL556" s="16" t="str">
        <f t="shared" si="147"/>
        <v>2B</v>
      </c>
      <c r="AM556" s="16">
        <f t="shared" si="148"/>
        <v>2.5350000000000001</v>
      </c>
      <c r="AN556" s="16">
        <f t="shared" si="149"/>
        <v>2.5529999999999999</v>
      </c>
      <c r="AO556" s="16">
        <f t="shared" si="150"/>
        <v>2.5709</v>
      </c>
      <c r="AP556" s="16">
        <f t="shared" si="151"/>
        <v>2.5790000000000002</v>
      </c>
      <c r="AQ556" s="16">
        <f t="shared" si="152"/>
        <v>2.625</v>
      </c>
      <c r="AV556" s="17"/>
      <c r="AW556" s="77"/>
    </row>
    <row r="557" spans="3:49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53"/>
        <v>0</v>
      </c>
      <c r="U557" s="16">
        <f t="shared" si="153"/>
        <v>0</v>
      </c>
      <c r="W557" s="16" t="str">
        <f t="shared" si="137"/>
        <v>25⁄8–12</v>
      </c>
      <c r="X557" s="16" t="str">
        <f>VLOOKUP(LEFT(Table6914[[#This Row],[Column1]],FIND("–",Table6914[[#This Row],[Column1]])-1),Lookups[],2,0)</f>
        <v>2 5/8</v>
      </c>
      <c r="Y557" s="16" t="str">
        <f>RIGHT(Table6914[[#This Row],[Column1]],LEN(Table6914[[#This Row],[Column1]])-FIND("–",Table6914[[#This Row],[Column1]]))</f>
        <v>12</v>
      </c>
      <c r="Z557" s="78">
        <f>VLOOKUP(LEFT(Table6914[[#This Row],[Column1]],FIND("–",Table6914[[#This Row],[Column1]])-1),Lookups[],4,0)</f>
        <v>2.625</v>
      </c>
      <c r="AA557" s="16" t="str">
        <f t="shared" si="138"/>
        <v>UN</v>
      </c>
      <c r="AB557" s="16" t="str">
        <f t="shared" si="139"/>
        <v>3A</v>
      </c>
      <c r="AC557" s="16" t="str">
        <f>CONCATENATE(Table6914[[#This Row],[Fraction]],"-",Table6914[[#This Row],[Pitch]]," ",Table6914[[#This Row],[Series]]," ",Table6914[[#This Row],[ClassA]])</f>
        <v>2 5/8-12 UN 3A</v>
      </c>
      <c r="AD557" s="16" t="str">
        <f>CONCATENATE(TEXT(Table6914[[#This Row],[Decimal]],".000"),"-",Table6914[[#This Row],[Pitch]]," ",Table6914[[#This Row],[Series]]," ",Table6914[[#This Row],[ClassA]])</f>
        <v>2.625-12 UN 3A</v>
      </c>
      <c r="AE557" s="16">
        <f t="shared" si="140"/>
        <v>0</v>
      </c>
      <c r="AF557" s="16">
        <f t="shared" si="141"/>
        <v>2.625</v>
      </c>
      <c r="AG557" s="16">
        <f t="shared" si="142"/>
        <v>2.6135999999999999</v>
      </c>
      <c r="AH557" s="16" t="str">
        <f t="shared" si="143"/>
        <v>—</v>
      </c>
      <c r="AI557" s="16">
        <f t="shared" si="144"/>
        <v>2.5709</v>
      </c>
      <c r="AJ557" s="16">
        <f t="shared" si="145"/>
        <v>2.5663</v>
      </c>
      <c r="AK557" s="16">
        <f t="shared" si="146"/>
        <v>2.5257999999999998</v>
      </c>
      <c r="AL557" s="16" t="str">
        <f t="shared" si="147"/>
        <v>3B</v>
      </c>
      <c r="AM557" s="16">
        <f t="shared" si="148"/>
        <v>2.5350000000000001</v>
      </c>
      <c r="AN557" s="16">
        <f t="shared" si="149"/>
        <v>2.5448</v>
      </c>
      <c r="AO557" s="16">
        <f t="shared" si="150"/>
        <v>2.5709</v>
      </c>
      <c r="AP557" s="16">
        <f t="shared" si="151"/>
        <v>2.5769000000000002</v>
      </c>
      <c r="AQ557" s="16">
        <f t="shared" si="152"/>
        <v>2.625</v>
      </c>
      <c r="AV557" s="17"/>
      <c r="AW557" s="77"/>
    </row>
    <row r="558" spans="3:49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53"/>
        <v>25⁄8–16</v>
      </c>
      <c r="U558" s="16" t="str">
        <f t="shared" si="153"/>
        <v>UN</v>
      </c>
      <c r="W558" s="16" t="str">
        <f t="shared" si="137"/>
        <v>25⁄8–16</v>
      </c>
      <c r="X558" s="16" t="str">
        <f>VLOOKUP(LEFT(Table6914[[#This Row],[Column1]],FIND("–",Table6914[[#This Row],[Column1]])-1),Lookups[],2,0)</f>
        <v>2 5/8</v>
      </c>
      <c r="Y558" s="16" t="str">
        <f>RIGHT(Table6914[[#This Row],[Column1]],LEN(Table6914[[#This Row],[Column1]])-FIND("–",Table6914[[#This Row],[Column1]]))</f>
        <v>16</v>
      </c>
      <c r="Z558" s="78">
        <f>VLOOKUP(LEFT(Table6914[[#This Row],[Column1]],FIND("–",Table6914[[#This Row],[Column1]])-1),Lookups[],4,0)</f>
        <v>2.625</v>
      </c>
      <c r="AA558" s="16" t="str">
        <f t="shared" si="138"/>
        <v>UN</v>
      </c>
      <c r="AB558" s="16" t="str">
        <f t="shared" si="139"/>
        <v>2A</v>
      </c>
      <c r="AC558" s="16" t="str">
        <f>CONCATENATE(Table6914[[#This Row],[Fraction]],"-",Table6914[[#This Row],[Pitch]]," ",Table6914[[#This Row],[Series]]," ",Table6914[[#This Row],[ClassA]])</f>
        <v>2 5/8-16 UN 2A</v>
      </c>
      <c r="AD558" s="16" t="str">
        <f>CONCATENATE(TEXT(Table6914[[#This Row],[Decimal]],".000"),"-",Table6914[[#This Row],[Pitch]]," ",Table6914[[#This Row],[Series]]," ",Table6914[[#This Row],[ClassA]])</f>
        <v>2.625-16 UN 2A</v>
      </c>
      <c r="AE558" s="16">
        <f t="shared" si="140"/>
        <v>1.6999999999999999E-3</v>
      </c>
      <c r="AF558" s="16">
        <f t="shared" si="141"/>
        <v>2.6233</v>
      </c>
      <c r="AG558" s="16">
        <f t="shared" si="142"/>
        <v>2.6139000000000001</v>
      </c>
      <c r="AH558" s="16" t="str">
        <f t="shared" si="143"/>
        <v>—</v>
      </c>
      <c r="AI558" s="16">
        <f t="shared" si="144"/>
        <v>2.5827</v>
      </c>
      <c r="AJ558" s="16">
        <f t="shared" si="145"/>
        <v>2.5771999999999999</v>
      </c>
      <c r="AK558" s="16">
        <f t="shared" si="146"/>
        <v>2.5488</v>
      </c>
      <c r="AL558" s="16" t="str">
        <f t="shared" si="147"/>
        <v>2B</v>
      </c>
      <c r="AM558" s="16">
        <f t="shared" si="148"/>
        <v>2.5569999999999999</v>
      </c>
      <c r="AN558" s="16">
        <f t="shared" si="149"/>
        <v>2.5710000000000002</v>
      </c>
      <c r="AO558" s="16">
        <f t="shared" si="150"/>
        <v>2.5844</v>
      </c>
      <c r="AP558" s="16">
        <f t="shared" si="151"/>
        <v>2.5916000000000001</v>
      </c>
      <c r="AQ558" s="16">
        <f t="shared" si="152"/>
        <v>2.625</v>
      </c>
      <c r="AV558" s="17"/>
      <c r="AW558" s="77"/>
    </row>
    <row r="559" spans="3:49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53"/>
        <v>0</v>
      </c>
      <c r="U559" s="16">
        <f t="shared" si="153"/>
        <v>0</v>
      </c>
      <c r="W559" s="16" t="str">
        <f t="shared" si="137"/>
        <v>25⁄8–16</v>
      </c>
      <c r="X559" s="16" t="str">
        <f>VLOOKUP(LEFT(Table6914[[#This Row],[Column1]],FIND("–",Table6914[[#This Row],[Column1]])-1),Lookups[],2,0)</f>
        <v>2 5/8</v>
      </c>
      <c r="Y559" s="16" t="str">
        <f>RIGHT(Table6914[[#This Row],[Column1]],LEN(Table6914[[#This Row],[Column1]])-FIND("–",Table6914[[#This Row],[Column1]]))</f>
        <v>16</v>
      </c>
      <c r="Z559" s="78">
        <f>VLOOKUP(LEFT(Table6914[[#This Row],[Column1]],FIND("–",Table6914[[#This Row],[Column1]])-1),Lookups[],4,0)</f>
        <v>2.625</v>
      </c>
      <c r="AA559" s="16" t="str">
        <f t="shared" si="138"/>
        <v>UN</v>
      </c>
      <c r="AB559" s="16" t="str">
        <f t="shared" si="139"/>
        <v>3A</v>
      </c>
      <c r="AC559" s="16" t="str">
        <f>CONCATENATE(Table6914[[#This Row],[Fraction]],"-",Table6914[[#This Row],[Pitch]]," ",Table6914[[#This Row],[Series]]," ",Table6914[[#This Row],[ClassA]])</f>
        <v>2 5/8-16 UN 3A</v>
      </c>
      <c r="AD559" s="16" t="str">
        <f>CONCATENATE(TEXT(Table6914[[#This Row],[Decimal]],".000"),"-",Table6914[[#This Row],[Pitch]]," ",Table6914[[#This Row],[Series]]," ",Table6914[[#This Row],[ClassA]])</f>
        <v>2.625-16 UN 3A</v>
      </c>
      <c r="AE559" s="16">
        <f t="shared" si="140"/>
        <v>0</v>
      </c>
      <c r="AF559" s="16">
        <f t="shared" si="141"/>
        <v>2.625</v>
      </c>
      <c r="AG559" s="16">
        <f t="shared" si="142"/>
        <v>2.6156000000000001</v>
      </c>
      <c r="AH559" s="16" t="str">
        <f t="shared" si="143"/>
        <v>—</v>
      </c>
      <c r="AI559" s="16">
        <f t="shared" si="144"/>
        <v>2.5844</v>
      </c>
      <c r="AJ559" s="16">
        <f t="shared" si="145"/>
        <v>2.5802999999999998</v>
      </c>
      <c r="AK559" s="16">
        <f t="shared" si="146"/>
        <v>2.5505</v>
      </c>
      <c r="AL559" s="16" t="str">
        <f t="shared" si="147"/>
        <v>3B</v>
      </c>
      <c r="AM559" s="16">
        <f t="shared" si="148"/>
        <v>2.5569999999999999</v>
      </c>
      <c r="AN559" s="16">
        <f t="shared" si="149"/>
        <v>2.5657999999999999</v>
      </c>
      <c r="AO559" s="16">
        <f t="shared" si="150"/>
        <v>2.5844</v>
      </c>
      <c r="AP559" s="16">
        <f t="shared" si="151"/>
        <v>2.5897999999999999</v>
      </c>
      <c r="AQ559" s="16">
        <f t="shared" si="152"/>
        <v>2.625</v>
      </c>
      <c r="AV559" s="17"/>
      <c r="AW559" s="77"/>
    </row>
    <row r="560" spans="3:49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53"/>
        <v>25⁄8–20</v>
      </c>
      <c r="U560" s="16" t="str">
        <f t="shared" si="153"/>
        <v>UN</v>
      </c>
      <c r="W560" s="16" t="str">
        <f t="shared" si="137"/>
        <v>25⁄8–20</v>
      </c>
      <c r="X560" s="16" t="str">
        <f>VLOOKUP(LEFT(Table6914[[#This Row],[Column1]],FIND("–",Table6914[[#This Row],[Column1]])-1),Lookups[],2,0)</f>
        <v>2 5/8</v>
      </c>
      <c r="Y560" s="16" t="str">
        <f>RIGHT(Table6914[[#This Row],[Column1]],LEN(Table6914[[#This Row],[Column1]])-FIND("–",Table6914[[#This Row],[Column1]]))</f>
        <v>20</v>
      </c>
      <c r="Z560" s="78">
        <f>VLOOKUP(LEFT(Table6914[[#This Row],[Column1]],FIND("–",Table6914[[#This Row],[Column1]])-1),Lookups[],4,0)</f>
        <v>2.625</v>
      </c>
      <c r="AA560" s="16" t="str">
        <f t="shared" si="138"/>
        <v>UN</v>
      </c>
      <c r="AB560" s="16" t="str">
        <f t="shared" si="139"/>
        <v>2A</v>
      </c>
      <c r="AC560" s="16" t="str">
        <f>CONCATENATE(Table6914[[#This Row],[Fraction]],"-",Table6914[[#This Row],[Pitch]]," ",Table6914[[#This Row],[Series]]," ",Table6914[[#This Row],[ClassA]])</f>
        <v>2 5/8-20 UN 2A</v>
      </c>
      <c r="AD560" s="16" t="str">
        <f>CONCATENATE(TEXT(Table6914[[#This Row],[Decimal]],".000"),"-",Table6914[[#This Row],[Pitch]]," ",Table6914[[#This Row],[Series]]," ",Table6914[[#This Row],[ClassA]])</f>
        <v>2.625-20 UN 2A</v>
      </c>
      <c r="AE560" s="16">
        <f t="shared" si="140"/>
        <v>1.5E-3</v>
      </c>
      <c r="AF560" s="16">
        <f t="shared" si="141"/>
        <v>2.6234999999999999</v>
      </c>
      <c r="AG560" s="16">
        <f t="shared" si="142"/>
        <v>2.6154000000000002</v>
      </c>
      <c r="AH560" s="16" t="str">
        <f t="shared" si="143"/>
        <v>—</v>
      </c>
      <c r="AI560" s="16">
        <f t="shared" si="144"/>
        <v>2.5910000000000002</v>
      </c>
      <c r="AJ560" s="16">
        <f t="shared" si="145"/>
        <v>2.5859000000000001</v>
      </c>
      <c r="AK560" s="16">
        <f t="shared" si="146"/>
        <v>2.5640000000000001</v>
      </c>
      <c r="AL560" s="16" t="str">
        <f t="shared" si="147"/>
        <v>2B</v>
      </c>
      <c r="AM560" s="16">
        <f t="shared" si="148"/>
        <v>2.5710000000000002</v>
      </c>
      <c r="AN560" s="16">
        <f t="shared" si="149"/>
        <v>2.5819999999999999</v>
      </c>
      <c r="AO560" s="16">
        <f t="shared" si="150"/>
        <v>2.5924999999999998</v>
      </c>
      <c r="AP560" s="16">
        <f t="shared" si="151"/>
        <v>2.5991</v>
      </c>
      <c r="AQ560" s="16">
        <f t="shared" si="152"/>
        <v>2.625</v>
      </c>
      <c r="AV560" s="17"/>
      <c r="AW560" s="77"/>
    </row>
    <row r="561" spans="3:49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53"/>
        <v>0</v>
      </c>
      <c r="U561" s="16">
        <f t="shared" si="153"/>
        <v>0</v>
      </c>
      <c r="W561" s="16" t="str">
        <f t="shared" si="137"/>
        <v>25⁄8–20</v>
      </c>
      <c r="X561" s="16" t="str">
        <f>VLOOKUP(LEFT(Table6914[[#This Row],[Column1]],FIND("–",Table6914[[#This Row],[Column1]])-1),Lookups[],2,0)</f>
        <v>2 5/8</v>
      </c>
      <c r="Y561" s="16" t="str">
        <f>RIGHT(Table6914[[#This Row],[Column1]],LEN(Table6914[[#This Row],[Column1]])-FIND("–",Table6914[[#This Row],[Column1]]))</f>
        <v>20</v>
      </c>
      <c r="Z561" s="78">
        <f>VLOOKUP(LEFT(Table6914[[#This Row],[Column1]],FIND("–",Table6914[[#This Row],[Column1]])-1),Lookups[],4,0)</f>
        <v>2.625</v>
      </c>
      <c r="AA561" s="16" t="str">
        <f t="shared" si="138"/>
        <v>UN</v>
      </c>
      <c r="AB561" s="16" t="str">
        <f t="shared" si="139"/>
        <v>3A</v>
      </c>
      <c r="AC561" s="16" t="str">
        <f>CONCATENATE(Table6914[[#This Row],[Fraction]],"-",Table6914[[#This Row],[Pitch]]," ",Table6914[[#This Row],[Series]]," ",Table6914[[#This Row],[ClassA]])</f>
        <v>2 5/8-20 UN 3A</v>
      </c>
      <c r="AD561" s="16" t="str">
        <f>CONCATENATE(TEXT(Table6914[[#This Row],[Decimal]],".000"),"-",Table6914[[#This Row],[Pitch]]," ",Table6914[[#This Row],[Series]]," ",Table6914[[#This Row],[ClassA]])</f>
        <v>2.625-20 UN 3A</v>
      </c>
      <c r="AE561" s="16">
        <f t="shared" si="140"/>
        <v>0</v>
      </c>
      <c r="AF561" s="16">
        <f t="shared" si="141"/>
        <v>2.625</v>
      </c>
      <c r="AG561" s="16">
        <f t="shared" si="142"/>
        <v>2.6168999999999998</v>
      </c>
      <c r="AH561" s="16" t="str">
        <f t="shared" si="143"/>
        <v>—</v>
      </c>
      <c r="AI561" s="16">
        <f t="shared" si="144"/>
        <v>2.5924999999999998</v>
      </c>
      <c r="AJ561" s="16">
        <f t="shared" si="145"/>
        <v>2.5886999999999998</v>
      </c>
      <c r="AK561" s="16">
        <f t="shared" si="146"/>
        <v>2.5655000000000001</v>
      </c>
      <c r="AL561" s="16" t="str">
        <f t="shared" si="147"/>
        <v>3B</v>
      </c>
      <c r="AM561" s="16">
        <f t="shared" si="148"/>
        <v>2.5710000000000002</v>
      </c>
      <c r="AN561" s="16">
        <f t="shared" si="149"/>
        <v>2.5787</v>
      </c>
      <c r="AO561" s="16">
        <f t="shared" si="150"/>
        <v>2.5924999999999998</v>
      </c>
      <c r="AP561" s="16">
        <f t="shared" si="151"/>
        <v>2.5975000000000001</v>
      </c>
      <c r="AQ561" s="16">
        <f t="shared" si="152"/>
        <v>2.625</v>
      </c>
      <c r="AV561" s="17"/>
      <c r="AW561" s="77"/>
    </row>
    <row r="562" spans="3:49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53"/>
        <v>23⁄4–4</v>
      </c>
      <c r="U562" s="16" t="str">
        <f t="shared" si="153"/>
        <v>UNC</v>
      </c>
      <c r="W562" s="16" t="str">
        <f t="shared" si="137"/>
        <v>23⁄4–4</v>
      </c>
      <c r="X562" s="16" t="str">
        <f>VLOOKUP(LEFT(Table6914[[#This Row],[Column1]],FIND("–",Table6914[[#This Row],[Column1]])-1),Lookups[],2,0)</f>
        <v>2 3/4</v>
      </c>
      <c r="Y562" s="16" t="str">
        <f>RIGHT(Table6914[[#This Row],[Column1]],LEN(Table6914[[#This Row],[Column1]])-FIND("–",Table6914[[#This Row],[Column1]]))</f>
        <v>4</v>
      </c>
      <c r="Z562" s="78">
        <f>VLOOKUP(LEFT(Table6914[[#This Row],[Column1]],FIND("–",Table6914[[#This Row],[Column1]])-1),Lookups[],4,0)</f>
        <v>2.75</v>
      </c>
      <c r="AA562" s="16" t="str">
        <f t="shared" si="138"/>
        <v>UNC</v>
      </c>
      <c r="AB562" s="16" t="str">
        <f t="shared" si="139"/>
        <v>1A</v>
      </c>
      <c r="AC562" s="16" t="str">
        <f>CONCATENATE(Table6914[[#This Row],[Fraction]],"-",Table6914[[#This Row],[Pitch]]," ",Table6914[[#This Row],[Series]]," ",Table6914[[#This Row],[ClassA]])</f>
        <v>2 3/4-4 UNC 1A</v>
      </c>
      <c r="AD562" s="16" t="str">
        <f>CONCATENATE(TEXT(Table6914[[#This Row],[Decimal]],".000"),"-",Table6914[[#This Row],[Pitch]]," ",Table6914[[#This Row],[Series]]," ",Table6914[[#This Row],[ClassA]])</f>
        <v>2.750-4 UNC 1A</v>
      </c>
      <c r="AE562" s="16">
        <f t="shared" si="140"/>
        <v>3.2000000000000002E-3</v>
      </c>
      <c r="AF562" s="16">
        <f t="shared" si="141"/>
        <v>2.7467999999999999</v>
      </c>
      <c r="AG562" s="16">
        <f t="shared" si="142"/>
        <v>2.7111000000000001</v>
      </c>
      <c r="AH562" s="16" t="str">
        <f t="shared" si="143"/>
        <v>—</v>
      </c>
      <c r="AI562" s="16">
        <f t="shared" si="144"/>
        <v>2.5844</v>
      </c>
      <c r="AJ562" s="16">
        <f t="shared" si="145"/>
        <v>2.5686</v>
      </c>
      <c r="AK562" s="16">
        <f t="shared" si="146"/>
        <v>2.4491000000000001</v>
      </c>
      <c r="AL562" s="16" t="str">
        <f t="shared" si="147"/>
        <v>1B</v>
      </c>
      <c r="AM562" s="16">
        <f t="shared" si="148"/>
        <v>2.4790000000000001</v>
      </c>
      <c r="AN562" s="16">
        <f t="shared" si="149"/>
        <v>2.5169999999999999</v>
      </c>
      <c r="AO562" s="16">
        <f t="shared" si="150"/>
        <v>2.5876000000000001</v>
      </c>
      <c r="AP562" s="16">
        <f t="shared" si="151"/>
        <v>2.6082000000000001</v>
      </c>
      <c r="AQ562" s="16">
        <f t="shared" si="152"/>
        <v>2.75</v>
      </c>
      <c r="AV562" s="17"/>
      <c r="AW562" s="77"/>
    </row>
    <row r="563" spans="3:49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53"/>
        <v>0</v>
      </c>
      <c r="U563" s="16">
        <f t="shared" si="153"/>
        <v>0</v>
      </c>
      <c r="W563" s="16" t="str">
        <f t="shared" si="137"/>
        <v>23⁄4–4</v>
      </c>
      <c r="X563" s="16" t="str">
        <f>VLOOKUP(LEFT(Table6914[[#This Row],[Column1]],FIND("–",Table6914[[#This Row],[Column1]])-1),Lookups[],2,0)</f>
        <v>2 3/4</v>
      </c>
      <c r="Y563" s="16" t="str">
        <f>RIGHT(Table6914[[#This Row],[Column1]],LEN(Table6914[[#This Row],[Column1]])-FIND("–",Table6914[[#This Row],[Column1]]))</f>
        <v>4</v>
      </c>
      <c r="Z563" s="78">
        <f>VLOOKUP(LEFT(Table6914[[#This Row],[Column1]],FIND("–",Table6914[[#This Row],[Column1]])-1),Lookups[],4,0)</f>
        <v>2.75</v>
      </c>
      <c r="AA563" s="16" t="str">
        <f t="shared" si="138"/>
        <v>UNC</v>
      </c>
      <c r="AB563" s="16" t="str">
        <f t="shared" si="139"/>
        <v>2A</v>
      </c>
      <c r="AC563" s="16" t="str">
        <f>CONCATENATE(Table6914[[#This Row],[Fraction]],"-",Table6914[[#This Row],[Pitch]]," ",Table6914[[#This Row],[Series]]," ",Table6914[[#This Row],[ClassA]])</f>
        <v>2 3/4-4 UNC 2A</v>
      </c>
      <c r="AD563" s="16" t="str">
        <f>CONCATENATE(TEXT(Table6914[[#This Row],[Decimal]],".000"),"-",Table6914[[#This Row],[Pitch]]," ",Table6914[[#This Row],[Series]]," ",Table6914[[#This Row],[ClassA]])</f>
        <v>2.750-4 UNC 2A</v>
      </c>
      <c r="AE563" s="16">
        <f t="shared" si="140"/>
        <v>3.2000000000000002E-3</v>
      </c>
      <c r="AF563" s="16">
        <f t="shared" si="141"/>
        <v>2.7467999999999999</v>
      </c>
      <c r="AG563" s="16">
        <f t="shared" si="142"/>
        <v>2.7229999999999999</v>
      </c>
      <c r="AH563" s="16">
        <f t="shared" si="143"/>
        <v>2.7111000000000001</v>
      </c>
      <c r="AI563" s="16">
        <f t="shared" si="144"/>
        <v>2.5844</v>
      </c>
      <c r="AJ563" s="16">
        <f t="shared" si="145"/>
        <v>2.5739000000000001</v>
      </c>
      <c r="AK563" s="16">
        <f t="shared" si="146"/>
        <v>2.4491000000000001</v>
      </c>
      <c r="AL563" s="16" t="str">
        <f t="shared" si="147"/>
        <v>2B</v>
      </c>
      <c r="AM563" s="16">
        <f t="shared" si="148"/>
        <v>2.4790000000000001</v>
      </c>
      <c r="AN563" s="16">
        <f t="shared" si="149"/>
        <v>2.5169999999999999</v>
      </c>
      <c r="AO563" s="16">
        <f t="shared" si="150"/>
        <v>2.5876000000000001</v>
      </c>
      <c r="AP563" s="16">
        <f t="shared" si="151"/>
        <v>2.6013000000000002</v>
      </c>
      <c r="AQ563" s="16">
        <f t="shared" si="152"/>
        <v>2.75</v>
      </c>
      <c r="AV563" s="17"/>
      <c r="AW563" s="77"/>
    </row>
    <row r="564" spans="3:49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53"/>
        <v>0</v>
      </c>
      <c r="U564" s="16">
        <f t="shared" si="153"/>
        <v>0</v>
      </c>
      <c r="W564" s="16" t="str">
        <f t="shared" si="137"/>
        <v>23⁄4–4</v>
      </c>
      <c r="X564" s="16" t="str">
        <f>VLOOKUP(LEFT(Table6914[[#This Row],[Column1]],FIND("–",Table6914[[#This Row],[Column1]])-1),Lookups[],2,0)</f>
        <v>2 3/4</v>
      </c>
      <c r="Y564" s="16" t="str">
        <f>RIGHT(Table6914[[#This Row],[Column1]],LEN(Table6914[[#This Row],[Column1]])-FIND("–",Table6914[[#This Row],[Column1]]))</f>
        <v>4</v>
      </c>
      <c r="Z564" s="78">
        <f>VLOOKUP(LEFT(Table6914[[#This Row],[Column1]],FIND("–",Table6914[[#This Row],[Column1]])-1),Lookups[],4,0)</f>
        <v>2.75</v>
      </c>
      <c r="AA564" s="16" t="str">
        <f t="shared" si="138"/>
        <v>UNC</v>
      </c>
      <c r="AB564" s="16" t="str">
        <f t="shared" si="139"/>
        <v>3A</v>
      </c>
      <c r="AC564" s="16" t="str">
        <f>CONCATENATE(Table6914[[#This Row],[Fraction]],"-",Table6914[[#This Row],[Pitch]]," ",Table6914[[#This Row],[Series]]," ",Table6914[[#This Row],[ClassA]])</f>
        <v>2 3/4-4 UNC 3A</v>
      </c>
      <c r="AD564" s="16" t="str">
        <f>CONCATENATE(TEXT(Table6914[[#This Row],[Decimal]],".000"),"-",Table6914[[#This Row],[Pitch]]," ",Table6914[[#This Row],[Series]]," ",Table6914[[#This Row],[ClassA]])</f>
        <v>2.750-4 UNC 3A</v>
      </c>
      <c r="AE564" s="16">
        <f t="shared" si="140"/>
        <v>0</v>
      </c>
      <c r="AF564" s="16">
        <f t="shared" si="141"/>
        <v>2.75</v>
      </c>
      <c r="AG564" s="16">
        <f t="shared" si="142"/>
        <v>2.7262</v>
      </c>
      <c r="AH564" s="16" t="str">
        <f t="shared" si="143"/>
        <v>—</v>
      </c>
      <c r="AI564" s="16">
        <f t="shared" si="144"/>
        <v>2.5876000000000001</v>
      </c>
      <c r="AJ564" s="16">
        <f t="shared" si="145"/>
        <v>2.5796999999999999</v>
      </c>
      <c r="AK564" s="16">
        <f t="shared" si="146"/>
        <v>2.4523000000000001</v>
      </c>
      <c r="AL564" s="16" t="str">
        <f t="shared" si="147"/>
        <v>3B</v>
      </c>
      <c r="AM564" s="16">
        <f t="shared" si="148"/>
        <v>2.4790000000000001</v>
      </c>
      <c r="AN564" s="16">
        <f t="shared" si="149"/>
        <v>2.5093999999999999</v>
      </c>
      <c r="AO564" s="16">
        <f t="shared" si="150"/>
        <v>2.5876000000000001</v>
      </c>
      <c r="AP564" s="16">
        <f t="shared" si="151"/>
        <v>2.5979000000000001</v>
      </c>
      <c r="AQ564" s="16">
        <f t="shared" si="152"/>
        <v>2.75</v>
      </c>
      <c r="AV564" s="17"/>
      <c r="AW564" s="77"/>
    </row>
    <row r="565" spans="3:49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53"/>
        <v>23⁄4–6</v>
      </c>
      <c r="U565" s="16" t="str">
        <f t="shared" si="153"/>
        <v>UN</v>
      </c>
      <c r="W565" s="16" t="str">
        <f t="shared" si="137"/>
        <v>23⁄4–6</v>
      </c>
      <c r="X565" s="16" t="str">
        <f>VLOOKUP(LEFT(Table6914[[#This Row],[Column1]],FIND("–",Table6914[[#This Row],[Column1]])-1),Lookups[],2,0)</f>
        <v>2 3/4</v>
      </c>
      <c r="Y565" s="16" t="str">
        <f>RIGHT(Table6914[[#This Row],[Column1]],LEN(Table6914[[#This Row],[Column1]])-FIND("–",Table6914[[#This Row],[Column1]]))</f>
        <v>6</v>
      </c>
      <c r="Z565" s="78">
        <f>VLOOKUP(LEFT(Table6914[[#This Row],[Column1]],FIND("–",Table6914[[#This Row],[Column1]])-1),Lookups[],4,0)</f>
        <v>2.75</v>
      </c>
      <c r="AA565" s="16" t="str">
        <f t="shared" si="138"/>
        <v>UN</v>
      </c>
      <c r="AB565" s="16" t="str">
        <f t="shared" si="139"/>
        <v>2A</v>
      </c>
      <c r="AC565" s="16" t="str">
        <f>CONCATENATE(Table6914[[#This Row],[Fraction]],"-",Table6914[[#This Row],[Pitch]]," ",Table6914[[#This Row],[Series]]," ",Table6914[[#This Row],[ClassA]])</f>
        <v>2 3/4-6 UN 2A</v>
      </c>
      <c r="AD565" s="16" t="str">
        <f>CONCATENATE(TEXT(Table6914[[#This Row],[Decimal]],".000"),"-",Table6914[[#This Row],[Pitch]]," ",Table6914[[#This Row],[Series]]," ",Table6914[[#This Row],[ClassA]])</f>
        <v>2.750-6 UN 2A</v>
      </c>
      <c r="AE565" s="16">
        <f t="shared" si="140"/>
        <v>2.7000000000000001E-3</v>
      </c>
      <c r="AF565" s="16">
        <f t="shared" si="141"/>
        <v>2.7473000000000001</v>
      </c>
      <c r="AG565" s="16">
        <f t="shared" si="142"/>
        <v>2.7290999999999999</v>
      </c>
      <c r="AH565" s="16" t="str">
        <f t="shared" si="143"/>
        <v>—</v>
      </c>
      <c r="AI565" s="16">
        <f t="shared" si="144"/>
        <v>2.6389999999999998</v>
      </c>
      <c r="AJ565" s="16">
        <f t="shared" si="145"/>
        <v>2.6299000000000001</v>
      </c>
      <c r="AK565" s="16">
        <f t="shared" si="146"/>
        <v>2.5489000000000002</v>
      </c>
      <c r="AL565" s="16" t="str">
        <f t="shared" si="147"/>
        <v>2B</v>
      </c>
      <c r="AM565" s="16">
        <f t="shared" si="148"/>
        <v>2.57</v>
      </c>
      <c r="AN565" s="16">
        <f t="shared" si="149"/>
        <v>2.6</v>
      </c>
      <c r="AO565" s="16">
        <f t="shared" si="150"/>
        <v>2.6417000000000002</v>
      </c>
      <c r="AP565" s="16">
        <f t="shared" si="151"/>
        <v>2.6536</v>
      </c>
      <c r="AQ565" s="16">
        <f t="shared" si="152"/>
        <v>2.75</v>
      </c>
      <c r="AV565" s="17"/>
      <c r="AW565" s="77"/>
    </row>
    <row r="566" spans="3:49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53"/>
        <v>0</v>
      </c>
      <c r="U566" s="16">
        <f t="shared" si="153"/>
        <v>0</v>
      </c>
      <c r="W566" s="16" t="str">
        <f t="shared" si="137"/>
        <v>23⁄4–6</v>
      </c>
      <c r="X566" s="16" t="str">
        <f>VLOOKUP(LEFT(Table6914[[#This Row],[Column1]],FIND("–",Table6914[[#This Row],[Column1]])-1),Lookups[],2,0)</f>
        <v>2 3/4</v>
      </c>
      <c r="Y566" s="16" t="str">
        <f>RIGHT(Table6914[[#This Row],[Column1]],LEN(Table6914[[#This Row],[Column1]])-FIND("–",Table6914[[#This Row],[Column1]]))</f>
        <v>6</v>
      </c>
      <c r="Z566" s="78">
        <f>VLOOKUP(LEFT(Table6914[[#This Row],[Column1]],FIND("–",Table6914[[#This Row],[Column1]])-1),Lookups[],4,0)</f>
        <v>2.75</v>
      </c>
      <c r="AA566" s="16" t="str">
        <f t="shared" si="138"/>
        <v>UN</v>
      </c>
      <c r="AB566" s="16" t="str">
        <f t="shared" si="139"/>
        <v>3A</v>
      </c>
      <c r="AC566" s="16" t="str">
        <f>CONCATENATE(Table6914[[#This Row],[Fraction]],"-",Table6914[[#This Row],[Pitch]]," ",Table6914[[#This Row],[Series]]," ",Table6914[[#This Row],[ClassA]])</f>
        <v>2 3/4-6 UN 3A</v>
      </c>
      <c r="AD566" s="16" t="str">
        <f>CONCATENATE(TEXT(Table6914[[#This Row],[Decimal]],".000"),"-",Table6914[[#This Row],[Pitch]]," ",Table6914[[#This Row],[Series]]," ",Table6914[[#This Row],[ClassA]])</f>
        <v>2.750-6 UN 3A</v>
      </c>
      <c r="AE566" s="16">
        <f t="shared" si="140"/>
        <v>0</v>
      </c>
      <c r="AF566" s="16">
        <f t="shared" si="141"/>
        <v>2.75</v>
      </c>
      <c r="AG566" s="16">
        <f t="shared" si="142"/>
        <v>2.7317999999999998</v>
      </c>
      <c r="AH566" s="16" t="str">
        <f t="shared" si="143"/>
        <v>—</v>
      </c>
      <c r="AI566" s="16">
        <f t="shared" si="144"/>
        <v>2.6417000000000002</v>
      </c>
      <c r="AJ566" s="16">
        <f t="shared" si="145"/>
        <v>2.6349</v>
      </c>
      <c r="AK566" s="16">
        <f t="shared" si="146"/>
        <v>2.5516000000000001</v>
      </c>
      <c r="AL566" s="16" t="str">
        <f t="shared" si="147"/>
        <v>3B</v>
      </c>
      <c r="AM566" s="16">
        <f t="shared" si="148"/>
        <v>2.57</v>
      </c>
      <c r="AN566" s="16">
        <f t="shared" si="149"/>
        <v>2.5895999999999999</v>
      </c>
      <c r="AO566" s="16">
        <f t="shared" si="150"/>
        <v>2.6417000000000002</v>
      </c>
      <c r="AP566" s="16">
        <f t="shared" si="151"/>
        <v>2.6505999999999998</v>
      </c>
      <c r="AQ566" s="16">
        <f t="shared" si="152"/>
        <v>2.75</v>
      </c>
      <c r="AV566" s="17"/>
      <c r="AW566" s="77"/>
    </row>
    <row r="567" spans="3:49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53"/>
        <v>23⁄4–8</v>
      </c>
      <c r="U567" s="16" t="str">
        <f t="shared" si="153"/>
        <v>UN</v>
      </c>
      <c r="W567" s="16" t="str">
        <f t="shared" si="137"/>
        <v>23⁄4–8</v>
      </c>
      <c r="X567" s="16" t="str">
        <f>VLOOKUP(LEFT(Table6914[[#This Row],[Column1]],FIND("–",Table6914[[#This Row],[Column1]])-1),Lookups[],2,0)</f>
        <v>2 3/4</v>
      </c>
      <c r="Y567" s="16" t="str">
        <f>RIGHT(Table6914[[#This Row],[Column1]],LEN(Table6914[[#This Row],[Column1]])-FIND("–",Table6914[[#This Row],[Column1]]))</f>
        <v>8</v>
      </c>
      <c r="Z567" s="78">
        <f>VLOOKUP(LEFT(Table6914[[#This Row],[Column1]],FIND("–",Table6914[[#This Row],[Column1]])-1),Lookups[],4,0)</f>
        <v>2.75</v>
      </c>
      <c r="AA567" s="16" t="str">
        <f t="shared" si="138"/>
        <v>UN</v>
      </c>
      <c r="AB567" s="16" t="str">
        <f t="shared" si="139"/>
        <v>2A</v>
      </c>
      <c r="AC567" s="16" t="str">
        <f>CONCATENATE(Table6914[[#This Row],[Fraction]],"-",Table6914[[#This Row],[Pitch]]," ",Table6914[[#This Row],[Series]]," ",Table6914[[#This Row],[ClassA]])</f>
        <v>2 3/4-8 UN 2A</v>
      </c>
      <c r="AD567" s="16" t="str">
        <f>CONCATENATE(TEXT(Table6914[[#This Row],[Decimal]],".000"),"-",Table6914[[#This Row],[Pitch]]," ",Table6914[[#This Row],[Series]]," ",Table6914[[#This Row],[ClassA]])</f>
        <v>2.750-8 UN 2A</v>
      </c>
      <c r="AE567" s="16">
        <f t="shared" si="140"/>
        <v>2.5000000000000001E-3</v>
      </c>
      <c r="AF567" s="16">
        <f t="shared" si="141"/>
        <v>2.7475000000000001</v>
      </c>
      <c r="AG567" s="16">
        <f t="shared" si="142"/>
        <v>2.7324999999999999</v>
      </c>
      <c r="AH567" s="16">
        <f t="shared" si="143"/>
        <v>2.7250000000000001</v>
      </c>
      <c r="AI567" s="16">
        <f t="shared" si="144"/>
        <v>2.6663000000000001</v>
      </c>
      <c r="AJ567" s="16">
        <f t="shared" si="145"/>
        <v>2.6579999999999999</v>
      </c>
      <c r="AK567" s="16">
        <f t="shared" si="146"/>
        <v>2.5987</v>
      </c>
      <c r="AL567" s="16" t="str">
        <f t="shared" si="147"/>
        <v>2B</v>
      </c>
      <c r="AM567" s="16">
        <f t="shared" si="148"/>
        <v>2.6150000000000002</v>
      </c>
      <c r="AN567" s="16">
        <f t="shared" si="149"/>
        <v>2.64</v>
      </c>
      <c r="AO567" s="16">
        <f t="shared" si="150"/>
        <v>2.6688000000000001</v>
      </c>
      <c r="AP567" s="16">
        <f t="shared" si="151"/>
        <v>2.6796000000000002</v>
      </c>
      <c r="AQ567" s="16">
        <f t="shared" si="152"/>
        <v>2.75</v>
      </c>
      <c r="AV567" s="17"/>
      <c r="AW567" s="77"/>
    </row>
    <row r="568" spans="3:49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53"/>
        <v>0</v>
      </c>
      <c r="U568" s="16">
        <f t="shared" si="153"/>
        <v>0</v>
      </c>
      <c r="W568" s="16" t="str">
        <f t="shared" si="137"/>
        <v>23⁄4–8</v>
      </c>
      <c r="X568" s="16" t="str">
        <f>VLOOKUP(LEFT(Table6914[[#This Row],[Column1]],FIND("–",Table6914[[#This Row],[Column1]])-1),Lookups[],2,0)</f>
        <v>2 3/4</v>
      </c>
      <c r="Y568" s="16" t="str">
        <f>RIGHT(Table6914[[#This Row],[Column1]],LEN(Table6914[[#This Row],[Column1]])-FIND("–",Table6914[[#This Row],[Column1]]))</f>
        <v>8</v>
      </c>
      <c r="Z568" s="78">
        <f>VLOOKUP(LEFT(Table6914[[#This Row],[Column1]],FIND("–",Table6914[[#This Row],[Column1]])-1),Lookups[],4,0)</f>
        <v>2.75</v>
      </c>
      <c r="AA568" s="16" t="str">
        <f t="shared" si="138"/>
        <v>UN</v>
      </c>
      <c r="AB568" s="16" t="str">
        <f t="shared" si="139"/>
        <v>3A</v>
      </c>
      <c r="AC568" s="16" t="str">
        <f>CONCATENATE(Table6914[[#This Row],[Fraction]],"-",Table6914[[#This Row],[Pitch]]," ",Table6914[[#This Row],[Series]]," ",Table6914[[#This Row],[ClassA]])</f>
        <v>2 3/4-8 UN 3A</v>
      </c>
      <c r="AD568" s="16" t="str">
        <f>CONCATENATE(TEXT(Table6914[[#This Row],[Decimal]],".000"),"-",Table6914[[#This Row],[Pitch]]," ",Table6914[[#This Row],[Series]]," ",Table6914[[#This Row],[ClassA]])</f>
        <v>2.750-8 UN 3A</v>
      </c>
      <c r="AE568" s="16">
        <f t="shared" si="140"/>
        <v>0</v>
      </c>
      <c r="AF568" s="16">
        <f t="shared" si="141"/>
        <v>2.75</v>
      </c>
      <c r="AG568" s="16">
        <f t="shared" si="142"/>
        <v>2.7349999999999999</v>
      </c>
      <c r="AH568" s="16" t="str">
        <f t="shared" si="143"/>
        <v>—</v>
      </c>
      <c r="AI568" s="16">
        <f t="shared" si="144"/>
        <v>2.6688000000000001</v>
      </c>
      <c r="AJ568" s="16">
        <f t="shared" si="145"/>
        <v>2.6625000000000001</v>
      </c>
      <c r="AK568" s="16">
        <f t="shared" si="146"/>
        <v>2.6012</v>
      </c>
      <c r="AL568" s="16" t="str">
        <f t="shared" si="147"/>
        <v>3B</v>
      </c>
      <c r="AM568" s="16">
        <f t="shared" si="148"/>
        <v>2.6150000000000002</v>
      </c>
      <c r="AN568" s="16">
        <f t="shared" si="149"/>
        <v>2.6297000000000001</v>
      </c>
      <c r="AO568" s="16">
        <f t="shared" si="150"/>
        <v>2.6688000000000001</v>
      </c>
      <c r="AP568" s="16">
        <f t="shared" si="151"/>
        <v>2.6768999999999998</v>
      </c>
      <c r="AQ568" s="16">
        <f t="shared" si="152"/>
        <v>2.75</v>
      </c>
      <c r="AV568" s="17"/>
      <c r="AW568" s="77"/>
    </row>
    <row r="569" spans="3:49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53"/>
        <v>23⁄4–10</v>
      </c>
      <c r="U569" s="16" t="str">
        <f t="shared" si="153"/>
        <v>UNS</v>
      </c>
      <c r="W569" s="16" t="str">
        <f t="shared" si="137"/>
        <v>23⁄4–10</v>
      </c>
      <c r="X569" s="16" t="str">
        <f>VLOOKUP(LEFT(Table6914[[#This Row],[Column1]],FIND("–",Table6914[[#This Row],[Column1]])-1),Lookups[],2,0)</f>
        <v>2 3/4</v>
      </c>
      <c r="Y569" s="16" t="str">
        <f>RIGHT(Table6914[[#This Row],[Column1]],LEN(Table6914[[#This Row],[Column1]])-FIND("–",Table6914[[#This Row],[Column1]]))</f>
        <v>10</v>
      </c>
      <c r="Z569" s="78">
        <f>VLOOKUP(LEFT(Table6914[[#This Row],[Column1]],FIND("–",Table6914[[#This Row],[Column1]])-1),Lookups[],4,0)</f>
        <v>2.75</v>
      </c>
      <c r="AA569" s="16" t="str">
        <f t="shared" si="138"/>
        <v>UNS</v>
      </c>
      <c r="AB569" s="16" t="str">
        <f t="shared" si="139"/>
        <v>2A</v>
      </c>
      <c r="AC569" s="16" t="str">
        <f>CONCATENATE(Table6914[[#This Row],[Fraction]],"-",Table6914[[#This Row],[Pitch]]," ",Table6914[[#This Row],[Series]]," ",Table6914[[#This Row],[ClassA]])</f>
        <v>2 3/4-10 UNS 2A</v>
      </c>
      <c r="AD569" s="16" t="str">
        <f>CONCATENATE(TEXT(Table6914[[#This Row],[Decimal]],".000"),"-",Table6914[[#This Row],[Pitch]]," ",Table6914[[#This Row],[Series]]," ",Table6914[[#This Row],[ClassA]])</f>
        <v>2.750-10 UNS 2A</v>
      </c>
      <c r="AE569" s="16">
        <f t="shared" si="140"/>
        <v>2E-3</v>
      </c>
      <c r="AF569" s="16">
        <f t="shared" si="141"/>
        <v>2.7480000000000002</v>
      </c>
      <c r="AG569" s="16">
        <f t="shared" si="142"/>
        <v>2.7351000000000001</v>
      </c>
      <c r="AH569" s="16" t="str">
        <f t="shared" si="143"/>
        <v>—</v>
      </c>
      <c r="AI569" s="16">
        <f t="shared" si="144"/>
        <v>2.6829999999999998</v>
      </c>
      <c r="AJ569" s="16">
        <f t="shared" si="145"/>
        <v>2.6762999999999999</v>
      </c>
      <c r="AK569" s="16">
        <f t="shared" si="146"/>
        <v>2.629</v>
      </c>
      <c r="AL569" s="16" t="str">
        <f t="shared" si="147"/>
        <v>2B</v>
      </c>
      <c r="AM569" s="16">
        <f t="shared" si="148"/>
        <v>2.6419999999999999</v>
      </c>
      <c r="AN569" s="16">
        <f t="shared" si="149"/>
        <v>2.6629999999999998</v>
      </c>
      <c r="AO569" s="16">
        <f t="shared" si="150"/>
        <v>2.6850000000000001</v>
      </c>
      <c r="AP569" s="16">
        <f t="shared" si="151"/>
        <v>2.6937000000000002</v>
      </c>
      <c r="AQ569" s="16">
        <f t="shared" si="152"/>
        <v>2.75</v>
      </c>
      <c r="AV569" s="17"/>
      <c r="AW569" s="77"/>
    </row>
    <row r="570" spans="3:49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53"/>
        <v>23⁄4–12</v>
      </c>
      <c r="U570" s="16" t="str">
        <f t="shared" si="153"/>
        <v>UN</v>
      </c>
      <c r="W570" s="16" t="str">
        <f t="shared" si="137"/>
        <v>23⁄4–12</v>
      </c>
      <c r="X570" s="16" t="str">
        <f>VLOOKUP(LEFT(Table6914[[#This Row],[Column1]],FIND("–",Table6914[[#This Row],[Column1]])-1),Lookups[],2,0)</f>
        <v>2 3/4</v>
      </c>
      <c r="Y570" s="16" t="str">
        <f>RIGHT(Table6914[[#This Row],[Column1]],LEN(Table6914[[#This Row],[Column1]])-FIND("–",Table6914[[#This Row],[Column1]]))</f>
        <v>12</v>
      </c>
      <c r="Z570" s="78">
        <f>VLOOKUP(LEFT(Table6914[[#This Row],[Column1]],FIND("–",Table6914[[#This Row],[Column1]])-1),Lookups[],4,0)</f>
        <v>2.75</v>
      </c>
      <c r="AA570" s="16" t="str">
        <f t="shared" si="138"/>
        <v>UN</v>
      </c>
      <c r="AB570" s="16" t="str">
        <f t="shared" si="139"/>
        <v>2A</v>
      </c>
      <c r="AC570" s="16" t="str">
        <f>CONCATENATE(Table6914[[#This Row],[Fraction]],"-",Table6914[[#This Row],[Pitch]]," ",Table6914[[#This Row],[Series]]," ",Table6914[[#This Row],[ClassA]])</f>
        <v>2 3/4-12 UN 2A</v>
      </c>
      <c r="AD570" s="16" t="str">
        <f>CONCATENATE(TEXT(Table6914[[#This Row],[Decimal]],".000"),"-",Table6914[[#This Row],[Pitch]]," ",Table6914[[#This Row],[Series]]," ",Table6914[[#This Row],[ClassA]])</f>
        <v>2.750-12 UN 2A</v>
      </c>
      <c r="AE570" s="16">
        <f t="shared" si="140"/>
        <v>1.9E-3</v>
      </c>
      <c r="AF570" s="16">
        <f t="shared" si="141"/>
        <v>2.7481</v>
      </c>
      <c r="AG570" s="16">
        <f t="shared" si="142"/>
        <v>2.7366999999999999</v>
      </c>
      <c r="AH570" s="16" t="str">
        <f t="shared" si="143"/>
        <v>—</v>
      </c>
      <c r="AI570" s="16">
        <f t="shared" si="144"/>
        <v>2.694</v>
      </c>
      <c r="AJ570" s="16">
        <f t="shared" si="145"/>
        <v>2.6878000000000002</v>
      </c>
      <c r="AK570" s="16">
        <f t="shared" si="146"/>
        <v>2.6488999999999998</v>
      </c>
      <c r="AL570" s="16" t="str">
        <f t="shared" si="147"/>
        <v>2B</v>
      </c>
      <c r="AM570" s="16">
        <f t="shared" si="148"/>
        <v>2.66</v>
      </c>
      <c r="AN570" s="16">
        <f t="shared" si="149"/>
        <v>2.6779999999999999</v>
      </c>
      <c r="AO570" s="16">
        <f t="shared" si="150"/>
        <v>2.6959</v>
      </c>
      <c r="AP570" s="16">
        <f t="shared" si="151"/>
        <v>2.7040000000000002</v>
      </c>
      <c r="AQ570" s="16">
        <f t="shared" si="152"/>
        <v>2.75</v>
      </c>
      <c r="AV570" s="17"/>
      <c r="AW570" s="77"/>
    </row>
    <row r="571" spans="3:49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53"/>
        <v>0</v>
      </c>
      <c r="U571" s="16">
        <f t="shared" si="153"/>
        <v>0</v>
      </c>
      <c r="W571" s="16" t="str">
        <f t="shared" si="137"/>
        <v>23⁄4–12</v>
      </c>
      <c r="X571" s="16" t="str">
        <f>VLOOKUP(LEFT(Table6914[[#This Row],[Column1]],FIND("–",Table6914[[#This Row],[Column1]])-1),Lookups[],2,0)</f>
        <v>2 3/4</v>
      </c>
      <c r="Y571" s="16" t="str">
        <f>RIGHT(Table6914[[#This Row],[Column1]],LEN(Table6914[[#This Row],[Column1]])-FIND("–",Table6914[[#This Row],[Column1]]))</f>
        <v>12</v>
      </c>
      <c r="Z571" s="78">
        <f>VLOOKUP(LEFT(Table6914[[#This Row],[Column1]],FIND("–",Table6914[[#This Row],[Column1]])-1),Lookups[],4,0)</f>
        <v>2.75</v>
      </c>
      <c r="AA571" s="16" t="str">
        <f t="shared" si="138"/>
        <v>UN</v>
      </c>
      <c r="AB571" s="16" t="str">
        <f t="shared" si="139"/>
        <v>3A</v>
      </c>
      <c r="AC571" s="16" t="str">
        <f>CONCATENATE(Table6914[[#This Row],[Fraction]],"-",Table6914[[#This Row],[Pitch]]," ",Table6914[[#This Row],[Series]]," ",Table6914[[#This Row],[ClassA]])</f>
        <v>2 3/4-12 UN 3A</v>
      </c>
      <c r="AD571" s="16" t="str">
        <f>CONCATENATE(TEXT(Table6914[[#This Row],[Decimal]],".000"),"-",Table6914[[#This Row],[Pitch]]," ",Table6914[[#This Row],[Series]]," ",Table6914[[#This Row],[ClassA]])</f>
        <v>2.750-12 UN 3A</v>
      </c>
      <c r="AE571" s="16">
        <f t="shared" si="140"/>
        <v>0</v>
      </c>
      <c r="AF571" s="16">
        <f t="shared" si="141"/>
        <v>2.75</v>
      </c>
      <c r="AG571" s="16">
        <f t="shared" si="142"/>
        <v>2.7385999999999999</v>
      </c>
      <c r="AH571" s="16" t="str">
        <f t="shared" si="143"/>
        <v>—</v>
      </c>
      <c r="AI571" s="16">
        <f t="shared" si="144"/>
        <v>2.6959</v>
      </c>
      <c r="AJ571" s="16">
        <f t="shared" si="145"/>
        <v>2.6913</v>
      </c>
      <c r="AK571" s="16">
        <f t="shared" si="146"/>
        <v>2.6507999999999998</v>
      </c>
      <c r="AL571" s="16" t="str">
        <f t="shared" si="147"/>
        <v>3B</v>
      </c>
      <c r="AM571" s="16">
        <f t="shared" si="148"/>
        <v>2.66</v>
      </c>
      <c r="AN571" s="16">
        <f t="shared" si="149"/>
        <v>2.6698</v>
      </c>
      <c r="AO571" s="16">
        <f t="shared" si="150"/>
        <v>2.6959</v>
      </c>
      <c r="AP571" s="16">
        <f t="shared" si="151"/>
        <v>2.7019000000000002</v>
      </c>
      <c r="AQ571" s="16">
        <f t="shared" si="152"/>
        <v>2.75</v>
      </c>
      <c r="AV571" s="17"/>
      <c r="AW571" s="77"/>
    </row>
    <row r="572" spans="3:49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53"/>
        <v>23⁄4–14</v>
      </c>
      <c r="U572" s="16" t="str">
        <f t="shared" si="153"/>
        <v>UNS</v>
      </c>
      <c r="W572" s="16" t="str">
        <f t="shared" si="137"/>
        <v>23⁄4–14</v>
      </c>
      <c r="X572" s="16" t="str">
        <f>VLOOKUP(LEFT(Table6914[[#This Row],[Column1]],FIND("–",Table6914[[#This Row],[Column1]])-1),Lookups[],2,0)</f>
        <v>2 3/4</v>
      </c>
      <c r="Y572" s="16" t="str">
        <f>RIGHT(Table6914[[#This Row],[Column1]],LEN(Table6914[[#This Row],[Column1]])-FIND("–",Table6914[[#This Row],[Column1]]))</f>
        <v>14</v>
      </c>
      <c r="Z572" s="78">
        <f>VLOOKUP(LEFT(Table6914[[#This Row],[Column1]],FIND("–",Table6914[[#This Row],[Column1]])-1),Lookups[],4,0)</f>
        <v>2.75</v>
      </c>
      <c r="AA572" s="16" t="str">
        <f t="shared" si="138"/>
        <v>UNS</v>
      </c>
      <c r="AB572" s="16" t="str">
        <f t="shared" si="139"/>
        <v>2A</v>
      </c>
      <c r="AC572" s="16" t="str">
        <f>CONCATENATE(Table6914[[#This Row],[Fraction]],"-",Table6914[[#This Row],[Pitch]]," ",Table6914[[#This Row],[Series]]," ",Table6914[[#This Row],[ClassA]])</f>
        <v>2 3/4-14 UNS 2A</v>
      </c>
      <c r="AD572" s="16" t="str">
        <f>CONCATENATE(TEXT(Table6914[[#This Row],[Decimal]],".000"),"-",Table6914[[#This Row],[Pitch]]," ",Table6914[[#This Row],[Series]]," ",Table6914[[#This Row],[ClassA]])</f>
        <v>2.750-14 UNS 2A</v>
      </c>
      <c r="AE572" s="16">
        <f t="shared" si="140"/>
        <v>1.6999999999999999E-3</v>
      </c>
      <c r="AF572" s="16">
        <f t="shared" si="141"/>
        <v>2.7483</v>
      </c>
      <c r="AG572" s="16">
        <f t="shared" si="142"/>
        <v>2.738</v>
      </c>
      <c r="AH572" s="16" t="str">
        <f t="shared" si="143"/>
        <v>—</v>
      </c>
      <c r="AI572" s="16">
        <f t="shared" si="144"/>
        <v>2.7019000000000002</v>
      </c>
      <c r="AJ572" s="16">
        <f t="shared" si="145"/>
        <v>2.6960999999999999</v>
      </c>
      <c r="AK572" s="16">
        <f t="shared" si="146"/>
        <v>2.6633</v>
      </c>
      <c r="AL572" s="16" t="str">
        <f t="shared" si="147"/>
        <v>2B</v>
      </c>
      <c r="AM572" s="16">
        <f t="shared" si="148"/>
        <v>2.673</v>
      </c>
      <c r="AN572" s="16">
        <f t="shared" si="149"/>
        <v>2.6880000000000002</v>
      </c>
      <c r="AO572" s="16">
        <f t="shared" si="150"/>
        <v>2.7035999999999998</v>
      </c>
      <c r="AP572" s="16">
        <f t="shared" si="151"/>
        <v>2.7111999999999998</v>
      </c>
      <c r="AQ572" s="16">
        <f t="shared" si="152"/>
        <v>2.75</v>
      </c>
      <c r="AV572" s="17"/>
      <c r="AW572" s="77"/>
    </row>
    <row r="573" spans="3:49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53"/>
        <v>23⁄4–16</v>
      </c>
      <c r="U573" s="16" t="str">
        <f t="shared" si="153"/>
        <v>UN</v>
      </c>
      <c r="W573" s="16" t="str">
        <f t="shared" si="137"/>
        <v>23⁄4–16</v>
      </c>
      <c r="X573" s="16" t="str">
        <f>VLOOKUP(LEFT(Table6914[[#This Row],[Column1]],FIND("–",Table6914[[#This Row],[Column1]])-1),Lookups[],2,0)</f>
        <v>2 3/4</v>
      </c>
      <c r="Y573" s="16" t="str">
        <f>RIGHT(Table6914[[#This Row],[Column1]],LEN(Table6914[[#This Row],[Column1]])-FIND("–",Table6914[[#This Row],[Column1]]))</f>
        <v>16</v>
      </c>
      <c r="Z573" s="78">
        <f>VLOOKUP(LEFT(Table6914[[#This Row],[Column1]],FIND("–",Table6914[[#This Row],[Column1]])-1),Lookups[],4,0)</f>
        <v>2.75</v>
      </c>
      <c r="AA573" s="16" t="str">
        <f t="shared" si="138"/>
        <v>UN</v>
      </c>
      <c r="AB573" s="16" t="str">
        <f t="shared" si="139"/>
        <v>2A</v>
      </c>
      <c r="AC573" s="16" t="str">
        <f>CONCATENATE(Table6914[[#This Row],[Fraction]],"-",Table6914[[#This Row],[Pitch]]," ",Table6914[[#This Row],[Series]]," ",Table6914[[#This Row],[ClassA]])</f>
        <v>2 3/4-16 UN 2A</v>
      </c>
      <c r="AD573" s="16" t="str">
        <f>CONCATENATE(TEXT(Table6914[[#This Row],[Decimal]],".000"),"-",Table6914[[#This Row],[Pitch]]," ",Table6914[[#This Row],[Series]]," ",Table6914[[#This Row],[ClassA]])</f>
        <v>2.750-16 UN 2A</v>
      </c>
      <c r="AE573" s="16">
        <f t="shared" si="140"/>
        <v>1.6999999999999999E-3</v>
      </c>
      <c r="AF573" s="16">
        <f t="shared" si="141"/>
        <v>2.7483</v>
      </c>
      <c r="AG573" s="16">
        <f t="shared" si="142"/>
        <v>2.7389000000000001</v>
      </c>
      <c r="AH573" s="16" t="str">
        <f t="shared" si="143"/>
        <v>—</v>
      </c>
      <c r="AI573" s="16">
        <f t="shared" si="144"/>
        <v>2.7077</v>
      </c>
      <c r="AJ573" s="16">
        <f t="shared" si="145"/>
        <v>2.7021999999999999</v>
      </c>
      <c r="AK573" s="16">
        <f t="shared" si="146"/>
        <v>2.6738</v>
      </c>
      <c r="AL573" s="16" t="str">
        <f t="shared" si="147"/>
        <v>2B</v>
      </c>
      <c r="AM573" s="16">
        <f t="shared" si="148"/>
        <v>2.6819999999999999</v>
      </c>
      <c r="AN573" s="16">
        <f t="shared" si="149"/>
        <v>2.6960000000000002</v>
      </c>
      <c r="AO573" s="16">
        <f t="shared" si="150"/>
        <v>2.7094</v>
      </c>
      <c r="AP573" s="16">
        <f t="shared" si="151"/>
        <v>2.7166000000000001</v>
      </c>
      <c r="AQ573" s="16">
        <f t="shared" si="152"/>
        <v>2.75</v>
      </c>
      <c r="AV573" s="17"/>
      <c r="AW573" s="77"/>
    </row>
    <row r="574" spans="3:49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53"/>
        <v>0</v>
      </c>
      <c r="U574" s="16">
        <f t="shared" si="153"/>
        <v>0</v>
      </c>
      <c r="W574" s="16" t="str">
        <f t="shared" si="137"/>
        <v>23⁄4–16</v>
      </c>
      <c r="X574" s="16" t="str">
        <f>VLOOKUP(LEFT(Table6914[[#This Row],[Column1]],FIND("–",Table6914[[#This Row],[Column1]])-1),Lookups[],2,0)</f>
        <v>2 3/4</v>
      </c>
      <c r="Y574" s="16" t="str">
        <f>RIGHT(Table6914[[#This Row],[Column1]],LEN(Table6914[[#This Row],[Column1]])-FIND("–",Table6914[[#This Row],[Column1]]))</f>
        <v>16</v>
      </c>
      <c r="Z574" s="78">
        <f>VLOOKUP(LEFT(Table6914[[#This Row],[Column1]],FIND("–",Table6914[[#This Row],[Column1]])-1),Lookups[],4,0)</f>
        <v>2.75</v>
      </c>
      <c r="AA574" s="16" t="str">
        <f t="shared" si="138"/>
        <v>UN</v>
      </c>
      <c r="AB574" s="16" t="str">
        <f t="shared" si="139"/>
        <v>3A</v>
      </c>
      <c r="AC574" s="16" t="str">
        <f>CONCATENATE(Table6914[[#This Row],[Fraction]],"-",Table6914[[#This Row],[Pitch]]," ",Table6914[[#This Row],[Series]]," ",Table6914[[#This Row],[ClassA]])</f>
        <v>2 3/4-16 UN 3A</v>
      </c>
      <c r="AD574" s="16" t="str">
        <f>CONCATENATE(TEXT(Table6914[[#This Row],[Decimal]],".000"),"-",Table6914[[#This Row],[Pitch]]," ",Table6914[[#This Row],[Series]]," ",Table6914[[#This Row],[ClassA]])</f>
        <v>2.750-16 UN 3A</v>
      </c>
      <c r="AE574" s="16">
        <f t="shared" si="140"/>
        <v>0</v>
      </c>
      <c r="AF574" s="16">
        <f t="shared" si="141"/>
        <v>2.75</v>
      </c>
      <c r="AG574" s="16">
        <f t="shared" si="142"/>
        <v>2.7406000000000001</v>
      </c>
      <c r="AH574" s="16" t="str">
        <f t="shared" si="143"/>
        <v>—</v>
      </c>
      <c r="AI574" s="16">
        <f t="shared" si="144"/>
        <v>2.7094</v>
      </c>
      <c r="AJ574" s="16">
        <f t="shared" si="145"/>
        <v>2.7052999999999998</v>
      </c>
      <c r="AK574" s="16">
        <f t="shared" si="146"/>
        <v>2.6755</v>
      </c>
      <c r="AL574" s="16" t="str">
        <f t="shared" si="147"/>
        <v>3B</v>
      </c>
      <c r="AM574" s="16">
        <f t="shared" si="148"/>
        <v>2.6819999999999999</v>
      </c>
      <c r="AN574" s="16">
        <f t="shared" si="149"/>
        <v>2.6907999999999999</v>
      </c>
      <c r="AO574" s="16">
        <f t="shared" si="150"/>
        <v>2.7094</v>
      </c>
      <c r="AP574" s="16">
        <f t="shared" si="151"/>
        <v>2.7147999999999999</v>
      </c>
      <c r="AQ574" s="16">
        <f t="shared" si="152"/>
        <v>2.75</v>
      </c>
      <c r="AV574" s="17"/>
      <c r="AW574" s="77"/>
    </row>
    <row r="575" spans="3:49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53"/>
        <v>23⁄4–18</v>
      </c>
      <c r="U575" s="16" t="str">
        <f t="shared" si="153"/>
        <v>UNS</v>
      </c>
      <c r="W575" s="16" t="str">
        <f t="shared" si="137"/>
        <v>23⁄4–18</v>
      </c>
      <c r="X575" s="16" t="str">
        <f>VLOOKUP(LEFT(Table6914[[#This Row],[Column1]],FIND("–",Table6914[[#This Row],[Column1]])-1),Lookups[],2,0)</f>
        <v>2 3/4</v>
      </c>
      <c r="Y575" s="16" t="str">
        <f>RIGHT(Table6914[[#This Row],[Column1]],LEN(Table6914[[#This Row],[Column1]])-FIND("–",Table6914[[#This Row],[Column1]]))</f>
        <v>18</v>
      </c>
      <c r="Z575" s="78">
        <f>VLOOKUP(LEFT(Table6914[[#This Row],[Column1]],FIND("–",Table6914[[#This Row],[Column1]])-1),Lookups[],4,0)</f>
        <v>2.75</v>
      </c>
      <c r="AA575" s="16" t="str">
        <f t="shared" si="138"/>
        <v>UNS</v>
      </c>
      <c r="AB575" s="16" t="str">
        <f t="shared" si="139"/>
        <v>2A</v>
      </c>
      <c r="AC575" s="16" t="str">
        <f>CONCATENATE(Table6914[[#This Row],[Fraction]],"-",Table6914[[#This Row],[Pitch]]," ",Table6914[[#This Row],[Series]]," ",Table6914[[#This Row],[ClassA]])</f>
        <v>2 3/4-18 UNS 2A</v>
      </c>
      <c r="AD575" s="16" t="str">
        <f>CONCATENATE(TEXT(Table6914[[#This Row],[Decimal]],".000"),"-",Table6914[[#This Row],[Pitch]]," ",Table6914[[#This Row],[Series]]," ",Table6914[[#This Row],[ClassA]])</f>
        <v>2.750-18 UNS 2A</v>
      </c>
      <c r="AE575" s="16">
        <f t="shared" si="140"/>
        <v>1.6000000000000001E-3</v>
      </c>
      <c r="AF575" s="16">
        <f t="shared" si="141"/>
        <v>2.7484000000000002</v>
      </c>
      <c r="AG575" s="16">
        <f t="shared" si="142"/>
        <v>2.7397</v>
      </c>
      <c r="AH575" s="16" t="str">
        <f t="shared" si="143"/>
        <v>—</v>
      </c>
      <c r="AI575" s="16">
        <f t="shared" si="144"/>
        <v>2.7122999999999999</v>
      </c>
      <c r="AJ575" s="16">
        <f t="shared" si="145"/>
        <v>2.7069999999999999</v>
      </c>
      <c r="AK575" s="16">
        <f t="shared" si="146"/>
        <v>2.6823000000000001</v>
      </c>
      <c r="AL575" s="16" t="str">
        <f t="shared" si="147"/>
        <v>2B</v>
      </c>
      <c r="AM575" s="16">
        <f t="shared" si="148"/>
        <v>2.69</v>
      </c>
      <c r="AN575" s="16">
        <f t="shared" si="149"/>
        <v>2.7029999999999998</v>
      </c>
      <c r="AO575" s="16">
        <f t="shared" si="150"/>
        <v>2.7139000000000002</v>
      </c>
      <c r="AP575" s="16">
        <f t="shared" si="151"/>
        <v>2.7208000000000001</v>
      </c>
      <c r="AQ575" s="16">
        <f t="shared" si="152"/>
        <v>2.75</v>
      </c>
      <c r="AV575" s="17"/>
      <c r="AW575" s="77"/>
    </row>
    <row r="576" spans="3:49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53"/>
        <v>23⁄4–20</v>
      </c>
      <c r="U576" s="16" t="str">
        <f t="shared" si="153"/>
        <v>UN</v>
      </c>
      <c r="W576" s="16" t="str">
        <f t="shared" si="137"/>
        <v>23⁄4–20</v>
      </c>
      <c r="X576" s="16" t="str">
        <f>VLOOKUP(LEFT(Table6914[[#This Row],[Column1]],FIND("–",Table6914[[#This Row],[Column1]])-1),Lookups[],2,0)</f>
        <v>2 3/4</v>
      </c>
      <c r="Y576" s="16" t="str">
        <f>RIGHT(Table6914[[#This Row],[Column1]],LEN(Table6914[[#This Row],[Column1]])-FIND("–",Table6914[[#This Row],[Column1]]))</f>
        <v>20</v>
      </c>
      <c r="Z576" s="78">
        <f>VLOOKUP(LEFT(Table6914[[#This Row],[Column1]],FIND("–",Table6914[[#This Row],[Column1]])-1),Lookups[],4,0)</f>
        <v>2.75</v>
      </c>
      <c r="AA576" s="16" t="str">
        <f t="shared" si="138"/>
        <v>UN</v>
      </c>
      <c r="AB576" s="16" t="str">
        <f t="shared" si="139"/>
        <v>2A</v>
      </c>
      <c r="AC576" s="16" t="str">
        <f>CONCATENATE(Table6914[[#This Row],[Fraction]],"-",Table6914[[#This Row],[Pitch]]," ",Table6914[[#This Row],[Series]]," ",Table6914[[#This Row],[ClassA]])</f>
        <v>2 3/4-20 UN 2A</v>
      </c>
      <c r="AD576" s="16" t="str">
        <f>CONCATENATE(TEXT(Table6914[[#This Row],[Decimal]],".000"),"-",Table6914[[#This Row],[Pitch]]," ",Table6914[[#This Row],[Series]]," ",Table6914[[#This Row],[ClassA]])</f>
        <v>2.750-20 UN 2A</v>
      </c>
      <c r="AE576" s="16">
        <f t="shared" si="140"/>
        <v>1.5E-3</v>
      </c>
      <c r="AF576" s="16">
        <f t="shared" si="141"/>
        <v>2.7484999999999999</v>
      </c>
      <c r="AG576" s="16">
        <f t="shared" si="142"/>
        <v>2.7404000000000002</v>
      </c>
      <c r="AH576" s="16" t="str">
        <f t="shared" si="143"/>
        <v>—</v>
      </c>
      <c r="AI576" s="16">
        <f t="shared" si="144"/>
        <v>2.7160000000000002</v>
      </c>
      <c r="AJ576" s="16">
        <f t="shared" si="145"/>
        <v>2.7109000000000001</v>
      </c>
      <c r="AK576" s="16">
        <f t="shared" si="146"/>
        <v>2.6890000000000001</v>
      </c>
      <c r="AL576" s="16" t="str">
        <f t="shared" si="147"/>
        <v>2B</v>
      </c>
      <c r="AM576" s="16">
        <f t="shared" si="148"/>
        <v>2.6960000000000002</v>
      </c>
      <c r="AN576" s="16">
        <f t="shared" si="149"/>
        <v>2.7069999999999999</v>
      </c>
      <c r="AO576" s="16">
        <f t="shared" si="150"/>
        <v>2.7174999999999998</v>
      </c>
      <c r="AP576" s="16">
        <f t="shared" si="151"/>
        <v>2.7241</v>
      </c>
      <c r="AQ576" s="16">
        <f t="shared" si="152"/>
        <v>2.75</v>
      </c>
      <c r="AV576" s="17"/>
      <c r="AW576" s="77"/>
    </row>
    <row r="577" spans="3:49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53"/>
        <v>0</v>
      </c>
      <c r="U577" s="16">
        <f t="shared" si="153"/>
        <v>0</v>
      </c>
      <c r="W577" s="16" t="str">
        <f t="shared" si="137"/>
        <v>23⁄4–20</v>
      </c>
      <c r="X577" s="16" t="str">
        <f>VLOOKUP(LEFT(Table6914[[#This Row],[Column1]],FIND("–",Table6914[[#This Row],[Column1]])-1),Lookups[],2,0)</f>
        <v>2 3/4</v>
      </c>
      <c r="Y577" s="16" t="str">
        <f>RIGHT(Table6914[[#This Row],[Column1]],LEN(Table6914[[#This Row],[Column1]])-FIND("–",Table6914[[#This Row],[Column1]]))</f>
        <v>20</v>
      </c>
      <c r="Z577" s="78">
        <f>VLOOKUP(LEFT(Table6914[[#This Row],[Column1]],FIND("–",Table6914[[#This Row],[Column1]])-1),Lookups[],4,0)</f>
        <v>2.75</v>
      </c>
      <c r="AA577" s="16" t="str">
        <f t="shared" si="138"/>
        <v>UN</v>
      </c>
      <c r="AB577" s="16" t="str">
        <f t="shared" si="139"/>
        <v>3A</v>
      </c>
      <c r="AC577" s="16" t="str">
        <f>CONCATENATE(Table6914[[#This Row],[Fraction]],"-",Table6914[[#This Row],[Pitch]]," ",Table6914[[#This Row],[Series]]," ",Table6914[[#This Row],[ClassA]])</f>
        <v>2 3/4-20 UN 3A</v>
      </c>
      <c r="AD577" s="16" t="str">
        <f>CONCATENATE(TEXT(Table6914[[#This Row],[Decimal]],".000"),"-",Table6914[[#This Row],[Pitch]]," ",Table6914[[#This Row],[Series]]," ",Table6914[[#This Row],[ClassA]])</f>
        <v>2.750-20 UN 3A</v>
      </c>
      <c r="AE577" s="16">
        <f t="shared" si="140"/>
        <v>0</v>
      </c>
      <c r="AF577" s="16">
        <f t="shared" si="141"/>
        <v>2.75</v>
      </c>
      <c r="AG577" s="16">
        <f t="shared" si="142"/>
        <v>2.7418999999999998</v>
      </c>
      <c r="AH577" s="16" t="str">
        <f t="shared" si="143"/>
        <v>—</v>
      </c>
      <c r="AI577" s="16">
        <f t="shared" si="144"/>
        <v>2.7174999999999998</v>
      </c>
      <c r="AJ577" s="16">
        <f t="shared" si="145"/>
        <v>2.7136999999999998</v>
      </c>
      <c r="AK577" s="16">
        <f t="shared" si="146"/>
        <v>2.6905000000000001</v>
      </c>
      <c r="AL577" s="16" t="str">
        <f t="shared" si="147"/>
        <v>3B</v>
      </c>
      <c r="AM577" s="16">
        <f t="shared" si="148"/>
        <v>2.6960000000000002</v>
      </c>
      <c r="AN577" s="16">
        <f t="shared" si="149"/>
        <v>2.7037</v>
      </c>
      <c r="AO577" s="16">
        <f t="shared" si="150"/>
        <v>2.7174999999999998</v>
      </c>
      <c r="AP577" s="16">
        <f t="shared" si="151"/>
        <v>2.7225000000000001</v>
      </c>
      <c r="AQ577" s="16">
        <f t="shared" si="152"/>
        <v>2.75</v>
      </c>
      <c r="AV577" s="17"/>
      <c r="AW577" s="77"/>
    </row>
    <row r="578" spans="3:49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53"/>
        <v>27⁄8–6</v>
      </c>
      <c r="U578" s="16" t="str">
        <f t="shared" si="153"/>
        <v>UN</v>
      </c>
      <c r="W578" s="16" t="str">
        <f t="shared" si="137"/>
        <v>27⁄8–6</v>
      </c>
      <c r="X578" s="16" t="str">
        <f>VLOOKUP(LEFT(Table6914[[#This Row],[Column1]],FIND("–",Table6914[[#This Row],[Column1]])-1),Lookups[],2,0)</f>
        <v>2 7/8</v>
      </c>
      <c r="Y578" s="16" t="str">
        <f>RIGHT(Table6914[[#This Row],[Column1]],LEN(Table6914[[#This Row],[Column1]])-FIND("–",Table6914[[#This Row],[Column1]]))</f>
        <v>6</v>
      </c>
      <c r="Z578" s="78">
        <f>VLOOKUP(LEFT(Table6914[[#This Row],[Column1]],FIND("–",Table6914[[#This Row],[Column1]])-1),Lookups[],4,0)</f>
        <v>2.875</v>
      </c>
      <c r="AA578" s="16" t="str">
        <f t="shared" si="138"/>
        <v>UN</v>
      </c>
      <c r="AB578" s="16" t="str">
        <f t="shared" si="139"/>
        <v>2A</v>
      </c>
      <c r="AC578" s="16" t="str">
        <f>CONCATENATE(Table6914[[#This Row],[Fraction]],"-",Table6914[[#This Row],[Pitch]]," ",Table6914[[#This Row],[Series]]," ",Table6914[[#This Row],[ClassA]])</f>
        <v>2 7/8-6 UN 2A</v>
      </c>
      <c r="AD578" s="16" t="str">
        <f>CONCATENATE(TEXT(Table6914[[#This Row],[Decimal]],".000"),"-",Table6914[[#This Row],[Pitch]]," ",Table6914[[#This Row],[Series]]," ",Table6914[[#This Row],[ClassA]])</f>
        <v>2.875-6 UN 2A</v>
      </c>
      <c r="AE578" s="16">
        <f t="shared" si="140"/>
        <v>2.8E-3</v>
      </c>
      <c r="AF578" s="16">
        <f t="shared" si="141"/>
        <v>2.8721999999999999</v>
      </c>
      <c r="AG578" s="16">
        <f t="shared" si="142"/>
        <v>2.8540000000000001</v>
      </c>
      <c r="AH578" s="16" t="str">
        <f t="shared" si="143"/>
        <v>—</v>
      </c>
      <c r="AI578" s="16">
        <f t="shared" si="144"/>
        <v>2.7639</v>
      </c>
      <c r="AJ578" s="16">
        <f t="shared" si="145"/>
        <v>2.7547000000000001</v>
      </c>
      <c r="AK578" s="16">
        <f t="shared" si="146"/>
        <v>2.6738</v>
      </c>
      <c r="AL578" s="16" t="str">
        <f t="shared" si="147"/>
        <v>2B</v>
      </c>
      <c r="AM578" s="16">
        <f t="shared" si="148"/>
        <v>2.6949999999999998</v>
      </c>
      <c r="AN578" s="16">
        <f t="shared" si="149"/>
        <v>2.7250000000000001</v>
      </c>
      <c r="AO578" s="16">
        <f t="shared" si="150"/>
        <v>2.7667000000000002</v>
      </c>
      <c r="AP578" s="16">
        <f t="shared" si="151"/>
        <v>2.7787000000000002</v>
      </c>
      <c r="AQ578" s="16">
        <f t="shared" si="152"/>
        <v>2.875</v>
      </c>
      <c r="AV578" s="17"/>
      <c r="AW578" s="77"/>
    </row>
    <row r="579" spans="3:49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53"/>
        <v>0</v>
      </c>
      <c r="U579" s="16">
        <f t="shared" si="153"/>
        <v>0</v>
      </c>
      <c r="W579" s="16" t="str">
        <f t="shared" si="137"/>
        <v>27⁄8–6</v>
      </c>
      <c r="X579" s="16" t="str">
        <f>VLOOKUP(LEFT(Table6914[[#This Row],[Column1]],FIND("–",Table6914[[#This Row],[Column1]])-1),Lookups[],2,0)</f>
        <v>2 7/8</v>
      </c>
      <c r="Y579" s="16" t="str">
        <f>RIGHT(Table6914[[#This Row],[Column1]],LEN(Table6914[[#This Row],[Column1]])-FIND("–",Table6914[[#This Row],[Column1]]))</f>
        <v>6</v>
      </c>
      <c r="Z579" s="78">
        <f>VLOOKUP(LEFT(Table6914[[#This Row],[Column1]],FIND("–",Table6914[[#This Row],[Column1]])-1),Lookups[],4,0)</f>
        <v>2.875</v>
      </c>
      <c r="AA579" s="16" t="str">
        <f t="shared" si="138"/>
        <v>UN</v>
      </c>
      <c r="AB579" s="16" t="str">
        <f t="shared" si="139"/>
        <v>3A</v>
      </c>
      <c r="AC579" s="16" t="str">
        <f>CONCATENATE(Table6914[[#This Row],[Fraction]],"-",Table6914[[#This Row],[Pitch]]," ",Table6914[[#This Row],[Series]]," ",Table6914[[#This Row],[ClassA]])</f>
        <v>2 7/8-6 UN 3A</v>
      </c>
      <c r="AD579" s="16" t="str">
        <f>CONCATENATE(TEXT(Table6914[[#This Row],[Decimal]],".000"),"-",Table6914[[#This Row],[Pitch]]," ",Table6914[[#This Row],[Series]]," ",Table6914[[#This Row],[ClassA]])</f>
        <v>2.875-6 UN 3A</v>
      </c>
      <c r="AE579" s="16">
        <f t="shared" si="140"/>
        <v>0</v>
      </c>
      <c r="AF579" s="16">
        <f t="shared" si="141"/>
        <v>2.875</v>
      </c>
      <c r="AG579" s="16">
        <f t="shared" si="142"/>
        <v>2.8567999999999998</v>
      </c>
      <c r="AH579" s="16" t="str">
        <f t="shared" si="143"/>
        <v>—</v>
      </c>
      <c r="AI579" s="16">
        <f t="shared" si="144"/>
        <v>2.7667000000000002</v>
      </c>
      <c r="AJ579" s="16">
        <f t="shared" si="145"/>
        <v>2.7597999999999998</v>
      </c>
      <c r="AK579" s="16">
        <f t="shared" si="146"/>
        <v>2.6766000000000001</v>
      </c>
      <c r="AL579" s="16" t="str">
        <f t="shared" si="147"/>
        <v>3B</v>
      </c>
      <c r="AM579" s="16">
        <f t="shared" si="148"/>
        <v>2.6949999999999998</v>
      </c>
      <c r="AN579" s="16">
        <f t="shared" si="149"/>
        <v>2.7145999999999999</v>
      </c>
      <c r="AO579" s="16">
        <f t="shared" si="150"/>
        <v>2.7667000000000002</v>
      </c>
      <c r="AP579" s="16">
        <f t="shared" si="151"/>
        <v>2.7757000000000001</v>
      </c>
      <c r="AQ579" s="16">
        <f t="shared" si="152"/>
        <v>2.875</v>
      </c>
      <c r="AV579" s="17"/>
      <c r="AW579" s="77"/>
    </row>
    <row r="580" spans="3:49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53"/>
        <v>27⁄8–8</v>
      </c>
      <c r="U580" s="16" t="str">
        <f t="shared" si="153"/>
        <v>UN</v>
      </c>
      <c r="W580" s="16" t="str">
        <f t="shared" ref="W580:W643" si="154">IF(T580=0,IF(T579=0,T578,T579),T580)</f>
        <v>27⁄8–8</v>
      </c>
      <c r="X580" s="16" t="str">
        <f>VLOOKUP(LEFT(Table6914[[#This Row],[Column1]],FIND("–",Table6914[[#This Row],[Column1]])-1),Lookups[],2,0)</f>
        <v>2 7/8</v>
      </c>
      <c r="Y580" s="16" t="str">
        <f>RIGHT(Table6914[[#This Row],[Column1]],LEN(Table6914[[#This Row],[Column1]])-FIND("–",Table6914[[#This Row],[Column1]]))</f>
        <v>8</v>
      </c>
      <c r="Z580" s="78">
        <f>VLOOKUP(LEFT(Table6914[[#This Row],[Column1]],FIND("–",Table6914[[#This Row],[Column1]])-1),Lookups[],4,0)</f>
        <v>2.875</v>
      </c>
      <c r="AA580" s="16" t="str">
        <f t="shared" ref="AA580:AA643" si="155">IF(U580=0,IF(U579=0,U578,U579),U580)</f>
        <v>UN</v>
      </c>
      <c r="AB580" s="16" t="str">
        <f t="shared" ref="AB580:AB643" si="156">IF(OR($C580="1A",$C580="2A",$C580="3A"),C580,E580)</f>
        <v>2A</v>
      </c>
      <c r="AC580" s="16" t="str">
        <f>CONCATENATE(Table6914[[#This Row],[Fraction]],"-",Table6914[[#This Row],[Pitch]]," ",Table6914[[#This Row],[Series]]," ",Table6914[[#This Row],[ClassA]])</f>
        <v>2 7/8-8 UN 2A</v>
      </c>
      <c r="AD580" s="16" t="str">
        <f>CONCATENATE(TEXT(Table6914[[#This Row],[Decimal]],".000"),"-",Table6914[[#This Row],[Pitch]]," ",Table6914[[#This Row],[Series]]," ",Table6914[[#This Row],[ClassA]])</f>
        <v>2.875-8 UN 2A</v>
      </c>
      <c r="AE580" s="16">
        <f t="shared" ref="AE580:AE643" si="157">IF(OR($C580="1A",$C580="2A",$C580="3A"),D580,F580)</f>
        <v>2.5000000000000001E-3</v>
      </c>
      <c r="AF580" s="16">
        <f t="shared" ref="AF580:AF643" si="158">IF(OR($C580="1A",$C580="2A",$C580="3A"),E580,G580)</f>
        <v>2.8725000000000001</v>
      </c>
      <c r="AG580" s="16">
        <f t="shared" ref="AG580:AG643" si="159">IF(OR($C580="1A",$C580="2A",$C580="3A"),F580,H580)</f>
        <v>2.8574999999999999</v>
      </c>
      <c r="AH580" s="16" t="str">
        <f t="shared" ref="AH580:AH643" si="160">IF(OR($C580="1A",$C580="2A",$C580="3A"),G580,I580)</f>
        <v>—</v>
      </c>
      <c r="AI580" s="16">
        <f t="shared" ref="AI580:AI643" si="161">IF(OR($C580="1A",$C580="2A",$C580="3A"),H580,J580)</f>
        <v>2.7913000000000001</v>
      </c>
      <c r="AJ580" s="16">
        <f t="shared" ref="AJ580:AJ643" si="162">IF(OR($C580="1A",$C580="2A",$C580="3A"),I580,K580)</f>
        <v>2.7829000000000002</v>
      </c>
      <c r="AK580" s="16">
        <f t="shared" ref="AK580:AK643" si="163">IF(OR($C580="1A",$C580="2A",$C580="3A"),J580,L580)</f>
        <v>2.7237</v>
      </c>
      <c r="AL580" s="16" t="str">
        <f t="shared" ref="AL580:AL643" si="164">IF(OR($C580="1A",$C580="2A",$C580="3A"),K580,M580)</f>
        <v>2B</v>
      </c>
      <c r="AM580" s="16">
        <f t="shared" ref="AM580:AM643" si="165">IF(OR($C580="1A",$C580="2A",$C580="3A"),L580,N580)</f>
        <v>2.74</v>
      </c>
      <c r="AN580" s="16">
        <f t="shared" ref="AN580:AN643" si="166">IF(OR($C580="1A",$C580="2A",$C580="3A"),M580,O580)</f>
        <v>2.7650000000000001</v>
      </c>
      <c r="AO580" s="16">
        <f t="shared" ref="AO580:AO643" si="167">IF(OR($C580="1A",$C580="2A",$C580="3A"),N580,P580)</f>
        <v>2.7938000000000001</v>
      </c>
      <c r="AP580" s="16">
        <f t="shared" ref="AP580:AP643" si="168">IF(OR($C580="1A",$C580="2A",$C580="3A"),O580,Q580)</f>
        <v>2.8048000000000002</v>
      </c>
      <c r="AQ580" s="16">
        <f t="shared" ref="AQ580:AQ643" si="169">IF(OR($C580="1A",$C580="2A",$C580="3A"),P580,R580)</f>
        <v>2.875</v>
      </c>
      <c r="AV580" s="17"/>
      <c r="AW580" s="77"/>
    </row>
    <row r="581" spans="3:49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ref="T581:U644" si="170">IF(OR($C581="1A",$C581="2A",$C581="3A"),A581,C581)</f>
        <v>0</v>
      </c>
      <c r="U581" s="16">
        <f t="shared" si="170"/>
        <v>0</v>
      </c>
      <c r="W581" s="16" t="str">
        <f t="shared" si="154"/>
        <v>27⁄8–8</v>
      </c>
      <c r="X581" s="16" t="str">
        <f>VLOOKUP(LEFT(Table6914[[#This Row],[Column1]],FIND("–",Table6914[[#This Row],[Column1]])-1),Lookups[],2,0)</f>
        <v>2 7/8</v>
      </c>
      <c r="Y581" s="16" t="str">
        <f>RIGHT(Table6914[[#This Row],[Column1]],LEN(Table6914[[#This Row],[Column1]])-FIND("–",Table6914[[#This Row],[Column1]]))</f>
        <v>8</v>
      </c>
      <c r="Z581" s="78">
        <f>VLOOKUP(LEFT(Table6914[[#This Row],[Column1]],FIND("–",Table6914[[#This Row],[Column1]])-1),Lookups[],4,0)</f>
        <v>2.875</v>
      </c>
      <c r="AA581" s="16" t="str">
        <f t="shared" si="155"/>
        <v>UN</v>
      </c>
      <c r="AB581" s="16" t="str">
        <f t="shared" si="156"/>
        <v>3A</v>
      </c>
      <c r="AC581" s="16" t="str">
        <f>CONCATENATE(Table6914[[#This Row],[Fraction]],"-",Table6914[[#This Row],[Pitch]]," ",Table6914[[#This Row],[Series]]," ",Table6914[[#This Row],[ClassA]])</f>
        <v>2 7/8-8 UN 3A</v>
      </c>
      <c r="AD581" s="16" t="str">
        <f>CONCATENATE(TEXT(Table6914[[#This Row],[Decimal]],".000"),"-",Table6914[[#This Row],[Pitch]]," ",Table6914[[#This Row],[Series]]," ",Table6914[[#This Row],[ClassA]])</f>
        <v>2.875-8 UN 3A</v>
      </c>
      <c r="AE581" s="16">
        <f t="shared" si="157"/>
        <v>0</v>
      </c>
      <c r="AF581" s="16">
        <f t="shared" si="158"/>
        <v>2.875</v>
      </c>
      <c r="AG581" s="16">
        <f t="shared" si="159"/>
        <v>2.86</v>
      </c>
      <c r="AH581" s="16" t="str">
        <f t="shared" si="160"/>
        <v>—</v>
      </c>
      <c r="AI581" s="16">
        <f t="shared" si="161"/>
        <v>2.7938000000000001</v>
      </c>
      <c r="AJ581" s="16">
        <f t="shared" si="162"/>
        <v>2.7875000000000001</v>
      </c>
      <c r="AK581" s="16">
        <f t="shared" si="163"/>
        <v>2.7262</v>
      </c>
      <c r="AL581" s="16" t="str">
        <f t="shared" si="164"/>
        <v>3B</v>
      </c>
      <c r="AM581" s="16">
        <f t="shared" si="165"/>
        <v>2.74</v>
      </c>
      <c r="AN581" s="16">
        <f t="shared" si="166"/>
        <v>2.7547000000000001</v>
      </c>
      <c r="AO581" s="16">
        <f t="shared" si="167"/>
        <v>2.7938000000000001</v>
      </c>
      <c r="AP581" s="16">
        <f t="shared" si="168"/>
        <v>2.802</v>
      </c>
      <c r="AQ581" s="16">
        <f t="shared" si="169"/>
        <v>2.875</v>
      </c>
      <c r="AV581" s="17"/>
      <c r="AW581" s="77"/>
    </row>
    <row r="582" spans="3:49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70"/>
        <v>27⁄8–12</v>
      </c>
      <c r="U582" s="16" t="str">
        <f t="shared" si="170"/>
        <v>UN</v>
      </c>
      <c r="W582" s="16" t="str">
        <f t="shared" si="154"/>
        <v>27⁄8–12</v>
      </c>
      <c r="X582" s="16" t="str">
        <f>VLOOKUP(LEFT(Table6914[[#This Row],[Column1]],FIND("–",Table6914[[#This Row],[Column1]])-1),Lookups[],2,0)</f>
        <v>2 7/8</v>
      </c>
      <c r="Y582" s="16" t="str">
        <f>RIGHT(Table6914[[#This Row],[Column1]],LEN(Table6914[[#This Row],[Column1]])-FIND("–",Table6914[[#This Row],[Column1]]))</f>
        <v>12</v>
      </c>
      <c r="Z582" s="78">
        <f>VLOOKUP(LEFT(Table6914[[#This Row],[Column1]],FIND("–",Table6914[[#This Row],[Column1]])-1),Lookups[],4,0)</f>
        <v>2.875</v>
      </c>
      <c r="AA582" s="16" t="str">
        <f t="shared" si="155"/>
        <v>UN</v>
      </c>
      <c r="AB582" s="16" t="str">
        <f t="shared" si="156"/>
        <v>2A</v>
      </c>
      <c r="AC582" s="16" t="str">
        <f>CONCATENATE(Table6914[[#This Row],[Fraction]],"-",Table6914[[#This Row],[Pitch]]," ",Table6914[[#This Row],[Series]]," ",Table6914[[#This Row],[ClassA]])</f>
        <v>2 7/8-12 UN 2A</v>
      </c>
      <c r="AD582" s="16" t="str">
        <f>CONCATENATE(TEXT(Table6914[[#This Row],[Decimal]],".000"),"-",Table6914[[#This Row],[Pitch]]," ",Table6914[[#This Row],[Series]]," ",Table6914[[#This Row],[ClassA]])</f>
        <v>2.875-12 UN 2A</v>
      </c>
      <c r="AE582" s="16">
        <f t="shared" si="157"/>
        <v>1.9E-3</v>
      </c>
      <c r="AF582" s="16">
        <f t="shared" si="158"/>
        <v>2.8731</v>
      </c>
      <c r="AG582" s="16">
        <f t="shared" si="159"/>
        <v>2.8616999999999999</v>
      </c>
      <c r="AH582" s="16" t="str">
        <f t="shared" si="160"/>
        <v>—</v>
      </c>
      <c r="AI582" s="16">
        <f t="shared" si="161"/>
        <v>2.819</v>
      </c>
      <c r="AJ582" s="16">
        <f t="shared" si="162"/>
        <v>2.8127</v>
      </c>
      <c r="AK582" s="16">
        <f t="shared" si="163"/>
        <v>2.7738999999999998</v>
      </c>
      <c r="AL582" s="16" t="str">
        <f t="shared" si="164"/>
        <v>2B</v>
      </c>
      <c r="AM582" s="16">
        <f t="shared" si="165"/>
        <v>2.7850000000000001</v>
      </c>
      <c r="AN582" s="16">
        <f t="shared" si="166"/>
        <v>2.8029999999999999</v>
      </c>
      <c r="AO582" s="16">
        <f t="shared" si="167"/>
        <v>2.8209</v>
      </c>
      <c r="AP582" s="16">
        <f t="shared" si="168"/>
        <v>2.8290999999999999</v>
      </c>
      <c r="AQ582" s="16">
        <f t="shared" si="169"/>
        <v>2.875</v>
      </c>
      <c r="AV582" s="17"/>
      <c r="AW582" s="77"/>
    </row>
    <row r="583" spans="3:49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70"/>
        <v>0</v>
      </c>
      <c r="U583" s="16">
        <f t="shared" si="170"/>
        <v>0</v>
      </c>
      <c r="W583" s="16" t="str">
        <f t="shared" si="154"/>
        <v>27⁄8–12</v>
      </c>
      <c r="X583" s="16" t="str">
        <f>VLOOKUP(LEFT(Table6914[[#This Row],[Column1]],FIND("–",Table6914[[#This Row],[Column1]])-1),Lookups[],2,0)</f>
        <v>2 7/8</v>
      </c>
      <c r="Y583" s="16" t="str">
        <f>RIGHT(Table6914[[#This Row],[Column1]],LEN(Table6914[[#This Row],[Column1]])-FIND("–",Table6914[[#This Row],[Column1]]))</f>
        <v>12</v>
      </c>
      <c r="Z583" s="78">
        <f>VLOOKUP(LEFT(Table6914[[#This Row],[Column1]],FIND("–",Table6914[[#This Row],[Column1]])-1),Lookups[],4,0)</f>
        <v>2.875</v>
      </c>
      <c r="AA583" s="16" t="str">
        <f t="shared" si="155"/>
        <v>UN</v>
      </c>
      <c r="AB583" s="16" t="str">
        <f t="shared" si="156"/>
        <v>3A</v>
      </c>
      <c r="AC583" s="16" t="str">
        <f>CONCATENATE(Table6914[[#This Row],[Fraction]],"-",Table6914[[#This Row],[Pitch]]," ",Table6914[[#This Row],[Series]]," ",Table6914[[#This Row],[ClassA]])</f>
        <v>2 7/8-12 UN 3A</v>
      </c>
      <c r="AD583" s="16" t="str">
        <f>CONCATENATE(TEXT(Table6914[[#This Row],[Decimal]],".000"),"-",Table6914[[#This Row],[Pitch]]," ",Table6914[[#This Row],[Series]]," ",Table6914[[#This Row],[ClassA]])</f>
        <v>2.875-12 UN 3A</v>
      </c>
      <c r="AE583" s="16">
        <f t="shared" si="157"/>
        <v>0</v>
      </c>
      <c r="AF583" s="16">
        <f t="shared" si="158"/>
        <v>2.875</v>
      </c>
      <c r="AG583" s="16">
        <f t="shared" si="159"/>
        <v>2.8635999999999999</v>
      </c>
      <c r="AH583" s="16" t="str">
        <f t="shared" si="160"/>
        <v>—</v>
      </c>
      <c r="AI583" s="16">
        <f t="shared" si="161"/>
        <v>2.8209</v>
      </c>
      <c r="AJ583" s="16">
        <f t="shared" si="162"/>
        <v>2.8161999999999998</v>
      </c>
      <c r="AK583" s="16">
        <f t="shared" si="163"/>
        <v>2.7757999999999998</v>
      </c>
      <c r="AL583" s="16" t="str">
        <f t="shared" si="164"/>
        <v>3B</v>
      </c>
      <c r="AM583" s="16">
        <f t="shared" si="165"/>
        <v>2.7850000000000001</v>
      </c>
      <c r="AN583" s="16">
        <f t="shared" si="166"/>
        <v>2.7948</v>
      </c>
      <c r="AO583" s="16">
        <f t="shared" si="167"/>
        <v>2.8209</v>
      </c>
      <c r="AP583" s="16">
        <f t="shared" si="168"/>
        <v>2.8271000000000002</v>
      </c>
      <c r="AQ583" s="16">
        <f t="shared" si="169"/>
        <v>2.875</v>
      </c>
      <c r="AV583" s="17"/>
      <c r="AW583" s="77"/>
    </row>
    <row r="584" spans="3:49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70"/>
        <v>27⁄8–16</v>
      </c>
      <c r="U584" s="16" t="str">
        <f t="shared" si="170"/>
        <v>UN</v>
      </c>
      <c r="W584" s="16" t="str">
        <f t="shared" si="154"/>
        <v>27⁄8–16</v>
      </c>
      <c r="X584" s="16" t="str">
        <f>VLOOKUP(LEFT(Table6914[[#This Row],[Column1]],FIND("–",Table6914[[#This Row],[Column1]])-1),Lookups[],2,0)</f>
        <v>2 7/8</v>
      </c>
      <c r="Y584" s="16" t="str">
        <f>RIGHT(Table6914[[#This Row],[Column1]],LEN(Table6914[[#This Row],[Column1]])-FIND("–",Table6914[[#This Row],[Column1]]))</f>
        <v>16</v>
      </c>
      <c r="Z584" s="78">
        <f>VLOOKUP(LEFT(Table6914[[#This Row],[Column1]],FIND("–",Table6914[[#This Row],[Column1]])-1),Lookups[],4,0)</f>
        <v>2.875</v>
      </c>
      <c r="AA584" s="16" t="str">
        <f t="shared" si="155"/>
        <v>UN</v>
      </c>
      <c r="AB584" s="16" t="str">
        <f t="shared" si="156"/>
        <v>2A</v>
      </c>
      <c r="AC584" s="16" t="str">
        <f>CONCATENATE(Table6914[[#This Row],[Fraction]],"-",Table6914[[#This Row],[Pitch]]," ",Table6914[[#This Row],[Series]]," ",Table6914[[#This Row],[ClassA]])</f>
        <v>2 7/8-16 UN 2A</v>
      </c>
      <c r="AD584" s="16" t="str">
        <f>CONCATENATE(TEXT(Table6914[[#This Row],[Decimal]],".000"),"-",Table6914[[#This Row],[Pitch]]," ",Table6914[[#This Row],[Series]]," ",Table6914[[#This Row],[ClassA]])</f>
        <v>2.875-16 UN 2A</v>
      </c>
      <c r="AE584" s="16">
        <f t="shared" si="157"/>
        <v>1.6999999999999999E-3</v>
      </c>
      <c r="AF584" s="16">
        <f t="shared" si="158"/>
        <v>2.8733</v>
      </c>
      <c r="AG584" s="16">
        <f t="shared" si="159"/>
        <v>2.8639000000000001</v>
      </c>
      <c r="AH584" s="16" t="str">
        <f t="shared" si="160"/>
        <v>—</v>
      </c>
      <c r="AI584" s="16">
        <f t="shared" si="161"/>
        <v>2.8327</v>
      </c>
      <c r="AJ584" s="16">
        <f t="shared" si="162"/>
        <v>2.8271000000000002</v>
      </c>
      <c r="AK584" s="16">
        <f t="shared" si="163"/>
        <v>2.7988</v>
      </c>
      <c r="AL584" s="16" t="str">
        <f t="shared" si="164"/>
        <v>2B</v>
      </c>
      <c r="AM584" s="16">
        <f t="shared" si="165"/>
        <v>2.8069999999999999</v>
      </c>
      <c r="AN584" s="16">
        <f t="shared" si="166"/>
        <v>2.8210000000000002</v>
      </c>
      <c r="AO584" s="16">
        <f t="shared" si="167"/>
        <v>2.8344</v>
      </c>
      <c r="AP584" s="16">
        <f t="shared" si="168"/>
        <v>2.8416999999999999</v>
      </c>
      <c r="AQ584" s="16">
        <f t="shared" si="169"/>
        <v>2.875</v>
      </c>
      <c r="AV584" s="17"/>
      <c r="AW584" s="77"/>
    </row>
    <row r="585" spans="3:49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70"/>
        <v>0</v>
      </c>
      <c r="U585" s="16">
        <f t="shared" si="170"/>
        <v>0</v>
      </c>
      <c r="W585" s="16" t="str">
        <f t="shared" si="154"/>
        <v>27⁄8–16</v>
      </c>
      <c r="X585" s="16" t="str">
        <f>VLOOKUP(LEFT(Table6914[[#This Row],[Column1]],FIND("–",Table6914[[#This Row],[Column1]])-1),Lookups[],2,0)</f>
        <v>2 7/8</v>
      </c>
      <c r="Y585" s="16" t="str">
        <f>RIGHT(Table6914[[#This Row],[Column1]],LEN(Table6914[[#This Row],[Column1]])-FIND("–",Table6914[[#This Row],[Column1]]))</f>
        <v>16</v>
      </c>
      <c r="Z585" s="78">
        <f>VLOOKUP(LEFT(Table6914[[#This Row],[Column1]],FIND("–",Table6914[[#This Row],[Column1]])-1),Lookups[],4,0)</f>
        <v>2.875</v>
      </c>
      <c r="AA585" s="16" t="str">
        <f t="shared" si="155"/>
        <v>UN</v>
      </c>
      <c r="AB585" s="16" t="str">
        <f t="shared" si="156"/>
        <v>3A</v>
      </c>
      <c r="AC585" s="16" t="str">
        <f>CONCATENATE(Table6914[[#This Row],[Fraction]],"-",Table6914[[#This Row],[Pitch]]," ",Table6914[[#This Row],[Series]]," ",Table6914[[#This Row],[ClassA]])</f>
        <v>2 7/8-16 UN 3A</v>
      </c>
      <c r="AD585" s="16" t="str">
        <f>CONCATENATE(TEXT(Table6914[[#This Row],[Decimal]],".000"),"-",Table6914[[#This Row],[Pitch]]," ",Table6914[[#This Row],[Series]]," ",Table6914[[#This Row],[ClassA]])</f>
        <v>2.875-16 UN 3A</v>
      </c>
      <c r="AE585" s="16">
        <f t="shared" si="157"/>
        <v>0</v>
      </c>
      <c r="AF585" s="16">
        <f t="shared" si="158"/>
        <v>2.875</v>
      </c>
      <c r="AG585" s="16">
        <f t="shared" si="159"/>
        <v>2.8656000000000001</v>
      </c>
      <c r="AH585" s="16" t="str">
        <f t="shared" si="160"/>
        <v>—</v>
      </c>
      <c r="AI585" s="16">
        <f t="shared" si="161"/>
        <v>2.8344</v>
      </c>
      <c r="AJ585" s="16">
        <f t="shared" si="162"/>
        <v>2.8302</v>
      </c>
      <c r="AK585" s="16">
        <f t="shared" si="163"/>
        <v>2.8005</v>
      </c>
      <c r="AL585" s="16" t="str">
        <f t="shared" si="164"/>
        <v>3B</v>
      </c>
      <c r="AM585" s="16">
        <f t="shared" si="165"/>
        <v>2.8069999999999999</v>
      </c>
      <c r="AN585" s="16">
        <f t="shared" si="166"/>
        <v>2.8157999999999999</v>
      </c>
      <c r="AO585" s="16">
        <f t="shared" si="167"/>
        <v>2.8344</v>
      </c>
      <c r="AP585" s="16">
        <f t="shared" si="168"/>
        <v>2.8399000000000001</v>
      </c>
      <c r="AQ585" s="16">
        <f t="shared" si="169"/>
        <v>2.875</v>
      </c>
      <c r="AV585" s="17"/>
      <c r="AW585" s="77"/>
    </row>
    <row r="586" spans="3:49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70"/>
        <v>27⁄8–20</v>
      </c>
      <c r="U586" s="16" t="str">
        <f t="shared" si="170"/>
        <v>UN</v>
      </c>
      <c r="W586" s="16" t="str">
        <f t="shared" si="154"/>
        <v>27⁄8–20</v>
      </c>
      <c r="X586" s="16" t="str">
        <f>VLOOKUP(LEFT(Table6914[[#This Row],[Column1]],FIND("–",Table6914[[#This Row],[Column1]])-1),Lookups[],2,0)</f>
        <v>2 7/8</v>
      </c>
      <c r="Y586" s="16" t="str">
        <f>RIGHT(Table6914[[#This Row],[Column1]],LEN(Table6914[[#This Row],[Column1]])-FIND("–",Table6914[[#This Row],[Column1]]))</f>
        <v>20</v>
      </c>
      <c r="Z586" s="78">
        <f>VLOOKUP(LEFT(Table6914[[#This Row],[Column1]],FIND("–",Table6914[[#This Row],[Column1]])-1),Lookups[],4,0)</f>
        <v>2.875</v>
      </c>
      <c r="AA586" s="16" t="str">
        <f t="shared" si="155"/>
        <v>UN</v>
      </c>
      <c r="AB586" s="16" t="str">
        <f t="shared" si="156"/>
        <v>2A</v>
      </c>
      <c r="AC586" s="16" t="str">
        <f>CONCATENATE(Table6914[[#This Row],[Fraction]],"-",Table6914[[#This Row],[Pitch]]," ",Table6914[[#This Row],[Series]]," ",Table6914[[#This Row],[ClassA]])</f>
        <v>2 7/8-20 UN 2A</v>
      </c>
      <c r="AD586" s="16" t="str">
        <f>CONCATENATE(TEXT(Table6914[[#This Row],[Decimal]],".000"),"-",Table6914[[#This Row],[Pitch]]," ",Table6914[[#This Row],[Series]]," ",Table6914[[#This Row],[ClassA]])</f>
        <v>2.875-20 UN 2A</v>
      </c>
      <c r="AE586" s="16">
        <f t="shared" si="157"/>
        <v>1.6000000000000001E-3</v>
      </c>
      <c r="AF586" s="16">
        <f t="shared" si="158"/>
        <v>2.8734000000000002</v>
      </c>
      <c r="AG586" s="16">
        <f t="shared" si="159"/>
        <v>2.8653</v>
      </c>
      <c r="AH586" s="16" t="str">
        <f t="shared" si="160"/>
        <v>—</v>
      </c>
      <c r="AI586" s="16">
        <f t="shared" si="161"/>
        <v>2.8409</v>
      </c>
      <c r="AJ586" s="16">
        <f t="shared" si="162"/>
        <v>2.8357000000000001</v>
      </c>
      <c r="AK586" s="16">
        <f t="shared" si="163"/>
        <v>2.8138999999999998</v>
      </c>
      <c r="AL586" s="16" t="str">
        <f t="shared" si="164"/>
        <v>2B</v>
      </c>
      <c r="AM586" s="16">
        <f t="shared" si="165"/>
        <v>2.8210000000000002</v>
      </c>
      <c r="AN586" s="16">
        <f t="shared" si="166"/>
        <v>2.8319999999999999</v>
      </c>
      <c r="AO586" s="16">
        <f t="shared" si="167"/>
        <v>2.8424999999999998</v>
      </c>
      <c r="AP586" s="16">
        <f t="shared" si="168"/>
        <v>2.8492999999999999</v>
      </c>
      <c r="AQ586" s="16">
        <f t="shared" si="169"/>
        <v>2.875</v>
      </c>
      <c r="AV586" s="17"/>
      <c r="AW586" s="77"/>
    </row>
    <row r="587" spans="3:49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70"/>
        <v>0</v>
      </c>
      <c r="U587" s="16">
        <f t="shared" si="170"/>
        <v>0</v>
      </c>
      <c r="W587" s="16" t="str">
        <f t="shared" si="154"/>
        <v>27⁄8–20</v>
      </c>
      <c r="X587" s="16" t="str">
        <f>VLOOKUP(LEFT(Table6914[[#This Row],[Column1]],FIND("–",Table6914[[#This Row],[Column1]])-1),Lookups[],2,0)</f>
        <v>2 7/8</v>
      </c>
      <c r="Y587" s="16" t="str">
        <f>RIGHT(Table6914[[#This Row],[Column1]],LEN(Table6914[[#This Row],[Column1]])-FIND("–",Table6914[[#This Row],[Column1]]))</f>
        <v>20</v>
      </c>
      <c r="Z587" s="78">
        <f>VLOOKUP(LEFT(Table6914[[#This Row],[Column1]],FIND("–",Table6914[[#This Row],[Column1]])-1),Lookups[],4,0)</f>
        <v>2.875</v>
      </c>
      <c r="AA587" s="16" t="str">
        <f t="shared" si="155"/>
        <v>UN</v>
      </c>
      <c r="AB587" s="16" t="str">
        <f t="shared" si="156"/>
        <v>3A</v>
      </c>
      <c r="AC587" s="16" t="str">
        <f>CONCATENATE(Table6914[[#This Row],[Fraction]],"-",Table6914[[#This Row],[Pitch]]," ",Table6914[[#This Row],[Series]]," ",Table6914[[#This Row],[ClassA]])</f>
        <v>2 7/8-20 UN 3A</v>
      </c>
      <c r="AD587" s="16" t="str">
        <f>CONCATENATE(TEXT(Table6914[[#This Row],[Decimal]],".000"),"-",Table6914[[#This Row],[Pitch]]," ",Table6914[[#This Row],[Series]]," ",Table6914[[#This Row],[ClassA]])</f>
        <v>2.875-20 UN 3A</v>
      </c>
      <c r="AE587" s="16">
        <f t="shared" si="157"/>
        <v>0</v>
      </c>
      <c r="AF587" s="16">
        <f t="shared" si="158"/>
        <v>2.875</v>
      </c>
      <c r="AG587" s="16">
        <f t="shared" si="159"/>
        <v>2.8668999999999998</v>
      </c>
      <c r="AH587" s="16" t="str">
        <f t="shared" si="160"/>
        <v>—</v>
      </c>
      <c r="AI587" s="16">
        <f t="shared" si="161"/>
        <v>2.8424999999999998</v>
      </c>
      <c r="AJ587" s="16">
        <f t="shared" si="162"/>
        <v>2.8386</v>
      </c>
      <c r="AK587" s="16">
        <f t="shared" si="163"/>
        <v>2.8155000000000001</v>
      </c>
      <c r="AL587" s="16" t="str">
        <f t="shared" si="164"/>
        <v>3B</v>
      </c>
      <c r="AM587" s="16">
        <f t="shared" si="165"/>
        <v>2.8210000000000002</v>
      </c>
      <c r="AN587" s="16">
        <f t="shared" si="166"/>
        <v>2.8287</v>
      </c>
      <c r="AO587" s="16">
        <f t="shared" si="167"/>
        <v>2.8424999999999998</v>
      </c>
      <c r="AP587" s="16">
        <f t="shared" si="168"/>
        <v>2.8475999999999999</v>
      </c>
      <c r="AQ587" s="16">
        <f t="shared" si="169"/>
        <v>2.875</v>
      </c>
      <c r="AV587" s="17"/>
      <c r="AW587" s="77"/>
    </row>
    <row r="588" spans="3:49" x14ac:dyDescent="0.25">
      <c r="C588" s="16" t="s">
        <v>854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70"/>
        <v>3–4</v>
      </c>
      <c r="U588" s="16" t="str">
        <f t="shared" si="170"/>
        <v>UNC</v>
      </c>
      <c r="W588" s="16" t="str">
        <f t="shared" si="154"/>
        <v>3–4</v>
      </c>
      <c r="X588" s="16" t="str">
        <f>VLOOKUP(LEFT(Table6914[[#This Row],[Column1]],FIND("–",Table6914[[#This Row],[Column1]])-1),Lookups[],2,0)</f>
        <v>3</v>
      </c>
      <c r="Y588" s="16" t="str">
        <f>RIGHT(Table6914[[#This Row],[Column1]],LEN(Table6914[[#This Row],[Column1]])-FIND("–",Table6914[[#This Row],[Column1]]))</f>
        <v>4</v>
      </c>
      <c r="Z588" s="78">
        <f>VLOOKUP(LEFT(Table6914[[#This Row],[Column1]],FIND("–",Table6914[[#This Row],[Column1]])-1),Lookups[],4,0)</f>
        <v>9.9000000000000005E-2</v>
      </c>
      <c r="AA588" s="16" t="str">
        <f t="shared" si="155"/>
        <v>UNC</v>
      </c>
      <c r="AB588" s="16" t="str">
        <f t="shared" si="156"/>
        <v>1A</v>
      </c>
      <c r="AC588" s="16" t="str">
        <f>CONCATENATE(Table6914[[#This Row],[Fraction]],"-",Table6914[[#This Row],[Pitch]]," ",Table6914[[#This Row],[Series]]," ",Table6914[[#This Row],[ClassA]])</f>
        <v>3-4 UNC 1A</v>
      </c>
      <c r="AD588" s="16" t="str">
        <f>CONCATENATE(TEXT(Table6914[[#This Row],[Decimal]],".000"),"-",Table6914[[#This Row],[Pitch]]," ",Table6914[[#This Row],[Series]]," ",Table6914[[#This Row],[ClassA]])</f>
        <v>.099-4 UNC 1A</v>
      </c>
      <c r="AE588" s="16">
        <f t="shared" si="157"/>
        <v>3.2000000000000002E-3</v>
      </c>
      <c r="AF588" s="16">
        <f t="shared" si="158"/>
        <v>2.9967999999999999</v>
      </c>
      <c r="AG588" s="16">
        <f t="shared" si="159"/>
        <v>2.9611000000000001</v>
      </c>
      <c r="AH588" s="16" t="str">
        <f t="shared" si="160"/>
        <v>—</v>
      </c>
      <c r="AI588" s="16">
        <f t="shared" si="161"/>
        <v>2.8344</v>
      </c>
      <c r="AJ588" s="16">
        <f t="shared" si="162"/>
        <v>2.8182999999999998</v>
      </c>
      <c r="AK588" s="16">
        <f t="shared" si="163"/>
        <v>2.6991000000000001</v>
      </c>
      <c r="AL588" s="16" t="str">
        <f t="shared" si="164"/>
        <v>1B</v>
      </c>
      <c r="AM588" s="16">
        <f t="shared" si="165"/>
        <v>2.7290000000000001</v>
      </c>
      <c r="AN588" s="16">
        <f t="shared" si="166"/>
        <v>2.7669999999999999</v>
      </c>
      <c r="AO588" s="16">
        <f t="shared" si="167"/>
        <v>2.8376000000000001</v>
      </c>
      <c r="AP588" s="16">
        <f t="shared" si="168"/>
        <v>2.8584999999999998</v>
      </c>
      <c r="AQ588" s="16">
        <f t="shared" si="169"/>
        <v>3</v>
      </c>
      <c r="AV588" s="17"/>
      <c r="AW588" s="77"/>
    </row>
    <row r="589" spans="3:49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70"/>
        <v>0</v>
      </c>
      <c r="U589" s="16">
        <f t="shared" si="170"/>
        <v>0</v>
      </c>
      <c r="W589" s="16" t="str">
        <f t="shared" si="154"/>
        <v>3–4</v>
      </c>
      <c r="X589" s="16" t="str">
        <f>VLOOKUP(LEFT(Table6914[[#This Row],[Column1]],FIND("–",Table6914[[#This Row],[Column1]])-1),Lookups[],2,0)</f>
        <v>3</v>
      </c>
      <c r="Y589" s="16" t="str">
        <f>RIGHT(Table6914[[#This Row],[Column1]],LEN(Table6914[[#This Row],[Column1]])-FIND("–",Table6914[[#This Row],[Column1]]))</f>
        <v>4</v>
      </c>
      <c r="Z589" s="78">
        <f>VLOOKUP(LEFT(Table6914[[#This Row],[Column1]],FIND("–",Table6914[[#This Row],[Column1]])-1),Lookups[],4,0)</f>
        <v>9.9000000000000005E-2</v>
      </c>
      <c r="AA589" s="16" t="str">
        <f t="shared" si="155"/>
        <v>UNC</v>
      </c>
      <c r="AB589" s="16" t="str">
        <f t="shared" si="156"/>
        <v>2A</v>
      </c>
      <c r="AC589" s="16" t="str">
        <f>CONCATENATE(Table6914[[#This Row],[Fraction]],"-",Table6914[[#This Row],[Pitch]]," ",Table6914[[#This Row],[Series]]," ",Table6914[[#This Row],[ClassA]])</f>
        <v>3-4 UNC 2A</v>
      </c>
      <c r="AD589" s="16" t="str">
        <f>CONCATENATE(TEXT(Table6914[[#This Row],[Decimal]],".000"),"-",Table6914[[#This Row],[Pitch]]," ",Table6914[[#This Row],[Series]]," ",Table6914[[#This Row],[ClassA]])</f>
        <v>.099-4 UNC 2A</v>
      </c>
      <c r="AE589" s="16">
        <f t="shared" si="157"/>
        <v>3.2000000000000002E-3</v>
      </c>
      <c r="AF589" s="16">
        <f t="shared" si="158"/>
        <v>2.9967999999999999</v>
      </c>
      <c r="AG589" s="16">
        <f t="shared" si="159"/>
        <v>2.9729999999999999</v>
      </c>
      <c r="AH589" s="16">
        <f t="shared" si="160"/>
        <v>2.9611000000000001</v>
      </c>
      <c r="AI589" s="16">
        <f t="shared" si="161"/>
        <v>2.8344</v>
      </c>
      <c r="AJ589" s="16">
        <f t="shared" si="162"/>
        <v>2.8237000000000001</v>
      </c>
      <c r="AK589" s="16">
        <f t="shared" si="163"/>
        <v>2.6991000000000001</v>
      </c>
      <c r="AL589" s="16" t="str">
        <f t="shared" si="164"/>
        <v>2B</v>
      </c>
      <c r="AM589" s="16">
        <f t="shared" si="165"/>
        <v>2.7290000000000001</v>
      </c>
      <c r="AN589" s="16">
        <f t="shared" si="166"/>
        <v>2.7669999999999999</v>
      </c>
      <c r="AO589" s="16">
        <f t="shared" si="167"/>
        <v>2.8376000000000001</v>
      </c>
      <c r="AP589" s="16">
        <f t="shared" si="168"/>
        <v>2.8515000000000001</v>
      </c>
      <c r="AQ589" s="16">
        <f t="shared" si="169"/>
        <v>3</v>
      </c>
      <c r="AV589" s="17"/>
      <c r="AW589" s="77"/>
    </row>
    <row r="590" spans="3:49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70"/>
        <v>0</v>
      </c>
      <c r="U590" s="16">
        <f t="shared" si="170"/>
        <v>0</v>
      </c>
      <c r="W590" s="16" t="str">
        <f t="shared" si="154"/>
        <v>3–4</v>
      </c>
      <c r="X590" s="16" t="str">
        <f>VLOOKUP(LEFT(Table6914[[#This Row],[Column1]],FIND("–",Table6914[[#This Row],[Column1]])-1),Lookups[],2,0)</f>
        <v>3</v>
      </c>
      <c r="Y590" s="16" t="str">
        <f>RIGHT(Table6914[[#This Row],[Column1]],LEN(Table6914[[#This Row],[Column1]])-FIND("–",Table6914[[#This Row],[Column1]]))</f>
        <v>4</v>
      </c>
      <c r="Z590" s="78">
        <f>VLOOKUP(LEFT(Table6914[[#This Row],[Column1]],FIND("–",Table6914[[#This Row],[Column1]])-1),Lookups[],4,0)</f>
        <v>9.9000000000000005E-2</v>
      </c>
      <c r="AA590" s="16" t="str">
        <f t="shared" si="155"/>
        <v>UNC</v>
      </c>
      <c r="AB590" s="16" t="str">
        <f t="shared" si="156"/>
        <v>3A</v>
      </c>
      <c r="AC590" s="16" t="str">
        <f>CONCATENATE(Table6914[[#This Row],[Fraction]],"-",Table6914[[#This Row],[Pitch]]," ",Table6914[[#This Row],[Series]]," ",Table6914[[#This Row],[ClassA]])</f>
        <v>3-4 UNC 3A</v>
      </c>
      <c r="AD590" s="16" t="str">
        <f>CONCATENATE(TEXT(Table6914[[#This Row],[Decimal]],".000"),"-",Table6914[[#This Row],[Pitch]]," ",Table6914[[#This Row],[Series]]," ",Table6914[[#This Row],[ClassA]])</f>
        <v>.099-4 UNC 3A</v>
      </c>
      <c r="AE590" s="16">
        <f t="shared" si="157"/>
        <v>0</v>
      </c>
      <c r="AF590" s="16">
        <f t="shared" si="158"/>
        <v>3</v>
      </c>
      <c r="AG590" s="16">
        <f t="shared" si="159"/>
        <v>2.9762</v>
      </c>
      <c r="AH590" s="16" t="str">
        <f t="shared" si="160"/>
        <v>—</v>
      </c>
      <c r="AI590" s="16">
        <f t="shared" si="161"/>
        <v>2.8376000000000001</v>
      </c>
      <c r="AJ590" s="16">
        <f t="shared" si="162"/>
        <v>2.8296000000000001</v>
      </c>
      <c r="AK590" s="16">
        <f t="shared" si="163"/>
        <v>2.7023000000000001</v>
      </c>
      <c r="AL590" s="16" t="str">
        <f t="shared" si="164"/>
        <v>3B</v>
      </c>
      <c r="AM590" s="16">
        <f t="shared" si="165"/>
        <v>2.7290000000000001</v>
      </c>
      <c r="AN590" s="16">
        <f t="shared" si="166"/>
        <v>2.7593999999999999</v>
      </c>
      <c r="AO590" s="16">
        <f t="shared" si="167"/>
        <v>2.8376000000000001</v>
      </c>
      <c r="AP590" s="16">
        <f t="shared" si="168"/>
        <v>2.8479999999999999</v>
      </c>
      <c r="AQ590" s="16">
        <f t="shared" si="169"/>
        <v>3</v>
      </c>
      <c r="AV590" s="17"/>
      <c r="AW590" s="77"/>
    </row>
    <row r="591" spans="3:49" x14ac:dyDescent="0.25">
      <c r="C591" s="16" t="s">
        <v>855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70"/>
        <v>3–6</v>
      </c>
      <c r="U591" s="16" t="str">
        <f t="shared" si="170"/>
        <v>UN</v>
      </c>
      <c r="W591" s="16" t="str">
        <f t="shared" si="154"/>
        <v>3–6</v>
      </c>
      <c r="X591" s="16" t="str">
        <f>VLOOKUP(LEFT(Table6914[[#This Row],[Column1]],FIND("–",Table6914[[#This Row],[Column1]])-1),Lookups[],2,0)</f>
        <v>3</v>
      </c>
      <c r="Y591" s="16" t="str">
        <f>RIGHT(Table6914[[#This Row],[Column1]],LEN(Table6914[[#This Row],[Column1]])-FIND("–",Table6914[[#This Row],[Column1]]))</f>
        <v>6</v>
      </c>
      <c r="Z591" s="78">
        <f>VLOOKUP(LEFT(Table6914[[#This Row],[Column1]],FIND("–",Table6914[[#This Row],[Column1]])-1),Lookups[],4,0)</f>
        <v>9.9000000000000005E-2</v>
      </c>
      <c r="AA591" s="16" t="str">
        <f t="shared" si="155"/>
        <v>UN</v>
      </c>
      <c r="AB591" s="16" t="str">
        <f t="shared" si="156"/>
        <v>2A</v>
      </c>
      <c r="AC591" s="16" t="str">
        <f>CONCATENATE(Table6914[[#This Row],[Fraction]],"-",Table6914[[#This Row],[Pitch]]," ",Table6914[[#This Row],[Series]]," ",Table6914[[#This Row],[ClassA]])</f>
        <v>3-6 UN 2A</v>
      </c>
      <c r="AD591" s="16" t="str">
        <f>CONCATENATE(TEXT(Table6914[[#This Row],[Decimal]],".000"),"-",Table6914[[#This Row],[Pitch]]," ",Table6914[[#This Row],[Series]]," ",Table6914[[#This Row],[ClassA]])</f>
        <v>.099-6 UN 2A</v>
      </c>
      <c r="AE591" s="16">
        <f t="shared" si="157"/>
        <v>2.8E-3</v>
      </c>
      <c r="AF591" s="16">
        <f t="shared" si="158"/>
        <v>2.9971999999999999</v>
      </c>
      <c r="AG591" s="16">
        <f t="shared" si="159"/>
        <v>2.9790000000000001</v>
      </c>
      <c r="AH591" s="16" t="str">
        <f t="shared" si="160"/>
        <v>—</v>
      </c>
      <c r="AI591" s="16">
        <f t="shared" si="161"/>
        <v>2.8889</v>
      </c>
      <c r="AJ591" s="16">
        <f t="shared" si="162"/>
        <v>2.8795999999999999</v>
      </c>
      <c r="AK591" s="16">
        <f t="shared" si="163"/>
        <v>2.7988</v>
      </c>
      <c r="AL591" s="16" t="str">
        <f t="shared" si="164"/>
        <v>2B</v>
      </c>
      <c r="AM591" s="16">
        <f t="shared" si="165"/>
        <v>2.82</v>
      </c>
      <c r="AN591" s="16">
        <f t="shared" si="166"/>
        <v>2.85</v>
      </c>
      <c r="AO591" s="16">
        <f t="shared" si="167"/>
        <v>2.8917000000000002</v>
      </c>
      <c r="AP591" s="16">
        <f t="shared" si="168"/>
        <v>2.9037999999999999</v>
      </c>
      <c r="AQ591" s="16">
        <f t="shared" si="169"/>
        <v>3</v>
      </c>
      <c r="AV591" s="17"/>
      <c r="AW591" s="77"/>
    </row>
    <row r="592" spans="3:49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70"/>
        <v>0</v>
      </c>
      <c r="U592" s="16">
        <f t="shared" si="170"/>
        <v>0</v>
      </c>
      <c r="W592" s="16" t="str">
        <f t="shared" si="154"/>
        <v>3–6</v>
      </c>
      <c r="X592" s="16" t="str">
        <f>VLOOKUP(LEFT(Table6914[[#This Row],[Column1]],FIND("–",Table6914[[#This Row],[Column1]])-1),Lookups[],2,0)</f>
        <v>3</v>
      </c>
      <c r="Y592" s="16" t="str">
        <f>RIGHT(Table6914[[#This Row],[Column1]],LEN(Table6914[[#This Row],[Column1]])-FIND("–",Table6914[[#This Row],[Column1]]))</f>
        <v>6</v>
      </c>
      <c r="Z592" s="78">
        <f>VLOOKUP(LEFT(Table6914[[#This Row],[Column1]],FIND("–",Table6914[[#This Row],[Column1]])-1),Lookups[],4,0)</f>
        <v>9.9000000000000005E-2</v>
      </c>
      <c r="AA592" s="16" t="str">
        <f t="shared" si="155"/>
        <v>UN</v>
      </c>
      <c r="AB592" s="16" t="str">
        <f t="shared" si="156"/>
        <v>3A</v>
      </c>
      <c r="AC592" s="16" t="str">
        <f>CONCATENATE(Table6914[[#This Row],[Fraction]],"-",Table6914[[#This Row],[Pitch]]," ",Table6914[[#This Row],[Series]]," ",Table6914[[#This Row],[ClassA]])</f>
        <v>3-6 UN 3A</v>
      </c>
      <c r="AD592" s="16" t="str">
        <f>CONCATENATE(TEXT(Table6914[[#This Row],[Decimal]],".000"),"-",Table6914[[#This Row],[Pitch]]," ",Table6914[[#This Row],[Series]]," ",Table6914[[#This Row],[ClassA]])</f>
        <v>.099-6 UN 3A</v>
      </c>
      <c r="AE592" s="16">
        <f t="shared" si="157"/>
        <v>0</v>
      </c>
      <c r="AF592" s="16">
        <f t="shared" si="158"/>
        <v>3</v>
      </c>
      <c r="AG592" s="16">
        <f t="shared" si="159"/>
        <v>2.9817999999999998</v>
      </c>
      <c r="AH592" s="16" t="str">
        <f t="shared" si="160"/>
        <v>—</v>
      </c>
      <c r="AI592" s="16">
        <f t="shared" si="161"/>
        <v>2.8917000000000002</v>
      </c>
      <c r="AJ592" s="16">
        <f t="shared" si="162"/>
        <v>2.8847</v>
      </c>
      <c r="AK592" s="16">
        <f t="shared" si="163"/>
        <v>2.8016000000000001</v>
      </c>
      <c r="AL592" s="16" t="str">
        <f t="shared" si="164"/>
        <v>3B</v>
      </c>
      <c r="AM592" s="16">
        <f t="shared" si="165"/>
        <v>2.82</v>
      </c>
      <c r="AN592" s="16">
        <f t="shared" si="166"/>
        <v>2.8395999999999999</v>
      </c>
      <c r="AO592" s="16">
        <f t="shared" si="167"/>
        <v>2.8917000000000002</v>
      </c>
      <c r="AP592" s="16">
        <f t="shared" si="168"/>
        <v>2.9007999999999998</v>
      </c>
      <c r="AQ592" s="16">
        <f t="shared" si="169"/>
        <v>3</v>
      </c>
      <c r="AV592" s="17"/>
      <c r="AW592" s="77"/>
    </row>
    <row r="593" spans="3:49" x14ac:dyDescent="0.25">
      <c r="C593" s="16" t="s">
        <v>856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70"/>
        <v>3–8</v>
      </c>
      <c r="U593" s="16" t="str">
        <f t="shared" si="170"/>
        <v>UN</v>
      </c>
      <c r="W593" s="16" t="str">
        <f t="shared" si="154"/>
        <v>3–8</v>
      </c>
      <c r="X593" s="16" t="str">
        <f>VLOOKUP(LEFT(Table6914[[#This Row],[Column1]],FIND("–",Table6914[[#This Row],[Column1]])-1),Lookups[],2,0)</f>
        <v>3</v>
      </c>
      <c r="Y593" s="16" t="str">
        <f>RIGHT(Table6914[[#This Row],[Column1]],LEN(Table6914[[#This Row],[Column1]])-FIND("–",Table6914[[#This Row],[Column1]]))</f>
        <v>8</v>
      </c>
      <c r="Z593" s="78">
        <f>VLOOKUP(LEFT(Table6914[[#This Row],[Column1]],FIND("–",Table6914[[#This Row],[Column1]])-1),Lookups[],4,0)</f>
        <v>9.9000000000000005E-2</v>
      </c>
      <c r="AA593" s="16" t="str">
        <f t="shared" si="155"/>
        <v>UN</v>
      </c>
      <c r="AB593" s="16" t="str">
        <f t="shared" si="156"/>
        <v>2A</v>
      </c>
      <c r="AC593" s="16" t="str">
        <f>CONCATENATE(Table6914[[#This Row],[Fraction]],"-",Table6914[[#This Row],[Pitch]]," ",Table6914[[#This Row],[Series]]," ",Table6914[[#This Row],[ClassA]])</f>
        <v>3-8 UN 2A</v>
      </c>
      <c r="AD593" s="16" t="str">
        <f>CONCATENATE(TEXT(Table6914[[#This Row],[Decimal]],".000"),"-",Table6914[[#This Row],[Pitch]]," ",Table6914[[#This Row],[Series]]," ",Table6914[[#This Row],[ClassA]])</f>
        <v>.099-8 UN 2A</v>
      </c>
      <c r="AE593" s="16">
        <f t="shared" si="157"/>
        <v>2.5999999999999999E-3</v>
      </c>
      <c r="AF593" s="16">
        <f t="shared" si="158"/>
        <v>2.9973999999999998</v>
      </c>
      <c r="AG593" s="16">
        <f t="shared" si="159"/>
        <v>2.9824000000000002</v>
      </c>
      <c r="AH593" s="16">
        <f t="shared" si="160"/>
        <v>2.9748999999999999</v>
      </c>
      <c r="AI593" s="16">
        <f t="shared" si="161"/>
        <v>2.9161999999999999</v>
      </c>
      <c r="AJ593" s="16">
        <f t="shared" si="162"/>
        <v>2.9077000000000002</v>
      </c>
      <c r="AK593" s="16">
        <f t="shared" si="163"/>
        <v>2.8485999999999998</v>
      </c>
      <c r="AL593" s="16" t="str">
        <f t="shared" si="164"/>
        <v>2B</v>
      </c>
      <c r="AM593" s="16">
        <f t="shared" si="165"/>
        <v>2.8650000000000002</v>
      </c>
      <c r="AN593" s="16">
        <f t="shared" si="166"/>
        <v>2.89</v>
      </c>
      <c r="AO593" s="16">
        <f t="shared" si="167"/>
        <v>2.9188000000000001</v>
      </c>
      <c r="AP593" s="16">
        <f t="shared" si="168"/>
        <v>2.9298999999999999</v>
      </c>
      <c r="AQ593" s="16">
        <f t="shared" si="169"/>
        <v>3</v>
      </c>
      <c r="AV593" s="17"/>
      <c r="AW593" s="77"/>
    </row>
    <row r="594" spans="3:49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70"/>
        <v>0</v>
      </c>
      <c r="U594" s="16">
        <f t="shared" si="170"/>
        <v>0</v>
      </c>
      <c r="W594" s="16" t="str">
        <f t="shared" si="154"/>
        <v>3–8</v>
      </c>
      <c r="X594" s="16" t="str">
        <f>VLOOKUP(LEFT(Table6914[[#This Row],[Column1]],FIND("–",Table6914[[#This Row],[Column1]])-1),Lookups[],2,0)</f>
        <v>3</v>
      </c>
      <c r="Y594" s="16" t="str">
        <f>RIGHT(Table6914[[#This Row],[Column1]],LEN(Table6914[[#This Row],[Column1]])-FIND("–",Table6914[[#This Row],[Column1]]))</f>
        <v>8</v>
      </c>
      <c r="Z594" s="78">
        <f>VLOOKUP(LEFT(Table6914[[#This Row],[Column1]],FIND("–",Table6914[[#This Row],[Column1]])-1),Lookups[],4,0)</f>
        <v>9.9000000000000005E-2</v>
      </c>
      <c r="AA594" s="16" t="str">
        <f t="shared" si="155"/>
        <v>UN</v>
      </c>
      <c r="AB594" s="16" t="str">
        <f t="shared" si="156"/>
        <v>3A</v>
      </c>
      <c r="AC594" s="16" t="str">
        <f>CONCATENATE(Table6914[[#This Row],[Fraction]],"-",Table6914[[#This Row],[Pitch]]," ",Table6914[[#This Row],[Series]]," ",Table6914[[#This Row],[ClassA]])</f>
        <v>3-8 UN 3A</v>
      </c>
      <c r="AD594" s="16" t="str">
        <f>CONCATENATE(TEXT(Table6914[[#This Row],[Decimal]],".000"),"-",Table6914[[#This Row],[Pitch]]," ",Table6914[[#This Row],[Series]]," ",Table6914[[#This Row],[ClassA]])</f>
        <v>.099-8 UN 3A</v>
      </c>
      <c r="AE594" s="16">
        <f t="shared" si="157"/>
        <v>0</v>
      </c>
      <c r="AF594" s="16">
        <f t="shared" si="158"/>
        <v>3</v>
      </c>
      <c r="AG594" s="16">
        <f t="shared" si="159"/>
        <v>2.9849999999999999</v>
      </c>
      <c r="AH594" s="16" t="str">
        <f t="shared" si="160"/>
        <v>—</v>
      </c>
      <c r="AI594" s="16">
        <f t="shared" si="161"/>
        <v>2.9188000000000001</v>
      </c>
      <c r="AJ594" s="16">
        <f t="shared" si="162"/>
        <v>2.9123999999999999</v>
      </c>
      <c r="AK594" s="16">
        <f t="shared" si="163"/>
        <v>2.8512</v>
      </c>
      <c r="AL594" s="16" t="str">
        <f t="shared" si="164"/>
        <v>3B</v>
      </c>
      <c r="AM594" s="16">
        <f t="shared" si="165"/>
        <v>2.8650000000000002</v>
      </c>
      <c r="AN594" s="16">
        <f t="shared" si="166"/>
        <v>2.8797000000000001</v>
      </c>
      <c r="AO594" s="16">
        <f t="shared" si="167"/>
        <v>2.9188000000000001</v>
      </c>
      <c r="AP594" s="16">
        <f t="shared" si="168"/>
        <v>2.9270999999999998</v>
      </c>
      <c r="AQ594" s="16">
        <f t="shared" si="169"/>
        <v>3</v>
      </c>
      <c r="AV594" s="17"/>
      <c r="AW594" s="77"/>
    </row>
    <row r="595" spans="3:49" x14ac:dyDescent="0.25">
      <c r="C595" s="16" t="s">
        <v>857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70"/>
        <v>3–10</v>
      </c>
      <c r="U595" s="16" t="str">
        <f t="shared" si="170"/>
        <v>UNS</v>
      </c>
      <c r="W595" s="16" t="str">
        <f t="shared" si="154"/>
        <v>3–10</v>
      </c>
      <c r="X595" s="16" t="str">
        <f>VLOOKUP(LEFT(Table6914[[#This Row],[Column1]],FIND("–",Table6914[[#This Row],[Column1]])-1),Lookups[],2,0)</f>
        <v>3</v>
      </c>
      <c r="Y595" s="16" t="str">
        <f>RIGHT(Table6914[[#This Row],[Column1]],LEN(Table6914[[#This Row],[Column1]])-FIND("–",Table6914[[#This Row],[Column1]]))</f>
        <v>10</v>
      </c>
      <c r="Z595" s="78">
        <f>VLOOKUP(LEFT(Table6914[[#This Row],[Column1]],FIND("–",Table6914[[#This Row],[Column1]])-1),Lookups[],4,0)</f>
        <v>9.9000000000000005E-2</v>
      </c>
      <c r="AA595" s="16" t="str">
        <f t="shared" si="155"/>
        <v>UNS</v>
      </c>
      <c r="AB595" s="16" t="str">
        <f t="shared" si="156"/>
        <v>2A</v>
      </c>
      <c r="AC595" s="16" t="str">
        <f>CONCATENATE(Table6914[[#This Row],[Fraction]],"-",Table6914[[#This Row],[Pitch]]," ",Table6914[[#This Row],[Series]]," ",Table6914[[#This Row],[ClassA]])</f>
        <v>3-10 UNS 2A</v>
      </c>
      <c r="AD595" s="16" t="str">
        <f>CONCATENATE(TEXT(Table6914[[#This Row],[Decimal]],".000"),"-",Table6914[[#This Row],[Pitch]]," ",Table6914[[#This Row],[Series]]," ",Table6914[[#This Row],[ClassA]])</f>
        <v>.099-10 UNS 2A</v>
      </c>
      <c r="AE595" s="16">
        <f t="shared" si="157"/>
        <v>2E-3</v>
      </c>
      <c r="AF595" s="16">
        <f t="shared" si="158"/>
        <v>2.9980000000000002</v>
      </c>
      <c r="AG595" s="16">
        <f t="shared" si="159"/>
        <v>2.9851000000000001</v>
      </c>
      <c r="AH595" s="16" t="str">
        <f t="shared" si="160"/>
        <v>—</v>
      </c>
      <c r="AI595" s="16">
        <f t="shared" si="161"/>
        <v>2.9329999999999998</v>
      </c>
      <c r="AJ595" s="16">
        <f t="shared" si="162"/>
        <v>2.9262000000000001</v>
      </c>
      <c r="AK595" s="16">
        <f t="shared" si="163"/>
        <v>2.879</v>
      </c>
      <c r="AL595" s="16" t="str">
        <f t="shared" si="164"/>
        <v>2B</v>
      </c>
      <c r="AM595" s="16">
        <f t="shared" si="165"/>
        <v>2.8919999999999999</v>
      </c>
      <c r="AN595" s="16">
        <f t="shared" si="166"/>
        <v>2.9129999999999998</v>
      </c>
      <c r="AO595" s="16">
        <f t="shared" si="167"/>
        <v>2.9350000000000001</v>
      </c>
      <c r="AP595" s="16">
        <f t="shared" si="168"/>
        <v>2.9439000000000002</v>
      </c>
      <c r="AQ595" s="16">
        <f t="shared" si="169"/>
        <v>3</v>
      </c>
      <c r="AV595" s="17"/>
      <c r="AW595" s="77"/>
    </row>
    <row r="596" spans="3:49" x14ac:dyDescent="0.25">
      <c r="C596" s="16" t="s">
        <v>858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70"/>
        <v>3–12</v>
      </c>
      <c r="U596" s="16" t="str">
        <f t="shared" si="170"/>
        <v>UN</v>
      </c>
      <c r="W596" s="16" t="str">
        <f t="shared" si="154"/>
        <v>3–12</v>
      </c>
      <c r="X596" s="16" t="str">
        <f>VLOOKUP(LEFT(Table6914[[#This Row],[Column1]],FIND("–",Table6914[[#This Row],[Column1]])-1),Lookups[],2,0)</f>
        <v>3</v>
      </c>
      <c r="Y596" s="16" t="str">
        <f>RIGHT(Table6914[[#This Row],[Column1]],LEN(Table6914[[#This Row],[Column1]])-FIND("–",Table6914[[#This Row],[Column1]]))</f>
        <v>12</v>
      </c>
      <c r="Z596" s="78">
        <f>VLOOKUP(LEFT(Table6914[[#This Row],[Column1]],FIND("–",Table6914[[#This Row],[Column1]])-1),Lookups[],4,0)</f>
        <v>9.9000000000000005E-2</v>
      </c>
      <c r="AA596" s="16" t="str">
        <f t="shared" si="155"/>
        <v>UN</v>
      </c>
      <c r="AB596" s="16" t="str">
        <f t="shared" si="156"/>
        <v>2A</v>
      </c>
      <c r="AC596" s="16" t="str">
        <f>CONCATENATE(Table6914[[#This Row],[Fraction]],"-",Table6914[[#This Row],[Pitch]]," ",Table6914[[#This Row],[Series]]," ",Table6914[[#This Row],[ClassA]])</f>
        <v>3-12 UN 2A</v>
      </c>
      <c r="AD596" s="16" t="str">
        <f>CONCATENATE(TEXT(Table6914[[#This Row],[Decimal]],".000"),"-",Table6914[[#This Row],[Pitch]]," ",Table6914[[#This Row],[Series]]," ",Table6914[[#This Row],[ClassA]])</f>
        <v>.099-12 UN 2A</v>
      </c>
      <c r="AE596" s="16">
        <f t="shared" si="157"/>
        <v>1.9E-3</v>
      </c>
      <c r="AF596" s="16">
        <f t="shared" si="158"/>
        <v>2.9981</v>
      </c>
      <c r="AG596" s="16">
        <f t="shared" si="159"/>
        <v>2.9866999999999999</v>
      </c>
      <c r="AH596" s="16" t="str">
        <f t="shared" si="160"/>
        <v>—</v>
      </c>
      <c r="AI596" s="16">
        <f t="shared" si="161"/>
        <v>2.944</v>
      </c>
      <c r="AJ596" s="16">
        <f t="shared" si="162"/>
        <v>2.9377</v>
      </c>
      <c r="AK596" s="16">
        <f t="shared" si="163"/>
        <v>2.8988999999999998</v>
      </c>
      <c r="AL596" s="16" t="str">
        <f t="shared" si="164"/>
        <v>2B</v>
      </c>
      <c r="AM596" s="16">
        <f t="shared" si="165"/>
        <v>2.91</v>
      </c>
      <c r="AN596" s="16">
        <f t="shared" si="166"/>
        <v>2.9279999999999999</v>
      </c>
      <c r="AO596" s="16">
        <f t="shared" si="167"/>
        <v>2.9459</v>
      </c>
      <c r="AP596" s="16">
        <f t="shared" si="168"/>
        <v>2.9540999999999999</v>
      </c>
      <c r="AQ596" s="16">
        <f t="shared" si="169"/>
        <v>3</v>
      </c>
      <c r="AV596" s="17"/>
      <c r="AW596" s="77"/>
    </row>
    <row r="597" spans="3:49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70"/>
        <v>0</v>
      </c>
      <c r="U597" s="16">
        <f t="shared" si="170"/>
        <v>0</v>
      </c>
      <c r="W597" s="16" t="str">
        <f t="shared" si="154"/>
        <v>3–12</v>
      </c>
      <c r="X597" s="16" t="str">
        <f>VLOOKUP(LEFT(Table6914[[#This Row],[Column1]],FIND("–",Table6914[[#This Row],[Column1]])-1),Lookups[],2,0)</f>
        <v>3</v>
      </c>
      <c r="Y597" s="16" t="str">
        <f>RIGHT(Table6914[[#This Row],[Column1]],LEN(Table6914[[#This Row],[Column1]])-FIND("–",Table6914[[#This Row],[Column1]]))</f>
        <v>12</v>
      </c>
      <c r="Z597" s="78">
        <f>VLOOKUP(LEFT(Table6914[[#This Row],[Column1]],FIND("–",Table6914[[#This Row],[Column1]])-1),Lookups[],4,0)</f>
        <v>9.9000000000000005E-2</v>
      </c>
      <c r="AA597" s="16" t="str">
        <f t="shared" si="155"/>
        <v>UN</v>
      </c>
      <c r="AB597" s="16" t="str">
        <f t="shared" si="156"/>
        <v>3A</v>
      </c>
      <c r="AC597" s="16" t="str">
        <f>CONCATENATE(Table6914[[#This Row],[Fraction]],"-",Table6914[[#This Row],[Pitch]]," ",Table6914[[#This Row],[Series]]," ",Table6914[[#This Row],[ClassA]])</f>
        <v>3-12 UN 3A</v>
      </c>
      <c r="AD597" s="16" t="str">
        <f>CONCATENATE(TEXT(Table6914[[#This Row],[Decimal]],".000"),"-",Table6914[[#This Row],[Pitch]]," ",Table6914[[#This Row],[Series]]," ",Table6914[[#This Row],[ClassA]])</f>
        <v>.099-12 UN 3A</v>
      </c>
      <c r="AE597" s="16">
        <f t="shared" si="157"/>
        <v>0</v>
      </c>
      <c r="AF597" s="16">
        <f t="shared" si="158"/>
        <v>3</v>
      </c>
      <c r="AG597" s="16">
        <f t="shared" si="159"/>
        <v>2.9885999999999999</v>
      </c>
      <c r="AH597" s="16" t="str">
        <f t="shared" si="160"/>
        <v>—</v>
      </c>
      <c r="AI597" s="16">
        <f t="shared" si="161"/>
        <v>2.9459</v>
      </c>
      <c r="AJ597" s="16">
        <f t="shared" si="162"/>
        <v>2.9411999999999998</v>
      </c>
      <c r="AK597" s="16">
        <f t="shared" si="163"/>
        <v>2.9007999999999998</v>
      </c>
      <c r="AL597" s="16" t="str">
        <f t="shared" si="164"/>
        <v>3B</v>
      </c>
      <c r="AM597" s="16">
        <f t="shared" si="165"/>
        <v>2.91</v>
      </c>
      <c r="AN597" s="16">
        <f t="shared" si="166"/>
        <v>2.9198</v>
      </c>
      <c r="AO597" s="16">
        <f t="shared" si="167"/>
        <v>2.9459</v>
      </c>
      <c r="AP597" s="16">
        <f t="shared" si="168"/>
        <v>2.9521000000000002</v>
      </c>
      <c r="AQ597" s="16">
        <f t="shared" si="169"/>
        <v>3</v>
      </c>
      <c r="AV597" s="17"/>
      <c r="AW597" s="77"/>
    </row>
    <row r="598" spans="3:49" x14ac:dyDescent="0.25">
      <c r="C598" s="16" t="s">
        <v>859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70"/>
        <v>3–14</v>
      </c>
      <c r="U598" s="16" t="str">
        <f t="shared" si="170"/>
        <v>UNS</v>
      </c>
      <c r="W598" s="16" t="str">
        <f t="shared" si="154"/>
        <v>3–14</v>
      </c>
      <c r="X598" s="16" t="str">
        <f>VLOOKUP(LEFT(Table6914[[#This Row],[Column1]],FIND("–",Table6914[[#This Row],[Column1]])-1),Lookups[],2,0)</f>
        <v>3</v>
      </c>
      <c r="Y598" s="16" t="str">
        <f>RIGHT(Table6914[[#This Row],[Column1]],LEN(Table6914[[#This Row],[Column1]])-FIND("–",Table6914[[#This Row],[Column1]]))</f>
        <v>14</v>
      </c>
      <c r="Z598" s="78">
        <f>VLOOKUP(LEFT(Table6914[[#This Row],[Column1]],FIND("–",Table6914[[#This Row],[Column1]])-1),Lookups[],4,0)</f>
        <v>9.9000000000000005E-2</v>
      </c>
      <c r="AA598" s="16" t="str">
        <f t="shared" si="155"/>
        <v>UNS</v>
      </c>
      <c r="AB598" s="16" t="str">
        <f t="shared" si="156"/>
        <v>2A</v>
      </c>
      <c r="AC598" s="16" t="str">
        <f>CONCATENATE(Table6914[[#This Row],[Fraction]],"-",Table6914[[#This Row],[Pitch]]," ",Table6914[[#This Row],[Series]]," ",Table6914[[#This Row],[ClassA]])</f>
        <v>3-14 UNS 2A</v>
      </c>
      <c r="AD598" s="16" t="str">
        <f>CONCATENATE(TEXT(Table6914[[#This Row],[Decimal]],".000"),"-",Table6914[[#This Row],[Pitch]]," ",Table6914[[#This Row],[Series]]," ",Table6914[[#This Row],[ClassA]])</f>
        <v>.099-14 UNS 2A</v>
      </c>
      <c r="AE598" s="16">
        <f t="shared" si="157"/>
        <v>1.8E-3</v>
      </c>
      <c r="AF598" s="16">
        <f t="shared" si="158"/>
        <v>2.9982000000000002</v>
      </c>
      <c r="AG598" s="16">
        <f t="shared" si="159"/>
        <v>2.9878999999999998</v>
      </c>
      <c r="AH598" s="16" t="str">
        <f t="shared" si="160"/>
        <v>—</v>
      </c>
      <c r="AI598" s="16">
        <f t="shared" si="161"/>
        <v>2.9518</v>
      </c>
      <c r="AJ598" s="16">
        <f t="shared" si="162"/>
        <v>2.9459</v>
      </c>
      <c r="AK598" s="16">
        <f t="shared" si="163"/>
        <v>2.9131999999999998</v>
      </c>
      <c r="AL598" s="16" t="str">
        <f t="shared" si="164"/>
        <v>2B</v>
      </c>
      <c r="AM598" s="16">
        <f t="shared" si="165"/>
        <v>2.923</v>
      </c>
      <c r="AN598" s="16">
        <f t="shared" si="166"/>
        <v>2.9380000000000002</v>
      </c>
      <c r="AO598" s="16">
        <f t="shared" si="167"/>
        <v>2.9535999999999998</v>
      </c>
      <c r="AP598" s="16">
        <f t="shared" si="168"/>
        <v>2.9613</v>
      </c>
      <c r="AQ598" s="16">
        <f t="shared" si="169"/>
        <v>3</v>
      </c>
      <c r="AV598" s="17"/>
      <c r="AW598" s="77"/>
    </row>
    <row r="599" spans="3:49" x14ac:dyDescent="0.25">
      <c r="C599" s="16" t="s">
        <v>860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70"/>
        <v>3–16</v>
      </c>
      <c r="U599" s="16" t="str">
        <f t="shared" si="170"/>
        <v>UN</v>
      </c>
      <c r="W599" s="16" t="str">
        <f t="shared" si="154"/>
        <v>3–16</v>
      </c>
      <c r="X599" s="16" t="str">
        <f>VLOOKUP(LEFT(Table6914[[#This Row],[Column1]],FIND("–",Table6914[[#This Row],[Column1]])-1),Lookups[],2,0)</f>
        <v>3</v>
      </c>
      <c r="Y599" s="16" t="str">
        <f>RIGHT(Table6914[[#This Row],[Column1]],LEN(Table6914[[#This Row],[Column1]])-FIND("–",Table6914[[#This Row],[Column1]]))</f>
        <v>16</v>
      </c>
      <c r="Z599" s="78">
        <f>VLOOKUP(LEFT(Table6914[[#This Row],[Column1]],FIND("–",Table6914[[#This Row],[Column1]])-1),Lookups[],4,0)</f>
        <v>9.9000000000000005E-2</v>
      </c>
      <c r="AA599" s="16" t="str">
        <f t="shared" si="155"/>
        <v>UN</v>
      </c>
      <c r="AB599" s="16" t="str">
        <f t="shared" si="156"/>
        <v>2A</v>
      </c>
      <c r="AC599" s="16" t="str">
        <f>CONCATENATE(Table6914[[#This Row],[Fraction]],"-",Table6914[[#This Row],[Pitch]]," ",Table6914[[#This Row],[Series]]," ",Table6914[[#This Row],[ClassA]])</f>
        <v>3-16 UN 2A</v>
      </c>
      <c r="AD599" s="16" t="str">
        <f>CONCATENATE(TEXT(Table6914[[#This Row],[Decimal]],".000"),"-",Table6914[[#This Row],[Pitch]]," ",Table6914[[#This Row],[Series]]," ",Table6914[[#This Row],[ClassA]])</f>
        <v>.099-16 UN 2A</v>
      </c>
      <c r="AE599" s="16">
        <f t="shared" si="157"/>
        <v>1.6999999999999999E-3</v>
      </c>
      <c r="AF599" s="16">
        <f t="shared" si="158"/>
        <v>2.9983</v>
      </c>
      <c r="AG599" s="16">
        <f t="shared" si="159"/>
        <v>2.9889000000000001</v>
      </c>
      <c r="AH599" s="16" t="str">
        <f t="shared" si="160"/>
        <v>—</v>
      </c>
      <c r="AI599" s="16">
        <f t="shared" si="161"/>
        <v>2.9577</v>
      </c>
      <c r="AJ599" s="16">
        <f t="shared" si="162"/>
        <v>2.9521000000000002</v>
      </c>
      <c r="AK599" s="16">
        <f t="shared" si="163"/>
        <v>2.9238</v>
      </c>
      <c r="AL599" s="16" t="str">
        <f t="shared" si="164"/>
        <v>2B</v>
      </c>
      <c r="AM599" s="16">
        <f t="shared" si="165"/>
        <v>2.9319999999999999</v>
      </c>
      <c r="AN599" s="16">
        <f t="shared" si="166"/>
        <v>2.9460000000000002</v>
      </c>
      <c r="AO599" s="16">
        <f t="shared" si="167"/>
        <v>2.9594</v>
      </c>
      <c r="AP599" s="16">
        <f t="shared" si="168"/>
        <v>2.9666999999999999</v>
      </c>
      <c r="AQ599" s="16">
        <f t="shared" si="169"/>
        <v>3</v>
      </c>
      <c r="AV599" s="17"/>
      <c r="AW599" s="77"/>
    </row>
    <row r="600" spans="3:49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70"/>
        <v>0</v>
      </c>
      <c r="U600" s="16">
        <f t="shared" si="170"/>
        <v>0</v>
      </c>
      <c r="W600" s="16" t="str">
        <f t="shared" si="154"/>
        <v>3–16</v>
      </c>
      <c r="X600" s="16" t="str">
        <f>VLOOKUP(LEFT(Table6914[[#This Row],[Column1]],FIND("–",Table6914[[#This Row],[Column1]])-1),Lookups[],2,0)</f>
        <v>3</v>
      </c>
      <c r="Y600" s="16" t="str">
        <f>RIGHT(Table6914[[#This Row],[Column1]],LEN(Table6914[[#This Row],[Column1]])-FIND("–",Table6914[[#This Row],[Column1]]))</f>
        <v>16</v>
      </c>
      <c r="Z600" s="78">
        <f>VLOOKUP(LEFT(Table6914[[#This Row],[Column1]],FIND("–",Table6914[[#This Row],[Column1]])-1),Lookups[],4,0)</f>
        <v>9.9000000000000005E-2</v>
      </c>
      <c r="AA600" s="16" t="str">
        <f t="shared" si="155"/>
        <v>UN</v>
      </c>
      <c r="AB600" s="16" t="str">
        <f t="shared" si="156"/>
        <v>3A</v>
      </c>
      <c r="AC600" s="16" t="str">
        <f>CONCATENATE(Table6914[[#This Row],[Fraction]],"-",Table6914[[#This Row],[Pitch]]," ",Table6914[[#This Row],[Series]]," ",Table6914[[#This Row],[ClassA]])</f>
        <v>3-16 UN 3A</v>
      </c>
      <c r="AD600" s="16" t="str">
        <f>CONCATENATE(TEXT(Table6914[[#This Row],[Decimal]],".000"),"-",Table6914[[#This Row],[Pitch]]," ",Table6914[[#This Row],[Series]]," ",Table6914[[#This Row],[ClassA]])</f>
        <v>.099-16 UN 3A</v>
      </c>
      <c r="AE600" s="16">
        <f t="shared" si="157"/>
        <v>0</v>
      </c>
      <c r="AF600" s="16">
        <f t="shared" si="158"/>
        <v>3</v>
      </c>
      <c r="AG600" s="16">
        <f t="shared" si="159"/>
        <v>2.9906000000000001</v>
      </c>
      <c r="AH600" s="16" t="str">
        <f t="shared" si="160"/>
        <v>—</v>
      </c>
      <c r="AI600" s="16">
        <f t="shared" si="161"/>
        <v>2.9594</v>
      </c>
      <c r="AJ600" s="16">
        <f t="shared" si="162"/>
        <v>2.9552</v>
      </c>
      <c r="AK600" s="16">
        <f t="shared" si="163"/>
        <v>2.9255</v>
      </c>
      <c r="AL600" s="16" t="str">
        <f t="shared" si="164"/>
        <v>3B</v>
      </c>
      <c r="AM600" s="16">
        <f t="shared" si="165"/>
        <v>2.9319999999999999</v>
      </c>
      <c r="AN600" s="16">
        <f t="shared" si="166"/>
        <v>2.9407999999999999</v>
      </c>
      <c r="AO600" s="16">
        <f t="shared" si="167"/>
        <v>2.9594</v>
      </c>
      <c r="AP600" s="16">
        <f t="shared" si="168"/>
        <v>2.9649000000000001</v>
      </c>
      <c r="AQ600" s="16">
        <f t="shared" si="169"/>
        <v>3</v>
      </c>
      <c r="AV600" s="17"/>
      <c r="AW600" s="77"/>
    </row>
    <row r="601" spans="3:49" x14ac:dyDescent="0.25">
      <c r="C601" s="16" t="s">
        <v>861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70"/>
        <v>3–18</v>
      </c>
      <c r="U601" s="16" t="str">
        <f t="shared" si="170"/>
        <v>UNS</v>
      </c>
      <c r="W601" s="16" t="str">
        <f t="shared" si="154"/>
        <v>3–18</v>
      </c>
      <c r="X601" s="16" t="str">
        <f>VLOOKUP(LEFT(Table6914[[#This Row],[Column1]],FIND("–",Table6914[[#This Row],[Column1]])-1),Lookups[],2,0)</f>
        <v>3</v>
      </c>
      <c r="Y601" s="16" t="str">
        <f>RIGHT(Table6914[[#This Row],[Column1]],LEN(Table6914[[#This Row],[Column1]])-FIND("–",Table6914[[#This Row],[Column1]]))</f>
        <v>18</v>
      </c>
      <c r="Z601" s="78">
        <f>VLOOKUP(LEFT(Table6914[[#This Row],[Column1]],FIND("–",Table6914[[#This Row],[Column1]])-1),Lookups[],4,0)</f>
        <v>9.9000000000000005E-2</v>
      </c>
      <c r="AA601" s="16" t="str">
        <f t="shared" si="155"/>
        <v>UNS</v>
      </c>
      <c r="AB601" s="16" t="str">
        <f t="shared" si="156"/>
        <v>2A</v>
      </c>
      <c r="AC601" s="16" t="str">
        <f>CONCATENATE(Table6914[[#This Row],[Fraction]],"-",Table6914[[#This Row],[Pitch]]," ",Table6914[[#This Row],[Series]]," ",Table6914[[#This Row],[ClassA]])</f>
        <v>3-18 UNS 2A</v>
      </c>
      <c r="AD601" s="16" t="str">
        <f>CONCATENATE(TEXT(Table6914[[#This Row],[Decimal]],".000"),"-",Table6914[[#This Row],[Pitch]]," ",Table6914[[#This Row],[Series]]," ",Table6914[[#This Row],[ClassA]])</f>
        <v>.099-18 UNS 2A</v>
      </c>
      <c r="AE601" s="16">
        <f t="shared" si="157"/>
        <v>1.6000000000000001E-3</v>
      </c>
      <c r="AF601" s="16">
        <f t="shared" si="158"/>
        <v>2.9984000000000002</v>
      </c>
      <c r="AG601" s="16">
        <f t="shared" si="159"/>
        <v>2.9897</v>
      </c>
      <c r="AH601" s="16" t="str">
        <f t="shared" si="160"/>
        <v>—</v>
      </c>
      <c r="AI601" s="16">
        <f t="shared" si="161"/>
        <v>2.9622999999999999</v>
      </c>
      <c r="AJ601" s="16">
        <f t="shared" si="162"/>
        <v>2.9569000000000001</v>
      </c>
      <c r="AK601" s="16">
        <f t="shared" si="163"/>
        <v>2.9323000000000001</v>
      </c>
      <c r="AL601" s="16" t="str">
        <f t="shared" si="164"/>
        <v>2B</v>
      </c>
      <c r="AM601" s="16">
        <f t="shared" si="165"/>
        <v>2.94</v>
      </c>
      <c r="AN601" s="16">
        <f t="shared" si="166"/>
        <v>2.9529999999999998</v>
      </c>
      <c r="AO601" s="16">
        <f t="shared" si="167"/>
        <v>2.9639000000000002</v>
      </c>
      <c r="AP601" s="16">
        <f t="shared" si="168"/>
        <v>2.9708999999999999</v>
      </c>
      <c r="AQ601" s="16">
        <f t="shared" si="169"/>
        <v>3</v>
      </c>
      <c r="AV601" s="17"/>
      <c r="AW601" s="77"/>
    </row>
    <row r="602" spans="3:49" x14ac:dyDescent="0.25">
      <c r="C602" s="16" t="s">
        <v>862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70"/>
        <v>3–20</v>
      </c>
      <c r="U602" s="16" t="str">
        <f t="shared" si="170"/>
        <v>UN</v>
      </c>
      <c r="W602" s="16" t="str">
        <f t="shared" si="154"/>
        <v>3–20</v>
      </c>
      <c r="X602" s="16" t="str">
        <f>VLOOKUP(LEFT(Table6914[[#This Row],[Column1]],FIND("–",Table6914[[#This Row],[Column1]])-1),Lookups[],2,0)</f>
        <v>3</v>
      </c>
      <c r="Y602" s="16" t="str">
        <f>RIGHT(Table6914[[#This Row],[Column1]],LEN(Table6914[[#This Row],[Column1]])-FIND("–",Table6914[[#This Row],[Column1]]))</f>
        <v>20</v>
      </c>
      <c r="Z602" s="78">
        <f>VLOOKUP(LEFT(Table6914[[#This Row],[Column1]],FIND("–",Table6914[[#This Row],[Column1]])-1),Lookups[],4,0)</f>
        <v>9.9000000000000005E-2</v>
      </c>
      <c r="AA602" s="16" t="str">
        <f t="shared" si="155"/>
        <v>UN</v>
      </c>
      <c r="AB602" s="16" t="str">
        <f t="shared" si="156"/>
        <v>2A</v>
      </c>
      <c r="AC602" s="16" t="str">
        <f>CONCATENATE(Table6914[[#This Row],[Fraction]],"-",Table6914[[#This Row],[Pitch]]," ",Table6914[[#This Row],[Series]]," ",Table6914[[#This Row],[ClassA]])</f>
        <v>3-20 UN 2A</v>
      </c>
      <c r="AD602" s="16" t="str">
        <f>CONCATENATE(TEXT(Table6914[[#This Row],[Decimal]],".000"),"-",Table6914[[#This Row],[Pitch]]," ",Table6914[[#This Row],[Series]]," ",Table6914[[#This Row],[ClassA]])</f>
        <v>.099-20 UN 2A</v>
      </c>
      <c r="AE602" s="16">
        <f t="shared" si="157"/>
        <v>1.6000000000000001E-3</v>
      </c>
      <c r="AF602" s="16">
        <f t="shared" si="158"/>
        <v>2.9984000000000002</v>
      </c>
      <c r="AG602" s="16">
        <f t="shared" si="159"/>
        <v>2.9903</v>
      </c>
      <c r="AH602" s="16" t="str">
        <f t="shared" si="160"/>
        <v>—</v>
      </c>
      <c r="AI602" s="16">
        <f t="shared" si="161"/>
        <v>2.9659</v>
      </c>
      <c r="AJ602" s="16">
        <f t="shared" si="162"/>
        <v>2.9607000000000001</v>
      </c>
      <c r="AK602" s="16">
        <f t="shared" si="163"/>
        <v>2.9388999999999998</v>
      </c>
      <c r="AL602" s="16" t="str">
        <f t="shared" si="164"/>
        <v>2B</v>
      </c>
      <c r="AM602" s="16">
        <f t="shared" si="165"/>
        <v>2.9460000000000002</v>
      </c>
      <c r="AN602" s="16">
        <f t="shared" si="166"/>
        <v>2.9569999999999999</v>
      </c>
      <c r="AO602" s="16">
        <f t="shared" si="167"/>
        <v>2.9674999999999998</v>
      </c>
      <c r="AP602" s="16">
        <f t="shared" si="168"/>
        <v>2.9742999999999999</v>
      </c>
      <c r="AQ602" s="16">
        <f t="shared" si="169"/>
        <v>3</v>
      </c>
      <c r="AV602" s="17"/>
      <c r="AW602" s="77"/>
    </row>
    <row r="603" spans="3:49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si="170"/>
        <v>0</v>
      </c>
      <c r="U603" s="16">
        <f t="shared" si="170"/>
        <v>0</v>
      </c>
      <c r="W603" s="16" t="str">
        <f t="shared" si="154"/>
        <v>3–20</v>
      </c>
      <c r="X603" s="16" t="str">
        <f>VLOOKUP(LEFT(Table6914[[#This Row],[Column1]],FIND("–",Table6914[[#This Row],[Column1]])-1),Lookups[],2,0)</f>
        <v>3</v>
      </c>
      <c r="Y603" s="16" t="str">
        <f>RIGHT(Table6914[[#This Row],[Column1]],LEN(Table6914[[#This Row],[Column1]])-FIND("–",Table6914[[#This Row],[Column1]]))</f>
        <v>20</v>
      </c>
      <c r="Z603" s="78">
        <f>VLOOKUP(LEFT(Table6914[[#This Row],[Column1]],FIND("–",Table6914[[#This Row],[Column1]])-1),Lookups[],4,0)</f>
        <v>9.9000000000000005E-2</v>
      </c>
      <c r="AA603" s="16" t="str">
        <f t="shared" si="155"/>
        <v>UN</v>
      </c>
      <c r="AB603" s="16" t="str">
        <f t="shared" si="156"/>
        <v>3A</v>
      </c>
      <c r="AC603" s="16" t="str">
        <f>CONCATENATE(Table6914[[#This Row],[Fraction]],"-",Table6914[[#This Row],[Pitch]]," ",Table6914[[#This Row],[Series]]," ",Table6914[[#This Row],[ClassA]])</f>
        <v>3-20 UN 3A</v>
      </c>
      <c r="AD603" s="16" t="str">
        <f>CONCATENATE(TEXT(Table6914[[#This Row],[Decimal]],".000"),"-",Table6914[[#This Row],[Pitch]]," ",Table6914[[#This Row],[Series]]," ",Table6914[[#This Row],[ClassA]])</f>
        <v>.099-20 UN 3A</v>
      </c>
      <c r="AE603" s="16">
        <f t="shared" si="157"/>
        <v>0</v>
      </c>
      <c r="AF603" s="16">
        <f t="shared" si="158"/>
        <v>3</v>
      </c>
      <c r="AG603" s="16">
        <f t="shared" si="159"/>
        <v>2.9918999999999998</v>
      </c>
      <c r="AH603" s="16" t="str">
        <f t="shared" si="160"/>
        <v>—</v>
      </c>
      <c r="AI603" s="16">
        <f t="shared" si="161"/>
        <v>2.9674999999999998</v>
      </c>
      <c r="AJ603" s="16">
        <f t="shared" si="162"/>
        <v>2.9636</v>
      </c>
      <c r="AK603" s="16">
        <f t="shared" si="163"/>
        <v>2.9405000000000001</v>
      </c>
      <c r="AL603" s="16" t="str">
        <f t="shared" si="164"/>
        <v>3B</v>
      </c>
      <c r="AM603" s="16">
        <f t="shared" si="165"/>
        <v>2.9460000000000002</v>
      </c>
      <c r="AN603" s="16">
        <f t="shared" si="166"/>
        <v>2.9537</v>
      </c>
      <c r="AO603" s="16">
        <f t="shared" si="167"/>
        <v>2.9674999999999998</v>
      </c>
      <c r="AP603" s="16">
        <f t="shared" si="168"/>
        <v>2.9725999999999999</v>
      </c>
      <c r="AQ603" s="16">
        <f t="shared" si="169"/>
        <v>3</v>
      </c>
      <c r="AV603" s="17"/>
      <c r="AW603" s="77"/>
    </row>
    <row r="604" spans="3:49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170"/>
        <v>31⁄8–6</v>
      </c>
      <c r="U604" s="16" t="str">
        <f t="shared" si="170"/>
        <v>UN</v>
      </c>
      <c r="W604" s="16" t="str">
        <f t="shared" si="154"/>
        <v>31⁄8–6</v>
      </c>
      <c r="X604" s="16" t="str">
        <f>VLOOKUP(LEFT(Table6914[[#This Row],[Column1]],FIND("–",Table6914[[#This Row],[Column1]])-1),Lookups[],2,0)</f>
        <v>3 1/8</v>
      </c>
      <c r="Y604" s="16" t="str">
        <f>RIGHT(Table6914[[#This Row],[Column1]],LEN(Table6914[[#This Row],[Column1]])-FIND("–",Table6914[[#This Row],[Column1]]))</f>
        <v>6</v>
      </c>
      <c r="Z604" s="78">
        <f>VLOOKUP(LEFT(Table6914[[#This Row],[Column1]],FIND("–",Table6914[[#This Row],[Column1]])-1),Lookups[],4,0)</f>
        <v>3.125</v>
      </c>
      <c r="AA604" s="16" t="str">
        <f t="shared" si="155"/>
        <v>UN</v>
      </c>
      <c r="AB604" s="16" t="str">
        <f t="shared" si="156"/>
        <v>2A</v>
      </c>
      <c r="AC604" s="16" t="str">
        <f>CONCATENATE(Table6914[[#This Row],[Fraction]],"-",Table6914[[#This Row],[Pitch]]," ",Table6914[[#This Row],[Series]]," ",Table6914[[#This Row],[ClassA]])</f>
        <v>3 1/8-6 UN 2A</v>
      </c>
      <c r="AD604" s="16" t="str">
        <f>CONCATENATE(TEXT(Table6914[[#This Row],[Decimal]],".000"),"-",Table6914[[#This Row],[Pitch]]," ",Table6914[[#This Row],[Series]]," ",Table6914[[#This Row],[ClassA]])</f>
        <v>3.125-6 UN 2A</v>
      </c>
      <c r="AE604" s="16">
        <f t="shared" si="157"/>
        <v>2.8E-3</v>
      </c>
      <c r="AF604" s="16">
        <f t="shared" si="158"/>
        <v>3.1221999999999999</v>
      </c>
      <c r="AG604" s="16">
        <f t="shared" si="159"/>
        <v>3.1040000000000001</v>
      </c>
      <c r="AH604" s="16" t="str">
        <f t="shared" si="160"/>
        <v>—</v>
      </c>
      <c r="AI604" s="16">
        <f t="shared" si="161"/>
        <v>3.0139</v>
      </c>
      <c r="AJ604" s="16">
        <f t="shared" si="162"/>
        <v>3.0045000000000002</v>
      </c>
      <c r="AK604" s="16">
        <f t="shared" si="163"/>
        <v>2.9238</v>
      </c>
      <c r="AL604" s="16" t="str">
        <f t="shared" si="164"/>
        <v>2B</v>
      </c>
      <c r="AM604" s="16">
        <f t="shared" si="165"/>
        <v>2.9449999999999998</v>
      </c>
      <c r="AN604" s="16">
        <f t="shared" si="166"/>
        <v>2.9750000000000001</v>
      </c>
      <c r="AO604" s="16">
        <f t="shared" si="167"/>
        <v>3.0167000000000002</v>
      </c>
      <c r="AP604" s="16">
        <f t="shared" si="168"/>
        <v>3.0289000000000001</v>
      </c>
      <c r="AQ604" s="16">
        <f t="shared" si="169"/>
        <v>3.125</v>
      </c>
      <c r="AV604" s="17"/>
      <c r="AW604" s="77"/>
    </row>
    <row r="605" spans="3:49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170"/>
        <v>0</v>
      </c>
      <c r="U605" s="16">
        <f t="shared" si="170"/>
        <v>0</v>
      </c>
      <c r="W605" s="16" t="str">
        <f t="shared" si="154"/>
        <v>31⁄8–6</v>
      </c>
      <c r="X605" s="16" t="str">
        <f>VLOOKUP(LEFT(Table6914[[#This Row],[Column1]],FIND("–",Table6914[[#This Row],[Column1]])-1),Lookups[],2,0)</f>
        <v>3 1/8</v>
      </c>
      <c r="Y605" s="16" t="str">
        <f>RIGHT(Table6914[[#This Row],[Column1]],LEN(Table6914[[#This Row],[Column1]])-FIND("–",Table6914[[#This Row],[Column1]]))</f>
        <v>6</v>
      </c>
      <c r="Z605" s="78">
        <f>VLOOKUP(LEFT(Table6914[[#This Row],[Column1]],FIND("–",Table6914[[#This Row],[Column1]])-1),Lookups[],4,0)</f>
        <v>3.125</v>
      </c>
      <c r="AA605" s="16" t="str">
        <f t="shared" si="155"/>
        <v>UN</v>
      </c>
      <c r="AB605" s="16" t="str">
        <f t="shared" si="156"/>
        <v>3A</v>
      </c>
      <c r="AC605" s="16" t="str">
        <f>CONCATENATE(Table6914[[#This Row],[Fraction]],"-",Table6914[[#This Row],[Pitch]]," ",Table6914[[#This Row],[Series]]," ",Table6914[[#This Row],[ClassA]])</f>
        <v>3 1/8-6 UN 3A</v>
      </c>
      <c r="AD605" s="16" t="str">
        <f>CONCATENATE(TEXT(Table6914[[#This Row],[Decimal]],".000"),"-",Table6914[[#This Row],[Pitch]]," ",Table6914[[#This Row],[Series]]," ",Table6914[[#This Row],[ClassA]])</f>
        <v>3.125-6 UN 3A</v>
      </c>
      <c r="AE605" s="16">
        <f t="shared" si="157"/>
        <v>0</v>
      </c>
      <c r="AF605" s="16">
        <f t="shared" si="158"/>
        <v>3.125</v>
      </c>
      <c r="AG605" s="16">
        <f t="shared" si="159"/>
        <v>3.1067999999999998</v>
      </c>
      <c r="AH605" s="16" t="str">
        <f t="shared" si="160"/>
        <v>—</v>
      </c>
      <c r="AI605" s="16">
        <f t="shared" si="161"/>
        <v>3.0167000000000002</v>
      </c>
      <c r="AJ605" s="16">
        <f t="shared" si="162"/>
        <v>3.0097</v>
      </c>
      <c r="AK605" s="16">
        <f t="shared" si="163"/>
        <v>2.9266000000000001</v>
      </c>
      <c r="AL605" s="16" t="str">
        <f t="shared" si="164"/>
        <v>3B</v>
      </c>
      <c r="AM605" s="16">
        <f t="shared" si="165"/>
        <v>2.9449999999999998</v>
      </c>
      <c r="AN605" s="16">
        <f t="shared" si="166"/>
        <v>2.9645999999999999</v>
      </c>
      <c r="AO605" s="16">
        <f t="shared" si="167"/>
        <v>3.0167000000000002</v>
      </c>
      <c r="AP605" s="16">
        <f t="shared" si="168"/>
        <v>3.0259</v>
      </c>
      <c r="AQ605" s="16">
        <f t="shared" si="169"/>
        <v>3.125</v>
      </c>
      <c r="AV605" s="17"/>
      <c r="AW605" s="77"/>
    </row>
    <row r="606" spans="3:49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170"/>
        <v>31⁄8–8</v>
      </c>
      <c r="U606" s="16" t="str">
        <f t="shared" si="170"/>
        <v>UN</v>
      </c>
      <c r="W606" s="16" t="str">
        <f t="shared" si="154"/>
        <v>31⁄8–8</v>
      </c>
      <c r="X606" s="16" t="str">
        <f>VLOOKUP(LEFT(Table6914[[#This Row],[Column1]],FIND("–",Table6914[[#This Row],[Column1]])-1),Lookups[],2,0)</f>
        <v>3 1/8</v>
      </c>
      <c r="Y606" s="16" t="str">
        <f>RIGHT(Table6914[[#This Row],[Column1]],LEN(Table6914[[#This Row],[Column1]])-FIND("–",Table6914[[#This Row],[Column1]]))</f>
        <v>8</v>
      </c>
      <c r="Z606" s="78">
        <f>VLOOKUP(LEFT(Table6914[[#This Row],[Column1]],FIND("–",Table6914[[#This Row],[Column1]])-1),Lookups[],4,0)</f>
        <v>3.125</v>
      </c>
      <c r="AA606" s="16" t="str">
        <f t="shared" si="155"/>
        <v>UN</v>
      </c>
      <c r="AB606" s="16" t="str">
        <f t="shared" si="156"/>
        <v>2A</v>
      </c>
      <c r="AC606" s="16" t="str">
        <f>CONCATENATE(Table6914[[#This Row],[Fraction]],"-",Table6914[[#This Row],[Pitch]]," ",Table6914[[#This Row],[Series]]," ",Table6914[[#This Row],[ClassA]])</f>
        <v>3 1/8-8 UN 2A</v>
      </c>
      <c r="AD606" s="16" t="str">
        <f>CONCATENATE(TEXT(Table6914[[#This Row],[Decimal]],".000"),"-",Table6914[[#This Row],[Pitch]]," ",Table6914[[#This Row],[Series]]," ",Table6914[[#This Row],[ClassA]])</f>
        <v>3.125-8 UN 2A</v>
      </c>
      <c r="AE606" s="16">
        <f t="shared" si="157"/>
        <v>2.5999999999999999E-3</v>
      </c>
      <c r="AF606" s="16">
        <f t="shared" si="158"/>
        <v>3.1223999999999998</v>
      </c>
      <c r="AG606" s="16">
        <f t="shared" si="159"/>
        <v>3.1074000000000002</v>
      </c>
      <c r="AH606" s="16" t="str">
        <f t="shared" si="160"/>
        <v>—</v>
      </c>
      <c r="AI606" s="16">
        <f t="shared" si="161"/>
        <v>3.0411999999999999</v>
      </c>
      <c r="AJ606" s="16">
        <f t="shared" si="162"/>
        <v>3.0326</v>
      </c>
      <c r="AK606" s="16">
        <f t="shared" si="163"/>
        <v>2.9735999999999998</v>
      </c>
      <c r="AL606" s="16" t="str">
        <f t="shared" si="164"/>
        <v>2B</v>
      </c>
      <c r="AM606" s="16">
        <f t="shared" si="165"/>
        <v>2.99</v>
      </c>
      <c r="AN606" s="16">
        <f t="shared" si="166"/>
        <v>3.0150000000000001</v>
      </c>
      <c r="AO606" s="16">
        <f t="shared" si="167"/>
        <v>3.0438000000000001</v>
      </c>
      <c r="AP606" s="16">
        <f t="shared" si="168"/>
        <v>3.0550000000000002</v>
      </c>
      <c r="AQ606" s="16">
        <f t="shared" si="169"/>
        <v>3.125</v>
      </c>
      <c r="AV606" s="17"/>
      <c r="AW606" s="77"/>
    </row>
    <row r="607" spans="3:49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170"/>
        <v>0</v>
      </c>
      <c r="U607" s="16">
        <f t="shared" si="170"/>
        <v>0</v>
      </c>
      <c r="W607" s="16" t="str">
        <f t="shared" si="154"/>
        <v>31⁄8–8</v>
      </c>
      <c r="X607" s="16" t="str">
        <f>VLOOKUP(LEFT(Table6914[[#This Row],[Column1]],FIND("–",Table6914[[#This Row],[Column1]])-1),Lookups[],2,0)</f>
        <v>3 1/8</v>
      </c>
      <c r="Y607" s="16" t="str">
        <f>RIGHT(Table6914[[#This Row],[Column1]],LEN(Table6914[[#This Row],[Column1]])-FIND("–",Table6914[[#This Row],[Column1]]))</f>
        <v>8</v>
      </c>
      <c r="Z607" s="78">
        <f>VLOOKUP(LEFT(Table6914[[#This Row],[Column1]],FIND("–",Table6914[[#This Row],[Column1]])-1),Lookups[],4,0)</f>
        <v>3.125</v>
      </c>
      <c r="AA607" s="16" t="str">
        <f t="shared" si="155"/>
        <v>UN</v>
      </c>
      <c r="AB607" s="16" t="str">
        <f t="shared" si="156"/>
        <v>3A</v>
      </c>
      <c r="AC607" s="16" t="str">
        <f>CONCATENATE(Table6914[[#This Row],[Fraction]],"-",Table6914[[#This Row],[Pitch]]," ",Table6914[[#This Row],[Series]]," ",Table6914[[#This Row],[ClassA]])</f>
        <v>3 1/8-8 UN 3A</v>
      </c>
      <c r="AD607" s="16" t="str">
        <f>CONCATENATE(TEXT(Table6914[[#This Row],[Decimal]],".000"),"-",Table6914[[#This Row],[Pitch]]," ",Table6914[[#This Row],[Series]]," ",Table6914[[#This Row],[ClassA]])</f>
        <v>3.125-8 UN 3A</v>
      </c>
      <c r="AE607" s="16">
        <f t="shared" si="157"/>
        <v>0</v>
      </c>
      <c r="AF607" s="16">
        <f t="shared" si="158"/>
        <v>3.125</v>
      </c>
      <c r="AG607" s="16">
        <f t="shared" si="159"/>
        <v>3.11</v>
      </c>
      <c r="AH607" s="16" t="str">
        <f t="shared" si="160"/>
        <v>—</v>
      </c>
      <c r="AI607" s="16">
        <f t="shared" si="161"/>
        <v>3.0438000000000001</v>
      </c>
      <c r="AJ607" s="16">
        <f t="shared" si="162"/>
        <v>3.0373999999999999</v>
      </c>
      <c r="AK607" s="16">
        <f t="shared" si="163"/>
        <v>2.9762</v>
      </c>
      <c r="AL607" s="16" t="str">
        <f t="shared" si="164"/>
        <v>3B</v>
      </c>
      <c r="AM607" s="16">
        <f t="shared" si="165"/>
        <v>2.99</v>
      </c>
      <c r="AN607" s="16">
        <f t="shared" si="166"/>
        <v>3.0047000000000001</v>
      </c>
      <c r="AO607" s="16">
        <f t="shared" si="167"/>
        <v>3.0438000000000001</v>
      </c>
      <c r="AP607" s="16">
        <f t="shared" si="168"/>
        <v>3.0522</v>
      </c>
      <c r="AQ607" s="16">
        <f t="shared" si="169"/>
        <v>3.125</v>
      </c>
      <c r="AV607" s="17"/>
      <c r="AW607" s="77"/>
    </row>
    <row r="608" spans="3:49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170"/>
        <v>31⁄8–12</v>
      </c>
      <c r="U608" s="16" t="str">
        <f t="shared" si="170"/>
        <v>UN</v>
      </c>
      <c r="W608" s="16" t="str">
        <f t="shared" si="154"/>
        <v>31⁄8–12</v>
      </c>
      <c r="X608" s="16" t="str">
        <f>VLOOKUP(LEFT(Table6914[[#This Row],[Column1]],FIND("–",Table6914[[#This Row],[Column1]])-1),Lookups[],2,0)</f>
        <v>3 1/8</v>
      </c>
      <c r="Y608" s="16" t="str">
        <f>RIGHT(Table6914[[#This Row],[Column1]],LEN(Table6914[[#This Row],[Column1]])-FIND("–",Table6914[[#This Row],[Column1]]))</f>
        <v>12</v>
      </c>
      <c r="Z608" s="78">
        <f>VLOOKUP(LEFT(Table6914[[#This Row],[Column1]],FIND("–",Table6914[[#This Row],[Column1]])-1),Lookups[],4,0)</f>
        <v>3.125</v>
      </c>
      <c r="AA608" s="16" t="str">
        <f t="shared" si="155"/>
        <v>UN</v>
      </c>
      <c r="AB608" s="16" t="str">
        <f t="shared" si="156"/>
        <v>2A</v>
      </c>
      <c r="AC608" s="16" t="str">
        <f>CONCATENATE(Table6914[[#This Row],[Fraction]],"-",Table6914[[#This Row],[Pitch]]," ",Table6914[[#This Row],[Series]]," ",Table6914[[#This Row],[ClassA]])</f>
        <v>3 1/8-12 UN 2A</v>
      </c>
      <c r="AD608" s="16" t="str">
        <f>CONCATENATE(TEXT(Table6914[[#This Row],[Decimal]],".000"),"-",Table6914[[#This Row],[Pitch]]," ",Table6914[[#This Row],[Series]]," ",Table6914[[#This Row],[ClassA]])</f>
        <v>3.125-12 UN 2A</v>
      </c>
      <c r="AE608" s="16">
        <f t="shared" si="157"/>
        <v>1.9E-3</v>
      </c>
      <c r="AF608" s="16">
        <f t="shared" si="158"/>
        <v>3.1231</v>
      </c>
      <c r="AG608" s="16">
        <f t="shared" si="159"/>
        <v>3.1116999999999999</v>
      </c>
      <c r="AH608" s="16" t="str">
        <f t="shared" si="160"/>
        <v>—</v>
      </c>
      <c r="AI608" s="16">
        <f t="shared" si="161"/>
        <v>3.069</v>
      </c>
      <c r="AJ608" s="16">
        <f t="shared" si="162"/>
        <v>3.0627</v>
      </c>
      <c r="AK608" s="16">
        <f t="shared" si="163"/>
        <v>3.0238999999999998</v>
      </c>
      <c r="AL608" s="16" t="str">
        <f t="shared" si="164"/>
        <v>2B</v>
      </c>
      <c r="AM608" s="16">
        <f t="shared" si="165"/>
        <v>3.0350000000000001</v>
      </c>
      <c r="AN608" s="16">
        <f t="shared" si="166"/>
        <v>3.0529999999999999</v>
      </c>
      <c r="AO608" s="16">
        <f t="shared" si="167"/>
        <v>3.0709</v>
      </c>
      <c r="AP608" s="16">
        <f t="shared" si="168"/>
        <v>3.0790999999999999</v>
      </c>
      <c r="AQ608" s="16">
        <f t="shared" si="169"/>
        <v>3.125</v>
      </c>
      <c r="AV608" s="17"/>
      <c r="AW608" s="77"/>
    </row>
    <row r="609" spans="3:49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170"/>
        <v>0</v>
      </c>
      <c r="U609" s="16">
        <f t="shared" si="170"/>
        <v>0</v>
      </c>
      <c r="W609" s="16" t="str">
        <f t="shared" si="154"/>
        <v>31⁄8–12</v>
      </c>
      <c r="X609" s="16" t="str">
        <f>VLOOKUP(LEFT(Table6914[[#This Row],[Column1]],FIND("–",Table6914[[#This Row],[Column1]])-1),Lookups[],2,0)</f>
        <v>3 1/8</v>
      </c>
      <c r="Y609" s="16" t="str">
        <f>RIGHT(Table6914[[#This Row],[Column1]],LEN(Table6914[[#This Row],[Column1]])-FIND("–",Table6914[[#This Row],[Column1]]))</f>
        <v>12</v>
      </c>
      <c r="Z609" s="78">
        <f>VLOOKUP(LEFT(Table6914[[#This Row],[Column1]],FIND("–",Table6914[[#This Row],[Column1]])-1),Lookups[],4,0)</f>
        <v>3.125</v>
      </c>
      <c r="AA609" s="16" t="str">
        <f t="shared" si="155"/>
        <v>UN</v>
      </c>
      <c r="AB609" s="16" t="str">
        <f t="shared" si="156"/>
        <v>3A</v>
      </c>
      <c r="AC609" s="16" t="str">
        <f>CONCATENATE(Table6914[[#This Row],[Fraction]],"-",Table6914[[#This Row],[Pitch]]," ",Table6914[[#This Row],[Series]]," ",Table6914[[#This Row],[ClassA]])</f>
        <v>3 1/8-12 UN 3A</v>
      </c>
      <c r="AD609" s="16" t="str">
        <f>CONCATENATE(TEXT(Table6914[[#This Row],[Decimal]],".000"),"-",Table6914[[#This Row],[Pitch]]," ",Table6914[[#This Row],[Series]]," ",Table6914[[#This Row],[ClassA]])</f>
        <v>3.125-12 UN 3A</v>
      </c>
      <c r="AE609" s="16">
        <f t="shared" si="157"/>
        <v>0</v>
      </c>
      <c r="AF609" s="16">
        <f t="shared" si="158"/>
        <v>3.125</v>
      </c>
      <c r="AG609" s="16">
        <f t="shared" si="159"/>
        <v>3.1135999999999999</v>
      </c>
      <c r="AH609" s="16" t="str">
        <f t="shared" si="160"/>
        <v>—</v>
      </c>
      <c r="AI609" s="16">
        <f t="shared" si="161"/>
        <v>3.0709</v>
      </c>
      <c r="AJ609" s="16">
        <f t="shared" si="162"/>
        <v>3.0661999999999998</v>
      </c>
      <c r="AK609" s="16">
        <f t="shared" si="163"/>
        <v>3.0257999999999998</v>
      </c>
      <c r="AL609" s="16" t="str">
        <f t="shared" si="164"/>
        <v>3B</v>
      </c>
      <c r="AM609" s="16">
        <f t="shared" si="165"/>
        <v>3.0350000000000001</v>
      </c>
      <c r="AN609" s="16">
        <f t="shared" si="166"/>
        <v>3.0448</v>
      </c>
      <c r="AO609" s="16">
        <f t="shared" si="167"/>
        <v>3.0709</v>
      </c>
      <c r="AP609" s="16">
        <f t="shared" si="168"/>
        <v>3.0771000000000002</v>
      </c>
      <c r="AQ609" s="16">
        <f t="shared" si="169"/>
        <v>3.125</v>
      </c>
      <c r="AV609" s="17"/>
      <c r="AW609" s="77"/>
    </row>
    <row r="610" spans="3:49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170"/>
        <v>31⁄8–16</v>
      </c>
      <c r="U610" s="16" t="str">
        <f t="shared" si="170"/>
        <v>UN</v>
      </c>
      <c r="W610" s="16" t="str">
        <f t="shared" si="154"/>
        <v>31⁄8–16</v>
      </c>
      <c r="X610" s="16" t="str">
        <f>VLOOKUP(LEFT(Table6914[[#This Row],[Column1]],FIND("–",Table6914[[#This Row],[Column1]])-1),Lookups[],2,0)</f>
        <v>3 1/8</v>
      </c>
      <c r="Y610" s="16" t="str">
        <f>RIGHT(Table6914[[#This Row],[Column1]],LEN(Table6914[[#This Row],[Column1]])-FIND("–",Table6914[[#This Row],[Column1]]))</f>
        <v>16</v>
      </c>
      <c r="Z610" s="78">
        <f>VLOOKUP(LEFT(Table6914[[#This Row],[Column1]],FIND("–",Table6914[[#This Row],[Column1]])-1),Lookups[],4,0)</f>
        <v>3.125</v>
      </c>
      <c r="AA610" s="16" t="str">
        <f t="shared" si="155"/>
        <v>UN</v>
      </c>
      <c r="AB610" s="16" t="str">
        <f t="shared" si="156"/>
        <v>2A</v>
      </c>
      <c r="AC610" s="16" t="str">
        <f>CONCATENATE(Table6914[[#This Row],[Fraction]],"-",Table6914[[#This Row],[Pitch]]," ",Table6914[[#This Row],[Series]]," ",Table6914[[#This Row],[ClassA]])</f>
        <v>3 1/8-16 UN 2A</v>
      </c>
      <c r="AD610" s="16" t="str">
        <f>CONCATENATE(TEXT(Table6914[[#This Row],[Decimal]],".000"),"-",Table6914[[#This Row],[Pitch]]," ",Table6914[[#This Row],[Series]]," ",Table6914[[#This Row],[ClassA]])</f>
        <v>3.125-16 UN 2A</v>
      </c>
      <c r="AE610" s="16">
        <f t="shared" si="157"/>
        <v>1.6999999999999999E-3</v>
      </c>
      <c r="AF610" s="16">
        <f t="shared" si="158"/>
        <v>3.1233</v>
      </c>
      <c r="AG610" s="16">
        <f t="shared" si="159"/>
        <v>3.1139000000000001</v>
      </c>
      <c r="AH610" s="16" t="str">
        <f t="shared" si="160"/>
        <v>—</v>
      </c>
      <c r="AI610" s="16">
        <f t="shared" si="161"/>
        <v>3.0827</v>
      </c>
      <c r="AJ610" s="16">
        <f t="shared" si="162"/>
        <v>3.0771000000000002</v>
      </c>
      <c r="AK610" s="16">
        <f t="shared" si="163"/>
        <v>3.0488</v>
      </c>
      <c r="AL610" s="16" t="str">
        <f t="shared" si="164"/>
        <v>2B</v>
      </c>
      <c r="AM610" s="16">
        <f t="shared" si="165"/>
        <v>3.0569999999999999</v>
      </c>
      <c r="AN610" s="16">
        <f t="shared" si="166"/>
        <v>3.0710000000000002</v>
      </c>
      <c r="AO610" s="16">
        <f t="shared" si="167"/>
        <v>3.0844</v>
      </c>
      <c r="AP610" s="16">
        <f t="shared" si="168"/>
        <v>3.0916999999999999</v>
      </c>
      <c r="AQ610" s="16">
        <f t="shared" si="169"/>
        <v>3.125</v>
      </c>
      <c r="AV610" s="17"/>
      <c r="AW610" s="77"/>
    </row>
    <row r="611" spans="3:49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170"/>
        <v>0</v>
      </c>
      <c r="U611" s="16">
        <f t="shared" si="170"/>
        <v>0</v>
      </c>
      <c r="W611" s="16" t="str">
        <f t="shared" si="154"/>
        <v>31⁄8–16</v>
      </c>
      <c r="X611" s="16" t="str">
        <f>VLOOKUP(LEFT(Table6914[[#This Row],[Column1]],FIND("–",Table6914[[#This Row],[Column1]])-1),Lookups[],2,0)</f>
        <v>3 1/8</v>
      </c>
      <c r="Y611" s="16" t="str">
        <f>RIGHT(Table6914[[#This Row],[Column1]],LEN(Table6914[[#This Row],[Column1]])-FIND("–",Table6914[[#This Row],[Column1]]))</f>
        <v>16</v>
      </c>
      <c r="Z611" s="78">
        <f>VLOOKUP(LEFT(Table6914[[#This Row],[Column1]],FIND("–",Table6914[[#This Row],[Column1]])-1),Lookups[],4,0)</f>
        <v>3.125</v>
      </c>
      <c r="AA611" s="16" t="str">
        <f t="shared" si="155"/>
        <v>UN</v>
      </c>
      <c r="AB611" s="16" t="str">
        <f t="shared" si="156"/>
        <v>3A</v>
      </c>
      <c r="AC611" s="16" t="str">
        <f>CONCATENATE(Table6914[[#This Row],[Fraction]],"-",Table6914[[#This Row],[Pitch]]," ",Table6914[[#This Row],[Series]]," ",Table6914[[#This Row],[ClassA]])</f>
        <v>3 1/8-16 UN 3A</v>
      </c>
      <c r="AD611" s="16" t="str">
        <f>CONCATENATE(TEXT(Table6914[[#This Row],[Decimal]],".000"),"-",Table6914[[#This Row],[Pitch]]," ",Table6914[[#This Row],[Series]]," ",Table6914[[#This Row],[ClassA]])</f>
        <v>3.125-16 UN 3A</v>
      </c>
      <c r="AE611" s="16">
        <f t="shared" si="157"/>
        <v>0</v>
      </c>
      <c r="AF611" s="16">
        <f t="shared" si="158"/>
        <v>3.125</v>
      </c>
      <c r="AG611" s="16">
        <f t="shared" si="159"/>
        <v>3.1156000000000001</v>
      </c>
      <c r="AH611" s="16" t="str">
        <f t="shared" si="160"/>
        <v>—</v>
      </c>
      <c r="AI611" s="16">
        <f t="shared" si="161"/>
        <v>3.0844</v>
      </c>
      <c r="AJ611" s="16">
        <f t="shared" si="162"/>
        <v>3.0802</v>
      </c>
      <c r="AK611" s="16">
        <f t="shared" si="163"/>
        <v>3.0505</v>
      </c>
      <c r="AL611" s="16" t="str">
        <f t="shared" si="164"/>
        <v>3B</v>
      </c>
      <c r="AM611" s="16">
        <f t="shared" si="165"/>
        <v>3.0569999999999999</v>
      </c>
      <c r="AN611" s="16">
        <f t="shared" si="166"/>
        <v>3.0657999999999999</v>
      </c>
      <c r="AO611" s="16">
        <f t="shared" si="167"/>
        <v>3.0844</v>
      </c>
      <c r="AP611" s="16">
        <f t="shared" si="168"/>
        <v>3.0899000000000001</v>
      </c>
      <c r="AQ611" s="16">
        <f t="shared" si="169"/>
        <v>3.125</v>
      </c>
      <c r="AV611" s="17"/>
      <c r="AW611" s="77"/>
    </row>
    <row r="612" spans="3:49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170"/>
        <v>31⁄4–4</v>
      </c>
      <c r="U612" s="16" t="str">
        <f t="shared" si="170"/>
        <v>UNC</v>
      </c>
      <c r="W612" s="16" t="str">
        <f t="shared" si="154"/>
        <v>31⁄4–4</v>
      </c>
      <c r="X612" s="16" t="str">
        <f>VLOOKUP(LEFT(Table6914[[#This Row],[Column1]],FIND("–",Table6914[[#This Row],[Column1]])-1),Lookups[],2,0)</f>
        <v>3 1/4</v>
      </c>
      <c r="Y612" s="16" t="str">
        <f>RIGHT(Table6914[[#This Row],[Column1]],LEN(Table6914[[#This Row],[Column1]])-FIND("–",Table6914[[#This Row],[Column1]]))</f>
        <v>4</v>
      </c>
      <c r="Z612" s="78">
        <f>VLOOKUP(LEFT(Table6914[[#This Row],[Column1]],FIND("–",Table6914[[#This Row],[Column1]])-1),Lookups[],4,0)</f>
        <v>3.25</v>
      </c>
      <c r="AA612" s="16" t="str">
        <f t="shared" si="155"/>
        <v>UNC</v>
      </c>
      <c r="AB612" s="16" t="str">
        <f t="shared" si="156"/>
        <v>1A</v>
      </c>
      <c r="AC612" s="16" t="str">
        <f>CONCATENATE(Table6914[[#This Row],[Fraction]],"-",Table6914[[#This Row],[Pitch]]," ",Table6914[[#This Row],[Series]]," ",Table6914[[#This Row],[ClassA]])</f>
        <v>3 1/4-4 UNC 1A</v>
      </c>
      <c r="AD612" s="16" t="str">
        <f>CONCATENATE(TEXT(Table6914[[#This Row],[Decimal]],".000"),"-",Table6914[[#This Row],[Pitch]]," ",Table6914[[#This Row],[Series]]," ",Table6914[[#This Row],[ClassA]])</f>
        <v>3.250-4 UNC 1A</v>
      </c>
      <c r="AE612" s="16">
        <f t="shared" si="157"/>
        <v>3.3E-3</v>
      </c>
      <c r="AF612" s="16">
        <f t="shared" si="158"/>
        <v>3.2467000000000001</v>
      </c>
      <c r="AG612" s="16">
        <f t="shared" si="159"/>
        <v>3.2109999999999999</v>
      </c>
      <c r="AH612" s="16" t="str">
        <f t="shared" si="160"/>
        <v>—</v>
      </c>
      <c r="AI612" s="16">
        <f t="shared" si="161"/>
        <v>3.0842999999999998</v>
      </c>
      <c r="AJ612" s="16">
        <f t="shared" si="162"/>
        <v>3.0680000000000001</v>
      </c>
      <c r="AK612" s="16">
        <f t="shared" si="163"/>
        <v>2.9489999999999998</v>
      </c>
      <c r="AL612" s="16" t="str">
        <f t="shared" si="164"/>
        <v>1B</v>
      </c>
      <c r="AM612" s="16">
        <f t="shared" si="165"/>
        <v>2.9790000000000001</v>
      </c>
      <c r="AN612" s="16">
        <f t="shared" si="166"/>
        <v>3.0169999999999999</v>
      </c>
      <c r="AO612" s="16">
        <f t="shared" si="167"/>
        <v>3.0876000000000001</v>
      </c>
      <c r="AP612" s="16">
        <f t="shared" si="168"/>
        <v>3.1088</v>
      </c>
      <c r="AQ612" s="16">
        <f t="shared" si="169"/>
        <v>3.25</v>
      </c>
      <c r="AV612" s="17"/>
      <c r="AW612" s="77"/>
    </row>
    <row r="613" spans="3:49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170"/>
        <v>0</v>
      </c>
      <c r="U613" s="16">
        <f t="shared" si="170"/>
        <v>0</v>
      </c>
      <c r="W613" s="16" t="str">
        <f t="shared" si="154"/>
        <v>31⁄4–4</v>
      </c>
      <c r="X613" s="16" t="str">
        <f>VLOOKUP(LEFT(Table6914[[#This Row],[Column1]],FIND("–",Table6914[[#This Row],[Column1]])-1),Lookups[],2,0)</f>
        <v>3 1/4</v>
      </c>
      <c r="Y613" s="16" t="str">
        <f>RIGHT(Table6914[[#This Row],[Column1]],LEN(Table6914[[#This Row],[Column1]])-FIND("–",Table6914[[#This Row],[Column1]]))</f>
        <v>4</v>
      </c>
      <c r="Z613" s="78">
        <f>VLOOKUP(LEFT(Table6914[[#This Row],[Column1]],FIND("–",Table6914[[#This Row],[Column1]])-1),Lookups[],4,0)</f>
        <v>3.25</v>
      </c>
      <c r="AA613" s="16" t="str">
        <f t="shared" si="155"/>
        <v>UNC</v>
      </c>
      <c r="AB613" s="16" t="str">
        <f t="shared" si="156"/>
        <v>2A</v>
      </c>
      <c r="AC613" s="16" t="str">
        <f>CONCATENATE(Table6914[[#This Row],[Fraction]],"-",Table6914[[#This Row],[Pitch]]," ",Table6914[[#This Row],[Series]]," ",Table6914[[#This Row],[ClassA]])</f>
        <v>3 1/4-4 UNC 2A</v>
      </c>
      <c r="AD613" s="16" t="str">
        <f>CONCATENATE(TEXT(Table6914[[#This Row],[Decimal]],".000"),"-",Table6914[[#This Row],[Pitch]]," ",Table6914[[#This Row],[Series]]," ",Table6914[[#This Row],[ClassA]])</f>
        <v>3.250-4 UNC 2A</v>
      </c>
      <c r="AE613" s="16">
        <f t="shared" si="157"/>
        <v>3.3E-3</v>
      </c>
      <c r="AF613" s="16">
        <f t="shared" si="158"/>
        <v>3.2467000000000001</v>
      </c>
      <c r="AG613" s="16">
        <f t="shared" si="159"/>
        <v>3.2229000000000001</v>
      </c>
      <c r="AH613" s="16">
        <f t="shared" si="160"/>
        <v>3.2109999999999999</v>
      </c>
      <c r="AI613" s="16">
        <f t="shared" si="161"/>
        <v>3.0842999999999998</v>
      </c>
      <c r="AJ613" s="16">
        <f t="shared" si="162"/>
        <v>3.0733999999999999</v>
      </c>
      <c r="AK613" s="16">
        <f t="shared" si="163"/>
        <v>2.9489999999999998</v>
      </c>
      <c r="AL613" s="16" t="str">
        <f t="shared" si="164"/>
        <v>2B</v>
      </c>
      <c r="AM613" s="16">
        <f t="shared" si="165"/>
        <v>2.9790000000000001</v>
      </c>
      <c r="AN613" s="16">
        <f t="shared" si="166"/>
        <v>3.0169999999999999</v>
      </c>
      <c r="AO613" s="16">
        <f t="shared" si="167"/>
        <v>3.0876000000000001</v>
      </c>
      <c r="AP613" s="16">
        <f t="shared" si="168"/>
        <v>3.1017000000000001</v>
      </c>
      <c r="AQ613" s="16">
        <f t="shared" si="169"/>
        <v>3.25</v>
      </c>
      <c r="AV613" s="17"/>
      <c r="AW613" s="77"/>
    </row>
    <row r="614" spans="3:49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170"/>
        <v>0</v>
      </c>
      <c r="U614" s="16">
        <f t="shared" si="170"/>
        <v>0</v>
      </c>
      <c r="W614" s="16" t="str">
        <f t="shared" si="154"/>
        <v>31⁄4–4</v>
      </c>
      <c r="X614" s="16" t="str">
        <f>VLOOKUP(LEFT(Table6914[[#This Row],[Column1]],FIND("–",Table6914[[#This Row],[Column1]])-1),Lookups[],2,0)</f>
        <v>3 1/4</v>
      </c>
      <c r="Y614" s="16" t="str">
        <f>RIGHT(Table6914[[#This Row],[Column1]],LEN(Table6914[[#This Row],[Column1]])-FIND("–",Table6914[[#This Row],[Column1]]))</f>
        <v>4</v>
      </c>
      <c r="Z614" s="78">
        <f>VLOOKUP(LEFT(Table6914[[#This Row],[Column1]],FIND("–",Table6914[[#This Row],[Column1]])-1),Lookups[],4,0)</f>
        <v>3.25</v>
      </c>
      <c r="AA614" s="16" t="str">
        <f t="shared" si="155"/>
        <v>UNC</v>
      </c>
      <c r="AB614" s="16" t="str">
        <f t="shared" si="156"/>
        <v>3A</v>
      </c>
      <c r="AC614" s="16" t="str">
        <f>CONCATENATE(Table6914[[#This Row],[Fraction]],"-",Table6914[[#This Row],[Pitch]]," ",Table6914[[#This Row],[Series]]," ",Table6914[[#This Row],[ClassA]])</f>
        <v>3 1/4-4 UNC 3A</v>
      </c>
      <c r="AD614" s="16" t="str">
        <f>CONCATENATE(TEXT(Table6914[[#This Row],[Decimal]],".000"),"-",Table6914[[#This Row],[Pitch]]," ",Table6914[[#This Row],[Series]]," ",Table6914[[#This Row],[ClassA]])</f>
        <v>3.250-4 UNC 3A</v>
      </c>
      <c r="AE614" s="16">
        <f t="shared" si="157"/>
        <v>0</v>
      </c>
      <c r="AF614" s="16">
        <f t="shared" si="158"/>
        <v>3.25</v>
      </c>
      <c r="AG614" s="16">
        <f t="shared" si="159"/>
        <v>3.2262</v>
      </c>
      <c r="AH614" s="16" t="str">
        <f t="shared" si="160"/>
        <v>—</v>
      </c>
      <c r="AI614" s="16">
        <f t="shared" si="161"/>
        <v>3.0876000000000001</v>
      </c>
      <c r="AJ614" s="16">
        <f t="shared" si="162"/>
        <v>3.0794000000000001</v>
      </c>
      <c r="AK614" s="16">
        <f t="shared" si="163"/>
        <v>2.9523000000000001</v>
      </c>
      <c r="AL614" s="16" t="str">
        <f t="shared" si="164"/>
        <v>3B</v>
      </c>
      <c r="AM614" s="16">
        <f t="shared" si="165"/>
        <v>2.9790000000000001</v>
      </c>
      <c r="AN614" s="16">
        <f t="shared" si="166"/>
        <v>3.0093999999999999</v>
      </c>
      <c r="AO614" s="16">
        <f t="shared" si="167"/>
        <v>3.0876000000000001</v>
      </c>
      <c r="AP614" s="16">
        <f t="shared" si="168"/>
        <v>3.0981999999999998</v>
      </c>
      <c r="AQ614" s="16">
        <f t="shared" si="169"/>
        <v>3.25</v>
      </c>
      <c r="AV614" s="17"/>
      <c r="AW614" s="77"/>
    </row>
    <row r="615" spans="3:49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170"/>
        <v>31⁄4–6</v>
      </c>
      <c r="U615" s="16" t="str">
        <f t="shared" si="170"/>
        <v>UN</v>
      </c>
      <c r="W615" s="16" t="str">
        <f t="shared" si="154"/>
        <v>31⁄4–6</v>
      </c>
      <c r="X615" s="16" t="str">
        <f>VLOOKUP(LEFT(Table6914[[#This Row],[Column1]],FIND("–",Table6914[[#This Row],[Column1]])-1),Lookups[],2,0)</f>
        <v>3 1/4</v>
      </c>
      <c r="Y615" s="16" t="str">
        <f>RIGHT(Table6914[[#This Row],[Column1]],LEN(Table6914[[#This Row],[Column1]])-FIND("–",Table6914[[#This Row],[Column1]]))</f>
        <v>6</v>
      </c>
      <c r="Z615" s="78">
        <f>VLOOKUP(LEFT(Table6914[[#This Row],[Column1]],FIND("–",Table6914[[#This Row],[Column1]])-1),Lookups[],4,0)</f>
        <v>3.25</v>
      </c>
      <c r="AA615" s="16" t="str">
        <f t="shared" si="155"/>
        <v>UN</v>
      </c>
      <c r="AB615" s="16" t="str">
        <f t="shared" si="156"/>
        <v>2A</v>
      </c>
      <c r="AC615" s="16" t="str">
        <f>CONCATENATE(Table6914[[#This Row],[Fraction]],"-",Table6914[[#This Row],[Pitch]]," ",Table6914[[#This Row],[Series]]," ",Table6914[[#This Row],[ClassA]])</f>
        <v>3 1/4-6 UN 2A</v>
      </c>
      <c r="AD615" s="16" t="str">
        <f>CONCATENATE(TEXT(Table6914[[#This Row],[Decimal]],".000"),"-",Table6914[[#This Row],[Pitch]]," ",Table6914[[#This Row],[Series]]," ",Table6914[[#This Row],[ClassA]])</f>
        <v>3.250-6 UN 2A</v>
      </c>
      <c r="AE615" s="16">
        <f t="shared" si="157"/>
        <v>2.8E-3</v>
      </c>
      <c r="AF615" s="16">
        <f t="shared" si="158"/>
        <v>3.2471999999999999</v>
      </c>
      <c r="AG615" s="16">
        <f t="shared" si="159"/>
        <v>3.2290000000000001</v>
      </c>
      <c r="AH615" s="16" t="str">
        <f t="shared" si="160"/>
        <v>—</v>
      </c>
      <c r="AI615" s="16">
        <f t="shared" si="161"/>
        <v>3.1389</v>
      </c>
      <c r="AJ615" s="16">
        <f t="shared" si="162"/>
        <v>3.1294</v>
      </c>
      <c r="AK615" s="16">
        <f t="shared" si="163"/>
        <v>3.0488</v>
      </c>
      <c r="AL615" s="16" t="str">
        <f t="shared" si="164"/>
        <v>2B</v>
      </c>
      <c r="AM615" s="16">
        <f t="shared" si="165"/>
        <v>3.07</v>
      </c>
      <c r="AN615" s="16">
        <f t="shared" si="166"/>
        <v>3.1</v>
      </c>
      <c r="AO615" s="16">
        <f t="shared" si="167"/>
        <v>3.1417000000000002</v>
      </c>
      <c r="AP615" s="16">
        <f t="shared" si="168"/>
        <v>3.1539999999999999</v>
      </c>
      <c r="AQ615" s="16">
        <f t="shared" si="169"/>
        <v>3.25</v>
      </c>
      <c r="AV615" s="17"/>
      <c r="AW615" s="77"/>
    </row>
    <row r="616" spans="3:49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170"/>
        <v>0</v>
      </c>
      <c r="U616" s="16">
        <f t="shared" si="170"/>
        <v>0</v>
      </c>
      <c r="W616" s="16" t="str">
        <f t="shared" si="154"/>
        <v>31⁄4–6</v>
      </c>
      <c r="X616" s="16" t="str">
        <f>VLOOKUP(LEFT(Table6914[[#This Row],[Column1]],FIND("–",Table6914[[#This Row],[Column1]])-1),Lookups[],2,0)</f>
        <v>3 1/4</v>
      </c>
      <c r="Y616" s="16" t="str">
        <f>RIGHT(Table6914[[#This Row],[Column1]],LEN(Table6914[[#This Row],[Column1]])-FIND("–",Table6914[[#This Row],[Column1]]))</f>
        <v>6</v>
      </c>
      <c r="Z616" s="78">
        <f>VLOOKUP(LEFT(Table6914[[#This Row],[Column1]],FIND("–",Table6914[[#This Row],[Column1]])-1),Lookups[],4,0)</f>
        <v>3.25</v>
      </c>
      <c r="AA616" s="16" t="str">
        <f t="shared" si="155"/>
        <v>UN</v>
      </c>
      <c r="AB616" s="16" t="str">
        <f t="shared" si="156"/>
        <v>3A</v>
      </c>
      <c r="AC616" s="16" t="str">
        <f>CONCATENATE(Table6914[[#This Row],[Fraction]],"-",Table6914[[#This Row],[Pitch]]," ",Table6914[[#This Row],[Series]]," ",Table6914[[#This Row],[ClassA]])</f>
        <v>3 1/4-6 UN 3A</v>
      </c>
      <c r="AD616" s="16" t="str">
        <f>CONCATENATE(TEXT(Table6914[[#This Row],[Decimal]],".000"),"-",Table6914[[#This Row],[Pitch]]," ",Table6914[[#This Row],[Series]]," ",Table6914[[#This Row],[ClassA]])</f>
        <v>3.250-6 UN 3A</v>
      </c>
      <c r="AE616" s="16">
        <f t="shared" si="157"/>
        <v>0</v>
      </c>
      <c r="AF616" s="16">
        <f t="shared" si="158"/>
        <v>3.25</v>
      </c>
      <c r="AG616" s="16">
        <f t="shared" si="159"/>
        <v>3.2317999999999998</v>
      </c>
      <c r="AH616" s="16" t="str">
        <f t="shared" si="160"/>
        <v>—</v>
      </c>
      <c r="AI616" s="16">
        <f t="shared" si="161"/>
        <v>3.1417000000000002</v>
      </c>
      <c r="AJ616" s="16">
        <f t="shared" si="162"/>
        <v>3.1345999999999998</v>
      </c>
      <c r="AK616" s="16">
        <f t="shared" si="163"/>
        <v>3.0516000000000001</v>
      </c>
      <c r="AL616" s="16" t="str">
        <f t="shared" si="164"/>
        <v>3B</v>
      </c>
      <c r="AM616" s="16">
        <f t="shared" si="165"/>
        <v>3.07</v>
      </c>
      <c r="AN616" s="16">
        <f t="shared" si="166"/>
        <v>3.0895999999999999</v>
      </c>
      <c r="AO616" s="16">
        <f t="shared" si="167"/>
        <v>3.1417000000000002</v>
      </c>
      <c r="AP616" s="16">
        <f t="shared" si="168"/>
        <v>3.1509</v>
      </c>
      <c r="AQ616" s="16">
        <f t="shared" si="169"/>
        <v>3.25</v>
      </c>
      <c r="AV616" s="17"/>
      <c r="AW616" s="77"/>
    </row>
    <row r="617" spans="3:49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170"/>
        <v>31⁄4–8</v>
      </c>
      <c r="U617" s="16" t="str">
        <f t="shared" si="170"/>
        <v>UN</v>
      </c>
      <c r="W617" s="16" t="str">
        <f t="shared" si="154"/>
        <v>31⁄4–8</v>
      </c>
      <c r="X617" s="16" t="str">
        <f>VLOOKUP(LEFT(Table6914[[#This Row],[Column1]],FIND("–",Table6914[[#This Row],[Column1]])-1),Lookups[],2,0)</f>
        <v>3 1/4</v>
      </c>
      <c r="Y617" s="16" t="str">
        <f>RIGHT(Table6914[[#This Row],[Column1]],LEN(Table6914[[#This Row],[Column1]])-FIND("–",Table6914[[#This Row],[Column1]]))</f>
        <v>8</v>
      </c>
      <c r="Z617" s="78">
        <f>VLOOKUP(LEFT(Table6914[[#This Row],[Column1]],FIND("–",Table6914[[#This Row],[Column1]])-1),Lookups[],4,0)</f>
        <v>3.25</v>
      </c>
      <c r="AA617" s="16" t="str">
        <f t="shared" si="155"/>
        <v>UN</v>
      </c>
      <c r="AB617" s="16" t="str">
        <f t="shared" si="156"/>
        <v>2A</v>
      </c>
      <c r="AC617" s="16" t="str">
        <f>CONCATENATE(Table6914[[#This Row],[Fraction]],"-",Table6914[[#This Row],[Pitch]]," ",Table6914[[#This Row],[Series]]," ",Table6914[[#This Row],[ClassA]])</f>
        <v>3 1/4-8 UN 2A</v>
      </c>
      <c r="AD617" s="16" t="str">
        <f>CONCATENATE(TEXT(Table6914[[#This Row],[Decimal]],".000"),"-",Table6914[[#This Row],[Pitch]]," ",Table6914[[#This Row],[Series]]," ",Table6914[[#This Row],[ClassA]])</f>
        <v>3.250-8 UN 2A</v>
      </c>
      <c r="AE617" s="16">
        <f t="shared" si="157"/>
        <v>2.5999999999999999E-3</v>
      </c>
      <c r="AF617" s="16">
        <f t="shared" si="158"/>
        <v>3.2473999999999998</v>
      </c>
      <c r="AG617" s="16">
        <f t="shared" si="159"/>
        <v>3.2324000000000002</v>
      </c>
      <c r="AH617" s="16">
        <f t="shared" si="160"/>
        <v>3.2248999999999999</v>
      </c>
      <c r="AI617" s="16">
        <f t="shared" si="161"/>
        <v>3.1661999999999999</v>
      </c>
      <c r="AJ617" s="16">
        <f t="shared" si="162"/>
        <v>3.1575000000000002</v>
      </c>
      <c r="AK617" s="16">
        <f t="shared" si="163"/>
        <v>3.0985999999999998</v>
      </c>
      <c r="AL617" s="16" t="str">
        <f t="shared" si="164"/>
        <v>2B</v>
      </c>
      <c r="AM617" s="16">
        <f t="shared" si="165"/>
        <v>3.1150000000000002</v>
      </c>
      <c r="AN617" s="16">
        <f t="shared" si="166"/>
        <v>3.14</v>
      </c>
      <c r="AO617" s="16">
        <f t="shared" si="167"/>
        <v>3.1688000000000001</v>
      </c>
      <c r="AP617" s="16">
        <f t="shared" si="168"/>
        <v>3.1800999999999999</v>
      </c>
      <c r="AQ617" s="16">
        <f t="shared" si="169"/>
        <v>3.25</v>
      </c>
      <c r="AV617" s="17"/>
      <c r="AW617" s="77"/>
    </row>
    <row r="618" spans="3:49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170"/>
        <v>0</v>
      </c>
      <c r="U618" s="16">
        <f t="shared" si="170"/>
        <v>0</v>
      </c>
      <c r="W618" s="16" t="str">
        <f t="shared" si="154"/>
        <v>31⁄4–8</v>
      </c>
      <c r="X618" s="16" t="str">
        <f>VLOOKUP(LEFT(Table6914[[#This Row],[Column1]],FIND("–",Table6914[[#This Row],[Column1]])-1),Lookups[],2,0)</f>
        <v>3 1/4</v>
      </c>
      <c r="Y618" s="16" t="str">
        <f>RIGHT(Table6914[[#This Row],[Column1]],LEN(Table6914[[#This Row],[Column1]])-FIND("–",Table6914[[#This Row],[Column1]]))</f>
        <v>8</v>
      </c>
      <c r="Z618" s="78">
        <f>VLOOKUP(LEFT(Table6914[[#This Row],[Column1]],FIND("–",Table6914[[#This Row],[Column1]])-1),Lookups[],4,0)</f>
        <v>3.25</v>
      </c>
      <c r="AA618" s="16" t="str">
        <f t="shared" si="155"/>
        <v>UN</v>
      </c>
      <c r="AB618" s="16" t="str">
        <f t="shared" si="156"/>
        <v>3A</v>
      </c>
      <c r="AC618" s="16" t="str">
        <f>CONCATENATE(Table6914[[#This Row],[Fraction]],"-",Table6914[[#This Row],[Pitch]]," ",Table6914[[#This Row],[Series]]," ",Table6914[[#This Row],[ClassA]])</f>
        <v>3 1/4-8 UN 3A</v>
      </c>
      <c r="AD618" s="16" t="str">
        <f>CONCATENATE(TEXT(Table6914[[#This Row],[Decimal]],".000"),"-",Table6914[[#This Row],[Pitch]]," ",Table6914[[#This Row],[Series]]," ",Table6914[[#This Row],[ClassA]])</f>
        <v>3.250-8 UN 3A</v>
      </c>
      <c r="AE618" s="16">
        <f t="shared" si="157"/>
        <v>0</v>
      </c>
      <c r="AF618" s="16">
        <f t="shared" si="158"/>
        <v>3.25</v>
      </c>
      <c r="AG618" s="16">
        <f t="shared" si="159"/>
        <v>3.2349999999999999</v>
      </c>
      <c r="AH618" s="16" t="str">
        <f t="shared" si="160"/>
        <v>—</v>
      </c>
      <c r="AI618" s="16">
        <f t="shared" si="161"/>
        <v>3.1688000000000001</v>
      </c>
      <c r="AJ618" s="16">
        <f t="shared" si="162"/>
        <v>3.1623000000000001</v>
      </c>
      <c r="AK618" s="16">
        <f t="shared" si="163"/>
        <v>3.1012</v>
      </c>
      <c r="AL618" s="16" t="str">
        <f t="shared" si="164"/>
        <v>3B</v>
      </c>
      <c r="AM618" s="16">
        <f t="shared" si="165"/>
        <v>3.1150000000000002</v>
      </c>
      <c r="AN618" s="16">
        <f t="shared" si="166"/>
        <v>3.1297000000000001</v>
      </c>
      <c r="AO618" s="16">
        <f t="shared" si="167"/>
        <v>3.1688000000000001</v>
      </c>
      <c r="AP618" s="16">
        <f t="shared" si="168"/>
        <v>3.1772999999999998</v>
      </c>
      <c r="AQ618" s="16">
        <f t="shared" si="169"/>
        <v>3.25</v>
      </c>
      <c r="AV618" s="17"/>
      <c r="AW618" s="77"/>
    </row>
    <row r="619" spans="3:49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170"/>
        <v>31⁄4–10</v>
      </c>
      <c r="U619" s="16" t="str">
        <f t="shared" si="170"/>
        <v>UNS</v>
      </c>
      <c r="W619" s="16" t="str">
        <f t="shared" si="154"/>
        <v>31⁄4–10</v>
      </c>
      <c r="X619" s="16" t="str">
        <f>VLOOKUP(LEFT(Table6914[[#This Row],[Column1]],FIND("–",Table6914[[#This Row],[Column1]])-1),Lookups[],2,0)</f>
        <v>3 1/4</v>
      </c>
      <c r="Y619" s="16" t="str">
        <f>RIGHT(Table6914[[#This Row],[Column1]],LEN(Table6914[[#This Row],[Column1]])-FIND("–",Table6914[[#This Row],[Column1]]))</f>
        <v>10</v>
      </c>
      <c r="Z619" s="78">
        <f>VLOOKUP(LEFT(Table6914[[#This Row],[Column1]],FIND("–",Table6914[[#This Row],[Column1]])-1),Lookups[],4,0)</f>
        <v>3.25</v>
      </c>
      <c r="AA619" s="16" t="str">
        <f t="shared" si="155"/>
        <v>UNS</v>
      </c>
      <c r="AB619" s="16" t="str">
        <f t="shared" si="156"/>
        <v>2A</v>
      </c>
      <c r="AC619" s="16" t="str">
        <f>CONCATENATE(Table6914[[#This Row],[Fraction]],"-",Table6914[[#This Row],[Pitch]]," ",Table6914[[#This Row],[Series]]," ",Table6914[[#This Row],[ClassA]])</f>
        <v>3 1/4-10 UNS 2A</v>
      </c>
      <c r="AD619" s="16" t="str">
        <f>CONCATENATE(TEXT(Table6914[[#This Row],[Decimal]],".000"),"-",Table6914[[#This Row],[Pitch]]," ",Table6914[[#This Row],[Series]]," ",Table6914[[#This Row],[ClassA]])</f>
        <v>3.250-10 UNS 2A</v>
      </c>
      <c r="AE619" s="16">
        <f t="shared" si="157"/>
        <v>2E-3</v>
      </c>
      <c r="AF619" s="16">
        <f t="shared" si="158"/>
        <v>3.2480000000000002</v>
      </c>
      <c r="AG619" s="16">
        <f t="shared" si="159"/>
        <v>3.2351000000000001</v>
      </c>
      <c r="AH619" s="16" t="str">
        <f t="shared" si="160"/>
        <v>—</v>
      </c>
      <c r="AI619" s="16">
        <f t="shared" si="161"/>
        <v>3.1829999999999998</v>
      </c>
      <c r="AJ619" s="16">
        <f t="shared" si="162"/>
        <v>3.1762000000000001</v>
      </c>
      <c r="AK619" s="16">
        <f t="shared" si="163"/>
        <v>3.129</v>
      </c>
      <c r="AL619" s="16" t="str">
        <f t="shared" si="164"/>
        <v>2B</v>
      </c>
      <c r="AM619" s="16">
        <f t="shared" si="165"/>
        <v>3.1419999999999999</v>
      </c>
      <c r="AN619" s="16">
        <f t="shared" si="166"/>
        <v>3.1629999999999998</v>
      </c>
      <c r="AO619" s="16">
        <f t="shared" si="167"/>
        <v>3.1850000000000001</v>
      </c>
      <c r="AP619" s="16">
        <f t="shared" si="168"/>
        <v>3.1939000000000002</v>
      </c>
      <c r="AQ619" s="16">
        <f t="shared" si="169"/>
        <v>3.25</v>
      </c>
      <c r="AV619" s="17"/>
      <c r="AW619" s="77"/>
    </row>
    <row r="620" spans="3:49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170"/>
        <v>31⁄4–12</v>
      </c>
      <c r="U620" s="16" t="str">
        <f t="shared" si="170"/>
        <v>UN</v>
      </c>
      <c r="W620" s="16" t="str">
        <f t="shared" si="154"/>
        <v>31⁄4–12</v>
      </c>
      <c r="X620" s="16" t="str">
        <f>VLOOKUP(LEFT(Table6914[[#This Row],[Column1]],FIND("–",Table6914[[#This Row],[Column1]])-1),Lookups[],2,0)</f>
        <v>3 1/4</v>
      </c>
      <c r="Y620" s="16" t="str">
        <f>RIGHT(Table6914[[#This Row],[Column1]],LEN(Table6914[[#This Row],[Column1]])-FIND("–",Table6914[[#This Row],[Column1]]))</f>
        <v>12</v>
      </c>
      <c r="Z620" s="78">
        <f>VLOOKUP(LEFT(Table6914[[#This Row],[Column1]],FIND("–",Table6914[[#This Row],[Column1]])-1),Lookups[],4,0)</f>
        <v>3.25</v>
      </c>
      <c r="AA620" s="16" t="str">
        <f t="shared" si="155"/>
        <v>UN</v>
      </c>
      <c r="AB620" s="16" t="str">
        <f t="shared" si="156"/>
        <v>2A</v>
      </c>
      <c r="AC620" s="16" t="str">
        <f>CONCATENATE(Table6914[[#This Row],[Fraction]],"-",Table6914[[#This Row],[Pitch]]," ",Table6914[[#This Row],[Series]]," ",Table6914[[#This Row],[ClassA]])</f>
        <v>3 1/4-12 UN 2A</v>
      </c>
      <c r="AD620" s="16" t="str">
        <f>CONCATENATE(TEXT(Table6914[[#This Row],[Decimal]],".000"),"-",Table6914[[#This Row],[Pitch]]," ",Table6914[[#This Row],[Series]]," ",Table6914[[#This Row],[ClassA]])</f>
        <v>3.250-12 UN 2A</v>
      </c>
      <c r="AE620" s="16">
        <f t="shared" si="157"/>
        <v>1.9E-3</v>
      </c>
      <c r="AF620" s="16">
        <f t="shared" si="158"/>
        <v>3.2481</v>
      </c>
      <c r="AG620" s="16">
        <f t="shared" si="159"/>
        <v>3.2366999999999999</v>
      </c>
      <c r="AH620" s="16" t="str">
        <f t="shared" si="160"/>
        <v>—</v>
      </c>
      <c r="AI620" s="16">
        <f t="shared" si="161"/>
        <v>3.194</v>
      </c>
      <c r="AJ620" s="16">
        <f t="shared" si="162"/>
        <v>3.1877</v>
      </c>
      <c r="AK620" s="16">
        <f t="shared" si="163"/>
        <v>3.1488999999999998</v>
      </c>
      <c r="AL620" s="16" t="str">
        <f t="shared" si="164"/>
        <v>2B</v>
      </c>
      <c r="AM620" s="16">
        <f t="shared" si="165"/>
        <v>3.16</v>
      </c>
      <c r="AN620" s="16">
        <f t="shared" si="166"/>
        <v>3.1779999999999999</v>
      </c>
      <c r="AO620" s="16">
        <f t="shared" si="167"/>
        <v>3.1959</v>
      </c>
      <c r="AP620" s="16">
        <f t="shared" si="168"/>
        <v>3.2040999999999999</v>
      </c>
      <c r="AQ620" s="16">
        <f t="shared" si="169"/>
        <v>3.25</v>
      </c>
      <c r="AV620" s="17"/>
      <c r="AW620" s="77"/>
    </row>
    <row r="621" spans="3:49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170"/>
        <v>0</v>
      </c>
      <c r="U621" s="16">
        <f t="shared" si="170"/>
        <v>0</v>
      </c>
      <c r="W621" s="16" t="str">
        <f t="shared" si="154"/>
        <v>31⁄4–12</v>
      </c>
      <c r="X621" s="16" t="str">
        <f>VLOOKUP(LEFT(Table6914[[#This Row],[Column1]],FIND("–",Table6914[[#This Row],[Column1]])-1),Lookups[],2,0)</f>
        <v>3 1/4</v>
      </c>
      <c r="Y621" s="16" t="str">
        <f>RIGHT(Table6914[[#This Row],[Column1]],LEN(Table6914[[#This Row],[Column1]])-FIND("–",Table6914[[#This Row],[Column1]]))</f>
        <v>12</v>
      </c>
      <c r="Z621" s="78">
        <f>VLOOKUP(LEFT(Table6914[[#This Row],[Column1]],FIND("–",Table6914[[#This Row],[Column1]])-1),Lookups[],4,0)</f>
        <v>3.25</v>
      </c>
      <c r="AA621" s="16" t="str">
        <f t="shared" si="155"/>
        <v>UN</v>
      </c>
      <c r="AB621" s="16" t="str">
        <f t="shared" si="156"/>
        <v>3A</v>
      </c>
      <c r="AC621" s="16" t="str">
        <f>CONCATENATE(Table6914[[#This Row],[Fraction]],"-",Table6914[[#This Row],[Pitch]]," ",Table6914[[#This Row],[Series]]," ",Table6914[[#This Row],[ClassA]])</f>
        <v>3 1/4-12 UN 3A</v>
      </c>
      <c r="AD621" s="16" t="str">
        <f>CONCATENATE(TEXT(Table6914[[#This Row],[Decimal]],".000"),"-",Table6914[[#This Row],[Pitch]]," ",Table6914[[#This Row],[Series]]," ",Table6914[[#This Row],[ClassA]])</f>
        <v>3.250-12 UN 3A</v>
      </c>
      <c r="AE621" s="16">
        <f t="shared" si="157"/>
        <v>0</v>
      </c>
      <c r="AF621" s="16">
        <f t="shared" si="158"/>
        <v>3.25</v>
      </c>
      <c r="AG621" s="16">
        <f t="shared" si="159"/>
        <v>3.2385999999999999</v>
      </c>
      <c r="AH621" s="16" t="str">
        <f t="shared" si="160"/>
        <v>—</v>
      </c>
      <c r="AI621" s="16">
        <f t="shared" si="161"/>
        <v>3.1959</v>
      </c>
      <c r="AJ621" s="16">
        <f t="shared" si="162"/>
        <v>3.1911999999999998</v>
      </c>
      <c r="AK621" s="16">
        <f t="shared" si="163"/>
        <v>3.1507999999999998</v>
      </c>
      <c r="AL621" s="16" t="str">
        <f t="shared" si="164"/>
        <v>3B</v>
      </c>
      <c r="AM621" s="16">
        <f t="shared" si="165"/>
        <v>3.16</v>
      </c>
      <c r="AN621" s="16">
        <f t="shared" si="166"/>
        <v>3.1698</v>
      </c>
      <c r="AO621" s="16">
        <f t="shared" si="167"/>
        <v>3.1959</v>
      </c>
      <c r="AP621" s="16">
        <f t="shared" si="168"/>
        <v>3.2040999999999999</v>
      </c>
      <c r="AQ621" s="16">
        <f t="shared" si="169"/>
        <v>3.25</v>
      </c>
      <c r="AV621" s="17"/>
      <c r="AW621" s="77"/>
    </row>
    <row r="622" spans="3:49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170"/>
        <v>31⁄4–14</v>
      </c>
      <c r="U622" s="16" t="str">
        <f t="shared" si="170"/>
        <v>UNS</v>
      </c>
      <c r="W622" s="16" t="str">
        <f t="shared" si="154"/>
        <v>31⁄4–14</v>
      </c>
      <c r="X622" s="16" t="str">
        <f>VLOOKUP(LEFT(Table6914[[#This Row],[Column1]],FIND("–",Table6914[[#This Row],[Column1]])-1),Lookups[],2,0)</f>
        <v>3 1/4</v>
      </c>
      <c r="Y622" s="16" t="str">
        <f>RIGHT(Table6914[[#This Row],[Column1]],LEN(Table6914[[#This Row],[Column1]])-FIND("–",Table6914[[#This Row],[Column1]]))</f>
        <v>14</v>
      </c>
      <c r="Z622" s="78">
        <f>VLOOKUP(LEFT(Table6914[[#This Row],[Column1]],FIND("–",Table6914[[#This Row],[Column1]])-1),Lookups[],4,0)</f>
        <v>3.25</v>
      </c>
      <c r="AA622" s="16" t="str">
        <f t="shared" si="155"/>
        <v>UNS</v>
      </c>
      <c r="AB622" s="16" t="str">
        <f t="shared" si="156"/>
        <v>2A</v>
      </c>
      <c r="AC622" s="16" t="str">
        <f>CONCATENATE(Table6914[[#This Row],[Fraction]],"-",Table6914[[#This Row],[Pitch]]," ",Table6914[[#This Row],[Series]]," ",Table6914[[#This Row],[ClassA]])</f>
        <v>3 1/4-14 UNS 2A</v>
      </c>
      <c r="AD622" s="16" t="str">
        <f>CONCATENATE(TEXT(Table6914[[#This Row],[Decimal]],".000"),"-",Table6914[[#This Row],[Pitch]]," ",Table6914[[#This Row],[Series]]," ",Table6914[[#This Row],[ClassA]])</f>
        <v>3.250-14 UNS 2A</v>
      </c>
      <c r="AE622" s="16">
        <f t="shared" si="157"/>
        <v>1.8E-3</v>
      </c>
      <c r="AF622" s="16">
        <f t="shared" si="158"/>
        <v>3.2482000000000002</v>
      </c>
      <c r="AG622" s="16">
        <f t="shared" si="159"/>
        <v>3.2378999999999998</v>
      </c>
      <c r="AH622" s="16" t="str">
        <f t="shared" si="160"/>
        <v>—</v>
      </c>
      <c r="AI622" s="16">
        <f t="shared" si="161"/>
        <v>3.2018</v>
      </c>
      <c r="AJ622" s="16">
        <f t="shared" si="162"/>
        <v>3.1959</v>
      </c>
      <c r="AK622" s="16">
        <f t="shared" si="163"/>
        <v>3.1631999999999998</v>
      </c>
      <c r="AL622" s="16" t="str">
        <f t="shared" si="164"/>
        <v>2B</v>
      </c>
      <c r="AM622" s="16">
        <f t="shared" si="165"/>
        <v>3.173</v>
      </c>
      <c r="AN622" s="16">
        <f t="shared" si="166"/>
        <v>3.1880000000000002</v>
      </c>
      <c r="AO622" s="16">
        <f t="shared" si="167"/>
        <v>3.2035999999999998</v>
      </c>
      <c r="AP622" s="16">
        <f t="shared" si="168"/>
        <v>3.2113</v>
      </c>
      <c r="AQ622" s="16">
        <f t="shared" si="169"/>
        <v>3.25</v>
      </c>
      <c r="AV622" s="17"/>
      <c r="AW622" s="77"/>
    </row>
    <row r="623" spans="3:49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170"/>
        <v>31⁄4–16</v>
      </c>
      <c r="U623" s="16" t="str">
        <f t="shared" si="170"/>
        <v>UN</v>
      </c>
      <c r="W623" s="16" t="str">
        <f t="shared" si="154"/>
        <v>31⁄4–16</v>
      </c>
      <c r="X623" s="16" t="str">
        <f>VLOOKUP(LEFT(Table6914[[#This Row],[Column1]],FIND("–",Table6914[[#This Row],[Column1]])-1),Lookups[],2,0)</f>
        <v>3 1/4</v>
      </c>
      <c r="Y623" s="16" t="str">
        <f>RIGHT(Table6914[[#This Row],[Column1]],LEN(Table6914[[#This Row],[Column1]])-FIND("–",Table6914[[#This Row],[Column1]]))</f>
        <v>16</v>
      </c>
      <c r="Z623" s="78">
        <f>VLOOKUP(LEFT(Table6914[[#This Row],[Column1]],FIND("–",Table6914[[#This Row],[Column1]])-1),Lookups[],4,0)</f>
        <v>3.25</v>
      </c>
      <c r="AA623" s="16" t="str">
        <f t="shared" si="155"/>
        <v>UN</v>
      </c>
      <c r="AB623" s="16" t="str">
        <f t="shared" si="156"/>
        <v>2A</v>
      </c>
      <c r="AC623" s="16" t="str">
        <f>CONCATENATE(Table6914[[#This Row],[Fraction]],"-",Table6914[[#This Row],[Pitch]]," ",Table6914[[#This Row],[Series]]," ",Table6914[[#This Row],[ClassA]])</f>
        <v>3 1/4-16 UN 2A</v>
      </c>
      <c r="AD623" s="16" t="str">
        <f>CONCATENATE(TEXT(Table6914[[#This Row],[Decimal]],".000"),"-",Table6914[[#This Row],[Pitch]]," ",Table6914[[#This Row],[Series]]," ",Table6914[[#This Row],[ClassA]])</f>
        <v>3.250-16 UN 2A</v>
      </c>
      <c r="AE623" s="16">
        <f t="shared" si="157"/>
        <v>1.6999999999999999E-3</v>
      </c>
      <c r="AF623" s="16">
        <f t="shared" si="158"/>
        <v>3.2483</v>
      </c>
      <c r="AG623" s="16">
        <f t="shared" si="159"/>
        <v>3.2389000000000001</v>
      </c>
      <c r="AH623" s="16" t="str">
        <f t="shared" si="160"/>
        <v>—</v>
      </c>
      <c r="AI623" s="16">
        <f t="shared" si="161"/>
        <v>3.2077</v>
      </c>
      <c r="AJ623" s="16">
        <f t="shared" si="162"/>
        <v>3.2021000000000002</v>
      </c>
      <c r="AK623" s="16">
        <f t="shared" si="163"/>
        <v>3.1738</v>
      </c>
      <c r="AL623" s="16" t="str">
        <f t="shared" si="164"/>
        <v>2B</v>
      </c>
      <c r="AM623" s="16">
        <f t="shared" si="165"/>
        <v>3.1819999999999999</v>
      </c>
      <c r="AN623" s="16">
        <f t="shared" si="166"/>
        <v>3.1960000000000002</v>
      </c>
      <c r="AO623" s="16">
        <f t="shared" si="167"/>
        <v>3.2094</v>
      </c>
      <c r="AP623" s="16">
        <f t="shared" si="168"/>
        <v>3.2166999999999999</v>
      </c>
      <c r="AQ623" s="16">
        <f t="shared" si="169"/>
        <v>3.25</v>
      </c>
      <c r="AV623" s="17"/>
      <c r="AW623" s="77"/>
    </row>
    <row r="624" spans="3:49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170"/>
        <v>0</v>
      </c>
      <c r="U624" s="16">
        <f t="shared" si="170"/>
        <v>0</v>
      </c>
      <c r="W624" s="16" t="str">
        <f t="shared" si="154"/>
        <v>31⁄4–16</v>
      </c>
      <c r="X624" s="16" t="str">
        <f>VLOOKUP(LEFT(Table6914[[#This Row],[Column1]],FIND("–",Table6914[[#This Row],[Column1]])-1),Lookups[],2,0)</f>
        <v>3 1/4</v>
      </c>
      <c r="Y624" s="16" t="str">
        <f>RIGHT(Table6914[[#This Row],[Column1]],LEN(Table6914[[#This Row],[Column1]])-FIND("–",Table6914[[#This Row],[Column1]]))</f>
        <v>16</v>
      </c>
      <c r="Z624" s="78">
        <f>VLOOKUP(LEFT(Table6914[[#This Row],[Column1]],FIND("–",Table6914[[#This Row],[Column1]])-1),Lookups[],4,0)</f>
        <v>3.25</v>
      </c>
      <c r="AA624" s="16" t="str">
        <f t="shared" si="155"/>
        <v>UN</v>
      </c>
      <c r="AB624" s="16" t="str">
        <f t="shared" si="156"/>
        <v>3A</v>
      </c>
      <c r="AC624" s="16" t="str">
        <f>CONCATENATE(Table6914[[#This Row],[Fraction]],"-",Table6914[[#This Row],[Pitch]]," ",Table6914[[#This Row],[Series]]," ",Table6914[[#This Row],[ClassA]])</f>
        <v>3 1/4-16 UN 3A</v>
      </c>
      <c r="AD624" s="16" t="str">
        <f>CONCATENATE(TEXT(Table6914[[#This Row],[Decimal]],".000"),"-",Table6914[[#This Row],[Pitch]]," ",Table6914[[#This Row],[Series]]," ",Table6914[[#This Row],[ClassA]])</f>
        <v>3.250-16 UN 3A</v>
      </c>
      <c r="AE624" s="16">
        <f t="shared" si="157"/>
        <v>0</v>
      </c>
      <c r="AF624" s="16">
        <f t="shared" si="158"/>
        <v>3.25</v>
      </c>
      <c r="AG624" s="16">
        <f t="shared" si="159"/>
        <v>3.2406000000000001</v>
      </c>
      <c r="AH624" s="16" t="str">
        <f t="shared" si="160"/>
        <v>—</v>
      </c>
      <c r="AI624" s="16">
        <f t="shared" si="161"/>
        <v>3.2094</v>
      </c>
      <c r="AJ624" s="16">
        <f t="shared" si="162"/>
        <v>3.2052</v>
      </c>
      <c r="AK624" s="16">
        <f t="shared" si="163"/>
        <v>3.1755</v>
      </c>
      <c r="AL624" s="16" t="str">
        <f t="shared" si="164"/>
        <v>3B</v>
      </c>
      <c r="AM624" s="16">
        <f t="shared" si="165"/>
        <v>3.1819999999999999</v>
      </c>
      <c r="AN624" s="16">
        <f t="shared" si="166"/>
        <v>3.1907999999999999</v>
      </c>
      <c r="AO624" s="16">
        <f t="shared" si="167"/>
        <v>3.2094</v>
      </c>
      <c r="AP624" s="16">
        <f t="shared" si="168"/>
        <v>3.2149000000000001</v>
      </c>
      <c r="AQ624" s="16">
        <f t="shared" si="169"/>
        <v>3.25</v>
      </c>
      <c r="AV624" s="17"/>
      <c r="AW624" s="77"/>
    </row>
    <row r="625" spans="3:49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170"/>
        <v>31⁄4–18</v>
      </c>
      <c r="U625" s="16" t="str">
        <f t="shared" si="170"/>
        <v>UNS</v>
      </c>
      <c r="W625" s="16" t="str">
        <f t="shared" si="154"/>
        <v>31⁄4–18</v>
      </c>
      <c r="X625" s="16" t="str">
        <f>VLOOKUP(LEFT(Table6914[[#This Row],[Column1]],FIND("–",Table6914[[#This Row],[Column1]])-1),Lookups[],2,0)</f>
        <v>3 1/4</v>
      </c>
      <c r="Y625" s="16" t="str">
        <f>RIGHT(Table6914[[#This Row],[Column1]],LEN(Table6914[[#This Row],[Column1]])-FIND("–",Table6914[[#This Row],[Column1]]))</f>
        <v>18</v>
      </c>
      <c r="Z625" s="78">
        <f>VLOOKUP(LEFT(Table6914[[#This Row],[Column1]],FIND("–",Table6914[[#This Row],[Column1]])-1),Lookups[],4,0)</f>
        <v>3.25</v>
      </c>
      <c r="AA625" s="16" t="str">
        <f t="shared" si="155"/>
        <v>UNS</v>
      </c>
      <c r="AB625" s="16" t="str">
        <f t="shared" si="156"/>
        <v>2A</v>
      </c>
      <c r="AC625" s="16" t="str">
        <f>CONCATENATE(Table6914[[#This Row],[Fraction]],"-",Table6914[[#This Row],[Pitch]]," ",Table6914[[#This Row],[Series]]," ",Table6914[[#This Row],[ClassA]])</f>
        <v>3 1/4-18 UNS 2A</v>
      </c>
      <c r="AD625" s="16" t="str">
        <f>CONCATENATE(TEXT(Table6914[[#This Row],[Decimal]],".000"),"-",Table6914[[#This Row],[Pitch]]," ",Table6914[[#This Row],[Series]]," ",Table6914[[#This Row],[ClassA]])</f>
        <v>3.250-18 UNS 2A</v>
      </c>
      <c r="AE625" s="16">
        <f t="shared" si="157"/>
        <v>1.6000000000000001E-3</v>
      </c>
      <c r="AF625" s="16">
        <f t="shared" si="158"/>
        <v>3.2484000000000002</v>
      </c>
      <c r="AG625" s="16">
        <f t="shared" si="159"/>
        <v>3.2397</v>
      </c>
      <c r="AH625" s="16" t="str">
        <f t="shared" si="160"/>
        <v>—</v>
      </c>
      <c r="AI625" s="16">
        <f t="shared" si="161"/>
        <v>3.2122999999999999</v>
      </c>
      <c r="AJ625" s="16">
        <f t="shared" si="162"/>
        <v>3.2069000000000001</v>
      </c>
      <c r="AK625" s="16">
        <f t="shared" si="163"/>
        <v>3.1823000000000001</v>
      </c>
      <c r="AL625" s="16" t="str">
        <f t="shared" si="164"/>
        <v>2B</v>
      </c>
      <c r="AM625" s="16">
        <f t="shared" si="165"/>
        <v>3.19</v>
      </c>
      <c r="AN625" s="16">
        <f t="shared" si="166"/>
        <v>3.2029999999999998</v>
      </c>
      <c r="AO625" s="16">
        <f t="shared" si="167"/>
        <v>3.2139000000000002</v>
      </c>
      <c r="AP625" s="16">
        <f t="shared" si="168"/>
        <v>3.2208999999999999</v>
      </c>
      <c r="AQ625" s="16">
        <f t="shared" si="169"/>
        <v>3.25</v>
      </c>
      <c r="AV625" s="17"/>
      <c r="AW625" s="77"/>
    </row>
    <row r="626" spans="3:49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170"/>
        <v>33⁄8–6</v>
      </c>
      <c r="U626" s="16" t="str">
        <f t="shared" si="170"/>
        <v>UN</v>
      </c>
      <c r="W626" s="16" t="str">
        <f t="shared" si="154"/>
        <v>33⁄8–6</v>
      </c>
      <c r="X626" s="16" t="str">
        <f>VLOOKUP(LEFT(Table6914[[#This Row],[Column1]],FIND("–",Table6914[[#This Row],[Column1]])-1),Lookups[],2,0)</f>
        <v>3 3/8</v>
      </c>
      <c r="Y626" s="16" t="str">
        <f>RIGHT(Table6914[[#This Row],[Column1]],LEN(Table6914[[#This Row],[Column1]])-FIND("–",Table6914[[#This Row],[Column1]]))</f>
        <v>6</v>
      </c>
      <c r="Z626" s="78">
        <f>VLOOKUP(LEFT(Table6914[[#This Row],[Column1]],FIND("–",Table6914[[#This Row],[Column1]])-1),Lookups[],4,0)</f>
        <v>3.375</v>
      </c>
      <c r="AA626" s="16" t="str">
        <f t="shared" si="155"/>
        <v>UN</v>
      </c>
      <c r="AB626" s="16" t="str">
        <f t="shared" si="156"/>
        <v>2A</v>
      </c>
      <c r="AC626" s="16" t="str">
        <f>CONCATENATE(Table6914[[#This Row],[Fraction]],"-",Table6914[[#This Row],[Pitch]]," ",Table6914[[#This Row],[Series]]," ",Table6914[[#This Row],[ClassA]])</f>
        <v>3 3/8-6 UN 2A</v>
      </c>
      <c r="AD626" s="16" t="str">
        <f>CONCATENATE(TEXT(Table6914[[#This Row],[Decimal]],".000"),"-",Table6914[[#This Row],[Pitch]]," ",Table6914[[#This Row],[Series]]," ",Table6914[[#This Row],[ClassA]])</f>
        <v>3.375-6 UN 2A</v>
      </c>
      <c r="AE626" s="16">
        <f t="shared" si="157"/>
        <v>2.8999999999999998E-3</v>
      </c>
      <c r="AF626" s="16">
        <f t="shared" si="158"/>
        <v>3.3721000000000001</v>
      </c>
      <c r="AG626" s="16">
        <f t="shared" si="159"/>
        <v>3.3538999999999999</v>
      </c>
      <c r="AH626" s="16" t="str">
        <f t="shared" si="160"/>
        <v>—</v>
      </c>
      <c r="AI626" s="16">
        <f t="shared" si="161"/>
        <v>3.2637999999999998</v>
      </c>
      <c r="AJ626" s="16">
        <f t="shared" si="162"/>
        <v>3.2543000000000002</v>
      </c>
      <c r="AK626" s="16">
        <f t="shared" si="163"/>
        <v>3.1737000000000002</v>
      </c>
      <c r="AL626" s="16" t="str">
        <f t="shared" si="164"/>
        <v>2B</v>
      </c>
      <c r="AM626" s="16">
        <f t="shared" si="165"/>
        <v>3.1949999999999998</v>
      </c>
      <c r="AN626" s="16">
        <f t="shared" si="166"/>
        <v>3.2250000000000001</v>
      </c>
      <c r="AO626" s="16">
        <f t="shared" si="167"/>
        <v>3.2667000000000002</v>
      </c>
      <c r="AP626" s="16">
        <f t="shared" si="168"/>
        <v>3.2791000000000001</v>
      </c>
      <c r="AQ626" s="16">
        <f t="shared" si="169"/>
        <v>3.375</v>
      </c>
      <c r="AV626" s="17"/>
      <c r="AW626" s="77"/>
    </row>
    <row r="627" spans="3:49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170"/>
        <v>0</v>
      </c>
      <c r="U627" s="16">
        <f t="shared" si="170"/>
        <v>0</v>
      </c>
      <c r="W627" s="16" t="str">
        <f t="shared" si="154"/>
        <v>33⁄8–6</v>
      </c>
      <c r="X627" s="16" t="str">
        <f>VLOOKUP(LEFT(Table6914[[#This Row],[Column1]],FIND("–",Table6914[[#This Row],[Column1]])-1),Lookups[],2,0)</f>
        <v>3 3/8</v>
      </c>
      <c r="Y627" s="16" t="str">
        <f>RIGHT(Table6914[[#This Row],[Column1]],LEN(Table6914[[#This Row],[Column1]])-FIND("–",Table6914[[#This Row],[Column1]]))</f>
        <v>6</v>
      </c>
      <c r="Z627" s="78">
        <f>VLOOKUP(LEFT(Table6914[[#This Row],[Column1]],FIND("–",Table6914[[#This Row],[Column1]])-1),Lookups[],4,0)</f>
        <v>3.375</v>
      </c>
      <c r="AA627" s="16" t="str">
        <f t="shared" si="155"/>
        <v>UN</v>
      </c>
      <c r="AB627" s="16" t="str">
        <f t="shared" si="156"/>
        <v>3A</v>
      </c>
      <c r="AC627" s="16" t="str">
        <f>CONCATENATE(Table6914[[#This Row],[Fraction]],"-",Table6914[[#This Row],[Pitch]]," ",Table6914[[#This Row],[Series]]," ",Table6914[[#This Row],[ClassA]])</f>
        <v>3 3/8-6 UN 3A</v>
      </c>
      <c r="AD627" s="16" t="str">
        <f>CONCATENATE(TEXT(Table6914[[#This Row],[Decimal]],".000"),"-",Table6914[[#This Row],[Pitch]]," ",Table6914[[#This Row],[Series]]," ",Table6914[[#This Row],[ClassA]])</f>
        <v>3.375-6 UN 3A</v>
      </c>
      <c r="AE627" s="16">
        <f t="shared" si="157"/>
        <v>0</v>
      </c>
      <c r="AF627" s="16">
        <f t="shared" si="158"/>
        <v>3.375</v>
      </c>
      <c r="AG627" s="16">
        <f t="shared" si="159"/>
        <v>3.3567999999999998</v>
      </c>
      <c r="AH627" s="16" t="str">
        <f t="shared" si="160"/>
        <v>—</v>
      </c>
      <c r="AI627" s="16">
        <f t="shared" si="161"/>
        <v>3.2667000000000002</v>
      </c>
      <c r="AJ627" s="16">
        <f t="shared" si="162"/>
        <v>3.2595000000000001</v>
      </c>
      <c r="AK627" s="16">
        <f t="shared" si="163"/>
        <v>3.1766000000000001</v>
      </c>
      <c r="AL627" s="16" t="str">
        <f t="shared" si="164"/>
        <v>3B</v>
      </c>
      <c r="AM627" s="16">
        <f t="shared" si="165"/>
        <v>3.1949999999999998</v>
      </c>
      <c r="AN627" s="16">
        <f t="shared" si="166"/>
        <v>3.2145999999999999</v>
      </c>
      <c r="AO627" s="16">
        <f t="shared" si="167"/>
        <v>3.2667000000000002</v>
      </c>
      <c r="AP627" s="16">
        <f t="shared" si="168"/>
        <v>3.2759999999999998</v>
      </c>
      <c r="AQ627" s="16">
        <f t="shared" si="169"/>
        <v>3.375</v>
      </c>
      <c r="AV627" s="17"/>
      <c r="AW627" s="77"/>
    </row>
    <row r="628" spans="3:49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170"/>
        <v>33⁄8–8</v>
      </c>
      <c r="U628" s="16" t="str">
        <f t="shared" si="170"/>
        <v>UN</v>
      </c>
      <c r="W628" s="16" t="str">
        <f t="shared" si="154"/>
        <v>33⁄8–8</v>
      </c>
      <c r="X628" s="16" t="str">
        <f>VLOOKUP(LEFT(Table6914[[#This Row],[Column1]],FIND("–",Table6914[[#This Row],[Column1]])-1),Lookups[],2,0)</f>
        <v>3 3/8</v>
      </c>
      <c r="Y628" s="16" t="str">
        <f>RIGHT(Table6914[[#This Row],[Column1]],LEN(Table6914[[#This Row],[Column1]])-FIND("–",Table6914[[#This Row],[Column1]]))</f>
        <v>8</v>
      </c>
      <c r="Z628" s="78">
        <f>VLOOKUP(LEFT(Table6914[[#This Row],[Column1]],FIND("–",Table6914[[#This Row],[Column1]])-1),Lookups[],4,0)</f>
        <v>3.375</v>
      </c>
      <c r="AA628" s="16" t="str">
        <f t="shared" si="155"/>
        <v>UN</v>
      </c>
      <c r="AB628" s="16" t="str">
        <f t="shared" si="156"/>
        <v>2A</v>
      </c>
      <c r="AC628" s="16" t="str">
        <f>CONCATENATE(Table6914[[#This Row],[Fraction]],"-",Table6914[[#This Row],[Pitch]]," ",Table6914[[#This Row],[Series]]," ",Table6914[[#This Row],[ClassA]])</f>
        <v>3 3/8-8 UN 2A</v>
      </c>
      <c r="AD628" s="16" t="str">
        <f>CONCATENATE(TEXT(Table6914[[#This Row],[Decimal]],".000"),"-",Table6914[[#This Row],[Pitch]]," ",Table6914[[#This Row],[Series]]," ",Table6914[[#This Row],[ClassA]])</f>
        <v>3.375-8 UN 2A</v>
      </c>
      <c r="AE628" s="16">
        <f t="shared" si="157"/>
        <v>2.5999999999999999E-3</v>
      </c>
      <c r="AF628" s="16">
        <f t="shared" si="158"/>
        <v>3.3723999999999998</v>
      </c>
      <c r="AG628" s="16">
        <f t="shared" si="159"/>
        <v>3.3574000000000002</v>
      </c>
      <c r="AH628" s="16" t="str">
        <f t="shared" si="160"/>
        <v>—</v>
      </c>
      <c r="AI628" s="16">
        <f t="shared" si="161"/>
        <v>3.2911999999999999</v>
      </c>
      <c r="AJ628" s="16">
        <f t="shared" si="162"/>
        <v>3.2824</v>
      </c>
      <c r="AK628" s="16">
        <f t="shared" si="163"/>
        <v>3.2235999999999998</v>
      </c>
      <c r="AL628" s="16" t="str">
        <f t="shared" si="164"/>
        <v>2B</v>
      </c>
      <c r="AM628" s="16">
        <f t="shared" si="165"/>
        <v>3.24</v>
      </c>
      <c r="AN628" s="16">
        <f t="shared" si="166"/>
        <v>3.2650000000000001</v>
      </c>
      <c r="AO628" s="16">
        <f t="shared" si="167"/>
        <v>3.2938000000000001</v>
      </c>
      <c r="AP628" s="16">
        <f t="shared" si="168"/>
        <v>3.3052000000000001</v>
      </c>
      <c r="AQ628" s="16">
        <f t="shared" si="169"/>
        <v>3.375</v>
      </c>
      <c r="AV628" s="17"/>
      <c r="AW628" s="77"/>
    </row>
    <row r="629" spans="3:49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170"/>
        <v>0</v>
      </c>
      <c r="U629" s="16">
        <f t="shared" si="170"/>
        <v>0</v>
      </c>
      <c r="W629" s="16" t="str">
        <f t="shared" si="154"/>
        <v>33⁄8–8</v>
      </c>
      <c r="X629" s="16" t="str">
        <f>VLOOKUP(LEFT(Table6914[[#This Row],[Column1]],FIND("–",Table6914[[#This Row],[Column1]])-1),Lookups[],2,0)</f>
        <v>3 3/8</v>
      </c>
      <c r="Y629" s="16" t="str">
        <f>RIGHT(Table6914[[#This Row],[Column1]],LEN(Table6914[[#This Row],[Column1]])-FIND("–",Table6914[[#This Row],[Column1]]))</f>
        <v>8</v>
      </c>
      <c r="Z629" s="78">
        <f>VLOOKUP(LEFT(Table6914[[#This Row],[Column1]],FIND("–",Table6914[[#This Row],[Column1]])-1),Lookups[],4,0)</f>
        <v>3.375</v>
      </c>
      <c r="AA629" s="16" t="str">
        <f t="shared" si="155"/>
        <v>UN</v>
      </c>
      <c r="AB629" s="16" t="str">
        <f t="shared" si="156"/>
        <v>3A</v>
      </c>
      <c r="AC629" s="16" t="str">
        <f>CONCATENATE(Table6914[[#This Row],[Fraction]],"-",Table6914[[#This Row],[Pitch]]," ",Table6914[[#This Row],[Series]]," ",Table6914[[#This Row],[ClassA]])</f>
        <v>3 3/8-8 UN 3A</v>
      </c>
      <c r="AD629" s="16" t="str">
        <f>CONCATENATE(TEXT(Table6914[[#This Row],[Decimal]],".000"),"-",Table6914[[#This Row],[Pitch]]," ",Table6914[[#This Row],[Series]]," ",Table6914[[#This Row],[ClassA]])</f>
        <v>3.375-8 UN 3A</v>
      </c>
      <c r="AE629" s="16">
        <f t="shared" si="157"/>
        <v>0</v>
      </c>
      <c r="AF629" s="16">
        <f t="shared" si="158"/>
        <v>3.375</v>
      </c>
      <c r="AG629" s="16">
        <f t="shared" si="159"/>
        <v>3.36</v>
      </c>
      <c r="AH629" s="16" t="str">
        <f t="shared" si="160"/>
        <v>—</v>
      </c>
      <c r="AI629" s="16">
        <f t="shared" si="161"/>
        <v>3.2938000000000001</v>
      </c>
      <c r="AJ629" s="16">
        <f t="shared" si="162"/>
        <v>3.2871999999999999</v>
      </c>
      <c r="AK629" s="16">
        <f t="shared" si="163"/>
        <v>3.2262</v>
      </c>
      <c r="AL629" s="16" t="str">
        <f t="shared" si="164"/>
        <v>3B</v>
      </c>
      <c r="AM629" s="16">
        <f t="shared" si="165"/>
        <v>3.24</v>
      </c>
      <c r="AN629" s="16">
        <f t="shared" si="166"/>
        <v>3.2547000000000001</v>
      </c>
      <c r="AO629" s="16">
        <f t="shared" si="167"/>
        <v>3.2938000000000001</v>
      </c>
      <c r="AP629" s="16">
        <f t="shared" si="168"/>
        <v>3.3022999999999998</v>
      </c>
      <c r="AQ629" s="16">
        <f t="shared" si="169"/>
        <v>3.375</v>
      </c>
      <c r="AV629" s="17"/>
      <c r="AW629" s="77"/>
    </row>
    <row r="630" spans="3:49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170"/>
        <v>33⁄8–12</v>
      </c>
      <c r="U630" s="16" t="str">
        <f t="shared" si="170"/>
        <v>UN</v>
      </c>
      <c r="W630" s="16" t="str">
        <f t="shared" si="154"/>
        <v>33⁄8–12</v>
      </c>
      <c r="X630" s="16" t="str">
        <f>VLOOKUP(LEFT(Table6914[[#This Row],[Column1]],FIND("–",Table6914[[#This Row],[Column1]])-1),Lookups[],2,0)</f>
        <v>3 3/8</v>
      </c>
      <c r="Y630" s="16" t="str">
        <f>RIGHT(Table6914[[#This Row],[Column1]],LEN(Table6914[[#This Row],[Column1]])-FIND("–",Table6914[[#This Row],[Column1]]))</f>
        <v>12</v>
      </c>
      <c r="Z630" s="78">
        <f>VLOOKUP(LEFT(Table6914[[#This Row],[Column1]],FIND("–",Table6914[[#This Row],[Column1]])-1),Lookups[],4,0)</f>
        <v>3.375</v>
      </c>
      <c r="AA630" s="16" t="str">
        <f t="shared" si="155"/>
        <v>UN</v>
      </c>
      <c r="AB630" s="16" t="str">
        <f t="shared" si="156"/>
        <v>2A</v>
      </c>
      <c r="AC630" s="16" t="str">
        <f>CONCATENATE(Table6914[[#This Row],[Fraction]],"-",Table6914[[#This Row],[Pitch]]," ",Table6914[[#This Row],[Series]]," ",Table6914[[#This Row],[ClassA]])</f>
        <v>3 3/8-12 UN 2A</v>
      </c>
      <c r="AD630" s="16" t="str">
        <f>CONCATENATE(TEXT(Table6914[[#This Row],[Decimal]],".000"),"-",Table6914[[#This Row],[Pitch]]," ",Table6914[[#This Row],[Series]]," ",Table6914[[#This Row],[ClassA]])</f>
        <v>3.375-12 UN 2A</v>
      </c>
      <c r="AE630" s="16">
        <f t="shared" si="157"/>
        <v>1.9E-3</v>
      </c>
      <c r="AF630" s="16">
        <f t="shared" si="158"/>
        <v>3.3731</v>
      </c>
      <c r="AG630" s="16">
        <f t="shared" si="159"/>
        <v>3.3616999999999999</v>
      </c>
      <c r="AH630" s="16" t="str">
        <f t="shared" si="160"/>
        <v>—</v>
      </c>
      <c r="AI630" s="16">
        <f t="shared" si="161"/>
        <v>3.319</v>
      </c>
      <c r="AJ630" s="16">
        <f t="shared" si="162"/>
        <v>3.3126000000000002</v>
      </c>
      <c r="AK630" s="16">
        <f t="shared" si="163"/>
        <v>3.2738999999999998</v>
      </c>
      <c r="AL630" s="16" t="str">
        <f t="shared" si="164"/>
        <v>2B</v>
      </c>
      <c r="AM630" s="16">
        <f t="shared" si="165"/>
        <v>3.2850000000000001</v>
      </c>
      <c r="AN630" s="16">
        <f t="shared" si="166"/>
        <v>3.3029999999999999</v>
      </c>
      <c r="AO630" s="16">
        <f t="shared" si="167"/>
        <v>3.3209</v>
      </c>
      <c r="AP630" s="16">
        <f t="shared" si="168"/>
        <v>3.3292999999999999</v>
      </c>
      <c r="AQ630" s="16">
        <f t="shared" si="169"/>
        <v>3.375</v>
      </c>
      <c r="AV630" s="17"/>
      <c r="AW630" s="77"/>
    </row>
    <row r="631" spans="3:49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170"/>
        <v>0</v>
      </c>
      <c r="U631" s="16">
        <f t="shared" si="170"/>
        <v>0</v>
      </c>
      <c r="W631" s="16" t="str">
        <f t="shared" si="154"/>
        <v>33⁄8–12</v>
      </c>
      <c r="X631" s="16" t="str">
        <f>VLOOKUP(LEFT(Table6914[[#This Row],[Column1]],FIND("–",Table6914[[#This Row],[Column1]])-1),Lookups[],2,0)</f>
        <v>3 3/8</v>
      </c>
      <c r="Y631" s="16" t="str">
        <f>RIGHT(Table6914[[#This Row],[Column1]],LEN(Table6914[[#This Row],[Column1]])-FIND("–",Table6914[[#This Row],[Column1]]))</f>
        <v>12</v>
      </c>
      <c r="Z631" s="78">
        <f>VLOOKUP(LEFT(Table6914[[#This Row],[Column1]],FIND("–",Table6914[[#This Row],[Column1]])-1),Lookups[],4,0)</f>
        <v>3.375</v>
      </c>
      <c r="AA631" s="16" t="str">
        <f t="shared" si="155"/>
        <v>UN</v>
      </c>
      <c r="AB631" s="16" t="str">
        <f t="shared" si="156"/>
        <v>3A</v>
      </c>
      <c r="AC631" s="16" t="str">
        <f>CONCATENATE(Table6914[[#This Row],[Fraction]],"-",Table6914[[#This Row],[Pitch]]," ",Table6914[[#This Row],[Series]]," ",Table6914[[#This Row],[ClassA]])</f>
        <v>3 3/8-12 UN 3A</v>
      </c>
      <c r="AD631" s="16" t="str">
        <f>CONCATENATE(TEXT(Table6914[[#This Row],[Decimal]],".000"),"-",Table6914[[#This Row],[Pitch]]," ",Table6914[[#This Row],[Series]]," ",Table6914[[#This Row],[ClassA]])</f>
        <v>3.375-12 UN 3A</v>
      </c>
      <c r="AE631" s="16">
        <f t="shared" si="157"/>
        <v>0</v>
      </c>
      <c r="AF631" s="16">
        <f t="shared" si="158"/>
        <v>3.375</v>
      </c>
      <c r="AG631" s="16">
        <f t="shared" si="159"/>
        <v>3.3635999999999999</v>
      </c>
      <c r="AH631" s="16" t="str">
        <f t="shared" si="160"/>
        <v>—</v>
      </c>
      <c r="AI631" s="16">
        <f t="shared" si="161"/>
        <v>3.3209</v>
      </c>
      <c r="AJ631" s="16">
        <f t="shared" si="162"/>
        <v>3.3161</v>
      </c>
      <c r="AK631" s="16">
        <f t="shared" si="163"/>
        <v>3.2757999999999998</v>
      </c>
      <c r="AL631" s="16" t="str">
        <f t="shared" si="164"/>
        <v>3B</v>
      </c>
      <c r="AM631" s="16">
        <f t="shared" si="165"/>
        <v>3.2850000000000001</v>
      </c>
      <c r="AN631" s="16">
        <f t="shared" si="166"/>
        <v>3.2948</v>
      </c>
      <c r="AO631" s="16">
        <f t="shared" si="167"/>
        <v>3.3209</v>
      </c>
      <c r="AP631" s="16">
        <f t="shared" si="168"/>
        <v>3.3271999999999999</v>
      </c>
      <c r="AQ631" s="16">
        <f t="shared" si="169"/>
        <v>3.375</v>
      </c>
      <c r="AV631" s="17"/>
      <c r="AW631" s="77"/>
    </row>
    <row r="632" spans="3:49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170"/>
        <v>33⁄8–16</v>
      </c>
      <c r="U632" s="16" t="str">
        <f t="shared" si="170"/>
        <v>UN</v>
      </c>
      <c r="W632" s="16" t="str">
        <f t="shared" si="154"/>
        <v>33⁄8–16</v>
      </c>
      <c r="X632" s="16" t="str">
        <f>VLOOKUP(LEFT(Table6914[[#This Row],[Column1]],FIND("–",Table6914[[#This Row],[Column1]])-1),Lookups[],2,0)</f>
        <v>3 3/8</v>
      </c>
      <c r="Y632" s="16" t="str">
        <f>RIGHT(Table6914[[#This Row],[Column1]],LEN(Table6914[[#This Row],[Column1]])-FIND("–",Table6914[[#This Row],[Column1]]))</f>
        <v>16</v>
      </c>
      <c r="Z632" s="78">
        <f>VLOOKUP(LEFT(Table6914[[#This Row],[Column1]],FIND("–",Table6914[[#This Row],[Column1]])-1),Lookups[],4,0)</f>
        <v>3.375</v>
      </c>
      <c r="AA632" s="16" t="str">
        <f t="shared" si="155"/>
        <v>UN</v>
      </c>
      <c r="AB632" s="16" t="str">
        <f t="shared" si="156"/>
        <v>2A</v>
      </c>
      <c r="AC632" s="16" t="str">
        <f>CONCATENATE(Table6914[[#This Row],[Fraction]],"-",Table6914[[#This Row],[Pitch]]," ",Table6914[[#This Row],[Series]]," ",Table6914[[#This Row],[ClassA]])</f>
        <v>3 3/8-16 UN 2A</v>
      </c>
      <c r="AD632" s="16" t="str">
        <f>CONCATENATE(TEXT(Table6914[[#This Row],[Decimal]],".000"),"-",Table6914[[#This Row],[Pitch]]," ",Table6914[[#This Row],[Series]]," ",Table6914[[#This Row],[ClassA]])</f>
        <v>3.375-16 UN 2A</v>
      </c>
      <c r="AE632" s="16">
        <f t="shared" si="157"/>
        <v>1.6999999999999999E-3</v>
      </c>
      <c r="AF632" s="16">
        <f t="shared" si="158"/>
        <v>3.3733</v>
      </c>
      <c r="AG632" s="16">
        <f t="shared" si="159"/>
        <v>3.3639000000000001</v>
      </c>
      <c r="AH632" s="16" t="str">
        <f t="shared" si="160"/>
        <v>—</v>
      </c>
      <c r="AI632" s="16">
        <f t="shared" si="161"/>
        <v>3.3327</v>
      </c>
      <c r="AJ632" s="16">
        <f t="shared" si="162"/>
        <v>3.3269000000000002</v>
      </c>
      <c r="AK632" s="16">
        <f t="shared" si="163"/>
        <v>3.2988</v>
      </c>
      <c r="AL632" s="16" t="str">
        <f t="shared" si="164"/>
        <v>2B</v>
      </c>
      <c r="AM632" s="16">
        <f t="shared" si="165"/>
        <v>3.3069999999999999</v>
      </c>
      <c r="AN632" s="16">
        <f t="shared" si="166"/>
        <v>3.3210000000000002</v>
      </c>
      <c r="AO632" s="16">
        <f t="shared" si="167"/>
        <v>3.3344</v>
      </c>
      <c r="AP632" s="16">
        <f t="shared" si="168"/>
        <v>3.3418999999999999</v>
      </c>
      <c r="AQ632" s="16">
        <f t="shared" si="169"/>
        <v>3.375</v>
      </c>
      <c r="AV632" s="17"/>
      <c r="AW632" s="77"/>
    </row>
    <row r="633" spans="3:49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170"/>
        <v>0</v>
      </c>
      <c r="U633" s="16">
        <f t="shared" si="170"/>
        <v>0</v>
      </c>
      <c r="W633" s="16" t="str">
        <f t="shared" si="154"/>
        <v>33⁄8–16</v>
      </c>
      <c r="X633" s="16" t="str">
        <f>VLOOKUP(LEFT(Table6914[[#This Row],[Column1]],FIND("–",Table6914[[#This Row],[Column1]])-1),Lookups[],2,0)</f>
        <v>3 3/8</v>
      </c>
      <c r="Y633" s="16" t="str">
        <f>RIGHT(Table6914[[#This Row],[Column1]],LEN(Table6914[[#This Row],[Column1]])-FIND("–",Table6914[[#This Row],[Column1]]))</f>
        <v>16</v>
      </c>
      <c r="Z633" s="78">
        <f>VLOOKUP(LEFT(Table6914[[#This Row],[Column1]],FIND("–",Table6914[[#This Row],[Column1]])-1),Lookups[],4,0)</f>
        <v>3.375</v>
      </c>
      <c r="AA633" s="16" t="str">
        <f t="shared" si="155"/>
        <v>UN</v>
      </c>
      <c r="AB633" s="16" t="str">
        <f t="shared" si="156"/>
        <v>3A</v>
      </c>
      <c r="AC633" s="16" t="str">
        <f>CONCATENATE(Table6914[[#This Row],[Fraction]],"-",Table6914[[#This Row],[Pitch]]," ",Table6914[[#This Row],[Series]]," ",Table6914[[#This Row],[ClassA]])</f>
        <v>3 3/8-16 UN 3A</v>
      </c>
      <c r="AD633" s="16" t="str">
        <f>CONCATENATE(TEXT(Table6914[[#This Row],[Decimal]],".000"),"-",Table6914[[#This Row],[Pitch]]," ",Table6914[[#This Row],[Series]]," ",Table6914[[#This Row],[ClassA]])</f>
        <v>3.375-16 UN 3A</v>
      </c>
      <c r="AE633" s="16">
        <f t="shared" si="157"/>
        <v>0</v>
      </c>
      <c r="AF633" s="16">
        <f t="shared" si="158"/>
        <v>3.375</v>
      </c>
      <c r="AG633" s="16">
        <f t="shared" si="159"/>
        <v>3.3656000000000001</v>
      </c>
      <c r="AH633" s="16" t="str">
        <f t="shared" si="160"/>
        <v>—</v>
      </c>
      <c r="AI633" s="16">
        <f t="shared" si="161"/>
        <v>3.3344</v>
      </c>
      <c r="AJ633" s="16">
        <f t="shared" si="162"/>
        <v>3.3300999999999998</v>
      </c>
      <c r="AK633" s="16">
        <f t="shared" si="163"/>
        <v>3.3005</v>
      </c>
      <c r="AL633" s="16" t="str">
        <f t="shared" si="164"/>
        <v>3B</v>
      </c>
      <c r="AM633" s="16">
        <f t="shared" si="165"/>
        <v>3.3069999999999999</v>
      </c>
      <c r="AN633" s="16">
        <f t="shared" si="166"/>
        <v>3.3157999999999999</v>
      </c>
      <c r="AO633" s="16">
        <f t="shared" si="167"/>
        <v>3.3344</v>
      </c>
      <c r="AP633" s="16">
        <f t="shared" si="168"/>
        <v>3.34</v>
      </c>
      <c r="AQ633" s="16">
        <f t="shared" si="169"/>
        <v>3.375</v>
      </c>
      <c r="AV633" s="17"/>
      <c r="AW633" s="77"/>
    </row>
    <row r="634" spans="3:49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170"/>
        <v>31⁄2–4</v>
      </c>
      <c r="U634" s="16" t="str">
        <f t="shared" si="170"/>
        <v>UNC</v>
      </c>
      <c r="W634" s="16" t="str">
        <f t="shared" si="154"/>
        <v>31⁄2–4</v>
      </c>
      <c r="X634" s="16" t="str">
        <f>VLOOKUP(LEFT(Table6914[[#This Row],[Column1]],FIND("–",Table6914[[#This Row],[Column1]])-1),Lookups[],2,0)</f>
        <v>3 1/2</v>
      </c>
      <c r="Y634" s="16" t="str">
        <f>RIGHT(Table6914[[#This Row],[Column1]],LEN(Table6914[[#This Row],[Column1]])-FIND("–",Table6914[[#This Row],[Column1]]))</f>
        <v>4</v>
      </c>
      <c r="Z634" s="78">
        <f>VLOOKUP(LEFT(Table6914[[#This Row],[Column1]],FIND("–",Table6914[[#This Row],[Column1]])-1),Lookups[],4,0)</f>
        <v>3.5</v>
      </c>
      <c r="AA634" s="16" t="str">
        <f t="shared" si="155"/>
        <v>UNC</v>
      </c>
      <c r="AB634" s="16" t="str">
        <f t="shared" si="156"/>
        <v>1A</v>
      </c>
      <c r="AC634" s="16" t="str">
        <f>CONCATENATE(Table6914[[#This Row],[Fraction]],"-",Table6914[[#This Row],[Pitch]]," ",Table6914[[#This Row],[Series]]," ",Table6914[[#This Row],[ClassA]])</f>
        <v>3 1/2-4 UNC 1A</v>
      </c>
      <c r="AD634" s="16" t="str">
        <f>CONCATENATE(TEXT(Table6914[[#This Row],[Decimal]],".000"),"-",Table6914[[#This Row],[Pitch]]," ",Table6914[[#This Row],[Series]]," ",Table6914[[#This Row],[ClassA]])</f>
        <v>3.500-4 UNC 1A</v>
      </c>
      <c r="AE634" s="16">
        <f t="shared" si="157"/>
        <v>3.3E-3</v>
      </c>
      <c r="AF634" s="16">
        <f t="shared" si="158"/>
        <v>3.4967000000000001</v>
      </c>
      <c r="AG634" s="16">
        <f t="shared" si="159"/>
        <v>3.4609999999999999</v>
      </c>
      <c r="AH634" s="16" t="str">
        <f t="shared" si="160"/>
        <v>—</v>
      </c>
      <c r="AI634" s="16">
        <f t="shared" si="161"/>
        <v>3.3342999999999998</v>
      </c>
      <c r="AJ634" s="16">
        <f t="shared" si="162"/>
        <v>3.3176999999999999</v>
      </c>
      <c r="AK634" s="16">
        <f t="shared" si="163"/>
        <v>3.1989999999999998</v>
      </c>
      <c r="AL634" s="16" t="str">
        <f t="shared" si="164"/>
        <v>1B</v>
      </c>
      <c r="AM634" s="16">
        <f t="shared" si="165"/>
        <v>3.2290000000000001</v>
      </c>
      <c r="AN634" s="16">
        <f t="shared" si="166"/>
        <v>3.2669999999999999</v>
      </c>
      <c r="AO634" s="16">
        <f t="shared" si="167"/>
        <v>3.3376000000000001</v>
      </c>
      <c r="AP634" s="16">
        <f t="shared" si="168"/>
        <v>3.3591000000000002</v>
      </c>
      <c r="AQ634" s="16">
        <f t="shared" si="169"/>
        <v>3.5</v>
      </c>
      <c r="AV634" s="17"/>
      <c r="AW634" s="77"/>
    </row>
    <row r="635" spans="3:49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170"/>
        <v>0</v>
      </c>
      <c r="U635" s="16">
        <f t="shared" si="170"/>
        <v>0</v>
      </c>
      <c r="W635" s="16" t="str">
        <f t="shared" si="154"/>
        <v>31⁄2–4</v>
      </c>
      <c r="X635" s="16" t="str">
        <f>VLOOKUP(LEFT(Table6914[[#This Row],[Column1]],FIND("–",Table6914[[#This Row],[Column1]])-1),Lookups[],2,0)</f>
        <v>3 1/2</v>
      </c>
      <c r="Y635" s="16" t="str">
        <f>RIGHT(Table6914[[#This Row],[Column1]],LEN(Table6914[[#This Row],[Column1]])-FIND("–",Table6914[[#This Row],[Column1]]))</f>
        <v>4</v>
      </c>
      <c r="Z635" s="78">
        <f>VLOOKUP(LEFT(Table6914[[#This Row],[Column1]],FIND("–",Table6914[[#This Row],[Column1]])-1),Lookups[],4,0)</f>
        <v>3.5</v>
      </c>
      <c r="AA635" s="16" t="str">
        <f t="shared" si="155"/>
        <v>UNC</v>
      </c>
      <c r="AB635" s="16" t="str">
        <f t="shared" si="156"/>
        <v>2A</v>
      </c>
      <c r="AC635" s="16" t="str">
        <f>CONCATENATE(Table6914[[#This Row],[Fraction]],"-",Table6914[[#This Row],[Pitch]]," ",Table6914[[#This Row],[Series]]," ",Table6914[[#This Row],[ClassA]])</f>
        <v>3 1/2-4 UNC 2A</v>
      </c>
      <c r="AD635" s="16" t="str">
        <f>CONCATENATE(TEXT(Table6914[[#This Row],[Decimal]],".000"),"-",Table6914[[#This Row],[Pitch]]," ",Table6914[[#This Row],[Series]]," ",Table6914[[#This Row],[ClassA]])</f>
        <v>3.500-4 UNC 2A</v>
      </c>
      <c r="AE635" s="16">
        <f t="shared" si="157"/>
        <v>3.3E-3</v>
      </c>
      <c r="AF635" s="16">
        <f t="shared" si="158"/>
        <v>3.4967000000000001</v>
      </c>
      <c r="AG635" s="16">
        <f t="shared" si="159"/>
        <v>3.4729000000000001</v>
      </c>
      <c r="AH635" s="16">
        <f t="shared" si="160"/>
        <v>3.4609999999999999</v>
      </c>
      <c r="AI635" s="16">
        <f t="shared" si="161"/>
        <v>3.3342999999999998</v>
      </c>
      <c r="AJ635" s="16">
        <f t="shared" si="162"/>
        <v>3.3233000000000001</v>
      </c>
      <c r="AK635" s="16">
        <f t="shared" si="163"/>
        <v>3.1989999999999998</v>
      </c>
      <c r="AL635" s="16" t="str">
        <f t="shared" si="164"/>
        <v>2B</v>
      </c>
      <c r="AM635" s="16">
        <f t="shared" si="165"/>
        <v>3.2290000000000001</v>
      </c>
      <c r="AN635" s="16">
        <f t="shared" si="166"/>
        <v>3.2669999999999999</v>
      </c>
      <c r="AO635" s="16">
        <f t="shared" si="167"/>
        <v>3.3376000000000001</v>
      </c>
      <c r="AP635" s="16">
        <f t="shared" si="168"/>
        <v>3.3519000000000001</v>
      </c>
      <c r="AQ635" s="16">
        <f t="shared" si="169"/>
        <v>3.5</v>
      </c>
      <c r="AV635" s="17"/>
      <c r="AW635" s="77"/>
    </row>
    <row r="636" spans="3:49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170"/>
        <v>0</v>
      </c>
      <c r="U636" s="16">
        <f t="shared" si="170"/>
        <v>0</v>
      </c>
      <c r="W636" s="16" t="str">
        <f t="shared" si="154"/>
        <v>31⁄2–4</v>
      </c>
      <c r="X636" s="16" t="str">
        <f>VLOOKUP(LEFT(Table6914[[#This Row],[Column1]],FIND("–",Table6914[[#This Row],[Column1]])-1),Lookups[],2,0)</f>
        <v>3 1/2</v>
      </c>
      <c r="Y636" s="16" t="str">
        <f>RIGHT(Table6914[[#This Row],[Column1]],LEN(Table6914[[#This Row],[Column1]])-FIND("–",Table6914[[#This Row],[Column1]]))</f>
        <v>4</v>
      </c>
      <c r="Z636" s="78">
        <f>VLOOKUP(LEFT(Table6914[[#This Row],[Column1]],FIND("–",Table6914[[#This Row],[Column1]])-1),Lookups[],4,0)</f>
        <v>3.5</v>
      </c>
      <c r="AA636" s="16" t="str">
        <f t="shared" si="155"/>
        <v>UNC</v>
      </c>
      <c r="AB636" s="16" t="str">
        <f t="shared" si="156"/>
        <v>3A</v>
      </c>
      <c r="AC636" s="16" t="str">
        <f>CONCATENATE(Table6914[[#This Row],[Fraction]],"-",Table6914[[#This Row],[Pitch]]," ",Table6914[[#This Row],[Series]]," ",Table6914[[#This Row],[ClassA]])</f>
        <v>3 1/2-4 UNC 3A</v>
      </c>
      <c r="AD636" s="16" t="str">
        <f>CONCATENATE(TEXT(Table6914[[#This Row],[Decimal]],".000"),"-",Table6914[[#This Row],[Pitch]]," ",Table6914[[#This Row],[Series]]," ",Table6914[[#This Row],[ClassA]])</f>
        <v>3.500-4 UNC 3A</v>
      </c>
      <c r="AE636" s="16">
        <f t="shared" si="157"/>
        <v>0</v>
      </c>
      <c r="AF636" s="16">
        <f t="shared" si="158"/>
        <v>3.5</v>
      </c>
      <c r="AG636" s="16">
        <f t="shared" si="159"/>
        <v>3.4762</v>
      </c>
      <c r="AH636" s="16" t="str">
        <f t="shared" si="160"/>
        <v>—</v>
      </c>
      <c r="AI636" s="16">
        <f t="shared" si="161"/>
        <v>3.3376000000000001</v>
      </c>
      <c r="AJ636" s="16">
        <f t="shared" si="162"/>
        <v>3.3292999999999999</v>
      </c>
      <c r="AK636" s="16">
        <f t="shared" si="163"/>
        <v>3.2023000000000001</v>
      </c>
      <c r="AL636" s="16" t="str">
        <f t="shared" si="164"/>
        <v>3B</v>
      </c>
      <c r="AM636" s="16">
        <f t="shared" si="165"/>
        <v>3.2290000000000001</v>
      </c>
      <c r="AN636" s="16">
        <f t="shared" si="166"/>
        <v>3.2593999999999999</v>
      </c>
      <c r="AO636" s="16">
        <f t="shared" si="167"/>
        <v>3.3376000000000001</v>
      </c>
      <c r="AP636" s="16">
        <f t="shared" si="168"/>
        <v>3.3483999999999998</v>
      </c>
      <c r="AQ636" s="16">
        <f t="shared" si="169"/>
        <v>3.5</v>
      </c>
      <c r="AV636" s="17"/>
      <c r="AW636" s="77"/>
    </row>
    <row r="637" spans="3:49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170"/>
        <v>31⁄2–6</v>
      </c>
      <c r="U637" s="16" t="str">
        <f t="shared" si="170"/>
        <v>UN</v>
      </c>
      <c r="W637" s="16" t="str">
        <f t="shared" si="154"/>
        <v>31⁄2–6</v>
      </c>
      <c r="X637" s="16" t="str">
        <f>VLOOKUP(LEFT(Table6914[[#This Row],[Column1]],FIND("–",Table6914[[#This Row],[Column1]])-1),Lookups[],2,0)</f>
        <v>3 1/2</v>
      </c>
      <c r="Y637" s="16" t="str">
        <f>RIGHT(Table6914[[#This Row],[Column1]],LEN(Table6914[[#This Row],[Column1]])-FIND("–",Table6914[[#This Row],[Column1]]))</f>
        <v>6</v>
      </c>
      <c r="Z637" s="78">
        <f>VLOOKUP(LEFT(Table6914[[#This Row],[Column1]],FIND("–",Table6914[[#This Row],[Column1]])-1),Lookups[],4,0)</f>
        <v>3.5</v>
      </c>
      <c r="AA637" s="16" t="str">
        <f t="shared" si="155"/>
        <v>UN</v>
      </c>
      <c r="AB637" s="16" t="str">
        <f t="shared" si="156"/>
        <v>2A</v>
      </c>
      <c r="AC637" s="16" t="str">
        <f>CONCATENATE(Table6914[[#This Row],[Fraction]],"-",Table6914[[#This Row],[Pitch]]," ",Table6914[[#This Row],[Series]]," ",Table6914[[#This Row],[ClassA]])</f>
        <v>3 1/2-6 UN 2A</v>
      </c>
      <c r="AD637" s="16" t="str">
        <f>CONCATENATE(TEXT(Table6914[[#This Row],[Decimal]],".000"),"-",Table6914[[#This Row],[Pitch]]," ",Table6914[[#This Row],[Series]]," ",Table6914[[#This Row],[ClassA]])</f>
        <v>3.500-6 UN 2A</v>
      </c>
      <c r="AE637" s="16">
        <f t="shared" si="157"/>
        <v>2.8999999999999998E-3</v>
      </c>
      <c r="AF637" s="16">
        <f t="shared" si="158"/>
        <v>3.4971000000000001</v>
      </c>
      <c r="AG637" s="16">
        <f t="shared" si="159"/>
        <v>3.4788999999999999</v>
      </c>
      <c r="AH637" s="16" t="str">
        <f t="shared" si="160"/>
        <v>—</v>
      </c>
      <c r="AI637" s="16">
        <f t="shared" si="161"/>
        <v>3.3887999999999998</v>
      </c>
      <c r="AJ637" s="16">
        <f t="shared" si="162"/>
        <v>3.3792</v>
      </c>
      <c r="AK637" s="16">
        <f t="shared" si="163"/>
        <v>3.2987000000000002</v>
      </c>
      <c r="AL637" s="16" t="str">
        <f t="shared" si="164"/>
        <v>2B</v>
      </c>
      <c r="AM637" s="16">
        <f t="shared" si="165"/>
        <v>3.32</v>
      </c>
      <c r="AN637" s="16">
        <f t="shared" si="166"/>
        <v>3.35</v>
      </c>
      <c r="AO637" s="16">
        <f t="shared" si="167"/>
        <v>3.3917000000000002</v>
      </c>
      <c r="AP637" s="16">
        <f t="shared" si="168"/>
        <v>3.4041999999999999</v>
      </c>
      <c r="AQ637" s="16">
        <f t="shared" si="169"/>
        <v>3.5</v>
      </c>
      <c r="AV637" s="17"/>
      <c r="AW637" s="77"/>
    </row>
    <row r="638" spans="3:49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170"/>
        <v>0</v>
      </c>
      <c r="U638" s="16">
        <f t="shared" si="170"/>
        <v>0</v>
      </c>
      <c r="W638" s="16" t="str">
        <f t="shared" si="154"/>
        <v>31⁄2–6</v>
      </c>
      <c r="X638" s="16" t="str">
        <f>VLOOKUP(LEFT(Table6914[[#This Row],[Column1]],FIND("–",Table6914[[#This Row],[Column1]])-1),Lookups[],2,0)</f>
        <v>3 1/2</v>
      </c>
      <c r="Y638" s="16" t="str">
        <f>RIGHT(Table6914[[#This Row],[Column1]],LEN(Table6914[[#This Row],[Column1]])-FIND("–",Table6914[[#This Row],[Column1]]))</f>
        <v>6</v>
      </c>
      <c r="Z638" s="78">
        <f>VLOOKUP(LEFT(Table6914[[#This Row],[Column1]],FIND("–",Table6914[[#This Row],[Column1]])-1),Lookups[],4,0)</f>
        <v>3.5</v>
      </c>
      <c r="AA638" s="16" t="str">
        <f t="shared" si="155"/>
        <v>UN</v>
      </c>
      <c r="AB638" s="16" t="str">
        <f t="shared" si="156"/>
        <v>3A</v>
      </c>
      <c r="AC638" s="16" t="str">
        <f>CONCATENATE(Table6914[[#This Row],[Fraction]],"-",Table6914[[#This Row],[Pitch]]," ",Table6914[[#This Row],[Series]]," ",Table6914[[#This Row],[ClassA]])</f>
        <v>3 1/2-6 UN 3A</v>
      </c>
      <c r="AD638" s="16" t="str">
        <f>CONCATENATE(TEXT(Table6914[[#This Row],[Decimal]],".000"),"-",Table6914[[#This Row],[Pitch]]," ",Table6914[[#This Row],[Series]]," ",Table6914[[#This Row],[ClassA]])</f>
        <v>3.500-6 UN 3A</v>
      </c>
      <c r="AE638" s="16">
        <f t="shared" si="157"/>
        <v>0</v>
      </c>
      <c r="AF638" s="16">
        <f t="shared" si="158"/>
        <v>3.5</v>
      </c>
      <c r="AG638" s="16">
        <f t="shared" si="159"/>
        <v>3.4817999999999998</v>
      </c>
      <c r="AH638" s="16" t="str">
        <f t="shared" si="160"/>
        <v>—</v>
      </c>
      <c r="AI638" s="16">
        <f t="shared" si="161"/>
        <v>3.3917000000000002</v>
      </c>
      <c r="AJ638" s="16">
        <f t="shared" si="162"/>
        <v>3.3845000000000001</v>
      </c>
      <c r="AK638" s="16">
        <f t="shared" si="163"/>
        <v>3.3016000000000001</v>
      </c>
      <c r="AL638" s="16" t="str">
        <f t="shared" si="164"/>
        <v>3B</v>
      </c>
      <c r="AM638" s="16">
        <f t="shared" si="165"/>
        <v>3.32</v>
      </c>
      <c r="AN638" s="16">
        <f t="shared" si="166"/>
        <v>3.3395999999999999</v>
      </c>
      <c r="AO638" s="16">
        <f t="shared" si="167"/>
        <v>3.3917000000000002</v>
      </c>
      <c r="AP638" s="16">
        <f t="shared" si="168"/>
        <v>3.4011</v>
      </c>
      <c r="AQ638" s="16">
        <f t="shared" si="169"/>
        <v>3.5</v>
      </c>
      <c r="AV638" s="17"/>
      <c r="AW638" s="77"/>
    </row>
    <row r="639" spans="3:49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170"/>
        <v>31⁄2–8</v>
      </c>
      <c r="U639" s="16" t="str">
        <f t="shared" si="170"/>
        <v>UN</v>
      </c>
      <c r="W639" s="16" t="str">
        <f t="shared" si="154"/>
        <v>31⁄2–8</v>
      </c>
      <c r="X639" s="16" t="str">
        <f>VLOOKUP(LEFT(Table6914[[#This Row],[Column1]],FIND("–",Table6914[[#This Row],[Column1]])-1),Lookups[],2,0)</f>
        <v>3 1/2</v>
      </c>
      <c r="Y639" s="16" t="str">
        <f>RIGHT(Table6914[[#This Row],[Column1]],LEN(Table6914[[#This Row],[Column1]])-FIND("–",Table6914[[#This Row],[Column1]]))</f>
        <v>8</v>
      </c>
      <c r="Z639" s="78">
        <f>VLOOKUP(LEFT(Table6914[[#This Row],[Column1]],FIND("–",Table6914[[#This Row],[Column1]])-1),Lookups[],4,0)</f>
        <v>3.5</v>
      </c>
      <c r="AA639" s="16" t="str">
        <f t="shared" si="155"/>
        <v>UN</v>
      </c>
      <c r="AB639" s="16" t="str">
        <f t="shared" si="156"/>
        <v>2A</v>
      </c>
      <c r="AC639" s="16" t="str">
        <f>CONCATENATE(Table6914[[#This Row],[Fraction]],"-",Table6914[[#This Row],[Pitch]]," ",Table6914[[#This Row],[Series]]," ",Table6914[[#This Row],[ClassA]])</f>
        <v>3 1/2-8 UN 2A</v>
      </c>
      <c r="AD639" s="16" t="str">
        <f>CONCATENATE(TEXT(Table6914[[#This Row],[Decimal]],".000"),"-",Table6914[[#This Row],[Pitch]]," ",Table6914[[#This Row],[Series]]," ",Table6914[[#This Row],[ClassA]])</f>
        <v>3.500-8 UN 2A</v>
      </c>
      <c r="AE639" s="16">
        <f t="shared" si="157"/>
        <v>2.5999999999999999E-3</v>
      </c>
      <c r="AF639" s="16">
        <f t="shared" si="158"/>
        <v>3.4973999999999998</v>
      </c>
      <c r="AG639" s="16">
        <f t="shared" si="159"/>
        <v>3.4824000000000002</v>
      </c>
      <c r="AH639" s="16">
        <f t="shared" si="160"/>
        <v>3.4748999999999999</v>
      </c>
      <c r="AI639" s="16">
        <f t="shared" si="161"/>
        <v>3.4161999999999999</v>
      </c>
      <c r="AJ639" s="16">
        <f t="shared" si="162"/>
        <v>3.4074</v>
      </c>
      <c r="AK639" s="16">
        <f t="shared" si="163"/>
        <v>3.3485999999999998</v>
      </c>
      <c r="AL639" s="16" t="str">
        <f t="shared" si="164"/>
        <v>2B</v>
      </c>
      <c r="AM639" s="16">
        <f t="shared" si="165"/>
        <v>3.3650000000000002</v>
      </c>
      <c r="AN639" s="16">
        <f t="shared" si="166"/>
        <v>3.39</v>
      </c>
      <c r="AO639" s="16">
        <f t="shared" si="167"/>
        <v>3.4188000000000001</v>
      </c>
      <c r="AP639" s="16">
        <f t="shared" si="168"/>
        <v>3.4302999999999999</v>
      </c>
      <c r="AQ639" s="16">
        <f t="shared" si="169"/>
        <v>3.5</v>
      </c>
      <c r="AV639" s="17"/>
      <c r="AW639" s="77"/>
    </row>
    <row r="640" spans="3:49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170"/>
        <v>0</v>
      </c>
      <c r="U640" s="16">
        <f t="shared" si="170"/>
        <v>0</v>
      </c>
      <c r="W640" s="16" t="str">
        <f t="shared" si="154"/>
        <v>31⁄2–8</v>
      </c>
      <c r="X640" s="16" t="str">
        <f>VLOOKUP(LEFT(Table6914[[#This Row],[Column1]],FIND("–",Table6914[[#This Row],[Column1]])-1),Lookups[],2,0)</f>
        <v>3 1/2</v>
      </c>
      <c r="Y640" s="16" t="str">
        <f>RIGHT(Table6914[[#This Row],[Column1]],LEN(Table6914[[#This Row],[Column1]])-FIND("–",Table6914[[#This Row],[Column1]]))</f>
        <v>8</v>
      </c>
      <c r="Z640" s="78">
        <f>VLOOKUP(LEFT(Table6914[[#This Row],[Column1]],FIND("–",Table6914[[#This Row],[Column1]])-1),Lookups[],4,0)</f>
        <v>3.5</v>
      </c>
      <c r="AA640" s="16" t="str">
        <f t="shared" si="155"/>
        <v>UN</v>
      </c>
      <c r="AB640" s="16" t="str">
        <f t="shared" si="156"/>
        <v>3A</v>
      </c>
      <c r="AC640" s="16" t="str">
        <f>CONCATENATE(Table6914[[#This Row],[Fraction]],"-",Table6914[[#This Row],[Pitch]]," ",Table6914[[#This Row],[Series]]," ",Table6914[[#This Row],[ClassA]])</f>
        <v>3 1/2-8 UN 3A</v>
      </c>
      <c r="AD640" s="16" t="str">
        <f>CONCATENATE(TEXT(Table6914[[#This Row],[Decimal]],".000"),"-",Table6914[[#This Row],[Pitch]]," ",Table6914[[#This Row],[Series]]," ",Table6914[[#This Row],[ClassA]])</f>
        <v>3.500-8 UN 3A</v>
      </c>
      <c r="AE640" s="16">
        <f t="shared" si="157"/>
        <v>0</v>
      </c>
      <c r="AF640" s="16">
        <f t="shared" si="158"/>
        <v>3.5</v>
      </c>
      <c r="AG640" s="16">
        <f t="shared" si="159"/>
        <v>3.4849999999999999</v>
      </c>
      <c r="AH640" s="16" t="str">
        <f t="shared" si="160"/>
        <v>—</v>
      </c>
      <c r="AI640" s="16">
        <f t="shared" si="161"/>
        <v>3.4188000000000001</v>
      </c>
      <c r="AJ640" s="16">
        <f t="shared" si="162"/>
        <v>3.4121999999999999</v>
      </c>
      <c r="AK640" s="16">
        <f t="shared" si="163"/>
        <v>3.3512</v>
      </c>
      <c r="AL640" s="16" t="str">
        <f t="shared" si="164"/>
        <v>3B</v>
      </c>
      <c r="AM640" s="16">
        <f t="shared" si="165"/>
        <v>3.3650000000000002</v>
      </c>
      <c r="AN640" s="16">
        <f t="shared" si="166"/>
        <v>3.3797000000000001</v>
      </c>
      <c r="AO640" s="16">
        <f t="shared" si="167"/>
        <v>3.4188000000000001</v>
      </c>
      <c r="AP640" s="16">
        <f t="shared" si="168"/>
        <v>3.4274</v>
      </c>
      <c r="AQ640" s="16">
        <f t="shared" si="169"/>
        <v>3.5</v>
      </c>
      <c r="AV640" s="17"/>
      <c r="AW640" s="77"/>
    </row>
    <row r="641" spans="3:49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170"/>
        <v>31⁄2–10</v>
      </c>
      <c r="U641" s="16" t="str">
        <f t="shared" si="170"/>
        <v>UNS</v>
      </c>
      <c r="W641" s="16" t="str">
        <f t="shared" si="154"/>
        <v>31⁄2–10</v>
      </c>
      <c r="X641" s="16" t="str">
        <f>VLOOKUP(LEFT(Table6914[[#This Row],[Column1]],FIND("–",Table6914[[#This Row],[Column1]])-1),Lookups[],2,0)</f>
        <v>3 1/2</v>
      </c>
      <c r="Y641" s="16" t="str">
        <f>RIGHT(Table6914[[#This Row],[Column1]],LEN(Table6914[[#This Row],[Column1]])-FIND("–",Table6914[[#This Row],[Column1]]))</f>
        <v>10</v>
      </c>
      <c r="Z641" s="78">
        <f>VLOOKUP(LEFT(Table6914[[#This Row],[Column1]],FIND("–",Table6914[[#This Row],[Column1]])-1),Lookups[],4,0)</f>
        <v>3.5</v>
      </c>
      <c r="AA641" s="16" t="str">
        <f t="shared" si="155"/>
        <v>UNS</v>
      </c>
      <c r="AB641" s="16" t="str">
        <f t="shared" si="156"/>
        <v>2A</v>
      </c>
      <c r="AC641" s="16" t="str">
        <f>CONCATENATE(Table6914[[#This Row],[Fraction]],"-",Table6914[[#This Row],[Pitch]]," ",Table6914[[#This Row],[Series]]," ",Table6914[[#This Row],[ClassA]])</f>
        <v>3 1/2-10 UNS 2A</v>
      </c>
      <c r="AD641" s="16" t="str">
        <f>CONCATENATE(TEXT(Table6914[[#This Row],[Decimal]],".000"),"-",Table6914[[#This Row],[Pitch]]," ",Table6914[[#This Row],[Series]]," ",Table6914[[#This Row],[ClassA]])</f>
        <v>3.500-10 UNS 2A</v>
      </c>
      <c r="AE641" s="16">
        <f t="shared" si="157"/>
        <v>2.0999999999999999E-3</v>
      </c>
      <c r="AF641" s="16">
        <f t="shared" si="158"/>
        <v>3.4979</v>
      </c>
      <c r="AG641" s="16">
        <f t="shared" si="159"/>
        <v>3.4849999999999999</v>
      </c>
      <c r="AH641" s="16" t="str">
        <f t="shared" si="160"/>
        <v>—</v>
      </c>
      <c r="AI641" s="16">
        <f t="shared" si="161"/>
        <v>3.4329000000000001</v>
      </c>
      <c r="AJ641" s="16">
        <f t="shared" si="162"/>
        <v>3.4260000000000002</v>
      </c>
      <c r="AK641" s="16">
        <f t="shared" si="163"/>
        <v>3.3788999999999998</v>
      </c>
      <c r="AL641" s="16" t="str">
        <f t="shared" si="164"/>
        <v>2B</v>
      </c>
      <c r="AM641" s="16">
        <f t="shared" si="165"/>
        <v>3.3919999999999999</v>
      </c>
      <c r="AN641" s="16">
        <f t="shared" si="166"/>
        <v>3.4129999999999998</v>
      </c>
      <c r="AO641" s="16">
        <f t="shared" si="167"/>
        <v>3.4350000000000001</v>
      </c>
      <c r="AP641" s="16">
        <f t="shared" si="168"/>
        <v>3.444</v>
      </c>
      <c r="AQ641" s="16">
        <f t="shared" si="169"/>
        <v>3.5</v>
      </c>
      <c r="AV641" s="17"/>
      <c r="AW641" s="77"/>
    </row>
    <row r="642" spans="3:49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170"/>
        <v>31⁄2–12</v>
      </c>
      <c r="U642" s="16" t="str">
        <f t="shared" si="170"/>
        <v>UN</v>
      </c>
      <c r="W642" s="16" t="str">
        <f t="shared" si="154"/>
        <v>31⁄2–12</v>
      </c>
      <c r="X642" s="16" t="str">
        <f>VLOOKUP(LEFT(Table6914[[#This Row],[Column1]],FIND("–",Table6914[[#This Row],[Column1]])-1),Lookups[],2,0)</f>
        <v>3 1/2</v>
      </c>
      <c r="Y642" s="16" t="str">
        <f>RIGHT(Table6914[[#This Row],[Column1]],LEN(Table6914[[#This Row],[Column1]])-FIND("–",Table6914[[#This Row],[Column1]]))</f>
        <v>12</v>
      </c>
      <c r="Z642" s="78">
        <f>VLOOKUP(LEFT(Table6914[[#This Row],[Column1]],FIND("–",Table6914[[#This Row],[Column1]])-1),Lookups[],4,0)</f>
        <v>3.5</v>
      </c>
      <c r="AA642" s="16" t="str">
        <f t="shared" si="155"/>
        <v>UN</v>
      </c>
      <c r="AB642" s="16" t="str">
        <f t="shared" si="156"/>
        <v>2A</v>
      </c>
      <c r="AC642" s="16" t="str">
        <f>CONCATENATE(Table6914[[#This Row],[Fraction]],"-",Table6914[[#This Row],[Pitch]]," ",Table6914[[#This Row],[Series]]," ",Table6914[[#This Row],[ClassA]])</f>
        <v>3 1/2-12 UN 2A</v>
      </c>
      <c r="AD642" s="16" t="str">
        <f>CONCATENATE(TEXT(Table6914[[#This Row],[Decimal]],".000"),"-",Table6914[[#This Row],[Pitch]]," ",Table6914[[#This Row],[Series]]," ",Table6914[[#This Row],[ClassA]])</f>
        <v>3.500-12 UN 2A</v>
      </c>
      <c r="AE642" s="16">
        <f t="shared" si="157"/>
        <v>1.9E-3</v>
      </c>
      <c r="AF642" s="16">
        <f t="shared" si="158"/>
        <v>3.4981</v>
      </c>
      <c r="AG642" s="16">
        <f t="shared" si="159"/>
        <v>3.4866999999999999</v>
      </c>
      <c r="AH642" s="16" t="str">
        <f t="shared" si="160"/>
        <v>—</v>
      </c>
      <c r="AI642" s="16">
        <f t="shared" si="161"/>
        <v>3.444</v>
      </c>
      <c r="AJ642" s="16">
        <f t="shared" si="162"/>
        <v>3.4376000000000002</v>
      </c>
      <c r="AK642" s="16">
        <f t="shared" si="163"/>
        <v>3.3988999999999998</v>
      </c>
      <c r="AL642" s="16" t="str">
        <f t="shared" si="164"/>
        <v>2B</v>
      </c>
      <c r="AM642" s="16">
        <f t="shared" si="165"/>
        <v>3.41</v>
      </c>
      <c r="AN642" s="16">
        <f t="shared" si="166"/>
        <v>3.4279999999999999</v>
      </c>
      <c r="AO642" s="16">
        <f t="shared" si="167"/>
        <v>3.4459</v>
      </c>
      <c r="AP642" s="16">
        <f t="shared" si="168"/>
        <v>3.4542999999999999</v>
      </c>
      <c r="AQ642" s="16">
        <f t="shared" si="169"/>
        <v>3.5</v>
      </c>
      <c r="AV642" s="17"/>
      <c r="AW642" s="77"/>
    </row>
    <row r="643" spans="3:49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170"/>
        <v>0</v>
      </c>
      <c r="U643" s="16">
        <f t="shared" si="170"/>
        <v>0</v>
      </c>
      <c r="W643" s="16" t="str">
        <f t="shared" si="154"/>
        <v>31⁄2–12</v>
      </c>
      <c r="X643" s="16" t="str">
        <f>VLOOKUP(LEFT(Table6914[[#This Row],[Column1]],FIND("–",Table6914[[#This Row],[Column1]])-1),Lookups[],2,0)</f>
        <v>3 1/2</v>
      </c>
      <c r="Y643" s="16" t="str">
        <f>RIGHT(Table6914[[#This Row],[Column1]],LEN(Table6914[[#This Row],[Column1]])-FIND("–",Table6914[[#This Row],[Column1]]))</f>
        <v>12</v>
      </c>
      <c r="Z643" s="78">
        <f>VLOOKUP(LEFT(Table6914[[#This Row],[Column1]],FIND("–",Table6914[[#This Row],[Column1]])-1),Lookups[],4,0)</f>
        <v>3.5</v>
      </c>
      <c r="AA643" s="16" t="str">
        <f t="shared" si="155"/>
        <v>UN</v>
      </c>
      <c r="AB643" s="16" t="str">
        <f t="shared" si="156"/>
        <v>3A</v>
      </c>
      <c r="AC643" s="16" t="str">
        <f>CONCATENATE(Table6914[[#This Row],[Fraction]],"-",Table6914[[#This Row],[Pitch]]," ",Table6914[[#This Row],[Series]]," ",Table6914[[#This Row],[ClassA]])</f>
        <v>3 1/2-12 UN 3A</v>
      </c>
      <c r="AD643" s="16" t="str">
        <f>CONCATENATE(TEXT(Table6914[[#This Row],[Decimal]],".000"),"-",Table6914[[#This Row],[Pitch]]," ",Table6914[[#This Row],[Series]]," ",Table6914[[#This Row],[ClassA]])</f>
        <v>3.500-12 UN 3A</v>
      </c>
      <c r="AE643" s="16">
        <f t="shared" si="157"/>
        <v>0</v>
      </c>
      <c r="AF643" s="16">
        <f t="shared" si="158"/>
        <v>3.5</v>
      </c>
      <c r="AG643" s="16">
        <f t="shared" si="159"/>
        <v>3.4885999999999999</v>
      </c>
      <c r="AH643" s="16" t="str">
        <f t="shared" si="160"/>
        <v>—</v>
      </c>
      <c r="AI643" s="16">
        <f t="shared" si="161"/>
        <v>3.4459</v>
      </c>
      <c r="AJ643" s="16">
        <f t="shared" si="162"/>
        <v>3.4411</v>
      </c>
      <c r="AK643" s="16">
        <f t="shared" si="163"/>
        <v>3.4007999999999998</v>
      </c>
      <c r="AL643" s="16" t="str">
        <f t="shared" si="164"/>
        <v>3B</v>
      </c>
      <c r="AM643" s="16">
        <f t="shared" si="165"/>
        <v>3.41</v>
      </c>
      <c r="AN643" s="16">
        <f t="shared" si="166"/>
        <v>3.4198</v>
      </c>
      <c r="AO643" s="16">
        <f t="shared" si="167"/>
        <v>3.4459</v>
      </c>
      <c r="AP643" s="16">
        <f t="shared" si="168"/>
        <v>3.4521999999999999</v>
      </c>
      <c r="AQ643" s="16">
        <f t="shared" si="169"/>
        <v>3.5</v>
      </c>
      <c r="AV643" s="17"/>
      <c r="AW643" s="77"/>
    </row>
    <row r="644" spans="3:49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170"/>
        <v>31⁄2–14</v>
      </c>
      <c r="U644" s="16" t="str">
        <f t="shared" si="170"/>
        <v>UNS</v>
      </c>
      <c r="W644" s="16" t="str">
        <f t="shared" ref="W644:W707" si="171">IF(T644=0,IF(T643=0,T642,T643),T644)</f>
        <v>31⁄2–14</v>
      </c>
      <c r="X644" s="16" t="str">
        <f>VLOOKUP(LEFT(Table6914[[#This Row],[Column1]],FIND("–",Table6914[[#This Row],[Column1]])-1),Lookups[],2,0)</f>
        <v>3 1/2</v>
      </c>
      <c r="Y644" s="16" t="str">
        <f>RIGHT(Table6914[[#This Row],[Column1]],LEN(Table6914[[#This Row],[Column1]])-FIND("–",Table6914[[#This Row],[Column1]]))</f>
        <v>14</v>
      </c>
      <c r="Z644" s="78">
        <f>VLOOKUP(LEFT(Table6914[[#This Row],[Column1]],FIND("–",Table6914[[#This Row],[Column1]])-1),Lookups[],4,0)</f>
        <v>3.5</v>
      </c>
      <c r="AA644" s="16" t="str">
        <f t="shared" ref="AA644:AA707" si="172">IF(U644=0,IF(U643=0,U642,U643),U644)</f>
        <v>UNS</v>
      </c>
      <c r="AB644" s="16" t="str">
        <f t="shared" ref="AB644:AB707" si="173">IF(OR($C644="1A",$C644="2A",$C644="3A"),C644,E644)</f>
        <v>2A</v>
      </c>
      <c r="AC644" s="16" t="str">
        <f>CONCATENATE(Table6914[[#This Row],[Fraction]],"-",Table6914[[#This Row],[Pitch]]," ",Table6914[[#This Row],[Series]]," ",Table6914[[#This Row],[ClassA]])</f>
        <v>3 1/2-14 UNS 2A</v>
      </c>
      <c r="AD644" s="16" t="str">
        <f>CONCATENATE(TEXT(Table6914[[#This Row],[Decimal]],".000"),"-",Table6914[[#This Row],[Pitch]]," ",Table6914[[#This Row],[Series]]," ",Table6914[[#This Row],[ClassA]])</f>
        <v>3.500-14 UNS 2A</v>
      </c>
      <c r="AE644" s="16">
        <f t="shared" ref="AE644:AE707" si="174">IF(OR($C644="1A",$C644="2A",$C644="3A"),D644,F644)</f>
        <v>1.8E-3</v>
      </c>
      <c r="AF644" s="16">
        <f t="shared" ref="AF644:AF707" si="175">IF(OR($C644="1A",$C644="2A",$C644="3A"),E644,G644)</f>
        <v>3.4982000000000002</v>
      </c>
      <c r="AG644" s="16">
        <f t="shared" ref="AG644:AG707" si="176">IF(OR($C644="1A",$C644="2A",$C644="3A"),F644,H644)</f>
        <v>3.4878999999999998</v>
      </c>
      <c r="AH644" s="16" t="str">
        <f t="shared" ref="AH644:AH707" si="177">IF(OR($C644="1A",$C644="2A",$C644="3A"),G644,I644)</f>
        <v>—</v>
      </c>
      <c r="AI644" s="16">
        <f t="shared" ref="AI644:AI707" si="178">IF(OR($C644="1A",$C644="2A",$C644="3A"),H644,J644)</f>
        <v>3.4518</v>
      </c>
      <c r="AJ644" s="16">
        <f t="shared" ref="AJ644:AJ707" si="179">IF(OR($C644="1A",$C644="2A",$C644="3A"),I644,K644)</f>
        <v>3.4457</v>
      </c>
      <c r="AK644" s="16">
        <f t="shared" ref="AK644:AK707" si="180">IF(OR($C644="1A",$C644="2A",$C644="3A"),J644,L644)</f>
        <v>3.4131999999999998</v>
      </c>
      <c r="AL644" s="16" t="str">
        <f t="shared" ref="AL644:AL707" si="181">IF(OR($C644="1A",$C644="2A",$C644="3A"),K644,M644)</f>
        <v>2B</v>
      </c>
      <c r="AM644" s="16">
        <f t="shared" ref="AM644:AM707" si="182">IF(OR($C644="1A",$C644="2A",$C644="3A"),L644,N644)</f>
        <v>3.423</v>
      </c>
      <c r="AN644" s="16">
        <f t="shared" ref="AN644:AN707" si="183">IF(OR($C644="1A",$C644="2A",$C644="3A"),M644,O644)</f>
        <v>3.4380000000000002</v>
      </c>
      <c r="AO644" s="16">
        <f t="shared" ref="AO644:AO707" si="184">IF(OR($C644="1A",$C644="2A",$C644="3A"),N644,P644)</f>
        <v>3.4535999999999998</v>
      </c>
      <c r="AP644" s="16">
        <f t="shared" ref="AP644:AP707" si="185">IF(OR($C644="1A",$C644="2A",$C644="3A"),O644,Q644)</f>
        <v>3.4615</v>
      </c>
      <c r="AQ644" s="16">
        <f t="shared" ref="AQ644:AQ707" si="186">IF(OR($C644="1A",$C644="2A",$C644="3A"),P644,R644)</f>
        <v>3.5</v>
      </c>
      <c r="AV644" s="17"/>
      <c r="AW644" s="77"/>
    </row>
    <row r="645" spans="3:49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ref="T645:U708" si="187">IF(OR($C645="1A",$C645="2A",$C645="3A"),A645,C645)</f>
        <v>31⁄2–16</v>
      </c>
      <c r="U645" s="16" t="str">
        <f t="shared" si="187"/>
        <v>UN</v>
      </c>
      <c r="W645" s="16" t="str">
        <f t="shared" si="171"/>
        <v>31⁄2–16</v>
      </c>
      <c r="X645" s="16" t="str">
        <f>VLOOKUP(LEFT(Table6914[[#This Row],[Column1]],FIND("–",Table6914[[#This Row],[Column1]])-1),Lookups[],2,0)</f>
        <v>3 1/2</v>
      </c>
      <c r="Y645" s="16" t="str">
        <f>RIGHT(Table6914[[#This Row],[Column1]],LEN(Table6914[[#This Row],[Column1]])-FIND("–",Table6914[[#This Row],[Column1]]))</f>
        <v>16</v>
      </c>
      <c r="Z645" s="78">
        <f>VLOOKUP(LEFT(Table6914[[#This Row],[Column1]],FIND("–",Table6914[[#This Row],[Column1]])-1),Lookups[],4,0)</f>
        <v>3.5</v>
      </c>
      <c r="AA645" s="16" t="str">
        <f t="shared" si="172"/>
        <v>UN</v>
      </c>
      <c r="AB645" s="16" t="str">
        <f t="shared" si="173"/>
        <v>2A</v>
      </c>
      <c r="AC645" s="16" t="str">
        <f>CONCATENATE(Table6914[[#This Row],[Fraction]],"-",Table6914[[#This Row],[Pitch]]," ",Table6914[[#This Row],[Series]]," ",Table6914[[#This Row],[ClassA]])</f>
        <v>3 1/2-16 UN 2A</v>
      </c>
      <c r="AD645" s="16" t="str">
        <f>CONCATENATE(TEXT(Table6914[[#This Row],[Decimal]],".000"),"-",Table6914[[#This Row],[Pitch]]," ",Table6914[[#This Row],[Series]]," ",Table6914[[#This Row],[ClassA]])</f>
        <v>3.500-16 UN 2A</v>
      </c>
      <c r="AE645" s="16">
        <f t="shared" si="174"/>
        <v>1.6999999999999999E-3</v>
      </c>
      <c r="AF645" s="16">
        <f t="shared" si="175"/>
        <v>3.4983</v>
      </c>
      <c r="AG645" s="16">
        <f t="shared" si="176"/>
        <v>3.4889000000000001</v>
      </c>
      <c r="AH645" s="16" t="str">
        <f t="shared" si="177"/>
        <v>—</v>
      </c>
      <c r="AI645" s="16">
        <f t="shared" si="178"/>
        <v>3.4577</v>
      </c>
      <c r="AJ645" s="16">
        <f t="shared" si="179"/>
        <v>3.4519000000000002</v>
      </c>
      <c r="AK645" s="16">
        <f t="shared" si="180"/>
        <v>3.4238</v>
      </c>
      <c r="AL645" s="16" t="str">
        <f t="shared" si="181"/>
        <v>2B</v>
      </c>
      <c r="AM645" s="16">
        <f t="shared" si="182"/>
        <v>3.4319999999999999</v>
      </c>
      <c r="AN645" s="16">
        <f t="shared" si="183"/>
        <v>3.4460000000000002</v>
      </c>
      <c r="AO645" s="16">
        <f t="shared" si="184"/>
        <v>3.4594</v>
      </c>
      <c r="AP645" s="16">
        <f t="shared" si="185"/>
        <v>3.4668999999999999</v>
      </c>
      <c r="AQ645" s="16">
        <f t="shared" si="186"/>
        <v>3.5</v>
      </c>
      <c r="AV645" s="17"/>
      <c r="AW645" s="77"/>
    </row>
    <row r="646" spans="3:49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187"/>
        <v>0</v>
      </c>
      <c r="U646" s="16">
        <f t="shared" si="187"/>
        <v>0</v>
      </c>
      <c r="W646" s="16" t="str">
        <f t="shared" si="171"/>
        <v>31⁄2–16</v>
      </c>
      <c r="X646" s="16" t="str">
        <f>VLOOKUP(LEFT(Table6914[[#This Row],[Column1]],FIND("–",Table6914[[#This Row],[Column1]])-1),Lookups[],2,0)</f>
        <v>3 1/2</v>
      </c>
      <c r="Y646" s="16" t="str">
        <f>RIGHT(Table6914[[#This Row],[Column1]],LEN(Table6914[[#This Row],[Column1]])-FIND("–",Table6914[[#This Row],[Column1]]))</f>
        <v>16</v>
      </c>
      <c r="Z646" s="78">
        <f>VLOOKUP(LEFT(Table6914[[#This Row],[Column1]],FIND("–",Table6914[[#This Row],[Column1]])-1),Lookups[],4,0)</f>
        <v>3.5</v>
      </c>
      <c r="AA646" s="16" t="str">
        <f t="shared" si="172"/>
        <v>UN</v>
      </c>
      <c r="AB646" s="16" t="str">
        <f t="shared" si="173"/>
        <v>3A</v>
      </c>
      <c r="AC646" s="16" t="str">
        <f>CONCATENATE(Table6914[[#This Row],[Fraction]],"-",Table6914[[#This Row],[Pitch]]," ",Table6914[[#This Row],[Series]]," ",Table6914[[#This Row],[ClassA]])</f>
        <v>3 1/2-16 UN 3A</v>
      </c>
      <c r="AD646" s="16" t="str">
        <f>CONCATENATE(TEXT(Table6914[[#This Row],[Decimal]],".000"),"-",Table6914[[#This Row],[Pitch]]," ",Table6914[[#This Row],[Series]]," ",Table6914[[#This Row],[ClassA]])</f>
        <v>3.500-16 UN 3A</v>
      </c>
      <c r="AE646" s="16">
        <f t="shared" si="174"/>
        <v>0</v>
      </c>
      <c r="AF646" s="16">
        <f t="shared" si="175"/>
        <v>3.5</v>
      </c>
      <c r="AG646" s="16">
        <f t="shared" si="176"/>
        <v>3.4906000000000001</v>
      </c>
      <c r="AH646" s="16" t="str">
        <f t="shared" si="177"/>
        <v>—</v>
      </c>
      <c r="AI646" s="16">
        <f t="shared" si="178"/>
        <v>3.4594</v>
      </c>
      <c r="AJ646" s="16">
        <f t="shared" si="179"/>
        <v>3.4550999999999998</v>
      </c>
      <c r="AK646" s="16">
        <f t="shared" si="180"/>
        <v>3.4255</v>
      </c>
      <c r="AL646" s="16" t="str">
        <f t="shared" si="181"/>
        <v>3B</v>
      </c>
      <c r="AM646" s="16">
        <f t="shared" si="182"/>
        <v>3.4319999999999999</v>
      </c>
      <c r="AN646" s="16">
        <f t="shared" si="183"/>
        <v>3.4407999999999999</v>
      </c>
      <c r="AO646" s="16">
        <f t="shared" si="184"/>
        <v>3.4594</v>
      </c>
      <c r="AP646" s="16">
        <f t="shared" si="185"/>
        <v>3.4649999999999999</v>
      </c>
      <c r="AQ646" s="16">
        <f t="shared" si="186"/>
        <v>3.5</v>
      </c>
      <c r="AV646" s="17"/>
      <c r="AW646" s="77"/>
    </row>
    <row r="647" spans="3:49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187"/>
        <v>31⁄2–18</v>
      </c>
      <c r="U647" s="16" t="str">
        <f t="shared" si="187"/>
        <v>UNS</v>
      </c>
      <c r="W647" s="16" t="str">
        <f t="shared" si="171"/>
        <v>31⁄2–18</v>
      </c>
      <c r="X647" s="16" t="str">
        <f>VLOOKUP(LEFT(Table6914[[#This Row],[Column1]],FIND("–",Table6914[[#This Row],[Column1]])-1),Lookups[],2,0)</f>
        <v>3 1/2</v>
      </c>
      <c r="Y647" s="16" t="str">
        <f>RIGHT(Table6914[[#This Row],[Column1]],LEN(Table6914[[#This Row],[Column1]])-FIND("–",Table6914[[#This Row],[Column1]]))</f>
        <v>18</v>
      </c>
      <c r="Z647" s="78">
        <f>VLOOKUP(LEFT(Table6914[[#This Row],[Column1]],FIND("–",Table6914[[#This Row],[Column1]])-1),Lookups[],4,0)</f>
        <v>3.5</v>
      </c>
      <c r="AA647" s="16" t="str">
        <f t="shared" si="172"/>
        <v>UNS</v>
      </c>
      <c r="AB647" s="16" t="str">
        <f t="shared" si="173"/>
        <v>2A</v>
      </c>
      <c r="AC647" s="16" t="str">
        <f>CONCATENATE(Table6914[[#This Row],[Fraction]],"-",Table6914[[#This Row],[Pitch]]," ",Table6914[[#This Row],[Series]]," ",Table6914[[#This Row],[ClassA]])</f>
        <v>3 1/2-18 UNS 2A</v>
      </c>
      <c r="AD647" s="16" t="str">
        <f>CONCATENATE(TEXT(Table6914[[#This Row],[Decimal]],".000"),"-",Table6914[[#This Row],[Pitch]]," ",Table6914[[#This Row],[Series]]," ",Table6914[[#This Row],[ClassA]])</f>
        <v>3.500-18 UNS 2A</v>
      </c>
      <c r="AE647" s="16">
        <f t="shared" si="174"/>
        <v>1.6999999999999999E-3</v>
      </c>
      <c r="AF647" s="16">
        <f t="shared" si="175"/>
        <v>3.4983</v>
      </c>
      <c r="AG647" s="16">
        <f t="shared" si="176"/>
        <v>3.4895999999999998</v>
      </c>
      <c r="AH647" s="16" t="str">
        <f t="shared" si="177"/>
        <v>—</v>
      </c>
      <c r="AI647" s="16">
        <f t="shared" si="178"/>
        <v>3.4622000000000002</v>
      </c>
      <c r="AJ647" s="16">
        <f t="shared" si="179"/>
        <v>3.4567000000000001</v>
      </c>
      <c r="AK647" s="16">
        <f t="shared" si="180"/>
        <v>3.4321999999999999</v>
      </c>
      <c r="AL647" s="16" t="str">
        <f t="shared" si="181"/>
        <v>2B</v>
      </c>
      <c r="AM647" s="16">
        <f t="shared" si="182"/>
        <v>3.44</v>
      </c>
      <c r="AN647" s="16">
        <f t="shared" si="183"/>
        <v>3.4529999999999998</v>
      </c>
      <c r="AO647" s="16">
        <f t="shared" si="184"/>
        <v>3.4639000000000002</v>
      </c>
      <c r="AP647" s="16">
        <f t="shared" si="185"/>
        <v>3.4710999999999999</v>
      </c>
      <c r="AQ647" s="16">
        <f t="shared" si="186"/>
        <v>3.5</v>
      </c>
      <c r="AV647" s="17"/>
      <c r="AW647" s="77"/>
    </row>
    <row r="648" spans="3:49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187"/>
        <v>35⁄8–6</v>
      </c>
      <c r="U648" s="16" t="str">
        <f t="shared" si="187"/>
        <v>UN</v>
      </c>
      <c r="W648" s="16" t="str">
        <f t="shared" si="171"/>
        <v>35⁄8–6</v>
      </c>
      <c r="X648" s="16" t="str">
        <f>VLOOKUP(LEFT(Table6914[[#This Row],[Column1]],FIND("–",Table6914[[#This Row],[Column1]])-1),Lookups[],2,0)</f>
        <v>3 5/8</v>
      </c>
      <c r="Y648" s="16" t="str">
        <f>RIGHT(Table6914[[#This Row],[Column1]],LEN(Table6914[[#This Row],[Column1]])-FIND("–",Table6914[[#This Row],[Column1]]))</f>
        <v>6</v>
      </c>
      <c r="Z648" s="78">
        <f>VLOOKUP(LEFT(Table6914[[#This Row],[Column1]],FIND("–",Table6914[[#This Row],[Column1]])-1),Lookups[],4,0)</f>
        <v>3.625</v>
      </c>
      <c r="AA648" s="16" t="str">
        <f t="shared" si="172"/>
        <v>UN</v>
      </c>
      <c r="AB648" s="16" t="str">
        <f t="shared" si="173"/>
        <v>2A</v>
      </c>
      <c r="AC648" s="16" t="str">
        <f>CONCATENATE(Table6914[[#This Row],[Fraction]],"-",Table6914[[#This Row],[Pitch]]," ",Table6914[[#This Row],[Series]]," ",Table6914[[#This Row],[ClassA]])</f>
        <v>3 5/8-6 UN 2A</v>
      </c>
      <c r="AD648" s="16" t="str">
        <f>CONCATENATE(TEXT(Table6914[[#This Row],[Decimal]],".000"),"-",Table6914[[#This Row],[Pitch]]," ",Table6914[[#This Row],[Series]]," ",Table6914[[#This Row],[ClassA]])</f>
        <v>3.625-6 UN 2A</v>
      </c>
      <c r="AE648" s="16">
        <f t="shared" si="174"/>
        <v>2.8999999999999998E-3</v>
      </c>
      <c r="AF648" s="16">
        <f t="shared" si="175"/>
        <v>3.6221000000000001</v>
      </c>
      <c r="AG648" s="16">
        <f t="shared" si="176"/>
        <v>3.6038999999999999</v>
      </c>
      <c r="AH648" s="16" t="str">
        <f t="shared" si="177"/>
        <v>—</v>
      </c>
      <c r="AI648" s="16">
        <f t="shared" si="178"/>
        <v>3.5137999999999998</v>
      </c>
      <c r="AJ648" s="16">
        <f t="shared" si="179"/>
        <v>3.5041000000000002</v>
      </c>
      <c r="AK648" s="16">
        <f t="shared" si="180"/>
        <v>3.4237000000000002</v>
      </c>
      <c r="AL648" s="16" t="str">
        <f t="shared" si="181"/>
        <v>2B</v>
      </c>
      <c r="AM648" s="16">
        <f t="shared" si="182"/>
        <v>3.4449999999999998</v>
      </c>
      <c r="AN648" s="16">
        <f t="shared" si="183"/>
        <v>3.4750000000000001</v>
      </c>
      <c r="AO648" s="16">
        <f t="shared" si="184"/>
        <v>3.5167000000000002</v>
      </c>
      <c r="AP648" s="16">
        <f t="shared" si="185"/>
        <v>3.5293000000000001</v>
      </c>
      <c r="AQ648" s="16">
        <f t="shared" si="186"/>
        <v>3.625</v>
      </c>
      <c r="AV648" s="17"/>
      <c r="AW648" s="77"/>
    </row>
    <row r="649" spans="3:49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187"/>
        <v>0</v>
      </c>
      <c r="U649" s="16">
        <f t="shared" si="187"/>
        <v>0</v>
      </c>
      <c r="W649" s="16" t="str">
        <f t="shared" si="171"/>
        <v>35⁄8–6</v>
      </c>
      <c r="X649" s="16" t="str">
        <f>VLOOKUP(LEFT(Table6914[[#This Row],[Column1]],FIND("–",Table6914[[#This Row],[Column1]])-1),Lookups[],2,0)</f>
        <v>3 5/8</v>
      </c>
      <c r="Y649" s="16" t="str">
        <f>RIGHT(Table6914[[#This Row],[Column1]],LEN(Table6914[[#This Row],[Column1]])-FIND("–",Table6914[[#This Row],[Column1]]))</f>
        <v>6</v>
      </c>
      <c r="Z649" s="78">
        <f>VLOOKUP(LEFT(Table6914[[#This Row],[Column1]],FIND("–",Table6914[[#This Row],[Column1]])-1),Lookups[],4,0)</f>
        <v>3.625</v>
      </c>
      <c r="AA649" s="16" t="str">
        <f t="shared" si="172"/>
        <v>UN</v>
      </c>
      <c r="AB649" s="16" t="str">
        <f t="shared" si="173"/>
        <v>3A</v>
      </c>
      <c r="AC649" s="16" t="str">
        <f>CONCATENATE(Table6914[[#This Row],[Fraction]],"-",Table6914[[#This Row],[Pitch]]," ",Table6914[[#This Row],[Series]]," ",Table6914[[#This Row],[ClassA]])</f>
        <v>3 5/8-6 UN 3A</v>
      </c>
      <c r="AD649" s="16" t="str">
        <f>CONCATENATE(TEXT(Table6914[[#This Row],[Decimal]],".000"),"-",Table6914[[#This Row],[Pitch]]," ",Table6914[[#This Row],[Series]]," ",Table6914[[#This Row],[ClassA]])</f>
        <v>3.625-6 UN 3A</v>
      </c>
      <c r="AE649" s="16">
        <f t="shared" si="174"/>
        <v>0</v>
      </c>
      <c r="AF649" s="16">
        <f t="shared" si="175"/>
        <v>3.625</v>
      </c>
      <c r="AG649" s="16">
        <f t="shared" si="176"/>
        <v>3.6067999999999998</v>
      </c>
      <c r="AH649" s="16" t="str">
        <f t="shared" si="177"/>
        <v>—</v>
      </c>
      <c r="AI649" s="16">
        <f t="shared" si="178"/>
        <v>3.5167000000000002</v>
      </c>
      <c r="AJ649" s="16">
        <f t="shared" si="179"/>
        <v>3.5093999999999999</v>
      </c>
      <c r="AK649" s="16">
        <f t="shared" si="180"/>
        <v>3.4266000000000001</v>
      </c>
      <c r="AL649" s="16" t="str">
        <f t="shared" si="181"/>
        <v>3B</v>
      </c>
      <c r="AM649" s="16">
        <f t="shared" si="182"/>
        <v>3.4449999999999998</v>
      </c>
      <c r="AN649" s="16">
        <f t="shared" si="183"/>
        <v>3.4645999999999999</v>
      </c>
      <c r="AO649" s="16">
        <f t="shared" si="184"/>
        <v>3.5167000000000002</v>
      </c>
      <c r="AP649" s="16">
        <f t="shared" si="185"/>
        <v>3.5261999999999998</v>
      </c>
      <c r="AQ649" s="16">
        <f t="shared" si="186"/>
        <v>3.625</v>
      </c>
      <c r="AV649" s="17"/>
      <c r="AW649" s="77"/>
    </row>
    <row r="650" spans="3:49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187"/>
        <v>35⁄8–8</v>
      </c>
      <c r="U650" s="16" t="str">
        <f t="shared" si="187"/>
        <v>UN</v>
      </c>
      <c r="W650" s="16" t="str">
        <f t="shared" si="171"/>
        <v>35⁄8–8</v>
      </c>
      <c r="X650" s="16" t="str">
        <f>VLOOKUP(LEFT(Table6914[[#This Row],[Column1]],FIND("–",Table6914[[#This Row],[Column1]])-1),Lookups[],2,0)</f>
        <v>3 5/8</v>
      </c>
      <c r="Y650" s="16" t="str">
        <f>RIGHT(Table6914[[#This Row],[Column1]],LEN(Table6914[[#This Row],[Column1]])-FIND("–",Table6914[[#This Row],[Column1]]))</f>
        <v>8</v>
      </c>
      <c r="Z650" s="78">
        <f>VLOOKUP(LEFT(Table6914[[#This Row],[Column1]],FIND("–",Table6914[[#This Row],[Column1]])-1),Lookups[],4,0)</f>
        <v>3.625</v>
      </c>
      <c r="AA650" s="16" t="str">
        <f t="shared" si="172"/>
        <v>UN</v>
      </c>
      <c r="AB650" s="16" t="str">
        <f t="shared" si="173"/>
        <v>2A</v>
      </c>
      <c r="AC650" s="16" t="str">
        <f>CONCATENATE(Table6914[[#This Row],[Fraction]],"-",Table6914[[#This Row],[Pitch]]," ",Table6914[[#This Row],[Series]]," ",Table6914[[#This Row],[ClassA]])</f>
        <v>3 5/8-8 UN 2A</v>
      </c>
      <c r="AD650" s="16" t="str">
        <f>CONCATENATE(TEXT(Table6914[[#This Row],[Decimal]],".000"),"-",Table6914[[#This Row],[Pitch]]," ",Table6914[[#This Row],[Series]]," ",Table6914[[#This Row],[ClassA]])</f>
        <v>3.625-8 UN 2A</v>
      </c>
      <c r="AE650" s="16">
        <f t="shared" si="174"/>
        <v>2.7000000000000001E-3</v>
      </c>
      <c r="AF650" s="16">
        <f t="shared" si="175"/>
        <v>3.6223000000000001</v>
      </c>
      <c r="AG650" s="16">
        <f t="shared" si="176"/>
        <v>3.6073</v>
      </c>
      <c r="AH650" s="16" t="str">
        <f t="shared" si="177"/>
        <v>—</v>
      </c>
      <c r="AI650" s="16">
        <f t="shared" si="178"/>
        <v>3.5411000000000001</v>
      </c>
      <c r="AJ650" s="16">
        <f t="shared" si="179"/>
        <v>3.5322</v>
      </c>
      <c r="AK650" s="16">
        <f t="shared" si="180"/>
        <v>3.4735</v>
      </c>
      <c r="AL650" s="16" t="str">
        <f t="shared" si="181"/>
        <v>2B</v>
      </c>
      <c r="AM650" s="16">
        <f t="shared" si="182"/>
        <v>3.49</v>
      </c>
      <c r="AN650" s="16">
        <f t="shared" si="183"/>
        <v>3.5150000000000001</v>
      </c>
      <c r="AO650" s="16">
        <f t="shared" si="184"/>
        <v>3.5438000000000001</v>
      </c>
      <c r="AP650" s="16">
        <f t="shared" si="185"/>
        <v>3.5554000000000001</v>
      </c>
      <c r="AQ650" s="16">
        <f t="shared" si="186"/>
        <v>3.625</v>
      </c>
      <c r="AV650" s="17"/>
      <c r="AW650" s="77"/>
    </row>
    <row r="651" spans="3:49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187"/>
        <v>0</v>
      </c>
      <c r="U651" s="16">
        <f t="shared" si="187"/>
        <v>0</v>
      </c>
      <c r="W651" s="16" t="str">
        <f t="shared" si="171"/>
        <v>35⁄8–8</v>
      </c>
      <c r="X651" s="16" t="str">
        <f>VLOOKUP(LEFT(Table6914[[#This Row],[Column1]],FIND("–",Table6914[[#This Row],[Column1]])-1),Lookups[],2,0)</f>
        <v>3 5/8</v>
      </c>
      <c r="Y651" s="16" t="str">
        <f>RIGHT(Table6914[[#This Row],[Column1]],LEN(Table6914[[#This Row],[Column1]])-FIND("–",Table6914[[#This Row],[Column1]]))</f>
        <v>8</v>
      </c>
      <c r="Z651" s="78">
        <f>VLOOKUP(LEFT(Table6914[[#This Row],[Column1]],FIND("–",Table6914[[#This Row],[Column1]])-1),Lookups[],4,0)</f>
        <v>3.625</v>
      </c>
      <c r="AA651" s="16" t="str">
        <f t="shared" si="172"/>
        <v>UN</v>
      </c>
      <c r="AB651" s="16" t="str">
        <f t="shared" si="173"/>
        <v>3A</v>
      </c>
      <c r="AC651" s="16" t="str">
        <f>CONCATENATE(Table6914[[#This Row],[Fraction]],"-",Table6914[[#This Row],[Pitch]]," ",Table6914[[#This Row],[Series]]," ",Table6914[[#This Row],[ClassA]])</f>
        <v>3 5/8-8 UN 3A</v>
      </c>
      <c r="AD651" s="16" t="str">
        <f>CONCATENATE(TEXT(Table6914[[#This Row],[Decimal]],".000"),"-",Table6914[[#This Row],[Pitch]]," ",Table6914[[#This Row],[Series]]," ",Table6914[[#This Row],[ClassA]])</f>
        <v>3.625-8 UN 3A</v>
      </c>
      <c r="AE651" s="16">
        <f t="shared" si="174"/>
        <v>0</v>
      </c>
      <c r="AF651" s="16">
        <f t="shared" si="175"/>
        <v>3.625</v>
      </c>
      <c r="AG651" s="16">
        <f t="shared" si="176"/>
        <v>3.61</v>
      </c>
      <c r="AH651" s="16" t="str">
        <f t="shared" si="177"/>
        <v>—</v>
      </c>
      <c r="AI651" s="16">
        <f t="shared" si="178"/>
        <v>3.5438000000000001</v>
      </c>
      <c r="AJ651" s="16">
        <f t="shared" si="179"/>
        <v>3.5371000000000001</v>
      </c>
      <c r="AK651" s="16">
        <f t="shared" si="180"/>
        <v>3.4762</v>
      </c>
      <c r="AL651" s="16" t="str">
        <f t="shared" si="181"/>
        <v>3B</v>
      </c>
      <c r="AM651" s="16">
        <f t="shared" si="182"/>
        <v>3.49</v>
      </c>
      <c r="AN651" s="16">
        <f t="shared" si="183"/>
        <v>3.5047000000000001</v>
      </c>
      <c r="AO651" s="16">
        <f t="shared" si="184"/>
        <v>3.5438000000000001</v>
      </c>
      <c r="AP651" s="16">
        <f t="shared" si="185"/>
        <v>3.5525000000000002</v>
      </c>
      <c r="AQ651" s="16">
        <f t="shared" si="186"/>
        <v>3.625</v>
      </c>
      <c r="AV651" s="17"/>
      <c r="AW651" s="77"/>
    </row>
    <row r="652" spans="3:49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187"/>
        <v>35⁄8–12</v>
      </c>
      <c r="U652" s="16" t="str">
        <f t="shared" si="187"/>
        <v>UN</v>
      </c>
      <c r="W652" s="16" t="str">
        <f t="shared" si="171"/>
        <v>35⁄8–12</v>
      </c>
      <c r="X652" s="16" t="str">
        <f>VLOOKUP(LEFT(Table6914[[#This Row],[Column1]],FIND("–",Table6914[[#This Row],[Column1]])-1),Lookups[],2,0)</f>
        <v>3 5/8</v>
      </c>
      <c r="Y652" s="16" t="str">
        <f>RIGHT(Table6914[[#This Row],[Column1]],LEN(Table6914[[#This Row],[Column1]])-FIND("–",Table6914[[#This Row],[Column1]]))</f>
        <v>12</v>
      </c>
      <c r="Z652" s="78">
        <f>VLOOKUP(LEFT(Table6914[[#This Row],[Column1]],FIND("–",Table6914[[#This Row],[Column1]])-1),Lookups[],4,0)</f>
        <v>3.625</v>
      </c>
      <c r="AA652" s="16" t="str">
        <f t="shared" si="172"/>
        <v>UN</v>
      </c>
      <c r="AB652" s="16" t="str">
        <f t="shared" si="173"/>
        <v>2A</v>
      </c>
      <c r="AC652" s="16" t="str">
        <f>CONCATENATE(Table6914[[#This Row],[Fraction]],"-",Table6914[[#This Row],[Pitch]]," ",Table6914[[#This Row],[Series]]," ",Table6914[[#This Row],[ClassA]])</f>
        <v>3 5/8-12 UN 2A</v>
      </c>
      <c r="AD652" s="16" t="str">
        <f>CONCATENATE(TEXT(Table6914[[#This Row],[Decimal]],".000"),"-",Table6914[[#This Row],[Pitch]]," ",Table6914[[#This Row],[Series]]," ",Table6914[[#This Row],[ClassA]])</f>
        <v>3.625-12 UN 2A</v>
      </c>
      <c r="AE652" s="16">
        <f t="shared" si="174"/>
        <v>1.9E-3</v>
      </c>
      <c r="AF652" s="16">
        <f t="shared" si="175"/>
        <v>3.6231</v>
      </c>
      <c r="AG652" s="16">
        <f t="shared" si="176"/>
        <v>3.6116999999999999</v>
      </c>
      <c r="AH652" s="16" t="str">
        <f t="shared" si="177"/>
        <v>—</v>
      </c>
      <c r="AI652" s="16">
        <f t="shared" si="178"/>
        <v>3.569</v>
      </c>
      <c r="AJ652" s="16">
        <f t="shared" si="179"/>
        <v>3.5626000000000002</v>
      </c>
      <c r="AK652" s="16">
        <f t="shared" si="180"/>
        <v>3.5238999999999998</v>
      </c>
      <c r="AL652" s="16" t="str">
        <f t="shared" si="181"/>
        <v>2B</v>
      </c>
      <c r="AM652" s="16">
        <f t="shared" si="182"/>
        <v>3.5350000000000001</v>
      </c>
      <c r="AN652" s="16">
        <f t="shared" si="183"/>
        <v>3.5529999999999999</v>
      </c>
      <c r="AO652" s="16">
        <f t="shared" si="184"/>
        <v>3.5709</v>
      </c>
      <c r="AP652" s="16">
        <f t="shared" si="185"/>
        <v>3.5792999999999999</v>
      </c>
      <c r="AQ652" s="16">
        <f t="shared" si="186"/>
        <v>3.625</v>
      </c>
      <c r="AV652" s="17"/>
      <c r="AW652" s="77"/>
    </row>
    <row r="653" spans="3:49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187"/>
        <v>0</v>
      </c>
      <c r="U653" s="16">
        <f t="shared" si="187"/>
        <v>0</v>
      </c>
      <c r="W653" s="16" t="str">
        <f t="shared" si="171"/>
        <v>35⁄8–12</v>
      </c>
      <c r="X653" s="16" t="str">
        <f>VLOOKUP(LEFT(Table6914[[#This Row],[Column1]],FIND("–",Table6914[[#This Row],[Column1]])-1),Lookups[],2,0)</f>
        <v>3 5/8</v>
      </c>
      <c r="Y653" s="16" t="str">
        <f>RIGHT(Table6914[[#This Row],[Column1]],LEN(Table6914[[#This Row],[Column1]])-FIND("–",Table6914[[#This Row],[Column1]]))</f>
        <v>12</v>
      </c>
      <c r="Z653" s="78">
        <f>VLOOKUP(LEFT(Table6914[[#This Row],[Column1]],FIND("–",Table6914[[#This Row],[Column1]])-1),Lookups[],4,0)</f>
        <v>3.625</v>
      </c>
      <c r="AA653" s="16" t="str">
        <f t="shared" si="172"/>
        <v>UN</v>
      </c>
      <c r="AB653" s="16" t="str">
        <f t="shared" si="173"/>
        <v>3A</v>
      </c>
      <c r="AC653" s="16" t="str">
        <f>CONCATENATE(Table6914[[#This Row],[Fraction]],"-",Table6914[[#This Row],[Pitch]]," ",Table6914[[#This Row],[Series]]," ",Table6914[[#This Row],[ClassA]])</f>
        <v>3 5/8-12 UN 3A</v>
      </c>
      <c r="AD653" s="16" t="str">
        <f>CONCATENATE(TEXT(Table6914[[#This Row],[Decimal]],".000"),"-",Table6914[[#This Row],[Pitch]]," ",Table6914[[#This Row],[Series]]," ",Table6914[[#This Row],[ClassA]])</f>
        <v>3.625-12 UN 3A</v>
      </c>
      <c r="AE653" s="16">
        <f t="shared" si="174"/>
        <v>0</v>
      </c>
      <c r="AF653" s="16">
        <f t="shared" si="175"/>
        <v>3.625</v>
      </c>
      <c r="AG653" s="16">
        <f t="shared" si="176"/>
        <v>3.6135999999999999</v>
      </c>
      <c r="AH653" s="16" t="str">
        <f t="shared" si="177"/>
        <v>—</v>
      </c>
      <c r="AI653" s="16">
        <f t="shared" si="178"/>
        <v>3.5709</v>
      </c>
      <c r="AJ653" s="16">
        <f t="shared" si="179"/>
        <v>3.5661</v>
      </c>
      <c r="AK653" s="16">
        <f t="shared" si="180"/>
        <v>3.5257999999999998</v>
      </c>
      <c r="AL653" s="16" t="str">
        <f t="shared" si="181"/>
        <v>3B</v>
      </c>
      <c r="AM653" s="16">
        <f t="shared" si="182"/>
        <v>3.5350000000000001</v>
      </c>
      <c r="AN653" s="16">
        <f t="shared" si="183"/>
        <v>3.5448</v>
      </c>
      <c r="AO653" s="16">
        <f t="shared" si="184"/>
        <v>3.5709</v>
      </c>
      <c r="AP653" s="16">
        <f t="shared" si="185"/>
        <v>3.5771999999999999</v>
      </c>
      <c r="AQ653" s="16">
        <f t="shared" si="186"/>
        <v>3.625</v>
      </c>
      <c r="AV653" s="17"/>
      <c r="AW653" s="77"/>
    </row>
    <row r="654" spans="3:49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187"/>
        <v>35⁄8–16</v>
      </c>
      <c r="U654" s="16" t="str">
        <f t="shared" si="187"/>
        <v>UN</v>
      </c>
      <c r="W654" s="16" t="str">
        <f t="shared" si="171"/>
        <v>35⁄8–16</v>
      </c>
      <c r="X654" s="16" t="str">
        <f>VLOOKUP(LEFT(Table6914[[#This Row],[Column1]],FIND("–",Table6914[[#This Row],[Column1]])-1),Lookups[],2,0)</f>
        <v>3 5/8</v>
      </c>
      <c r="Y654" s="16" t="str">
        <f>RIGHT(Table6914[[#This Row],[Column1]],LEN(Table6914[[#This Row],[Column1]])-FIND("–",Table6914[[#This Row],[Column1]]))</f>
        <v>16</v>
      </c>
      <c r="Z654" s="78">
        <f>VLOOKUP(LEFT(Table6914[[#This Row],[Column1]],FIND("–",Table6914[[#This Row],[Column1]])-1),Lookups[],4,0)</f>
        <v>3.625</v>
      </c>
      <c r="AA654" s="16" t="str">
        <f t="shared" si="172"/>
        <v>UN</v>
      </c>
      <c r="AB654" s="16" t="str">
        <f t="shared" si="173"/>
        <v>2A</v>
      </c>
      <c r="AC654" s="16" t="str">
        <f>CONCATENATE(Table6914[[#This Row],[Fraction]],"-",Table6914[[#This Row],[Pitch]]," ",Table6914[[#This Row],[Series]]," ",Table6914[[#This Row],[ClassA]])</f>
        <v>3 5/8-16 UN 2A</v>
      </c>
      <c r="AD654" s="16" t="str">
        <f>CONCATENATE(TEXT(Table6914[[#This Row],[Decimal]],".000"),"-",Table6914[[#This Row],[Pitch]]," ",Table6914[[#This Row],[Series]]," ",Table6914[[#This Row],[ClassA]])</f>
        <v>3.625-16 UN 2A</v>
      </c>
      <c r="AE654" s="16">
        <f t="shared" si="174"/>
        <v>1.6999999999999999E-3</v>
      </c>
      <c r="AF654" s="16">
        <f t="shared" si="175"/>
        <v>3.6233</v>
      </c>
      <c r="AG654" s="16">
        <f t="shared" si="176"/>
        <v>3.6139000000000001</v>
      </c>
      <c r="AH654" s="16" t="str">
        <f t="shared" si="177"/>
        <v>—</v>
      </c>
      <c r="AI654" s="16">
        <f t="shared" si="178"/>
        <v>3.5827</v>
      </c>
      <c r="AJ654" s="16">
        <f t="shared" si="179"/>
        <v>3.5769000000000002</v>
      </c>
      <c r="AK654" s="16">
        <f t="shared" si="180"/>
        <v>3.5488</v>
      </c>
      <c r="AL654" s="16" t="str">
        <f t="shared" si="181"/>
        <v>2B</v>
      </c>
      <c r="AM654" s="16">
        <f t="shared" si="182"/>
        <v>3.5569999999999999</v>
      </c>
      <c r="AN654" s="16">
        <f t="shared" si="183"/>
        <v>3.5710000000000002</v>
      </c>
      <c r="AO654" s="16">
        <f t="shared" si="184"/>
        <v>3.5844</v>
      </c>
      <c r="AP654" s="16">
        <f t="shared" si="185"/>
        <v>3.5918999999999999</v>
      </c>
      <c r="AQ654" s="16">
        <f t="shared" si="186"/>
        <v>3.625</v>
      </c>
      <c r="AV654" s="17"/>
      <c r="AW654" s="77"/>
    </row>
    <row r="655" spans="3:49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187"/>
        <v>0</v>
      </c>
      <c r="U655" s="16">
        <f t="shared" si="187"/>
        <v>0</v>
      </c>
      <c r="W655" s="16" t="str">
        <f t="shared" si="171"/>
        <v>35⁄8–16</v>
      </c>
      <c r="X655" s="16" t="str">
        <f>VLOOKUP(LEFT(Table6914[[#This Row],[Column1]],FIND("–",Table6914[[#This Row],[Column1]])-1),Lookups[],2,0)</f>
        <v>3 5/8</v>
      </c>
      <c r="Y655" s="16" t="str">
        <f>RIGHT(Table6914[[#This Row],[Column1]],LEN(Table6914[[#This Row],[Column1]])-FIND("–",Table6914[[#This Row],[Column1]]))</f>
        <v>16</v>
      </c>
      <c r="Z655" s="78">
        <f>VLOOKUP(LEFT(Table6914[[#This Row],[Column1]],FIND("–",Table6914[[#This Row],[Column1]])-1),Lookups[],4,0)</f>
        <v>3.625</v>
      </c>
      <c r="AA655" s="16" t="str">
        <f t="shared" si="172"/>
        <v>UN</v>
      </c>
      <c r="AB655" s="16" t="str">
        <f t="shared" si="173"/>
        <v>3A</v>
      </c>
      <c r="AC655" s="16" t="str">
        <f>CONCATENATE(Table6914[[#This Row],[Fraction]],"-",Table6914[[#This Row],[Pitch]]," ",Table6914[[#This Row],[Series]]," ",Table6914[[#This Row],[ClassA]])</f>
        <v>3 5/8-16 UN 3A</v>
      </c>
      <c r="AD655" s="16" t="str">
        <f>CONCATENATE(TEXT(Table6914[[#This Row],[Decimal]],".000"),"-",Table6914[[#This Row],[Pitch]]," ",Table6914[[#This Row],[Series]]," ",Table6914[[#This Row],[ClassA]])</f>
        <v>3.625-16 UN 3A</v>
      </c>
      <c r="AE655" s="16">
        <f t="shared" si="174"/>
        <v>0</v>
      </c>
      <c r="AF655" s="16">
        <f t="shared" si="175"/>
        <v>3.625</v>
      </c>
      <c r="AG655" s="16">
        <f t="shared" si="176"/>
        <v>3.6156000000000001</v>
      </c>
      <c r="AH655" s="16" t="str">
        <f t="shared" si="177"/>
        <v>—</v>
      </c>
      <c r="AI655" s="16">
        <f t="shared" si="178"/>
        <v>3.5844</v>
      </c>
      <c r="AJ655" s="16">
        <f t="shared" si="179"/>
        <v>3.5800999999999998</v>
      </c>
      <c r="AK655" s="16">
        <f t="shared" si="180"/>
        <v>3.5505</v>
      </c>
      <c r="AL655" s="16" t="str">
        <f t="shared" si="181"/>
        <v>3B</v>
      </c>
      <c r="AM655" s="16">
        <f t="shared" si="182"/>
        <v>3.5569999999999999</v>
      </c>
      <c r="AN655" s="16">
        <f t="shared" si="183"/>
        <v>3.5657999999999999</v>
      </c>
      <c r="AO655" s="16">
        <f t="shared" si="184"/>
        <v>3.5844</v>
      </c>
      <c r="AP655" s="16">
        <f t="shared" si="185"/>
        <v>3.59</v>
      </c>
      <c r="AQ655" s="16">
        <f t="shared" si="186"/>
        <v>3.625</v>
      </c>
      <c r="AV655" s="17"/>
      <c r="AW655" s="77"/>
    </row>
    <row r="656" spans="3:49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187"/>
        <v>33⁄4–4</v>
      </c>
      <c r="U656" s="16" t="str">
        <f t="shared" si="187"/>
        <v>UNC</v>
      </c>
      <c r="W656" s="16" t="str">
        <f t="shared" si="171"/>
        <v>33⁄4–4</v>
      </c>
      <c r="X656" s="16" t="str">
        <f>VLOOKUP(LEFT(Table6914[[#This Row],[Column1]],FIND("–",Table6914[[#This Row],[Column1]])-1),Lookups[],2,0)</f>
        <v>3 3/4</v>
      </c>
      <c r="Y656" s="16" t="str">
        <f>RIGHT(Table6914[[#This Row],[Column1]],LEN(Table6914[[#This Row],[Column1]])-FIND("–",Table6914[[#This Row],[Column1]]))</f>
        <v>4</v>
      </c>
      <c r="Z656" s="78">
        <f>VLOOKUP(LEFT(Table6914[[#This Row],[Column1]],FIND("–",Table6914[[#This Row],[Column1]])-1),Lookups[],4,0)</f>
        <v>3.75</v>
      </c>
      <c r="AA656" s="16" t="str">
        <f t="shared" si="172"/>
        <v>UNC</v>
      </c>
      <c r="AB656" s="16" t="str">
        <f t="shared" si="173"/>
        <v>1A</v>
      </c>
      <c r="AC656" s="16" t="str">
        <f>CONCATENATE(Table6914[[#This Row],[Fraction]],"-",Table6914[[#This Row],[Pitch]]," ",Table6914[[#This Row],[Series]]," ",Table6914[[#This Row],[ClassA]])</f>
        <v>3 3/4-4 UNC 1A</v>
      </c>
      <c r="AD656" s="16" t="str">
        <f>CONCATENATE(TEXT(Table6914[[#This Row],[Decimal]],".000"),"-",Table6914[[#This Row],[Pitch]]," ",Table6914[[#This Row],[Series]]," ",Table6914[[#This Row],[ClassA]])</f>
        <v>3.750-4 UNC 1A</v>
      </c>
      <c r="AE656" s="16">
        <f t="shared" si="174"/>
        <v>3.3999999999999998E-3</v>
      </c>
      <c r="AF656" s="16">
        <f t="shared" si="175"/>
        <v>3.7465999999999999</v>
      </c>
      <c r="AG656" s="16">
        <f t="shared" si="176"/>
        <v>3.7109000000000001</v>
      </c>
      <c r="AH656" s="16" t="str">
        <f t="shared" si="177"/>
        <v>—</v>
      </c>
      <c r="AI656" s="16">
        <f t="shared" si="178"/>
        <v>3.5842000000000001</v>
      </c>
      <c r="AJ656" s="16">
        <f t="shared" si="179"/>
        <v>3.5674000000000001</v>
      </c>
      <c r="AK656" s="16">
        <f t="shared" si="180"/>
        <v>3.4489000000000001</v>
      </c>
      <c r="AL656" s="16" t="str">
        <f t="shared" si="181"/>
        <v>1B</v>
      </c>
      <c r="AM656" s="16">
        <f t="shared" si="182"/>
        <v>3.4790000000000001</v>
      </c>
      <c r="AN656" s="16">
        <f t="shared" si="183"/>
        <v>3.5169999999999999</v>
      </c>
      <c r="AO656" s="16">
        <f t="shared" si="184"/>
        <v>3.5876000000000001</v>
      </c>
      <c r="AP656" s="16">
        <f t="shared" si="185"/>
        <v>3.6093999999999999</v>
      </c>
      <c r="AQ656" s="16">
        <f t="shared" si="186"/>
        <v>3.75</v>
      </c>
      <c r="AV656" s="17"/>
      <c r="AW656" s="77"/>
    </row>
    <row r="657" spans="3:49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187"/>
        <v>0</v>
      </c>
      <c r="U657" s="16">
        <f t="shared" si="187"/>
        <v>0</v>
      </c>
      <c r="W657" s="16" t="str">
        <f t="shared" si="171"/>
        <v>33⁄4–4</v>
      </c>
      <c r="X657" s="16" t="str">
        <f>VLOOKUP(LEFT(Table6914[[#This Row],[Column1]],FIND("–",Table6914[[#This Row],[Column1]])-1),Lookups[],2,0)</f>
        <v>3 3/4</v>
      </c>
      <c r="Y657" s="16" t="str">
        <f>RIGHT(Table6914[[#This Row],[Column1]],LEN(Table6914[[#This Row],[Column1]])-FIND("–",Table6914[[#This Row],[Column1]]))</f>
        <v>4</v>
      </c>
      <c r="Z657" s="78">
        <f>VLOOKUP(LEFT(Table6914[[#This Row],[Column1]],FIND("–",Table6914[[#This Row],[Column1]])-1),Lookups[],4,0)</f>
        <v>3.75</v>
      </c>
      <c r="AA657" s="16" t="str">
        <f t="shared" si="172"/>
        <v>UNC</v>
      </c>
      <c r="AB657" s="16" t="str">
        <f t="shared" si="173"/>
        <v>2A</v>
      </c>
      <c r="AC657" s="16" t="str">
        <f>CONCATENATE(Table6914[[#This Row],[Fraction]],"-",Table6914[[#This Row],[Pitch]]," ",Table6914[[#This Row],[Series]]," ",Table6914[[#This Row],[ClassA]])</f>
        <v>3 3/4-4 UNC 2A</v>
      </c>
      <c r="AD657" s="16" t="str">
        <f>CONCATENATE(TEXT(Table6914[[#This Row],[Decimal]],".000"),"-",Table6914[[#This Row],[Pitch]]," ",Table6914[[#This Row],[Series]]," ",Table6914[[#This Row],[ClassA]])</f>
        <v>3.750-4 UNC 2A</v>
      </c>
      <c r="AE657" s="16">
        <f t="shared" si="174"/>
        <v>3.3999999999999998E-3</v>
      </c>
      <c r="AF657" s="16">
        <f t="shared" si="175"/>
        <v>3.7465999999999999</v>
      </c>
      <c r="AG657" s="16">
        <f t="shared" si="176"/>
        <v>3.7227999999999999</v>
      </c>
      <c r="AH657" s="16">
        <f t="shared" si="177"/>
        <v>3.7109000000000001</v>
      </c>
      <c r="AI657" s="16">
        <f t="shared" si="178"/>
        <v>3.5842000000000001</v>
      </c>
      <c r="AJ657" s="16">
        <f t="shared" si="179"/>
        <v>3.573</v>
      </c>
      <c r="AK657" s="16">
        <f t="shared" si="180"/>
        <v>3.4489000000000001</v>
      </c>
      <c r="AL657" s="16" t="str">
        <f t="shared" si="181"/>
        <v>2B</v>
      </c>
      <c r="AM657" s="16">
        <f t="shared" si="182"/>
        <v>3.4790000000000001</v>
      </c>
      <c r="AN657" s="16">
        <f t="shared" si="183"/>
        <v>3.5169999999999999</v>
      </c>
      <c r="AO657" s="16">
        <f t="shared" si="184"/>
        <v>3.5876000000000001</v>
      </c>
      <c r="AP657" s="16">
        <f t="shared" si="185"/>
        <v>3.6021000000000001</v>
      </c>
      <c r="AQ657" s="16">
        <f t="shared" si="186"/>
        <v>3.75</v>
      </c>
      <c r="AV657" s="17"/>
      <c r="AW657" s="77"/>
    </row>
    <row r="658" spans="3:49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187"/>
        <v>0</v>
      </c>
      <c r="U658" s="16">
        <f t="shared" si="187"/>
        <v>0</v>
      </c>
      <c r="W658" s="16" t="str">
        <f t="shared" si="171"/>
        <v>33⁄4–4</v>
      </c>
      <c r="X658" s="16" t="str">
        <f>VLOOKUP(LEFT(Table6914[[#This Row],[Column1]],FIND("–",Table6914[[#This Row],[Column1]])-1),Lookups[],2,0)</f>
        <v>3 3/4</v>
      </c>
      <c r="Y658" s="16" t="str">
        <f>RIGHT(Table6914[[#This Row],[Column1]],LEN(Table6914[[#This Row],[Column1]])-FIND("–",Table6914[[#This Row],[Column1]]))</f>
        <v>4</v>
      </c>
      <c r="Z658" s="78">
        <f>VLOOKUP(LEFT(Table6914[[#This Row],[Column1]],FIND("–",Table6914[[#This Row],[Column1]])-1),Lookups[],4,0)</f>
        <v>3.75</v>
      </c>
      <c r="AA658" s="16" t="str">
        <f t="shared" si="172"/>
        <v>UNC</v>
      </c>
      <c r="AB658" s="16" t="str">
        <f t="shared" si="173"/>
        <v>3A</v>
      </c>
      <c r="AC658" s="16" t="str">
        <f>CONCATENATE(Table6914[[#This Row],[Fraction]],"-",Table6914[[#This Row],[Pitch]]," ",Table6914[[#This Row],[Series]]," ",Table6914[[#This Row],[ClassA]])</f>
        <v>3 3/4-4 UNC 3A</v>
      </c>
      <c r="AD658" s="16" t="str">
        <f>CONCATENATE(TEXT(Table6914[[#This Row],[Decimal]],".000"),"-",Table6914[[#This Row],[Pitch]]," ",Table6914[[#This Row],[Series]]," ",Table6914[[#This Row],[ClassA]])</f>
        <v>3.750-4 UNC 3A</v>
      </c>
      <c r="AE658" s="16">
        <f t="shared" si="174"/>
        <v>0</v>
      </c>
      <c r="AF658" s="16">
        <f t="shared" si="175"/>
        <v>3.75</v>
      </c>
      <c r="AG658" s="16">
        <f t="shared" si="176"/>
        <v>3.7262</v>
      </c>
      <c r="AH658" s="16" t="str">
        <f t="shared" si="177"/>
        <v>—</v>
      </c>
      <c r="AI658" s="16">
        <f t="shared" si="178"/>
        <v>3.5876000000000001</v>
      </c>
      <c r="AJ658" s="16">
        <f t="shared" si="179"/>
        <v>3.5792000000000002</v>
      </c>
      <c r="AK658" s="16">
        <f t="shared" si="180"/>
        <v>3.4523000000000001</v>
      </c>
      <c r="AL658" s="16" t="str">
        <f t="shared" si="181"/>
        <v>3B</v>
      </c>
      <c r="AM658" s="16">
        <f t="shared" si="182"/>
        <v>3.4790000000000001</v>
      </c>
      <c r="AN658" s="16">
        <f t="shared" si="183"/>
        <v>3.5093999999999999</v>
      </c>
      <c r="AO658" s="16">
        <f t="shared" si="184"/>
        <v>3.5876000000000001</v>
      </c>
      <c r="AP658" s="16">
        <f t="shared" si="185"/>
        <v>3.5985</v>
      </c>
      <c r="AQ658" s="16">
        <f t="shared" si="186"/>
        <v>3.75</v>
      </c>
      <c r="AV658" s="17"/>
      <c r="AW658" s="77"/>
    </row>
    <row r="659" spans="3:49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187"/>
        <v>33⁄4–6</v>
      </c>
      <c r="U659" s="16" t="str">
        <f t="shared" si="187"/>
        <v>UN</v>
      </c>
      <c r="W659" s="16" t="str">
        <f t="shared" si="171"/>
        <v>33⁄4–6</v>
      </c>
      <c r="X659" s="16" t="str">
        <f>VLOOKUP(LEFT(Table6914[[#This Row],[Column1]],FIND("–",Table6914[[#This Row],[Column1]])-1),Lookups[],2,0)</f>
        <v>3 3/4</v>
      </c>
      <c r="Y659" s="16" t="str">
        <f>RIGHT(Table6914[[#This Row],[Column1]],LEN(Table6914[[#This Row],[Column1]])-FIND("–",Table6914[[#This Row],[Column1]]))</f>
        <v>6</v>
      </c>
      <c r="Z659" s="78">
        <f>VLOOKUP(LEFT(Table6914[[#This Row],[Column1]],FIND("–",Table6914[[#This Row],[Column1]])-1),Lookups[],4,0)</f>
        <v>3.75</v>
      </c>
      <c r="AA659" s="16" t="str">
        <f t="shared" si="172"/>
        <v>UN</v>
      </c>
      <c r="AB659" s="16" t="str">
        <f t="shared" si="173"/>
        <v>2A</v>
      </c>
      <c r="AC659" s="16" t="str">
        <f>CONCATENATE(Table6914[[#This Row],[Fraction]],"-",Table6914[[#This Row],[Pitch]]," ",Table6914[[#This Row],[Series]]," ",Table6914[[#This Row],[ClassA]])</f>
        <v>3 3/4-6 UN 2A</v>
      </c>
      <c r="AD659" s="16" t="str">
        <f>CONCATENATE(TEXT(Table6914[[#This Row],[Decimal]],".000"),"-",Table6914[[#This Row],[Pitch]]," ",Table6914[[#This Row],[Series]]," ",Table6914[[#This Row],[ClassA]])</f>
        <v>3.750-6 UN 2A</v>
      </c>
      <c r="AE659" s="16">
        <f t="shared" si="174"/>
        <v>2.8999999999999998E-3</v>
      </c>
      <c r="AF659" s="16">
        <f t="shared" si="175"/>
        <v>3.7471000000000001</v>
      </c>
      <c r="AG659" s="16">
        <f t="shared" si="176"/>
        <v>3.7288999999999999</v>
      </c>
      <c r="AH659" s="16" t="str">
        <f t="shared" si="177"/>
        <v>—</v>
      </c>
      <c r="AI659" s="16">
        <f t="shared" si="178"/>
        <v>3.6387999999999998</v>
      </c>
      <c r="AJ659" s="16">
        <f t="shared" si="179"/>
        <v>3.629</v>
      </c>
      <c r="AK659" s="16">
        <f t="shared" si="180"/>
        <v>3.5487000000000002</v>
      </c>
      <c r="AL659" s="16" t="str">
        <f t="shared" si="181"/>
        <v>2B</v>
      </c>
      <c r="AM659" s="16">
        <f t="shared" si="182"/>
        <v>3.57</v>
      </c>
      <c r="AN659" s="16">
        <f t="shared" si="183"/>
        <v>3.6</v>
      </c>
      <c r="AO659" s="16">
        <f t="shared" si="184"/>
        <v>3.6417000000000002</v>
      </c>
      <c r="AP659" s="16">
        <f t="shared" si="185"/>
        <v>3.6543999999999999</v>
      </c>
      <c r="AQ659" s="16">
        <f t="shared" si="186"/>
        <v>3.75</v>
      </c>
      <c r="AV659" s="17"/>
      <c r="AW659" s="77"/>
    </row>
    <row r="660" spans="3:49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187"/>
        <v>0</v>
      </c>
      <c r="U660" s="16">
        <f t="shared" si="187"/>
        <v>0</v>
      </c>
      <c r="W660" s="16" t="str">
        <f t="shared" si="171"/>
        <v>33⁄4–6</v>
      </c>
      <c r="X660" s="16" t="str">
        <f>VLOOKUP(LEFT(Table6914[[#This Row],[Column1]],FIND("–",Table6914[[#This Row],[Column1]])-1),Lookups[],2,0)</f>
        <v>3 3/4</v>
      </c>
      <c r="Y660" s="16" t="str">
        <f>RIGHT(Table6914[[#This Row],[Column1]],LEN(Table6914[[#This Row],[Column1]])-FIND("–",Table6914[[#This Row],[Column1]]))</f>
        <v>6</v>
      </c>
      <c r="Z660" s="78">
        <f>VLOOKUP(LEFT(Table6914[[#This Row],[Column1]],FIND("–",Table6914[[#This Row],[Column1]])-1),Lookups[],4,0)</f>
        <v>3.75</v>
      </c>
      <c r="AA660" s="16" t="str">
        <f t="shared" si="172"/>
        <v>UN</v>
      </c>
      <c r="AB660" s="16" t="str">
        <f t="shared" si="173"/>
        <v>3A</v>
      </c>
      <c r="AC660" s="16" t="str">
        <f>CONCATENATE(Table6914[[#This Row],[Fraction]],"-",Table6914[[#This Row],[Pitch]]," ",Table6914[[#This Row],[Series]]," ",Table6914[[#This Row],[ClassA]])</f>
        <v>3 3/4-6 UN 3A</v>
      </c>
      <c r="AD660" s="16" t="str">
        <f>CONCATENATE(TEXT(Table6914[[#This Row],[Decimal]],".000"),"-",Table6914[[#This Row],[Pitch]]," ",Table6914[[#This Row],[Series]]," ",Table6914[[#This Row],[ClassA]])</f>
        <v>3.750-6 UN 3A</v>
      </c>
      <c r="AE660" s="16">
        <f t="shared" si="174"/>
        <v>0</v>
      </c>
      <c r="AF660" s="16">
        <f t="shared" si="175"/>
        <v>3.75</v>
      </c>
      <c r="AG660" s="16">
        <f t="shared" si="176"/>
        <v>3.7317999999999998</v>
      </c>
      <c r="AH660" s="16" t="str">
        <f t="shared" si="177"/>
        <v>—</v>
      </c>
      <c r="AI660" s="16">
        <f t="shared" si="178"/>
        <v>3.6417000000000002</v>
      </c>
      <c r="AJ660" s="16">
        <f t="shared" si="179"/>
        <v>3.6343999999999999</v>
      </c>
      <c r="AK660" s="16">
        <f t="shared" si="180"/>
        <v>3.5516000000000001</v>
      </c>
      <c r="AL660" s="16" t="str">
        <f t="shared" si="181"/>
        <v>3B</v>
      </c>
      <c r="AM660" s="16">
        <f t="shared" si="182"/>
        <v>3.57</v>
      </c>
      <c r="AN660" s="16">
        <f t="shared" si="183"/>
        <v>3.5895999999999999</v>
      </c>
      <c r="AO660" s="16">
        <f t="shared" si="184"/>
        <v>3.6417000000000002</v>
      </c>
      <c r="AP660" s="16">
        <f t="shared" si="185"/>
        <v>3.6511999999999998</v>
      </c>
      <c r="AQ660" s="16">
        <f t="shared" si="186"/>
        <v>3.75</v>
      </c>
      <c r="AV660" s="17"/>
      <c r="AW660" s="77"/>
    </row>
    <row r="661" spans="3:49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187"/>
        <v>33⁄4–8</v>
      </c>
      <c r="U661" s="16" t="str">
        <f t="shared" si="187"/>
        <v>UN</v>
      </c>
      <c r="W661" s="16" t="str">
        <f t="shared" si="171"/>
        <v>33⁄4–8</v>
      </c>
      <c r="X661" s="16" t="str">
        <f>VLOOKUP(LEFT(Table6914[[#This Row],[Column1]],FIND("–",Table6914[[#This Row],[Column1]])-1),Lookups[],2,0)</f>
        <v>3 3/4</v>
      </c>
      <c r="Y661" s="16" t="str">
        <f>RIGHT(Table6914[[#This Row],[Column1]],LEN(Table6914[[#This Row],[Column1]])-FIND("–",Table6914[[#This Row],[Column1]]))</f>
        <v>8</v>
      </c>
      <c r="Z661" s="78">
        <f>VLOOKUP(LEFT(Table6914[[#This Row],[Column1]],FIND("–",Table6914[[#This Row],[Column1]])-1),Lookups[],4,0)</f>
        <v>3.75</v>
      </c>
      <c r="AA661" s="16" t="str">
        <f t="shared" si="172"/>
        <v>UN</v>
      </c>
      <c r="AB661" s="16" t="str">
        <f t="shared" si="173"/>
        <v>2A</v>
      </c>
      <c r="AC661" s="16" t="str">
        <f>CONCATENATE(Table6914[[#This Row],[Fraction]],"-",Table6914[[#This Row],[Pitch]]," ",Table6914[[#This Row],[Series]]," ",Table6914[[#This Row],[ClassA]])</f>
        <v>3 3/4-8 UN 2A</v>
      </c>
      <c r="AD661" s="16" t="str">
        <f>CONCATENATE(TEXT(Table6914[[#This Row],[Decimal]],".000"),"-",Table6914[[#This Row],[Pitch]]," ",Table6914[[#This Row],[Series]]," ",Table6914[[#This Row],[ClassA]])</f>
        <v>3.750-8 UN 2A</v>
      </c>
      <c r="AE661" s="16">
        <f t="shared" si="174"/>
        <v>2.7000000000000001E-3</v>
      </c>
      <c r="AF661" s="16">
        <f t="shared" si="175"/>
        <v>3.7473000000000001</v>
      </c>
      <c r="AG661" s="16">
        <f t="shared" si="176"/>
        <v>3.7323</v>
      </c>
      <c r="AH661" s="16">
        <f t="shared" si="177"/>
        <v>3.7248000000000001</v>
      </c>
      <c r="AI661" s="16">
        <f t="shared" si="178"/>
        <v>3.6661000000000001</v>
      </c>
      <c r="AJ661" s="16">
        <f t="shared" si="179"/>
        <v>3.6570999999999998</v>
      </c>
      <c r="AK661" s="16">
        <f t="shared" si="180"/>
        <v>3.5985</v>
      </c>
      <c r="AL661" s="16" t="str">
        <f t="shared" si="181"/>
        <v>2B</v>
      </c>
      <c r="AM661" s="16">
        <f t="shared" si="182"/>
        <v>3.6150000000000002</v>
      </c>
      <c r="AN661" s="16">
        <f t="shared" si="183"/>
        <v>3.64</v>
      </c>
      <c r="AO661" s="16">
        <f t="shared" si="184"/>
        <v>3.6688000000000001</v>
      </c>
      <c r="AP661" s="16">
        <f t="shared" si="185"/>
        <v>3.6804999999999999</v>
      </c>
      <c r="AQ661" s="16">
        <f t="shared" si="186"/>
        <v>3.75</v>
      </c>
      <c r="AV661" s="17"/>
      <c r="AW661" s="77"/>
    </row>
    <row r="662" spans="3:49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187"/>
        <v>0</v>
      </c>
      <c r="U662" s="16">
        <f t="shared" si="187"/>
        <v>0</v>
      </c>
      <c r="W662" s="16" t="str">
        <f t="shared" si="171"/>
        <v>33⁄4–8</v>
      </c>
      <c r="X662" s="16" t="str">
        <f>VLOOKUP(LEFT(Table6914[[#This Row],[Column1]],FIND("–",Table6914[[#This Row],[Column1]])-1),Lookups[],2,0)</f>
        <v>3 3/4</v>
      </c>
      <c r="Y662" s="16" t="str">
        <f>RIGHT(Table6914[[#This Row],[Column1]],LEN(Table6914[[#This Row],[Column1]])-FIND("–",Table6914[[#This Row],[Column1]]))</f>
        <v>8</v>
      </c>
      <c r="Z662" s="78">
        <f>VLOOKUP(LEFT(Table6914[[#This Row],[Column1]],FIND("–",Table6914[[#This Row],[Column1]])-1),Lookups[],4,0)</f>
        <v>3.75</v>
      </c>
      <c r="AA662" s="16" t="str">
        <f t="shared" si="172"/>
        <v>UN</v>
      </c>
      <c r="AB662" s="16" t="str">
        <f t="shared" si="173"/>
        <v>3A</v>
      </c>
      <c r="AC662" s="16" t="str">
        <f>CONCATENATE(Table6914[[#This Row],[Fraction]],"-",Table6914[[#This Row],[Pitch]]," ",Table6914[[#This Row],[Series]]," ",Table6914[[#This Row],[ClassA]])</f>
        <v>3 3/4-8 UN 3A</v>
      </c>
      <c r="AD662" s="16" t="str">
        <f>CONCATENATE(TEXT(Table6914[[#This Row],[Decimal]],".000"),"-",Table6914[[#This Row],[Pitch]]," ",Table6914[[#This Row],[Series]]," ",Table6914[[#This Row],[ClassA]])</f>
        <v>3.750-8 UN 3A</v>
      </c>
      <c r="AE662" s="16">
        <f t="shared" si="174"/>
        <v>0</v>
      </c>
      <c r="AF662" s="16">
        <f t="shared" si="175"/>
        <v>3.75</v>
      </c>
      <c r="AG662" s="16">
        <f t="shared" si="176"/>
        <v>3.7349999999999999</v>
      </c>
      <c r="AH662" s="16" t="str">
        <f t="shared" si="177"/>
        <v>—</v>
      </c>
      <c r="AI662" s="16">
        <f t="shared" si="178"/>
        <v>3.6688000000000001</v>
      </c>
      <c r="AJ662" s="16">
        <f t="shared" si="179"/>
        <v>3.6621000000000001</v>
      </c>
      <c r="AK662" s="16">
        <f t="shared" si="180"/>
        <v>3.6012</v>
      </c>
      <c r="AL662" s="16" t="str">
        <f t="shared" si="181"/>
        <v>3B</v>
      </c>
      <c r="AM662" s="16">
        <f t="shared" si="182"/>
        <v>3.6150000000000002</v>
      </c>
      <c r="AN662" s="16">
        <f t="shared" si="183"/>
        <v>3.6297000000000001</v>
      </c>
      <c r="AO662" s="16">
        <f t="shared" si="184"/>
        <v>3.6688000000000001</v>
      </c>
      <c r="AP662" s="16">
        <f t="shared" si="185"/>
        <v>3.6776</v>
      </c>
      <c r="AQ662" s="16">
        <f t="shared" si="186"/>
        <v>3.75</v>
      </c>
      <c r="AV662" s="17"/>
      <c r="AW662" s="77"/>
    </row>
    <row r="663" spans="3:49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187"/>
        <v>33⁄4–10</v>
      </c>
      <c r="U663" s="16" t="str">
        <f t="shared" si="187"/>
        <v>UNS</v>
      </c>
      <c r="W663" s="16" t="str">
        <f t="shared" si="171"/>
        <v>33⁄4–10</v>
      </c>
      <c r="X663" s="16" t="str">
        <f>VLOOKUP(LEFT(Table6914[[#This Row],[Column1]],FIND("–",Table6914[[#This Row],[Column1]])-1),Lookups[],2,0)</f>
        <v>3 3/4</v>
      </c>
      <c r="Y663" s="16" t="str">
        <f>RIGHT(Table6914[[#This Row],[Column1]],LEN(Table6914[[#This Row],[Column1]])-FIND("–",Table6914[[#This Row],[Column1]]))</f>
        <v>10</v>
      </c>
      <c r="Z663" s="78">
        <f>VLOOKUP(LEFT(Table6914[[#This Row],[Column1]],FIND("–",Table6914[[#This Row],[Column1]])-1),Lookups[],4,0)</f>
        <v>3.75</v>
      </c>
      <c r="AA663" s="16" t="str">
        <f t="shared" si="172"/>
        <v>UNS</v>
      </c>
      <c r="AB663" s="16" t="str">
        <f t="shared" si="173"/>
        <v>2A</v>
      </c>
      <c r="AC663" s="16" t="str">
        <f>CONCATENATE(Table6914[[#This Row],[Fraction]],"-",Table6914[[#This Row],[Pitch]]," ",Table6914[[#This Row],[Series]]," ",Table6914[[#This Row],[ClassA]])</f>
        <v>3 3/4-10 UNS 2A</v>
      </c>
      <c r="AD663" s="16" t="str">
        <f>CONCATENATE(TEXT(Table6914[[#This Row],[Decimal]],".000"),"-",Table6914[[#This Row],[Pitch]]," ",Table6914[[#This Row],[Series]]," ",Table6914[[#This Row],[ClassA]])</f>
        <v>3.750-10 UNS 2A</v>
      </c>
      <c r="AE663" s="16">
        <f t="shared" si="174"/>
        <v>2.0999999999999999E-3</v>
      </c>
      <c r="AF663" s="16">
        <f t="shared" si="175"/>
        <v>3.7479</v>
      </c>
      <c r="AG663" s="16">
        <f t="shared" si="176"/>
        <v>3.7349999999999999</v>
      </c>
      <c r="AH663" s="16" t="str">
        <f t="shared" si="177"/>
        <v>—</v>
      </c>
      <c r="AI663" s="16">
        <f t="shared" si="178"/>
        <v>3.6829000000000001</v>
      </c>
      <c r="AJ663" s="16">
        <f t="shared" si="179"/>
        <v>3.6760000000000002</v>
      </c>
      <c r="AK663" s="16">
        <f t="shared" si="180"/>
        <v>3.6288999999999998</v>
      </c>
      <c r="AL663" s="16" t="str">
        <f t="shared" si="181"/>
        <v>2B</v>
      </c>
      <c r="AM663" s="16">
        <f t="shared" si="182"/>
        <v>3.6419999999999999</v>
      </c>
      <c r="AN663" s="16">
        <f t="shared" si="183"/>
        <v>3.6629999999999998</v>
      </c>
      <c r="AO663" s="16">
        <f t="shared" si="184"/>
        <v>3.6850000000000001</v>
      </c>
      <c r="AP663" s="16">
        <f t="shared" si="185"/>
        <v>3.694</v>
      </c>
      <c r="AQ663" s="16">
        <f t="shared" si="186"/>
        <v>3.75</v>
      </c>
      <c r="AV663" s="17"/>
      <c r="AW663" s="77"/>
    </row>
    <row r="664" spans="3:49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187"/>
        <v>33⁄4–12</v>
      </c>
      <c r="U664" s="16" t="str">
        <f t="shared" si="187"/>
        <v>UN</v>
      </c>
      <c r="W664" s="16" t="str">
        <f t="shared" si="171"/>
        <v>33⁄4–12</v>
      </c>
      <c r="X664" s="16" t="str">
        <f>VLOOKUP(LEFT(Table6914[[#This Row],[Column1]],FIND("–",Table6914[[#This Row],[Column1]])-1),Lookups[],2,0)</f>
        <v>3 3/4</v>
      </c>
      <c r="Y664" s="16" t="str">
        <f>RIGHT(Table6914[[#This Row],[Column1]],LEN(Table6914[[#This Row],[Column1]])-FIND("–",Table6914[[#This Row],[Column1]]))</f>
        <v>12</v>
      </c>
      <c r="Z664" s="78">
        <f>VLOOKUP(LEFT(Table6914[[#This Row],[Column1]],FIND("–",Table6914[[#This Row],[Column1]])-1),Lookups[],4,0)</f>
        <v>3.75</v>
      </c>
      <c r="AA664" s="16" t="str">
        <f t="shared" si="172"/>
        <v>UN</v>
      </c>
      <c r="AB664" s="16" t="str">
        <f t="shared" si="173"/>
        <v>2A</v>
      </c>
      <c r="AC664" s="16" t="str">
        <f>CONCATENATE(Table6914[[#This Row],[Fraction]],"-",Table6914[[#This Row],[Pitch]]," ",Table6914[[#This Row],[Series]]," ",Table6914[[#This Row],[ClassA]])</f>
        <v>3 3/4-12 UN 2A</v>
      </c>
      <c r="AD664" s="16" t="str">
        <f>CONCATENATE(TEXT(Table6914[[#This Row],[Decimal]],".000"),"-",Table6914[[#This Row],[Pitch]]," ",Table6914[[#This Row],[Series]]," ",Table6914[[#This Row],[ClassA]])</f>
        <v>3.750-12 UN 2A</v>
      </c>
      <c r="AE664" s="16">
        <f t="shared" si="174"/>
        <v>1.9E-3</v>
      </c>
      <c r="AF664" s="16">
        <f t="shared" si="175"/>
        <v>3.7481</v>
      </c>
      <c r="AG664" s="16">
        <f t="shared" si="176"/>
        <v>3.7366999999999999</v>
      </c>
      <c r="AH664" s="16" t="str">
        <f t="shared" si="177"/>
        <v>—</v>
      </c>
      <c r="AI664" s="16">
        <f t="shared" si="178"/>
        <v>3.694</v>
      </c>
      <c r="AJ664" s="16">
        <f t="shared" si="179"/>
        <v>3.6876000000000002</v>
      </c>
      <c r="AK664" s="16">
        <f t="shared" si="180"/>
        <v>3.6488999999999998</v>
      </c>
      <c r="AL664" s="16" t="str">
        <f t="shared" si="181"/>
        <v>2B</v>
      </c>
      <c r="AM664" s="16">
        <f t="shared" si="182"/>
        <v>3.66</v>
      </c>
      <c r="AN664" s="16">
        <f t="shared" si="183"/>
        <v>3.6779999999999999</v>
      </c>
      <c r="AO664" s="16">
        <f t="shared" si="184"/>
        <v>3.6959</v>
      </c>
      <c r="AP664" s="16">
        <f t="shared" si="185"/>
        <v>3.7042999999999999</v>
      </c>
      <c r="AQ664" s="16">
        <f t="shared" si="186"/>
        <v>3.75</v>
      </c>
      <c r="AV664" s="17"/>
      <c r="AW664" s="77"/>
    </row>
    <row r="665" spans="3:49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187"/>
        <v>0</v>
      </c>
      <c r="U665" s="16">
        <f t="shared" si="187"/>
        <v>0</v>
      </c>
      <c r="W665" s="16" t="str">
        <f t="shared" si="171"/>
        <v>33⁄4–12</v>
      </c>
      <c r="X665" s="16" t="str">
        <f>VLOOKUP(LEFT(Table6914[[#This Row],[Column1]],FIND("–",Table6914[[#This Row],[Column1]])-1),Lookups[],2,0)</f>
        <v>3 3/4</v>
      </c>
      <c r="Y665" s="16" t="str">
        <f>RIGHT(Table6914[[#This Row],[Column1]],LEN(Table6914[[#This Row],[Column1]])-FIND("–",Table6914[[#This Row],[Column1]]))</f>
        <v>12</v>
      </c>
      <c r="Z665" s="78">
        <f>VLOOKUP(LEFT(Table6914[[#This Row],[Column1]],FIND("–",Table6914[[#This Row],[Column1]])-1),Lookups[],4,0)</f>
        <v>3.75</v>
      </c>
      <c r="AA665" s="16" t="str">
        <f t="shared" si="172"/>
        <v>UN</v>
      </c>
      <c r="AB665" s="16" t="str">
        <f t="shared" si="173"/>
        <v>3A</v>
      </c>
      <c r="AC665" s="16" t="str">
        <f>CONCATENATE(Table6914[[#This Row],[Fraction]],"-",Table6914[[#This Row],[Pitch]]," ",Table6914[[#This Row],[Series]]," ",Table6914[[#This Row],[ClassA]])</f>
        <v>3 3/4-12 UN 3A</v>
      </c>
      <c r="AD665" s="16" t="str">
        <f>CONCATENATE(TEXT(Table6914[[#This Row],[Decimal]],".000"),"-",Table6914[[#This Row],[Pitch]]," ",Table6914[[#This Row],[Series]]," ",Table6914[[#This Row],[ClassA]])</f>
        <v>3.750-12 UN 3A</v>
      </c>
      <c r="AE665" s="16">
        <f t="shared" si="174"/>
        <v>0</v>
      </c>
      <c r="AF665" s="16">
        <f t="shared" si="175"/>
        <v>3.75</v>
      </c>
      <c r="AG665" s="16">
        <f t="shared" si="176"/>
        <v>3.7385999999999999</v>
      </c>
      <c r="AH665" s="16" t="str">
        <f t="shared" si="177"/>
        <v>—</v>
      </c>
      <c r="AI665" s="16">
        <f t="shared" si="178"/>
        <v>3.6959</v>
      </c>
      <c r="AJ665" s="16">
        <f t="shared" si="179"/>
        <v>3.6911</v>
      </c>
      <c r="AK665" s="16">
        <f t="shared" si="180"/>
        <v>3.6507999999999998</v>
      </c>
      <c r="AL665" s="16" t="str">
        <f t="shared" si="181"/>
        <v>3B</v>
      </c>
      <c r="AM665" s="16">
        <f t="shared" si="182"/>
        <v>3.66</v>
      </c>
      <c r="AN665" s="16">
        <f t="shared" si="183"/>
        <v>3.6698</v>
      </c>
      <c r="AO665" s="16">
        <f t="shared" si="184"/>
        <v>3.6959</v>
      </c>
      <c r="AP665" s="16">
        <f t="shared" si="185"/>
        <v>3.7021999999999999</v>
      </c>
      <c r="AQ665" s="16">
        <f t="shared" si="186"/>
        <v>3.75</v>
      </c>
      <c r="AV665" s="17"/>
      <c r="AW665" s="77"/>
    </row>
    <row r="666" spans="3:49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187"/>
        <v>33⁄4–14</v>
      </c>
      <c r="U666" s="16" t="str">
        <f t="shared" si="187"/>
        <v>UNS</v>
      </c>
      <c r="W666" s="16" t="str">
        <f t="shared" si="171"/>
        <v>33⁄4–14</v>
      </c>
      <c r="X666" s="16" t="str">
        <f>VLOOKUP(LEFT(Table6914[[#This Row],[Column1]],FIND("–",Table6914[[#This Row],[Column1]])-1),Lookups[],2,0)</f>
        <v>3 3/4</v>
      </c>
      <c r="Y666" s="16" t="str">
        <f>RIGHT(Table6914[[#This Row],[Column1]],LEN(Table6914[[#This Row],[Column1]])-FIND("–",Table6914[[#This Row],[Column1]]))</f>
        <v>14</v>
      </c>
      <c r="Z666" s="78">
        <f>VLOOKUP(LEFT(Table6914[[#This Row],[Column1]],FIND("–",Table6914[[#This Row],[Column1]])-1),Lookups[],4,0)</f>
        <v>3.75</v>
      </c>
      <c r="AA666" s="16" t="str">
        <f t="shared" si="172"/>
        <v>UNS</v>
      </c>
      <c r="AB666" s="16" t="str">
        <f t="shared" si="173"/>
        <v>2A</v>
      </c>
      <c r="AC666" s="16" t="str">
        <f>CONCATENATE(Table6914[[#This Row],[Fraction]],"-",Table6914[[#This Row],[Pitch]]," ",Table6914[[#This Row],[Series]]," ",Table6914[[#This Row],[ClassA]])</f>
        <v>3 3/4-14 UNS 2A</v>
      </c>
      <c r="AD666" s="16" t="str">
        <f>CONCATENATE(TEXT(Table6914[[#This Row],[Decimal]],".000"),"-",Table6914[[#This Row],[Pitch]]," ",Table6914[[#This Row],[Series]]," ",Table6914[[#This Row],[ClassA]])</f>
        <v>3.750-14 UNS 2A</v>
      </c>
      <c r="AE666" s="16">
        <f t="shared" si="174"/>
        <v>1.8E-3</v>
      </c>
      <c r="AF666" s="16">
        <f t="shared" si="175"/>
        <v>3.7482000000000002</v>
      </c>
      <c r="AG666" s="16">
        <f t="shared" si="176"/>
        <v>3.7378999999999998</v>
      </c>
      <c r="AH666" s="16" t="str">
        <f t="shared" si="177"/>
        <v>—</v>
      </c>
      <c r="AI666" s="16">
        <f t="shared" si="178"/>
        <v>3.7018</v>
      </c>
      <c r="AJ666" s="16">
        <f t="shared" si="179"/>
        <v>3.6957</v>
      </c>
      <c r="AK666" s="16">
        <f t="shared" si="180"/>
        <v>3.6631999999999998</v>
      </c>
      <c r="AL666" s="16" t="str">
        <f t="shared" si="181"/>
        <v>2B</v>
      </c>
      <c r="AM666" s="16">
        <f t="shared" si="182"/>
        <v>3.673</v>
      </c>
      <c r="AN666" s="16">
        <f t="shared" si="183"/>
        <v>3.6880000000000002</v>
      </c>
      <c r="AO666" s="16">
        <f t="shared" si="184"/>
        <v>3.7035999999999998</v>
      </c>
      <c r="AP666" s="16">
        <f t="shared" si="185"/>
        <v>3.7115</v>
      </c>
      <c r="AQ666" s="16">
        <f t="shared" si="186"/>
        <v>3.75</v>
      </c>
      <c r="AV666" s="17"/>
      <c r="AW666" s="77"/>
    </row>
    <row r="667" spans="3:49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si="187"/>
        <v>33⁄4–16</v>
      </c>
      <c r="U667" s="16" t="str">
        <f t="shared" si="187"/>
        <v>UN</v>
      </c>
      <c r="W667" s="16" t="str">
        <f t="shared" si="171"/>
        <v>33⁄4–16</v>
      </c>
      <c r="X667" s="16" t="str">
        <f>VLOOKUP(LEFT(Table6914[[#This Row],[Column1]],FIND("–",Table6914[[#This Row],[Column1]])-1),Lookups[],2,0)</f>
        <v>3 3/4</v>
      </c>
      <c r="Y667" s="16" t="str">
        <f>RIGHT(Table6914[[#This Row],[Column1]],LEN(Table6914[[#This Row],[Column1]])-FIND("–",Table6914[[#This Row],[Column1]]))</f>
        <v>16</v>
      </c>
      <c r="Z667" s="78">
        <f>VLOOKUP(LEFT(Table6914[[#This Row],[Column1]],FIND("–",Table6914[[#This Row],[Column1]])-1),Lookups[],4,0)</f>
        <v>3.75</v>
      </c>
      <c r="AA667" s="16" t="str">
        <f t="shared" si="172"/>
        <v>UN</v>
      </c>
      <c r="AB667" s="16" t="str">
        <f t="shared" si="173"/>
        <v>2A</v>
      </c>
      <c r="AC667" s="16" t="str">
        <f>CONCATENATE(Table6914[[#This Row],[Fraction]],"-",Table6914[[#This Row],[Pitch]]," ",Table6914[[#This Row],[Series]]," ",Table6914[[#This Row],[ClassA]])</f>
        <v>3 3/4-16 UN 2A</v>
      </c>
      <c r="AD667" s="16" t="str">
        <f>CONCATENATE(TEXT(Table6914[[#This Row],[Decimal]],".000"),"-",Table6914[[#This Row],[Pitch]]," ",Table6914[[#This Row],[Series]]," ",Table6914[[#This Row],[ClassA]])</f>
        <v>3.750-16 UN 2A</v>
      </c>
      <c r="AE667" s="16">
        <f t="shared" si="174"/>
        <v>1.6999999999999999E-3</v>
      </c>
      <c r="AF667" s="16">
        <f t="shared" si="175"/>
        <v>3.7483</v>
      </c>
      <c r="AG667" s="16">
        <f t="shared" si="176"/>
        <v>3.7389000000000001</v>
      </c>
      <c r="AH667" s="16" t="str">
        <f t="shared" si="177"/>
        <v>—</v>
      </c>
      <c r="AI667" s="16">
        <f t="shared" si="178"/>
        <v>3.7077</v>
      </c>
      <c r="AJ667" s="16">
        <f t="shared" si="179"/>
        <v>3.7019000000000002</v>
      </c>
      <c r="AK667" s="16">
        <f t="shared" si="180"/>
        <v>3.6738</v>
      </c>
      <c r="AL667" s="16" t="str">
        <f t="shared" si="181"/>
        <v>2B</v>
      </c>
      <c r="AM667" s="16">
        <f t="shared" si="182"/>
        <v>3.6819999999999999</v>
      </c>
      <c r="AN667" s="16">
        <f t="shared" si="183"/>
        <v>3.6960000000000002</v>
      </c>
      <c r="AO667" s="16">
        <f t="shared" si="184"/>
        <v>3.7094</v>
      </c>
      <c r="AP667" s="16">
        <f t="shared" si="185"/>
        <v>3.7168999999999999</v>
      </c>
      <c r="AQ667" s="16">
        <f t="shared" si="186"/>
        <v>3.75</v>
      </c>
      <c r="AV667" s="17"/>
      <c r="AW667" s="77"/>
    </row>
    <row r="668" spans="3:49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187"/>
        <v>0</v>
      </c>
      <c r="U668" s="16">
        <f t="shared" si="187"/>
        <v>0</v>
      </c>
      <c r="W668" s="16" t="str">
        <f t="shared" si="171"/>
        <v>33⁄4–16</v>
      </c>
      <c r="X668" s="16" t="str">
        <f>VLOOKUP(LEFT(Table6914[[#This Row],[Column1]],FIND("–",Table6914[[#This Row],[Column1]])-1),Lookups[],2,0)</f>
        <v>3 3/4</v>
      </c>
      <c r="Y668" s="16" t="str">
        <f>RIGHT(Table6914[[#This Row],[Column1]],LEN(Table6914[[#This Row],[Column1]])-FIND("–",Table6914[[#This Row],[Column1]]))</f>
        <v>16</v>
      </c>
      <c r="Z668" s="78">
        <f>VLOOKUP(LEFT(Table6914[[#This Row],[Column1]],FIND("–",Table6914[[#This Row],[Column1]])-1),Lookups[],4,0)</f>
        <v>3.75</v>
      </c>
      <c r="AA668" s="16" t="str">
        <f t="shared" si="172"/>
        <v>UN</v>
      </c>
      <c r="AB668" s="16" t="str">
        <f t="shared" si="173"/>
        <v>3A</v>
      </c>
      <c r="AC668" s="16" t="str">
        <f>CONCATENATE(Table6914[[#This Row],[Fraction]],"-",Table6914[[#This Row],[Pitch]]," ",Table6914[[#This Row],[Series]]," ",Table6914[[#This Row],[ClassA]])</f>
        <v>3 3/4-16 UN 3A</v>
      </c>
      <c r="AD668" s="16" t="str">
        <f>CONCATENATE(TEXT(Table6914[[#This Row],[Decimal]],".000"),"-",Table6914[[#This Row],[Pitch]]," ",Table6914[[#This Row],[Series]]," ",Table6914[[#This Row],[ClassA]])</f>
        <v>3.750-16 UN 3A</v>
      </c>
      <c r="AE668" s="16">
        <f t="shared" si="174"/>
        <v>0</v>
      </c>
      <c r="AF668" s="16">
        <f t="shared" si="175"/>
        <v>3.75</v>
      </c>
      <c r="AG668" s="16">
        <f t="shared" si="176"/>
        <v>3.7406000000000001</v>
      </c>
      <c r="AH668" s="16" t="str">
        <f t="shared" si="177"/>
        <v>—</v>
      </c>
      <c r="AI668" s="16">
        <f t="shared" si="178"/>
        <v>3.7094</v>
      </c>
      <c r="AJ668" s="16">
        <f t="shared" si="179"/>
        <v>3.7050999999999998</v>
      </c>
      <c r="AK668" s="16">
        <f t="shared" si="180"/>
        <v>3.6755</v>
      </c>
      <c r="AL668" s="16" t="str">
        <f t="shared" si="181"/>
        <v>3B</v>
      </c>
      <c r="AM668" s="16">
        <f t="shared" si="182"/>
        <v>3.6819999999999999</v>
      </c>
      <c r="AN668" s="16">
        <f t="shared" si="183"/>
        <v>3.6907999999999999</v>
      </c>
      <c r="AO668" s="16">
        <f t="shared" si="184"/>
        <v>3.7094</v>
      </c>
      <c r="AP668" s="16">
        <f t="shared" si="185"/>
        <v>3.7149999999999999</v>
      </c>
      <c r="AQ668" s="16">
        <f t="shared" si="186"/>
        <v>3.75</v>
      </c>
      <c r="AV668" s="17"/>
      <c r="AW668" s="77"/>
    </row>
    <row r="669" spans="3:49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187"/>
        <v>33⁄4–18</v>
      </c>
      <c r="U669" s="16" t="str">
        <f t="shared" si="187"/>
        <v>UNS</v>
      </c>
      <c r="W669" s="16" t="str">
        <f t="shared" si="171"/>
        <v>33⁄4–18</v>
      </c>
      <c r="X669" s="16" t="str">
        <f>VLOOKUP(LEFT(Table6914[[#This Row],[Column1]],FIND("–",Table6914[[#This Row],[Column1]])-1),Lookups[],2,0)</f>
        <v>3 3/4</v>
      </c>
      <c r="Y669" s="16" t="str">
        <f>RIGHT(Table6914[[#This Row],[Column1]],LEN(Table6914[[#This Row],[Column1]])-FIND("–",Table6914[[#This Row],[Column1]]))</f>
        <v>18</v>
      </c>
      <c r="Z669" s="78">
        <f>VLOOKUP(LEFT(Table6914[[#This Row],[Column1]],FIND("–",Table6914[[#This Row],[Column1]])-1),Lookups[],4,0)</f>
        <v>3.75</v>
      </c>
      <c r="AA669" s="16" t="str">
        <f t="shared" si="172"/>
        <v>UNS</v>
      </c>
      <c r="AB669" s="16" t="str">
        <f t="shared" si="173"/>
        <v>2A</v>
      </c>
      <c r="AC669" s="16" t="str">
        <f>CONCATENATE(Table6914[[#This Row],[Fraction]],"-",Table6914[[#This Row],[Pitch]]," ",Table6914[[#This Row],[Series]]," ",Table6914[[#This Row],[ClassA]])</f>
        <v>3 3/4-18 UNS 2A</v>
      </c>
      <c r="AD669" s="16" t="str">
        <f>CONCATENATE(TEXT(Table6914[[#This Row],[Decimal]],".000"),"-",Table6914[[#This Row],[Pitch]]," ",Table6914[[#This Row],[Series]]," ",Table6914[[#This Row],[ClassA]])</f>
        <v>3.750-18 UNS 2A</v>
      </c>
      <c r="AE669" s="16">
        <f t="shared" si="174"/>
        <v>1.6999999999999999E-3</v>
      </c>
      <c r="AF669" s="16">
        <f t="shared" si="175"/>
        <v>3.7483</v>
      </c>
      <c r="AG669" s="16">
        <f t="shared" si="176"/>
        <v>3.7395999999999998</v>
      </c>
      <c r="AH669" s="16" t="str">
        <f t="shared" si="177"/>
        <v>—</v>
      </c>
      <c r="AI669" s="16">
        <f t="shared" si="178"/>
        <v>3.7122000000000002</v>
      </c>
      <c r="AJ669" s="16">
        <f t="shared" si="179"/>
        <v>3.7067000000000001</v>
      </c>
      <c r="AK669" s="16">
        <f t="shared" si="180"/>
        <v>3.6821999999999999</v>
      </c>
      <c r="AL669" s="16" t="str">
        <f t="shared" si="181"/>
        <v>2B</v>
      </c>
      <c r="AM669" s="16">
        <f t="shared" si="182"/>
        <v>3.69</v>
      </c>
      <c r="AN669" s="16">
        <f t="shared" si="183"/>
        <v>3.7029999999999998</v>
      </c>
      <c r="AO669" s="16">
        <f t="shared" si="184"/>
        <v>3.7139000000000002</v>
      </c>
      <c r="AP669" s="16">
        <f t="shared" si="185"/>
        <v>3.7210999999999999</v>
      </c>
      <c r="AQ669" s="16">
        <f t="shared" si="186"/>
        <v>3.75</v>
      </c>
      <c r="AV669" s="17"/>
      <c r="AW669" s="77"/>
    </row>
    <row r="670" spans="3:49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187"/>
        <v>37⁄8–6</v>
      </c>
      <c r="U670" s="16" t="str">
        <f t="shared" si="187"/>
        <v>UN</v>
      </c>
      <c r="W670" s="16" t="str">
        <f t="shared" si="171"/>
        <v>37⁄8–6</v>
      </c>
      <c r="X670" s="16" t="str">
        <f>VLOOKUP(LEFT(Table6914[[#This Row],[Column1]],FIND("–",Table6914[[#This Row],[Column1]])-1),Lookups[],2,0)</f>
        <v>3 7/8</v>
      </c>
      <c r="Y670" s="16" t="str">
        <f>RIGHT(Table6914[[#This Row],[Column1]],LEN(Table6914[[#This Row],[Column1]])-FIND("–",Table6914[[#This Row],[Column1]]))</f>
        <v>6</v>
      </c>
      <c r="Z670" s="78">
        <f>VLOOKUP(LEFT(Table6914[[#This Row],[Column1]],FIND("–",Table6914[[#This Row],[Column1]])-1),Lookups[],4,0)</f>
        <v>3.875</v>
      </c>
      <c r="AA670" s="16" t="str">
        <f t="shared" si="172"/>
        <v>UN</v>
      </c>
      <c r="AB670" s="16" t="str">
        <f t="shared" si="173"/>
        <v>2A</v>
      </c>
      <c r="AC670" s="16" t="str">
        <f>CONCATENATE(Table6914[[#This Row],[Fraction]],"-",Table6914[[#This Row],[Pitch]]," ",Table6914[[#This Row],[Series]]," ",Table6914[[#This Row],[ClassA]])</f>
        <v>3 7/8-6 UN 2A</v>
      </c>
      <c r="AD670" s="16" t="str">
        <f>CONCATENATE(TEXT(Table6914[[#This Row],[Decimal]],".000"),"-",Table6914[[#This Row],[Pitch]]," ",Table6914[[#This Row],[Series]]," ",Table6914[[#This Row],[ClassA]])</f>
        <v>3.875-6 UN 2A</v>
      </c>
      <c r="AE670" s="16">
        <f t="shared" si="174"/>
        <v>3.0000000000000001E-3</v>
      </c>
      <c r="AF670" s="16">
        <f t="shared" si="175"/>
        <v>3.8719999999999999</v>
      </c>
      <c r="AG670" s="16">
        <f t="shared" si="176"/>
        <v>3.8538000000000001</v>
      </c>
      <c r="AH670" s="16" t="str">
        <f t="shared" si="177"/>
        <v>—</v>
      </c>
      <c r="AI670" s="16">
        <f t="shared" si="178"/>
        <v>3.7637</v>
      </c>
      <c r="AJ670" s="16">
        <f t="shared" si="179"/>
        <v>3.7538</v>
      </c>
      <c r="AK670" s="16">
        <f t="shared" si="180"/>
        <v>3.6736</v>
      </c>
      <c r="AL670" s="16" t="str">
        <f t="shared" si="181"/>
        <v>2B</v>
      </c>
      <c r="AM670" s="16">
        <f t="shared" si="182"/>
        <v>3.6949999999999998</v>
      </c>
      <c r="AN670" s="16">
        <f t="shared" si="183"/>
        <v>3.7250000000000001</v>
      </c>
      <c r="AO670" s="16">
        <f t="shared" si="184"/>
        <v>3.7667000000000002</v>
      </c>
      <c r="AP670" s="16">
        <f t="shared" si="185"/>
        <v>3.7795000000000001</v>
      </c>
      <c r="AQ670" s="16">
        <f t="shared" si="186"/>
        <v>3.875</v>
      </c>
      <c r="AV670" s="17"/>
      <c r="AW670" s="77"/>
    </row>
    <row r="671" spans="3:49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187"/>
        <v>0</v>
      </c>
      <c r="U671" s="16">
        <f t="shared" si="187"/>
        <v>0</v>
      </c>
      <c r="W671" s="16" t="str">
        <f t="shared" si="171"/>
        <v>37⁄8–6</v>
      </c>
      <c r="X671" s="16" t="str">
        <f>VLOOKUP(LEFT(Table6914[[#This Row],[Column1]],FIND("–",Table6914[[#This Row],[Column1]])-1),Lookups[],2,0)</f>
        <v>3 7/8</v>
      </c>
      <c r="Y671" s="16" t="str">
        <f>RIGHT(Table6914[[#This Row],[Column1]],LEN(Table6914[[#This Row],[Column1]])-FIND("–",Table6914[[#This Row],[Column1]]))</f>
        <v>6</v>
      </c>
      <c r="Z671" s="78">
        <f>VLOOKUP(LEFT(Table6914[[#This Row],[Column1]],FIND("–",Table6914[[#This Row],[Column1]])-1),Lookups[],4,0)</f>
        <v>3.875</v>
      </c>
      <c r="AA671" s="16" t="str">
        <f t="shared" si="172"/>
        <v>UN</v>
      </c>
      <c r="AB671" s="16" t="str">
        <f t="shared" si="173"/>
        <v>3A</v>
      </c>
      <c r="AC671" s="16" t="str">
        <f>CONCATENATE(Table6914[[#This Row],[Fraction]],"-",Table6914[[#This Row],[Pitch]]," ",Table6914[[#This Row],[Series]]," ",Table6914[[#This Row],[ClassA]])</f>
        <v>3 7/8-6 UN 3A</v>
      </c>
      <c r="AD671" s="16" t="str">
        <f>CONCATENATE(TEXT(Table6914[[#This Row],[Decimal]],".000"),"-",Table6914[[#This Row],[Pitch]]," ",Table6914[[#This Row],[Series]]," ",Table6914[[#This Row],[ClassA]])</f>
        <v>3.875-6 UN 3A</v>
      </c>
      <c r="AE671" s="16">
        <f t="shared" si="174"/>
        <v>0</v>
      </c>
      <c r="AF671" s="16">
        <f t="shared" si="175"/>
        <v>3.875</v>
      </c>
      <c r="AG671" s="16">
        <f t="shared" si="176"/>
        <v>3.8567999999999998</v>
      </c>
      <c r="AH671" s="16" t="str">
        <f t="shared" si="177"/>
        <v>—</v>
      </c>
      <c r="AI671" s="16">
        <f t="shared" si="178"/>
        <v>3.7667000000000002</v>
      </c>
      <c r="AJ671" s="16">
        <f t="shared" si="179"/>
        <v>3.7593000000000001</v>
      </c>
      <c r="AK671" s="16">
        <f t="shared" si="180"/>
        <v>3.6766000000000001</v>
      </c>
      <c r="AL671" s="16" t="str">
        <f t="shared" si="181"/>
        <v>3B</v>
      </c>
      <c r="AM671" s="16">
        <f t="shared" si="182"/>
        <v>3.6949999999999998</v>
      </c>
      <c r="AN671" s="16">
        <f t="shared" si="183"/>
        <v>3.7145999999999999</v>
      </c>
      <c r="AO671" s="16">
        <f t="shared" si="184"/>
        <v>3.7667000000000002</v>
      </c>
      <c r="AP671" s="16">
        <f t="shared" si="185"/>
        <v>3.7763</v>
      </c>
      <c r="AQ671" s="16">
        <f t="shared" si="186"/>
        <v>3.875</v>
      </c>
      <c r="AV671" s="17"/>
      <c r="AW671" s="77"/>
    </row>
    <row r="672" spans="3:49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187"/>
        <v>37⁄8–8</v>
      </c>
      <c r="U672" s="16" t="str">
        <f t="shared" si="187"/>
        <v>UN</v>
      </c>
      <c r="W672" s="16" t="str">
        <f t="shared" si="171"/>
        <v>37⁄8–8</v>
      </c>
      <c r="X672" s="16" t="str">
        <f>VLOOKUP(LEFT(Table6914[[#This Row],[Column1]],FIND("–",Table6914[[#This Row],[Column1]])-1),Lookups[],2,0)</f>
        <v>3 7/8</v>
      </c>
      <c r="Y672" s="16" t="str">
        <f>RIGHT(Table6914[[#This Row],[Column1]],LEN(Table6914[[#This Row],[Column1]])-FIND("–",Table6914[[#This Row],[Column1]]))</f>
        <v>8</v>
      </c>
      <c r="Z672" s="78">
        <f>VLOOKUP(LEFT(Table6914[[#This Row],[Column1]],FIND("–",Table6914[[#This Row],[Column1]])-1),Lookups[],4,0)</f>
        <v>3.875</v>
      </c>
      <c r="AA672" s="16" t="str">
        <f t="shared" si="172"/>
        <v>UN</v>
      </c>
      <c r="AB672" s="16" t="str">
        <f t="shared" si="173"/>
        <v>2A</v>
      </c>
      <c r="AC672" s="16" t="str">
        <f>CONCATENATE(Table6914[[#This Row],[Fraction]],"-",Table6914[[#This Row],[Pitch]]," ",Table6914[[#This Row],[Series]]," ",Table6914[[#This Row],[ClassA]])</f>
        <v>3 7/8-8 UN 2A</v>
      </c>
      <c r="AD672" s="16" t="str">
        <f>CONCATENATE(TEXT(Table6914[[#This Row],[Decimal]],".000"),"-",Table6914[[#This Row],[Pitch]]," ",Table6914[[#This Row],[Series]]," ",Table6914[[#This Row],[ClassA]])</f>
        <v>3.875-8 UN 2A</v>
      </c>
      <c r="AE672" s="16">
        <f t="shared" si="174"/>
        <v>2.7000000000000001E-3</v>
      </c>
      <c r="AF672" s="16">
        <f t="shared" si="175"/>
        <v>3.8723000000000001</v>
      </c>
      <c r="AG672" s="16">
        <f t="shared" si="176"/>
        <v>3.8573</v>
      </c>
      <c r="AH672" s="16" t="str">
        <f t="shared" si="177"/>
        <v>—</v>
      </c>
      <c r="AI672" s="16">
        <f t="shared" si="178"/>
        <v>3.7911000000000001</v>
      </c>
      <c r="AJ672" s="16">
        <f t="shared" si="179"/>
        <v>3.782</v>
      </c>
      <c r="AK672" s="16">
        <f t="shared" si="180"/>
        <v>3.7235</v>
      </c>
      <c r="AL672" s="16" t="str">
        <f t="shared" si="181"/>
        <v>2B</v>
      </c>
      <c r="AM672" s="16">
        <f t="shared" si="182"/>
        <v>3.74</v>
      </c>
      <c r="AN672" s="16">
        <f t="shared" si="183"/>
        <v>3.7650000000000001</v>
      </c>
      <c r="AO672" s="16">
        <f t="shared" si="184"/>
        <v>3.7938000000000001</v>
      </c>
      <c r="AP672" s="16">
        <f t="shared" si="185"/>
        <v>3.8056000000000001</v>
      </c>
      <c r="AQ672" s="16">
        <f t="shared" si="186"/>
        <v>3.875</v>
      </c>
      <c r="AV672" s="17"/>
      <c r="AW672" s="77"/>
    </row>
    <row r="673" spans="3:49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187"/>
        <v>0</v>
      </c>
      <c r="U673" s="16">
        <f t="shared" si="187"/>
        <v>0</v>
      </c>
      <c r="W673" s="16" t="str">
        <f t="shared" si="171"/>
        <v>37⁄8–8</v>
      </c>
      <c r="X673" s="16" t="str">
        <f>VLOOKUP(LEFT(Table6914[[#This Row],[Column1]],FIND("–",Table6914[[#This Row],[Column1]])-1),Lookups[],2,0)</f>
        <v>3 7/8</v>
      </c>
      <c r="Y673" s="16" t="str">
        <f>RIGHT(Table6914[[#This Row],[Column1]],LEN(Table6914[[#This Row],[Column1]])-FIND("–",Table6914[[#This Row],[Column1]]))</f>
        <v>8</v>
      </c>
      <c r="Z673" s="78">
        <f>VLOOKUP(LEFT(Table6914[[#This Row],[Column1]],FIND("–",Table6914[[#This Row],[Column1]])-1),Lookups[],4,0)</f>
        <v>3.875</v>
      </c>
      <c r="AA673" s="16" t="str">
        <f t="shared" si="172"/>
        <v>UN</v>
      </c>
      <c r="AB673" s="16" t="str">
        <f t="shared" si="173"/>
        <v>3A</v>
      </c>
      <c r="AC673" s="16" t="str">
        <f>CONCATENATE(Table6914[[#This Row],[Fraction]],"-",Table6914[[#This Row],[Pitch]]," ",Table6914[[#This Row],[Series]]," ",Table6914[[#This Row],[ClassA]])</f>
        <v>3 7/8-8 UN 3A</v>
      </c>
      <c r="AD673" s="16" t="str">
        <f>CONCATENATE(TEXT(Table6914[[#This Row],[Decimal]],".000"),"-",Table6914[[#This Row],[Pitch]]," ",Table6914[[#This Row],[Series]]," ",Table6914[[#This Row],[ClassA]])</f>
        <v>3.875-8 UN 3A</v>
      </c>
      <c r="AE673" s="16">
        <f t="shared" si="174"/>
        <v>0</v>
      </c>
      <c r="AF673" s="16">
        <f t="shared" si="175"/>
        <v>3.875</v>
      </c>
      <c r="AG673" s="16">
        <f t="shared" si="176"/>
        <v>3.86</v>
      </c>
      <c r="AH673" s="16" t="str">
        <f t="shared" si="177"/>
        <v>—</v>
      </c>
      <c r="AI673" s="16">
        <f t="shared" si="178"/>
        <v>3.7938000000000001</v>
      </c>
      <c r="AJ673" s="16">
        <f t="shared" si="179"/>
        <v>3.7869999999999999</v>
      </c>
      <c r="AK673" s="16">
        <f t="shared" si="180"/>
        <v>3.7262</v>
      </c>
      <c r="AL673" s="16" t="str">
        <f t="shared" si="181"/>
        <v>3B</v>
      </c>
      <c r="AM673" s="16">
        <f t="shared" si="182"/>
        <v>3.74</v>
      </c>
      <c r="AN673" s="16">
        <f t="shared" si="183"/>
        <v>3.7547000000000001</v>
      </c>
      <c r="AO673" s="16">
        <f t="shared" si="184"/>
        <v>3.7938000000000001</v>
      </c>
      <c r="AP673" s="16">
        <f t="shared" si="185"/>
        <v>3.8026</v>
      </c>
      <c r="AQ673" s="16">
        <f t="shared" si="186"/>
        <v>3.875</v>
      </c>
      <c r="AV673" s="17"/>
      <c r="AW673" s="77"/>
    </row>
    <row r="674" spans="3:49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187"/>
        <v>37⁄8–12</v>
      </c>
      <c r="U674" s="16" t="str">
        <f t="shared" si="187"/>
        <v>UN</v>
      </c>
      <c r="W674" s="16" t="str">
        <f t="shared" si="171"/>
        <v>37⁄8–12</v>
      </c>
      <c r="X674" s="16" t="str">
        <f>VLOOKUP(LEFT(Table6914[[#This Row],[Column1]],FIND("–",Table6914[[#This Row],[Column1]])-1),Lookups[],2,0)</f>
        <v>3 7/8</v>
      </c>
      <c r="Y674" s="16" t="str">
        <f>RIGHT(Table6914[[#This Row],[Column1]],LEN(Table6914[[#This Row],[Column1]])-FIND("–",Table6914[[#This Row],[Column1]]))</f>
        <v>12</v>
      </c>
      <c r="Z674" s="78">
        <f>VLOOKUP(LEFT(Table6914[[#This Row],[Column1]],FIND("–",Table6914[[#This Row],[Column1]])-1),Lookups[],4,0)</f>
        <v>3.875</v>
      </c>
      <c r="AA674" s="16" t="str">
        <f t="shared" si="172"/>
        <v>UN</v>
      </c>
      <c r="AB674" s="16" t="str">
        <f t="shared" si="173"/>
        <v>2A</v>
      </c>
      <c r="AC674" s="16" t="str">
        <f>CONCATENATE(Table6914[[#This Row],[Fraction]],"-",Table6914[[#This Row],[Pitch]]," ",Table6914[[#This Row],[Series]]," ",Table6914[[#This Row],[ClassA]])</f>
        <v>3 7/8-12 UN 2A</v>
      </c>
      <c r="AD674" s="16" t="str">
        <f>CONCATENATE(TEXT(Table6914[[#This Row],[Decimal]],".000"),"-",Table6914[[#This Row],[Pitch]]," ",Table6914[[#This Row],[Series]]," ",Table6914[[#This Row],[ClassA]])</f>
        <v>3.875-12 UN 2A</v>
      </c>
      <c r="AE674" s="16">
        <f t="shared" si="174"/>
        <v>2E-3</v>
      </c>
      <c r="AF674" s="16">
        <f t="shared" si="175"/>
        <v>3.8730000000000002</v>
      </c>
      <c r="AG674" s="16">
        <f t="shared" si="176"/>
        <v>3.8616000000000001</v>
      </c>
      <c r="AH674" s="16" t="str">
        <f t="shared" si="177"/>
        <v>—</v>
      </c>
      <c r="AI674" s="16">
        <f t="shared" si="178"/>
        <v>3.8189000000000002</v>
      </c>
      <c r="AJ674" s="16">
        <f t="shared" si="179"/>
        <v>3.8123999999999998</v>
      </c>
      <c r="AK674" s="16">
        <f t="shared" si="180"/>
        <v>3.7738</v>
      </c>
      <c r="AL674" s="16" t="str">
        <f t="shared" si="181"/>
        <v>2B</v>
      </c>
      <c r="AM674" s="16">
        <f t="shared" si="182"/>
        <v>3.7850000000000001</v>
      </c>
      <c r="AN674" s="16">
        <f t="shared" si="183"/>
        <v>3.8029999999999999</v>
      </c>
      <c r="AO674" s="16">
        <f t="shared" si="184"/>
        <v>3.8209</v>
      </c>
      <c r="AP674" s="16">
        <f t="shared" si="185"/>
        <v>3.8294000000000001</v>
      </c>
      <c r="AQ674" s="16">
        <f t="shared" si="186"/>
        <v>3.875</v>
      </c>
      <c r="AV674" s="17"/>
      <c r="AW674" s="77"/>
    </row>
    <row r="675" spans="3:49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187"/>
        <v>0</v>
      </c>
      <c r="U675" s="16">
        <f t="shared" si="187"/>
        <v>0</v>
      </c>
      <c r="W675" s="16" t="str">
        <f t="shared" si="171"/>
        <v>37⁄8–12</v>
      </c>
      <c r="X675" s="16" t="str">
        <f>VLOOKUP(LEFT(Table6914[[#This Row],[Column1]],FIND("–",Table6914[[#This Row],[Column1]])-1),Lookups[],2,0)</f>
        <v>3 7/8</v>
      </c>
      <c r="Y675" s="16" t="str">
        <f>RIGHT(Table6914[[#This Row],[Column1]],LEN(Table6914[[#This Row],[Column1]])-FIND("–",Table6914[[#This Row],[Column1]]))</f>
        <v>12</v>
      </c>
      <c r="Z675" s="78">
        <f>VLOOKUP(LEFT(Table6914[[#This Row],[Column1]],FIND("–",Table6914[[#This Row],[Column1]])-1),Lookups[],4,0)</f>
        <v>3.875</v>
      </c>
      <c r="AA675" s="16" t="str">
        <f t="shared" si="172"/>
        <v>UN</v>
      </c>
      <c r="AB675" s="16" t="str">
        <f t="shared" si="173"/>
        <v>3A</v>
      </c>
      <c r="AC675" s="16" t="str">
        <f>CONCATENATE(Table6914[[#This Row],[Fraction]],"-",Table6914[[#This Row],[Pitch]]," ",Table6914[[#This Row],[Series]]," ",Table6914[[#This Row],[ClassA]])</f>
        <v>3 7/8-12 UN 3A</v>
      </c>
      <c r="AD675" s="16" t="str">
        <f>CONCATENATE(TEXT(Table6914[[#This Row],[Decimal]],".000"),"-",Table6914[[#This Row],[Pitch]]," ",Table6914[[#This Row],[Series]]," ",Table6914[[#This Row],[ClassA]])</f>
        <v>3.875-12 UN 3A</v>
      </c>
      <c r="AE675" s="16">
        <f t="shared" si="174"/>
        <v>0</v>
      </c>
      <c r="AF675" s="16">
        <f t="shared" si="175"/>
        <v>3.875</v>
      </c>
      <c r="AG675" s="16">
        <f t="shared" si="176"/>
        <v>3.8635999999999999</v>
      </c>
      <c r="AH675" s="16" t="str">
        <f t="shared" si="177"/>
        <v>—</v>
      </c>
      <c r="AI675" s="16">
        <f t="shared" si="178"/>
        <v>3.8209</v>
      </c>
      <c r="AJ675" s="16">
        <f t="shared" si="179"/>
        <v>3.8159999999999998</v>
      </c>
      <c r="AK675" s="16">
        <f t="shared" si="180"/>
        <v>3.7757999999999998</v>
      </c>
      <c r="AL675" s="16" t="str">
        <f t="shared" si="181"/>
        <v>3B</v>
      </c>
      <c r="AM675" s="16">
        <f t="shared" si="182"/>
        <v>3.7850000000000001</v>
      </c>
      <c r="AN675" s="16">
        <f t="shared" si="183"/>
        <v>3.7948</v>
      </c>
      <c r="AO675" s="16">
        <f t="shared" si="184"/>
        <v>3.8209</v>
      </c>
      <c r="AP675" s="16">
        <f t="shared" si="185"/>
        <v>3.8273000000000001</v>
      </c>
      <c r="AQ675" s="16">
        <f t="shared" si="186"/>
        <v>3.875</v>
      </c>
      <c r="AV675" s="17"/>
      <c r="AW675" s="77"/>
    </row>
    <row r="676" spans="3:49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187"/>
        <v>37⁄8–16</v>
      </c>
      <c r="U676" s="16" t="str">
        <f t="shared" si="187"/>
        <v>UN</v>
      </c>
      <c r="W676" s="16" t="str">
        <f t="shared" si="171"/>
        <v>37⁄8–16</v>
      </c>
      <c r="X676" s="16" t="str">
        <f>VLOOKUP(LEFT(Table6914[[#This Row],[Column1]],FIND("–",Table6914[[#This Row],[Column1]])-1),Lookups[],2,0)</f>
        <v>3 7/8</v>
      </c>
      <c r="Y676" s="16" t="str">
        <f>RIGHT(Table6914[[#This Row],[Column1]],LEN(Table6914[[#This Row],[Column1]])-FIND("–",Table6914[[#This Row],[Column1]]))</f>
        <v>16</v>
      </c>
      <c r="Z676" s="78">
        <f>VLOOKUP(LEFT(Table6914[[#This Row],[Column1]],FIND("–",Table6914[[#This Row],[Column1]])-1),Lookups[],4,0)</f>
        <v>3.875</v>
      </c>
      <c r="AA676" s="16" t="str">
        <f t="shared" si="172"/>
        <v>UN</v>
      </c>
      <c r="AB676" s="16" t="str">
        <f t="shared" si="173"/>
        <v>2A</v>
      </c>
      <c r="AC676" s="16" t="str">
        <f>CONCATENATE(Table6914[[#This Row],[Fraction]],"-",Table6914[[#This Row],[Pitch]]," ",Table6914[[#This Row],[Series]]," ",Table6914[[#This Row],[ClassA]])</f>
        <v>3 7/8-16 UN 2A</v>
      </c>
      <c r="AD676" s="16" t="str">
        <f>CONCATENATE(TEXT(Table6914[[#This Row],[Decimal]],".000"),"-",Table6914[[#This Row],[Pitch]]," ",Table6914[[#This Row],[Series]]," ",Table6914[[#This Row],[ClassA]])</f>
        <v>3.875-16 UN 2A</v>
      </c>
      <c r="AE676" s="16">
        <f t="shared" si="174"/>
        <v>1.8E-3</v>
      </c>
      <c r="AF676" s="16">
        <f t="shared" si="175"/>
        <v>3.8732000000000002</v>
      </c>
      <c r="AG676" s="16">
        <f t="shared" si="176"/>
        <v>3.8637999999999999</v>
      </c>
      <c r="AH676" s="16" t="str">
        <f t="shared" si="177"/>
        <v>—</v>
      </c>
      <c r="AI676" s="16">
        <f t="shared" si="178"/>
        <v>3.8325999999999998</v>
      </c>
      <c r="AJ676" s="16">
        <f t="shared" si="179"/>
        <v>3.8267000000000002</v>
      </c>
      <c r="AK676" s="16">
        <f t="shared" si="180"/>
        <v>3.7987000000000002</v>
      </c>
      <c r="AL676" s="16" t="str">
        <f t="shared" si="181"/>
        <v>2B</v>
      </c>
      <c r="AM676" s="16">
        <f t="shared" si="182"/>
        <v>3.8069999999999999</v>
      </c>
      <c r="AN676" s="16">
        <f t="shared" si="183"/>
        <v>3.8210000000000002</v>
      </c>
      <c r="AO676" s="16">
        <f t="shared" si="184"/>
        <v>3.8344</v>
      </c>
      <c r="AP676" s="16">
        <f t="shared" si="185"/>
        <v>3.8420000000000001</v>
      </c>
      <c r="AQ676" s="16">
        <f t="shared" si="186"/>
        <v>3.875</v>
      </c>
      <c r="AV676" s="17"/>
      <c r="AW676" s="77"/>
    </row>
    <row r="677" spans="3:49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187"/>
        <v>0</v>
      </c>
      <c r="U677" s="16">
        <f t="shared" si="187"/>
        <v>0</v>
      </c>
      <c r="W677" s="16" t="str">
        <f t="shared" si="171"/>
        <v>37⁄8–16</v>
      </c>
      <c r="X677" s="16" t="str">
        <f>VLOOKUP(LEFT(Table6914[[#This Row],[Column1]],FIND("–",Table6914[[#This Row],[Column1]])-1),Lookups[],2,0)</f>
        <v>3 7/8</v>
      </c>
      <c r="Y677" s="16" t="str">
        <f>RIGHT(Table6914[[#This Row],[Column1]],LEN(Table6914[[#This Row],[Column1]])-FIND("–",Table6914[[#This Row],[Column1]]))</f>
        <v>16</v>
      </c>
      <c r="Z677" s="78">
        <f>VLOOKUP(LEFT(Table6914[[#This Row],[Column1]],FIND("–",Table6914[[#This Row],[Column1]])-1),Lookups[],4,0)</f>
        <v>3.875</v>
      </c>
      <c r="AA677" s="16" t="str">
        <f t="shared" si="172"/>
        <v>UN</v>
      </c>
      <c r="AB677" s="16" t="str">
        <f t="shared" si="173"/>
        <v>3A</v>
      </c>
      <c r="AC677" s="16" t="str">
        <f>CONCATENATE(Table6914[[#This Row],[Fraction]],"-",Table6914[[#This Row],[Pitch]]," ",Table6914[[#This Row],[Series]]," ",Table6914[[#This Row],[ClassA]])</f>
        <v>3 7/8-16 UN 3A</v>
      </c>
      <c r="AD677" s="16" t="str">
        <f>CONCATENATE(TEXT(Table6914[[#This Row],[Decimal]],".000"),"-",Table6914[[#This Row],[Pitch]]," ",Table6914[[#This Row],[Series]]," ",Table6914[[#This Row],[ClassA]])</f>
        <v>3.875-16 UN 3A</v>
      </c>
      <c r="AE677" s="16">
        <f t="shared" si="174"/>
        <v>0</v>
      </c>
      <c r="AF677" s="16">
        <f t="shared" si="175"/>
        <v>3.875</v>
      </c>
      <c r="AG677" s="16">
        <f t="shared" si="176"/>
        <v>3.8656000000000001</v>
      </c>
      <c r="AH677" s="16" t="str">
        <f t="shared" si="177"/>
        <v>—</v>
      </c>
      <c r="AI677" s="16">
        <f t="shared" si="178"/>
        <v>3.8344</v>
      </c>
      <c r="AJ677" s="16">
        <f t="shared" si="179"/>
        <v>3.83</v>
      </c>
      <c r="AK677" s="16">
        <f t="shared" si="180"/>
        <v>3.8005</v>
      </c>
      <c r="AL677" s="16" t="str">
        <f t="shared" si="181"/>
        <v>3B</v>
      </c>
      <c r="AM677" s="16">
        <f t="shared" si="182"/>
        <v>3.8069999999999999</v>
      </c>
      <c r="AN677" s="16">
        <f t="shared" si="183"/>
        <v>3.8157999999999999</v>
      </c>
      <c r="AO677" s="16">
        <f t="shared" si="184"/>
        <v>3.8344</v>
      </c>
      <c r="AP677" s="16">
        <f t="shared" si="185"/>
        <v>3.8401000000000001</v>
      </c>
      <c r="AQ677" s="16">
        <f t="shared" si="186"/>
        <v>3.875</v>
      </c>
      <c r="AV677" s="17"/>
      <c r="AW677" s="77"/>
    </row>
    <row r="678" spans="3:49" x14ac:dyDescent="0.25">
      <c r="C678" s="16" t="s">
        <v>903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187"/>
        <v>4–4</v>
      </c>
      <c r="U678" s="16" t="str">
        <f t="shared" si="187"/>
        <v>UNC</v>
      </c>
      <c r="W678" s="16" t="str">
        <f t="shared" si="171"/>
        <v>4–4</v>
      </c>
      <c r="X678" s="16" t="str">
        <f>VLOOKUP(LEFT(Table6914[[#This Row],[Column1]],FIND("–",Table6914[[#This Row],[Column1]])-1),Lookups[],2,0)</f>
        <v>4</v>
      </c>
      <c r="Y678" s="16" t="str">
        <f>RIGHT(Table6914[[#This Row],[Column1]],LEN(Table6914[[#This Row],[Column1]])-FIND("–",Table6914[[#This Row],[Column1]]))</f>
        <v>4</v>
      </c>
      <c r="Z678" s="78">
        <f>VLOOKUP(LEFT(Table6914[[#This Row],[Column1]],FIND("–",Table6914[[#This Row],[Column1]])-1),Lookups[],4,0)</f>
        <v>0.112</v>
      </c>
      <c r="AA678" s="16" t="str">
        <f t="shared" si="172"/>
        <v>UNC</v>
      </c>
      <c r="AB678" s="16" t="str">
        <f t="shared" si="173"/>
        <v>1A</v>
      </c>
      <c r="AC678" s="16" t="str">
        <f>CONCATENATE(Table6914[[#This Row],[Fraction]],"-",Table6914[[#This Row],[Pitch]]," ",Table6914[[#This Row],[Series]]," ",Table6914[[#This Row],[ClassA]])</f>
        <v>4-4 UNC 1A</v>
      </c>
      <c r="AD678" s="16" t="str">
        <f>CONCATENATE(TEXT(Table6914[[#This Row],[Decimal]],".000"),"-",Table6914[[#This Row],[Pitch]]," ",Table6914[[#This Row],[Series]]," ",Table6914[[#This Row],[ClassA]])</f>
        <v>.112-4 UNC 1A</v>
      </c>
      <c r="AE678" s="16">
        <f t="shared" si="174"/>
        <v>3.3999999999999998E-3</v>
      </c>
      <c r="AF678" s="16">
        <f t="shared" si="175"/>
        <v>3.9965999999999999</v>
      </c>
      <c r="AG678" s="16">
        <f t="shared" si="176"/>
        <v>3.9609000000000001</v>
      </c>
      <c r="AH678" s="16" t="str">
        <f t="shared" si="177"/>
        <v>—</v>
      </c>
      <c r="AI678" s="16">
        <f t="shared" si="178"/>
        <v>3.8342000000000001</v>
      </c>
      <c r="AJ678" s="16">
        <f t="shared" si="179"/>
        <v>3.8172000000000001</v>
      </c>
      <c r="AK678" s="16">
        <f t="shared" si="180"/>
        <v>3.6989000000000001</v>
      </c>
      <c r="AL678" s="16" t="str">
        <f t="shared" si="181"/>
        <v>1B</v>
      </c>
      <c r="AM678" s="16">
        <f t="shared" si="182"/>
        <v>3.7290000000000001</v>
      </c>
      <c r="AN678" s="16">
        <f t="shared" si="183"/>
        <v>3.7669999999999999</v>
      </c>
      <c r="AO678" s="16">
        <f t="shared" si="184"/>
        <v>3.8376000000000001</v>
      </c>
      <c r="AP678" s="16">
        <f t="shared" si="185"/>
        <v>3.8597000000000001</v>
      </c>
      <c r="AQ678" s="16">
        <f t="shared" si="186"/>
        <v>4</v>
      </c>
      <c r="AV678" s="17"/>
      <c r="AW678" s="77"/>
    </row>
    <row r="679" spans="3:49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187"/>
        <v>0</v>
      </c>
      <c r="U679" s="16">
        <f t="shared" si="187"/>
        <v>0</v>
      </c>
      <c r="W679" s="16" t="str">
        <f t="shared" si="171"/>
        <v>4–4</v>
      </c>
      <c r="X679" s="16" t="str">
        <f>VLOOKUP(LEFT(Table6914[[#This Row],[Column1]],FIND("–",Table6914[[#This Row],[Column1]])-1),Lookups[],2,0)</f>
        <v>4</v>
      </c>
      <c r="Y679" s="16" t="str">
        <f>RIGHT(Table6914[[#This Row],[Column1]],LEN(Table6914[[#This Row],[Column1]])-FIND("–",Table6914[[#This Row],[Column1]]))</f>
        <v>4</v>
      </c>
      <c r="Z679" s="78">
        <f>VLOOKUP(LEFT(Table6914[[#This Row],[Column1]],FIND("–",Table6914[[#This Row],[Column1]])-1),Lookups[],4,0)</f>
        <v>0.112</v>
      </c>
      <c r="AA679" s="16" t="str">
        <f t="shared" si="172"/>
        <v>UNC</v>
      </c>
      <c r="AB679" s="16" t="str">
        <f t="shared" si="173"/>
        <v>2A</v>
      </c>
      <c r="AC679" s="16" t="str">
        <f>CONCATENATE(Table6914[[#This Row],[Fraction]],"-",Table6914[[#This Row],[Pitch]]," ",Table6914[[#This Row],[Series]]," ",Table6914[[#This Row],[ClassA]])</f>
        <v>4-4 UNC 2A</v>
      </c>
      <c r="AD679" s="16" t="str">
        <f>CONCATENATE(TEXT(Table6914[[#This Row],[Decimal]],".000"),"-",Table6914[[#This Row],[Pitch]]," ",Table6914[[#This Row],[Series]]," ",Table6914[[#This Row],[ClassA]])</f>
        <v>.112-4 UNC 2A</v>
      </c>
      <c r="AE679" s="16">
        <f t="shared" si="174"/>
        <v>3.3999999999999998E-3</v>
      </c>
      <c r="AF679" s="16">
        <f t="shared" si="175"/>
        <v>3.9965999999999999</v>
      </c>
      <c r="AG679" s="16">
        <f t="shared" si="176"/>
        <v>3.9727999999999999</v>
      </c>
      <c r="AH679" s="16">
        <f t="shared" si="177"/>
        <v>3.9609000000000001</v>
      </c>
      <c r="AI679" s="16">
        <f t="shared" si="178"/>
        <v>3.8342000000000001</v>
      </c>
      <c r="AJ679" s="16">
        <f t="shared" si="179"/>
        <v>3.8229000000000002</v>
      </c>
      <c r="AK679" s="16">
        <f t="shared" si="180"/>
        <v>3.6989000000000001</v>
      </c>
      <c r="AL679" s="16" t="str">
        <f t="shared" si="181"/>
        <v>2B</v>
      </c>
      <c r="AM679" s="16">
        <f t="shared" si="182"/>
        <v>3.7290000000000001</v>
      </c>
      <c r="AN679" s="16">
        <f t="shared" si="183"/>
        <v>3.7669999999999999</v>
      </c>
      <c r="AO679" s="16">
        <f t="shared" si="184"/>
        <v>3.8376000000000001</v>
      </c>
      <c r="AP679" s="16">
        <f t="shared" si="185"/>
        <v>3.8523000000000001</v>
      </c>
      <c r="AQ679" s="16">
        <f t="shared" si="186"/>
        <v>4</v>
      </c>
      <c r="AV679" s="17"/>
      <c r="AW679" s="77"/>
    </row>
    <row r="680" spans="3:49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187"/>
        <v>0</v>
      </c>
      <c r="U680" s="16">
        <f t="shared" si="187"/>
        <v>0</v>
      </c>
      <c r="W680" s="16" t="str">
        <f t="shared" si="171"/>
        <v>4–4</v>
      </c>
      <c r="X680" s="16" t="str">
        <f>VLOOKUP(LEFT(Table6914[[#This Row],[Column1]],FIND("–",Table6914[[#This Row],[Column1]])-1),Lookups[],2,0)</f>
        <v>4</v>
      </c>
      <c r="Y680" s="16" t="str">
        <f>RIGHT(Table6914[[#This Row],[Column1]],LEN(Table6914[[#This Row],[Column1]])-FIND("–",Table6914[[#This Row],[Column1]]))</f>
        <v>4</v>
      </c>
      <c r="Z680" s="78">
        <f>VLOOKUP(LEFT(Table6914[[#This Row],[Column1]],FIND("–",Table6914[[#This Row],[Column1]])-1),Lookups[],4,0)</f>
        <v>0.112</v>
      </c>
      <c r="AA680" s="16" t="str">
        <f t="shared" si="172"/>
        <v>UNC</v>
      </c>
      <c r="AB680" s="16" t="str">
        <f t="shared" si="173"/>
        <v>3A</v>
      </c>
      <c r="AC680" s="16" t="str">
        <f>CONCATENATE(Table6914[[#This Row],[Fraction]],"-",Table6914[[#This Row],[Pitch]]," ",Table6914[[#This Row],[Series]]," ",Table6914[[#This Row],[ClassA]])</f>
        <v>4-4 UNC 3A</v>
      </c>
      <c r="AD680" s="16" t="str">
        <f>CONCATENATE(TEXT(Table6914[[#This Row],[Decimal]],".000"),"-",Table6914[[#This Row],[Pitch]]," ",Table6914[[#This Row],[Series]]," ",Table6914[[#This Row],[ClassA]])</f>
        <v>.112-4 UNC 3A</v>
      </c>
      <c r="AE680" s="16">
        <f t="shared" si="174"/>
        <v>0</v>
      </c>
      <c r="AF680" s="16">
        <f t="shared" si="175"/>
        <v>4</v>
      </c>
      <c r="AG680" s="16">
        <f t="shared" si="176"/>
        <v>3.9762</v>
      </c>
      <c r="AH680" s="16" t="str">
        <f t="shared" si="177"/>
        <v>—</v>
      </c>
      <c r="AI680" s="16">
        <f t="shared" si="178"/>
        <v>3.8376000000000001</v>
      </c>
      <c r="AJ680" s="16">
        <f t="shared" si="179"/>
        <v>3.8290999999999999</v>
      </c>
      <c r="AK680" s="16">
        <f t="shared" si="180"/>
        <v>3.7023000000000001</v>
      </c>
      <c r="AL680" s="16" t="str">
        <f t="shared" si="181"/>
        <v>3B</v>
      </c>
      <c r="AM680" s="16">
        <f t="shared" si="182"/>
        <v>3.7290000000000001</v>
      </c>
      <c r="AN680" s="16">
        <f t="shared" si="183"/>
        <v>3.7593999999999999</v>
      </c>
      <c r="AO680" s="16">
        <f t="shared" si="184"/>
        <v>3.8376000000000001</v>
      </c>
      <c r="AP680" s="16">
        <f t="shared" si="185"/>
        <v>3.8487</v>
      </c>
      <c r="AQ680" s="16">
        <f t="shared" si="186"/>
        <v>4</v>
      </c>
      <c r="AV680" s="17"/>
      <c r="AW680" s="77"/>
    </row>
    <row r="681" spans="3:49" x14ac:dyDescent="0.25">
      <c r="C681" s="16" t="s">
        <v>904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187"/>
        <v>4–6</v>
      </c>
      <c r="U681" s="16" t="str">
        <f t="shared" si="187"/>
        <v>UN</v>
      </c>
      <c r="W681" s="16" t="str">
        <f t="shared" si="171"/>
        <v>4–6</v>
      </c>
      <c r="X681" s="16" t="str">
        <f>VLOOKUP(LEFT(Table6914[[#This Row],[Column1]],FIND("–",Table6914[[#This Row],[Column1]])-1),Lookups[],2,0)</f>
        <v>4</v>
      </c>
      <c r="Y681" s="16" t="str">
        <f>RIGHT(Table6914[[#This Row],[Column1]],LEN(Table6914[[#This Row],[Column1]])-FIND("–",Table6914[[#This Row],[Column1]]))</f>
        <v>6</v>
      </c>
      <c r="Z681" s="78">
        <f>VLOOKUP(LEFT(Table6914[[#This Row],[Column1]],FIND("–",Table6914[[#This Row],[Column1]])-1),Lookups[],4,0)</f>
        <v>0.112</v>
      </c>
      <c r="AA681" s="16" t="str">
        <f t="shared" si="172"/>
        <v>UN</v>
      </c>
      <c r="AB681" s="16" t="str">
        <f t="shared" si="173"/>
        <v>2A</v>
      </c>
      <c r="AC681" s="16" t="str">
        <f>CONCATENATE(Table6914[[#This Row],[Fraction]],"-",Table6914[[#This Row],[Pitch]]," ",Table6914[[#This Row],[Series]]," ",Table6914[[#This Row],[ClassA]])</f>
        <v>4-6 UN 2A</v>
      </c>
      <c r="AD681" s="16" t="str">
        <f>CONCATENATE(TEXT(Table6914[[#This Row],[Decimal]],".000"),"-",Table6914[[#This Row],[Pitch]]," ",Table6914[[#This Row],[Series]]," ",Table6914[[#This Row],[ClassA]])</f>
        <v>.112-6 UN 2A</v>
      </c>
      <c r="AE681" s="16">
        <f t="shared" si="174"/>
        <v>3.0000000000000001E-3</v>
      </c>
      <c r="AF681" s="16">
        <f t="shared" si="175"/>
        <v>3.9969999999999999</v>
      </c>
      <c r="AG681" s="16">
        <f t="shared" si="176"/>
        <v>3.9788000000000001</v>
      </c>
      <c r="AH681" s="16" t="str">
        <f t="shared" si="177"/>
        <v>—</v>
      </c>
      <c r="AI681" s="16">
        <f t="shared" si="178"/>
        <v>3.8887</v>
      </c>
      <c r="AJ681" s="16">
        <f t="shared" si="179"/>
        <v>3.8788</v>
      </c>
      <c r="AK681" s="16">
        <f t="shared" si="180"/>
        <v>3.7986</v>
      </c>
      <c r="AL681" s="16" t="str">
        <f t="shared" si="181"/>
        <v>2B</v>
      </c>
      <c r="AM681" s="16">
        <f t="shared" si="182"/>
        <v>3.82</v>
      </c>
      <c r="AN681" s="16">
        <f t="shared" si="183"/>
        <v>3.85</v>
      </c>
      <c r="AO681" s="16">
        <f t="shared" si="184"/>
        <v>3.8917000000000002</v>
      </c>
      <c r="AP681" s="16">
        <f t="shared" si="185"/>
        <v>3.9045999999999998</v>
      </c>
      <c r="AQ681" s="16">
        <f t="shared" si="186"/>
        <v>4</v>
      </c>
      <c r="AV681" s="17"/>
      <c r="AW681" s="77"/>
    </row>
    <row r="682" spans="3:49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187"/>
        <v>0</v>
      </c>
      <c r="U682" s="16">
        <f t="shared" si="187"/>
        <v>0</v>
      </c>
      <c r="W682" s="16" t="str">
        <f t="shared" si="171"/>
        <v>4–6</v>
      </c>
      <c r="X682" s="16" t="str">
        <f>VLOOKUP(LEFT(Table6914[[#This Row],[Column1]],FIND("–",Table6914[[#This Row],[Column1]])-1),Lookups[],2,0)</f>
        <v>4</v>
      </c>
      <c r="Y682" s="16" t="str">
        <f>RIGHT(Table6914[[#This Row],[Column1]],LEN(Table6914[[#This Row],[Column1]])-FIND("–",Table6914[[#This Row],[Column1]]))</f>
        <v>6</v>
      </c>
      <c r="Z682" s="78">
        <f>VLOOKUP(LEFT(Table6914[[#This Row],[Column1]],FIND("–",Table6914[[#This Row],[Column1]])-1),Lookups[],4,0)</f>
        <v>0.112</v>
      </c>
      <c r="AA682" s="16" t="str">
        <f t="shared" si="172"/>
        <v>UN</v>
      </c>
      <c r="AB682" s="16" t="str">
        <f t="shared" si="173"/>
        <v>3A</v>
      </c>
      <c r="AC682" s="16" t="str">
        <f>CONCATENATE(Table6914[[#This Row],[Fraction]],"-",Table6914[[#This Row],[Pitch]]," ",Table6914[[#This Row],[Series]]," ",Table6914[[#This Row],[ClassA]])</f>
        <v>4-6 UN 3A</v>
      </c>
      <c r="AD682" s="16" t="str">
        <f>CONCATENATE(TEXT(Table6914[[#This Row],[Decimal]],".000"),"-",Table6914[[#This Row],[Pitch]]," ",Table6914[[#This Row],[Series]]," ",Table6914[[#This Row],[ClassA]])</f>
        <v>.112-6 UN 3A</v>
      </c>
      <c r="AE682" s="16">
        <f t="shared" si="174"/>
        <v>0</v>
      </c>
      <c r="AF682" s="16">
        <f t="shared" si="175"/>
        <v>4</v>
      </c>
      <c r="AG682" s="16">
        <f t="shared" si="176"/>
        <v>3.9817999999999998</v>
      </c>
      <c r="AH682" s="16" t="str">
        <f t="shared" si="177"/>
        <v>—</v>
      </c>
      <c r="AI682" s="16">
        <f t="shared" si="178"/>
        <v>3.8917000000000002</v>
      </c>
      <c r="AJ682" s="16">
        <f t="shared" si="179"/>
        <v>3.8843000000000001</v>
      </c>
      <c r="AK682" s="16">
        <f t="shared" si="180"/>
        <v>3.8016000000000001</v>
      </c>
      <c r="AL682" s="16" t="str">
        <f t="shared" si="181"/>
        <v>3B</v>
      </c>
      <c r="AM682" s="16">
        <f t="shared" si="182"/>
        <v>3.82</v>
      </c>
      <c r="AN682" s="16">
        <f t="shared" si="183"/>
        <v>3.8395999999999999</v>
      </c>
      <c r="AO682" s="16">
        <f t="shared" si="184"/>
        <v>3.8917000000000002</v>
      </c>
      <c r="AP682" s="16">
        <f t="shared" si="185"/>
        <v>3.9014000000000002</v>
      </c>
      <c r="AQ682" s="16">
        <f t="shared" si="186"/>
        <v>4</v>
      </c>
      <c r="AV682" s="17"/>
      <c r="AW682" s="77"/>
    </row>
    <row r="683" spans="3:49" x14ac:dyDescent="0.25">
      <c r="C683" s="16" t="s">
        <v>905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187"/>
        <v>4–8</v>
      </c>
      <c r="U683" s="16" t="str">
        <f t="shared" si="187"/>
        <v>UN</v>
      </c>
      <c r="W683" s="16" t="str">
        <f t="shared" si="171"/>
        <v>4–8</v>
      </c>
      <c r="X683" s="16" t="str">
        <f>VLOOKUP(LEFT(Table6914[[#This Row],[Column1]],FIND("–",Table6914[[#This Row],[Column1]])-1),Lookups[],2,0)</f>
        <v>4</v>
      </c>
      <c r="Y683" s="16" t="str">
        <f>RIGHT(Table6914[[#This Row],[Column1]],LEN(Table6914[[#This Row],[Column1]])-FIND("–",Table6914[[#This Row],[Column1]]))</f>
        <v>8</v>
      </c>
      <c r="Z683" s="78">
        <f>VLOOKUP(LEFT(Table6914[[#This Row],[Column1]],FIND("–",Table6914[[#This Row],[Column1]])-1),Lookups[],4,0)</f>
        <v>0.112</v>
      </c>
      <c r="AA683" s="16" t="str">
        <f t="shared" si="172"/>
        <v>UN</v>
      </c>
      <c r="AB683" s="16" t="str">
        <f t="shared" si="173"/>
        <v>2A</v>
      </c>
      <c r="AC683" s="16" t="str">
        <f>CONCATENATE(Table6914[[#This Row],[Fraction]],"-",Table6914[[#This Row],[Pitch]]," ",Table6914[[#This Row],[Series]]," ",Table6914[[#This Row],[ClassA]])</f>
        <v>4-8 UN 2A</v>
      </c>
      <c r="AD683" s="16" t="str">
        <f>CONCATENATE(TEXT(Table6914[[#This Row],[Decimal]],".000"),"-",Table6914[[#This Row],[Pitch]]," ",Table6914[[#This Row],[Series]]," ",Table6914[[#This Row],[ClassA]])</f>
        <v>.112-8 UN 2A</v>
      </c>
      <c r="AE683" s="16">
        <f t="shared" si="174"/>
        <v>2.7000000000000001E-3</v>
      </c>
      <c r="AF683" s="16">
        <f t="shared" si="175"/>
        <v>3.9973000000000001</v>
      </c>
      <c r="AG683" s="16">
        <f t="shared" si="176"/>
        <v>3.9823</v>
      </c>
      <c r="AH683" s="16">
        <f t="shared" si="177"/>
        <v>3.9748000000000001</v>
      </c>
      <c r="AI683" s="16">
        <f t="shared" si="178"/>
        <v>3.9161000000000001</v>
      </c>
      <c r="AJ683" s="16">
        <f t="shared" si="179"/>
        <v>3.907</v>
      </c>
      <c r="AK683" s="16">
        <f t="shared" si="180"/>
        <v>3.8485</v>
      </c>
      <c r="AL683" s="16" t="str">
        <f t="shared" si="181"/>
        <v>2B</v>
      </c>
      <c r="AM683" s="16">
        <f t="shared" si="182"/>
        <v>3.8650000000000002</v>
      </c>
      <c r="AN683" s="16">
        <f t="shared" si="183"/>
        <v>3.89</v>
      </c>
      <c r="AO683" s="16">
        <f t="shared" si="184"/>
        <v>3.9188000000000001</v>
      </c>
      <c r="AP683" s="16">
        <f t="shared" si="185"/>
        <v>3.9306999999999999</v>
      </c>
      <c r="AQ683" s="16">
        <f t="shared" si="186"/>
        <v>4</v>
      </c>
      <c r="AV683" s="17"/>
      <c r="AW683" s="77"/>
    </row>
    <row r="684" spans="3:49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187"/>
        <v>0</v>
      </c>
      <c r="U684" s="16">
        <f t="shared" si="187"/>
        <v>0</v>
      </c>
      <c r="W684" s="16" t="str">
        <f t="shared" si="171"/>
        <v>4–8</v>
      </c>
      <c r="X684" s="16" t="str">
        <f>VLOOKUP(LEFT(Table6914[[#This Row],[Column1]],FIND("–",Table6914[[#This Row],[Column1]])-1),Lookups[],2,0)</f>
        <v>4</v>
      </c>
      <c r="Y684" s="16" t="str">
        <f>RIGHT(Table6914[[#This Row],[Column1]],LEN(Table6914[[#This Row],[Column1]])-FIND("–",Table6914[[#This Row],[Column1]]))</f>
        <v>8</v>
      </c>
      <c r="Z684" s="78">
        <f>VLOOKUP(LEFT(Table6914[[#This Row],[Column1]],FIND("–",Table6914[[#This Row],[Column1]])-1),Lookups[],4,0)</f>
        <v>0.112</v>
      </c>
      <c r="AA684" s="16" t="str">
        <f t="shared" si="172"/>
        <v>UN</v>
      </c>
      <c r="AB684" s="16" t="str">
        <f t="shared" si="173"/>
        <v>3A</v>
      </c>
      <c r="AC684" s="16" t="str">
        <f>CONCATENATE(Table6914[[#This Row],[Fraction]],"-",Table6914[[#This Row],[Pitch]]," ",Table6914[[#This Row],[Series]]," ",Table6914[[#This Row],[ClassA]])</f>
        <v>4-8 UN 3A</v>
      </c>
      <c r="AD684" s="16" t="str">
        <f>CONCATENATE(TEXT(Table6914[[#This Row],[Decimal]],".000"),"-",Table6914[[#This Row],[Pitch]]," ",Table6914[[#This Row],[Series]]," ",Table6914[[#This Row],[ClassA]])</f>
        <v>.112-8 UN 3A</v>
      </c>
      <c r="AE684" s="16">
        <f t="shared" si="174"/>
        <v>0</v>
      </c>
      <c r="AF684" s="16">
        <f t="shared" si="175"/>
        <v>4</v>
      </c>
      <c r="AG684" s="16">
        <f t="shared" si="176"/>
        <v>3.9849999999999999</v>
      </c>
      <c r="AH684" s="16" t="str">
        <f t="shared" si="177"/>
        <v>—</v>
      </c>
      <c r="AI684" s="16">
        <f t="shared" si="178"/>
        <v>3.9188000000000001</v>
      </c>
      <c r="AJ684" s="16">
        <f t="shared" si="179"/>
        <v>3.9119999999999999</v>
      </c>
      <c r="AK684" s="16">
        <f t="shared" si="180"/>
        <v>3.8512</v>
      </c>
      <c r="AL684" s="16" t="str">
        <f t="shared" si="181"/>
        <v>3B</v>
      </c>
      <c r="AM684" s="16">
        <f t="shared" si="182"/>
        <v>3.8650000000000002</v>
      </c>
      <c r="AN684" s="16">
        <f t="shared" si="183"/>
        <v>3.8797000000000001</v>
      </c>
      <c r="AO684" s="16">
        <f t="shared" si="184"/>
        <v>3.9188000000000001</v>
      </c>
      <c r="AP684" s="16">
        <f t="shared" si="185"/>
        <v>3.9277000000000002</v>
      </c>
      <c r="AQ684" s="16">
        <f t="shared" si="186"/>
        <v>4</v>
      </c>
      <c r="AV684" s="17"/>
      <c r="AW684" s="77"/>
    </row>
    <row r="685" spans="3:49" x14ac:dyDescent="0.25">
      <c r="C685" s="16" t="s">
        <v>906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187"/>
        <v>4–10</v>
      </c>
      <c r="U685" s="16" t="str">
        <f t="shared" si="187"/>
        <v>UNS</v>
      </c>
      <c r="W685" s="16" t="str">
        <f t="shared" si="171"/>
        <v>4–10</v>
      </c>
      <c r="X685" s="16" t="str">
        <f>VLOOKUP(LEFT(Table6914[[#This Row],[Column1]],FIND("–",Table6914[[#This Row],[Column1]])-1),Lookups[],2,0)</f>
        <v>4</v>
      </c>
      <c r="Y685" s="16" t="str">
        <f>RIGHT(Table6914[[#This Row],[Column1]],LEN(Table6914[[#This Row],[Column1]])-FIND("–",Table6914[[#This Row],[Column1]]))</f>
        <v>10</v>
      </c>
      <c r="Z685" s="78">
        <f>VLOOKUP(LEFT(Table6914[[#This Row],[Column1]],FIND("–",Table6914[[#This Row],[Column1]])-1),Lookups[],4,0)</f>
        <v>0.112</v>
      </c>
      <c r="AA685" s="16" t="str">
        <f t="shared" si="172"/>
        <v>UNS</v>
      </c>
      <c r="AB685" s="16" t="str">
        <f t="shared" si="173"/>
        <v>2A</v>
      </c>
      <c r="AC685" s="16" t="str">
        <f>CONCATENATE(Table6914[[#This Row],[Fraction]],"-",Table6914[[#This Row],[Pitch]]," ",Table6914[[#This Row],[Series]]," ",Table6914[[#This Row],[ClassA]])</f>
        <v>4-10 UNS 2A</v>
      </c>
      <c r="AD685" s="16" t="str">
        <f>CONCATENATE(TEXT(Table6914[[#This Row],[Decimal]],".000"),"-",Table6914[[#This Row],[Pitch]]," ",Table6914[[#This Row],[Series]]," ",Table6914[[#This Row],[ClassA]])</f>
        <v>.112-10 UNS 2A</v>
      </c>
      <c r="AE685" s="16">
        <f t="shared" si="174"/>
        <v>2.0999999999999999E-3</v>
      </c>
      <c r="AF685" s="16">
        <f t="shared" si="175"/>
        <v>3.9979</v>
      </c>
      <c r="AG685" s="16">
        <f t="shared" si="176"/>
        <v>3.9849999999999999</v>
      </c>
      <c r="AH685" s="16" t="str">
        <f t="shared" si="177"/>
        <v>—</v>
      </c>
      <c r="AI685" s="16">
        <f t="shared" si="178"/>
        <v>3.9329000000000001</v>
      </c>
      <c r="AJ685" s="16">
        <f t="shared" si="179"/>
        <v>3.9258999999999999</v>
      </c>
      <c r="AK685" s="16">
        <f t="shared" si="180"/>
        <v>3.8767999999999998</v>
      </c>
      <c r="AL685" s="16" t="str">
        <f t="shared" si="181"/>
        <v>2B</v>
      </c>
      <c r="AM685" s="16">
        <f t="shared" si="182"/>
        <v>3.8919999999999999</v>
      </c>
      <c r="AN685" s="16">
        <f t="shared" si="183"/>
        <v>3.9129999999999998</v>
      </c>
      <c r="AO685" s="16">
        <f t="shared" si="184"/>
        <v>3.9350000000000001</v>
      </c>
      <c r="AP685" s="16">
        <f t="shared" si="185"/>
        <v>3.9441000000000002</v>
      </c>
      <c r="AQ685" s="16">
        <f t="shared" si="186"/>
        <v>4</v>
      </c>
      <c r="AV685" s="17"/>
      <c r="AW685" s="77"/>
    </row>
    <row r="686" spans="3:49" x14ac:dyDescent="0.25">
      <c r="C686" s="16" t="s">
        <v>907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187"/>
        <v>4–12</v>
      </c>
      <c r="U686" s="16" t="str">
        <f t="shared" si="187"/>
        <v>UN</v>
      </c>
      <c r="W686" s="16" t="str">
        <f t="shared" si="171"/>
        <v>4–12</v>
      </c>
      <c r="X686" s="16" t="str">
        <f>VLOOKUP(LEFT(Table6914[[#This Row],[Column1]],FIND("–",Table6914[[#This Row],[Column1]])-1),Lookups[],2,0)</f>
        <v>4</v>
      </c>
      <c r="Y686" s="16" t="str">
        <f>RIGHT(Table6914[[#This Row],[Column1]],LEN(Table6914[[#This Row],[Column1]])-FIND("–",Table6914[[#This Row],[Column1]]))</f>
        <v>12</v>
      </c>
      <c r="Z686" s="78">
        <f>VLOOKUP(LEFT(Table6914[[#This Row],[Column1]],FIND("–",Table6914[[#This Row],[Column1]])-1),Lookups[],4,0)</f>
        <v>0.112</v>
      </c>
      <c r="AA686" s="16" t="str">
        <f t="shared" si="172"/>
        <v>UN</v>
      </c>
      <c r="AB686" s="16" t="str">
        <f t="shared" si="173"/>
        <v>2A</v>
      </c>
      <c r="AC686" s="16" t="str">
        <f>CONCATENATE(Table6914[[#This Row],[Fraction]],"-",Table6914[[#This Row],[Pitch]]," ",Table6914[[#This Row],[Series]]," ",Table6914[[#This Row],[ClassA]])</f>
        <v>4-12 UN 2A</v>
      </c>
      <c r="AD686" s="16" t="str">
        <f>CONCATENATE(TEXT(Table6914[[#This Row],[Decimal]],".000"),"-",Table6914[[#This Row],[Pitch]]," ",Table6914[[#This Row],[Series]]," ",Table6914[[#This Row],[ClassA]])</f>
        <v>.112-12 UN 2A</v>
      </c>
      <c r="AE686" s="16">
        <f t="shared" si="174"/>
        <v>2E-3</v>
      </c>
      <c r="AF686" s="16">
        <f t="shared" si="175"/>
        <v>3.9980000000000002</v>
      </c>
      <c r="AG686" s="16">
        <f t="shared" si="176"/>
        <v>3.9866000000000001</v>
      </c>
      <c r="AH686" s="16" t="str">
        <f t="shared" si="177"/>
        <v>—</v>
      </c>
      <c r="AI686" s="16">
        <f t="shared" si="178"/>
        <v>3.9439000000000002</v>
      </c>
      <c r="AJ686" s="16">
        <f t="shared" si="179"/>
        <v>3.9373999999999998</v>
      </c>
      <c r="AK686" s="16">
        <f t="shared" si="180"/>
        <v>3.8988</v>
      </c>
      <c r="AL686" s="16" t="str">
        <f t="shared" si="181"/>
        <v>2B</v>
      </c>
      <c r="AM686" s="16">
        <f t="shared" si="182"/>
        <v>3.91</v>
      </c>
      <c r="AN686" s="16">
        <f t="shared" si="183"/>
        <v>3.9279999999999999</v>
      </c>
      <c r="AO686" s="16">
        <f t="shared" si="184"/>
        <v>3.9459</v>
      </c>
      <c r="AP686" s="16">
        <f t="shared" si="185"/>
        <v>3.9544000000000001</v>
      </c>
      <c r="AQ686" s="16">
        <f t="shared" si="186"/>
        <v>4</v>
      </c>
      <c r="AV686" s="17"/>
      <c r="AW686" s="77"/>
    </row>
    <row r="687" spans="3:49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187"/>
        <v>0</v>
      </c>
      <c r="U687" s="16">
        <f t="shared" si="187"/>
        <v>0</v>
      </c>
      <c r="W687" s="16" t="str">
        <f t="shared" si="171"/>
        <v>4–12</v>
      </c>
      <c r="X687" s="16" t="str">
        <f>VLOOKUP(LEFT(Table6914[[#This Row],[Column1]],FIND("–",Table6914[[#This Row],[Column1]])-1),Lookups[],2,0)</f>
        <v>4</v>
      </c>
      <c r="Y687" s="16" t="str">
        <f>RIGHT(Table6914[[#This Row],[Column1]],LEN(Table6914[[#This Row],[Column1]])-FIND("–",Table6914[[#This Row],[Column1]]))</f>
        <v>12</v>
      </c>
      <c r="Z687" s="78">
        <f>VLOOKUP(LEFT(Table6914[[#This Row],[Column1]],FIND("–",Table6914[[#This Row],[Column1]])-1),Lookups[],4,0)</f>
        <v>0.112</v>
      </c>
      <c r="AA687" s="16" t="str">
        <f t="shared" si="172"/>
        <v>UN</v>
      </c>
      <c r="AB687" s="16" t="str">
        <f t="shared" si="173"/>
        <v>3A</v>
      </c>
      <c r="AC687" s="16" t="str">
        <f>CONCATENATE(Table6914[[#This Row],[Fraction]],"-",Table6914[[#This Row],[Pitch]]," ",Table6914[[#This Row],[Series]]," ",Table6914[[#This Row],[ClassA]])</f>
        <v>4-12 UN 3A</v>
      </c>
      <c r="AD687" s="16" t="str">
        <f>CONCATENATE(TEXT(Table6914[[#This Row],[Decimal]],".000"),"-",Table6914[[#This Row],[Pitch]]," ",Table6914[[#This Row],[Series]]," ",Table6914[[#This Row],[ClassA]])</f>
        <v>.112-12 UN 3A</v>
      </c>
      <c r="AE687" s="16">
        <f t="shared" si="174"/>
        <v>0</v>
      </c>
      <c r="AF687" s="16">
        <f t="shared" si="175"/>
        <v>4</v>
      </c>
      <c r="AG687" s="16">
        <f t="shared" si="176"/>
        <v>3.9885999999999999</v>
      </c>
      <c r="AH687" s="16" t="str">
        <f t="shared" si="177"/>
        <v>—</v>
      </c>
      <c r="AI687" s="16">
        <f t="shared" si="178"/>
        <v>3.9459</v>
      </c>
      <c r="AJ687" s="16">
        <f t="shared" si="179"/>
        <v>3.9409999999999998</v>
      </c>
      <c r="AK687" s="16">
        <f t="shared" si="180"/>
        <v>3.9007999999999998</v>
      </c>
      <c r="AL687" s="16" t="str">
        <f t="shared" si="181"/>
        <v>3B</v>
      </c>
      <c r="AM687" s="16">
        <f t="shared" si="182"/>
        <v>3.91</v>
      </c>
      <c r="AN687" s="16">
        <f t="shared" si="183"/>
        <v>3.9198</v>
      </c>
      <c r="AO687" s="16">
        <f t="shared" si="184"/>
        <v>3.9459</v>
      </c>
      <c r="AP687" s="16">
        <f t="shared" si="185"/>
        <v>3.9523000000000001</v>
      </c>
      <c r="AQ687" s="16">
        <f t="shared" si="186"/>
        <v>4</v>
      </c>
      <c r="AV687" s="17"/>
      <c r="AW687" s="77"/>
    </row>
    <row r="688" spans="3:49" x14ac:dyDescent="0.25">
      <c r="C688" s="16" t="s">
        <v>908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187"/>
        <v>4–14</v>
      </c>
      <c r="U688" s="16" t="str">
        <f t="shared" si="187"/>
        <v>UNS</v>
      </c>
      <c r="W688" s="16" t="str">
        <f t="shared" si="171"/>
        <v>4–14</v>
      </c>
      <c r="X688" s="16" t="str">
        <f>VLOOKUP(LEFT(Table6914[[#This Row],[Column1]],FIND("–",Table6914[[#This Row],[Column1]])-1),Lookups[],2,0)</f>
        <v>4</v>
      </c>
      <c r="Y688" s="16" t="str">
        <f>RIGHT(Table6914[[#This Row],[Column1]],LEN(Table6914[[#This Row],[Column1]])-FIND("–",Table6914[[#This Row],[Column1]]))</f>
        <v>14</v>
      </c>
      <c r="Z688" s="78">
        <f>VLOOKUP(LEFT(Table6914[[#This Row],[Column1]],FIND("–",Table6914[[#This Row],[Column1]])-1),Lookups[],4,0)</f>
        <v>0.112</v>
      </c>
      <c r="AA688" s="16" t="str">
        <f t="shared" si="172"/>
        <v>UNS</v>
      </c>
      <c r="AB688" s="16" t="str">
        <f t="shared" si="173"/>
        <v>2A</v>
      </c>
      <c r="AC688" s="16" t="str">
        <f>CONCATENATE(Table6914[[#This Row],[Fraction]],"-",Table6914[[#This Row],[Pitch]]," ",Table6914[[#This Row],[Series]]," ",Table6914[[#This Row],[ClassA]])</f>
        <v>4-14 UNS 2A</v>
      </c>
      <c r="AD688" s="16" t="str">
        <f>CONCATENATE(TEXT(Table6914[[#This Row],[Decimal]],".000"),"-",Table6914[[#This Row],[Pitch]]," ",Table6914[[#This Row],[Series]]," ",Table6914[[#This Row],[ClassA]])</f>
        <v>.112-14 UNS 2A</v>
      </c>
      <c r="AE688" s="16">
        <f t="shared" si="174"/>
        <v>1.8E-3</v>
      </c>
      <c r="AF688" s="16">
        <f t="shared" si="175"/>
        <v>3.9982000000000002</v>
      </c>
      <c r="AG688" s="16">
        <f t="shared" si="176"/>
        <v>3.9878999999999998</v>
      </c>
      <c r="AH688" s="16" t="str">
        <f t="shared" si="177"/>
        <v>—</v>
      </c>
      <c r="AI688" s="16">
        <f t="shared" si="178"/>
        <v>3.9518</v>
      </c>
      <c r="AJ688" s="16">
        <f t="shared" si="179"/>
        <v>3.9456000000000002</v>
      </c>
      <c r="AK688" s="16">
        <f t="shared" si="180"/>
        <v>3.9131999999999998</v>
      </c>
      <c r="AL688" s="16" t="str">
        <f t="shared" si="181"/>
        <v>2B</v>
      </c>
      <c r="AM688" s="16">
        <f t="shared" si="182"/>
        <v>3.923</v>
      </c>
      <c r="AN688" s="16">
        <f t="shared" si="183"/>
        <v>3.9380000000000002</v>
      </c>
      <c r="AO688" s="16">
        <f t="shared" si="184"/>
        <v>3.9535999999999998</v>
      </c>
      <c r="AP688" s="16">
        <f t="shared" si="185"/>
        <v>3.9615999999999998</v>
      </c>
      <c r="AQ688" s="16">
        <f t="shared" si="186"/>
        <v>4</v>
      </c>
      <c r="AV688" s="17"/>
      <c r="AW688" s="77"/>
    </row>
    <row r="689" spans="3:49" x14ac:dyDescent="0.25">
      <c r="C689" s="16" t="s">
        <v>909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187"/>
        <v>4–16</v>
      </c>
      <c r="U689" s="16" t="str">
        <f t="shared" si="187"/>
        <v>UN</v>
      </c>
      <c r="W689" s="16" t="str">
        <f t="shared" si="171"/>
        <v>4–16</v>
      </c>
      <c r="X689" s="16" t="str">
        <f>VLOOKUP(LEFT(Table6914[[#This Row],[Column1]],FIND("–",Table6914[[#This Row],[Column1]])-1),Lookups[],2,0)</f>
        <v>4</v>
      </c>
      <c r="Y689" s="16" t="str">
        <f>RIGHT(Table6914[[#This Row],[Column1]],LEN(Table6914[[#This Row],[Column1]])-FIND("–",Table6914[[#This Row],[Column1]]))</f>
        <v>16</v>
      </c>
      <c r="Z689" s="78">
        <f>VLOOKUP(LEFT(Table6914[[#This Row],[Column1]],FIND("–",Table6914[[#This Row],[Column1]])-1),Lookups[],4,0)</f>
        <v>0.112</v>
      </c>
      <c r="AA689" s="16" t="str">
        <f t="shared" si="172"/>
        <v>UN</v>
      </c>
      <c r="AB689" s="16" t="str">
        <f t="shared" si="173"/>
        <v>2A</v>
      </c>
      <c r="AC689" s="16" t="str">
        <f>CONCATENATE(Table6914[[#This Row],[Fraction]],"-",Table6914[[#This Row],[Pitch]]," ",Table6914[[#This Row],[Series]]," ",Table6914[[#This Row],[ClassA]])</f>
        <v>4-16 UN 2A</v>
      </c>
      <c r="AD689" s="16" t="str">
        <f>CONCATENATE(TEXT(Table6914[[#This Row],[Decimal]],".000"),"-",Table6914[[#This Row],[Pitch]]," ",Table6914[[#This Row],[Series]]," ",Table6914[[#This Row],[ClassA]])</f>
        <v>.112-16 UN 2A</v>
      </c>
      <c r="AE689" s="16">
        <f t="shared" si="174"/>
        <v>1.8E-3</v>
      </c>
      <c r="AF689" s="16">
        <f t="shared" si="175"/>
        <v>3.9982000000000002</v>
      </c>
      <c r="AG689" s="16">
        <f t="shared" si="176"/>
        <v>3.9887999999999999</v>
      </c>
      <c r="AH689" s="16" t="str">
        <f t="shared" si="177"/>
        <v>—</v>
      </c>
      <c r="AI689" s="16">
        <f t="shared" si="178"/>
        <v>3.9575999999999998</v>
      </c>
      <c r="AJ689" s="16">
        <f t="shared" si="179"/>
        <v>3.9517000000000002</v>
      </c>
      <c r="AK689" s="16">
        <f t="shared" si="180"/>
        <v>3.9237000000000002</v>
      </c>
      <c r="AL689" s="16" t="str">
        <f t="shared" si="181"/>
        <v>2B</v>
      </c>
      <c r="AM689" s="16">
        <f t="shared" si="182"/>
        <v>3.9319999999999999</v>
      </c>
      <c r="AN689" s="16">
        <f t="shared" si="183"/>
        <v>3.9460000000000002</v>
      </c>
      <c r="AO689" s="16">
        <f t="shared" si="184"/>
        <v>3.9594</v>
      </c>
      <c r="AP689" s="16">
        <f t="shared" si="185"/>
        <v>3.9670000000000001</v>
      </c>
      <c r="AQ689" s="16">
        <f t="shared" si="186"/>
        <v>4</v>
      </c>
      <c r="AV689" s="17"/>
      <c r="AW689" s="77"/>
    </row>
    <row r="690" spans="3:49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187"/>
        <v>0</v>
      </c>
      <c r="U690" s="16">
        <f t="shared" si="187"/>
        <v>0</v>
      </c>
      <c r="W690" s="16" t="str">
        <f t="shared" si="171"/>
        <v>4–16</v>
      </c>
      <c r="X690" s="16" t="str">
        <f>VLOOKUP(LEFT(Table6914[[#This Row],[Column1]],FIND("–",Table6914[[#This Row],[Column1]])-1),Lookups[],2,0)</f>
        <v>4</v>
      </c>
      <c r="Y690" s="16" t="str">
        <f>RIGHT(Table6914[[#This Row],[Column1]],LEN(Table6914[[#This Row],[Column1]])-FIND("–",Table6914[[#This Row],[Column1]]))</f>
        <v>16</v>
      </c>
      <c r="Z690" s="78">
        <f>VLOOKUP(LEFT(Table6914[[#This Row],[Column1]],FIND("–",Table6914[[#This Row],[Column1]])-1),Lookups[],4,0)</f>
        <v>0.112</v>
      </c>
      <c r="AA690" s="16" t="str">
        <f t="shared" si="172"/>
        <v>UN</v>
      </c>
      <c r="AB690" s="16" t="str">
        <f t="shared" si="173"/>
        <v>3A</v>
      </c>
      <c r="AC690" s="16" t="str">
        <f>CONCATENATE(Table6914[[#This Row],[Fraction]],"-",Table6914[[#This Row],[Pitch]]," ",Table6914[[#This Row],[Series]]," ",Table6914[[#This Row],[ClassA]])</f>
        <v>4-16 UN 3A</v>
      </c>
      <c r="AD690" s="16" t="str">
        <f>CONCATENATE(TEXT(Table6914[[#This Row],[Decimal]],".000"),"-",Table6914[[#This Row],[Pitch]]," ",Table6914[[#This Row],[Series]]," ",Table6914[[#This Row],[ClassA]])</f>
        <v>.112-16 UN 3A</v>
      </c>
      <c r="AE690" s="16">
        <f t="shared" si="174"/>
        <v>0</v>
      </c>
      <c r="AF690" s="16">
        <f t="shared" si="175"/>
        <v>4</v>
      </c>
      <c r="AG690" s="16">
        <f t="shared" si="176"/>
        <v>3.9906000000000001</v>
      </c>
      <c r="AH690" s="16" t="str">
        <f t="shared" si="177"/>
        <v>—</v>
      </c>
      <c r="AI690" s="16">
        <f t="shared" si="178"/>
        <v>3.9594</v>
      </c>
      <c r="AJ690" s="16">
        <f t="shared" si="179"/>
        <v>3.9550000000000001</v>
      </c>
      <c r="AK690" s="16">
        <f t="shared" si="180"/>
        <v>3.9255</v>
      </c>
      <c r="AL690" s="16" t="str">
        <f t="shared" si="181"/>
        <v>3B</v>
      </c>
      <c r="AM690" s="16">
        <f t="shared" si="182"/>
        <v>3.9319999999999999</v>
      </c>
      <c r="AN690" s="16">
        <f t="shared" si="183"/>
        <v>3.9407999999999999</v>
      </c>
      <c r="AO690" s="16">
        <f t="shared" si="184"/>
        <v>3.9594</v>
      </c>
      <c r="AP690" s="16">
        <f t="shared" si="185"/>
        <v>3.9651000000000001</v>
      </c>
      <c r="AQ690" s="16">
        <f t="shared" si="186"/>
        <v>4</v>
      </c>
      <c r="AV690" s="17"/>
      <c r="AW690" s="77"/>
    </row>
    <row r="691" spans="3:49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187"/>
        <v>41⁄4–10</v>
      </c>
      <c r="U691" s="16" t="str">
        <f t="shared" si="187"/>
        <v>UNS</v>
      </c>
      <c r="W691" s="16" t="str">
        <f t="shared" si="171"/>
        <v>41⁄4–10</v>
      </c>
      <c r="X691" s="16" t="str">
        <f>VLOOKUP(LEFT(Table6914[[#This Row],[Column1]],FIND("–",Table6914[[#This Row],[Column1]])-1),Lookups[],2,0)</f>
        <v>4 1/4</v>
      </c>
      <c r="Y691" s="16" t="str">
        <f>RIGHT(Table6914[[#This Row],[Column1]],LEN(Table6914[[#This Row],[Column1]])-FIND("–",Table6914[[#This Row],[Column1]]))</f>
        <v>10</v>
      </c>
      <c r="Z691" s="78">
        <f>VLOOKUP(LEFT(Table6914[[#This Row],[Column1]],FIND("–",Table6914[[#This Row],[Column1]])-1),Lookups[],4,0)</f>
        <v>4.25</v>
      </c>
      <c r="AA691" s="16" t="str">
        <f t="shared" si="172"/>
        <v>UNS</v>
      </c>
      <c r="AB691" s="16" t="str">
        <f t="shared" si="173"/>
        <v>2A</v>
      </c>
      <c r="AC691" s="16" t="str">
        <f>CONCATENATE(Table6914[[#This Row],[Fraction]],"-",Table6914[[#This Row],[Pitch]]," ",Table6914[[#This Row],[Series]]," ",Table6914[[#This Row],[ClassA]])</f>
        <v>4 1/4-10 UNS 2A</v>
      </c>
      <c r="AD691" s="16" t="str">
        <f>CONCATENATE(TEXT(Table6914[[#This Row],[Decimal]],".000"),"-",Table6914[[#This Row],[Pitch]]," ",Table6914[[#This Row],[Series]]," ",Table6914[[#This Row],[ClassA]])</f>
        <v>4.250-10 UNS 2A</v>
      </c>
      <c r="AE691" s="16">
        <f t="shared" si="174"/>
        <v>2.0999999999999999E-3</v>
      </c>
      <c r="AF691" s="16">
        <f t="shared" si="175"/>
        <v>4.2478999999999996</v>
      </c>
      <c r="AG691" s="16">
        <f t="shared" si="176"/>
        <v>4.2350000000000003</v>
      </c>
      <c r="AH691" s="16" t="str">
        <f t="shared" si="177"/>
        <v>—</v>
      </c>
      <c r="AI691" s="16">
        <f t="shared" si="178"/>
        <v>4.1829000000000001</v>
      </c>
      <c r="AJ691" s="16">
        <f t="shared" si="179"/>
        <v>4.1759000000000004</v>
      </c>
      <c r="AK691" s="16">
        <f t="shared" si="180"/>
        <v>4.1288999999999998</v>
      </c>
      <c r="AL691" s="16" t="str">
        <f t="shared" si="181"/>
        <v>2B</v>
      </c>
      <c r="AM691" s="16">
        <f t="shared" si="182"/>
        <v>4.1420000000000003</v>
      </c>
      <c r="AN691" s="16">
        <f t="shared" si="183"/>
        <v>4.1630000000000003</v>
      </c>
      <c r="AO691" s="16">
        <f t="shared" si="184"/>
        <v>4.1849999999999996</v>
      </c>
      <c r="AP691" s="16">
        <f t="shared" si="185"/>
        <v>4.1940999999999997</v>
      </c>
      <c r="AQ691" s="16">
        <f t="shared" si="186"/>
        <v>4.25</v>
      </c>
      <c r="AV691" s="17"/>
      <c r="AW691" s="77"/>
    </row>
    <row r="692" spans="3:49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187"/>
        <v>41⁄4–14</v>
      </c>
      <c r="U692" s="16" t="str">
        <f t="shared" si="187"/>
        <v>UNS</v>
      </c>
      <c r="W692" s="16" t="str">
        <f t="shared" si="171"/>
        <v>41⁄4–14</v>
      </c>
      <c r="X692" s="16" t="str">
        <f>VLOOKUP(LEFT(Table6914[[#This Row],[Column1]],FIND("–",Table6914[[#This Row],[Column1]])-1),Lookups[],2,0)</f>
        <v>4 1/4</v>
      </c>
      <c r="Y692" s="16" t="str">
        <f>RIGHT(Table6914[[#This Row],[Column1]],LEN(Table6914[[#This Row],[Column1]])-FIND("–",Table6914[[#This Row],[Column1]]))</f>
        <v>14</v>
      </c>
      <c r="Z692" s="78">
        <f>VLOOKUP(LEFT(Table6914[[#This Row],[Column1]],FIND("–",Table6914[[#This Row],[Column1]])-1),Lookups[],4,0)</f>
        <v>4.25</v>
      </c>
      <c r="AA692" s="16" t="str">
        <f t="shared" si="172"/>
        <v>UNS</v>
      </c>
      <c r="AB692" s="16" t="str">
        <f t="shared" si="173"/>
        <v>2A</v>
      </c>
      <c r="AC692" s="16" t="str">
        <f>CONCATENATE(Table6914[[#This Row],[Fraction]],"-",Table6914[[#This Row],[Pitch]]," ",Table6914[[#This Row],[Series]]," ",Table6914[[#This Row],[ClassA]])</f>
        <v>4 1/4-14 UNS 2A</v>
      </c>
      <c r="AD692" s="16" t="str">
        <f>CONCATENATE(TEXT(Table6914[[#This Row],[Decimal]],".000"),"-",Table6914[[#This Row],[Pitch]]," ",Table6914[[#This Row],[Series]]," ",Table6914[[#This Row],[ClassA]])</f>
        <v>4.250-14 UNS 2A</v>
      </c>
      <c r="AE692" s="16">
        <f t="shared" si="174"/>
        <v>1.8E-3</v>
      </c>
      <c r="AF692" s="16">
        <f t="shared" si="175"/>
        <v>4.2481999999999998</v>
      </c>
      <c r="AG692" s="16">
        <f t="shared" si="176"/>
        <v>4.2378999999999998</v>
      </c>
      <c r="AH692" s="16" t="str">
        <f t="shared" si="177"/>
        <v>—</v>
      </c>
      <c r="AI692" s="16">
        <f t="shared" si="178"/>
        <v>4.2018000000000004</v>
      </c>
      <c r="AJ692" s="16">
        <f t="shared" si="179"/>
        <v>4.1955999999999998</v>
      </c>
      <c r="AK692" s="16">
        <f t="shared" si="180"/>
        <v>4.1631999999999998</v>
      </c>
      <c r="AL692" s="16" t="str">
        <f t="shared" si="181"/>
        <v>2B</v>
      </c>
      <c r="AM692" s="16">
        <f t="shared" si="182"/>
        <v>4.173</v>
      </c>
      <c r="AN692" s="16">
        <f t="shared" si="183"/>
        <v>4.1879999999999997</v>
      </c>
      <c r="AO692" s="16">
        <f t="shared" si="184"/>
        <v>4.2035999999999998</v>
      </c>
      <c r="AP692" s="16">
        <f t="shared" si="185"/>
        <v>4.2115999999999998</v>
      </c>
      <c r="AQ692" s="16">
        <f t="shared" si="186"/>
        <v>4.25</v>
      </c>
      <c r="AV692" s="17"/>
      <c r="AW692" s="77"/>
    </row>
    <row r="693" spans="3:49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187"/>
        <v>41⁄4–12</v>
      </c>
      <c r="U693" s="16" t="str">
        <f t="shared" si="187"/>
        <v>UN</v>
      </c>
      <c r="W693" s="16" t="str">
        <f t="shared" si="171"/>
        <v>41⁄4–12</v>
      </c>
      <c r="X693" s="16" t="str">
        <f>VLOOKUP(LEFT(Table6914[[#This Row],[Column1]],FIND("–",Table6914[[#This Row],[Column1]])-1),Lookups[],2,0)</f>
        <v>4 1/4</v>
      </c>
      <c r="Y693" s="16" t="str">
        <f>RIGHT(Table6914[[#This Row],[Column1]],LEN(Table6914[[#This Row],[Column1]])-FIND("–",Table6914[[#This Row],[Column1]]))</f>
        <v>12</v>
      </c>
      <c r="Z693" s="78">
        <f>VLOOKUP(LEFT(Table6914[[#This Row],[Column1]],FIND("–",Table6914[[#This Row],[Column1]])-1),Lookups[],4,0)</f>
        <v>4.25</v>
      </c>
      <c r="AA693" s="16" t="str">
        <f t="shared" si="172"/>
        <v>UN</v>
      </c>
      <c r="AB693" s="16" t="str">
        <f t="shared" si="173"/>
        <v>2A</v>
      </c>
      <c r="AC693" s="16" t="str">
        <f>CONCATENATE(Table6914[[#This Row],[Fraction]],"-",Table6914[[#This Row],[Pitch]]," ",Table6914[[#This Row],[Series]]," ",Table6914[[#This Row],[ClassA]])</f>
        <v>4 1/4-12 UN 2A</v>
      </c>
      <c r="AD693" s="16" t="str">
        <f>CONCATENATE(TEXT(Table6914[[#This Row],[Decimal]],".000"),"-",Table6914[[#This Row],[Pitch]]," ",Table6914[[#This Row],[Series]]," ",Table6914[[#This Row],[ClassA]])</f>
        <v>4.250-12 UN 2A</v>
      </c>
      <c r="AE693" s="16">
        <f t="shared" si="174"/>
        <v>2E-3</v>
      </c>
      <c r="AF693" s="16">
        <f t="shared" si="175"/>
        <v>4.2480000000000002</v>
      </c>
      <c r="AG693" s="16">
        <f t="shared" si="176"/>
        <v>4.2366000000000001</v>
      </c>
      <c r="AH693" s="16" t="str">
        <f t="shared" si="177"/>
        <v>—</v>
      </c>
      <c r="AI693" s="16">
        <f t="shared" si="178"/>
        <v>4.1939000000000002</v>
      </c>
      <c r="AJ693" s="16">
        <f t="shared" si="179"/>
        <v>4.1874000000000002</v>
      </c>
      <c r="AK693" s="16">
        <f t="shared" si="180"/>
        <v>4.1487999999999996</v>
      </c>
      <c r="AL693" s="16" t="str">
        <f t="shared" si="181"/>
        <v>2B</v>
      </c>
      <c r="AM693" s="16">
        <f t="shared" si="182"/>
        <v>4.16</v>
      </c>
      <c r="AN693" s="16">
        <f t="shared" si="183"/>
        <v>4.1779999999999999</v>
      </c>
      <c r="AO693" s="16">
        <f t="shared" si="184"/>
        <v>4.1959</v>
      </c>
      <c r="AP693" s="16">
        <f t="shared" si="185"/>
        <v>4.2043999999999997</v>
      </c>
      <c r="AQ693" s="16">
        <f t="shared" si="186"/>
        <v>4.25</v>
      </c>
      <c r="AV693" s="17"/>
      <c r="AW693" s="77"/>
    </row>
    <row r="694" spans="3:49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187"/>
        <v>0</v>
      </c>
      <c r="U694" s="16">
        <f t="shared" si="187"/>
        <v>0</v>
      </c>
      <c r="W694" s="16" t="str">
        <f t="shared" si="171"/>
        <v>41⁄4–12</v>
      </c>
      <c r="X694" s="16" t="str">
        <f>VLOOKUP(LEFT(Table6914[[#This Row],[Column1]],FIND("–",Table6914[[#This Row],[Column1]])-1),Lookups[],2,0)</f>
        <v>4 1/4</v>
      </c>
      <c r="Y694" s="16" t="str">
        <f>RIGHT(Table6914[[#This Row],[Column1]],LEN(Table6914[[#This Row],[Column1]])-FIND("–",Table6914[[#This Row],[Column1]]))</f>
        <v>12</v>
      </c>
      <c r="Z694" s="78">
        <f>VLOOKUP(LEFT(Table6914[[#This Row],[Column1]],FIND("–",Table6914[[#This Row],[Column1]])-1),Lookups[],4,0)</f>
        <v>4.25</v>
      </c>
      <c r="AA694" s="16" t="str">
        <f t="shared" si="172"/>
        <v>UN</v>
      </c>
      <c r="AB694" s="16" t="str">
        <f t="shared" si="173"/>
        <v>3A</v>
      </c>
      <c r="AC694" s="16" t="str">
        <f>CONCATENATE(Table6914[[#This Row],[Fraction]],"-",Table6914[[#This Row],[Pitch]]," ",Table6914[[#This Row],[Series]]," ",Table6914[[#This Row],[ClassA]])</f>
        <v>4 1/4-12 UN 3A</v>
      </c>
      <c r="AD694" s="16" t="str">
        <f>CONCATENATE(TEXT(Table6914[[#This Row],[Decimal]],".000"),"-",Table6914[[#This Row],[Pitch]]," ",Table6914[[#This Row],[Series]]," ",Table6914[[#This Row],[ClassA]])</f>
        <v>4.250-12 UN 3A</v>
      </c>
      <c r="AE694" s="16">
        <f t="shared" si="174"/>
        <v>0</v>
      </c>
      <c r="AF694" s="16">
        <f t="shared" si="175"/>
        <v>4.25</v>
      </c>
      <c r="AG694" s="16">
        <f t="shared" si="176"/>
        <v>4.2385999999999999</v>
      </c>
      <c r="AH694" s="16" t="str">
        <f t="shared" si="177"/>
        <v>—</v>
      </c>
      <c r="AI694" s="16">
        <f t="shared" si="178"/>
        <v>4.1959</v>
      </c>
      <c r="AJ694" s="16">
        <f t="shared" si="179"/>
        <v>4.1909999999999998</v>
      </c>
      <c r="AK694" s="16">
        <f t="shared" si="180"/>
        <v>4.1508000000000003</v>
      </c>
      <c r="AL694" s="16" t="str">
        <f t="shared" si="181"/>
        <v>3B</v>
      </c>
      <c r="AM694" s="16">
        <f t="shared" si="182"/>
        <v>4.16</v>
      </c>
      <c r="AN694" s="16">
        <f t="shared" si="183"/>
        <v>4.1698000000000004</v>
      </c>
      <c r="AO694" s="16">
        <f t="shared" si="184"/>
        <v>4.1959</v>
      </c>
      <c r="AP694" s="16">
        <f t="shared" si="185"/>
        <v>4.2023000000000001</v>
      </c>
      <c r="AQ694" s="16">
        <f t="shared" si="186"/>
        <v>4.25</v>
      </c>
      <c r="AV694" s="17"/>
      <c r="AW694" s="77"/>
    </row>
    <row r="695" spans="3:49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187"/>
        <v>41⁄4–16</v>
      </c>
      <c r="U695" s="16" t="str">
        <f t="shared" si="187"/>
        <v>UN</v>
      </c>
      <c r="W695" s="16" t="str">
        <f t="shared" si="171"/>
        <v>41⁄4–16</v>
      </c>
      <c r="X695" s="16" t="str">
        <f>VLOOKUP(LEFT(Table6914[[#This Row],[Column1]],FIND("–",Table6914[[#This Row],[Column1]])-1),Lookups[],2,0)</f>
        <v>4 1/4</v>
      </c>
      <c r="Y695" s="16" t="str">
        <f>RIGHT(Table6914[[#This Row],[Column1]],LEN(Table6914[[#This Row],[Column1]])-FIND("–",Table6914[[#This Row],[Column1]]))</f>
        <v>16</v>
      </c>
      <c r="Z695" s="78">
        <f>VLOOKUP(LEFT(Table6914[[#This Row],[Column1]],FIND("–",Table6914[[#This Row],[Column1]])-1),Lookups[],4,0)</f>
        <v>4.25</v>
      </c>
      <c r="AA695" s="16" t="str">
        <f t="shared" si="172"/>
        <v>UN</v>
      </c>
      <c r="AB695" s="16" t="str">
        <f t="shared" si="173"/>
        <v>2A</v>
      </c>
      <c r="AC695" s="16" t="str">
        <f>CONCATENATE(Table6914[[#This Row],[Fraction]],"-",Table6914[[#This Row],[Pitch]]," ",Table6914[[#This Row],[Series]]," ",Table6914[[#This Row],[ClassA]])</f>
        <v>4 1/4-16 UN 2A</v>
      </c>
      <c r="AD695" s="16" t="str">
        <f>CONCATENATE(TEXT(Table6914[[#This Row],[Decimal]],".000"),"-",Table6914[[#This Row],[Pitch]]," ",Table6914[[#This Row],[Series]]," ",Table6914[[#This Row],[ClassA]])</f>
        <v>4.250-16 UN 2A</v>
      </c>
      <c r="AE695" s="16">
        <f t="shared" si="174"/>
        <v>1.8E-3</v>
      </c>
      <c r="AF695" s="16">
        <f t="shared" si="175"/>
        <v>4.2481999999999998</v>
      </c>
      <c r="AG695" s="16">
        <f t="shared" si="176"/>
        <v>4.2388000000000003</v>
      </c>
      <c r="AH695" s="16" t="str">
        <f t="shared" si="177"/>
        <v>—</v>
      </c>
      <c r="AI695" s="16">
        <f t="shared" si="178"/>
        <v>4.2076000000000002</v>
      </c>
      <c r="AJ695" s="16">
        <f t="shared" si="179"/>
        <v>4.2016999999999998</v>
      </c>
      <c r="AK695" s="16">
        <f t="shared" si="180"/>
        <v>4.1737000000000002</v>
      </c>
      <c r="AL695" s="16" t="str">
        <f t="shared" si="181"/>
        <v>2B</v>
      </c>
      <c r="AM695" s="16">
        <f t="shared" si="182"/>
        <v>4.1820000000000004</v>
      </c>
      <c r="AN695" s="16">
        <f t="shared" si="183"/>
        <v>4.1959999999999997</v>
      </c>
      <c r="AO695" s="16">
        <f t="shared" si="184"/>
        <v>4.2093999999999996</v>
      </c>
      <c r="AP695" s="16">
        <f t="shared" si="185"/>
        <v>4.2169999999999996</v>
      </c>
      <c r="AQ695" s="16">
        <f t="shared" si="186"/>
        <v>4.25</v>
      </c>
      <c r="AV695" s="17"/>
      <c r="AW695" s="77"/>
    </row>
    <row r="696" spans="3:49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187"/>
        <v>0</v>
      </c>
      <c r="U696" s="16">
        <f t="shared" si="187"/>
        <v>0</v>
      </c>
      <c r="W696" s="16" t="str">
        <f t="shared" si="171"/>
        <v>41⁄4–16</v>
      </c>
      <c r="X696" s="16" t="str">
        <f>VLOOKUP(LEFT(Table6914[[#This Row],[Column1]],FIND("–",Table6914[[#This Row],[Column1]])-1),Lookups[],2,0)</f>
        <v>4 1/4</v>
      </c>
      <c r="Y696" s="16" t="str">
        <f>RIGHT(Table6914[[#This Row],[Column1]],LEN(Table6914[[#This Row],[Column1]])-FIND("–",Table6914[[#This Row],[Column1]]))</f>
        <v>16</v>
      </c>
      <c r="Z696" s="78">
        <f>VLOOKUP(LEFT(Table6914[[#This Row],[Column1]],FIND("–",Table6914[[#This Row],[Column1]])-1),Lookups[],4,0)</f>
        <v>4.25</v>
      </c>
      <c r="AA696" s="16" t="str">
        <f t="shared" si="172"/>
        <v>UN</v>
      </c>
      <c r="AB696" s="16" t="str">
        <f t="shared" si="173"/>
        <v>3A</v>
      </c>
      <c r="AC696" s="16" t="str">
        <f>CONCATENATE(Table6914[[#This Row],[Fraction]],"-",Table6914[[#This Row],[Pitch]]," ",Table6914[[#This Row],[Series]]," ",Table6914[[#This Row],[ClassA]])</f>
        <v>4 1/4-16 UN 3A</v>
      </c>
      <c r="AD696" s="16" t="str">
        <f>CONCATENATE(TEXT(Table6914[[#This Row],[Decimal]],".000"),"-",Table6914[[#This Row],[Pitch]]," ",Table6914[[#This Row],[Series]]," ",Table6914[[#This Row],[ClassA]])</f>
        <v>4.250-16 UN 3A</v>
      </c>
      <c r="AE696" s="16">
        <f t="shared" si="174"/>
        <v>0</v>
      </c>
      <c r="AF696" s="16">
        <f t="shared" si="175"/>
        <v>4.25</v>
      </c>
      <c r="AG696" s="16">
        <f t="shared" si="176"/>
        <v>4.2405999999999997</v>
      </c>
      <c r="AH696" s="16" t="str">
        <f t="shared" si="177"/>
        <v>—</v>
      </c>
      <c r="AI696" s="16">
        <f t="shared" si="178"/>
        <v>4.2093999999999996</v>
      </c>
      <c r="AJ696" s="16">
        <f t="shared" si="179"/>
        <v>4.2050000000000001</v>
      </c>
      <c r="AK696" s="16">
        <f t="shared" si="180"/>
        <v>4.1755000000000004</v>
      </c>
      <c r="AL696" s="16" t="str">
        <f t="shared" si="181"/>
        <v>3B</v>
      </c>
      <c r="AM696" s="16">
        <f t="shared" si="182"/>
        <v>4.1820000000000004</v>
      </c>
      <c r="AN696" s="16">
        <f t="shared" si="183"/>
        <v>4.1900000000000004</v>
      </c>
      <c r="AO696" s="16">
        <f t="shared" si="184"/>
        <v>4.2093999999999996</v>
      </c>
      <c r="AP696" s="16">
        <f t="shared" si="185"/>
        <v>4.2150999999999996</v>
      </c>
      <c r="AQ696" s="16">
        <f t="shared" si="186"/>
        <v>4.25</v>
      </c>
      <c r="AV696" s="17"/>
      <c r="AW696" s="77"/>
    </row>
    <row r="697" spans="3:49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187"/>
        <v>41⁄2–10</v>
      </c>
      <c r="U697" s="16" t="str">
        <f t="shared" si="187"/>
        <v>UNS</v>
      </c>
      <c r="W697" s="16" t="str">
        <f t="shared" si="171"/>
        <v>41⁄2–10</v>
      </c>
      <c r="X697" s="16" t="str">
        <f>VLOOKUP(LEFT(Table6914[[#This Row],[Column1]],FIND("–",Table6914[[#This Row],[Column1]])-1),Lookups[],2,0)</f>
        <v>4 1/2</v>
      </c>
      <c r="Y697" s="16" t="str">
        <f>RIGHT(Table6914[[#This Row],[Column1]],LEN(Table6914[[#This Row],[Column1]])-FIND("–",Table6914[[#This Row],[Column1]]))</f>
        <v>10</v>
      </c>
      <c r="Z697" s="78">
        <f>VLOOKUP(LEFT(Table6914[[#This Row],[Column1]],FIND("–",Table6914[[#This Row],[Column1]])-1),Lookups[],4,0)</f>
        <v>4.5</v>
      </c>
      <c r="AA697" s="16" t="str">
        <f t="shared" si="172"/>
        <v>UNS</v>
      </c>
      <c r="AB697" s="16" t="str">
        <f t="shared" si="173"/>
        <v>2A</v>
      </c>
      <c r="AC697" s="16" t="str">
        <f>CONCATENATE(Table6914[[#This Row],[Fraction]],"-",Table6914[[#This Row],[Pitch]]," ",Table6914[[#This Row],[Series]]," ",Table6914[[#This Row],[ClassA]])</f>
        <v>4 1/2-10 UNS 2A</v>
      </c>
      <c r="AD697" s="16" t="str">
        <f>CONCATENATE(TEXT(Table6914[[#This Row],[Decimal]],".000"),"-",Table6914[[#This Row],[Pitch]]," ",Table6914[[#This Row],[Series]]," ",Table6914[[#This Row],[ClassA]])</f>
        <v>4.500-10 UNS 2A</v>
      </c>
      <c r="AE697" s="16">
        <f t="shared" si="174"/>
        <v>2.0999999999999999E-3</v>
      </c>
      <c r="AF697" s="16">
        <f t="shared" si="175"/>
        <v>4.4978999999999996</v>
      </c>
      <c r="AG697" s="16">
        <f t="shared" si="176"/>
        <v>4.4850000000000003</v>
      </c>
      <c r="AH697" s="16" t="str">
        <f t="shared" si="177"/>
        <v>—</v>
      </c>
      <c r="AI697" s="16">
        <f t="shared" si="178"/>
        <v>4.4329000000000001</v>
      </c>
      <c r="AJ697" s="16">
        <f t="shared" si="179"/>
        <v>4.4259000000000004</v>
      </c>
      <c r="AK697" s="16">
        <f t="shared" si="180"/>
        <v>4.3788999999999998</v>
      </c>
      <c r="AL697" s="16" t="str">
        <f t="shared" si="181"/>
        <v>2B</v>
      </c>
      <c r="AM697" s="16">
        <f t="shared" si="182"/>
        <v>4.3920000000000003</v>
      </c>
      <c r="AN697" s="16">
        <f t="shared" si="183"/>
        <v>4.4130000000000003</v>
      </c>
      <c r="AO697" s="16">
        <f t="shared" si="184"/>
        <v>4.4349999999999996</v>
      </c>
      <c r="AP697" s="16">
        <f t="shared" si="185"/>
        <v>4.4440999999999997</v>
      </c>
      <c r="AQ697" s="16">
        <f t="shared" si="186"/>
        <v>4.5</v>
      </c>
      <c r="AV697" s="17"/>
      <c r="AW697" s="77"/>
    </row>
    <row r="698" spans="3:49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187"/>
        <v>41⁄2–14</v>
      </c>
      <c r="U698" s="16" t="str">
        <f t="shared" si="187"/>
        <v>UNS</v>
      </c>
      <c r="W698" s="16" t="str">
        <f t="shared" si="171"/>
        <v>41⁄2–14</v>
      </c>
      <c r="X698" s="16" t="str">
        <f>VLOOKUP(LEFT(Table6914[[#This Row],[Column1]],FIND("–",Table6914[[#This Row],[Column1]])-1),Lookups[],2,0)</f>
        <v>4 1/2</v>
      </c>
      <c r="Y698" s="16" t="str">
        <f>RIGHT(Table6914[[#This Row],[Column1]],LEN(Table6914[[#This Row],[Column1]])-FIND("–",Table6914[[#This Row],[Column1]]))</f>
        <v>14</v>
      </c>
      <c r="Z698" s="78">
        <f>VLOOKUP(LEFT(Table6914[[#This Row],[Column1]],FIND("–",Table6914[[#This Row],[Column1]])-1),Lookups[],4,0)</f>
        <v>4.5</v>
      </c>
      <c r="AA698" s="16" t="str">
        <f t="shared" si="172"/>
        <v>UNS</v>
      </c>
      <c r="AB698" s="16" t="str">
        <f t="shared" si="173"/>
        <v>2A</v>
      </c>
      <c r="AC698" s="16" t="str">
        <f>CONCATENATE(Table6914[[#This Row],[Fraction]],"-",Table6914[[#This Row],[Pitch]]," ",Table6914[[#This Row],[Series]]," ",Table6914[[#This Row],[ClassA]])</f>
        <v>4 1/2-14 UNS 2A</v>
      </c>
      <c r="AD698" s="16" t="str">
        <f>CONCATENATE(TEXT(Table6914[[#This Row],[Decimal]],".000"),"-",Table6914[[#This Row],[Pitch]]," ",Table6914[[#This Row],[Series]]," ",Table6914[[#This Row],[ClassA]])</f>
        <v>4.500-14 UNS 2A</v>
      </c>
      <c r="AE698" s="16">
        <f t="shared" si="174"/>
        <v>1.8E-3</v>
      </c>
      <c r="AF698" s="16">
        <f t="shared" si="175"/>
        <v>4.4981999999999998</v>
      </c>
      <c r="AG698" s="16">
        <f t="shared" si="176"/>
        <v>4.4878999999999998</v>
      </c>
      <c r="AH698" s="16" t="str">
        <f t="shared" si="177"/>
        <v>—</v>
      </c>
      <c r="AI698" s="16">
        <f t="shared" si="178"/>
        <v>4.4518000000000004</v>
      </c>
      <c r="AJ698" s="16">
        <f t="shared" si="179"/>
        <v>4.4455999999999998</v>
      </c>
      <c r="AK698" s="16">
        <f t="shared" si="180"/>
        <v>4.4131999999999998</v>
      </c>
      <c r="AL698" s="16" t="str">
        <f t="shared" si="181"/>
        <v>2B</v>
      </c>
      <c r="AM698" s="16">
        <f t="shared" si="182"/>
        <v>4.423</v>
      </c>
      <c r="AN698" s="16">
        <f t="shared" si="183"/>
        <v>4.4379999999999997</v>
      </c>
      <c r="AO698" s="16">
        <f t="shared" si="184"/>
        <v>4.4535999999999998</v>
      </c>
      <c r="AP698" s="16">
        <f t="shared" si="185"/>
        <v>4.4615999999999998</v>
      </c>
      <c r="AQ698" s="16">
        <f t="shared" si="186"/>
        <v>4.5</v>
      </c>
      <c r="AV698" s="17"/>
      <c r="AW698" s="77"/>
    </row>
    <row r="699" spans="3:49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187"/>
        <v>41⁄2–12</v>
      </c>
      <c r="U699" s="16" t="str">
        <f t="shared" si="187"/>
        <v>UN</v>
      </c>
      <c r="W699" s="16" t="str">
        <f t="shared" si="171"/>
        <v>41⁄2–12</v>
      </c>
      <c r="X699" s="16" t="str">
        <f>VLOOKUP(LEFT(Table6914[[#This Row],[Column1]],FIND("–",Table6914[[#This Row],[Column1]])-1),Lookups[],2,0)</f>
        <v>4 1/2</v>
      </c>
      <c r="Y699" s="16" t="str">
        <f>RIGHT(Table6914[[#This Row],[Column1]],LEN(Table6914[[#This Row],[Column1]])-FIND("–",Table6914[[#This Row],[Column1]]))</f>
        <v>12</v>
      </c>
      <c r="Z699" s="78">
        <f>VLOOKUP(LEFT(Table6914[[#This Row],[Column1]],FIND("–",Table6914[[#This Row],[Column1]])-1),Lookups[],4,0)</f>
        <v>4.5</v>
      </c>
      <c r="AA699" s="16" t="str">
        <f t="shared" si="172"/>
        <v>UN</v>
      </c>
      <c r="AB699" s="16" t="str">
        <f t="shared" si="173"/>
        <v>2A</v>
      </c>
      <c r="AC699" s="16" t="str">
        <f>CONCATENATE(Table6914[[#This Row],[Fraction]],"-",Table6914[[#This Row],[Pitch]]," ",Table6914[[#This Row],[Series]]," ",Table6914[[#This Row],[ClassA]])</f>
        <v>4 1/2-12 UN 2A</v>
      </c>
      <c r="AD699" s="16" t="str">
        <f>CONCATENATE(TEXT(Table6914[[#This Row],[Decimal]],".000"),"-",Table6914[[#This Row],[Pitch]]," ",Table6914[[#This Row],[Series]]," ",Table6914[[#This Row],[ClassA]])</f>
        <v>4.500-12 UN 2A</v>
      </c>
      <c r="AE699" s="16">
        <f t="shared" si="174"/>
        <v>2E-3</v>
      </c>
      <c r="AF699" s="16">
        <f t="shared" si="175"/>
        <v>4.4980000000000002</v>
      </c>
      <c r="AG699" s="16">
        <f t="shared" si="176"/>
        <v>4.4866000000000001</v>
      </c>
      <c r="AH699" s="16" t="str">
        <f t="shared" si="177"/>
        <v>—</v>
      </c>
      <c r="AI699" s="16">
        <f t="shared" si="178"/>
        <v>4.4439000000000002</v>
      </c>
      <c r="AJ699" s="16">
        <f t="shared" si="179"/>
        <v>4.4374000000000002</v>
      </c>
      <c r="AK699" s="16">
        <f t="shared" si="180"/>
        <v>4.3987999999999996</v>
      </c>
      <c r="AL699" s="16" t="str">
        <f t="shared" si="181"/>
        <v>2B</v>
      </c>
      <c r="AM699" s="16">
        <f t="shared" si="182"/>
        <v>4.41</v>
      </c>
      <c r="AN699" s="16">
        <f t="shared" si="183"/>
        <v>4.4279999999999999</v>
      </c>
      <c r="AO699" s="16">
        <f t="shared" si="184"/>
        <v>4.4459</v>
      </c>
      <c r="AP699" s="16">
        <f t="shared" si="185"/>
        <v>4.4543999999999997</v>
      </c>
      <c r="AQ699" s="16">
        <f t="shared" si="186"/>
        <v>4.5</v>
      </c>
      <c r="AV699" s="17"/>
      <c r="AW699" s="77"/>
    </row>
    <row r="700" spans="3:49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187"/>
        <v>0</v>
      </c>
      <c r="U700" s="16">
        <f t="shared" si="187"/>
        <v>0</v>
      </c>
      <c r="W700" s="16" t="str">
        <f t="shared" si="171"/>
        <v>41⁄2–12</v>
      </c>
      <c r="X700" s="16" t="str">
        <f>VLOOKUP(LEFT(Table6914[[#This Row],[Column1]],FIND("–",Table6914[[#This Row],[Column1]])-1),Lookups[],2,0)</f>
        <v>4 1/2</v>
      </c>
      <c r="Y700" s="16" t="str">
        <f>RIGHT(Table6914[[#This Row],[Column1]],LEN(Table6914[[#This Row],[Column1]])-FIND("–",Table6914[[#This Row],[Column1]]))</f>
        <v>12</v>
      </c>
      <c r="Z700" s="78">
        <f>VLOOKUP(LEFT(Table6914[[#This Row],[Column1]],FIND("–",Table6914[[#This Row],[Column1]])-1),Lookups[],4,0)</f>
        <v>4.5</v>
      </c>
      <c r="AA700" s="16" t="str">
        <f t="shared" si="172"/>
        <v>UN</v>
      </c>
      <c r="AB700" s="16" t="str">
        <f t="shared" si="173"/>
        <v>3A</v>
      </c>
      <c r="AC700" s="16" t="str">
        <f>CONCATENATE(Table6914[[#This Row],[Fraction]],"-",Table6914[[#This Row],[Pitch]]," ",Table6914[[#This Row],[Series]]," ",Table6914[[#This Row],[ClassA]])</f>
        <v>4 1/2-12 UN 3A</v>
      </c>
      <c r="AD700" s="16" t="str">
        <f>CONCATENATE(TEXT(Table6914[[#This Row],[Decimal]],".000"),"-",Table6914[[#This Row],[Pitch]]," ",Table6914[[#This Row],[Series]]," ",Table6914[[#This Row],[ClassA]])</f>
        <v>4.500-12 UN 3A</v>
      </c>
      <c r="AE700" s="16">
        <f t="shared" si="174"/>
        <v>0</v>
      </c>
      <c r="AF700" s="16">
        <f t="shared" si="175"/>
        <v>4.5</v>
      </c>
      <c r="AG700" s="16">
        <f t="shared" si="176"/>
        <v>4.4885999999999999</v>
      </c>
      <c r="AH700" s="16" t="str">
        <f t="shared" si="177"/>
        <v>—</v>
      </c>
      <c r="AI700" s="16">
        <f t="shared" si="178"/>
        <v>4.4459</v>
      </c>
      <c r="AJ700" s="16">
        <f t="shared" si="179"/>
        <v>4.4409999999999998</v>
      </c>
      <c r="AK700" s="16">
        <f t="shared" si="180"/>
        <v>4.4008000000000003</v>
      </c>
      <c r="AL700" s="16" t="str">
        <f t="shared" si="181"/>
        <v>3B</v>
      </c>
      <c r="AM700" s="16">
        <f t="shared" si="182"/>
        <v>4.41</v>
      </c>
      <c r="AN700" s="16">
        <f t="shared" si="183"/>
        <v>4.4198000000000004</v>
      </c>
      <c r="AO700" s="16">
        <f t="shared" si="184"/>
        <v>4.4459</v>
      </c>
      <c r="AP700" s="16">
        <f t="shared" si="185"/>
        <v>4.4523000000000001</v>
      </c>
      <c r="AQ700" s="16">
        <f t="shared" si="186"/>
        <v>4.5</v>
      </c>
      <c r="AV700" s="17"/>
      <c r="AW700" s="77"/>
    </row>
    <row r="701" spans="3:49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187"/>
        <v>41⁄2–16</v>
      </c>
      <c r="U701" s="16" t="str">
        <f t="shared" si="187"/>
        <v>UN</v>
      </c>
      <c r="W701" s="16" t="str">
        <f t="shared" si="171"/>
        <v>41⁄2–16</v>
      </c>
      <c r="X701" s="16" t="str">
        <f>VLOOKUP(LEFT(Table6914[[#This Row],[Column1]],FIND("–",Table6914[[#This Row],[Column1]])-1),Lookups[],2,0)</f>
        <v>4 1/2</v>
      </c>
      <c r="Y701" s="16" t="str">
        <f>RIGHT(Table6914[[#This Row],[Column1]],LEN(Table6914[[#This Row],[Column1]])-FIND("–",Table6914[[#This Row],[Column1]]))</f>
        <v>16</v>
      </c>
      <c r="Z701" s="78">
        <f>VLOOKUP(LEFT(Table6914[[#This Row],[Column1]],FIND("–",Table6914[[#This Row],[Column1]])-1),Lookups[],4,0)</f>
        <v>4.5</v>
      </c>
      <c r="AA701" s="16" t="str">
        <f t="shared" si="172"/>
        <v>UN</v>
      </c>
      <c r="AB701" s="16" t="str">
        <f t="shared" si="173"/>
        <v>2A</v>
      </c>
      <c r="AC701" s="16" t="str">
        <f>CONCATENATE(Table6914[[#This Row],[Fraction]],"-",Table6914[[#This Row],[Pitch]]," ",Table6914[[#This Row],[Series]]," ",Table6914[[#This Row],[ClassA]])</f>
        <v>4 1/2-16 UN 2A</v>
      </c>
      <c r="AD701" s="16" t="str">
        <f>CONCATENATE(TEXT(Table6914[[#This Row],[Decimal]],".000"),"-",Table6914[[#This Row],[Pitch]]," ",Table6914[[#This Row],[Series]]," ",Table6914[[#This Row],[ClassA]])</f>
        <v>4.500-16 UN 2A</v>
      </c>
      <c r="AE701" s="16">
        <f t="shared" si="174"/>
        <v>1.8E-3</v>
      </c>
      <c r="AF701" s="16">
        <f t="shared" si="175"/>
        <v>4.4981999999999998</v>
      </c>
      <c r="AG701" s="16">
        <f t="shared" si="176"/>
        <v>4.4888000000000003</v>
      </c>
      <c r="AH701" s="16" t="str">
        <f t="shared" si="177"/>
        <v>—</v>
      </c>
      <c r="AI701" s="16">
        <f t="shared" si="178"/>
        <v>4.4576000000000002</v>
      </c>
      <c r="AJ701" s="16">
        <f t="shared" si="179"/>
        <v>4.4516999999999998</v>
      </c>
      <c r="AK701" s="16">
        <f t="shared" si="180"/>
        <v>4.4237000000000002</v>
      </c>
      <c r="AL701" s="16" t="str">
        <f t="shared" si="181"/>
        <v>2B</v>
      </c>
      <c r="AM701" s="16">
        <f t="shared" si="182"/>
        <v>4.4320000000000004</v>
      </c>
      <c r="AN701" s="16">
        <f t="shared" si="183"/>
        <v>4.4459999999999997</v>
      </c>
      <c r="AO701" s="16">
        <f t="shared" si="184"/>
        <v>4.4593999999999996</v>
      </c>
      <c r="AP701" s="16">
        <f t="shared" si="185"/>
        <v>4.4669999999999996</v>
      </c>
      <c r="AQ701" s="16">
        <f t="shared" si="186"/>
        <v>4.5</v>
      </c>
      <c r="AV701" s="17"/>
      <c r="AW701" s="77"/>
    </row>
    <row r="702" spans="3:49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187"/>
        <v>0</v>
      </c>
      <c r="U702" s="16">
        <f t="shared" si="187"/>
        <v>0</v>
      </c>
      <c r="W702" s="16" t="str">
        <f t="shared" si="171"/>
        <v>41⁄2–16</v>
      </c>
      <c r="X702" s="16" t="str">
        <f>VLOOKUP(LEFT(Table6914[[#This Row],[Column1]],FIND("–",Table6914[[#This Row],[Column1]])-1),Lookups[],2,0)</f>
        <v>4 1/2</v>
      </c>
      <c r="Y702" s="16" t="str">
        <f>RIGHT(Table6914[[#This Row],[Column1]],LEN(Table6914[[#This Row],[Column1]])-FIND("–",Table6914[[#This Row],[Column1]]))</f>
        <v>16</v>
      </c>
      <c r="Z702" s="78">
        <f>VLOOKUP(LEFT(Table6914[[#This Row],[Column1]],FIND("–",Table6914[[#This Row],[Column1]])-1),Lookups[],4,0)</f>
        <v>4.5</v>
      </c>
      <c r="AA702" s="16" t="str">
        <f t="shared" si="172"/>
        <v>UN</v>
      </c>
      <c r="AB702" s="16" t="str">
        <f t="shared" si="173"/>
        <v>3A</v>
      </c>
      <c r="AC702" s="16" t="str">
        <f>CONCATENATE(Table6914[[#This Row],[Fraction]],"-",Table6914[[#This Row],[Pitch]]," ",Table6914[[#This Row],[Series]]," ",Table6914[[#This Row],[ClassA]])</f>
        <v>4 1/2-16 UN 3A</v>
      </c>
      <c r="AD702" s="16" t="str">
        <f>CONCATENATE(TEXT(Table6914[[#This Row],[Decimal]],".000"),"-",Table6914[[#This Row],[Pitch]]," ",Table6914[[#This Row],[Series]]," ",Table6914[[#This Row],[ClassA]])</f>
        <v>4.500-16 UN 3A</v>
      </c>
      <c r="AE702" s="16">
        <f t="shared" si="174"/>
        <v>0</v>
      </c>
      <c r="AF702" s="16">
        <f t="shared" si="175"/>
        <v>4.5</v>
      </c>
      <c r="AG702" s="16">
        <f t="shared" si="176"/>
        <v>4.4905999999999997</v>
      </c>
      <c r="AH702" s="16" t="str">
        <f t="shared" si="177"/>
        <v>—</v>
      </c>
      <c r="AI702" s="16">
        <f t="shared" si="178"/>
        <v>4.4593999999999996</v>
      </c>
      <c r="AJ702" s="16">
        <f t="shared" si="179"/>
        <v>4.4550000000000001</v>
      </c>
      <c r="AK702" s="16">
        <f t="shared" si="180"/>
        <v>4.4255000000000004</v>
      </c>
      <c r="AL702" s="16" t="str">
        <f t="shared" si="181"/>
        <v>3B</v>
      </c>
      <c r="AM702" s="16">
        <f t="shared" si="182"/>
        <v>4.4320000000000004</v>
      </c>
      <c r="AN702" s="16">
        <f t="shared" si="183"/>
        <v>4.4408000000000003</v>
      </c>
      <c r="AO702" s="16">
        <f t="shared" si="184"/>
        <v>4.4593999999999996</v>
      </c>
      <c r="AP702" s="16">
        <f t="shared" si="185"/>
        <v>4.4650999999999996</v>
      </c>
      <c r="AQ702" s="16">
        <f t="shared" si="186"/>
        <v>4.5</v>
      </c>
      <c r="AV702" s="17"/>
      <c r="AW702" s="77"/>
    </row>
    <row r="703" spans="3:49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187"/>
        <v>43⁄4–10</v>
      </c>
      <c r="U703" s="16" t="str">
        <f t="shared" si="187"/>
        <v>UNS</v>
      </c>
      <c r="W703" s="16" t="str">
        <f t="shared" si="171"/>
        <v>43⁄4–10</v>
      </c>
      <c r="X703" s="16" t="str">
        <f>VLOOKUP(LEFT(Table6914[[#This Row],[Column1]],FIND("–",Table6914[[#This Row],[Column1]])-1),Lookups[],2,0)</f>
        <v>4 3/4</v>
      </c>
      <c r="Y703" s="16" t="str">
        <f>RIGHT(Table6914[[#This Row],[Column1]],LEN(Table6914[[#This Row],[Column1]])-FIND("–",Table6914[[#This Row],[Column1]]))</f>
        <v>10</v>
      </c>
      <c r="Z703" s="78">
        <f>VLOOKUP(LEFT(Table6914[[#This Row],[Column1]],FIND("–",Table6914[[#This Row],[Column1]])-1),Lookups[],4,0)</f>
        <v>4.75</v>
      </c>
      <c r="AA703" s="16" t="str">
        <f t="shared" si="172"/>
        <v>UNS</v>
      </c>
      <c r="AB703" s="16" t="str">
        <f t="shared" si="173"/>
        <v>2A</v>
      </c>
      <c r="AC703" s="16" t="str">
        <f>CONCATENATE(Table6914[[#This Row],[Fraction]],"-",Table6914[[#This Row],[Pitch]]," ",Table6914[[#This Row],[Series]]," ",Table6914[[#This Row],[ClassA]])</f>
        <v>4 3/4-10 UNS 2A</v>
      </c>
      <c r="AD703" s="16" t="str">
        <f>CONCATENATE(TEXT(Table6914[[#This Row],[Decimal]],".000"),"-",Table6914[[#This Row],[Pitch]]," ",Table6914[[#This Row],[Series]]," ",Table6914[[#This Row],[ClassA]])</f>
        <v>4.750-10 UNS 2A</v>
      </c>
      <c r="AE703" s="16">
        <f t="shared" si="174"/>
        <v>2.2000000000000001E-3</v>
      </c>
      <c r="AF703" s="16">
        <f t="shared" si="175"/>
        <v>4.7477999999999998</v>
      </c>
      <c r="AG703" s="16">
        <f t="shared" si="176"/>
        <v>4.7348999999999997</v>
      </c>
      <c r="AH703" s="16" t="str">
        <f t="shared" si="177"/>
        <v>—</v>
      </c>
      <c r="AI703" s="16">
        <f t="shared" si="178"/>
        <v>4.6828000000000003</v>
      </c>
      <c r="AJ703" s="16">
        <f t="shared" si="179"/>
        <v>4.6756000000000002</v>
      </c>
      <c r="AK703" s="16">
        <f t="shared" si="180"/>
        <v>4.6288</v>
      </c>
      <c r="AL703" s="16" t="str">
        <f t="shared" si="181"/>
        <v>2B</v>
      </c>
      <c r="AM703" s="16">
        <f t="shared" si="182"/>
        <v>4.6420000000000003</v>
      </c>
      <c r="AN703" s="16">
        <f t="shared" si="183"/>
        <v>4.6630000000000003</v>
      </c>
      <c r="AO703" s="16">
        <f t="shared" si="184"/>
        <v>4.6849999999999996</v>
      </c>
      <c r="AP703" s="16">
        <f t="shared" si="185"/>
        <v>4.6943999999999999</v>
      </c>
      <c r="AQ703" s="16">
        <f t="shared" si="186"/>
        <v>4.75</v>
      </c>
      <c r="AV703" s="17"/>
      <c r="AW703" s="77"/>
    </row>
    <row r="704" spans="3:49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187"/>
        <v>43⁄4–14</v>
      </c>
      <c r="U704" s="16" t="str">
        <f t="shared" si="187"/>
        <v>UNS</v>
      </c>
      <c r="W704" s="16" t="str">
        <f t="shared" si="171"/>
        <v>43⁄4–14</v>
      </c>
      <c r="X704" s="16" t="str">
        <f>VLOOKUP(LEFT(Table6914[[#This Row],[Column1]],FIND("–",Table6914[[#This Row],[Column1]])-1),Lookups[],2,0)</f>
        <v>4 3/4</v>
      </c>
      <c r="Y704" s="16" t="str">
        <f>RIGHT(Table6914[[#This Row],[Column1]],LEN(Table6914[[#This Row],[Column1]])-FIND("–",Table6914[[#This Row],[Column1]]))</f>
        <v>14</v>
      </c>
      <c r="Z704" s="78">
        <f>VLOOKUP(LEFT(Table6914[[#This Row],[Column1]],FIND("–",Table6914[[#This Row],[Column1]])-1),Lookups[],4,0)</f>
        <v>4.75</v>
      </c>
      <c r="AA704" s="16" t="str">
        <f t="shared" si="172"/>
        <v>UNS</v>
      </c>
      <c r="AB704" s="16" t="str">
        <f t="shared" si="173"/>
        <v>2A</v>
      </c>
      <c r="AC704" s="16" t="str">
        <f>CONCATENATE(Table6914[[#This Row],[Fraction]],"-",Table6914[[#This Row],[Pitch]]," ",Table6914[[#This Row],[Series]]," ",Table6914[[#This Row],[ClassA]])</f>
        <v>4 3/4-14 UNS 2A</v>
      </c>
      <c r="AD704" s="16" t="str">
        <f>CONCATENATE(TEXT(Table6914[[#This Row],[Decimal]],".000"),"-",Table6914[[#This Row],[Pitch]]," ",Table6914[[#This Row],[Series]]," ",Table6914[[#This Row],[ClassA]])</f>
        <v>4.750-14 UNS 2A</v>
      </c>
      <c r="AE704" s="16">
        <f t="shared" si="174"/>
        <v>1.9E-3</v>
      </c>
      <c r="AF704" s="16">
        <f t="shared" si="175"/>
        <v>4.7481</v>
      </c>
      <c r="AG704" s="16">
        <f t="shared" si="176"/>
        <v>4.7378</v>
      </c>
      <c r="AH704" s="16" t="str">
        <f t="shared" si="177"/>
        <v>—</v>
      </c>
      <c r="AI704" s="16">
        <f t="shared" si="178"/>
        <v>4.7016999999999998</v>
      </c>
      <c r="AJ704" s="16">
        <f t="shared" si="179"/>
        <v>4.6952999999999996</v>
      </c>
      <c r="AK704" s="16">
        <f t="shared" si="180"/>
        <v>4.6631</v>
      </c>
      <c r="AL704" s="16" t="str">
        <f t="shared" si="181"/>
        <v>2B</v>
      </c>
      <c r="AM704" s="16">
        <f t="shared" si="182"/>
        <v>4.673</v>
      </c>
      <c r="AN704" s="16">
        <f t="shared" si="183"/>
        <v>4.6879999999999997</v>
      </c>
      <c r="AO704" s="16">
        <f t="shared" si="184"/>
        <v>4.7035999999999998</v>
      </c>
      <c r="AP704" s="16">
        <f t="shared" si="185"/>
        <v>4.7119</v>
      </c>
      <c r="AQ704" s="16">
        <f t="shared" si="186"/>
        <v>4.75</v>
      </c>
      <c r="AV704" s="17"/>
      <c r="AW704" s="77"/>
    </row>
    <row r="705" spans="3:49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187"/>
        <v>43⁄4–12</v>
      </c>
      <c r="U705" s="16" t="str">
        <f t="shared" si="187"/>
        <v>UN</v>
      </c>
      <c r="W705" s="16" t="str">
        <f t="shared" si="171"/>
        <v>43⁄4–12</v>
      </c>
      <c r="X705" s="16" t="str">
        <f>VLOOKUP(LEFT(Table6914[[#This Row],[Column1]],FIND("–",Table6914[[#This Row],[Column1]])-1),Lookups[],2,0)</f>
        <v>4 3/4</v>
      </c>
      <c r="Y705" s="16" t="str">
        <f>RIGHT(Table6914[[#This Row],[Column1]],LEN(Table6914[[#This Row],[Column1]])-FIND("–",Table6914[[#This Row],[Column1]]))</f>
        <v>12</v>
      </c>
      <c r="Z705" s="78">
        <f>VLOOKUP(LEFT(Table6914[[#This Row],[Column1]],FIND("–",Table6914[[#This Row],[Column1]])-1),Lookups[],4,0)</f>
        <v>4.75</v>
      </c>
      <c r="AA705" s="16" t="str">
        <f t="shared" si="172"/>
        <v>UN</v>
      </c>
      <c r="AB705" s="16" t="str">
        <f t="shared" si="173"/>
        <v>2A</v>
      </c>
      <c r="AC705" s="16" t="str">
        <f>CONCATENATE(Table6914[[#This Row],[Fraction]],"-",Table6914[[#This Row],[Pitch]]," ",Table6914[[#This Row],[Series]]," ",Table6914[[#This Row],[ClassA]])</f>
        <v>4 3/4-12 UN 2A</v>
      </c>
      <c r="AD705" s="16" t="str">
        <f>CONCATENATE(TEXT(Table6914[[#This Row],[Decimal]],".000"),"-",Table6914[[#This Row],[Pitch]]," ",Table6914[[#This Row],[Series]]," ",Table6914[[#This Row],[ClassA]])</f>
        <v>4.750-12 UN 2A</v>
      </c>
      <c r="AE705" s="16">
        <f t="shared" si="174"/>
        <v>2E-3</v>
      </c>
      <c r="AF705" s="16">
        <f t="shared" si="175"/>
        <v>4.7480000000000002</v>
      </c>
      <c r="AG705" s="16">
        <f t="shared" si="176"/>
        <v>4.7366000000000001</v>
      </c>
      <c r="AH705" s="16" t="str">
        <f t="shared" si="177"/>
        <v>—</v>
      </c>
      <c r="AI705" s="16">
        <f t="shared" si="178"/>
        <v>4.6939000000000002</v>
      </c>
      <c r="AJ705" s="16">
        <f t="shared" si="179"/>
        <v>4.6871999999999998</v>
      </c>
      <c r="AK705" s="16">
        <f t="shared" si="180"/>
        <v>4.6487999999999996</v>
      </c>
      <c r="AL705" s="16" t="str">
        <f t="shared" si="181"/>
        <v>2B</v>
      </c>
      <c r="AM705" s="16">
        <f t="shared" si="182"/>
        <v>4.66</v>
      </c>
      <c r="AN705" s="16">
        <f t="shared" si="183"/>
        <v>4.6779999999999999</v>
      </c>
      <c r="AO705" s="16">
        <f t="shared" si="184"/>
        <v>4.6959</v>
      </c>
      <c r="AP705" s="16">
        <f t="shared" si="185"/>
        <v>4.7046000000000001</v>
      </c>
      <c r="AQ705" s="16">
        <f t="shared" si="186"/>
        <v>4.75</v>
      </c>
      <c r="AV705" s="17"/>
      <c r="AW705" s="77"/>
    </row>
    <row r="706" spans="3:49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187"/>
        <v>0</v>
      </c>
      <c r="U706" s="16">
        <f t="shared" si="187"/>
        <v>0</v>
      </c>
      <c r="W706" s="16" t="str">
        <f t="shared" si="171"/>
        <v>43⁄4–12</v>
      </c>
      <c r="X706" s="16" t="str">
        <f>VLOOKUP(LEFT(Table6914[[#This Row],[Column1]],FIND("–",Table6914[[#This Row],[Column1]])-1),Lookups[],2,0)</f>
        <v>4 3/4</v>
      </c>
      <c r="Y706" s="16" t="str">
        <f>RIGHT(Table6914[[#This Row],[Column1]],LEN(Table6914[[#This Row],[Column1]])-FIND("–",Table6914[[#This Row],[Column1]]))</f>
        <v>12</v>
      </c>
      <c r="Z706" s="78">
        <f>VLOOKUP(LEFT(Table6914[[#This Row],[Column1]],FIND("–",Table6914[[#This Row],[Column1]])-1),Lookups[],4,0)</f>
        <v>4.75</v>
      </c>
      <c r="AA706" s="16" t="str">
        <f t="shared" si="172"/>
        <v>UN</v>
      </c>
      <c r="AB706" s="16" t="str">
        <f t="shared" si="173"/>
        <v>3A</v>
      </c>
      <c r="AC706" s="16" t="str">
        <f>CONCATENATE(Table6914[[#This Row],[Fraction]],"-",Table6914[[#This Row],[Pitch]]," ",Table6914[[#This Row],[Series]]," ",Table6914[[#This Row],[ClassA]])</f>
        <v>4 3/4-12 UN 3A</v>
      </c>
      <c r="AD706" s="16" t="str">
        <f>CONCATENATE(TEXT(Table6914[[#This Row],[Decimal]],".000"),"-",Table6914[[#This Row],[Pitch]]," ",Table6914[[#This Row],[Series]]," ",Table6914[[#This Row],[ClassA]])</f>
        <v>4.750-12 UN 3A</v>
      </c>
      <c r="AE706" s="16">
        <f t="shared" si="174"/>
        <v>0</v>
      </c>
      <c r="AF706" s="16">
        <f t="shared" si="175"/>
        <v>4.75</v>
      </c>
      <c r="AG706" s="16">
        <f t="shared" si="176"/>
        <v>4.7385999999999999</v>
      </c>
      <c r="AH706" s="16" t="str">
        <f t="shared" si="177"/>
        <v>—</v>
      </c>
      <c r="AI706" s="16">
        <f t="shared" si="178"/>
        <v>4.6959</v>
      </c>
      <c r="AJ706" s="16">
        <f t="shared" si="179"/>
        <v>4.6909000000000001</v>
      </c>
      <c r="AK706" s="16">
        <f t="shared" si="180"/>
        <v>4.6508000000000003</v>
      </c>
      <c r="AL706" s="16" t="str">
        <f t="shared" si="181"/>
        <v>3B</v>
      </c>
      <c r="AM706" s="16">
        <f t="shared" si="182"/>
        <v>4.66</v>
      </c>
      <c r="AN706" s="16">
        <f t="shared" si="183"/>
        <v>4.6698000000000004</v>
      </c>
      <c r="AO706" s="16">
        <f t="shared" si="184"/>
        <v>4.6959</v>
      </c>
      <c r="AP706" s="16">
        <f t="shared" si="185"/>
        <v>4.7024999999999997</v>
      </c>
      <c r="AQ706" s="16">
        <f t="shared" si="186"/>
        <v>4.75</v>
      </c>
      <c r="AV706" s="17"/>
      <c r="AW706" s="77"/>
    </row>
    <row r="707" spans="3:49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187"/>
        <v>43⁄4–16</v>
      </c>
      <c r="U707" s="16" t="str">
        <f t="shared" si="187"/>
        <v>UN</v>
      </c>
      <c r="W707" s="16" t="str">
        <f t="shared" si="171"/>
        <v>43⁄4–16</v>
      </c>
      <c r="X707" s="16" t="str">
        <f>VLOOKUP(LEFT(Table6914[[#This Row],[Column1]],FIND("–",Table6914[[#This Row],[Column1]])-1),Lookups[],2,0)</f>
        <v>4 3/4</v>
      </c>
      <c r="Y707" s="16" t="str">
        <f>RIGHT(Table6914[[#This Row],[Column1]],LEN(Table6914[[#This Row],[Column1]])-FIND("–",Table6914[[#This Row],[Column1]]))</f>
        <v>16</v>
      </c>
      <c r="Z707" s="78">
        <f>VLOOKUP(LEFT(Table6914[[#This Row],[Column1]],FIND("–",Table6914[[#This Row],[Column1]])-1),Lookups[],4,0)</f>
        <v>4.75</v>
      </c>
      <c r="AA707" s="16" t="str">
        <f t="shared" si="172"/>
        <v>UN</v>
      </c>
      <c r="AB707" s="16" t="str">
        <f t="shared" si="173"/>
        <v>2A</v>
      </c>
      <c r="AC707" s="16" t="str">
        <f>CONCATENATE(Table6914[[#This Row],[Fraction]],"-",Table6914[[#This Row],[Pitch]]," ",Table6914[[#This Row],[Series]]," ",Table6914[[#This Row],[ClassA]])</f>
        <v>4 3/4-16 UN 2A</v>
      </c>
      <c r="AD707" s="16" t="str">
        <f>CONCATENATE(TEXT(Table6914[[#This Row],[Decimal]],".000"),"-",Table6914[[#This Row],[Pitch]]," ",Table6914[[#This Row],[Series]]," ",Table6914[[#This Row],[ClassA]])</f>
        <v>4.750-16 UN 2A</v>
      </c>
      <c r="AE707" s="16">
        <f t="shared" si="174"/>
        <v>1.8E-3</v>
      </c>
      <c r="AF707" s="16">
        <f t="shared" si="175"/>
        <v>4.7481999999999998</v>
      </c>
      <c r="AG707" s="16">
        <f t="shared" si="176"/>
        <v>4.7388000000000003</v>
      </c>
      <c r="AH707" s="16" t="str">
        <f t="shared" si="177"/>
        <v>—</v>
      </c>
      <c r="AI707" s="16">
        <f t="shared" si="178"/>
        <v>4.7076000000000002</v>
      </c>
      <c r="AJ707" s="16">
        <f t="shared" si="179"/>
        <v>4.7015000000000002</v>
      </c>
      <c r="AK707" s="16">
        <f t="shared" si="180"/>
        <v>4.6737000000000002</v>
      </c>
      <c r="AL707" s="16" t="str">
        <f t="shared" si="181"/>
        <v>2B</v>
      </c>
      <c r="AM707" s="16">
        <f t="shared" si="182"/>
        <v>4.6820000000000004</v>
      </c>
      <c r="AN707" s="16">
        <f t="shared" si="183"/>
        <v>4.6959999999999997</v>
      </c>
      <c r="AO707" s="16">
        <f t="shared" si="184"/>
        <v>4.7093999999999996</v>
      </c>
      <c r="AP707" s="16">
        <f t="shared" si="185"/>
        <v>4.7172999999999998</v>
      </c>
      <c r="AQ707" s="16">
        <f t="shared" si="186"/>
        <v>4.75</v>
      </c>
      <c r="AV707" s="17"/>
      <c r="AW707" s="77"/>
    </row>
    <row r="708" spans="3:49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187"/>
        <v>0</v>
      </c>
      <c r="U708" s="16">
        <f t="shared" si="187"/>
        <v>0</v>
      </c>
      <c r="W708" s="16" t="str">
        <f t="shared" ref="W708:W738" si="188">IF(T708=0,IF(T707=0,T706,T707),T708)</f>
        <v>43⁄4–16</v>
      </c>
      <c r="X708" s="16" t="str">
        <f>VLOOKUP(LEFT(Table6914[[#This Row],[Column1]],FIND("–",Table6914[[#This Row],[Column1]])-1),Lookups[],2,0)</f>
        <v>4 3/4</v>
      </c>
      <c r="Y708" s="16" t="str">
        <f>RIGHT(Table6914[[#This Row],[Column1]],LEN(Table6914[[#This Row],[Column1]])-FIND("–",Table6914[[#This Row],[Column1]]))</f>
        <v>16</v>
      </c>
      <c r="Z708" s="78">
        <f>VLOOKUP(LEFT(Table6914[[#This Row],[Column1]],FIND("–",Table6914[[#This Row],[Column1]])-1),Lookups[],4,0)</f>
        <v>4.75</v>
      </c>
      <c r="AA708" s="16" t="str">
        <f t="shared" ref="AA708:AA738" si="189">IF(U708=0,IF(U707=0,U706,U707),U708)</f>
        <v>UN</v>
      </c>
      <c r="AB708" s="16" t="str">
        <f t="shared" ref="AB708:AB738" si="190">IF(OR($C708="1A",$C708="2A",$C708="3A"),C708,E708)</f>
        <v>3A</v>
      </c>
      <c r="AC708" s="16" t="str">
        <f>CONCATENATE(Table6914[[#This Row],[Fraction]],"-",Table6914[[#This Row],[Pitch]]," ",Table6914[[#This Row],[Series]]," ",Table6914[[#This Row],[ClassA]])</f>
        <v>4 3/4-16 UN 3A</v>
      </c>
      <c r="AD708" s="16" t="str">
        <f>CONCATENATE(TEXT(Table6914[[#This Row],[Decimal]],".000"),"-",Table6914[[#This Row],[Pitch]]," ",Table6914[[#This Row],[Series]]," ",Table6914[[#This Row],[ClassA]])</f>
        <v>4.750-16 UN 3A</v>
      </c>
      <c r="AE708" s="16">
        <f t="shared" ref="AE708:AE738" si="191">IF(OR($C708="1A",$C708="2A",$C708="3A"),D708,F708)</f>
        <v>0</v>
      </c>
      <c r="AF708" s="16">
        <f t="shared" ref="AF708:AF738" si="192">IF(OR($C708="1A",$C708="2A",$C708="3A"),E708,G708)</f>
        <v>4.75</v>
      </c>
      <c r="AG708" s="16">
        <f t="shared" ref="AG708:AG738" si="193">IF(OR($C708="1A",$C708="2A",$C708="3A"),F708,H708)</f>
        <v>4.7405999999999997</v>
      </c>
      <c r="AH708" s="16" t="str">
        <f t="shared" ref="AH708:AH738" si="194">IF(OR($C708="1A",$C708="2A",$C708="3A"),G708,I708)</f>
        <v>—</v>
      </c>
      <c r="AI708" s="16">
        <f t="shared" ref="AI708:AI738" si="195">IF(OR($C708="1A",$C708="2A",$C708="3A"),H708,J708)</f>
        <v>4.7093999999999996</v>
      </c>
      <c r="AJ708" s="16">
        <f t="shared" ref="AJ708:AJ738" si="196">IF(OR($C708="1A",$C708="2A",$C708="3A"),I708,K708)</f>
        <v>4.7049000000000003</v>
      </c>
      <c r="AK708" s="16">
        <f t="shared" ref="AK708:AK738" si="197">IF(OR($C708="1A",$C708="2A",$C708="3A"),J708,L708)</f>
        <v>4.6755000000000004</v>
      </c>
      <c r="AL708" s="16" t="str">
        <f t="shared" ref="AL708:AL738" si="198">IF(OR($C708="1A",$C708="2A",$C708="3A"),K708,M708)</f>
        <v>3B</v>
      </c>
      <c r="AM708" s="16">
        <f t="shared" ref="AM708:AM738" si="199">IF(OR($C708="1A",$C708="2A",$C708="3A"),L708,N708)</f>
        <v>4.6820000000000004</v>
      </c>
      <c r="AN708" s="16">
        <f t="shared" ref="AN708:AN738" si="200">IF(OR($C708="1A",$C708="2A",$C708="3A"),M708,O708)</f>
        <v>4.6908000000000003</v>
      </c>
      <c r="AO708" s="16">
        <f t="shared" ref="AO708:AO738" si="201">IF(OR($C708="1A",$C708="2A",$C708="3A"),N708,P708)</f>
        <v>4.7093999999999996</v>
      </c>
      <c r="AP708" s="16">
        <f t="shared" ref="AP708:AP738" si="202">IF(OR($C708="1A",$C708="2A",$C708="3A"),O708,Q708)</f>
        <v>4.7153</v>
      </c>
      <c r="AQ708" s="16">
        <f t="shared" ref="AQ708:AQ738" si="203">IF(OR($C708="1A",$C708="2A",$C708="3A"),P708,R708)</f>
        <v>4.75</v>
      </c>
      <c r="AV708" s="17"/>
      <c r="AW708" s="77"/>
    </row>
    <row r="709" spans="3:49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ref="T709:U738" si="204">IF(OR($C709="1A",$C709="2A",$C709="3A"),A709,C709)</f>
        <v>5.00–10</v>
      </c>
      <c r="U709" s="16" t="str">
        <f t="shared" si="204"/>
        <v>UNS</v>
      </c>
      <c r="W709" s="16" t="str">
        <f t="shared" si="188"/>
        <v>5.00–10</v>
      </c>
      <c r="X709" s="16" t="str">
        <f>VLOOKUP(LEFT(Table6914[[#This Row],[Column1]],FIND("–",Table6914[[#This Row],[Column1]])-1),Lookups[],2,0)</f>
        <v>5</v>
      </c>
      <c r="Y709" s="16" t="str">
        <f>RIGHT(Table6914[[#This Row],[Column1]],LEN(Table6914[[#This Row],[Column1]])-FIND("–",Table6914[[#This Row],[Column1]]))</f>
        <v>10</v>
      </c>
      <c r="Z709" s="78">
        <f>VLOOKUP(LEFT(Table6914[[#This Row],[Column1]],FIND("–",Table6914[[#This Row],[Column1]])-1),Lookups[],4,0)</f>
        <v>5</v>
      </c>
      <c r="AA709" s="16" t="str">
        <f t="shared" si="189"/>
        <v>UNS</v>
      </c>
      <c r="AB709" s="16" t="str">
        <f t="shared" si="190"/>
        <v>2A</v>
      </c>
      <c r="AC709" s="16" t="str">
        <f>CONCATENATE(Table6914[[#This Row],[Fraction]],"-",Table6914[[#This Row],[Pitch]]," ",Table6914[[#This Row],[Series]]," ",Table6914[[#This Row],[ClassA]])</f>
        <v>5-10 UNS 2A</v>
      </c>
      <c r="AD709" s="16" t="str">
        <f>CONCATENATE(TEXT(Table6914[[#This Row],[Decimal]],".000"),"-",Table6914[[#This Row],[Pitch]]," ",Table6914[[#This Row],[Series]]," ",Table6914[[#This Row],[ClassA]])</f>
        <v>5.000-10 UNS 2A</v>
      </c>
      <c r="AE709" s="16">
        <f t="shared" si="191"/>
        <v>2.2000000000000001E-3</v>
      </c>
      <c r="AF709" s="16">
        <f t="shared" si="192"/>
        <v>4.9977999999999998</v>
      </c>
      <c r="AG709" s="16">
        <f t="shared" si="193"/>
        <v>4.9848999999999997</v>
      </c>
      <c r="AH709" s="16" t="str">
        <f t="shared" si="194"/>
        <v>—</v>
      </c>
      <c r="AI709" s="16">
        <f t="shared" si="195"/>
        <v>4.9328000000000003</v>
      </c>
      <c r="AJ709" s="16">
        <f t="shared" si="196"/>
        <v>4.9256000000000002</v>
      </c>
      <c r="AK709" s="16">
        <f t="shared" si="197"/>
        <v>4.8788</v>
      </c>
      <c r="AL709" s="16" t="str">
        <f t="shared" si="198"/>
        <v>2B</v>
      </c>
      <c r="AM709" s="16">
        <f t="shared" si="199"/>
        <v>4.8920000000000003</v>
      </c>
      <c r="AN709" s="16">
        <f t="shared" si="200"/>
        <v>4.9130000000000003</v>
      </c>
      <c r="AO709" s="16">
        <f t="shared" si="201"/>
        <v>4.9349999999999996</v>
      </c>
      <c r="AP709" s="16">
        <f t="shared" si="202"/>
        <v>4.9443999999999999</v>
      </c>
      <c r="AQ709" s="16">
        <f t="shared" si="203"/>
        <v>5</v>
      </c>
      <c r="AV709" s="17"/>
      <c r="AW709" s="77"/>
    </row>
    <row r="710" spans="3:49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04"/>
        <v>5.00–14</v>
      </c>
      <c r="U710" s="16" t="str">
        <f t="shared" si="204"/>
        <v>UNS</v>
      </c>
      <c r="W710" s="16" t="str">
        <f t="shared" si="188"/>
        <v>5.00–14</v>
      </c>
      <c r="X710" s="16" t="str">
        <f>VLOOKUP(LEFT(Table6914[[#This Row],[Column1]],FIND("–",Table6914[[#This Row],[Column1]])-1),Lookups[],2,0)</f>
        <v>5</v>
      </c>
      <c r="Y710" s="16" t="str">
        <f>RIGHT(Table6914[[#This Row],[Column1]],LEN(Table6914[[#This Row],[Column1]])-FIND("–",Table6914[[#This Row],[Column1]]))</f>
        <v>14</v>
      </c>
      <c r="Z710" s="78">
        <f>VLOOKUP(LEFT(Table6914[[#This Row],[Column1]],FIND("–",Table6914[[#This Row],[Column1]])-1),Lookups[],4,0)</f>
        <v>5</v>
      </c>
      <c r="AA710" s="16" t="str">
        <f t="shared" si="189"/>
        <v>UNS</v>
      </c>
      <c r="AB710" s="16" t="str">
        <f t="shared" si="190"/>
        <v>2A</v>
      </c>
      <c r="AC710" s="16" t="str">
        <f>CONCATENATE(Table6914[[#This Row],[Fraction]],"-",Table6914[[#This Row],[Pitch]]," ",Table6914[[#This Row],[Series]]," ",Table6914[[#This Row],[ClassA]])</f>
        <v>5-14 UNS 2A</v>
      </c>
      <c r="AD710" s="16" t="str">
        <f>CONCATENATE(TEXT(Table6914[[#This Row],[Decimal]],".000"),"-",Table6914[[#This Row],[Pitch]]," ",Table6914[[#This Row],[Series]]," ",Table6914[[#This Row],[ClassA]])</f>
        <v>5.000-14 UNS 2A</v>
      </c>
      <c r="AE710" s="16">
        <f t="shared" si="191"/>
        <v>1.9E-3</v>
      </c>
      <c r="AF710" s="16">
        <f t="shared" si="192"/>
        <v>4.9981</v>
      </c>
      <c r="AG710" s="16">
        <f t="shared" si="193"/>
        <v>4.9878</v>
      </c>
      <c r="AH710" s="16" t="str">
        <f t="shared" si="194"/>
        <v>—</v>
      </c>
      <c r="AI710" s="16">
        <f t="shared" si="195"/>
        <v>4.9516999999999998</v>
      </c>
      <c r="AJ710" s="16">
        <f t="shared" si="196"/>
        <v>4.9452999999999996</v>
      </c>
      <c r="AK710" s="16">
        <f t="shared" si="197"/>
        <v>4.9131</v>
      </c>
      <c r="AL710" s="16" t="str">
        <f t="shared" si="198"/>
        <v>2B</v>
      </c>
      <c r="AM710" s="16">
        <f t="shared" si="199"/>
        <v>4.923</v>
      </c>
      <c r="AN710" s="16">
        <f t="shared" si="200"/>
        <v>4.9379999999999997</v>
      </c>
      <c r="AO710" s="16">
        <f t="shared" si="201"/>
        <v>4.9535999999999998</v>
      </c>
      <c r="AP710" s="16">
        <f t="shared" si="202"/>
        <v>4.9619</v>
      </c>
      <c r="AQ710" s="16">
        <f t="shared" si="203"/>
        <v>5</v>
      </c>
      <c r="AV710" s="17"/>
      <c r="AW710" s="77"/>
    </row>
    <row r="711" spans="3:49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04"/>
        <v>5.00–12</v>
      </c>
      <c r="U711" s="16" t="str">
        <f t="shared" si="204"/>
        <v>UN</v>
      </c>
      <c r="W711" s="16" t="str">
        <f t="shared" si="188"/>
        <v>5.00–12</v>
      </c>
      <c r="X711" s="16" t="str">
        <f>VLOOKUP(LEFT(Table6914[[#This Row],[Column1]],FIND("–",Table6914[[#This Row],[Column1]])-1),Lookups[],2,0)</f>
        <v>5</v>
      </c>
      <c r="Y711" s="16" t="str">
        <f>RIGHT(Table6914[[#This Row],[Column1]],LEN(Table6914[[#This Row],[Column1]])-FIND("–",Table6914[[#This Row],[Column1]]))</f>
        <v>12</v>
      </c>
      <c r="Z711" s="78">
        <f>VLOOKUP(LEFT(Table6914[[#This Row],[Column1]],FIND("–",Table6914[[#This Row],[Column1]])-1),Lookups[],4,0)</f>
        <v>5</v>
      </c>
      <c r="AA711" s="16" t="str">
        <f t="shared" si="189"/>
        <v>UN</v>
      </c>
      <c r="AB711" s="16" t="str">
        <f t="shared" si="190"/>
        <v>2A</v>
      </c>
      <c r="AC711" s="16" t="str">
        <f>CONCATENATE(Table6914[[#This Row],[Fraction]],"-",Table6914[[#This Row],[Pitch]]," ",Table6914[[#This Row],[Series]]," ",Table6914[[#This Row],[ClassA]])</f>
        <v>5-12 UN 2A</v>
      </c>
      <c r="AD711" s="16" t="str">
        <f>CONCATENATE(TEXT(Table6914[[#This Row],[Decimal]],".000"),"-",Table6914[[#This Row],[Pitch]]," ",Table6914[[#This Row],[Series]]," ",Table6914[[#This Row],[ClassA]])</f>
        <v>5.000-12 UN 2A</v>
      </c>
      <c r="AE711" s="16">
        <f t="shared" si="191"/>
        <v>2E-3</v>
      </c>
      <c r="AF711" s="16">
        <f t="shared" si="192"/>
        <v>4.9980000000000002</v>
      </c>
      <c r="AG711" s="16">
        <f t="shared" si="193"/>
        <v>4.9866000000000001</v>
      </c>
      <c r="AH711" s="16" t="str">
        <f t="shared" si="194"/>
        <v>—</v>
      </c>
      <c r="AI711" s="16">
        <f t="shared" si="195"/>
        <v>4.9439000000000002</v>
      </c>
      <c r="AJ711" s="16">
        <f t="shared" si="196"/>
        <v>4.9371999999999998</v>
      </c>
      <c r="AK711" s="16">
        <f t="shared" si="197"/>
        <v>4.8987999999999996</v>
      </c>
      <c r="AL711" s="16" t="str">
        <f t="shared" si="198"/>
        <v>2B</v>
      </c>
      <c r="AM711" s="16">
        <f t="shared" si="199"/>
        <v>4.91</v>
      </c>
      <c r="AN711" s="16">
        <f t="shared" si="200"/>
        <v>4.9279999999999999</v>
      </c>
      <c r="AO711" s="16">
        <f t="shared" si="201"/>
        <v>4.9459</v>
      </c>
      <c r="AP711" s="16">
        <f t="shared" si="202"/>
        <v>4.9546000000000001</v>
      </c>
      <c r="AQ711" s="16">
        <f t="shared" si="203"/>
        <v>5</v>
      </c>
      <c r="AV711" s="17"/>
      <c r="AW711" s="77"/>
    </row>
    <row r="712" spans="3:49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04"/>
        <v>0</v>
      </c>
      <c r="U712" s="16">
        <f t="shared" si="204"/>
        <v>0</v>
      </c>
      <c r="W712" s="16" t="str">
        <f t="shared" si="188"/>
        <v>5.00–12</v>
      </c>
      <c r="X712" s="16" t="str">
        <f>VLOOKUP(LEFT(Table6914[[#This Row],[Column1]],FIND("–",Table6914[[#This Row],[Column1]])-1),Lookups[],2,0)</f>
        <v>5</v>
      </c>
      <c r="Y712" s="16" t="str">
        <f>RIGHT(Table6914[[#This Row],[Column1]],LEN(Table6914[[#This Row],[Column1]])-FIND("–",Table6914[[#This Row],[Column1]]))</f>
        <v>12</v>
      </c>
      <c r="Z712" s="78">
        <f>VLOOKUP(LEFT(Table6914[[#This Row],[Column1]],FIND("–",Table6914[[#This Row],[Column1]])-1),Lookups[],4,0)</f>
        <v>5</v>
      </c>
      <c r="AA712" s="16" t="str">
        <f t="shared" si="189"/>
        <v>UN</v>
      </c>
      <c r="AB712" s="16" t="str">
        <f t="shared" si="190"/>
        <v>3A</v>
      </c>
      <c r="AC712" s="16" t="str">
        <f>CONCATENATE(Table6914[[#This Row],[Fraction]],"-",Table6914[[#This Row],[Pitch]]," ",Table6914[[#This Row],[Series]]," ",Table6914[[#This Row],[ClassA]])</f>
        <v>5-12 UN 3A</v>
      </c>
      <c r="AD712" s="16" t="str">
        <f>CONCATENATE(TEXT(Table6914[[#This Row],[Decimal]],".000"),"-",Table6914[[#This Row],[Pitch]]," ",Table6914[[#This Row],[Series]]," ",Table6914[[#This Row],[ClassA]])</f>
        <v>5.000-12 UN 3A</v>
      </c>
      <c r="AE712" s="16">
        <f t="shared" si="191"/>
        <v>0</v>
      </c>
      <c r="AF712" s="16">
        <f t="shared" si="192"/>
        <v>5</v>
      </c>
      <c r="AG712" s="16">
        <f t="shared" si="193"/>
        <v>4.9885999999999999</v>
      </c>
      <c r="AH712" s="16" t="str">
        <f t="shared" si="194"/>
        <v>—</v>
      </c>
      <c r="AI712" s="16">
        <f t="shared" si="195"/>
        <v>4.9459</v>
      </c>
      <c r="AJ712" s="16">
        <f t="shared" si="196"/>
        <v>4.9409000000000001</v>
      </c>
      <c r="AK712" s="16">
        <f t="shared" si="197"/>
        <v>4.9008000000000003</v>
      </c>
      <c r="AL712" s="16" t="str">
        <f t="shared" si="198"/>
        <v>3B</v>
      </c>
      <c r="AM712" s="16">
        <f t="shared" si="199"/>
        <v>4.91</v>
      </c>
      <c r="AN712" s="16">
        <f t="shared" si="200"/>
        <v>4.9198000000000004</v>
      </c>
      <c r="AO712" s="16">
        <f t="shared" si="201"/>
        <v>4.9459</v>
      </c>
      <c r="AP712" s="16">
        <f t="shared" si="202"/>
        <v>4.9524999999999997</v>
      </c>
      <c r="AQ712" s="16">
        <f t="shared" si="203"/>
        <v>5</v>
      </c>
      <c r="AV712" s="17"/>
      <c r="AW712" s="77"/>
    </row>
    <row r="713" spans="3:49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04"/>
        <v>5.00–16</v>
      </c>
      <c r="U713" s="16" t="str">
        <f t="shared" si="204"/>
        <v>UN</v>
      </c>
      <c r="W713" s="16" t="str">
        <f t="shared" si="188"/>
        <v>5.00–16</v>
      </c>
      <c r="X713" s="16" t="str">
        <f>VLOOKUP(LEFT(Table6914[[#This Row],[Column1]],FIND("–",Table6914[[#This Row],[Column1]])-1),Lookups[],2,0)</f>
        <v>5</v>
      </c>
      <c r="Y713" s="16" t="str">
        <f>RIGHT(Table6914[[#This Row],[Column1]],LEN(Table6914[[#This Row],[Column1]])-FIND("–",Table6914[[#This Row],[Column1]]))</f>
        <v>16</v>
      </c>
      <c r="Z713" s="78">
        <f>VLOOKUP(LEFT(Table6914[[#This Row],[Column1]],FIND("–",Table6914[[#This Row],[Column1]])-1),Lookups[],4,0)</f>
        <v>5</v>
      </c>
      <c r="AA713" s="16" t="str">
        <f t="shared" si="189"/>
        <v>UN</v>
      </c>
      <c r="AB713" s="16" t="str">
        <f t="shared" si="190"/>
        <v>2A</v>
      </c>
      <c r="AC713" s="16" t="str">
        <f>CONCATENATE(Table6914[[#This Row],[Fraction]],"-",Table6914[[#This Row],[Pitch]]," ",Table6914[[#This Row],[Series]]," ",Table6914[[#This Row],[ClassA]])</f>
        <v>5-16 UN 2A</v>
      </c>
      <c r="AD713" s="16" t="str">
        <f>CONCATENATE(TEXT(Table6914[[#This Row],[Decimal]],".000"),"-",Table6914[[#This Row],[Pitch]]," ",Table6914[[#This Row],[Series]]," ",Table6914[[#This Row],[ClassA]])</f>
        <v>5.000-16 UN 2A</v>
      </c>
      <c r="AE713" s="16">
        <f t="shared" si="191"/>
        <v>1.8E-3</v>
      </c>
      <c r="AF713" s="16">
        <f t="shared" si="192"/>
        <v>4.9981999999999998</v>
      </c>
      <c r="AG713" s="16">
        <f t="shared" si="193"/>
        <v>4.9888000000000003</v>
      </c>
      <c r="AH713" s="16" t="str">
        <f t="shared" si="194"/>
        <v>—</v>
      </c>
      <c r="AI713" s="16">
        <f t="shared" si="195"/>
        <v>4.9576000000000002</v>
      </c>
      <c r="AJ713" s="16">
        <f t="shared" si="196"/>
        <v>4.9515000000000002</v>
      </c>
      <c r="AK713" s="16">
        <f t="shared" si="197"/>
        <v>4.9237000000000002</v>
      </c>
      <c r="AL713" s="16" t="str">
        <f t="shared" si="198"/>
        <v>2B</v>
      </c>
      <c r="AM713" s="16">
        <f t="shared" si="199"/>
        <v>4.9320000000000004</v>
      </c>
      <c r="AN713" s="16">
        <f t="shared" si="200"/>
        <v>4.9459999999999997</v>
      </c>
      <c r="AO713" s="16">
        <f t="shared" si="201"/>
        <v>4.9593999999999996</v>
      </c>
      <c r="AP713" s="16">
        <f t="shared" si="202"/>
        <v>4.9672999999999998</v>
      </c>
      <c r="AQ713" s="16">
        <f t="shared" si="203"/>
        <v>5</v>
      </c>
      <c r="AV713" s="17"/>
      <c r="AW713" s="77"/>
    </row>
    <row r="714" spans="3:49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04"/>
        <v>0</v>
      </c>
      <c r="U714" s="16">
        <f t="shared" si="204"/>
        <v>0</v>
      </c>
      <c r="W714" s="16" t="str">
        <f t="shared" si="188"/>
        <v>5.00–16</v>
      </c>
      <c r="X714" s="16" t="str">
        <f>VLOOKUP(LEFT(Table6914[[#This Row],[Column1]],FIND("–",Table6914[[#This Row],[Column1]])-1),Lookups[],2,0)</f>
        <v>5</v>
      </c>
      <c r="Y714" s="16" t="str">
        <f>RIGHT(Table6914[[#This Row],[Column1]],LEN(Table6914[[#This Row],[Column1]])-FIND("–",Table6914[[#This Row],[Column1]]))</f>
        <v>16</v>
      </c>
      <c r="Z714" s="78">
        <f>VLOOKUP(LEFT(Table6914[[#This Row],[Column1]],FIND("–",Table6914[[#This Row],[Column1]])-1),Lookups[],4,0)</f>
        <v>5</v>
      </c>
      <c r="AA714" s="16" t="str">
        <f t="shared" si="189"/>
        <v>UN</v>
      </c>
      <c r="AB714" s="16" t="str">
        <f t="shared" si="190"/>
        <v>3A</v>
      </c>
      <c r="AC714" s="16" t="str">
        <f>CONCATENATE(Table6914[[#This Row],[Fraction]],"-",Table6914[[#This Row],[Pitch]]," ",Table6914[[#This Row],[Series]]," ",Table6914[[#This Row],[ClassA]])</f>
        <v>5-16 UN 3A</v>
      </c>
      <c r="AD714" s="16" t="str">
        <f>CONCATENATE(TEXT(Table6914[[#This Row],[Decimal]],".000"),"-",Table6914[[#This Row],[Pitch]]," ",Table6914[[#This Row],[Series]]," ",Table6914[[#This Row],[ClassA]])</f>
        <v>5.000-16 UN 3A</v>
      </c>
      <c r="AE714" s="16">
        <f t="shared" si="191"/>
        <v>0</v>
      </c>
      <c r="AF714" s="16">
        <f t="shared" si="192"/>
        <v>5</v>
      </c>
      <c r="AG714" s="16">
        <f t="shared" si="193"/>
        <v>4.9905999999999997</v>
      </c>
      <c r="AH714" s="16" t="str">
        <f t="shared" si="194"/>
        <v>—</v>
      </c>
      <c r="AI714" s="16">
        <f t="shared" si="195"/>
        <v>4.9593999999999996</v>
      </c>
      <c r="AJ714" s="16">
        <f t="shared" si="196"/>
        <v>4.9549000000000003</v>
      </c>
      <c r="AK714" s="16">
        <f t="shared" si="197"/>
        <v>4.9255000000000004</v>
      </c>
      <c r="AL714" s="16" t="str">
        <f t="shared" si="198"/>
        <v>3B</v>
      </c>
      <c r="AM714" s="16">
        <f t="shared" si="199"/>
        <v>4.9320000000000004</v>
      </c>
      <c r="AN714" s="16">
        <f t="shared" si="200"/>
        <v>4.9408000000000003</v>
      </c>
      <c r="AO714" s="16">
        <f t="shared" si="201"/>
        <v>4.9593999999999996</v>
      </c>
      <c r="AP714" s="16">
        <f t="shared" si="202"/>
        <v>4.9653</v>
      </c>
      <c r="AQ714" s="16">
        <f t="shared" si="203"/>
        <v>5</v>
      </c>
      <c r="AV714" s="17"/>
      <c r="AW714" s="77"/>
    </row>
    <row r="715" spans="3:49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04"/>
        <v>51⁄4–10</v>
      </c>
      <c r="U715" s="16" t="str">
        <f t="shared" si="204"/>
        <v>UNS</v>
      </c>
      <c r="W715" s="16" t="str">
        <f t="shared" si="188"/>
        <v>51⁄4–10</v>
      </c>
      <c r="X715" s="16" t="str">
        <f>VLOOKUP(LEFT(Table6914[[#This Row],[Column1]],FIND("–",Table6914[[#This Row],[Column1]])-1),Lookups[],2,0)</f>
        <v>5 1/4</v>
      </c>
      <c r="Y715" s="16" t="str">
        <f>RIGHT(Table6914[[#This Row],[Column1]],LEN(Table6914[[#This Row],[Column1]])-FIND("–",Table6914[[#This Row],[Column1]]))</f>
        <v>10</v>
      </c>
      <c r="Z715" s="78">
        <f>VLOOKUP(LEFT(Table6914[[#This Row],[Column1]],FIND("–",Table6914[[#This Row],[Column1]])-1),Lookups[],4,0)</f>
        <v>5.25</v>
      </c>
      <c r="AA715" s="16" t="str">
        <f t="shared" si="189"/>
        <v>UNS</v>
      </c>
      <c r="AB715" s="16" t="str">
        <f t="shared" si="190"/>
        <v>2A</v>
      </c>
      <c r="AC715" s="16" t="str">
        <f>CONCATENATE(Table6914[[#This Row],[Fraction]],"-",Table6914[[#This Row],[Pitch]]," ",Table6914[[#This Row],[Series]]," ",Table6914[[#This Row],[ClassA]])</f>
        <v>5 1/4-10 UNS 2A</v>
      </c>
      <c r="AD715" s="16" t="str">
        <f>CONCATENATE(TEXT(Table6914[[#This Row],[Decimal]],".000"),"-",Table6914[[#This Row],[Pitch]]," ",Table6914[[#This Row],[Series]]," ",Table6914[[#This Row],[ClassA]])</f>
        <v>5.250-10 UNS 2A</v>
      </c>
      <c r="AE715" s="16">
        <f t="shared" si="191"/>
        <v>2.2000000000000001E-3</v>
      </c>
      <c r="AF715" s="16">
        <f t="shared" si="192"/>
        <v>5.2477999999999998</v>
      </c>
      <c r="AG715" s="16">
        <f t="shared" si="193"/>
        <v>5.2348999999999997</v>
      </c>
      <c r="AH715" s="16" t="str">
        <f t="shared" si="194"/>
        <v>—</v>
      </c>
      <c r="AI715" s="16">
        <f t="shared" si="195"/>
        <v>5.1829000000000001</v>
      </c>
      <c r="AJ715" s="16">
        <f t="shared" si="196"/>
        <v>5.1756000000000002</v>
      </c>
      <c r="AK715" s="16">
        <f t="shared" si="197"/>
        <v>5.1288</v>
      </c>
      <c r="AL715" s="16" t="str">
        <f t="shared" si="198"/>
        <v>2B</v>
      </c>
      <c r="AM715" s="16">
        <f t="shared" si="199"/>
        <v>5.1420000000000003</v>
      </c>
      <c r="AN715" s="16">
        <f t="shared" si="200"/>
        <v>5.1630000000000003</v>
      </c>
      <c r="AO715" s="16">
        <f t="shared" si="201"/>
        <v>5.1849999999999996</v>
      </c>
      <c r="AP715" s="16">
        <f t="shared" si="202"/>
        <v>5.1943999999999999</v>
      </c>
      <c r="AQ715" s="16">
        <f t="shared" si="203"/>
        <v>5.25</v>
      </c>
      <c r="AV715" s="17"/>
      <c r="AW715" s="77"/>
    </row>
    <row r="716" spans="3:49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04"/>
        <v>51⁄4–14</v>
      </c>
      <c r="U716" s="16" t="str">
        <f t="shared" si="204"/>
        <v>UNS</v>
      </c>
      <c r="W716" s="16" t="str">
        <f t="shared" si="188"/>
        <v>51⁄4–14</v>
      </c>
      <c r="X716" s="16" t="str">
        <f>VLOOKUP(LEFT(Table6914[[#This Row],[Column1]],FIND("–",Table6914[[#This Row],[Column1]])-1),Lookups[],2,0)</f>
        <v>5 1/4</v>
      </c>
      <c r="Y716" s="16" t="str">
        <f>RIGHT(Table6914[[#This Row],[Column1]],LEN(Table6914[[#This Row],[Column1]])-FIND("–",Table6914[[#This Row],[Column1]]))</f>
        <v>14</v>
      </c>
      <c r="Z716" s="78">
        <f>VLOOKUP(LEFT(Table6914[[#This Row],[Column1]],FIND("–",Table6914[[#This Row],[Column1]])-1),Lookups[],4,0)</f>
        <v>5.25</v>
      </c>
      <c r="AA716" s="16" t="str">
        <f t="shared" si="189"/>
        <v>UNS</v>
      </c>
      <c r="AB716" s="16" t="str">
        <f t="shared" si="190"/>
        <v>2A</v>
      </c>
      <c r="AC716" s="16" t="str">
        <f>CONCATENATE(Table6914[[#This Row],[Fraction]],"-",Table6914[[#This Row],[Pitch]]," ",Table6914[[#This Row],[Series]]," ",Table6914[[#This Row],[ClassA]])</f>
        <v>5 1/4-14 UNS 2A</v>
      </c>
      <c r="AD716" s="16" t="str">
        <f>CONCATENATE(TEXT(Table6914[[#This Row],[Decimal]],".000"),"-",Table6914[[#This Row],[Pitch]]," ",Table6914[[#This Row],[Series]]," ",Table6914[[#This Row],[ClassA]])</f>
        <v>5.250-14 UNS 2A</v>
      </c>
      <c r="AE716" s="16">
        <f t="shared" si="191"/>
        <v>1.9E-3</v>
      </c>
      <c r="AF716" s="16">
        <f t="shared" si="192"/>
        <v>5.2481</v>
      </c>
      <c r="AG716" s="16">
        <f t="shared" si="193"/>
        <v>5.2378</v>
      </c>
      <c r="AH716" s="16" t="str">
        <f t="shared" si="194"/>
        <v>—</v>
      </c>
      <c r="AI716" s="16">
        <f t="shared" si="195"/>
        <v>5.2016999999999998</v>
      </c>
      <c r="AJ716" s="16">
        <f t="shared" si="196"/>
        <v>5.1952999999999996</v>
      </c>
      <c r="AK716" s="16">
        <f t="shared" si="197"/>
        <v>5.1631</v>
      </c>
      <c r="AL716" s="16" t="str">
        <f t="shared" si="198"/>
        <v>2B</v>
      </c>
      <c r="AM716" s="16">
        <f t="shared" si="199"/>
        <v>5.173</v>
      </c>
      <c r="AN716" s="16">
        <f t="shared" si="200"/>
        <v>5.1879999999999997</v>
      </c>
      <c r="AO716" s="16">
        <f t="shared" si="201"/>
        <v>5.2035999999999998</v>
      </c>
      <c r="AP716" s="16">
        <f t="shared" si="202"/>
        <v>5.2119</v>
      </c>
      <c r="AQ716" s="16">
        <f t="shared" si="203"/>
        <v>5.25</v>
      </c>
      <c r="AV716" s="17"/>
      <c r="AW716" s="77"/>
    </row>
    <row r="717" spans="3:49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04"/>
        <v>51⁄4–12</v>
      </c>
      <c r="U717" s="16" t="str">
        <f t="shared" si="204"/>
        <v>UN</v>
      </c>
      <c r="W717" s="16" t="str">
        <f t="shared" si="188"/>
        <v>51⁄4–12</v>
      </c>
      <c r="X717" s="16" t="str">
        <f>VLOOKUP(LEFT(Table6914[[#This Row],[Column1]],FIND("–",Table6914[[#This Row],[Column1]])-1),Lookups[],2,0)</f>
        <v>5 1/4</v>
      </c>
      <c r="Y717" s="16" t="str">
        <f>RIGHT(Table6914[[#This Row],[Column1]],LEN(Table6914[[#This Row],[Column1]])-FIND("–",Table6914[[#This Row],[Column1]]))</f>
        <v>12</v>
      </c>
      <c r="Z717" s="78">
        <f>VLOOKUP(LEFT(Table6914[[#This Row],[Column1]],FIND("–",Table6914[[#This Row],[Column1]])-1),Lookups[],4,0)</f>
        <v>5.25</v>
      </c>
      <c r="AA717" s="16" t="str">
        <f t="shared" si="189"/>
        <v>UN</v>
      </c>
      <c r="AB717" s="16" t="str">
        <f t="shared" si="190"/>
        <v>2A</v>
      </c>
      <c r="AC717" s="16" t="str">
        <f>CONCATENATE(Table6914[[#This Row],[Fraction]],"-",Table6914[[#This Row],[Pitch]]," ",Table6914[[#This Row],[Series]]," ",Table6914[[#This Row],[ClassA]])</f>
        <v>5 1/4-12 UN 2A</v>
      </c>
      <c r="AD717" s="16" t="str">
        <f>CONCATENATE(TEXT(Table6914[[#This Row],[Decimal]],".000"),"-",Table6914[[#This Row],[Pitch]]," ",Table6914[[#This Row],[Series]]," ",Table6914[[#This Row],[ClassA]])</f>
        <v>5.250-12 UN 2A</v>
      </c>
      <c r="AE717" s="16">
        <f t="shared" si="191"/>
        <v>2E-3</v>
      </c>
      <c r="AF717" s="16">
        <f t="shared" si="192"/>
        <v>5.2480000000000002</v>
      </c>
      <c r="AG717" s="16">
        <f t="shared" si="193"/>
        <v>5.2366000000000001</v>
      </c>
      <c r="AH717" s="16" t="str">
        <f t="shared" si="194"/>
        <v>—</v>
      </c>
      <c r="AI717" s="16">
        <f t="shared" si="195"/>
        <v>5.1939000000000002</v>
      </c>
      <c r="AJ717" s="16">
        <f t="shared" si="196"/>
        <v>5.1871999999999998</v>
      </c>
      <c r="AK717" s="16">
        <f t="shared" si="197"/>
        <v>5.1487999999999996</v>
      </c>
      <c r="AL717" s="16" t="str">
        <f t="shared" si="198"/>
        <v>2B</v>
      </c>
      <c r="AM717" s="16">
        <f t="shared" si="199"/>
        <v>5.16</v>
      </c>
      <c r="AN717" s="16">
        <f t="shared" si="200"/>
        <v>5.1779999999999999</v>
      </c>
      <c r="AO717" s="16">
        <f t="shared" si="201"/>
        <v>5.1959</v>
      </c>
      <c r="AP717" s="16">
        <f t="shared" si="202"/>
        <v>5.2046000000000001</v>
      </c>
      <c r="AQ717" s="16">
        <f t="shared" si="203"/>
        <v>5.25</v>
      </c>
      <c r="AV717" s="17"/>
      <c r="AW717" s="77"/>
    </row>
    <row r="718" spans="3:49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04"/>
        <v>0</v>
      </c>
      <c r="U718" s="16">
        <f t="shared" si="204"/>
        <v>0</v>
      </c>
      <c r="W718" s="16" t="str">
        <f t="shared" si="188"/>
        <v>51⁄4–12</v>
      </c>
      <c r="X718" s="16" t="str">
        <f>VLOOKUP(LEFT(Table6914[[#This Row],[Column1]],FIND("–",Table6914[[#This Row],[Column1]])-1),Lookups[],2,0)</f>
        <v>5 1/4</v>
      </c>
      <c r="Y718" s="16" t="str">
        <f>RIGHT(Table6914[[#This Row],[Column1]],LEN(Table6914[[#This Row],[Column1]])-FIND("–",Table6914[[#This Row],[Column1]]))</f>
        <v>12</v>
      </c>
      <c r="Z718" s="78">
        <f>VLOOKUP(LEFT(Table6914[[#This Row],[Column1]],FIND("–",Table6914[[#This Row],[Column1]])-1),Lookups[],4,0)</f>
        <v>5.25</v>
      </c>
      <c r="AA718" s="16" t="str">
        <f t="shared" si="189"/>
        <v>UN</v>
      </c>
      <c r="AB718" s="16" t="str">
        <f t="shared" si="190"/>
        <v>3A</v>
      </c>
      <c r="AC718" s="16" t="str">
        <f>CONCATENATE(Table6914[[#This Row],[Fraction]],"-",Table6914[[#This Row],[Pitch]]," ",Table6914[[#This Row],[Series]]," ",Table6914[[#This Row],[ClassA]])</f>
        <v>5 1/4-12 UN 3A</v>
      </c>
      <c r="AD718" s="16" t="str">
        <f>CONCATENATE(TEXT(Table6914[[#This Row],[Decimal]],".000"),"-",Table6914[[#This Row],[Pitch]]," ",Table6914[[#This Row],[Series]]," ",Table6914[[#This Row],[ClassA]])</f>
        <v>5.250-12 UN 3A</v>
      </c>
      <c r="AE718" s="16">
        <f t="shared" si="191"/>
        <v>0</v>
      </c>
      <c r="AF718" s="16">
        <f t="shared" si="192"/>
        <v>5.25</v>
      </c>
      <c r="AG718" s="16">
        <f t="shared" si="193"/>
        <v>5.2385999999999999</v>
      </c>
      <c r="AH718" s="16" t="str">
        <f t="shared" si="194"/>
        <v>—</v>
      </c>
      <c r="AI718" s="16">
        <f t="shared" si="195"/>
        <v>5.1959</v>
      </c>
      <c r="AJ718" s="16">
        <f t="shared" si="196"/>
        <v>5.1909000000000001</v>
      </c>
      <c r="AK718" s="16">
        <f t="shared" si="197"/>
        <v>5.1508000000000003</v>
      </c>
      <c r="AL718" s="16" t="str">
        <f t="shared" si="198"/>
        <v>3B</v>
      </c>
      <c r="AM718" s="16">
        <f t="shared" si="199"/>
        <v>5.16</v>
      </c>
      <c r="AN718" s="16">
        <f t="shared" si="200"/>
        <v>5.1698000000000004</v>
      </c>
      <c r="AO718" s="16">
        <f t="shared" si="201"/>
        <v>5.1959</v>
      </c>
      <c r="AP718" s="16">
        <f t="shared" si="202"/>
        <v>5.2024999999999997</v>
      </c>
      <c r="AQ718" s="16">
        <f t="shared" si="203"/>
        <v>5.25</v>
      </c>
      <c r="AV718" s="17"/>
      <c r="AW718" s="77"/>
    </row>
    <row r="719" spans="3:49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04"/>
        <v>51⁄4–16</v>
      </c>
      <c r="U719" s="16" t="str">
        <f t="shared" si="204"/>
        <v>UN</v>
      </c>
      <c r="W719" s="16" t="str">
        <f t="shared" si="188"/>
        <v>51⁄4–16</v>
      </c>
      <c r="X719" s="16" t="str">
        <f>VLOOKUP(LEFT(Table6914[[#This Row],[Column1]],FIND("–",Table6914[[#This Row],[Column1]])-1),Lookups[],2,0)</f>
        <v>5 1/4</v>
      </c>
      <c r="Y719" s="16" t="str">
        <f>RIGHT(Table6914[[#This Row],[Column1]],LEN(Table6914[[#This Row],[Column1]])-FIND("–",Table6914[[#This Row],[Column1]]))</f>
        <v>16</v>
      </c>
      <c r="Z719" s="78">
        <f>VLOOKUP(LEFT(Table6914[[#This Row],[Column1]],FIND("–",Table6914[[#This Row],[Column1]])-1),Lookups[],4,0)</f>
        <v>5.25</v>
      </c>
      <c r="AA719" s="16" t="str">
        <f t="shared" si="189"/>
        <v>UN</v>
      </c>
      <c r="AB719" s="16" t="str">
        <f t="shared" si="190"/>
        <v>2A</v>
      </c>
      <c r="AC719" s="16" t="str">
        <f>CONCATENATE(Table6914[[#This Row],[Fraction]],"-",Table6914[[#This Row],[Pitch]]," ",Table6914[[#This Row],[Series]]," ",Table6914[[#This Row],[ClassA]])</f>
        <v>5 1/4-16 UN 2A</v>
      </c>
      <c r="AD719" s="16" t="str">
        <f>CONCATENATE(TEXT(Table6914[[#This Row],[Decimal]],".000"),"-",Table6914[[#This Row],[Pitch]]," ",Table6914[[#This Row],[Series]]," ",Table6914[[#This Row],[ClassA]])</f>
        <v>5.250-16 UN 2A</v>
      </c>
      <c r="AE719" s="16">
        <f t="shared" si="191"/>
        <v>1.8E-3</v>
      </c>
      <c r="AF719" s="16">
        <f t="shared" si="192"/>
        <v>5.2481999999999998</v>
      </c>
      <c r="AG719" s="16">
        <f t="shared" si="193"/>
        <v>5.2388000000000003</v>
      </c>
      <c r="AH719" s="16" t="str">
        <f t="shared" si="194"/>
        <v>—</v>
      </c>
      <c r="AI719" s="16">
        <f t="shared" si="195"/>
        <v>5.2076000000000002</v>
      </c>
      <c r="AJ719" s="16">
        <f t="shared" si="196"/>
        <v>5.2015000000000002</v>
      </c>
      <c r="AK719" s="16">
        <f t="shared" si="197"/>
        <v>5.1737000000000002</v>
      </c>
      <c r="AL719" s="16" t="str">
        <f t="shared" si="198"/>
        <v>2B</v>
      </c>
      <c r="AM719" s="16">
        <f t="shared" si="199"/>
        <v>5.1820000000000004</v>
      </c>
      <c r="AN719" s="16">
        <f t="shared" si="200"/>
        <v>5.1959999999999997</v>
      </c>
      <c r="AO719" s="16">
        <f t="shared" si="201"/>
        <v>5.2093999999999996</v>
      </c>
      <c r="AP719" s="16">
        <f t="shared" si="202"/>
        <v>5.2172999999999998</v>
      </c>
      <c r="AQ719" s="16">
        <f t="shared" si="203"/>
        <v>5.25</v>
      </c>
      <c r="AV719" s="17"/>
      <c r="AW719" s="77"/>
    </row>
    <row r="720" spans="3:49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04"/>
        <v>0</v>
      </c>
      <c r="U720" s="16">
        <f t="shared" si="204"/>
        <v>0</v>
      </c>
      <c r="W720" s="16" t="str">
        <f t="shared" si="188"/>
        <v>51⁄4–16</v>
      </c>
      <c r="X720" s="16" t="str">
        <f>VLOOKUP(LEFT(Table6914[[#This Row],[Column1]],FIND("–",Table6914[[#This Row],[Column1]])-1),Lookups[],2,0)</f>
        <v>5 1/4</v>
      </c>
      <c r="Y720" s="16" t="str">
        <f>RIGHT(Table6914[[#This Row],[Column1]],LEN(Table6914[[#This Row],[Column1]])-FIND("–",Table6914[[#This Row],[Column1]]))</f>
        <v>16</v>
      </c>
      <c r="Z720" s="78">
        <f>VLOOKUP(LEFT(Table6914[[#This Row],[Column1]],FIND("–",Table6914[[#This Row],[Column1]])-1),Lookups[],4,0)</f>
        <v>5.25</v>
      </c>
      <c r="AA720" s="16" t="str">
        <f t="shared" si="189"/>
        <v>UN</v>
      </c>
      <c r="AB720" s="16" t="str">
        <f t="shared" si="190"/>
        <v>3A</v>
      </c>
      <c r="AC720" s="16" t="str">
        <f>CONCATENATE(Table6914[[#This Row],[Fraction]],"-",Table6914[[#This Row],[Pitch]]," ",Table6914[[#This Row],[Series]]," ",Table6914[[#This Row],[ClassA]])</f>
        <v>5 1/4-16 UN 3A</v>
      </c>
      <c r="AD720" s="16" t="str">
        <f>CONCATENATE(TEXT(Table6914[[#This Row],[Decimal]],".000"),"-",Table6914[[#This Row],[Pitch]]," ",Table6914[[#This Row],[Series]]," ",Table6914[[#This Row],[ClassA]])</f>
        <v>5.250-16 UN 3A</v>
      </c>
      <c r="AE720" s="16">
        <f t="shared" si="191"/>
        <v>0</v>
      </c>
      <c r="AF720" s="16">
        <f t="shared" si="192"/>
        <v>5.25</v>
      </c>
      <c r="AG720" s="16">
        <f t="shared" si="193"/>
        <v>5.2405999999999997</v>
      </c>
      <c r="AH720" s="16" t="str">
        <f t="shared" si="194"/>
        <v>—</v>
      </c>
      <c r="AI720" s="16">
        <f t="shared" si="195"/>
        <v>5.2093999999999996</v>
      </c>
      <c r="AJ720" s="16">
        <f t="shared" si="196"/>
        <v>5.2049000000000003</v>
      </c>
      <c r="AK720" s="16">
        <f t="shared" si="197"/>
        <v>5.1755000000000004</v>
      </c>
      <c r="AL720" s="16" t="str">
        <f t="shared" si="198"/>
        <v>3B</v>
      </c>
      <c r="AM720" s="16">
        <f t="shared" si="199"/>
        <v>5.1820000000000004</v>
      </c>
      <c r="AN720" s="16">
        <f t="shared" si="200"/>
        <v>5.1908000000000003</v>
      </c>
      <c r="AO720" s="16">
        <f t="shared" si="201"/>
        <v>5.2093999999999996</v>
      </c>
      <c r="AP720" s="16">
        <f t="shared" si="202"/>
        <v>5.2153</v>
      </c>
      <c r="AQ720" s="16">
        <f t="shared" si="203"/>
        <v>5.25</v>
      </c>
      <c r="AV720" s="17"/>
      <c r="AW720" s="77"/>
    </row>
    <row r="721" spans="3:49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04"/>
        <v>51⁄2–10</v>
      </c>
      <c r="U721" s="16" t="str">
        <f t="shared" si="204"/>
        <v>UNS</v>
      </c>
      <c r="W721" s="16" t="str">
        <f t="shared" si="188"/>
        <v>51⁄2–10</v>
      </c>
      <c r="X721" s="16" t="str">
        <f>VLOOKUP(LEFT(Table6914[[#This Row],[Column1]],FIND("–",Table6914[[#This Row],[Column1]])-1),Lookups[],2,0)</f>
        <v>5 1/2</v>
      </c>
      <c r="Y721" s="16" t="str">
        <f>RIGHT(Table6914[[#This Row],[Column1]],LEN(Table6914[[#This Row],[Column1]])-FIND("–",Table6914[[#This Row],[Column1]]))</f>
        <v>10</v>
      </c>
      <c r="Z721" s="78">
        <f>VLOOKUP(LEFT(Table6914[[#This Row],[Column1]],FIND("–",Table6914[[#This Row],[Column1]])-1),Lookups[],4,0)</f>
        <v>5.5</v>
      </c>
      <c r="AA721" s="16" t="str">
        <f t="shared" si="189"/>
        <v>UNS</v>
      </c>
      <c r="AB721" s="16" t="str">
        <f t="shared" si="190"/>
        <v>2A</v>
      </c>
      <c r="AC721" s="16" t="str">
        <f>CONCATENATE(Table6914[[#This Row],[Fraction]],"-",Table6914[[#This Row],[Pitch]]," ",Table6914[[#This Row],[Series]]," ",Table6914[[#This Row],[ClassA]])</f>
        <v>5 1/2-10 UNS 2A</v>
      </c>
      <c r="AD721" s="16" t="str">
        <f>CONCATENATE(TEXT(Table6914[[#This Row],[Decimal]],".000"),"-",Table6914[[#This Row],[Pitch]]," ",Table6914[[#This Row],[Series]]," ",Table6914[[#This Row],[ClassA]])</f>
        <v>5.500-10 UNS 2A</v>
      </c>
      <c r="AE721" s="16">
        <f t="shared" si="191"/>
        <v>2.2000000000000001E-3</v>
      </c>
      <c r="AF721" s="16">
        <f t="shared" si="192"/>
        <v>5.4977999999999998</v>
      </c>
      <c r="AG721" s="16">
        <f t="shared" si="193"/>
        <v>5.4848999999999997</v>
      </c>
      <c r="AH721" s="16" t="str">
        <f t="shared" si="194"/>
        <v>—</v>
      </c>
      <c r="AI721" s="16">
        <f t="shared" si="195"/>
        <v>5.4328000000000003</v>
      </c>
      <c r="AJ721" s="16">
        <f t="shared" si="196"/>
        <v>5.4256000000000002</v>
      </c>
      <c r="AK721" s="16">
        <f t="shared" si="197"/>
        <v>5.3788</v>
      </c>
      <c r="AL721" s="16" t="str">
        <f t="shared" si="198"/>
        <v>2B</v>
      </c>
      <c r="AM721" s="16">
        <f t="shared" si="199"/>
        <v>5.3920000000000003</v>
      </c>
      <c r="AN721" s="16">
        <f t="shared" si="200"/>
        <v>5.4130000000000003</v>
      </c>
      <c r="AO721" s="16">
        <f t="shared" si="201"/>
        <v>5.4349999999999996</v>
      </c>
      <c r="AP721" s="16">
        <f t="shared" si="202"/>
        <v>5.4443999999999999</v>
      </c>
      <c r="AQ721" s="16">
        <f t="shared" si="203"/>
        <v>5.5</v>
      </c>
      <c r="AV721" s="17"/>
      <c r="AW721" s="77"/>
    </row>
    <row r="722" spans="3:49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04"/>
        <v>51⁄2–14</v>
      </c>
      <c r="U722" s="16" t="str">
        <f t="shared" si="204"/>
        <v>UNS</v>
      </c>
      <c r="W722" s="16" t="str">
        <f t="shared" si="188"/>
        <v>51⁄2–14</v>
      </c>
      <c r="X722" s="16" t="str">
        <f>VLOOKUP(LEFT(Table6914[[#This Row],[Column1]],FIND("–",Table6914[[#This Row],[Column1]])-1),Lookups[],2,0)</f>
        <v>5 1/2</v>
      </c>
      <c r="Y722" s="16" t="str">
        <f>RIGHT(Table6914[[#This Row],[Column1]],LEN(Table6914[[#This Row],[Column1]])-FIND("–",Table6914[[#This Row],[Column1]]))</f>
        <v>14</v>
      </c>
      <c r="Z722" s="78">
        <f>VLOOKUP(LEFT(Table6914[[#This Row],[Column1]],FIND("–",Table6914[[#This Row],[Column1]])-1),Lookups[],4,0)</f>
        <v>5.5</v>
      </c>
      <c r="AA722" s="16" t="str">
        <f t="shared" si="189"/>
        <v>UNS</v>
      </c>
      <c r="AB722" s="16" t="str">
        <f t="shared" si="190"/>
        <v>2A</v>
      </c>
      <c r="AC722" s="16" t="str">
        <f>CONCATENATE(Table6914[[#This Row],[Fraction]],"-",Table6914[[#This Row],[Pitch]]," ",Table6914[[#This Row],[Series]]," ",Table6914[[#This Row],[ClassA]])</f>
        <v>5 1/2-14 UNS 2A</v>
      </c>
      <c r="AD722" s="16" t="str">
        <f>CONCATENATE(TEXT(Table6914[[#This Row],[Decimal]],".000"),"-",Table6914[[#This Row],[Pitch]]," ",Table6914[[#This Row],[Series]]," ",Table6914[[#This Row],[ClassA]])</f>
        <v>5.500-14 UNS 2A</v>
      </c>
      <c r="AE722" s="16">
        <f t="shared" si="191"/>
        <v>1.9E-3</v>
      </c>
      <c r="AF722" s="16">
        <f t="shared" si="192"/>
        <v>5.4981</v>
      </c>
      <c r="AG722" s="16">
        <f t="shared" si="193"/>
        <v>5.4878</v>
      </c>
      <c r="AH722" s="16" t="str">
        <f t="shared" si="194"/>
        <v>—</v>
      </c>
      <c r="AI722" s="16">
        <f t="shared" si="195"/>
        <v>5.4516999999999998</v>
      </c>
      <c r="AJ722" s="16">
        <f t="shared" si="196"/>
        <v>5.4452999999999996</v>
      </c>
      <c r="AK722" s="16">
        <f t="shared" si="197"/>
        <v>5.4131</v>
      </c>
      <c r="AL722" s="16" t="str">
        <f t="shared" si="198"/>
        <v>2B</v>
      </c>
      <c r="AM722" s="16">
        <f t="shared" si="199"/>
        <v>5.423</v>
      </c>
      <c r="AN722" s="16">
        <f t="shared" si="200"/>
        <v>5.4379999999999997</v>
      </c>
      <c r="AO722" s="16">
        <f t="shared" si="201"/>
        <v>5.4535999999999998</v>
      </c>
      <c r="AP722" s="16">
        <f t="shared" si="202"/>
        <v>5.4619</v>
      </c>
      <c r="AQ722" s="16">
        <f t="shared" si="203"/>
        <v>5.5</v>
      </c>
      <c r="AV722" s="17"/>
      <c r="AW722" s="77"/>
    </row>
    <row r="723" spans="3:49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04"/>
        <v>51⁄2–12</v>
      </c>
      <c r="U723" s="16" t="str">
        <f t="shared" si="204"/>
        <v>UN</v>
      </c>
      <c r="W723" s="16" t="str">
        <f t="shared" si="188"/>
        <v>51⁄2–12</v>
      </c>
      <c r="X723" s="16" t="str">
        <f>VLOOKUP(LEFT(Table6914[[#This Row],[Column1]],FIND("–",Table6914[[#This Row],[Column1]])-1),Lookups[],2,0)</f>
        <v>5 1/2</v>
      </c>
      <c r="Y723" s="16" t="str">
        <f>RIGHT(Table6914[[#This Row],[Column1]],LEN(Table6914[[#This Row],[Column1]])-FIND("–",Table6914[[#This Row],[Column1]]))</f>
        <v>12</v>
      </c>
      <c r="Z723" s="78">
        <f>VLOOKUP(LEFT(Table6914[[#This Row],[Column1]],FIND("–",Table6914[[#This Row],[Column1]])-1),Lookups[],4,0)</f>
        <v>5.5</v>
      </c>
      <c r="AA723" s="16" t="str">
        <f t="shared" si="189"/>
        <v>UN</v>
      </c>
      <c r="AB723" s="16" t="str">
        <f t="shared" si="190"/>
        <v>2A</v>
      </c>
      <c r="AC723" s="16" t="str">
        <f>CONCATENATE(Table6914[[#This Row],[Fraction]],"-",Table6914[[#This Row],[Pitch]]," ",Table6914[[#This Row],[Series]]," ",Table6914[[#This Row],[ClassA]])</f>
        <v>5 1/2-12 UN 2A</v>
      </c>
      <c r="AD723" s="16" t="str">
        <f>CONCATENATE(TEXT(Table6914[[#This Row],[Decimal]],".000"),"-",Table6914[[#This Row],[Pitch]]," ",Table6914[[#This Row],[Series]]," ",Table6914[[#This Row],[ClassA]])</f>
        <v>5.500-12 UN 2A</v>
      </c>
      <c r="AE723" s="16">
        <f t="shared" si="191"/>
        <v>2E-3</v>
      </c>
      <c r="AF723" s="16">
        <f t="shared" si="192"/>
        <v>5.4980000000000002</v>
      </c>
      <c r="AG723" s="16">
        <f t="shared" si="193"/>
        <v>5.4866000000000001</v>
      </c>
      <c r="AH723" s="16" t="str">
        <f t="shared" si="194"/>
        <v>—</v>
      </c>
      <c r="AI723" s="16">
        <f t="shared" si="195"/>
        <v>5.4439000000000002</v>
      </c>
      <c r="AJ723" s="16">
        <f t="shared" si="196"/>
        <v>5.4371999999999998</v>
      </c>
      <c r="AK723" s="16">
        <f t="shared" si="197"/>
        <v>5.3987999999999996</v>
      </c>
      <c r="AL723" s="16" t="str">
        <f t="shared" si="198"/>
        <v>2B</v>
      </c>
      <c r="AM723" s="16">
        <f t="shared" si="199"/>
        <v>5.41</v>
      </c>
      <c r="AN723" s="16">
        <f t="shared" si="200"/>
        <v>5.4279999999999999</v>
      </c>
      <c r="AO723" s="16">
        <f t="shared" si="201"/>
        <v>5.4459</v>
      </c>
      <c r="AP723" s="16">
        <f t="shared" si="202"/>
        <v>5.4546000000000001</v>
      </c>
      <c r="AQ723" s="16">
        <f t="shared" si="203"/>
        <v>5.5</v>
      </c>
      <c r="AV723" s="17"/>
      <c r="AW723" s="77"/>
    </row>
    <row r="724" spans="3:49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04"/>
        <v>0</v>
      </c>
      <c r="U724" s="16">
        <f t="shared" si="204"/>
        <v>0</v>
      </c>
      <c r="W724" s="16" t="str">
        <f t="shared" si="188"/>
        <v>51⁄2–12</v>
      </c>
      <c r="X724" s="16" t="str">
        <f>VLOOKUP(LEFT(Table6914[[#This Row],[Column1]],FIND("–",Table6914[[#This Row],[Column1]])-1),Lookups[],2,0)</f>
        <v>5 1/2</v>
      </c>
      <c r="Y724" s="16" t="str">
        <f>RIGHT(Table6914[[#This Row],[Column1]],LEN(Table6914[[#This Row],[Column1]])-FIND("–",Table6914[[#This Row],[Column1]]))</f>
        <v>12</v>
      </c>
      <c r="Z724" s="78">
        <f>VLOOKUP(LEFT(Table6914[[#This Row],[Column1]],FIND("–",Table6914[[#This Row],[Column1]])-1),Lookups[],4,0)</f>
        <v>5.5</v>
      </c>
      <c r="AA724" s="16" t="str">
        <f t="shared" si="189"/>
        <v>UN</v>
      </c>
      <c r="AB724" s="16" t="str">
        <f t="shared" si="190"/>
        <v>3A</v>
      </c>
      <c r="AC724" s="16" t="str">
        <f>CONCATENATE(Table6914[[#This Row],[Fraction]],"-",Table6914[[#This Row],[Pitch]]," ",Table6914[[#This Row],[Series]]," ",Table6914[[#This Row],[ClassA]])</f>
        <v>5 1/2-12 UN 3A</v>
      </c>
      <c r="AD724" s="16" t="str">
        <f>CONCATENATE(TEXT(Table6914[[#This Row],[Decimal]],".000"),"-",Table6914[[#This Row],[Pitch]]," ",Table6914[[#This Row],[Series]]," ",Table6914[[#This Row],[ClassA]])</f>
        <v>5.500-12 UN 3A</v>
      </c>
      <c r="AE724" s="16">
        <f t="shared" si="191"/>
        <v>0</v>
      </c>
      <c r="AF724" s="16">
        <f t="shared" si="192"/>
        <v>5.5</v>
      </c>
      <c r="AG724" s="16">
        <f t="shared" si="193"/>
        <v>5.4885999999999999</v>
      </c>
      <c r="AH724" s="16" t="str">
        <f t="shared" si="194"/>
        <v>—</v>
      </c>
      <c r="AI724" s="16">
        <f t="shared" si="195"/>
        <v>5.4459</v>
      </c>
      <c r="AJ724" s="16">
        <f t="shared" si="196"/>
        <v>5.4409000000000001</v>
      </c>
      <c r="AK724" s="16">
        <f t="shared" si="197"/>
        <v>5.4008000000000003</v>
      </c>
      <c r="AL724" s="16" t="str">
        <f t="shared" si="198"/>
        <v>3B</v>
      </c>
      <c r="AM724" s="16">
        <f t="shared" si="199"/>
        <v>5.41</v>
      </c>
      <c r="AN724" s="16">
        <f t="shared" si="200"/>
        <v>5.4198000000000004</v>
      </c>
      <c r="AO724" s="16">
        <f t="shared" si="201"/>
        <v>5.4459</v>
      </c>
      <c r="AP724" s="16">
        <f t="shared" si="202"/>
        <v>5.4524999999999997</v>
      </c>
      <c r="AQ724" s="16">
        <f t="shared" si="203"/>
        <v>5.5</v>
      </c>
      <c r="AV724" s="17"/>
      <c r="AW724" s="77"/>
    </row>
    <row r="725" spans="3:49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04"/>
        <v>51⁄2–16</v>
      </c>
      <c r="U725" s="16" t="str">
        <f t="shared" si="204"/>
        <v>UN</v>
      </c>
      <c r="W725" s="16" t="str">
        <f t="shared" si="188"/>
        <v>51⁄2–16</v>
      </c>
      <c r="X725" s="16" t="str">
        <f>VLOOKUP(LEFT(Table6914[[#This Row],[Column1]],FIND("–",Table6914[[#This Row],[Column1]])-1),Lookups[],2,0)</f>
        <v>5 1/2</v>
      </c>
      <c r="Y725" s="16" t="str">
        <f>RIGHT(Table6914[[#This Row],[Column1]],LEN(Table6914[[#This Row],[Column1]])-FIND("–",Table6914[[#This Row],[Column1]]))</f>
        <v>16</v>
      </c>
      <c r="Z725" s="78">
        <f>VLOOKUP(LEFT(Table6914[[#This Row],[Column1]],FIND("–",Table6914[[#This Row],[Column1]])-1),Lookups[],4,0)</f>
        <v>5.5</v>
      </c>
      <c r="AA725" s="16" t="str">
        <f t="shared" si="189"/>
        <v>UN</v>
      </c>
      <c r="AB725" s="16" t="str">
        <f t="shared" si="190"/>
        <v>2A</v>
      </c>
      <c r="AC725" s="16" t="str">
        <f>CONCATENATE(Table6914[[#This Row],[Fraction]],"-",Table6914[[#This Row],[Pitch]]," ",Table6914[[#This Row],[Series]]," ",Table6914[[#This Row],[ClassA]])</f>
        <v>5 1/2-16 UN 2A</v>
      </c>
      <c r="AD725" s="16" t="str">
        <f>CONCATENATE(TEXT(Table6914[[#This Row],[Decimal]],".000"),"-",Table6914[[#This Row],[Pitch]]," ",Table6914[[#This Row],[Series]]," ",Table6914[[#This Row],[ClassA]])</f>
        <v>5.500-16 UN 2A</v>
      </c>
      <c r="AE725" s="16">
        <f t="shared" si="191"/>
        <v>1.8E-3</v>
      </c>
      <c r="AF725" s="16">
        <f t="shared" si="192"/>
        <v>5.4981999999999998</v>
      </c>
      <c r="AG725" s="16">
        <f t="shared" si="193"/>
        <v>5.4888000000000003</v>
      </c>
      <c r="AH725" s="16" t="str">
        <f t="shared" si="194"/>
        <v>—</v>
      </c>
      <c r="AI725" s="16">
        <f t="shared" si="195"/>
        <v>5.4576000000000002</v>
      </c>
      <c r="AJ725" s="16">
        <f t="shared" si="196"/>
        <v>5.4515000000000002</v>
      </c>
      <c r="AK725" s="16">
        <f t="shared" si="197"/>
        <v>5.4237000000000002</v>
      </c>
      <c r="AL725" s="16" t="str">
        <f t="shared" si="198"/>
        <v>2B</v>
      </c>
      <c r="AM725" s="16">
        <f t="shared" si="199"/>
        <v>5.4320000000000004</v>
      </c>
      <c r="AN725" s="16">
        <f t="shared" si="200"/>
        <v>5.4459999999999997</v>
      </c>
      <c r="AO725" s="16">
        <f t="shared" si="201"/>
        <v>5.4593999999999996</v>
      </c>
      <c r="AP725" s="16">
        <f t="shared" si="202"/>
        <v>5.4672999999999998</v>
      </c>
      <c r="AQ725" s="16">
        <f t="shared" si="203"/>
        <v>5.5</v>
      </c>
      <c r="AV725" s="17"/>
      <c r="AW725" s="77"/>
    </row>
    <row r="726" spans="3:49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04"/>
        <v>0</v>
      </c>
      <c r="U726" s="16">
        <f t="shared" si="204"/>
        <v>0</v>
      </c>
      <c r="W726" s="16" t="str">
        <f t="shared" si="188"/>
        <v>51⁄2–16</v>
      </c>
      <c r="X726" s="16" t="str">
        <f>VLOOKUP(LEFT(Table6914[[#This Row],[Column1]],FIND("–",Table6914[[#This Row],[Column1]])-1),Lookups[],2,0)</f>
        <v>5 1/2</v>
      </c>
      <c r="Y726" s="16" t="str">
        <f>RIGHT(Table6914[[#This Row],[Column1]],LEN(Table6914[[#This Row],[Column1]])-FIND("–",Table6914[[#This Row],[Column1]]))</f>
        <v>16</v>
      </c>
      <c r="Z726" s="78">
        <f>VLOOKUP(LEFT(Table6914[[#This Row],[Column1]],FIND("–",Table6914[[#This Row],[Column1]])-1),Lookups[],4,0)</f>
        <v>5.5</v>
      </c>
      <c r="AA726" s="16" t="str">
        <f t="shared" si="189"/>
        <v>UN</v>
      </c>
      <c r="AB726" s="16" t="str">
        <f t="shared" si="190"/>
        <v>3A</v>
      </c>
      <c r="AC726" s="16" t="str">
        <f>CONCATENATE(Table6914[[#This Row],[Fraction]],"-",Table6914[[#This Row],[Pitch]]," ",Table6914[[#This Row],[Series]]," ",Table6914[[#This Row],[ClassA]])</f>
        <v>5 1/2-16 UN 3A</v>
      </c>
      <c r="AD726" s="16" t="str">
        <f>CONCATENATE(TEXT(Table6914[[#This Row],[Decimal]],".000"),"-",Table6914[[#This Row],[Pitch]]," ",Table6914[[#This Row],[Series]]," ",Table6914[[#This Row],[ClassA]])</f>
        <v>5.500-16 UN 3A</v>
      </c>
      <c r="AE726" s="16">
        <f t="shared" si="191"/>
        <v>0</v>
      </c>
      <c r="AF726" s="16">
        <f t="shared" si="192"/>
        <v>5.5</v>
      </c>
      <c r="AG726" s="16">
        <f t="shared" si="193"/>
        <v>5.4905999999999997</v>
      </c>
      <c r="AH726" s="16" t="str">
        <f t="shared" si="194"/>
        <v>—</v>
      </c>
      <c r="AI726" s="16">
        <f t="shared" si="195"/>
        <v>5.4593999999999996</v>
      </c>
      <c r="AJ726" s="16">
        <f t="shared" si="196"/>
        <v>5.4549000000000003</v>
      </c>
      <c r="AK726" s="16">
        <f t="shared" si="197"/>
        <v>5.4255000000000004</v>
      </c>
      <c r="AL726" s="16" t="str">
        <f t="shared" si="198"/>
        <v>3B</v>
      </c>
      <c r="AM726" s="16">
        <f t="shared" si="199"/>
        <v>5.4320000000000004</v>
      </c>
      <c r="AN726" s="16">
        <f t="shared" si="200"/>
        <v>5.4408000000000003</v>
      </c>
      <c r="AO726" s="16">
        <f t="shared" si="201"/>
        <v>5.4593999999999996</v>
      </c>
      <c r="AP726" s="16">
        <f t="shared" si="202"/>
        <v>5.4653</v>
      </c>
      <c r="AQ726" s="16">
        <f t="shared" si="203"/>
        <v>5.5</v>
      </c>
      <c r="AV726" s="17"/>
      <c r="AW726" s="77"/>
    </row>
    <row r="727" spans="3:49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04"/>
        <v>53⁄4–10</v>
      </c>
      <c r="U727" s="16" t="str">
        <f t="shared" si="204"/>
        <v>UNS</v>
      </c>
      <c r="W727" s="16" t="str">
        <f t="shared" si="188"/>
        <v>53⁄4–10</v>
      </c>
      <c r="X727" s="16" t="str">
        <f>VLOOKUP(LEFT(Table6914[[#This Row],[Column1]],FIND("–",Table6914[[#This Row],[Column1]])-1),Lookups[],2,0)</f>
        <v>5 3/4</v>
      </c>
      <c r="Y727" s="16" t="str">
        <f>RIGHT(Table6914[[#This Row],[Column1]],LEN(Table6914[[#This Row],[Column1]])-FIND("–",Table6914[[#This Row],[Column1]]))</f>
        <v>10</v>
      </c>
      <c r="Z727" s="78">
        <f>VLOOKUP(LEFT(Table6914[[#This Row],[Column1]],FIND("–",Table6914[[#This Row],[Column1]])-1),Lookups[],4,0)</f>
        <v>5.75</v>
      </c>
      <c r="AA727" s="16" t="str">
        <f t="shared" si="189"/>
        <v>UNS</v>
      </c>
      <c r="AB727" s="16" t="str">
        <f t="shared" si="190"/>
        <v>2A</v>
      </c>
      <c r="AC727" s="16" t="str">
        <f>CONCATENATE(Table6914[[#This Row],[Fraction]],"-",Table6914[[#This Row],[Pitch]]," ",Table6914[[#This Row],[Series]]," ",Table6914[[#This Row],[ClassA]])</f>
        <v>5 3/4-10 UNS 2A</v>
      </c>
      <c r="AD727" s="16" t="str">
        <f>CONCATENATE(TEXT(Table6914[[#This Row],[Decimal]],".000"),"-",Table6914[[#This Row],[Pitch]]," ",Table6914[[#This Row],[Series]]," ",Table6914[[#This Row],[ClassA]])</f>
        <v>5.750-10 UNS 2A</v>
      </c>
      <c r="AE727" s="16">
        <f t="shared" si="191"/>
        <v>2.2000000000000001E-3</v>
      </c>
      <c r="AF727" s="16">
        <f t="shared" si="192"/>
        <v>5.7477999999999998</v>
      </c>
      <c r="AG727" s="16">
        <f t="shared" si="193"/>
        <v>5.7348999999999997</v>
      </c>
      <c r="AH727" s="16" t="str">
        <f t="shared" si="194"/>
        <v>—</v>
      </c>
      <c r="AI727" s="16">
        <f t="shared" si="195"/>
        <v>5.6828000000000003</v>
      </c>
      <c r="AJ727" s="16">
        <f t="shared" si="196"/>
        <v>5.6753999999999998</v>
      </c>
      <c r="AK727" s="16">
        <f t="shared" si="197"/>
        <v>5.6288</v>
      </c>
      <c r="AL727" s="16" t="str">
        <f t="shared" si="198"/>
        <v>2B</v>
      </c>
      <c r="AM727" s="16">
        <f t="shared" si="199"/>
        <v>5.6420000000000003</v>
      </c>
      <c r="AN727" s="16">
        <f t="shared" si="200"/>
        <v>5.6630000000000003</v>
      </c>
      <c r="AO727" s="16">
        <f t="shared" si="201"/>
        <v>5.6849999999999996</v>
      </c>
      <c r="AP727" s="16">
        <f t="shared" si="202"/>
        <v>5.6946000000000003</v>
      </c>
      <c r="AQ727" s="16">
        <f t="shared" si="203"/>
        <v>5.75</v>
      </c>
      <c r="AV727" s="17"/>
      <c r="AW727" s="77"/>
    </row>
    <row r="728" spans="3:49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04"/>
        <v>53⁄4–14</v>
      </c>
      <c r="U728" s="16" t="str">
        <f t="shared" si="204"/>
        <v>UNS</v>
      </c>
      <c r="W728" s="16" t="str">
        <f t="shared" si="188"/>
        <v>53⁄4–14</v>
      </c>
      <c r="X728" s="16" t="str">
        <f>VLOOKUP(LEFT(Table6914[[#This Row],[Column1]],FIND("–",Table6914[[#This Row],[Column1]])-1),Lookups[],2,0)</f>
        <v>5 3/4</v>
      </c>
      <c r="Y728" s="16" t="str">
        <f>RIGHT(Table6914[[#This Row],[Column1]],LEN(Table6914[[#This Row],[Column1]])-FIND("–",Table6914[[#This Row],[Column1]]))</f>
        <v>14</v>
      </c>
      <c r="Z728" s="78">
        <f>VLOOKUP(LEFT(Table6914[[#This Row],[Column1]],FIND("–",Table6914[[#This Row],[Column1]])-1),Lookups[],4,0)</f>
        <v>5.75</v>
      </c>
      <c r="AA728" s="16" t="str">
        <f t="shared" si="189"/>
        <v>UNS</v>
      </c>
      <c r="AB728" s="16" t="str">
        <f t="shared" si="190"/>
        <v>2A</v>
      </c>
      <c r="AC728" s="16" t="str">
        <f>CONCATENATE(Table6914[[#This Row],[Fraction]],"-",Table6914[[#This Row],[Pitch]]," ",Table6914[[#This Row],[Series]]," ",Table6914[[#This Row],[ClassA]])</f>
        <v>5 3/4-14 UNS 2A</v>
      </c>
      <c r="AD728" s="16" t="str">
        <f>CONCATENATE(TEXT(Table6914[[#This Row],[Decimal]],".000"),"-",Table6914[[#This Row],[Pitch]]," ",Table6914[[#This Row],[Series]]," ",Table6914[[#This Row],[ClassA]])</f>
        <v>5.750-14 UNS 2A</v>
      </c>
      <c r="AE728" s="16">
        <f t="shared" si="191"/>
        <v>2E-3</v>
      </c>
      <c r="AF728" s="16">
        <f t="shared" si="192"/>
        <v>5.7480000000000002</v>
      </c>
      <c r="AG728" s="16">
        <f t="shared" si="193"/>
        <v>5.7377000000000002</v>
      </c>
      <c r="AH728" s="16" t="str">
        <f t="shared" si="194"/>
        <v>—</v>
      </c>
      <c r="AI728" s="16">
        <f t="shared" si="195"/>
        <v>5.7016</v>
      </c>
      <c r="AJ728" s="16">
        <f t="shared" si="196"/>
        <v>5.6951000000000001</v>
      </c>
      <c r="AK728" s="16">
        <f t="shared" si="197"/>
        <v>5.6630000000000003</v>
      </c>
      <c r="AL728" s="16" t="str">
        <f t="shared" si="198"/>
        <v>2B</v>
      </c>
      <c r="AM728" s="16">
        <f t="shared" si="199"/>
        <v>5.673</v>
      </c>
      <c r="AN728" s="16">
        <f t="shared" si="200"/>
        <v>5.6879999999999997</v>
      </c>
      <c r="AO728" s="16">
        <f t="shared" si="201"/>
        <v>5.7035999999999998</v>
      </c>
      <c r="AP728" s="16">
        <f t="shared" si="202"/>
        <v>5.7121000000000004</v>
      </c>
      <c r="AQ728" s="16">
        <f t="shared" si="203"/>
        <v>5.75</v>
      </c>
      <c r="AV728" s="17"/>
      <c r="AW728" s="77"/>
    </row>
    <row r="729" spans="3:49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04"/>
        <v>53⁄4–12</v>
      </c>
      <c r="U729" s="16" t="str">
        <f t="shared" si="204"/>
        <v>UN</v>
      </c>
      <c r="W729" s="16" t="str">
        <f t="shared" si="188"/>
        <v>53⁄4–12</v>
      </c>
      <c r="X729" s="16" t="str">
        <f>VLOOKUP(LEFT(Table6914[[#This Row],[Column1]],FIND("–",Table6914[[#This Row],[Column1]])-1),Lookups[],2,0)</f>
        <v>5 3/4</v>
      </c>
      <c r="Y729" s="16" t="str">
        <f>RIGHT(Table6914[[#This Row],[Column1]],LEN(Table6914[[#This Row],[Column1]])-FIND("–",Table6914[[#This Row],[Column1]]))</f>
        <v>12</v>
      </c>
      <c r="Z729" s="78">
        <f>VLOOKUP(LEFT(Table6914[[#This Row],[Column1]],FIND("–",Table6914[[#This Row],[Column1]])-1),Lookups[],4,0)</f>
        <v>5.75</v>
      </c>
      <c r="AA729" s="16" t="str">
        <f t="shared" si="189"/>
        <v>UN</v>
      </c>
      <c r="AB729" s="16" t="str">
        <f t="shared" si="190"/>
        <v>2A</v>
      </c>
      <c r="AC729" s="16" t="str">
        <f>CONCATENATE(Table6914[[#This Row],[Fraction]],"-",Table6914[[#This Row],[Pitch]]," ",Table6914[[#This Row],[Series]]," ",Table6914[[#This Row],[ClassA]])</f>
        <v>5 3/4-12 UN 2A</v>
      </c>
      <c r="AD729" s="16" t="str">
        <f>CONCATENATE(TEXT(Table6914[[#This Row],[Decimal]],".000"),"-",Table6914[[#This Row],[Pitch]]," ",Table6914[[#This Row],[Series]]," ",Table6914[[#This Row],[ClassA]])</f>
        <v>5.750-12 UN 2A</v>
      </c>
      <c r="AE729" s="16">
        <f t="shared" si="191"/>
        <v>2.0999999999999999E-3</v>
      </c>
      <c r="AF729" s="16">
        <f t="shared" si="192"/>
        <v>5.7478999999999996</v>
      </c>
      <c r="AG729" s="16">
        <f t="shared" si="193"/>
        <v>5.7365000000000004</v>
      </c>
      <c r="AH729" s="16" t="str">
        <f t="shared" si="194"/>
        <v>—</v>
      </c>
      <c r="AI729" s="16">
        <f t="shared" si="195"/>
        <v>5.6938000000000004</v>
      </c>
      <c r="AJ729" s="16">
        <f t="shared" si="196"/>
        <v>5.6868999999999996</v>
      </c>
      <c r="AK729" s="16">
        <f t="shared" si="197"/>
        <v>5.6486999999999998</v>
      </c>
      <c r="AL729" s="16" t="str">
        <f t="shared" si="198"/>
        <v>2B</v>
      </c>
      <c r="AM729" s="16">
        <f t="shared" si="199"/>
        <v>5.66</v>
      </c>
      <c r="AN729" s="16">
        <f t="shared" si="200"/>
        <v>5.6779999999999999</v>
      </c>
      <c r="AO729" s="16">
        <f t="shared" si="201"/>
        <v>5.6959</v>
      </c>
      <c r="AP729" s="16">
        <f t="shared" si="202"/>
        <v>5.7049000000000003</v>
      </c>
      <c r="AQ729" s="16">
        <f t="shared" si="203"/>
        <v>5.75</v>
      </c>
      <c r="AV729" s="17"/>
      <c r="AW729" s="77"/>
    </row>
    <row r="730" spans="3:49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04"/>
        <v>0</v>
      </c>
      <c r="U730" s="16">
        <f t="shared" si="204"/>
        <v>0</v>
      </c>
      <c r="W730" s="16" t="str">
        <f t="shared" si="188"/>
        <v>53⁄4–12</v>
      </c>
      <c r="X730" s="16" t="str">
        <f>VLOOKUP(LEFT(Table6914[[#This Row],[Column1]],FIND("–",Table6914[[#This Row],[Column1]])-1),Lookups[],2,0)</f>
        <v>5 3/4</v>
      </c>
      <c r="Y730" s="16" t="str">
        <f>RIGHT(Table6914[[#This Row],[Column1]],LEN(Table6914[[#This Row],[Column1]])-FIND("–",Table6914[[#This Row],[Column1]]))</f>
        <v>12</v>
      </c>
      <c r="Z730" s="78">
        <f>VLOOKUP(LEFT(Table6914[[#This Row],[Column1]],FIND("–",Table6914[[#This Row],[Column1]])-1),Lookups[],4,0)</f>
        <v>5.75</v>
      </c>
      <c r="AA730" s="16" t="str">
        <f t="shared" si="189"/>
        <v>UN</v>
      </c>
      <c r="AB730" s="16" t="str">
        <f t="shared" si="190"/>
        <v>3A</v>
      </c>
      <c r="AC730" s="16" t="str">
        <f>CONCATENATE(Table6914[[#This Row],[Fraction]],"-",Table6914[[#This Row],[Pitch]]," ",Table6914[[#This Row],[Series]]," ",Table6914[[#This Row],[ClassA]])</f>
        <v>5 3/4-12 UN 3A</v>
      </c>
      <c r="AD730" s="16" t="str">
        <f>CONCATENATE(TEXT(Table6914[[#This Row],[Decimal]],".000"),"-",Table6914[[#This Row],[Pitch]]," ",Table6914[[#This Row],[Series]]," ",Table6914[[#This Row],[ClassA]])</f>
        <v>5.750-12 UN 3A</v>
      </c>
      <c r="AE730" s="16">
        <f t="shared" si="191"/>
        <v>0</v>
      </c>
      <c r="AF730" s="16">
        <f t="shared" si="192"/>
        <v>5.75</v>
      </c>
      <c r="AG730" s="16">
        <f t="shared" si="193"/>
        <v>5.7385999999999999</v>
      </c>
      <c r="AH730" s="16" t="str">
        <f t="shared" si="194"/>
        <v>—</v>
      </c>
      <c r="AI730" s="16">
        <f t="shared" si="195"/>
        <v>5.6959</v>
      </c>
      <c r="AJ730" s="16">
        <f t="shared" si="196"/>
        <v>5.6906999999999996</v>
      </c>
      <c r="AK730" s="16">
        <f t="shared" si="197"/>
        <v>5.6508000000000003</v>
      </c>
      <c r="AL730" s="16" t="str">
        <f t="shared" si="198"/>
        <v>3B</v>
      </c>
      <c r="AM730" s="16">
        <f t="shared" si="199"/>
        <v>5.66</v>
      </c>
      <c r="AN730" s="16">
        <f t="shared" si="200"/>
        <v>5.6698000000000004</v>
      </c>
      <c r="AO730" s="16">
        <f t="shared" si="201"/>
        <v>5.6959</v>
      </c>
      <c r="AP730" s="16">
        <f t="shared" si="202"/>
        <v>5.7026000000000003</v>
      </c>
      <c r="AQ730" s="16">
        <f t="shared" si="203"/>
        <v>5.75</v>
      </c>
      <c r="AV730" s="17"/>
      <c r="AW730" s="77"/>
    </row>
    <row r="731" spans="3:49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si="204"/>
        <v>53⁄4–16</v>
      </c>
      <c r="U731" s="16" t="str">
        <f t="shared" si="204"/>
        <v>UN</v>
      </c>
      <c r="W731" s="16" t="str">
        <f t="shared" si="188"/>
        <v>53⁄4–16</v>
      </c>
      <c r="X731" s="16" t="str">
        <f>VLOOKUP(LEFT(Table6914[[#This Row],[Column1]],FIND("–",Table6914[[#This Row],[Column1]])-1),Lookups[],2,0)</f>
        <v>5 3/4</v>
      </c>
      <c r="Y731" s="16" t="str">
        <f>RIGHT(Table6914[[#This Row],[Column1]],LEN(Table6914[[#This Row],[Column1]])-FIND("–",Table6914[[#This Row],[Column1]]))</f>
        <v>16</v>
      </c>
      <c r="Z731" s="78">
        <f>VLOOKUP(LEFT(Table6914[[#This Row],[Column1]],FIND("–",Table6914[[#This Row],[Column1]])-1),Lookups[],4,0)</f>
        <v>5.75</v>
      </c>
      <c r="AA731" s="16" t="str">
        <f t="shared" si="189"/>
        <v>UN</v>
      </c>
      <c r="AB731" s="16" t="str">
        <f t="shared" si="190"/>
        <v>2A</v>
      </c>
      <c r="AC731" s="16" t="str">
        <f>CONCATENATE(Table6914[[#This Row],[Fraction]],"-",Table6914[[#This Row],[Pitch]]," ",Table6914[[#This Row],[Series]]," ",Table6914[[#This Row],[ClassA]])</f>
        <v>5 3/4-16 UN 2A</v>
      </c>
      <c r="AD731" s="16" t="str">
        <f>CONCATENATE(TEXT(Table6914[[#This Row],[Decimal]],".000"),"-",Table6914[[#This Row],[Pitch]]," ",Table6914[[#This Row],[Series]]," ",Table6914[[#This Row],[ClassA]])</f>
        <v>5.750-16 UN 2A</v>
      </c>
      <c r="AE731" s="16">
        <f t="shared" si="191"/>
        <v>1.9E-3</v>
      </c>
      <c r="AF731" s="16">
        <f t="shared" si="192"/>
        <v>5.7481</v>
      </c>
      <c r="AG731" s="16">
        <f t="shared" si="193"/>
        <v>5.7386999999999997</v>
      </c>
      <c r="AH731" s="16" t="str">
        <f t="shared" si="194"/>
        <v>—</v>
      </c>
      <c r="AI731" s="16">
        <f t="shared" si="195"/>
        <v>5.7074999999999996</v>
      </c>
      <c r="AJ731" s="16">
        <f t="shared" si="196"/>
        <v>5.7012999999999998</v>
      </c>
      <c r="AK731" s="16">
        <f t="shared" si="197"/>
        <v>5.6736000000000004</v>
      </c>
      <c r="AL731" s="16" t="str">
        <f t="shared" si="198"/>
        <v>2B</v>
      </c>
      <c r="AM731" s="16">
        <f t="shared" si="199"/>
        <v>5.6820000000000004</v>
      </c>
      <c r="AN731" s="16">
        <f t="shared" si="200"/>
        <v>5.6959999999999997</v>
      </c>
      <c r="AO731" s="16">
        <f t="shared" si="201"/>
        <v>5.7093999999999996</v>
      </c>
      <c r="AP731" s="16">
        <f t="shared" si="202"/>
        <v>5.7175000000000002</v>
      </c>
      <c r="AQ731" s="16">
        <f t="shared" si="203"/>
        <v>5.75</v>
      </c>
      <c r="AV731" s="17"/>
      <c r="AW731" s="77"/>
    </row>
    <row r="732" spans="3:49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04"/>
        <v>0</v>
      </c>
      <c r="U732" s="16">
        <f t="shared" si="204"/>
        <v>0</v>
      </c>
      <c r="W732" s="16" t="str">
        <f t="shared" si="188"/>
        <v>53⁄4–16</v>
      </c>
      <c r="X732" s="16" t="str">
        <f>VLOOKUP(LEFT(Table6914[[#This Row],[Column1]],FIND("–",Table6914[[#This Row],[Column1]])-1),Lookups[],2,0)</f>
        <v>5 3/4</v>
      </c>
      <c r="Y732" s="16" t="str">
        <f>RIGHT(Table6914[[#This Row],[Column1]],LEN(Table6914[[#This Row],[Column1]])-FIND("–",Table6914[[#This Row],[Column1]]))</f>
        <v>16</v>
      </c>
      <c r="Z732" s="78">
        <f>VLOOKUP(LEFT(Table6914[[#This Row],[Column1]],FIND("–",Table6914[[#This Row],[Column1]])-1),Lookups[],4,0)</f>
        <v>5.75</v>
      </c>
      <c r="AA732" s="16" t="str">
        <f t="shared" si="189"/>
        <v>UN</v>
      </c>
      <c r="AB732" s="16" t="str">
        <f t="shared" si="190"/>
        <v>3A</v>
      </c>
      <c r="AC732" s="16" t="str">
        <f>CONCATENATE(Table6914[[#This Row],[Fraction]],"-",Table6914[[#This Row],[Pitch]]," ",Table6914[[#This Row],[Series]]," ",Table6914[[#This Row],[ClassA]])</f>
        <v>5 3/4-16 UN 3A</v>
      </c>
      <c r="AD732" s="16" t="str">
        <f>CONCATENATE(TEXT(Table6914[[#This Row],[Decimal]],".000"),"-",Table6914[[#This Row],[Pitch]]," ",Table6914[[#This Row],[Series]]," ",Table6914[[#This Row],[ClassA]])</f>
        <v>5.750-16 UN 3A</v>
      </c>
      <c r="AE732" s="16">
        <f t="shared" si="191"/>
        <v>0</v>
      </c>
      <c r="AF732" s="16">
        <f t="shared" si="192"/>
        <v>5.75</v>
      </c>
      <c r="AG732" s="16">
        <f t="shared" si="193"/>
        <v>5.7405999999999997</v>
      </c>
      <c r="AH732" s="16" t="str">
        <f t="shared" si="194"/>
        <v>—</v>
      </c>
      <c r="AI732" s="16">
        <f t="shared" si="195"/>
        <v>5.7093999999999996</v>
      </c>
      <c r="AJ732" s="16">
        <f t="shared" si="196"/>
        <v>5.7046999999999999</v>
      </c>
      <c r="AK732" s="16">
        <f t="shared" si="197"/>
        <v>5.6755000000000004</v>
      </c>
      <c r="AL732" s="16" t="str">
        <f t="shared" si="198"/>
        <v>3B</v>
      </c>
      <c r="AM732" s="16">
        <f t="shared" si="199"/>
        <v>5.6820000000000004</v>
      </c>
      <c r="AN732" s="16">
        <f t="shared" si="200"/>
        <v>5.6908000000000003</v>
      </c>
      <c r="AO732" s="16">
        <f t="shared" si="201"/>
        <v>5.7093999999999996</v>
      </c>
      <c r="AP732" s="16">
        <f t="shared" si="202"/>
        <v>5.7154999999999996</v>
      </c>
      <c r="AQ732" s="16">
        <f t="shared" si="203"/>
        <v>5.75</v>
      </c>
      <c r="AV732" s="17"/>
      <c r="AW732" s="77"/>
    </row>
    <row r="733" spans="3:49" x14ac:dyDescent="0.25">
      <c r="C733" s="16" t="s">
        <v>938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04"/>
        <v>6–10</v>
      </c>
      <c r="U733" s="16" t="str">
        <f t="shared" si="204"/>
        <v>UNS</v>
      </c>
      <c r="W733" s="16" t="str">
        <f t="shared" si="188"/>
        <v>6–10</v>
      </c>
      <c r="X733" s="16" t="str">
        <f>VLOOKUP(LEFT(Table6914[[#This Row],[Column1]],FIND("–",Table6914[[#This Row],[Column1]])-1),Lookups[],2,0)</f>
        <v>6</v>
      </c>
      <c r="Y733" s="16" t="str">
        <f>RIGHT(Table6914[[#This Row],[Column1]],LEN(Table6914[[#This Row],[Column1]])-FIND("–",Table6914[[#This Row],[Column1]]))</f>
        <v>10</v>
      </c>
      <c r="Z733" s="78">
        <f>VLOOKUP(LEFT(Table6914[[#This Row],[Column1]],FIND("–",Table6914[[#This Row],[Column1]])-1),Lookups[],4,0)</f>
        <v>0.13800000000000001</v>
      </c>
      <c r="AA733" s="16" t="str">
        <f t="shared" si="189"/>
        <v>UNS</v>
      </c>
      <c r="AB733" s="16" t="str">
        <f t="shared" si="190"/>
        <v>2A</v>
      </c>
      <c r="AC733" s="16" t="str">
        <f>CONCATENATE(Table6914[[#This Row],[Fraction]],"-",Table6914[[#This Row],[Pitch]]," ",Table6914[[#This Row],[Series]]," ",Table6914[[#This Row],[ClassA]])</f>
        <v>6-10 UNS 2A</v>
      </c>
      <c r="AD733" s="16" t="str">
        <f>CONCATENATE(TEXT(Table6914[[#This Row],[Decimal]],".000"),"-",Table6914[[#This Row],[Pitch]]," ",Table6914[[#This Row],[Series]]," ",Table6914[[#This Row],[ClassA]])</f>
        <v>.138-10 UNS 2A</v>
      </c>
      <c r="AE733" s="16">
        <f t="shared" si="191"/>
        <v>2.2000000000000001E-3</v>
      </c>
      <c r="AF733" s="16">
        <f t="shared" si="192"/>
        <v>5.9977999999999998</v>
      </c>
      <c r="AG733" s="16">
        <f t="shared" si="193"/>
        <v>5.9848999999999997</v>
      </c>
      <c r="AH733" s="16" t="str">
        <f t="shared" si="194"/>
        <v>—</v>
      </c>
      <c r="AI733" s="16">
        <f t="shared" si="195"/>
        <v>5.9328000000000003</v>
      </c>
      <c r="AJ733" s="16">
        <f t="shared" si="196"/>
        <v>5.9253999999999998</v>
      </c>
      <c r="AK733" s="16">
        <f t="shared" si="197"/>
        <v>5.8788</v>
      </c>
      <c r="AL733" s="16" t="str">
        <f t="shared" si="198"/>
        <v>2B</v>
      </c>
      <c r="AM733" s="16">
        <f t="shared" si="199"/>
        <v>5.8920000000000003</v>
      </c>
      <c r="AN733" s="16">
        <f t="shared" si="200"/>
        <v>5.9130000000000003</v>
      </c>
      <c r="AO733" s="16">
        <f t="shared" si="201"/>
        <v>5.9349999999999996</v>
      </c>
      <c r="AP733" s="16">
        <f t="shared" si="202"/>
        <v>5.9446000000000003</v>
      </c>
      <c r="AQ733" s="16">
        <f t="shared" si="203"/>
        <v>6</v>
      </c>
      <c r="AV733" s="17"/>
      <c r="AW733" s="77"/>
    </row>
    <row r="734" spans="3:49" x14ac:dyDescent="0.25">
      <c r="C734" s="16" t="s">
        <v>939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04"/>
        <v>6–14</v>
      </c>
      <c r="U734" s="16" t="str">
        <f t="shared" si="204"/>
        <v>UNS</v>
      </c>
      <c r="W734" s="16" t="str">
        <f t="shared" si="188"/>
        <v>6–14</v>
      </c>
      <c r="X734" s="16" t="str">
        <f>VLOOKUP(LEFT(Table6914[[#This Row],[Column1]],FIND("–",Table6914[[#This Row],[Column1]])-1),Lookups[],2,0)</f>
        <v>6</v>
      </c>
      <c r="Y734" s="16" t="str">
        <f>RIGHT(Table6914[[#This Row],[Column1]],LEN(Table6914[[#This Row],[Column1]])-FIND("–",Table6914[[#This Row],[Column1]]))</f>
        <v>14</v>
      </c>
      <c r="Z734" s="78">
        <f>VLOOKUP(LEFT(Table6914[[#This Row],[Column1]],FIND("–",Table6914[[#This Row],[Column1]])-1),Lookups[],4,0)</f>
        <v>0.13800000000000001</v>
      </c>
      <c r="AA734" s="16" t="str">
        <f t="shared" si="189"/>
        <v>UNS</v>
      </c>
      <c r="AB734" s="16" t="str">
        <f t="shared" si="190"/>
        <v>2A</v>
      </c>
      <c r="AC734" s="16" t="str">
        <f>CONCATENATE(Table6914[[#This Row],[Fraction]],"-",Table6914[[#This Row],[Pitch]]," ",Table6914[[#This Row],[Series]]," ",Table6914[[#This Row],[ClassA]])</f>
        <v>6-14 UNS 2A</v>
      </c>
      <c r="AD734" s="16" t="str">
        <f>CONCATENATE(TEXT(Table6914[[#This Row],[Decimal]],".000"),"-",Table6914[[#This Row],[Pitch]]," ",Table6914[[#This Row],[Series]]," ",Table6914[[#This Row],[ClassA]])</f>
        <v>.138-14 UNS 2A</v>
      </c>
      <c r="AE734" s="16">
        <f t="shared" si="191"/>
        <v>2E-3</v>
      </c>
      <c r="AF734" s="16">
        <f t="shared" si="192"/>
        <v>5.9980000000000002</v>
      </c>
      <c r="AG734" s="16">
        <f t="shared" si="193"/>
        <v>5.9877000000000002</v>
      </c>
      <c r="AH734" s="16" t="str">
        <f t="shared" si="194"/>
        <v>—</v>
      </c>
      <c r="AI734" s="16">
        <f t="shared" si="195"/>
        <v>5.9516</v>
      </c>
      <c r="AJ734" s="16">
        <f t="shared" si="196"/>
        <v>5.9451000000000001</v>
      </c>
      <c r="AK734" s="16">
        <f t="shared" si="197"/>
        <v>5.9130000000000003</v>
      </c>
      <c r="AL734" s="16" t="str">
        <f t="shared" si="198"/>
        <v>2B</v>
      </c>
      <c r="AM734" s="16">
        <f t="shared" si="199"/>
        <v>5.923</v>
      </c>
      <c r="AN734" s="16">
        <f t="shared" si="200"/>
        <v>5.9379999999999997</v>
      </c>
      <c r="AO734" s="16">
        <f t="shared" si="201"/>
        <v>5.9535999999999998</v>
      </c>
      <c r="AP734" s="16">
        <f t="shared" si="202"/>
        <v>5.9621000000000004</v>
      </c>
      <c r="AQ734" s="16">
        <f t="shared" si="203"/>
        <v>6</v>
      </c>
      <c r="AV734" s="17"/>
      <c r="AW734" s="77"/>
    </row>
    <row r="735" spans="3:49" x14ac:dyDescent="0.25">
      <c r="C735" s="16" t="s">
        <v>940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04"/>
        <v>6–12</v>
      </c>
      <c r="U735" s="16" t="str">
        <f t="shared" si="204"/>
        <v>UN</v>
      </c>
      <c r="W735" s="16" t="str">
        <f t="shared" si="188"/>
        <v>6–12</v>
      </c>
      <c r="X735" s="16" t="str">
        <f>VLOOKUP(LEFT(Table6914[[#This Row],[Column1]],FIND("–",Table6914[[#This Row],[Column1]])-1),Lookups[],2,0)</f>
        <v>6</v>
      </c>
      <c r="Y735" s="16" t="str">
        <f>RIGHT(Table6914[[#This Row],[Column1]],LEN(Table6914[[#This Row],[Column1]])-FIND("–",Table6914[[#This Row],[Column1]]))</f>
        <v>12</v>
      </c>
      <c r="Z735" s="78">
        <f>VLOOKUP(LEFT(Table6914[[#This Row],[Column1]],FIND("–",Table6914[[#This Row],[Column1]])-1),Lookups[],4,0)</f>
        <v>0.13800000000000001</v>
      </c>
      <c r="AA735" s="16" t="str">
        <f t="shared" si="189"/>
        <v>UN</v>
      </c>
      <c r="AB735" s="16" t="str">
        <f t="shared" si="190"/>
        <v>2A</v>
      </c>
      <c r="AC735" s="16" t="str">
        <f>CONCATENATE(Table6914[[#This Row],[Fraction]],"-",Table6914[[#This Row],[Pitch]]," ",Table6914[[#This Row],[Series]]," ",Table6914[[#This Row],[ClassA]])</f>
        <v>6-12 UN 2A</v>
      </c>
      <c r="AD735" s="16" t="str">
        <f>CONCATENATE(TEXT(Table6914[[#This Row],[Decimal]],".000"),"-",Table6914[[#This Row],[Pitch]]," ",Table6914[[#This Row],[Series]]," ",Table6914[[#This Row],[ClassA]])</f>
        <v>.138-12 UN 2A</v>
      </c>
      <c r="AE735" s="16">
        <f t="shared" si="191"/>
        <v>2.0999999999999999E-3</v>
      </c>
      <c r="AF735" s="16">
        <f t="shared" si="192"/>
        <v>5.9978999999999996</v>
      </c>
      <c r="AG735" s="16">
        <f t="shared" si="193"/>
        <v>5.9865000000000004</v>
      </c>
      <c r="AH735" s="16" t="str">
        <f t="shared" si="194"/>
        <v>—</v>
      </c>
      <c r="AI735" s="16">
        <f t="shared" si="195"/>
        <v>5.9438000000000004</v>
      </c>
      <c r="AJ735" s="16">
        <f t="shared" si="196"/>
        <v>5.9368999999999996</v>
      </c>
      <c r="AK735" s="16">
        <f t="shared" si="197"/>
        <v>5.8986999999999998</v>
      </c>
      <c r="AL735" s="16" t="str">
        <f t="shared" si="198"/>
        <v>2B</v>
      </c>
      <c r="AM735" s="16">
        <f t="shared" si="199"/>
        <v>5.91</v>
      </c>
      <c r="AN735" s="16">
        <f t="shared" si="200"/>
        <v>5.9279999999999999</v>
      </c>
      <c r="AO735" s="16">
        <f t="shared" si="201"/>
        <v>5.9459</v>
      </c>
      <c r="AP735" s="16">
        <f t="shared" si="202"/>
        <v>5.9549000000000003</v>
      </c>
      <c r="AQ735" s="16">
        <f t="shared" si="203"/>
        <v>6</v>
      </c>
      <c r="AV735" s="17"/>
      <c r="AW735" s="77"/>
    </row>
    <row r="736" spans="3:49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04"/>
        <v>0</v>
      </c>
      <c r="U736" s="16">
        <f t="shared" si="204"/>
        <v>0</v>
      </c>
      <c r="W736" s="16" t="str">
        <f t="shared" si="188"/>
        <v>6–12</v>
      </c>
      <c r="X736" s="16" t="str">
        <f>VLOOKUP(LEFT(Table6914[[#This Row],[Column1]],FIND("–",Table6914[[#This Row],[Column1]])-1),Lookups[],2,0)</f>
        <v>6</v>
      </c>
      <c r="Y736" s="16" t="str">
        <f>RIGHT(Table6914[[#This Row],[Column1]],LEN(Table6914[[#This Row],[Column1]])-FIND("–",Table6914[[#This Row],[Column1]]))</f>
        <v>12</v>
      </c>
      <c r="Z736" s="78">
        <f>VLOOKUP(LEFT(Table6914[[#This Row],[Column1]],FIND("–",Table6914[[#This Row],[Column1]])-1),Lookups[],4,0)</f>
        <v>0.13800000000000001</v>
      </c>
      <c r="AA736" s="16" t="str">
        <f t="shared" si="189"/>
        <v>UN</v>
      </c>
      <c r="AB736" s="16" t="str">
        <f t="shared" si="190"/>
        <v>3A</v>
      </c>
      <c r="AC736" s="16" t="str">
        <f>CONCATENATE(Table6914[[#This Row],[Fraction]],"-",Table6914[[#This Row],[Pitch]]," ",Table6914[[#This Row],[Series]]," ",Table6914[[#This Row],[ClassA]])</f>
        <v>6-12 UN 3A</v>
      </c>
      <c r="AD736" s="16" t="str">
        <f>CONCATENATE(TEXT(Table6914[[#This Row],[Decimal]],".000"),"-",Table6914[[#This Row],[Pitch]]," ",Table6914[[#This Row],[Series]]," ",Table6914[[#This Row],[ClassA]])</f>
        <v>.138-12 UN 3A</v>
      </c>
      <c r="AE736" s="16">
        <f t="shared" si="191"/>
        <v>0</v>
      </c>
      <c r="AF736" s="16">
        <f t="shared" si="192"/>
        <v>6</v>
      </c>
      <c r="AG736" s="16">
        <f t="shared" si="193"/>
        <v>5.9885999999999999</v>
      </c>
      <c r="AH736" s="16" t="str">
        <f t="shared" si="194"/>
        <v>—</v>
      </c>
      <c r="AI736" s="16">
        <f t="shared" si="195"/>
        <v>5.9459</v>
      </c>
      <c r="AJ736" s="16">
        <f t="shared" si="196"/>
        <v>5.9406999999999996</v>
      </c>
      <c r="AK736" s="16">
        <f t="shared" si="197"/>
        <v>5.9008000000000003</v>
      </c>
      <c r="AL736" s="16" t="str">
        <f t="shared" si="198"/>
        <v>3B</v>
      </c>
      <c r="AM736" s="16">
        <f t="shared" si="199"/>
        <v>5.91</v>
      </c>
      <c r="AN736" s="16">
        <f t="shared" si="200"/>
        <v>5.9198000000000004</v>
      </c>
      <c r="AO736" s="16">
        <f t="shared" si="201"/>
        <v>5.9459</v>
      </c>
      <c r="AP736" s="16">
        <f t="shared" si="202"/>
        <v>5.9526000000000003</v>
      </c>
      <c r="AQ736" s="16">
        <f t="shared" si="203"/>
        <v>6</v>
      </c>
      <c r="AV736" s="17"/>
      <c r="AW736" s="77"/>
    </row>
    <row r="737" spans="3:49" x14ac:dyDescent="0.25">
      <c r="C737" s="16" t="s">
        <v>941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04"/>
        <v>6–16</v>
      </c>
      <c r="U737" s="16" t="str">
        <f t="shared" si="204"/>
        <v>UN</v>
      </c>
      <c r="W737" s="16" t="str">
        <f t="shared" si="188"/>
        <v>6–16</v>
      </c>
      <c r="X737" s="16" t="str">
        <f>VLOOKUP(LEFT(Table6914[[#This Row],[Column1]],FIND("–",Table6914[[#This Row],[Column1]])-1),Lookups[],2,0)</f>
        <v>6</v>
      </c>
      <c r="Y737" s="16" t="str">
        <f>RIGHT(Table6914[[#This Row],[Column1]],LEN(Table6914[[#This Row],[Column1]])-FIND("–",Table6914[[#This Row],[Column1]]))</f>
        <v>16</v>
      </c>
      <c r="Z737" s="78">
        <f>VLOOKUP(LEFT(Table6914[[#This Row],[Column1]],FIND("–",Table6914[[#This Row],[Column1]])-1),Lookups[],4,0)</f>
        <v>0.13800000000000001</v>
      </c>
      <c r="AA737" s="16" t="str">
        <f t="shared" si="189"/>
        <v>UN</v>
      </c>
      <c r="AB737" s="16" t="str">
        <f t="shared" si="190"/>
        <v>2A</v>
      </c>
      <c r="AC737" s="16" t="str">
        <f>CONCATENATE(Table6914[[#This Row],[Fraction]],"-",Table6914[[#This Row],[Pitch]]," ",Table6914[[#This Row],[Series]]," ",Table6914[[#This Row],[ClassA]])</f>
        <v>6-16 UN 2A</v>
      </c>
      <c r="AD737" s="16" t="str">
        <f>CONCATENATE(TEXT(Table6914[[#This Row],[Decimal]],".000"),"-",Table6914[[#This Row],[Pitch]]," ",Table6914[[#This Row],[Series]]," ",Table6914[[#This Row],[ClassA]])</f>
        <v>.138-16 UN 2A</v>
      </c>
      <c r="AE737" s="16">
        <f t="shared" si="191"/>
        <v>1.9E-3</v>
      </c>
      <c r="AF737" s="16">
        <f t="shared" si="192"/>
        <v>5.9981</v>
      </c>
      <c r="AG737" s="16">
        <f t="shared" si="193"/>
        <v>5.9886999999999997</v>
      </c>
      <c r="AH737" s="16" t="str">
        <f t="shared" si="194"/>
        <v>—</v>
      </c>
      <c r="AI737" s="16">
        <f t="shared" si="195"/>
        <v>5.9574999999999996</v>
      </c>
      <c r="AJ737" s="16">
        <f t="shared" si="196"/>
        <v>5.9512999999999998</v>
      </c>
      <c r="AK737" s="16">
        <f t="shared" si="197"/>
        <v>5.9236000000000004</v>
      </c>
      <c r="AL737" s="16" t="str">
        <f t="shared" si="198"/>
        <v>2B</v>
      </c>
      <c r="AM737" s="16">
        <f t="shared" si="199"/>
        <v>5.9320000000000004</v>
      </c>
      <c r="AN737" s="16">
        <f t="shared" si="200"/>
        <v>5.9459999999999997</v>
      </c>
      <c r="AO737" s="16">
        <f t="shared" si="201"/>
        <v>5.9593999999999996</v>
      </c>
      <c r="AP737" s="16">
        <f t="shared" si="202"/>
        <v>5.9675000000000002</v>
      </c>
      <c r="AQ737" s="16">
        <f t="shared" si="203"/>
        <v>6</v>
      </c>
      <c r="AV737" s="17"/>
      <c r="AW737" s="77"/>
    </row>
    <row r="738" spans="3:49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04"/>
        <v>0</v>
      </c>
      <c r="U738" s="16">
        <f t="shared" si="204"/>
        <v>0</v>
      </c>
      <c r="W738" s="16" t="str">
        <f t="shared" si="188"/>
        <v>6–16</v>
      </c>
      <c r="X738" s="16" t="str">
        <f>VLOOKUP(LEFT(Table6914[[#This Row],[Column1]],FIND("–",Table6914[[#This Row],[Column1]])-1),Lookups[],2,0)</f>
        <v>6</v>
      </c>
      <c r="Y738" s="16" t="str">
        <f>RIGHT(Table6914[[#This Row],[Column1]],LEN(Table6914[[#This Row],[Column1]])-FIND("–",Table6914[[#This Row],[Column1]]))</f>
        <v>16</v>
      </c>
      <c r="Z738" s="78">
        <f>VLOOKUP(LEFT(Table6914[[#This Row],[Column1]],FIND("–",Table6914[[#This Row],[Column1]])-1),Lookups[],4,0)</f>
        <v>0.13800000000000001</v>
      </c>
      <c r="AA738" s="16" t="str">
        <f t="shared" si="189"/>
        <v>UN</v>
      </c>
      <c r="AB738" s="16" t="str">
        <f t="shared" si="190"/>
        <v>3A</v>
      </c>
      <c r="AC738" s="16" t="str">
        <f>CONCATENATE(Table6914[[#This Row],[Fraction]],"-",Table6914[[#This Row],[Pitch]]," ",Table6914[[#This Row],[Series]]," ",Table6914[[#This Row],[ClassA]])</f>
        <v>6-16 UN 3A</v>
      </c>
      <c r="AD738" s="16" t="str">
        <f>CONCATENATE(TEXT(Table6914[[#This Row],[Decimal]],".000"),"-",Table6914[[#This Row],[Pitch]]," ",Table6914[[#This Row],[Series]]," ",Table6914[[#This Row],[ClassA]])</f>
        <v>.138-16 UN 3A</v>
      </c>
      <c r="AE738" s="16">
        <f t="shared" si="191"/>
        <v>0</v>
      </c>
      <c r="AF738" s="16">
        <f t="shared" si="192"/>
        <v>6</v>
      </c>
      <c r="AG738" s="16">
        <f t="shared" si="193"/>
        <v>5.9905999999999997</v>
      </c>
      <c r="AH738" s="16" t="str">
        <f t="shared" si="194"/>
        <v>—</v>
      </c>
      <c r="AI738" s="16">
        <f t="shared" si="195"/>
        <v>5.9593999999999996</v>
      </c>
      <c r="AJ738" s="16">
        <f t="shared" si="196"/>
        <v>5.9546999999999999</v>
      </c>
      <c r="AK738" s="16">
        <f t="shared" si="197"/>
        <v>5.9255000000000004</v>
      </c>
      <c r="AL738" s="16" t="str">
        <f t="shared" si="198"/>
        <v>3B</v>
      </c>
      <c r="AM738" s="16">
        <f t="shared" si="199"/>
        <v>5.9320000000000004</v>
      </c>
      <c r="AN738" s="16">
        <f t="shared" si="200"/>
        <v>5.9408000000000003</v>
      </c>
      <c r="AO738" s="16">
        <f t="shared" si="201"/>
        <v>5.9593999999999996</v>
      </c>
      <c r="AP738" s="16">
        <f t="shared" si="202"/>
        <v>5.9654999999999996</v>
      </c>
      <c r="AQ738" s="16">
        <f t="shared" si="203"/>
        <v>6</v>
      </c>
      <c r="AV738" s="17"/>
      <c r="AW738" s="77"/>
    </row>
    <row r="739" spans="3:49" x14ac:dyDescent="0.25">
      <c r="AT739" s="17"/>
      <c r="AU739" s="77"/>
    </row>
    <row r="740" spans="3:49" x14ac:dyDescent="0.25">
      <c r="AT740" s="17"/>
      <c r="AU740" s="77"/>
    </row>
    <row r="741" spans="3:49" x14ac:dyDescent="0.25">
      <c r="AT741" s="17"/>
      <c r="AU741" s="77"/>
    </row>
    <row r="742" spans="3:49" x14ac:dyDescent="0.25">
      <c r="AS742" s="17"/>
      <c r="AT742" s="77"/>
    </row>
    <row r="743" spans="3:49" x14ac:dyDescent="0.25">
      <c r="AS743" s="17"/>
      <c r="AT743" s="77"/>
    </row>
    <row r="744" spans="3:49" x14ac:dyDescent="0.25">
      <c r="AS744" s="17"/>
      <c r="AT744" s="77"/>
    </row>
    <row r="745" spans="3:49" x14ac:dyDescent="0.25">
      <c r="AS745" s="17"/>
      <c r="AT745" s="77"/>
    </row>
    <row r="746" spans="3:49" x14ac:dyDescent="0.25">
      <c r="AS746" s="17"/>
      <c r="AT746" s="77"/>
    </row>
  </sheetData>
  <conditionalFormatting sqref="AC4:AD738">
    <cfRule type="duplicateValues" dxfId="7" priority="2"/>
  </conditionalFormatting>
  <conditionalFormatting sqref="AC1:AD1048576">
    <cfRule type="duplicateValues" dxfId="6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X746"/>
  <sheetViews>
    <sheetView topLeftCell="N667" zoomScale="55" zoomScaleNormal="55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22" width="9.140625" style="16"/>
    <col min="23" max="23" width="16" style="16" customWidth="1"/>
    <col min="24" max="24" width="16.28515625" style="16" bestFit="1" customWidth="1"/>
    <col min="25" max="25" width="12.28515625" style="16" bestFit="1" customWidth="1"/>
    <col min="26" max="26" width="13.7109375" style="16" bestFit="1" customWidth="1"/>
    <col min="27" max="27" width="14.7109375" style="16" bestFit="1" customWidth="1"/>
    <col min="28" max="28" width="29.28515625" style="4" bestFit="1" customWidth="1"/>
    <col min="29" max="29" width="23.5703125" style="4" bestFit="1" customWidth="1"/>
    <col min="30" max="30" width="18.28515625" style="4" bestFit="1" customWidth="1"/>
    <col min="31" max="31" width="18.28515625" style="55" bestFit="1" customWidth="1"/>
    <col min="32" max="32" width="19.5703125" style="55" bestFit="1" customWidth="1"/>
    <col min="33" max="33" width="19.42578125" style="55" bestFit="1" customWidth="1"/>
    <col min="34" max="34" width="19.140625" style="55" bestFit="1" customWidth="1"/>
    <col min="35" max="35" width="18.5703125" style="55" bestFit="1" customWidth="1"/>
    <col min="36" max="36" width="23.5703125" style="55" bestFit="1" customWidth="1"/>
    <col min="37" max="37" width="14.7109375" style="4" bestFit="1" customWidth="1"/>
    <col min="38" max="38" width="17.85546875" style="55" bestFit="1" customWidth="1"/>
    <col min="39" max="39" width="18.28515625" style="55" bestFit="1" customWidth="1"/>
    <col min="40" max="40" width="18.5703125" style="55" bestFit="1" customWidth="1"/>
    <col min="41" max="41" width="19.140625" style="55" bestFit="1" customWidth="1"/>
    <col min="42" max="42" width="19.5703125" style="55" bestFit="1" customWidth="1"/>
    <col min="43" max="43" width="17.5703125" style="16" bestFit="1" customWidth="1"/>
    <col min="44" max="16384" width="9.140625" style="16"/>
  </cols>
  <sheetData>
    <row r="3" spans="3:50" x14ac:dyDescent="0.25">
      <c r="W3" s="16" t="s">
        <v>185</v>
      </c>
      <c r="X3" s="16" t="s">
        <v>1059</v>
      </c>
      <c r="Y3" s="16" t="s">
        <v>1061</v>
      </c>
      <c r="Z3" s="16" t="s">
        <v>385</v>
      </c>
      <c r="AA3" s="16" t="s">
        <v>1889</v>
      </c>
      <c r="AB3" s="4" t="s">
        <v>1885</v>
      </c>
      <c r="AC3" s="4" t="s">
        <v>1071</v>
      </c>
      <c r="AD3" s="4" t="s">
        <v>371</v>
      </c>
      <c r="AE3" s="55" t="s">
        <v>1062</v>
      </c>
      <c r="AF3" s="55" t="s">
        <v>1895</v>
      </c>
      <c r="AG3" s="55" t="s">
        <v>1886</v>
      </c>
      <c r="AH3" s="55" t="s">
        <v>1891</v>
      </c>
      <c r="AI3" s="55" t="s">
        <v>1892</v>
      </c>
      <c r="AJ3" s="55" t="s">
        <v>1887</v>
      </c>
      <c r="AK3" s="4" t="s">
        <v>1888</v>
      </c>
      <c r="AL3" s="55" t="s">
        <v>1068</v>
      </c>
      <c r="AM3" s="55" t="s">
        <v>1069</v>
      </c>
      <c r="AN3" s="55" t="s">
        <v>1890</v>
      </c>
      <c r="AO3" s="55" t="s">
        <v>1893</v>
      </c>
      <c r="AP3" s="55" t="s">
        <v>1894</v>
      </c>
    </row>
    <row r="4" spans="3:50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:U67" si="0">IF(OR($C4="1A",$C4="2A",$C4="3A"),B4,D4)</f>
        <v>UNF</v>
      </c>
      <c r="W4" s="16" t="str">
        <f t="shared" ref="W4:W67" si="1">IF(T4=0,IF(T3=0,T2,T3),T4)</f>
        <v>0–80</v>
      </c>
      <c r="X4" s="16" t="str">
        <f>VLOOKUP(LEFT(Table691416[[#This Row],[Column1]],FIND("–",Table691416[[#This Row],[Column1]])-1),Lookups15[],2,0)</f>
        <v>0</v>
      </c>
      <c r="Y4" s="16" t="str">
        <f>RIGHT(Table691416[[#This Row],[Column1]],LEN(Table691416[[#This Row],[Column1]])-FIND("–",Table691416[[#This Row],[Column1]]))</f>
        <v>80</v>
      </c>
      <c r="Z4" s="16" t="str">
        <f t="shared" ref="Z4:Z67" si="2">IF(U4=0,IF(U3=0,U2,U3),U4)</f>
        <v>UNF</v>
      </c>
      <c r="AA4" s="16" t="str">
        <f t="shared" ref="AA4:AA67" si="3">IF(OR($C4="1A",$C4="2A",$C4="3A"),C4,E4)</f>
        <v>2A</v>
      </c>
      <c r="AB4" s="4" t="str">
        <f>CONCATENATE(Table691416[[#This Row],[Fraction]],"-",Table691416[[#This Row],[Pitch]]," ",Table691416[[#This Row],[Series]]," ",Table691416[[#This Row],[ClassA]])</f>
        <v>0-80 UNF 2A</v>
      </c>
      <c r="AC4" s="4" t="str">
        <f>CONCATENATE(TEXT(Table691416[[#This Row],[MajorMinB]],".000"),"-",Table691416[[#This Row],[Pitch]]," ",Table691416[[#This Row],[Series]]," ",Table691416[[#This Row],[ClassA]])</f>
        <v>.060-80 UNF 2A</v>
      </c>
      <c r="AD4" s="4">
        <f t="shared" ref="AD4:AD67" si="4">IF(OR($C4="1A",$C4="2A",$C4="3A"),D4,F4)</f>
        <v>5.0000000000000001E-4</v>
      </c>
      <c r="AE4" s="55">
        <f t="shared" ref="AE4:AE67" si="5">IF(OR($C4="1A",$C4="2A",$C4="3A"),E4,G4)</f>
        <v>5.9499999999999997E-2</v>
      </c>
      <c r="AF4" s="55">
        <f t="shared" ref="AF4:AF67" si="6">IF(OR($C4="1A",$C4="2A",$C4="3A"),F4,H4)</f>
        <v>5.6300000000000003E-2</v>
      </c>
      <c r="AG4" s="55" t="str">
        <f t="shared" ref="AG4:AG67" si="7">IF(OR($C4="1A",$C4="2A",$C4="3A"),G4,I4)</f>
        <v>—</v>
      </c>
      <c r="AH4" s="55">
        <f t="shared" ref="AH4:AH67" si="8">IF(OR($C4="1A",$C4="2A",$C4="3A"),H4,J4)</f>
        <v>5.1400000000000001E-2</v>
      </c>
      <c r="AI4" s="55">
        <f t="shared" ref="AI4:AI67" si="9">IF(OR($C4="1A",$C4="2A",$C4="3A"),I4,K4)</f>
        <v>4.9599999999999998E-2</v>
      </c>
      <c r="AJ4" s="55">
        <f t="shared" ref="AJ4:AJ67" si="10">IF(OR($C4="1A",$C4="2A",$C4="3A"),J4,L4)</f>
        <v>4.4600000000000001E-2</v>
      </c>
      <c r="AK4" s="4" t="str">
        <f t="shared" ref="AK4:AK67" si="11">IF(OR($C4="1A",$C4="2A",$C4="3A"),K4,M4)</f>
        <v>2B</v>
      </c>
      <c r="AL4" s="55">
        <f t="shared" ref="AL4:AL67" si="12">IF(OR($C4="1A",$C4="2A",$C4="3A"),L4,N4)</f>
        <v>4.65E-2</v>
      </c>
      <c r="AM4" s="55">
        <f t="shared" ref="AM4:AM67" si="13">IF(OR($C4="1A",$C4="2A",$C4="3A"),M4,O4)</f>
        <v>5.1400000000000001E-2</v>
      </c>
      <c r="AN4" s="55">
        <f t="shared" ref="AN4:AN67" si="14">IF(OR($C4="1A",$C4="2A",$C4="3A"),N4,P4)</f>
        <v>5.1900000000000002E-2</v>
      </c>
      <c r="AO4" s="55">
        <f t="shared" ref="AO4:AO67" si="15">IF(OR($C4="1A",$C4="2A",$C4="3A"),O4,Q4)</f>
        <v>5.4199999999999998E-2</v>
      </c>
      <c r="AP4" s="55">
        <f t="shared" ref="AP4:AP67" si="16">IF(OR($C4="1A",$C4="2A",$C4="3A"),P4,R4)</f>
        <v>0.06</v>
      </c>
      <c r="AS4" s="80" t="s">
        <v>185</v>
      </c>
      <c r="AT4" s="81" t="s">
        <v>1059</v>
      </c>
      <c r="AU4" s="82" t="s">
        <v>218</v>
      </c>
      <c r="AV4" s="83" t="s">
        <v>1060</v>
      </c>
    </row>
    <row r="5" spans="3:50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U68" si="17">IF(OR($C5="1A",$C5="2A",$C5="3A"),A5,C5)</f>
        <v>0</v>
      </c>
      <c r="U5" s="16">
        <f t="shared" si="0"/>
        <v>0</v>
      </c>
      <c r="W5" s="16" t="str">
        <f t="shared" si="1"/>
        <v>0–80</v>
      </c>
      <c r="X5" s="16" t="str">
        <f>VLOOKUP(LEFT(Table691416[[#This Row],[Column1]],FIND("–",Table691416[[#This Row],[Column1]])-1),Lookups15[],2,0)</f>
        <v>0</v>
      </c>
      <c r="Y5" s="16" t="str">
        <f>RIGHT(Table691416[[#This Row],[Column1]],LEN(Table691416[[#This Row],[Column1]])-FIND("–",Table691416[[#This Row],[Column1]]))</f>
        <v>80</v>
      </c>
      <c r="Z5" s="16" t="str">
        <f t="shared" si="2"/>
        <v>UNF</v>
      </c>
      <c r="AA5" s="16" t="str">
        <f t="shared" si="3"/>
        <v>3A</v>
      </c>
      <c r="AB5" s="4" t="str">
        <f>CONCATENATE(Table691416[[#This Row],[Fraction]],"-",Table691416[[#This Row],[Pitch]]," ",Table691416[[#This Row],[Series]]," ",Table691416[[#This Row],[ClassA]])</f>
        <v>0-80 UNF 3A</v>
      </c>
      <c r="AC5" s="4" t="str">
        <f>CONCATENATE(TEXT(Table691416[[#This Row],[MajorMinB]],".000"),"-",Table691416[[#This Row],[Pitch]]," ",Table691416[[#This Row],[Series]]," ",Table691416[[#This Row],[ClassA]])</f>
        <v>.060-80 UNF 3A</v>
      </c>
      <c r="AD5" s="4">
        <f t="shared" si="4"/>
        <v>0</v>
      </c>
      <c r="AE5" s="55">
        <f t="shared" si="5"/>
        <v>0.06</v>
      </c>
      <c r="AF5" s="55">
        <f t="shared" si="6"/>
        <v>5.6800000000000003E-2</v>
      </c>
      <c r="AG5" s="55" t="str">
        <f t="shared" si="7"/>
        <v>—</v>
      </c>
      <c r="AH5" s="55">
        <f t="shared" si="8"/>
        <v>5.1900000000000002E-2</v>
      </c>
      <c r="AI5" s="55">
        <f t="shared" si="9"/>
        <v>5.0599999999999999E-2</v>
      </c>
      <c r="AJ5" s="55">
        <f t="shared" si="10"/>
        <v>4.5100000000000001E-2</v>
      </c>
      <c r="AK5" s="4" t="str">
        <f t="shared" si="11"/>
        <v>3B</v>
      </c>
      <c r="AL5" s="55">
        <f t="shared" si="12"/>
        <v>4.65E-2</v>
      </c>
      <c r="AM5" s="55">
        <f t="shared" si="13"/>
        <v>5.1400000000000001E-2</v>
      </c>
      <c r="AN5" s="55">
        <f t="shared" si="14"/>
        <v>5.1900000000000002E-2</v>
      </c>
      <c r="AO5" s="55">
        <f t="shared" si="15"/>
        <v>5.3600000000000002E-2</v>
      </c>
      <c r="AP5" s="55">
        <f t="shared" si="16"/>
        <v>0.06</v>
      </c>
      <c r="AS5" s="19" t="s">
        <v>953</v>
      </c>
      <c r="AT5" s="79" t="s">
        <v>953</v>
      </c>
      <c r="AU5" s="77" t="s">
        <v>953</v>
      </c>
      <c r="AV5" s="78">
        <v>0.06</v>
      </c>
      <c r="AX5" s="88">
        <v>0.06</v>
      </c>
    </row>
    <row r="6" spans="3:50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17"/>
        <v>1–64</v>
      </c>
      <c r="U6" s="16" t="str">
        <f t="shared" si="0"/>
        <v>UNC</v>
      </c>
      <c r="W6" s="16" t="str">
        <f t="shared" si="1"/>
        <v>1–64</v>
      </c>
      <c r="X6" s="16" t="str">
        <f>VLOOKUP(LEFT(Table691416[[#This Row],[Column1]],FIND("–",Table691416[[#This Row],[Column1]])-1),Lookups15[],2,0)</f>
        <v>1</v>
      </c>
      <c r="Y6" s="16" t="str">
        <f>RIGHT(Table691416[[#This Row],[Column1]],LEN(Table691416[[#This Row],[Column1]])-FIND("–",Table691416[[#This Row],[Column1]]))</f>
        <v>64</v>
      </c>
      <c r="Z6" s="16" t="str">
        <f t="shared" si="2"/>
        <v>UNC</v>
      </c>
      <c r="AA6" s="16" t="str">
        <f t="shared" si="3"/>
        <v>2A</v>
      </c>
      <c r="AB6" s="4" t="str">
        <f>CONCATENATE(Table691416[[#This Row],[Fraction]],"-",Table691416[[#This Row],[Pitch]]," ",Table691416[[#This Row],[Series]]," ",Table691416[[#This Row],[ClassA]])</f>
        <v>1-64 UNC 2A</v>
      </c>
      <c r="AC6" s="4" t="str">
        <f>CONCATENATE(TEXT(Table691416[[#This Row],[MajorMinB]],".000"),"-",Table691416[[#This Row],[Pitch]]," ",Table691416[[#This Row],[Series]]," ",Table691416[[#This Row],[ClassA]])</f>
        <v>.073-64 UNC 2A</v>
      </c>
      <c r="AD6" s="4">
        <f t="shared" si="4"/>
        <v>5.9999999999999995E-4</v>
      </c>
      <c r="AE6" s="55">
        <f t="shared" si="5"/>
        <v>7.2400000000000006E-2</v>
      </c>
      <c r="AF6" s="55">
        <f t="shared" si="6"/>
        <v>6.8599999999999994E-2</v>
      </c>
      <c r="AG6" s="55" t="str">
        <f t="shared" si="7"/>
        <v>—</v>
      </c>
      <c r="AH6" s="55">
        <f t="shared" si="8"/>
        <v>6.2300000000000001E-2</v>
      </c>
      <c r="AI6" s="55">
        <f t="shared" si="9"/>
        <v>6.0299999999999999E-2</v>
      </c>
      <c r="AJ6" s="55">
        <f t="shared" si="10"/>
        <v>5.3800000000000001E-2</v>
      </c>
      <c r="AK6" s="4" t="str">
        <f t="shared" si="11"/>
        <v>2B</v>
      </c>
      <c r="AL6" s="55">
        <f t="shared" si="12"/>
        <v>5.6099999999999997E-2</v>
      </c>
      <c r="AM6" s="55">
        <f t="shared" si="13"/>
        <v>6.2300000000000001E-2</v>
      </c>
      <c r="AN6" s="55">
        <f t="shared" si="14"/>
        <v>6.2899999999999998E-2</v>
      </c>
      <c r="AO6" s="55">
        <f t="shared" si="15"/>
        <v>6.5500000000000003E-2</v>
      </c>
      <c r="AP6" s="55">
        <f t="shared" si="16"/>
        <v>7.2999999999999995E-2</v>
      </c>
      <c r="AS6" s="19" t="s">
        <v>954</v>
      </c>
      <c r="AT6" s="79" t="s">
        <v>954</v>
      </c>
      <c r="AU6" s="77" t="s">
        <v>954</v>
      </c>
      <c r="AV6" s="78">
        <v>7.2999999999999995E-2</v>
      </c>
      <c r="AX6" s="89">
        <v>7.2999999999999995E-2</v>
      </c>
    </row>
    <row r="7" spans="3:50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17"/>
        <v>0</v>
      </c>
      <c r="U7" s="16">
        <f t="shared" si="0"/>
        <v>0</v>
      </c>
      <c r="W7" s="16" t="str">
        <f t="shared" si="1"/>
        <v>1–64</v>
      </c>
      <c r="X7" s="16" t="str">
        <f>VLOOKUP(LEFT(Table691416[[#This Row],[Column1]],FIND("–",Table691416[[#This Row],[Column1]])-1),Lookups15[],2,0)</f>
        <v>1</v>
      </c>
      <c r="Y7" s="16" t="str">
        <f>RIGHT(Table691416[[#This Row],[Column1]],LEN(Table691416[[#This Row],[Column1]])-FIND("–",Table691416[[#This Row],[Column1]]))</f>
        <v>64</v>
      </c>
      <c r="Z7" s="16" t="str">
        <f t="shared" si="2"/>
        <v>UNC</v>
      </c>
      <c r="AA7" s="16" t="str">
        <f t="shared" si="3"/>
        <v>3A</v>
      </c>
      <c r="AB7" s="4" t="str">
        <f>CONCATENATE(Table691416[[#This Row],[Fraction]],"-",Table691416[[#This Row],[Pitch]]," ",Table691416[[#This Row],[Series]]," ",Table691416[[#This Row],[ClassA]])</f>
        <v>1-64 UNC 3A</v>
      </c>
      <c r="AC7" s="4" t="str">
        <f>CONCATENATE(TEXT(Table691416[[#This Row],[MajorMinB]],".000"),"-",Table691416[[#This Row],[Pitch]]," ",Table691416[[#This Row],[Series]]," ",Table691416[[#This Row],[ClassA]])</f>
        <v>.073-64 UNC 3A</v>
      </c>
      <c r="AD7" s="4">
        <f t="shared" si="4"/>
        <v>0</v>
      </c>
      <c r="AE7" s="55">
        <f t="shared" si="5"/>
        <v>7.2999999999999995E-2</v>
      </c>
      <c r="AF7" s="55">
        <f t="shared" si="6"/>
        <v>6.9199999999999998E-2</v>
      </c>
      <c r="AG7" s="55" t="str">
        <f t="shared" si="7"/>
        <v>—</v>
      </c>
      <c r="AH7" s="55">
        <f t="shared" si="8"/>
        <v>6.2899999999999998E-2</v>
      </c>
      <c r="AI7" s="55">
        <f t="shared" si="9"/>
        <v>6.1400000000000003E-2</v>
      </c>
      <c r="AJ7" s="55">
        <f t="shared" si="10"/>
        <v>5.4399999999999997E-2</v>
      </c>
      <c r="AK7" s="4" t="str">
        <f t="shared" si="11"/>
        <v>3B</v>
      </c>
      <c r="AL7" s="55">
        <f t="shared" si="12"/>
        <v>5.6099999999999997E-2</v>
      </c>
      <c r="AM7" s="55">
        <f t="shared" si="13"/>
        <v>6.2300000000000001E-2</v>
      </c>
      <c r="AN7" s="55">
        <f t="shared" si="14"/>
        <v>6.2899999999999998E-2</v>
      </c>
      <c r="AO7" s="55">
        <f t="shared" si="15"/>
        <v>6.4799999999999996E-2</v>
      </c>
      <c r="AP7" s="55">
        <f t="shared" si="16"/>
        <v>7.2999999999999995E-2</v>
      </c>
      <c r="AS7" s="19" t="s">
        <v>955</v>
      </c>
      <c r="AT7" s="79" t="s">
        <v>955</v>
      </c>
      <c r="AU7" s="77" t="s">
        <v>955</v>
      </c>
      <c r="AV7" s="78">
        <v>8.5999999999999993E-2</v>
      </c>
      <c r="AX7" s="88">
        <v>8.5999999999999993E-2</v>
      </c>
    </row>
    <row r="8" spans="3:50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17"/>
        <v>1–72</v>
      </c>
      <c r="U8" s="16" t="str">
        <f t="shared" si="0"/>
        <v>UNF</v>
      </c>
      <c r="W8" s="16" t="str">
        <f t="shared" si="1"/>
        <v>1–72</v>
      </c>
      <c r="X8" s="16" t="str">
        <f>VLOOKUP(LEFT(Table691416[[#This Row],[Column1]],FIND("–",Table691416[[#This Row],[Column1]])-1),Lookups15[],2,0)</f>
        <v>1</v>
      </c>
      <c r="Y8" s="16" t="str">
        <f>RIGHT(Table691416[[#This Row],[Column1]],LEN(Table691416[[#This Row],[Column1]])-FIND("–",Table691416[[#This Row],[Column1]]))</f>
        <v>72</v>
      </c>
      <c r="Z8" s="16" t="str">
        <f t="shared" si="2"/>
        <v>UNF</v>
      </c>
      <c r="AA8" s="16" t="str">
        <f t="shared" si="3"/>
        <v>2A</v>
      </c>
      <c r="AB8" s="4" t="str">
        <f>CONCATENATE(Table691416[[#This Row],[Fraction]],"-",Table691416[[#This Row],[Pitch]]," ",Table691416[[#This Row],[Series]]," ",Table691416[[#This Row],[ClassA]])</f>
        <v>1-72 UNF 2A</v>
      </c>
      <c r="AC8" s="4" t="str">
        <f>CONCATENATE(TEXT(Table691416[[#This Row],[MajorMinB]],".000"),"-",Table691416[[#This Row],[Pitch]]," ",Table691416[[#This Row],[Series]]," ",Table691416[[#This Row],[ClassA]])</f>
        <v>.073-72 UNF 2A</v>
      </c>
      <c r="AD8" s="4">
        <f t="shared" si="4"/>
        <v>5.9999999999999995E-4</v>
      </c>
      <c r="AE8" s="55">
        <f t="shared" si="5"/>
        <v>7.2400000000000006E-2</v>
      </c>
      <c r="AF8" s="55">
        <f t="shared" si="6"/>
        <v>6.8900000000000003E-2</v>
      </c>
      <c r="AG8" s="55" t="str">
        <f t="shared" si="7"/>
        <v>—</v>
      </c>
      <c r="AH8" s="55">
        <f t="shared" si="8"/>
        <v>6.3399999999999998E-2</v>
      </c>
      <c r="AI8" s="55">
        <f t="shared" si="9"/>
        <v>6.1499999999999999E-2</v>
      </c>
      <c r="AJ8" s="55">
        <f t="shared" si="10"/>
        <v>5.5899999999999998E-2</v>
      </c>
      <c r="AK8" s="4" t="str">
        <f t="shared" si="11"/>
        <v>2B</v>
      </c>
      <c r="AL8" s="55">
        <f t="shared" si="12"/>
        <v>5.8000000000000003E-2</v>
      </c>
      <c r="AM8" s="55">
        <f t="shared" si="13"/>
        <v>6.3500000000000001E-2</v>
      </c>
      <c r="AN8" s="55">
        <f t="shared" si="14"/>
        <v>6.4000000000000001E-2</v>
      </c>
      <c r="AO8" s="55">
        <f t="shared" si="15"/>
        <v>6.6500000000000004E-2</v>
      </c>
      <c r="AP8" s="55">
        <f t="shared" si="16"/>
        <v>7.2999999999999995E-2</v>
      </c>
      <c r="AS8" s="19" t="s">
        <v>956</v>
      </c>
      <c r="AT8" s="79" t="s">
        <v>956</v>
      </c>
      <c r="AU8" s="77" t="s">
        <v>956</v>
      </c>
      <c r="AV8" s="78">
        <v>9.9000000000000005E-2</v>
      </c>
      <c r="AX8" s="89">
        <v>9.9000000000000005E-2</v>
      </c>
    </row>
    <row r="9" spans="3:50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17"/>
        <v>0</v>
      </c>
      <c r="U9" s="16">
        <f t="shared" si="0"/>
        <v>0</v>
      </c>
      <c r="W9" s="16" t="str">
        <f t="shared" si="1"/>
        <v>1–72</v>
      </c>
      <c r="X9" s="16" t="str">
        <f>VLOOKUP(LEFT(Table691416[[#This Row],[Column1]],FIND("–",Table691416[[#This Row],[Column1]])-1),Lookups15[],2,0)</f>
        <v>1</v>
      </c>
      <c r="Y9" s="16" t="str">
        <f>RIGHT(Table691416[[#This Row],[Column1]],LEN(Table691416[[#This Row],[Column1]])-FIND("–",Table691416[[#This Row],[Column1]]))</f>
        <v>72</v>
      </c>
      <c r="Z9" s="16" t="str">
        <f t="shared" si="2"/>
        <v>UNF</v>
      </c>
      <c r="AA9" s="16" t="str">
        <f t="shared" si="3"/>
        <v>3A</v>
      </c>
      <c r="AB9" s="4" t="str">
        <f>CONCATENATE(Table691416[[#This Row],[Fraction]],"-",Table691416[[#This Row],[Pitch]]," ",Table691416[[#This Row],[Series]]," ",Table691416[[#This Row],[ClassA]])</f>
        <v>1-72 UNF 3A</v>
      </c>
      <c r="AC9" s="4" t="str">
        <f>CONCATENATE(TEXT(Table691416[[#This Row],[MajorMinB]],".000"),"-",Table691416[[#This Row],[Pitch]]," ",Table691416[[#This Row],[Series]]," ",Table691416[[#This Row],[ClassA]])</f>
        <v>.073-72 UNF 3A</v>
      </c>
      <c r="AD9" s="4">
        <f t="shared" si="4"/>
        <v>0</v>
      </c>
      <c r="AE9" s="55">
        <f t="shared" si="5"/>
        <v>7.2999999999999995E-2</v>
      </c>
      <c r="AF9" s="55">
        <f t="shared" si="6"/>
        <v>6.9500000000000006E-2</v>
      </c>
      <c r="AG9" s="55" t="str">
        <f t="shared" si="7"/>
        <v>—</v>
      </c>
      <c r="AH9" s="55">
        <f t="shared" si="8"/>
        <v>6.4000000000000001E-2</v>
      </c>
      <c r="AI9" s="55">
        <f t="shared" si="9"/>
        <v>6.2600000000000003E-2</v>
      </c>
      <c r="AJ9" s="55">
        <f t="shared" si="10"/>
        <v>5.6500000000000002E-2</v>
      </c>
      <c r="AK9" s="4" t="str">
        <f t="shared" si="11"/>
        <v>3B</v>
      </c>
      <c r="AL9" s="55">
        <f t="shared" si="12"/>
        <v>5.8000000000000003E-2</v>
      </c>
      <c r="AM9" s="55">
        <f t="shared" si="13"/>
        <v>6.3500000000000001E-2</v>
      </c>
      <c r="AN9" s="55">
        <f t="shared" si="14"/>
        <v>6.4000000000000001E-2</v>
      </c>
      <c r="AO9" s="55">
        <f t="shared" si="15"/>
        <v>6.59E-2</v>
      </c>
      <c r="AP9" s="55">
        <f t="shared" si="16"/>
        <v>7.2999999999999995E-2</v>
      </c>
      <c r="AS9" s="19" t="s">
        <v>957</v>
      </c>
      <c r="AT9" s="79" t="s">
        <v>957</v>
      </c>
      <c r="AU9" s="77" t="s">
        <v>957</v>
      </c>
      <c r="AV9" s="78">
        <v>0.112</v>
      </c>
      <c r="AX9" s="88">
        <v>0.112</v>
      </c>
    </row>
    <row r="10" spans="3:50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17"/>
        <v>2–56</v>
      </c>
      <c r="U10" s="16" t="str">
        <f t="shared" si="0"/>
        <v>UNC</v>
      </c>
      <c r="W10" s="16" t="str">
        <f t="shared" si="1"/>
        <v>2–56</v>
      </c>
      <c r="X10" s="16" t="str">
        <f>VLOOKUP(LEFT(Table691416[[#This Row],[Column1]],FIND("–",Table691416[[#This Row],[Column1]])-1),Lookups15[],2,0)</f>
        <v>2</v>
      </c>
      <c r="Y10" s="16" t="str">
        <f>RIGHT(Table691416[[#This Row],[Column1]],LEN(Table691416[[#This Row],[Column1]])-FIND("–",Table691416[[#This Row],[Column1]]))</f>
        <v>56</v>
      </c>
      <c r="Z10" s="16" t="str">
        <f t="shared" si="2"/>
        <v>UNC</v>
      </c>
      <c r="AA10" s="16" t="str">
        <f t="shared" si="3"/>
        <v>2A</v>
      </c>
      <c r="AB10" s="4" t="str">
        <f>CONCATENATE(Table691416[[#This Row],[Fraction]],"-",Table691416[[#This Row],[Pitch]]," ",Table691416[[#This Row],[Series]]," ",Table691416[[#This Row],[ClassA]])</f>
        <v>2-56 UNC 2A</v>
      </c>
      <c r="AC10" s="4" t="str">
        <f>CONCATENATE(TEXT(Table691416[[#This Row],[MajorMinB]],".000"),"-",Table691416[[#This Row],[Pitch]]," ",Table691416[[#This Row],[Series]]," ",Table691416[[#This Row],[ClassA]])</f>
        <v>.086-56 UNC 2A</v>
      </c>
      <c r="AD10" s="4">
        <f t="shared" si="4"/>
        <v>5.9999999999999995E-4</v>
      </c>
      <c r="AE10" s="55">
        <f t="shared" si="5"/>
        <v>8.5400000000000004E-2</v>
      </c>
      <c r="AF10" s="55">
        <f t="shared" si="6"/>
        <v>8.1299999999999997E-2</v>
      </c>
      <c r="AG10" s="55" t="str">
        <f t="shared" si="7"/>
        <v>—</v>
      </c>
      <c r="AH10" s="55">
        <f t="shared" si="8"/>
        <v>7.3800000000000004E-2</v>
      </c>
      <c r="AI10" s="55">
        <f t="shared" si="9"/>
        <v>7.17E-2</v>
      </c>
      <c r="AJ10" s="55">
        <f t="shared" si="10"/>
        <v>6.4199999999999993E-2</v>
      </c>
      <c r="AK10" s="4" t="str">
        <f t="shared" si="11"/>
        <v>2B</v>
      </c>
      <c r="AL10" s="55">
        <f t="shared" si="12"/>
        <v>6.6699999999999995E-2</v>
      </c>
      <c r="AM10" s="55">
        <f t="shared" si="13"/>
        <v>7.3700000000000002E-2</v>
      </c>
      <c r="AN10" s="55">
        <f t="shared" si="14"/>
        <v>7.4399999999999994E-2</v>
      </c>
      <c r="AO10" s="55">
        <f t="shared" si="15"/>
        <v>7.7200000000000005E-2</v>
      </c>
      <c r="AP10" s="55">
        <f t="shared" si="16"/>
        <v>8.5999999999999993E-2</v>
      </c>
      <c r="AS10" s="19" t="s">
        <v>958</v>
      </c>
      <c r="AT10" s="79" t="s">
        <v>958</v>
      </c>
      <c r="AU10" s="77" t="s">
        <v>958</v>
      </c>
      <c r="AV10" s="78">
        <v>0.125</v>
      </c>
      <c r="AX10" s="89">
        <v>0.125</v>
      </c>
    </row>
    <row r="11" spans="3:50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17"/>
        <v>0</v>
      </c>
      <c r="U11" s="16">
        <f t="shared" si="0"/>
        <v>0</v>
      </c>
      <c r="W11" s="16" t="str">
        <f t="shared" si="1"/>
        <v>2–56</v>
      </c>
      <c r="X11" s="16" t="str">
        <f>VLOOKUP(LEFT(Table691416[[#This Row],[Column1]],FIND("–",Table691416[[#This Row],[Column1]])-1),Lookups15[],2,0)</f>
        <v>2</v>
      </c>
      <c r="Y11" s="16" t="str">
        <f>RIGHT(Table691416[[#This Row],[Column1]],LEN(Table691416[[#This Row],[Column1]])-FIND("–",Table691416[[#This Row],[Column1]]))</f>
        <v>56</v>
      </c>
      <c r="Z11" s="16" t="str">
        <f t="shared" si="2"/>
        <v>UNC</v>
      </c>
      <c r="AA11" s="16" t="str">
        <f t="shared" si="3"/>
        <v>3A</v>
      </c>
      <c r="AB11" s="4" t="str">
        <f>CONCATENATE(Table691416[[#This Row],[Fraction]],"-",Table691416[[#This Row],[Pitch]]," ",Table691416[[#This Row],[Series]]," ",Table691416[[#This Row],[ClassA]])</f>
        <v>2-56 UNC 3A</v>
      </c>
      <c r="AC11" s="4" t="str">
        <f>CONCATENATE(TEXT(Table691416[[#This Row],[MajorMinB]],".000"),"-",Table691416[[#This Row],[Pitch]]," ",Table691416[[#This Row],[Series]]," ",Table691416[[#This Row],[ClassA]])</f>
        <v>.086-56 UNC 3A</v>
      </c>
      <c r="AD11" s="4">
        <f t="shared" si="4"/>
        <v>0</v>
      </c>
      <c r="AE11" s="55">
        <f t="shared" si="5"/>
        <v>8.5999999999999993E-2</v>
      </c>
      <c r="AF11" s="55">
        <f t="shared" si="6"/>
        <v>8.1900000000000001E-2</v>
      </c>
      <c r="AG11" s="55" t="str">
        <f t="shared" si="7"/>
        <v>—</v>
      </c>
      <c r="AH11" s="55">
        <f t="shared" si="8"/>
        <v>7.4399999999999994E-2</v>
      </c>
      <c r="AI11" s="55">
        <f t="shared" si="9"/>
        <v>7.2800000000000004E-2</v>
      </c>
      <c r="AJ11" s="55">
        <f t="shared" si="10"/>
        <v>6.4799999999999996E-2</v>
      </c>
      <c r="AK11" s="4" t="str">
        <f t="shared" si="11"/>
        <v>3B</v>
      </c>
      <c r="AL11" s="55">
        <f t="shared" si="12"/>
        <v>6.6699999999999995E-2</v>
      </c>
      <c r="AM11" s="55">
        <f t="shared" si="13"/>
        <v>7.3700000000000002E-2</v>
      </c>
      <c r="AN11" s="55">
        <f t="shared" si="14"/>
        <v>7.4399999999999994E-2</v>
      </c>
      <c r="AO11" s="55">
        <f t="shared" si="15"/>
        <v>7.6499999999999999E-2</v>
      </c>
      <c r="AP11" s="55">
        <f t="shared" si="16"/>
        <v>8.5999999999999993E-2</v>
      </c>
      <c r="AS11" s="19" t="s">
        <v>959</v>
      </c>
      <c r="AT11" s="79" t="s">
        <v>959</v>
      </c>
      <c r="AU11" s="77" t="s">
        <v>959</v>
      </c>
      <c r="AV11" s="78">
        <v>0.13800000000000001</v>
      </c>
      <c r="AX11" s="88">
        <v>0.13800000000000001</v>
      </c>
    </row>
    <row r="12" spans="3:50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17"/>
        <v>2–64</v>
      </c>
      <c r="U12" s="16" t="str">
        <f t="shared" si="0"/>
        <v>UNF</v>
      </c>
      <c r="W12" s="16" t="str">
        <f t="shared" si="1"/>
        <v>2–64</v>
      </c>
      <c r="X12" s="16" t="str">
        <f>VLOOKUP(LEFT(Table691416[[#This Row],[Column1]],FIND("–",Table691416[[#This Row],[Column1]])-1),Lookups15[],2,0)</f>
        <v>2</v>
      </c>
      <c r="Y12" s="16" t="str">
        <f>RIGHT(Table691416[[#This Row],[Column1]],LEN(Table691416[[#This Row],[Column1]])-FIND("–",Table691416[[#This Row],[Column1]]))</f>
        <v>64</v>
      </c>
      <c r="Z12" s="16" t="str">
        <f t="shared" si="2"/>
        <v>UNF</v>
      </c>
      <c r="AA12" s="16" t="str">
        <f t="shared" si="3"/>
        <v>2A</v>
      </c>
      <c r="AB12" s="4" t="str">
        <f>CONCATENATE(Table691416[[#This Row],[Fraction]],"-",Table691416[[#This Row],[Pitch]]," ",Table691416[[#This Row],[Series]]," ",Table691416[[#This Row],[ClassA]])</f>
        <v>2-64 UNF 2A</v>
      </c>
      <c r="AC12" s="4" t="str">
        <f>CONCATENATE(TEXT(Table691416[[#This Row],[MajorMinB]],".000"),"-",Table691416[[#This Row],[Pitch]]," ",Table691416[[#This Row],[Series]]," ",Table691416[[#This Row],[ClassA]])</f>
        <v>.086-64 UNF 2A</v>
      </c>
      <c r="AD12" s="4">
        <f t="shared" si="4"/>
        <v>5.9999999999999995E-4</v>
      </c>
      <c r="AE12" s="55">
        <f t="shared" si="5"/>
        <v>8.5400000000000004E-2</v>
      </c>
      <c r="AF12" s="55">
        <f t="shared" si="6"/>
        <v>8.1600000000000006E-2</v>
      </c>
      <c r="AG12" s="55" t="str">
        <f t="shared" si="7"/>
        <v>—</v>
      </c>
      <c r="AH12" s="55">
        <f t="shared" si="8"/>
        <v>7.5300000000000006E-2</v>
      </c>
      <c r="AI12" s="55">
        <f t="shared" si="9"/>
        <v>7.3300000000000004E-2</v>
      </c>
      <c r="AJ12" s="55">
        <f t="shared" si="10"/>
        <v>6.6799999999999998E-2</v>
      </c>
      <c r="AK12" s="4" t="str">
        <f t="shared" si="11"/>
        <v>2B</v>
      </c>
      <c r="AL12" s="55">
        <f t="shared" si="12"/>
        <v>6.9099999999999995E-2</v>
      </c>
      <c r="AM12" s="55">
        <f t="shared" si="13"/>
        <v>7.5300000000000006E-2</v>
      </c>
      <c r="AN12" s="55">
        <f t="shared" si="14"/>
        <v>7.5899999999999995E-2</v>
      </c>
      <c r="AO12" s="55">
        <f t="shared" si="15"/>
        <v>7.8600000000000003E-2</v>
      </c>
      <c r="AP12" s="55">
        <f t="shared" si="16"/>
        <v>8.5999999999999993E-2</v>
      </c>
      <c r="AS12" s="19" t="s">
        <v>960</v>
      </c>
      <c r="AT12" s="79" t="s">
        <v>960</v>
      </c>
      <c r="AU12" s="77" t="s">
        <v>960</v>
      </c>
      <c r="AV12" s="78">
        <v>0.16400000000000001</v>
      </c>
      <c r="AX12" s="89">
        <v>0.16400000000000001</v>
      </c>
    </row>
    <row r="13" spans="3:50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17"/>
        <v>0</v>
      </c>
      <c r="U13" s="16">
        <f t="shared" si="0"/>
        <v>0</v>
      </c>
      <c r="W13" s="16" t="str">
        <f t="shared" si="1"/>
        <v>2–64</v>
      </c>
      <c r="X13" s="16" t="str">
        <f>VLOOKUP(LEFT(Table691416[[#This Row],[Column1]],FIND("–",Table691416[[#This Row],[Column1]])-1),Lookups15[],2,0)</f>
        <v>2</v>
      </c>
      <c r="Y13" s="16" t="str">
        <f>RIGHT(Table691416[[#This Row],[Column1]],LEN(Table691416[[#This Row],[Column1]])-FIND("–",Table691416[[#This Row],[Column1]]))</f>
        <v>64</v>
      </c>
      <c r="Z13" s="16" t="str">
        <f t="shared" si="2"/>
        <v>UNF</v>
      </c>
      <c r="AA13" s="16" t="str">
        <f t="shared" si="3"/>
        <v>3A</v>
      </c>
      <c r="AB13" s="4" t="str">
        <f>CONCATENATE(Table691416[[#This Row],[Fraction]],"-",Table691416[[#This Row],[Pitch]]," ",Table691416[[#This Row],[Series]]," ",Table691416[[#This Row],[ClassA]])</f>
        <v>2-64 UNF 3A</v>
      </c>
      <c r="AC13" s="4" t="str">
        <f>CONCATENATE(TEXT(Table691416[[#This Row],[MajorMinB]],".000"),"-",Table691416[[#This Row],[Pitch]]," ",Table691416[[#This Row],[Series]]," ",Table691416[[#This Row],[ClassA]])</f>
        <v>.086-64 UNF 3A</v>
      </c>
      <c r="AD13" s="4">
        <f t="shared" si="4"/>
        <v>0</v>
      </c>
      <c r="AE13" s="55">
        <f t="shared" si="5"/>
        <v>8.5999999999999993E-2</v>
      </c>
      <c r="AF13" s="55">
        <f t="shared" si="6"/>
        <v>8.2199999999999995E-2</v>
      </c>
      <c r="AG13" s="55" t="str">
        <f t="shared" si="7"/>
        <v>—</v>
      </c>
      <c r="AH13" s="55">
        <f t="shared" si="8"/>
        <v>7.5899999999999995E-2</v>
      </c>
      <c r="AI13" s="55">
        <f t="shared" si="9"/>
        <v>7.4399999999999994E-2</v>
      </c>
      <c r="AJ13" s="55">
        <f t="shared" si="10"/>
        <v>6.7400000000000002E-2</v>
      </c>
      <c r="AK13" s="4" t="str">
        <f t="shared" si="11"/>
        <v>3B</v>
      </c>
      <c r="AL13" s="55">
        <f t="shared" si="12"/>
        <v>6.9099999999999995E-2</v>
      </c>
      <c r="AM13" s="55">
        <f t="shared" si="13"/>
        <v>7.5300000000000006E-2</v>
      </c>
      <c r="AN13" s="55">
        <f t="shared" si="14"/>
        <v>7.5899999999999995E-2</v>
      </c>
      <c r="AO13" s="55">
        <f t="shared" si="15"/>
        <v>7.7899999999999997E-2</v>
      </c>
      <c r="AP13" s="55">
        <f t="shared" si="16"/>
        <v>8.5999999999999993E-2</v>
      </c>
      <c r="AS13" s="19" t="s">
        <v>378</v>
      </c>
      <c r="AT13" s="79" t="s">
        <v>378</v>
      </c>
      <c r="AU13" s="77" t="s">
        <v>378</v>
      </c>
      <c r="AV13" s="78">
        <v>0.19</v>
      </c>
      <c r="AX13" s="88">
        <v>0.19</v>
      </c>
    </row>
    <row r="14" spans="3:50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17"/>
        <v>3–48</v>
      </c>
      <c r="U14" s="16" t="str">
        <f t="shared" si="0"/>
        <v>UNC</v>
      </c>
      <c r="W14" s="16" t="str">
        <f t="shared" si="1"/>
        <v>3–48</v>
      </c>
      <c r="X14" s="16" t="str">
        <f>VLOOKUP(LEFT(Table691416[[#This Row],[Column1]],FIND("–",Table691416[[#This Row],[Column1]])-1),Lookups15[],2,0)</f>
        <v>3</v>
      </c>
      <c r="Y14" s="16" t="str">
        <f>RIGHT(Table691416[[#This Row],[Column1]],LEN(Table691416[[#This Row],[Column1]])-FIND("–",Table691416[[#This Row],[Column1]]))</f>
        <v>48</v>
      </c>
      <c r="Z14" s="16" t="str">
        <f t="shared" si="2"/>
        <v>UNC</v>
      </c>
      <c r="AA14" s="16" t="str">
        <f t="shared" si="3"/>
        <v>2A</v>
      </c>
      <c r="AB14" s="4" t="str">
        <f>CONCATENATE(Table691416[[#This Row],[Fraction]],"-",Table691416[[#This Row],[Pitch]]," ",Table691416[[#This Row],[Series]]," ",Table691416[[#This Row],[ClassA]])</f>
        <v>3-48 UNC 2A</v>
      </c>
      <c r="AC14" s="4" t="str">
        <f>CONCATENATE(TEXT(Table691416[[#This Row],[MajorMinB]],".000"),"-",Table691416[[#This Row],[Pitch]]," ",Table691416[[#This Row],[Series]]," ",Table691416[[#This Row],[ClassA]])</f>
        <v>.099-48 UNC 2A</v>
      </c>
      <c r="AD14" s="4">
        <f t="shared" si="4"/>
        <v>6.9999999999999999E-4</v>
      </c>
      <c r="AE14" s="55">
        <f t="shared" si="5"/>
        <v>9.8299999999999998E-2</v>
      </c>
      <c r="AF14" s="55">
        <f t="shared" si="6"/>
        <v>9.3799999999999994E-2</v>
      </c>
      <c r="AG14" s="55" t="str">
        <f t="shared" si="7"/>
        <v>—</v>
      </c>
      <c r="AH14" s="55">
        <f t="shared" si="8"/>
        <v>8.48E-2</v>
      </c>
      <c r="AI14" s="55">
        <f t="shared" si="9"/>
        <v>8.2500000000000004E-2</v>
      </c>
      <c r="AJ14" s="55">
        <f t="shared" si="10"/>
        <v>7.3400000000000007E-2</v>
      </c>
      <c r="AK14" s="4" t="str">
        <f t="shared" si="11"/>
        <v>2B</v>
      </c>
      <c r="AL14" s="55">
        <f t="shared" si="12"/>
        <v>7.6399999999999996E-2</v>
      </c>
      <c r="AM14" s="55">
        <f t="shared" si="13"/>
        <v>8.4500000000000006E-2</v>
      </c>
      <c r="AN14" s="55">
        <f t="shared" si="14"/>
        <v>8.5500000000000007E-2</v>
      </c>
      <c r="AO14" s="55">
        <f t="shared" si="15"/>
        <v>8.8499999999999995E-2</v>
      </c>
      <c r="AP14" s="55">
        <f t="shared" si="16"/>
        <v>9.9000000000000005E-2</v>
      </c>
      <c r="AS14" s="19" t="s">
        <v>379</v>
      </c>
      <c r="AT14" s="79" t="s">
        <v>379</v>
      </c>
      <c r="AU14" s="77" t="s">
        <v>379</v>
      </c>
      <c r="AV14" s="78">
        <v>0.216</v>
      </c>
      <c r="AX14" s="89">
        <v>0.216</v>
      </c>
    </row>
    <row r="15" spans="3:50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17"/>
        <v>0</v>
      </c>
      <c r="U15" s="16">
        <f t="shared" si="0"/>
        <v>0</v>
      </c>
      <c r="W15" s="16" t="str">
        <f t="shared" si="1"/>
        <v>3–48</v>
      </c>
      <c r="X15" s="16" t="str">
        <f>VLOOKUP(LEFT(Table691416[[#This Row],[Column1]],FIND("–",Table691416[[#This Row],[Column1]])-1),Lookups15[],2,0)</f>
        <v>3</v>
      </c>
      <c r="Y15" s="16" t="str">
        <f>RIGHT(Table691416[[#This Row],[Column1]],LEN(Table691416[[#This Row],[Column1]])-FIND("–",Table691416[[#This Row],[Column1]]))</f>
        <v>48</v>
      </c>
      <c r="Z15" s="16" t="str">
        <f t="shared" si="2"/>
        <v>UNC</v>
      </c>
      <c r="AA15" s="16" t="str">
        <f t="shared" si="3"/>
        <v>3A</v>
      </c>
      <c r="AB15" s="4" t="str">
        <f>CONCATENATE(Table691416[[#This Row],[Fraction]],"-",Table691416[[#This Row],[Pitch]]," ",Table691416[[#This Row],[Series]]," ",Table691416[[#This Row],[ClassA]])</f>
        <v>3-48 UNC 3A</v>
      </c>
      <c r="AC15" s="4" t="str">
        <f>CONCATENATE(TEXT(Table691416[[#This Row],[MajorMinB]],".000"),"-",Table691416[[#This Row],[Pitch]]," ",Table691416[[#This Row],[Series]]," ",Table691416[[#This Row],[ClassA]])</f>
        <v>.099-48 UNC 3A</v>
      </c>
      <c r="AD15" s="4">
        <f t="shared" si="4"/>
        <v>0</v>
      </c>
      <c r="AE15" s="55">
        <f t="shared" si="5"/>
        <v>9.9000000000000005E-2</v>
      </c>
      <c r="AF15" s="55">
        <f t="shared" si="6"/>
        <v>9.4500000000000001E-2</v>
      </c>
      <c r="AG15" s="55" t="str">
        <f t="shared" si="7"/>
        <v>—</v>
      </c>
      <c r="AH15" s="55">
        <f t="shared" si="8"/>
        <v>8.5500000000000007E-2</v>
      </c>
      <c r="AI15" s="55">
        <f t="shared" si="9"/>
        <v>8.3799999999999999E-2</v>
      </c>
      <c r="AJ15" s="55">
        <f t="shared" si="10"/>
        <v>7.4099999999999999E-2</v>
      </c>
      <c r="AK15" s="4" t="str">
        <f t="shared" si="11"/>
        <v>3B</v>
      </c>
      <c r="AL15" s="55">
        <f t="shared" si="12"/>
        <v>7.6399999999999996E-2</v>
      </c>
      <c r="AM15" s="55">
        <f t="shared" si="13"/>
        <v>8.4500000000000006E-2</v>
      </c>
      <c r="AN15" s="55">
        <f t="shared" si="14"/>
        <v>8.5500000000000007E-2</v>
      </c>
      <c r="AO15" s="55">
        <f t="shared" si="15"/>
        <v>8.77E-2</v>
      </c>
      <c r="AP15" s="55">
        <f t="shared" si="16"/>
        <v>9.9000000000000005E-2</v>
      </c>
      <c r="AS15" s="19" t="s">
        <v>961</v>
      </c>
      <c r="AT15" s="79" t="s">
        <v>1013</v>
      </c>
      <c r="AU15" s="77">
        <v>0.25</v>
      </c>
      <c r="AV15" s="78">
        <f>Lookups15[[#This Row],[Column3]]</f>
        <v>0.25</v>
      </c>
    </row>
    <row r="16" spans="3:50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17"/>
        <v>3–56</v>
      </c>
      <c r="U16" s="16" t="str">
        <f t="shared" si="0"/>
        <v>UNF</v>
      </c>
      <c r="W16" s="16" t="str">
        <f t="shared" si="1"/>
        <v>3–56</v>
      </c>
      <c r="X16" s="16" t="str">
        <f>VLOOKUP(LEFT(Table691416[[#This Row],[Column1]],FIND("–",Table691416[[#This Row],[Column1]])-1),Lookups15[],2,0)</f>
        <v>3</v>
      </c>
      <c r="Y16" s="16" t="str">
        <f>RIGHT(Table691416[[#This Row],[Column1]],LEN(Table691416[[#This Row],[Column1]])-FIND("–",Table691416[[#This Row],[Column1]]))</f>
        <v>56</v>
      </c>
      <c r="Z16" s="16" t="str">
        <f t="shared" si="2"/>
        <v>UNF</v>
      </c>
      <c r="AA16" s="16" t="str">
        <f t="shared" si="3"/>
        <v>2A</v>
      </c>
      <c r="AB16" s="4" t="str">
        <f>CONCATENATE(Table691416[[#This Row],[Fraction]],"-",Table691416[[#This Row],[Pitch]]," ",Table691416[[#This Row],[Series]]," ",Table691416[[#This Row],[ClassA]])</f>
        <v>3-56 UNF 2A</v>
      </c>
      <c r="AC16" s="4" t="str">
        <f>CONCATENATE(TEXT(Table691416[[#This Row],[MajorMinB]],".000"),"-",Table691416[[#This Row],[Pitch]]," ",Table691416[[#This Row],[Series]]," ",Table691416[[#This Row],[ClassA]])</f>
        <v>.099-56 UNF 2A</v>
      </c>
      <c r="AD16" s="4">
        <f t="shared" si="4"/>
        <v>6.9999999999999999E-4</v>
      </c>
      <c r="AE16" s="55">
        <f t="shared" si="5"/>
        <v>9.8299999999999998E-2</v>
      </c>
      <c r="AF16" s="55">
        <f t="shared" si="6"/>
        <v>9.4200000000000006E-2</v>
      </c>
      <c r="AG16" s="55" t="str">
        <f t="shared" si="7"/>
        <v>—</v>
      </c>
      <c r="AH16" s="55">
        <f t="shared" si="8"/>
        <v>8.6699999999999999E-2</v>
      </c>
      <c r="AI16" s="55">
        <f t="shared" si="9"/>
        <v>8.4500000000000006E-2</v>
      </c>
      <c r="AJ16" s="55">
        <f t="shared" si="10"/>
        <v>7.7100000000000002E-2</v>
      </c>
      <c r="AK16" s="4" t="str">
        <f t="shared" si="11"/>
        <v>2B</v>
      </c>
      <c r="AL16" s="55">
        <f t="shared" si="12"/>
        <v>7.9699999999999993E-2</v>
      </c>
      <c r="AM16" s="55">
        <f t="shared" si="13"/>
        <v>8.6499999999999994E-2</v>
      </c>
      <c r="AN16" s="55">
        <f t="shared" si="14"/>
        <v>8.7400000000000005E-2</v>
      </c>
      <c r="AO16" s="55">
        <f t="shared" si="15"/>
        <v>9.0200000000000002E-2</v>
      </c>
      <c r="AP16" s="55">
        <f t="shared" si="16"/>
        <v>9.9000000000000005E-2</v>
      </c>
      <c r="AS16" s="19" t="s">
        <v>962</v>
      </c>
      <c r="AT16" s="79" t="s">
        <v>1014</v>
      </c>
      <c r="AU16" s="77">
        <v>0.3125</v>
      </c>
      <c r="AV16" s="78">
        <f>Lookups15[[#This Row],[Column3]]</f>
        <v>0.3125</v>
      </c>
    </row>
    <row r="17" spans="3:48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17"/>
        <v>0</v>
      </c>
      <c r="U17" s="16">
        <f t="shared" si="0"/>
        <v>0</v>
      </c>
      <c r="W17" s="16" t="str">
        <f t="shared" si="1"/>
        <v>3–56</v>
      </c>
      <c r="X17" s="16" t="str">
        <f>VLOOKUP(LEFT(Table691416[[#This Row],[Column1]],FIND("–",Table691416[[#This Row],[Column1]])-1),Lookups15[],2,0)</f>
        <v>3</v>
      </c>
      <c r="Y17" s="16" t="str">
        <f>RIGHT(Table691416[[#This Row],[Column1]],LEN(Table691416[[#This Row],[Column1]])-FIND("–",Table691416[[#This Row],[Column1]]))</f>
        <v>56</v>
      </c>
      <c r="Z17" s="16" t="str">
        <f t="shared" si="2"/>
        <v>UNF</v>
      </c>
      <c r="AA17" s="16" t="str">
        <f t="shared" si="3"/>
        <v>3A</v>
      </c>
      <c r="AB17" s="4" t="str">
        <f>CONCATENATE(Table691416[[#This Row],[Fraction]],"-",Table691416[[#This Row],[Pitch]]," ",Table691416[[#This Row],[Series]]," ",Table691416[[#This Row],[ClassA]])</f>
        <v>3-56 UNF 3A</v>
      </c>
      <c r="AC17" s="4" t="str">
        <f>CONCATENATE(TEXT(Table691416[[#This Row],[MajorMinB]],".000"),"-",Table691416[[#This Row],[Pitch]]," ",Table691416[[#This Row],[Series]]," ",Table691416[[#This Row],[ClassA]])</f>
        <v>.099-56 UNF 3A</v>
      </c>
      <c r="AD17" s="4">
        <f t="shared" si="4"/>
        <v>0</v>
      </c>
      <c r="AE17" s="55">
        <f t="shared" si="5"/>
        <v>9.9000000000000005E-2</v>
      </c>
      <c r="AF17" s="55">
        <f t="shared" si="6"/>
        <v>9.4899999999999998E-2</v>
      </c>
      <c r="AG17" s="55" t="str">
        <f t="shared" si="7"/>
        <v>—</v>
      </c>
      <c r="AH17" s="55">
        <f t="shared" si="8"/>
        <v>8.7400000000000005E-2</v>
      </c>
      <c r="AI17" s="55">
        <f t="shared" si="9"/>
        <v>8.5800000000000001E-2</v>
      </c>
      <c r="AJ17" s="55">
        <f t="shared" si="10"/>
        <v>7.7799999999999994E-2</v>
      </c>
      <c r="AK17" s="4" t="str">
        <f t="shared" si="11"/>
        <v>3B</v>
      </c>
      <c r="AL17" s="55">
        <f t="shared" si="12"/>
        <v>7.9699999999999993E-2</v>
      </c>
      <c r="AM17" s="55">
        <f t="shared" si="13"/>
        <v>8.6499999999999994E-2</v>
      </c>
      <c r="AN17" s="55">
        <f t="shared" si="14"/>
        <v>8.7400000000000005E-2</v>
      </c>
      <c r="AO17" s="55">
        <f t="shared" si="15"/>
        <v>8.9499999999999996E-2</v>
      </c>
      <c r="AP17" s="55">
        <f t="shared" si="16"/>
        <v>9.9000000000000005E-2</v>
      </c>
      <c r="AS17" s="19" t="s">
        <v>963</v>
      </c>
      <c r="AT17" s="79" t="s">
        <v>1015</v>
      </c>
      <c r="AU17" s="77">
        <v>0.375</v>
      </c>
      <c r="AV17" s="78">
        <f>Lookups15[[#This Row],[Column3]]</f>
        <v>0.375</v>
      </c>
    </row>
    <row r="18" spans="3:48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17"/>
        <v>4–40</v>
      </c>
      <c r="U18" s="16" t="str">
        <f t="shared" si="0"/>
        <v>UNC</v>
      </c>
      <c r="W18" s="16" t="str">
        <f t="shared" si="1"/>
        <v>4–40</v>
      </c>
      <c r="X18" s="16" t="str">
        <f>VLOOKUP(LEFT(Table691416[[#This Row],[Column1]],FIND("–",Table691416[[#This Row],[Column1]])-1),Lookups15[],2,0)</f>
        <v>4</v>
      </c>
      <c r="Y18" s="16" t="str">
        <f>RIGHT(Table691416[[#This Row],[Column1]],LEN(Table691416[[#This Row],[Column1]])-FIND("–",Table691416[[#This Row],[Column1]]))</f>
        <v>40</v>
      </c>
      <c r="Z18" s="16" t="str">
        <f t="shared" si="2"/>
        <v>UNC</v>
      </c>
      <c r="AA18" s="16" t="str">
        <f t="shared" si="3"/>
        <v>2A</v>
      </c>
      <c r="AB18" s="4" t="str">
        <f>CONCATENATE(Table691416[[#This Row],[Fraction]],"-",Table691416[[#This Row],[Pitch]]," ",Table691416[[#This Row],[Series]]," ",Table691416[[#This Row],[ClassA]])</f>
        <v>4-40 UNC 2A</v>
      </c>
      <c r="AC18" s="4" t="str">
        <f>CONCATENATE(TEXT(Table691416[[#This Row],[MajorMinB]],".000"),"-",Table691416[[#This Row],[Pitch]]," ",Table691416[[#This Row],[Series]]," ",Table691416[[#This Row],[ClassA]])</f>
        <v>.112-40 UNC 2A</v>
      </c>
      <c r="AD18" s="4">
        <f t="shared" si="4"/>
        <v>8.0000000000000004E-4</v>
      </c>
      <c r="AE18" s="55">
        <f t="shared" si="5"/>
        <v>0.11119999999999999</v>
      </c>
      <c r="AF18" s="55">
        <f t="shared" si="6"/>
        <v>0.1061</v>
      </c>
      <c r="AG18" s="55" t="str">
        <f t="shared" si="7"/>
        <v>—</v>
      </c>
      <c r="AH18" s="55">
        <f t="shared" si="8"/>
        <v>9.5000000000000001E-2</v>
      </c>
      <c r="AI18" s="55">
        <f t="shared" si="9"/>
        <v>9.2499999999999999E-2</v>
      </c>
      <c r="AJ18" s="55">
        <f t="shared" si="10"/>
        <v>8.14E-2</v>
      </c>
      <c r="AK18" s="4" t="str">
        <f t="shared" si="11"/>
        <v>2B</v>
      </c>
      <c r="AL18" s="55">
        <f t="shared" si="12"/>
        <v>8.4900000000000003E-2</v>
      </c>
      <c r="AM18" s="55">
        <f t="shared" si="13"/>
        <v>9.3899999999999997E-2</v>
      </c>
      <c r="AN18" s="55">
        <f t="shared" si="14"/>
        <v>9.5799999999999996E-2</v>
      </c>
      <c r="AO18" s="55">
        <f t="shared" si="15"/>
        <v>9.9099999999999994E-2</v>
      </c>
      <c r="AP18" s="55">
        <f t="shared" si="16"/>
        <v>0.112</v>
      </c>
      <c r="AS18" s="19" t="s">
        <v>964</v>
      </c>
      <c r="AT18" s="79" t="s">
        <v>964</v>
      </c>
      <c r="AU18" s="78">
        <v>0.39</v>
      </c>
      <c r="AV18" s="78">
        <f>Lookups15[[#This Row],[Column3]]</f>
        <v>0.39</v>
      </c>
    </row>
    <row r="19" spans="3:48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17"/>
        <v>0</v>
      </c>
      <c r="U19" s="16">
        <f t="shared" si="0"/>
        <v>0</v>
      </c>
      <c r="W19" s="16" t="str">
        <f t="shared" si="1"/>
        <v>4–40</v>
      </c>
      <c r="X19" s="16" t="str">
        <f>VLOOKUP(LEFT(Table691416[[#This Row],[Column1]],FIND("–",Table691416[[#This Row],[Column1]])-1),Lookups15[],2,0)</f>
        <v>4</v>
      </c>
      <c r="Y19" s="16" t="str">
        <f>RIGHT(Table691416[[#This Row],[Column1]],LEN(Table691416[[#This Row],[Column1]])-FIND("–",Table691416[[#This Row],[Column1]]))</f>
        <v>40</v>
      </c>
      <c r="Z19" s="16" t="str">
        <f t="shared" si="2"/>
        <v>UNC</v>
      </c>
      <c r="AA19" s="16" t="str">
        <f t="shared" si="3"/>
        <v>3A</v>
      </c>
      <c r="AB19" s="4" t="str">
        <f>CONCATENATE(Table691416[[#This Row],[Fraction]],"-",Table691416[[#This Row],[Pitch]]," ",Table691416[[#This Row],[Series]]," ",Table691416[[#This Row],[ClassA]])</f>
        <v>4-40 UNC 3A</v>
      </c>
      <c r="AC19" s="4" t="str">
        <f>CONCATENATE(TEXT(Table691416[[#This Row],[MajorMinB]],".000"),"-",Table691416[[#This Row],[Pitch]]," ",Table691416[[#This Row],[Series]]," ",Table691416[[#This Row],[ClassA]])</f>
        <v>.112-40 UNC 3A</v>
      </c>
      <c r="AD19" s="4">
        <f t="shared" si="4"/>
        <v>0</v>
      </c>
      <c r="AE19" s="55">
        <f t="shared" si="5"/>
        <v>0.112</v>
      </c>
      <c r="AF19" s="55">
        <f t="shared" si="6"/>
        <v>0.1069</v>
      </c>
      <c r="AG19" s="55" t="str">
        <f t="shared" si="7"/>
        <v>—</v>
      </c>
      <c r="AH19" s="55">
        <f t="shared" si="8"/>
        <v>9.5799999999999996E-2</v>
      </c>
      <c r="AI19" s="55">
        <f t="shared" si="9"/>
        <v>9.3899999999999997E-2</v>
      </c>
      <c r="AJ19" s="55">
        <f t="shared" si="10"/>
        <v>8.2199999999999995E-2</v>
      </c>
      <c r="AK19" s="4" t="str">
        <f t="shared" si="11"/>
        <v>3B</v>
      </c>
      <c r="AL19" s="55">
        <f t="shared" si="12"/>
        <v>8.4900000000000003E-2</v>
      </c>
      <c r="AM19" s="55">
        <f t="shared" si="13"/>
        <v>9.3899999999999997E-2</v>
      </c>
      <c r="AN19" s="55">
        <f t="shared" si="14"/>
        <v>9.5799999999999996E-2</v>
      </c>
      <c r="AO19" s="55">
        <f t="shared" si="15"/>
        <v>9.8199999999999996E-2</v>
      </c>
      <c r="AP19" s="55">
        <f t="shared" si="16"/>
        <v>0.112</v>
      </c>
      <c r="AS19" s="19" t="s">
        <v>965</v>
      </c>
      <c r="AT19" s="79" t="s">
        <v>1016</v>
      </c>
      <c r="AU19" s="77">
        <v>0.4375</v>
      </c>
      <c r="AV19" s="78">
        <f>Lookups15[[#This Row],[Column3]]</f>
        <v>0.4375</v>
      </c>
    </row>
    <row r="20" spans="3:48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17"/>
        <v>4–48</v>
      </c>
      <c r="U20" s="16" t="str">
        <f t="shared" si="0"/>
        <v>UNF</v>
      </c>
      <c r="W20" s="16" t="str">
        <f t="shared" si="1"/>
        <v>4–48</v>
      </c>
      <c r="X20" s="16" t="str">
        <f>VLOOKUP(LEFT(Table691416[[#This Row],[Column1]],FIND("–",Table691416[[#This Row],[Column1]])-1),Lookups15[],2,0)</f>
        <v>4</v>
      </c>
      <c r="Y20" s="16" t="str">
        <f>RIGHT(Table691416[[#This Row],[Column1]],LEN(Table691416[[#This Row],[Column1]])-FIND("–",Table691416[[#This Row],[Column1]]))</f>
        <v>48</v>
      </c>
      <c r="Z20" s="16" t="str">
        <f t="shared" si="2"/>
        <v>UNF</v>
      </c>
      <c r="AA20" s="16" t="str">
        <f t="shared" si="3"/>
        <v>2A</v>
      </c>
      <c r="AB20" s="4" t="str">
        <f>CONCATENATE(Table691416[[#This Row],[Fraction]],"-",Table691416[[#This Row],[Pitch]]," ",Table691416[[#This Row],[Series]]," ",Table691416[[#This Row],[ClassA]])</f>
        <v>4-48 UNF 2A</v>
      </c>
      <c r="AC20" s="4" t="str">
        <f>CONCATENATE(TEXT(Table691416[[#This Row],[MajorMinB]],".000"),"-",Table691416[[#This Row],[Pitch]]," ",Table691416[[#This Row],[Series]]," ",Table691416[[#This Row],[ClassA]])</f>
        <v>.112-48 UNF 2A</v>
      </c>
      <c r="AD20" s="4">
        <f t="shared" si="4"/>
        <v>6.9999999999999999E-4</v>
      </c>
      <c r="AE20" s="55">
        <f t="shared" si="5"/>
        <v>0.1113</v>
      </c>
      <c r="AF20" s="55">
        <f t="shared" si="6"/>
        <v>0.10680000000000001</v>
      </c>
      <c r="AG20" s="55" t="str">
        <f t="shared" si="7"/>
        <v>—</v>
      </c>
      <c r="AH20" s="55">
        <f t="shared" si="8"/>
        <v>9.7799999999999998E-2</v>
      </c>
      <c r="AI20" s="55">
        <f t="shared" si="9"/>
        <v>9.5399999999999999E-2</v>
      </c>
      <c r="AJ20" s="55">
        <f t="shared" si="10"/>
        <v>8.6400000000000005E-2</v>
      </c>
      <c r="AK20" s="4" t="str">
        <f t="shared" si="11"/>
        <v>2B</v>
      </c>
      <c r="AL20" s="55">
        <f t="shared" si="12"/>
        <v>8.9399999999999993E-2</v>
      </c>
      <c r="AM20" s="55">
        <f t="shared" si="13"/>
        <v>9.6799999999999997E-2</v>
      </c>
      <c r="AN20" s="55">
        <f t="shared" si="14"/>
        <v>9.8500000000000004E-2</v>
      </c>
      <c r="AO20" s="55">
        <f t="shared" si="15"/>
        <v>0.1016</v>
      </c>
      <c r="AP20" s="55">
        <f t="shared" si="16"/>
        <v>0.112</v>
      </c>
      <c r="AS20" s="19" t="s">
        <v>966</v>
      </c>
      <c r="AT20" s="79" t="s">
        <v>1017</v>
      </c>
      <c r="AU20" s="77">
        <v>0.5</v>
      </c>
      <c r="AV20" s="78">
        <f>Lookups15[[#This Row],[Column3]]</f>
        <v>0.5</v>
      </c>
    </row>
    <row r="21" spans="3:48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17"/>
        <v>0</v>
      </c>
      <c r="U21" s="16">
        <f t="shared" si="0"/>
        <v>0</v>
      </c>
      <c r="W21" s="16" t="str">
        <f t="shared" si="1"/>
        <v>4–48</v>
      </c>
      <c r="X21" s="16" t="str">
        <f>VLOOKUP(LEFT(Table691416[[#This Row],[Column1]],FIND("–",Table691416[[#This Row],[Column1]])-1),Lookups15[],2,0)</f>
        <v>4</v>
      </c>
      <c r="Y21" s="16" t="str">
        <f>RIGHT(Table691416[[#This Row],[Column1]],LEN(Table691416[[#This Row],[Column1]])-FIND("–",Table691416[[#This Row],[Column1]]))</f>
        <v>48</v>
      </c>
      <c r="Z21" s="16" t="str">
        <f t="shared" si="2"/>
        <v>UNF</v>
      </c>
      <c r="AA21" s="16" t="str">
        <f t="shared" si="3"/>
        <v>3A</v>
      </c>
      <c r="AB21" s="4" t="str">
        <f>CONCATENATE(Table691416[[#This Row],[Fraction]],"-",Table691416[[#This Row],[Pitch]]," ",Table691416[[#This Row],[Series]]," ",Table691416[[#This Row],[ClassA]])</f>
        <v>4-48 UNF 3A</v>
      </c>
      <c r="AC21" s="4" t="str">
        <f>CONCATENATE(TEXT(Table691416[[#This Row],[MajorMinB]],".000"),"-",Table691416[[#This Row],[Pitch]]," ",Table691416[[#This Row],[Series]]," ",Table691416[[#This Row],[ClassA]])</f>
        <v>.112-48 UNF 3A</v>
      </c>
      <c r="AD21" s="4">
        <f t="shared" si="4"/>
        <v>0</v>
      </c>
      <c r="AE21" s="55">
        <f t="shared" si="5"/>
        <v>0.112</v>
      </c>
      <c r="AF21" s="55">
        <f t="shared" si="6"/>
        <v>0.1075</v>
      </c>
      <c r="AG21" s="55" t="str">
        <f t="shared" si="7"/>
        <v>—</v>
      </c>
      <c r="AH21" s="55">
        <f t="shared" si="8"/>
        <v>9.8500000000000004E-2</v>
      </c>
      <c r="AI21" s="55">
        <f t="shared" si="9"/>
        <v>9.6699999999999994E-2</v>
      </c>
      <c r="AJ21" s="55">
        <f t="shared" si="10"/>
        <v>8.7099999999999997E-2</v>
      </c>
      <c r="AK21" s="4" t="str">
        <f t="shared" si="11"/>
        <v>3B</v>
      </c>
      <c r="AL21" s="55">
        <f t="shared" si="12"/>
        <v>8.9399999999999993E-2</v>
      </c>
      <c r="AM21" s="55">
        <f t="shared" si="13"/>
        <v>9.6799999999999997E-2</v>
      </c>
      <c r="AN21" s="55">
        <f t="shared" si="14"/>
        <v>9.8500000000000004E-2</v>
      </c>
      <c r="AO21" s="55">
        <f t="shared" si="15"/>
        <v>0.1008</v>
      </c>
      <c r="AP21" s="55">
        <f t="shared" si="16"/>
        <v>0.112</v>
      </c>
      <c r="AS21" s="19" t="s">
        <v>967</v>
      </c>
      <c r="AT21" s="79" t="s">
        <v>1018</v>
      </c>
      <c r="AU21" s="77">
        <v>0.5625</v>
      </c>
      <c r="AV21" s="78">
        <f>Lookups15[[#This Row],[Column3]]</f>
        <v>0.5625</v>
      </c>
    </row>
    <row r="22" spans="3:48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17"/>
        <v>5–40</v>
      </c>
      <c r="U22" s="16" t="str">
        <f t="shared" si="0"/>
        <v>UNC</v>
      </c>
      <c r="W22" s="16" t="str">
        <f t="shared" si="1"/>
        <v>5–40</v>
      </c>
      <c r="X22" s="16" t="str">
        <f>VLOOKUP(LEFT(Table691416[[#This Row],[Column1]],FIND("–",Table691416[[#This Row],[Column1]])-1),Lookups15[],2,0)</f>
        <v>5</v>
      </c>
      <c r="Y22" s="16" t="str">
        <f>RIGHT(Table691416[[#This Row],[Column1]],LEN(Table691416[[#This Row],[Column1]])-FIND("–",Table691416[[#This Row],[Column1]]))</f>
        <v>40</v>
      </c>
      <c r="Z22" s="16" t="str">
        <f t="shared" si="2"/>
        <v>UNC</v>
      </c>
      <c r="AA22" s="16" t="str">
        <f t="shared" si="3"/>
        <v>2A</v>
      </c>
      <c r="AB22" s="4" t="str">
        <f>CONCATENATE(Table691416[[#This Row],[Fraction]],"-",Table691416[[#This Row],[Pitch]]," ",Table691416[[#This Row],[Series]]," ",Table691416[[#This Row],[ClassA]])</f>
        <v>5-40 UNC 2A</v>
      </c>
      <c r="AC22" s="4" t="str">
        <f>CONCATENATE(TEXT(Table691416[[#This Row],[MajorMinB]],".000"),"-",Table691416[[#This Row],[Pitch]]," ",Table691416[[#This Row],[Series]]," ",Table691416[[#This Row],[ClassA]])</f>
        <v>.125-40 UNC 2A</v>
      </c>
      <c r="AD22" s="4">
        <f t="shared" si="4"/>
        <v>8.0000000000000004E-4</v>
      </c>
      <c r="AE22" s="55">
        <f t="shared" si="5"/>
        <v>0.1242</v>
      </c>
      <c r="AF22" s="55">
        <f t="shared" si="6"/>
        <v>0.1191</v>
      </c>
      <c r="AG22" s="55" t="str">
        <f t="shared" si="7"/>
        <v>—</v>
      </c>
      <c r="AH22" s="55">
        <f t="shared" si="8"/>
        <v>0.108</v>
      </c>
      <c r="AI22" s="55">
        <f t="shared" si="9"/>
        <v>0.10539999999999999</v>
      </c>
      <c r="AJ22" s="55">
        <f t="shared" si="10"/>
        <v>9.4399999999999998E-2</v>
      </c>
      <c r="AK22" s="4" t="str">
        <f t="shared" si="11"/>
        <v>2B</v>
      </c>
      <c r="AL22" s="55">
        <f t="shared" si="12"/>
        <v>9.7900000000000001E-2</v>
      </c>
      <c r="AM22" s="55">
        <f t="shared" si="13"/>
        <v>0.1062</v>
      </c>
      <c r="AN22" s="55">
        <f t="shared" si="14"/>
        <v>0.10879999999999999</v>
      </c>
      <c r="AO22" s="55">
        <f t="shared" si="15"/>
        <v>0.11210000000000001</v>
      </c>
      <c r="AP22" s="55">
        <f t="shared" si="16"/>
        <v>0.125</v>
      </c>
      <c r="AS22" s="19" t="s">
        <v>968</v>
      </c>
      <c r="AT22" s="79" t="s">
        <v>1019</v>
      </c>
      <c r="AU22" s="77">
        <v>0.625</v>
      </c>
      <c r="AV22" s="78">
        <f>Lookups15[[#This Row],[Column3]]</f>
        <v>0.625</v>
      </c>
    </row>
    <row r="23" spans="3:48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17"/>
        <v>0</v>
      </c>
      <c r="U23" s="16">
        <f t="shared" si="0"/>
        <v>0</v>
      </c>
      <c r="W23" s="16" t="str">
        <f t="shared" si="1"/>
        <v>5–40</v>
      </c>
      <c r="X23" s="16" t="str">
        <f>VLOOKUP(LEFT(Table691416[[#This Row],[Column1]],FIND("–",Table691416[[#This Row],[Column1]])-1),Lookups15[],2,0)</f>
        <v>5</v>
      </c>
      <c r="Y23" s="16" t="str">
        <f>RIGHT(Table691416[[#This Row],[Column1]],LEN(Table691416[[#This Row],[Column1]])-FIND("–",Table691416[[#This Row],[Column1]]))</f>
        <v>40</v>
      </c>
      <c r="Z23" s="16" t="str">
        <f t="shared" si="2"/>
        <v>UNC</v>
      </c>
      <c r="AA23" s="16" t="str">
        <f t="shared" si="3"/>
        <v>3A</v>
      </c>
      <c r="AB23" s="4" t="str">
        <f>CONCATENATE(Table691416[[#This Row],[Fraction]],"-",Table691416[[#This Row],[Pitch]]," ",Table691416[[#This Row],[Series]]," ",Table691416[[#This Row],[ClassA]])</f>
        <v>5-40 UNC 3A</v>
      </c>
      <c r="AC23" s="4" t="str">
        <f>CONCATENATE(TEXT(Table691416[[#This Row],[MajorMinB]],".000"),"-",Table691416[[#This Row],[Pitch]]," ",Table691416[[#This Row],[Series]]," ",Table691416[[#This Row],[ClassA]])</f>
        <v>.125-40 UNC 3A</v>
      </c>
      <c r="AD23" s="4">
        <f t="shared" si="4"/>
        <v>0</v>
      </c>
      <c r="AE23" s="55">
        <f t="shared" si="5"/>
        <v>0.125</v>
      </c>
      <c r="AF23" s="55">
        <f t="shared" si="6"/>
        <v>0.11990000000000001</v>
      </c>
      <c r="AG23" s="55" t="str">
        <f t="shared" si="7"/>
        <v>—</v>
      </c>
      <c r="AH23" s="55">
        <f t="shared" si="8"/>
        <v>0.10879999999999999</v>
      </c>
      <c r="AI23" s="55">
        <f t="shared" si="9"/>
        <v>0.1069</v>
      </c>
      <c r="AJ23" s="55">
        <f t="shared" si="10"/>
        <v>9.5200000000000007E-2</v>
      </c>
      <c r="AK23" s="4" t="str">
        <f t="shared" si="11"/>
        <v>3B</v>
      </c>
      <c r="AL23" s="55">
        <f t="shared" si="12"/>
        <v>9.7900000000000001E-2</v>
      </c>
      <c r="AM23" s="55">
        <f t="shared" si="13"/>
        <v>0.1062</v>
      </c>
      <c r="AN23" s="55">
        <f t="shared" si="14"/>
        <v>0.10879999999999999</v>
      </c>
      <c r="AO23" s="55">
        <f t="shared" si="15"/>
        <v>0.1113</v>
      </c>
      <c r="AP23" s="55">
        <f t="shared" si="16"/>
        <v>0.125</v>
      </c>
      <c r="AS23" s="19" t="s">
        <v>969</v>
      </c>
      <c r="AT23" s="79" t="s">
        <v>1020</v>
      </c>
      <c r="AU23" s="77">
        <v>0.6875</v>
      </c>
      <c r="AV23" s="78">
        <f>Lookups15[[#This Row],[Column3]]</f>
        <v>0.6875</v>
      </c>
    </row>
    <row r="24" spans="3:48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17"/>
        <v>5–44</v>
      </c>
      <c r="U24" s="16" t="str">
        <f t="shared" si="0"/>
        <v>UNF</v>
      </c>
      <c r="W24" s="16" t="str">
        <f t="shared" si="1"/>
        <v>5–44</v>
      </c>
      <c r="X24" s="16" t="str">
        <f>VLOOKUP(LEFT(Table691416[[#This Row],[Column1]],FIND("–",Table691416[[#This Row],[Column1]])-1),Lookups15[],2,0)</f>
        <v>5</v>
      </c>
      <c r="Y24" s="16" t="str">
        <f>RIGHT(Table691416[[#This Row],[Column1]],LEN(Table691416[[#This Row],[Column1]])-FIND("–",Table691416[[#This Row],[Column1]]))</f>
        <v>44</v>
      </c>
      <c r="Z24" s="16" t="str">
        <f t="shared" si="2"/>
        <v>UNF</v>
      </c>
      <c r="AA24" s="16" t="str">
        <f t="shared" si="3"/>
        <v>2A</v>
      </c>
      <c r="AB24" s="4" t="str">
        <f>CONCATENATE(Table691416[[#This Row],[Fraction]],"-",Table691416[[#This Row],[Pitch]]," ",Table691416[[#This Row],[Series]]," ",Table691416[[#This Row],[ClassA]])</f>
        <v>5-44 UNF 2A</v>
      </c>
      <c r="AC24" s="4" t="str">
        <f>CONCATENATE(TEXT(Table691416[[#This Row],[MajorMinB]],".000"),"-",Table691416[[#This Row],[Pitch]]," ",Table691416[[#This Row],[Series]]," ",Table691416[[#This Row],[ClassA]])</f>
        <v>.125-44 UNF 2A</v>
      </c>
      <c r="AD24" s="4">
        <f t="shared" si="4"/>
        <v>6.9999999999999999E-4</v>
      </c>
      <c r="AE24" s="55">
        <f t="shared" si="5"/>
        <v>0.12429999999999999</v>
      </c>
      <c r="AF24" s="55">
        <f t="shared" si="6"/>
        <v>0.1195</v>
      </c>
      <c r="AG24" s="55" t="str">
        <f t="shared" si="7"/>
        <v>—</v>
      </c>
      <c r="AH24" s="55">
        <f t="shared" si="8"/>
        <v>0.1095</v>
      </c>
      <c r="AI24" s="55">
        <f t="shared" si="9"/>
        <v>0.107</v>
      </c>
      <c r="AJ24" s="55">
        <f t="shared" si="10"/>
        <v>9.7199999999999995E-2</v>
      </c>
      <c r="AK24" s="4" t="str">
        <f t="shared" si="11"/>
        <v>2B</v>
      </c>
      <c r="AL24" s="55">
        <f t="shared" si="12"/>
        <v>0.1004</v>
      </c>
      <c r="AM24" s="55">
        <f t="shared" si="13"/>
        <v>0.1079</v>
      </c>
      <c r="AN24" s="55">
        <f t="shared" si="14"/>
        <v>0.11020000000000001</v>
      </c>
      <c r="AO24" s="55">
        <f t="shared" si="15"/>
        <v>0.1134</v>
      </c>
      <c r="AP24" s="55">
        <f t="shared" si="16"/>
        <v>0.125</v>
      </c>
      <c r="AS24" s="19" t="s">
        <v>970</v>
      </c>
      <c r="AT24" s="79" t="s">
        <v>1021</v>
      </c>
      <c r="AU24" s="77">
        <v>0.75</v>
      </c>
      <c r="AV24" s="78">
        <f>Lookups15[[#This Row],[Column3]]</f>
        <v>0.75</v>
      </c>
    </row>
    <row r="25" spans="3:48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17"/>
        <v>0</v>
      </c>
      <c r="U25" s="16">
        <f t="shared" si="0"/>
        <v>0</v>
      </c>
      <c r="W25" s="16" t="str">
        <f t="shared" si="1"/>
        <v>5–44</v>
      </c>
      <c r="X25" s="16" t="str">
        <f>VLOOKUP(LEFT(Table691416[[#This Row],[Column1]],FIND("–",Table691416[[#This Row],[Column1]])-1),Lookups15[],2,0)</f>
        <v>5</v>
      </c>
      <c r="Y25" s="16" t="str">
        <f>RIGHT(Table691416[[#This Row],[Column1]],LEN(Table691416[[#This Row],[Column1]])-FIND("–",Table691416[[#This Row],[Column1]]))</f>
        <v>44</v>
      </c>
      <c r="Z25" s="16" t="str">
        <f t="shared" si="2"/>
        <v>UNF</v>
      </c>
      <c r="AA25" s="16" t="str">
        <f t="shared" si="3"/>
        <v>3A</v>
      </c>
      <c r="AB25" s="4" t="str">
        <f>CONCATENATE(Table691416[[#This Row],[Fraction]],"-",Table691416[[#This Row],[Pitch]]," ",Table691416[[#This Row],[Series]]," ",Table691416[[#This Row],[ClassA]])</f>
        <v>5-44 UNF 3A</v>
      </c>
      <c r="AC25" s="4" t="str">
        <f>CONCATENATE(TEXT(Table691416[[#This Row],[MajorMinB]],".000"),"-",Table691416[[#This Row],[Pitch]]," ",Table691416[[#This Row],[Series]]," ",Table691416[[#This Row],[ClassA]])</f>
        <v>.125-44 UNF 3A</v>
      </c>
      <c r="AD25" s="4">
        <f t="shared" si="4"/>
        <v>0</v>
      </c>
      <c r="AE25" s="55">
        <f t="shared" si="5"/>
        <v>0.125</v>
      </c>
      <c r="AF25" s="55">
        <f t="shared" si="6"/>
        <v>0.1202</v>
      </c>
      <c r="AG25" s="55" t="str">
        <f t="shared" si="7"/>
        <v>—</v>
      </c>
      <c r="AH25" s="55">
        <f t="shared" si="8"/>
        <v>0.11020000000000001</v>
      </c>
      <c r="AI25" s="55">
        <f t="shared" si="9"/>
        <v>0.10829999999999999</v>
      </c>
      <c r="AJ25" s="55">
        <f t="shared" si="10"/>
        <v>9.7900000000000001E-2</v>
      </c>
      <c r="AK25" s="4" t="str">
        <f t="shared" si="11"/>
        <v>3B</v>
      </c>
      <c r="AL25" s="55">
        <f t="shared" si="12"/>
        <v>0.1004</v>
      </c>
      <c r="AM25" s="55">
        <f t="shared" si="13"/>
        <v>0.1079</v>
      </c>
      <c r="AN25" s="55">
        <f t="shared" si="14"/>
        <v>0.11020000000000001</v>
      </c>
      <c r="AO25" s="55">
        <f t="shared" si="15"/>
        <v>0.11260000000000001</v>
      </c>
      <c r="AP25" s="55">
        <f t="shared" si="16"/>
        <v>0.125</v>
      </c>
      <c r="AS25" s="19" t="s">
        <v>971</v>
      </c>
      <c r="AT25" s="79" t="s">
        <v>1011</v>
      </c>
      <c r="AU25" s="77">
        <v>0.8125</v>
      </c>
      <c r="AV25" s="78">
        <f>Lookups15[[#This Row],[Column3]]</f>
        <v>0.8125</v>
      </c>
    </row>
    <row r="26" spans="3:48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17"/>
        <v>6–32</v>
      </c>
      <c r="U26" s="16" t="str">
        <f t="shared" si="0"/>
        <v>UNC</v>
      </c>
      <c r="W26" s="16" t="str">
        <f t="shared" si="1"/>
        <v>6–32</v>
      </c>
      <c r="X26" s="16" t="str">
        <f>VLOOKUP(LEFT(Table691416[[#This Row],[Column1]],FIND("–",Table691416[[#This Row],[Column1]])-1),Lookups15[],2,0)</f>
        <v>6</v>
      </c>
      <c r="Y26" s="16" t="str">
        <f>RIGHT(Table691416[[#This Row],[Column1]],LEN(Table691416[[#This Row],[Column1]])-FIND("–",Table691416[[#This Row],[Column1]]))</f>
        <v>32</v>
      </c>
      <c r="Z26" s="16" t="str">
        <f t="shared" si="2"/>
        <v>UNC</v>
      </c>
      <c r="AA26" s="16" t="str">
        <f t="shared" si="3"/>
        <v>2A</v>
      </c>
      <c r="AB26" s="4" t="str">
        <f>CONCATENATE(Table691416[[#This Row],[Fraction]],"-",Table691416[[#This Row],[Pitch]]," ",Table691416[[#This Row],[Series]]," ",Table691416[[#This Row],[ClassA]])</f>
        <v>6-32 UNC 2A</v>
      </c>
      <c r="AC26" s="4" t="str">
        <f>CONCATENATE(TEXT(Table691416[[#This Row],[MajorMinB]],".000"),"-",Table691416[[#This Row],[Pitch]]," ",Table691416[[#This Row],[Series]]," ",Table691416[[#This Row],[ClassA]])</f>
        <v>.138-32 UNC 2A</v>
      </c>
      <c r="AD26" s="4">
        <f t="shared" si="4"/>
        <v>8.0000000000000004E-4</v>
      </c>
      <c r="AE26" s="55">
        <f t="shared" si="5"/>
        <v>0.13719999999999999</v>
      </c>
      <c r="AF26" s="55">
        <f t="shared" si="6"/>
        <v>0.13120000000000001</v>
      </c>
      <c r="AG26" s="55" t="str">
        <f t="shared" si="7"/>
        <v>—</v>
      </c>
      <c r="AH26" s="55">
        <f t="shared" si="8"/>
        <v>0.1169</v>
      </c>
      <c r="AI26" s="55">
        <f t="shared" si="9"/>
        <v>0.11409999999999999</v>
      </c>
      <c r="AJ26" s="55">
        <f t="shared" si="10"/>
        <v>0.1</v>
      </c>
      <c r="AK26" s="4" t="str">
        <f t="shared" si="11"/>
        <v>2B</v>
      </c>
      <c r="AL26" s="55">
        <f t="shared" si="12"/>
        <v>0.104</v>
      </c>
      <c r="AM26" s="55">
        <f t="shared" si="13"/>
        <v>0.114</v>
      </c>
      <c r="AN26" s="55">
        <f t="shared" si="14"/>
        <v>0.1177</v>
      </c>
      <c r="AO26" s="55">
        <f t="shared" si="15"/>
        <v>0.12139999999999999</v>
      </c>
      <c r="AP26" s="55">
        <f t="shared" si="16"/>
        <v>0.13800000000000001</v>
      </c>
      <c r="AS26" s="19" t="s">
        <v>972</v>
      </c>
      <c r="AT26" s="79" t="s">
        <v>1022</v>
      </c>
      <c r="AU26" s="77">
        <v>0.875</v>
      </c>
      <c r="AV26" s="78">
        <f>Lookups15[[#This Row],[Column3]]</f>
        <v>0.875</v>
      </c>
    </row>
    <row r="27" spans="3:48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si="17"/>
        <v>0</v>
      </c>
      <c r="U27" s="16">
        <f t="shared" si="0"/>
        <v>0</v>
      </c>
      <c r="W27" s="16" t="str">
        <f t="shared" si="1"/>
        <v>6–32</v>
      </c>
      <c r="X27" s="16" t="str">
        <f>VLOOKUP(LEFT(Table691416[[#This Row],[Column1]],FIND("–",Table691416[[#This Row],[Column1]])-1),Lookups15[],2,0)</f>
        <v>6</v>
      </c>
      <c r="Y27" s="16" t="str">
        <f>RIGHT(Table691416[[#This Row],[Column1]],LEN(Table691416[[#This Row],[Column1]])-FIND("–",Table691416[[#This Row],[Column1]]))</f>
        <v>32</v>
      </c>
      <c r="Z27" s="16" t="str">
        <f t="shared" si="2"/>
        <v>UNC</v>
      </c>
      <c r="AA27" s="16" t="str">
        <f t="shared" si="3"/>
        <v>3A</v>
      </c>
      <c r="AB27" s="4" t="str">
        <f>CONCATENATE(Table691416[[#This Row],[Fraction]],"-",Table691416[[#This Row],[Pitch]]," ",Table691416[[#This Row],[Series]]," ",Table691416[[#This Row],[ClassA]])</f>
        <v>6-32 UNC 3A</v>
      </c>
      <c r="AC27" s="4" t="str">
        <f>CONCATENATE(TEXT(Table691416[[#This Row],[MajorMinB]],".000"),"-",Table691416[[#This Row],[Pitch]]," ",Table691416[[#This Row],[Series]]," ",Table691416[[#This Row],[ClassA]])</f>
        <v>.138-32 UNC 3A</v>
      </c>
      <c r="AD27" s="4">
        <f t="shared" si="4"/>
        <v>0</v>
      </c>
      <c r="AE27" s="55">
        <f t="shared" si="5"/>
        <v>0.13800000000000001</v>
      </c>
      <c r="AF27" s="55">
        <f t="shared" si="6"/>
        <v>0.13200000000000001</v>
      </c>
      <c r="AG27" s="55" t="str">
        <f t="shared" si="7"/>
        <v>—</v>
      </c>
      <c r="AH27" s="55">
        <f t="shared" si="8"/>
        <v>0.1177</v>
      </c>
      <c r="AI27" s="55">
        <f t="shared" si="9"/>
        <v>0.11559999999999999</v>
      </c>
      <c r="AJ27" s="55">
        <f t="shared" si="10"/>
        <v>0.1008</v>
      </c>
      <c r="AK27" s="4" t="str">
        <f t="shared" si="11"/>
        <v>3B</v>
      </c>
      <c r="AL27" s="55">
        <f t="shared" si="12"/>
        <v>0.104</v>
      </c>
      <c r="AM27" s="55">
        <f t="shared" si="13"/>
        <v>0.114</v>
      </c>
      <c r="AN27" s="55">
        <f t="shared" si="14"/>
        <v>0.1177</v>
      </c>
      <c r="AO27" s="55">
        <f t="shared" si="15"/>
        <v>0.12039999999999999</v>
      </c>
      <c r="AP27" s="55">
        <f t="shared" si="16"/>
        <v>0.13800000000000001</v>
      </c>
      <c r="AS27" s="19" t="s">
        <v>973</v>
      </c>
      <c r="AT27" s="79" t="s">
        <v>1012</v>
      </c>
      <c r="AU27" s="77">
        <v>0.9375</v>
      </c>
      <c r="AV27" s="78">
        <f>Lookups15[[#This Row],[Column3]]</f>
        <v>0.9375</v>
      </c>
    </row>
    <row r="28" spans="3:48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17"/>
        <v>6–40</v>
      </c>
      <c r="U28" s="16" t="str">
        <f t="shared" si="0"/>
        <v>UNF</v>
      </c>
      <c r="W28" s="16" t="str">
        <f t="shared" si="1"/>
        <v>6–40</v>
      </c>
      <c r="X28" s="16" t="str">
        <f>VLOOKUP(LEFT(Table691416[[#This Row],[Column1]],FIND("–",Table691416[[#This Row],[Column1]])-1),Lookups15[],2,0)</f>
        <v>6</v>
      </c>
      <c r="Y28" s="16" t="str">
        <f>RIGHT(Table691416[[#This Row],[Column1]],LEN(Table691416[[#This Row],[Column1]])-FIND("–",Table691416[[#This Row],[Column1]]))</f>
        <v>40</v>
      </c>
      <c r="Z28" s="16" t="str">
        <f t="shared" si="2"/>
        <v>UNF</v>
      </c>
      <c r="AA28" s="16" t="str">
        <f t="shared" si="3"/>
        <v>2A</v>
      </c>
      <c r="AB28" s="4" t="str">
        <f>CONCATENATE(Table691416[[#This Row],[Fraction]],"-",Table691416[[#This Row],[Pitch]]," ",Table691416[[#This Row],[Series]]," ",Table691416[[#This Row],[ClassA]])</f>
        <v>6-40 UNF 2A</v>
      </c>
      <c r="AC28" s="4" t="str">
        <f>CONCATENATE(TEXT(Table691416[[#This Row],[MajorMinB]],".000"),"-",Table691416[[#This Row],[Pitch]]," ",Table691416[[#This Row],[Series]]," ",Table691416[[#This Row],[ClassA]])</f>
        <v>.138-40 UNF 2A</v>
      </c>
      <c r="AD28" s="4">
        <f t="shared" si="4"/>
        <v>8.0000000000000004E-4</v>
      </c>
      <c r="AE28" s="55">
        <f t="shared" si="5"/>
        <v>0.13719999999999999</v>
      </c>
      <c r="AF28" s="55">
        <f t="shared" si="6"/>
        <v>0.1321</v>
      </c>
      <c r="AG28" s="55" t="str">
        <f t="shared" si="7"/>
        <v>—</v>
      </c>
      <c r="AH28" s="55">
        <f t="shared" si="8"/>
        <v>0.121</v>
      </c>
      <c r="AI28" s="55">
        <f t="shared" si="9"/>
        <v>0.11840000000000001</v>
      </c>
      <c r="AJ28" s="55">
        <f t="shared" si="10"/>
        <v>0.1074</v>
      </c>
      <c r="AK28" s="4" t="str">
        <f t="shared" si="11"/>
        <v>2B</v>
      </c>
      <c r="AL28" s="55">
        <f t="shared" si="12"/>
        <v>0.111</v>
      </c>
      <c r="AM28" s="55">
        <f t="shared" si="13"/>
        <v>0.11899999999999999</v>
      </c>
      <c r="AN28" s="55">
        <f t="shared" si="14"/>
        <v>0.12180000000000001</v>
      </c>
      <c r="AO28" s="55">
        <f t="shared" si="15"/>
        <v>0.12520000000000001</v>
      </c>
      <c r="AP28" s="55">
        <f t="shared" si="16"/>
        <v>0.13800000000000001</v>
      </c>
      <c r="AS28" s="19" t="s">
        <v>1081</v>
      </c>
      <c r="AT28" s="79" t="s">
        <v>954</v>
      </c>
      <c r="AU28" s="77">
        <v>1</v>
      </c>
      <c r="AV28" s="78">
        <f>Lookups15[[#This Row],[Column3]]</f>
        <v>1</v>
      </c>
    </row>
    <row r="29" spans="3:48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17"/>
        <v>0</v>
      </c>
      <c r="U29" s="16">
        <f t="shared" si="0"/>
        <v>0</v>
      </c>
      <c r="W29" s="16" t="str">
        <f t="shared" si="1"/>
        <v>6–40</v>
      </c>
      <c r="X29" s="16" t="str">
        <f>VLOOKUP(LEFT(Table691416[[#This Row],[Column1]],FIND("–",Table691416[[#This Row],[Column1]])-1),Lookups15[],2,0)</f>
        <v>6</v>
      </c>
      <c r="Y29" s="16" t="str">
        <f>RIGHT(Table691416[[#This Row],[Column1]],LEN(Table691416[[#This Row],[Column1]])-FIND("–",Table691416[[#This Row],[Column1]]))</f>
        <v>40</v>
      </c>
      <c r="Z29" s="16" t="str">
        <f t="shared" si="2"/>
        <v>UNF</v>
      </c>
      <c r="AA29" s="16" t="str">
        <f t="shared" si="3"/>
        <v>3A</v>
      </c>
      <c r="AB29" s="4" t="str">
        <f>CONCATENATE(Table691416[[#This Row],[Fraction]],"-",Table691416[[#This Row],[Pitch]]," ",Table691416[[#This Row],[Series]]," ",Table691416[[#This Row],[ClassA]])</f>
        <v>6-40 UNF 3A</v>
      </c>
      <c r="AC29" s="4" t="str">
        <f>CONCATENATE(TEXT(Table691416[[#This Row],[MajorMinB]],".000"),"-",Table691416[[#This Row],[Pitch]]," ",Table691416[[#This Row],[Series]]," ",Table691416[[#This Row],[ClassA]])</f>
        <v>.138-40 UNF 3A</v>
      </c>
      <c r="AD29" s="4">
        <f t="shared" si="4"/>
        <v>0</v>
      </c>
      <c r="AE29" s="55">
        <f t="shared" si="5"/>
        <v>0.13800000000000001</v>
      </c>
      <c r="AF29" s="55">
        <f t="shared" si="6"/>
        <v>0.13289999999999999</v>
      </c>
      <c r="AG29" s="55" t="str">
        <f t="shared" si="7"/>
        <v>—</v>
      </c>
      <c r="AH29" s="55">
        <f t="shared" si="8"/>
        <v>0.12180000000000001</v>
      </c>
      <c r="AI29" s="55">
        <f t="shared" si="9"/>
        <v>0.1198</v>
      </c>
      <c r="AJ29" s="55">
        <f t="shared" si="10"/>
        <v>0.1082</v>
      </c>
      <c r="AK29" s="4" t="str">
        <f t="shared" si="11"/>
        <v>3B</v>
      </c>
      <c r="AL29" s="55">
        <f t="shared" si="12"/>
        <v>0.111</v>
      </c>
      <c r="AM29" s="55">
        <f t="shared" si="13"/>
        <v>0.1186</v>
      </c>
      <c r="AN29" s="55">
        <f t="shared" si="14"/>
        <v>0.12180000000000001</v>
      </c>
      <c r="AO29" s="55">
        <f t="shared" si="15"/>
        <v>0.12429999999999999</v>
      </c>
      <c r="AP29" s="55">
        <f t="shared" si="16"/>
        <v>0.13800000000000001</v>
      </c>
      <c r="AS29" s="19" t="s">
        <v>1879</v>
      </c>
      <c r="AT29" s="79" t="s">
        <v>1880</v>
      </c>
      <c r="AU29" s="77">
        <v>1.0625</v>
      </c>
      <c r="AV29" s="78">
        <f>Lookups15[[#This Row],[Column3]]</f>
        <v>1.0625</v>
      </c>
    </row>
    <row r="30" spans="3:48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17"/>
        <v>8–32</v>
      </c>
      <c r="U30" s="16" t="str">
        <f t="shared" si="0"/>
        <v>UNC</v>
      </c>
      <c r="W30" s="16" t="str">
        <f t="shared" si="1"/>
        <v>8–32</v>
      </c>
      <c r="X30" s="16" t="str">
        <f>VLOOKUP(LEFT(Table691416[[#This Row],[Column1]],FIND("–",Table691416[[#This Row],[Column1]])-1),Lookups15[],2,0)</f>
        <v>8</v>
      </c>
      <c r="Y30" s="16" t="str">
        <f>RIGHT(Table691416[[#This Row],[Column1]],LEN(Table691416[[#This Row],[Column1]])-FIND("–",Table691416[[#This Row],[Column1]]))</f>
        <v>32</v>
      </c>
      <c r="Z30" s="16" t="str">
        <f t="shared" si="2"/>
        <v>UNC</v>
      </c>
      <c r="AA30" s="16" t="str">
        <f t="shared" si="3"/>
        <v>2A</v>
      </c>
      <c r="AB30" s="4" t="str">
        <f>CONCATENATE(Table691416[[#This Row],[Fraction]],"-",Table691416[[#This Row],[Pitch]]," ",Table691416[[#This Row],[Series]]," ",Table691416[[#This Row],[ClassA]])</f>
        <v>8-32 UNC 2A</v>
      </c>
      <c r="AC30" s="4" t="str">
        <f>CONCATENATE(TEXT(Table691416[[#This Row],[MajorMinB]],".000"),"-",Table691416[[#This Row],[Pitch]]," ",Table691416[[#This Row],[Series]]," ",Table691416[[#This Row],[ClassA]])</f>
        <v>.164-32 UNC 2A</v>
      </c>
      <c r="AD30" s="4">
        <f t="shared" si="4"/>
        <v>8.9999999999999998E-4</v>
      </c>
      <c r="AE30" s="55">
        <f t="shared" si="5"/>
        <v>0.16309999999999999</v>
      </c>
      <c r="AF30" s="55">
        <f t="shared" si="6"/>
        <v>0.15709999999999999</v>
      </c>
      <c r="AG30" s="55" t="str">
        <f t="shared" si="7"/>
        <v>—</v>
      </c>
      <c r="AH30" s="55">
        <f t="shared" si="8"/>
        <v>0.14280000000000001</v>
      </c>
      <c r="AI30" s="55">
        <f t="shared" si="9"/>
        <v>0.1399</v>
      </c>
      <c r="AJ30" s="55">
        <f t="shared" si="10"/>
        <v>0.12590000000000001</v>
      </c>
      <c r="AK30" s="4" t="str">
        <f t="shared" si="11"/>
        <v>2B</v>
      </c>
      <c r="AL30" s="55">
        <f t="shared" si="12"/>
        <v>0.13</v>
      </c>
      <c r="AM30" s="55">
        <f t="shared" si="13"/>
        <v>0.13900000000000001</v>
      </c>
      <c r="AN30" s="55">
        <f t="shared" si="14"/>
        <v>0.14369999999999999</v>
      </c>
      <c r="AO30" s="55">
        <f t="shared" si="15"/>
        <v>0.14749999999999999</v>
      </c>
      <c r="AP30" s="55">
        <f t="shared" si="16"/>
        <v>0.16400000000000001</v>
      </c>
      <c r="AS30" s="19" t="s">
        <v>974</v>
      </c>
      <c r="AT30" s="79" t="s">
        <v>1023</v>
      </c>
      <c r="AU30" s="77">
        <v>1.125</v>
      </c>
      <c r="AV30" s="78">
        <f>Lookups15[[#This Row],[Column3]]</f>
        <v>1.125</v>
      </c>
    </row>
    <row r="31" spans="3:48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17"/>
        <v>0</v>
      </c>
      <c r="U31" s="16">
        <f t="shared" si="0"/>
        <v>0</v>
      </c>
      <c r="W31" s="16" t="str">
        <f t="shared" si="1"/>
        <v>8–32</v>
      </c>
      <c r="X31" s="16" t="str">
        <f>VLOOKUP(LEFT(Table691416[[#This Row],[Column1]],FIND("–",Table691416[[#This Row],[Column1]])-1),Lookups15[],2,0)</f>
        <v>8</v>
      </c>
      <c r="Y31" s="16" t="str">
        <f>RIGHT(Table691416[[#This Row],[Column1]],LEN(Table691416[[#This Row],[Column1]])-FIND("–",Table691416[[#This Row],[Column1]]))</f>
        <v>32</v>
      </c>
      <c r="Z31" s="16" t="str">
        <f t="shared" si="2"/>
        <v>UNC</v>
      </c>
      <c r="AA31" s="16" t="str">
        <f t="shared" si="3"/>
        <v>3A</v>
      </c>
      <c r="AB31" s="4" t="str">
        <f>CONCATENATE(Table691416[[#This Row],[Fraction]],"-",Table691416[[#This Row],[Pitch]]," ",Table691416[[#This Row],[Series]]," ",Table691416[[#This Row],[ClassA]])</f>
        <v>8-32 UNC 3A</v>
      </c>
      <c r="AC31" s="4" t="str">
        <f>CONCATENATE(TEXT(Table691416[[#This Row],[MajorMinB]],".000"),"-",Table691416[[#This Row],[Pitch]]," ",Table691416[[#This Row],[Series]]," ",Table691416[[#This Row],[ClassA]])</f>
        <v>.164-32 UNC 3A</v>
      </c>
      <c r="AD31" s="4">
        <f t="shared" si="4"/>
        <v>0</v>
      </c>
      <c r="AE31" s="55">
        <f t="shared" si="5"/>
        <v>0.16400000000000001</v>
      </c>
      <c r="AF31" s="55">
        <f t="shared" si="6"/>
        <v>0.158</v>
      </c>
      <c r="AG31" s="55" t="str">
        <f t="shared" si="7"/>
        <v>—</v>
      </c>
      <c r="AH31" s="55">
        <f t="shared" si="8"/>
        <v>0.14369999999999999</v>
      </c>
      <c r="AI31" s="55">
        <f t="shared" si="9"/>
        <v>0.14149999999999999</v>
      </c>
      <c r="AJ31" s="55">
        <f t="shared" si="10"/>
        <v>0.1268</v>
      </c>
      <c r="AK31" s="4" t="str">
        <f t="shared" si="11"/>
        <v>3B</v>
      </c>
      <c r="AL31" s="55">
        <f t="shared" si="12"/>
        <v>0.13</v>
      </c>
      <c r="AM31" s="55">
        <f t="shared" si="13"/>
        <v>0.1389</v>
      </c>
      <c r="AN31" s="55">
        <f t="shared" si="14"/>
        <v>0.14369999999999999</v>
      </c>
      <c r="AO31" s="55">
        <f t="shared" si="15"/>
        <v>0.14649999999999999</v>
      </c>
      <c r="AP31" s="55">
        <f t="shared" si="16"/>
        <v>0.16400000000000001</v>
      </c>
      <c r="AS31" s="19" t="s">
        <v>1881</v>
      </c>
      <c r="AT31" s="79" t="s">
        <v>1882</v>
      </c>
      <c r="AU31" s="77">
        <v>1.1875</v>
      </c>
      <c r="AV31" s="78">
        <f>Lookups15[[#This Row],[Column3]]</f>
        <v>1.1875</v>
      </c>
    </row>
    <row r="32" spans="3:48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17"/>
        <v>8–36</v>
      </c>
      <c r="U32" s="16" t="str">
        <f t="shared" si="0"/>
        <v>UNF</v>
      </c>
      <c r="W32" s="16" t="str">
        <f t="shared" si="1"/>
        <v>8–36</v>
      </c>
      <c r="X32" s="16" t="str">
        <f>VLOOKUP(LEFT(Table691416[[#This Row],[Column1]],FIND("–",Table691416[[#This Row],[Column1]])-1),Lookups15[],2,0)</f>
        <v>8</v>
      </c>
      <c r="Y32" s="16" t="str">
        <f>RIGHT(Table691416[[#This Row],[Column1]],LEN(Table691416[[#This Row],[Column1]])-FIND("–",Table691416[[#This Row],[Column1]]))</f>
        <v>36</v>
      </c>
      <c r="Z32" s="16" t="str">
        <f t="shared" si="2"/>
        <v>UNF</v>
      </c>
      <c r="AA32" s="16" t="str">
        <f t="shared" si="3"/>
        <v>2A</v>
      </c>
      <c r="AB32" s="4" t="str">
        <f>CONCATENATE(Table691416[[#This Row],[Fraction]],"-",Table691416[[#This Row],[Pitch]]," ",Table691416[[#This Row],[Series]]," ",Table691416[[#This Row],[ClassA]])</f>
        <v>8-36 UNF 2A</v>
      </c>
      <c r="AC32" s="4" t="str">
        <f>CONCATENATE(TEXT(Table691416[[#This Row],[MajorMinB]],".000"),"-",Table691416[[#This Row],[Pitch]]," ",Table691416[[#This Row],[Series]]," ",Table691416[[#This Row],[ClassA]])</f>
        <v>.164-36 UNF 2A</v>
      </c>
      <c r="AD32" s="4">
        <f t="shared" si="4"/>
        <v>8.0000000000000004E-4</v>
      </c>
      <c r="AE32" s="55">
        <f t="shared" si="5"/>
        <v>0.16320000000000001</v>
      </c>
      <c r="AF32" s="55">
        <f t="shared" si="6"/>
        <v>0.15770000000000001</v>
      </c>
      <c r="AG32" s="55" t="str">
        <f t="shared" si="7"/>
        <v>—</v>
      </c>
      <c r="AH32" s="55">
        <f t="shared" si="8"/>
        <v>0.1452</v>
      </c>
      <c r="AI32" s="55">
        <f t="shared" si="9"/>
        <v>0.1424</v>
      </c>
      <c r="AJ32" s="55">
        <f t="shared" si="10"/>
        <v>0.13009999999999999</v>
      </c>
      <c r="AK32" s="4" t="str">
        <f t="shared" si="11"/>
        <v>2B</v>
      </c>
      <c r="AL32" s="55">
        <f t="shared" si="12"/>
        <v>0.13400000000000001</v>
      </c>
      <c r="AM32" s="55">
        <f t="shared" si="13"/>
        <v>0.14199999999999999</v>
      </c>
      <c r="AN32" s="55">
        <f t="shared" si="14"/>
        <v>0.14599999999999999</v>
      </c>
      <c r="AO32" s="55">
        <f t="shared" si="15"/>
        <v>0.14960000000000001</v>
      </c>
      <c r="AP32" s="55">
        <f t="shared" si="16"/>
        <v>0.16400000000000001</v>
      </c>
      <c r="AS32" s="19" t="s">
        <v>975</v>
      </c>
      <c r="AT32" s="79" t="s">
        <v>1024</v>
      </c>
      <c r="AU32" s="77">
        <v>1.25</v>
      </c>
      <c r="AV32" s="78">
        <f>Lookups15[[#This Row],[Column3]]</f>
        <v>1.25</v>
      </c>
    </row>
    <row r="33" spans="3:48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17"/>
        <v>0</v>
      </c>
      <c r="U33" s="16">
        <f t="shared" si="0"/>
        <v>0</v>
      </c>
      <c r="W33" s="16" t="str">
        <f t="shared" si="1"/>
        <v>8–36</v>
      </c>
      <c r="X33" s="16" t="str">
        <f>VLOOKUP(LEFT(Table691416[[#This Row],[Column1]],FIND("–",Table691416[[#This Row],[Column1]])-1),Lookups15[],2,0)</f>
        <v>8</v>
      </c>
      <c r="Y33" s="16" t="str">
        <f>RIGHT(Table691416[[#This Row],[Column1]],LEN(Table691416[[#This Row],[Column1]])-FIND("–",Table691416[[#This Row],[Column1]]))</f>
        <v>36</v>
      </c>
      <c r="Z33" s="16" t="str">
        <f t="shared" si="2"/>
        <v>UNF</v>
      </c>
      <c r="AA33" s="16" t="str">
        <f t="shared" si="3"/>
        <v>3A</v>
      </c>
      <c r="AB33" s="4" t="str">
        <f>CONCATENATE(Table691416[[#This Row],[Fraction]],"-",Table691416[[#This Row],[Pitch]]," ",Table691416[[#This Row],[Series]]," ",Table691416[[#This Row],[ClassA]])</f>
        <v>8-36 UNF 3A</v>
      </c>
      <c r="AC33" s="4" t="str">
        <f>CONCATENATE(TEXT(Table691416[[#This Row],[MajorMinB]],".000"),"-",Table691416[[#This Row],[Pitch]]," ",Table691416[[#This Row],[Series]]," ",Table691416[[#This Row],[ClassA]])</f>
        <v>.164-36 UNF 3A</v>
      </c>
      <c r="AD33" s="4">
        <f t="shared" si="4"/>
        <v>0</v>
      </c>
      <c r="AE33" s="55">
        <f t="shared" si="5"/>
        <v>0.16400000000000001</v>
      </c>
      <c r="AF33" s="55">
        <f t="shared" si="6"/>
        <v>0.1585</v>
      </c>
      <c r="AG33" s="55" t="str">
        <f t="shared" si="7"/>
        <v>—</v>
      </c>
      <c r="AH33" s="55">
        <f t="shared" si="8"/>
        <v>0.14599999999999999</v>
      </c>
      <c r="AI33" s="55">
        <f t="shared" si="9"/>
        <v>0.1439</v>
      </c>
      <c r="AJ33" s="55">
        <f t="shared" si="10"/>
        <v>0.13089999999999999</v>
      </c>
      <c r="AK33" s="4" t="str">
        <f t="shared" si="11"/>
        <v>3B</v>
      </c>
      <c r="AL33" s="55">
        <f t="shared" si="12"/>
        <v>0.13400000000000001</v>
      </c>
      <c r="AM33" s="55">
        <f t="shared" si="13"/>
        <v>0.1416</v>
      </c>
      <c r="AN33" s="55">
        <f t="shared" si="14"/>
        <v>0.14599999999999999</v>
      </c>
      <c r="AO33" s="55">
        <f t="shared" si="15"/>
        <v>0.1487</v>
      </c>
      <c r="AP33" s="55">
        <f t="shared" si="16"/>
        <v>0.16400000000000001</v>
      </c>
      <c r="AS33" s="19" t="s">
        <v>1883</v>
      </c>
      <c r="AT33" s="79" t="s">
        <v>1884</v>
      </c>
      <c r="AU33" s="77">
        <v>1.3125</v>
      </c>
      <c r="AV33" s="78">
        <f>Lookups15[[#This Row],[Column3]]</f>
        <v>1.3125</v>
      </c>
    </row>
    <row r="34" spans="3:48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17"/>
        <v>10–24</v>
      </c>
      <c r="U34" s="16" t="str">
        <f t="shared" si="0"/>
        <v>UNC</v>
      </c>
      <c r="W34" s="16" t="str">
        <f t="shared" si="1"/>
        <v>10–24</v>
      </c>
      <c r="X34" s="16" t="str">
        <f>VLOOKUP(LEFT(Table691416[[#This Row],[Column1]],FIND("–",Table691416[[#This Row],[Column1]])-1),Lookups15[],2,0)</f>
        <v>10</v>
      </c>
      <c r="Y34" s="16" t="str">
        <f>RIGHT(Table691416[[#This Row],[Column1]],LEN(Table691416[[#This Row],[Column1]])-FIND("–",Table691416[[#This Row],[Column1]]))</f>
        <v>24</v>
      </c>
      <c r="Z34" s="16" t="str">
        <f t="shared" si="2"/>
        <v>UNC</v>
      </c>
      <c r="AA34" s="16" t="str">
        <f t="shared" si="3"/>
        <v>2A</v>
      </c>
      <c r="AB34" s="4" t="str">
        <f>CONCATENATE(Table691416[[#This Row],[Fraction]],"-",Table691416[[#This Row],[Pitch]]," ",Table691416[[#This Row],[Series]]," ",Table691416[[#This Row],[ClassA]])</f>
        <v>10-24 UNC 2A</v>
      </c>
      <c r="AC34" s="4" t="str">
        <f>CONCATENATE(TEXT(Table691416[[#This Row],[MajorMinB]],".000"),"-",Table691416[[#This Row],[Pitch]]," ",Table691416[[#This Row],[Series]]," ",Table691416[[#This Row],[ClassA]])</f>
        <v>.190-24 UNC 2A</v>
      </c>
      <c r="AD34" s="4">
        <f t="shared" si="4"/>
        <v>1E-3</v>
      </c>
      <c r="AE34" s="55">
        <f t="shared" si="5"/>
        <v>0.189</v>
      </c>
      <c r="AF34" s="55">
        <f t="shared" si="6"/>
        <v>0.18179999999999999</v>
      </c>
      <c r="AG34" s="55" t="str">
        <f t="shared" si="7"/>
        <v>—</v>
      </c>
      <c r="AH34" s="55">
        <f t="shared" si="8"/>
        <v>0.16189999999999999</v>
      </c>
      <c r="AI34" s="55">
        <f t="shared" si="9"/>
        <v>0.15859999999999999</v>
      </c>
      <c r="AJ34" s="55">
        <f t="shared" si="10"/>
        <v>0.1394</v>
      </c>
      <c r="AK34" s="4" t="str">
        <f t="shared" si="11"/>
        <v>2B</v>
      </c>
      <c r="AL34" s="55">
        <f t="shared" si="12"/>
        <v>0.14499999999999999</v>
      </c>
      <c r="AM34" s="55">
        <f t="shared" si="13"/>
        <v>0.156</v>
      </c>
      <c r="AN34" s="55">
        <f t="shared" si="14"/>
        <v>0.16289999999999999</v>
      </c>
      <c r="AO34" s="55">
        <f t="shared" si="15"/>
        <v>0.16719999999999999</v>
      </c>
      <c r="AP34" s="55">
        <f t="shared" si="16"/>
        <v>0.19</v>
      </c>
      <c r="AS34" s="19" t="s">
        <v>976</v>
      </c>
      <c r="AT34" s="79" t="s">
        <v>1025</v>
      </c>
      <c r="AU34" s="77">
        <v>1.375</v>
      </c>
      <c r="AV34" s="78">
        <f>Lookups15[[#This Row],[Column3]]</f>
        <v>1.375</v>
      </c>
    </row>
    <row r="35" spans="3:48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17"/>
        <v>0</v>
      </c>
      <c r="U35" s="16">
        <f t="shared" si="0"/>
        <v>0</v>
      </c>
      <c r="W35" s="16" t="str">
        <f t="shared" si="1"/>
        <v>10–24</v>
      </c>
      <c r="X35" s="16" t="str">
        <f>VLOOKUP(LEFT(Table691416[[#This Row],[Column1]],FIND("–",Table691416[[#This Row],[Column1]])-1),Lookups15[],2,0)</f>
        <v>10</v>
      </c>
      <c r="Y35" s="16" t="str">
        <f>RIGHT(Table691416[[#This Row],[Column1]],LEN(Table691416[[#This Row],[Column1]])-FIND("–",Table691416[[#This Row],[Column1]]))</f>
        <v>24</v>
      </c>
      <c r="Z35" s="16" t="str">
        <f t="shared" si="2"/>
        <v>UNC</v>
      </c>
      <c r="AA35" s="16" t="str">
        <f t="shared" si="3"/>
        <v>3A</v>
      </c>
      <c r="AB35" s="4" t="str">
        <f>CONCATENATE(Table691416[[#This Row],[Fraction]],"-",Table691416[[#This Row],[Pitch]]," ",Table691416[[#This Row],[Series]]," ",Table691416[[#This Row],[ClassA]])</f>
        <v>10-24 UNC 3A</v>
      </c>
      <c r="AC35" s="4" t="str">
        <f>CONCATENATE(TEXT(Table691416[[#This Row],[MajorMinB]],".000"),"-",Table691416[[#This Row],[Pitch]]," ",Table691416[[#This Row],[Series]]," ",Table691416[[#This Row],[ClassA]])</f>
        <v>.190-24 UNC 3A</v>
      </c>
      <c r="AD35" s="4">
        <f t="shared" si="4"/>
        <v>0</v>
      </c>
      <c r="AE35" s="55">
        <f t="shared" si="5"/>
        <v>0.19</v>
      </c>
      <c r="AF35" s="55">
        <f t="shared" si="6"/>
        <v>0.18279999999999999</v>
      </c>
      <c r="AG35" s="55" t="str">
        <f t="shared" si="7"/>
        <v>—</v>
      </c>
      <c r="AH35" s="55">
        <f t="shared" si="8"/>
        <v>0.16289999999999999</v>
      </c>
      <c r="AI35" s="55">
        <f t="shared" si="9"/>
        <v>0.16039999999999999</v>
      </c>
      <c r="AJ35" s="55">
        <f t="shared" si="10"/>
        <v>0.1404</v>
      </c>
      <c r="AK35" s="4" t="str">
        <f t="shared" si="11"/>
        <v>3B</v>
      </c>
      <c r="AL35" s="55">
        <f t="shared" si="12"/>
        <v>0.14499999999999999</v>
      </c>
      <c r="AM35" s="55">
        <f t="shared" si="13"/>
        <v>0.1555</v>
      </c>
      <c r="AN35" s="55">
        <f t="shared" si="14"/>
        <v>0.16289999999999999</v>
      </c>
      <c r="AO35" s="55">
        <f t="shared" si="15"/>
        <v>0.1661</v>
      </c>
      <c r="AP35" s="55">
        <f t="shared" si="16"/>
        <v>0.19</v>
      </c>
      <c r="AS35" s="19" t="s">
        <v>977</v>
      </c>
      <c r="AT35" s="79" t="s">
        <v>1026</v>
      </c>
      <c r="AU35" s="77">
        <v>1.4375</v>
      </c>
      <c r="AV35" s="78">
        <f>Lookups15[[#This Row],[Column3]]</f>
        <v>1.4375</v>
      </c>
    </row>
    <row r="36" spans="3:48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17"/>
        <v>10–28</v>
      </c>
      <c r="U36" s="16" t="str">
        <f t="shared" si="0"/>
        <v>UNS</v>
      </c>
      <c r="W36" s="16" t="str">
        <f t="shared" si="1"/>
        <v>10–28</v>
      </c>
      <c r="X36" s="16" t="str">
        <f>VLOOKUP(LEFT(Table691416[[#This Row],[Column1]],FIND("–",Table691416[[#This Row],[Column1]])-1),Lookups15[],2,0)</f>
        <v>10</v>
      </c>
      <c r="Y36" s="16" t="str">
        <f>RIGHT(Table691416[[#This Row],[Column1]],LEN(Table691416[[#This Row],[Column1]])-FIND("–",Table691416[[#This Row],[Column1]]))</f>
        <v>28</v>
      </c>
      <c r="Z36" s="16" t="str">
        <f t="shared" si="2"/>
        <v>UNS</v>
      </c>
      <c r="AA36" s="16" t="str">
        <f t="shared" si="3"/>
        <v>2A</v>
      </c>
      <c r="AB36" s="4" t="str">
        <f>CONCATENATE(Table691416[[#This Row],[Fraction]],"-",Table691416[[#This Row],[Pitch]]," ",Table691416[[#This Row],[Series]]," ",Table691416[[#This Row],[ClassA]])</f>
        <v>10-28 UNS 2A</v>
      </c>
      <c r="AC36" s="4" t="str">
        <f>CONCATENATE(TEXT(Table691416[[#This Row],[MajorMinB]],".000"),"-",Table691416[[#This Row],[Pitch]]," ",Table691416[[#This Row],[Series]]," ",Table691416[[#This Row],[ClassA]])</f>
        <v>.190-28 UNS 2A</v>
      </c>
      <c r="AD36" s="4">
        <f t="shared" si="4"/>
        <v>1E-3</v>
      </c>
      <c r="AE36" s="55">
        <f t="shared" si="5"/>
        <v>0.189</v>
      </c>
      <c r="AF36" s="55">
        <f t="shared" si="6"/>
        <v>0.1825</v>
      </c>
      <c r="AG36" s="55" t="str">
        <f t="shared" si="7"/>
        <v>—</v>
      </c>
      <c r="AH36" s="55">
        <f t="shared" si="8"/>
        <v>0.1658</v>
      </c>
      <c r="AI36" s="55">
        <f t="shared" si="9"/>
        <v>0.16250000000000001</v>
      </c>
      <c r="AJ36" s="55">
        <f t="shared" si="10"/>
        <v>0.1464</v>
      </c>
      <c r="AK36" s="4" t="str">
        <f t="shared" si="11"/>
        <v>2B</v>
      </c>
      <c r="AL36" s="55">
        <f t="shared" si="12"/>
        <v>0.151</v>
      </c>
      <c r="AM36" s="55">
        <f t="shared" si="13"/>
        <v>0.16</v>
      </c>
      <c r="AN36" s="55">
        <f t="shared" si="14"/>
        <v>0.1668</v>
      </c>
      <c r="AO36" s="55">
        <f t="shared" si="15"/>
        <v>0.1711</v>
      </c>
      <c r="AP36" s="55">
        <f t="shared" si="16"/>
        <v>0.19</v>
      </c>
      <c r="AS36" s="19" t="s">
        <v>978</v>
      </c>
      <c r="AT36" s="79" t="s">
        <v>1027</v>
      </c>
      <c r="AU36" s="77">
        <v>1.5</v>
      </c>
      <c r="AV36" s="78">
        <f>Lookups15[[#This Row],[Column3]]</f>
        <v>1.5</v>
      </c>
    </row>
    <row r="37" spans="3:48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17"/>
        <v>10–32</v>
      </c>
      <c r="U37" s="16" t="str">
        <f t="shared" si="0"/>
        <v>UNF</v>
      </c>
      <c r="W37" s="16" t="str">
        <f t="shared" si="1"/>
        <v>10–32</v>
      </c>
      <c r="X37" s="16" t="str">
        <f>VLOOKUP(LEFT(Table691416[[#This Row],[Column1]],FIND("–",Table691416[[#This Row],[Column1]])-1),Lookups15[],2,0)</f>
        <v>10</v>
      </c>
      <c r="Y37" s="16" t="str">
        <f>RIGHT(Table691416[[#This Row],[Column1]],LEN(Table691416[[#This Row],[Column1]])-FIND("–",Table691416[[#This Row],[Column1]]))</f>
        <v>32</v>
      </c>
      <c r="Z37" s="16" t="str">
        <f t="shared" si="2"/>
        <v>UNF</v>
      </c>
      <c r="AA37" s="16" t="str">
        <f t="shared" si="3"/>
        <v>2A</v>
      </c>
      <c r="AB37" s="4" t="str">
        <f>CONCATENATE(Table691416[[#This Row],[Fraction]],"-",Table691416[[#This Row],[Pitch]]," ",Table691416[[#This Row],[Series]]," ",Table691416[[#This Row],[ClassA]])</f>
        <v>10-32 UNF 2A</v>
      </c>
      <c r="AC37" s="4" t="str">
        <f>CONCATENATE(TEXT(Table691416[[#This Row],[MajorMinB]],".000"),"-",Table691416[[#This Row],[Pitch]]," ",Table691416[[#This Row],[Series]]," ",Table691416[[#This Row],[ClassA]])</f>
        <v>.190-32 UNF 2A</v>
      </c>
      <c r="AD37" s="4">
        <f t="shared" si="4"/>
        <v>8.9999999999999998E-4</v>
      </c>
      <c r="AE37" s="55">
        <f t="shared" si="5"/>
        <v>0.18909999999999999</v>
      </c>
      <c r="AF37" s="55">
        <f t="shared" si="6"/>
        <v>0.18310000000000001</v>
      </c>
      <c r="AG37" s="55" t="str">
        <f t="shared" si="7"/>
        <v>—</v>
      </c>
      <c r="AH37" s="55">
        <f t="shared" si="8"/>
        <v>0.16880000000000001</v>
      </c>
      <c r="AI37" s="55">
        <f t="shared" si="9"/>
        <v>0.1658</v>
      </c>
      <c r="AJ37" s="55">
        <f t="shared" si="10"/>
        <v>0.15190000000000001</v>
      </c>
      <c r="AK37" s="4" t="str">
        <f t="shared" si="11"/>
        <v>2B</v>
      </c>
      <c r="AL37" s="55">
        <f t="shared" si="12"/>
        <v>0.156</v>
      </c>
      <c r="AM37" s="55">
        <f t="shared" si="13"/>
        <v>0.16400000000000001</v>
      </c>
      <c r="AN37" s="55">
        <f t="shared" si="14"/>
        <v>0.16969999999999999</v>
      </c>
      <c r="AO37" s="55">
        <f t="shared" si="15"/>
        <v>0.1736</v>
      </c>
      <c r="AP37" s="55">
        <f t="shared" si="16"/>
        <v>0.19</v>
      </c>
      <c r="AS37" s="19" t="s">
        <v>979</v>
      </c>
      <c r="AT37" s="79" t="s">
        <v>1028</v>
      </c>
      <c r="AU37" s="77">
        <v>1.5625</v>
      </c>
      <c r="AV37" s="78">
        <f>Lookups15[[#This Row],[Column3]]</f>
        <v>1.5625</v>
      </c>
    </row>
    <row r="38" spans="3:48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17"/>
        <v>0</v>
      </c>
      <c r="U38" s="16">
        <f t="shared" si="0"/>
        <v>0</v>
      </c>
      <c r="W38" s="16" t="str">
        <f t="shared" si="1"/>
        <v>10–32</v>
      </c>
      <c r="X38" s="16" t="str">
        <f>VLOOKUP(LEFT(Table691416[[#This Row],[Column1]],FIND("–",Table691416[[#This Row],[Column1]])-1),Lookups15[],2,0)</f>
        <v>10</v>
      </c>
      <c r="Y38" s="16" t="str">
        <f>RIGHT(Table691416[[#This Row],[Column1]],LEN(Table691416[[#This Row],[Column1]])-FIND("–",Table691416[[#This Row],[Column1]]))</f>
        <v>32</v>
      </c>
      <c r="Z38" s="16" t="str">
        <f t="shared" si="2"/>
        <v>UNF</v>
      </c>
      <c r="AA38" s="16" t="str">
        <f t="shared" si="3"/>
        <v>3A</v>
      </c>
      <c r="AB38" s="4" t="str">
        <f>CONCATENATE(Table691416[[#This Row],[Fraction]],"-",Table691416[[#This Row],[Pitch]]," ",Table691416[[#This Row],[Series]]," ",Table691416[[#This Row],[ClassA]])</f>
        <v>10-32 UNF 3A</v>
      </c>
      <c r="AC38" s="4" t="str">
        <f>CONCATENATE(TEXT(Table691416[[#This Row],[MajorMinB]],".000"),"-",Table691416[[#This Row],[Pitch]]," ",Table691416[[#This Row],[Series]]," ",Table691416[[#This Row],[ClassA]])</f>
        <v>.190-32 UNF 3A</v>
      </c>
      <c r="AD38" s="4">
        <f t="shared" si="4"/>
        <v>0</v>
      </c>
      <c r="AE38" s="55">
        <f t="shared" si="5"/>
        <v>0.19</v>
      </c>
      <c r="AF38" s="55">
        <f t="shared" si="6"/>
        <v>0.184</v>
      </c>
      <c r="AG38" s="55" t="str">
        <f t="shared" si="7"/>
        <v>—</v>
      </c>
      <c r="AH38" s="55">
        <f t="shared" si="8"/>
        <v>0.16969999999999999</v>
      </c>
      <c r="AI38" s="55">
        <f t="shared" si="9"/>
        <v>0.16739999999999999</v>
      </c>
      <c r="AJ38" s="55">
        <f t="shared" si="10"/>
        <v>0.15279999999999999</v>
      </c>
      <c r="AK38" s="4" t="str">
        <f t="shared" si="11"/>
        <v>3B</v>
      </c>
      <c r="AL38" s="55">
        <f t="shared" si="12"/>
        <v>0.156</v>
      </c>
      <c r="AM38" s="55">
        <f t="shared" si="13"/>
        <v>0.1641</v>
      </c>
      <c r="AN38" s="55">
        <f t="shared" si="14"/>
        <v>0.16969999999999999</v>
      </c>
      <c r="AO38" s="55">
        <f t="shared" si="15"/>
        <v>0.1726</v>
      </c>
      <c r="AP38" s="55">
        <f t="shared" si="16"/>
        <v>0.19</v>
      </c>
      <c r="AS38" s="19" t="s">
        <v>980</v>
      </c>
      <c r="AT38" s="79" t="s">
        <v>1029</v>
      </c>
      <c r="AU38" s="77">
        <v>1.625</v>
      </c>
      <c r="AV38" s="78">
        <f>Lookups15[[#This Row],[Column3]]</f>
        <v>1.625</v>
      </c>
    </row>
    <row r="39" spans="3:48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17"/>
        <v>10–36</v>
      </c>
      <c r="U39" s="16" t="str">
        <f t="shared" si="0"/>
        <v>UNS</v>
      </c>
      <c r="W39" s="16" t="str">
        <f t="shared" si="1"/>
        <v>10–36</v>
      </c>
      <c r="X39" s="16" t="str">
        <f>VLOOKUP(LEFT(Table691416[[#This Row],[Column1]],FIND("–",Table691416[[#This Row],[Column1]])-1),Lookups15[],2,0)</f>
        <v>10</v>
      </c>
      <c r="Y39" s="16" t="str">
        <f>RIGHT(Table691416[[#This Row],[Column1]],LEN(Table691416[[#This Row],[Column1]])-FIND("–",Table691416[[#This Row],[Column1]]))</f>
        <v>36</v>
      </c>
      <c r="Z39" s="16" t="str">
        <f t="shared" si="2"/>
        <v>UNS</v>
      </c>
      <c r="AA39" s="16" t="str">
        <f t="shared" si="3"/>
        <v>2A</v>
      </c>
      <c r="AB39" s="4" t="str">
        <f>CONCATENATE(Table691416[[#This Row],[Fraction]],"-",Table691416[[#This Row],[Pitch]]," ",Table691416[[#This Row],[Series]]," ",Table691416[[#This Row],[ClassA]])</f>
        <v>10-36 UNS 2A</v>
      </c>
      <c r="AC39" s="4" t="str">
        <f>CONCATENATE(TEXT(Table691416[[#This Row],[MajorMinB]],".000"),"-",Table691416[[#This Row],[Pitch]]," ",Table691416[[#This Row],[Series]]," ",Table691416[[#This Row],[ClassA]])</f>
        <v>.190-36 UNS 2A</v>
      </c>
      <c r="AD39" s="4">
        <f t="shared" si="4"/>
        <v>8.9999999999999998E-4</v>
      </c>
      <c r="AE39" s="55">
        <f t="shared" si="5"/>
        <v>0.18909999999999999</v>
      </c>
      <c r="AF39" s="55">
        <f t="shared" si="6"/>
        <v>0.18360000000000001</v>
      </c>
      <c r="AG39" s="55" t="str">
        <f t="shared" si="7"/>
        <v>—</v>
      </c>
      <c r="AH39" s="55">
        <f t="shared" si="8"/>
        <v>0.1711</v>
      </c>
      <c r="AI39" s="55">
        <f t="shared" si="9"/>
        <v>0.1681</v>
      </c>
      <c r="AJ39" s="55">
        <f t="shared" si="10"/>
        <v>0.156</v>
      </c>
      <c r="AK39" s="4" t="str">
        <f t="shared" si="11"/>
        <v>2B</v>
      </c>
      <c r="AL39" s="55">
        <f t="shared" si="12"/>
        <v>0.16</v>
      </c>
      <c r="AM39" s="55">
        <f t="shared" si="13"/>
        <v>0.16600000000000001</v>
      </c>
      <c r="AN39" s="55">
        <f t="shared" si="14"/>
        <v>0.17199999999999999</v>
      </c>
      <c r="AO39" s="55">
        <f t="shared" si="15"/>
        <v>0.1759</v>
      </c>
      <c r="AP39" s="55">
        <f t="shared" si="16"/>
        <v>0.19</v>
      </c>
      <c r="AS39" s="19" t="s">
        <v>981</v>
      </c>
      <c r="AT39" s="79" t="s">
        <v>1030</v>
      </c>
      <c r="AU39" s="77">
        <v>1.6875</v>
      </c>
      <c r="AV39" s="78">
        <f>Lookups15[[#This Row],[Column3]]</f>
        <v>1.6875</v>
      </c>
    </row>
    <row r="40" spans="3:48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17"/>
        <v>10–40</v>
      </c>
      <c r="U40" s="16" t="str">
        <f t="shared" si="0"/>
        <v>UNS</v>
      </c>
      <c r="W40" s="16" t="str">
        <f t="shared" si="1"/>
        <v>10–40</v>
      </c>
      <c r="X40" s="16" t="str">
        <f>VLOOKUP(LEFT(Table691416[[#This Row],[Column1]],FIND("–",Table691416[[#This Row],[Column1]])-1),Lookups15[],2,0)</f>
        <v>10</v>
      </c>
      <c r="Y40" s="16" t="str">
        <f>RIGHT(Table691416[[#This Row],[Column1]],LEN(Table691416[[#This Row],[Column1]])-FIND("–",Table691416[[#This Row],[Column1]]))</f>
        <v>40</v>
      </c>
      <c r="Z40" s="16" t="str">
        <f t="shared" si="2"/>
        <v>UNS</v>
      </c>
      <c r="AA40" s="16" t="str">
        <f t="shared" si="3"/>
        <v>2A</v>
      </c>
      <c r="AB40" s="4" t="str">
        <f>CONCATENATE(Table691416[[#This Row],[Fraction]],"-",Table691416[[#This Row],[Pitch]]," ",Table691416[[#This Row],[Series]]," ",Table691416[[#This Row],[ClassA]])</f>
        <v>10-40 UNS 2A</v>
      </c>
      <c r="AC40" s="4" t="str">
        <f>CONCATENATE(TEXT(Table691416[[#This Row],[MajorMinB]],".000"),"-",Table691416[[#This Row],[Pitch]]," ",Table691416[[#This Row],[Series]]," ",Table691416[[#This Row],[ClassA]])</f>
        <v>.190-40 UNS 2A</v>
      </c>
      <c r="AD40" s="4">
        <f t="shared" si="4"/>
        <v>8.9999999999999998E-4</v>
      </c>
      <c r="AE40" s="55">
        <f t="shared" si="5"/>
        <v>0.18909999999999999</v>
      </c>
      <c r="AF40" s="55">
        <f t="shared" si="6"/>
        <v>0.184</v>
      </c>
      <c r="AG40" s="55" t="str">
        <f t="shared" si="7"/>
        <v>—</v>
      </c>
      <c r="AH40" s="55">
        <f t="shared" si="8"/>
        <v>0.1729</v>
      </c>
      <c r="AI40" s="55">
        <f t="shared" si="9"/>
        <v>0.17</v>
      </c>
      <c r="AJ40" s="55">
        <f t="shared" si="10"/>
        <v>0.15920000000000001</v>
      </c>
      <c r="AK40" s="4" t="str">
        <f t="shared" si="11"/>
        <v>2B</v>
      </c>
      <c r="AL40" s="55">
        <f t="shared" si="12"/>
        <v>0.16300000000000001</v>
      </c>
      <c r="AM40" s="55">
        <f t="shared" si="13"/>
        <v>0.16900000000000001</v>
      </c>
      <c r="AN40" s="55">
        <f t="shared" si="14"/>
        <v>0.17380000000000001</v>
      </c>
      <c r="AO40" s="55">
        <f t="shared" si="15"/>
        <v>0.17749999999999999</v>
      </c>
      <c r="AP40" s="55">
        <f t="shared" si="16"/>
        <v>0.19</v>
      </c>
      <c r="AS40" s="19" t="s">
        <v>982</v>
      </c>
      <c r="AT40" s="79" t="s">
        <v>1031</v>
      </c>
      <c r="AU40" s="77">
        <v>1.75</v>
      </c>
      <c r="AV40" s="78">
        <f>Lookups15[[#This Row],[Column3]]</f>
        <v>1.75</v>
      </c>
    </row>
    <row r="41" spans="3:48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17"/>
        <v>10–48</v>
      </c>
      <c r="U41" s="16" t="str">
        <f t="shared" si="0"/>
        <v>UNS</v>
      </c>
      <c r="W41" s="16" t="str">
        <f t="shared" si="1"/>
        <v>10–48</v>
      </c>
      <c r="X41" s="16" t="str">
        <f>VLOOKUP(LEFT(Table691416[[#This Row],[Column1]],FIND("–",Table691416[[#This Row],[Column1]])-1),Lookups15[],2,0)</f>
        <v>10</v>
      </c>
      <c r="Y41" s="16" t="str">
        <f>RIGHT(Table691416[[#This Row],[Column1]],LEN(Table691416[[#This Row],[Column1]])-FIND("–",Table691416[[#This Row],[Column1]]))</f>
        <v>48</v>
      </c>
      <c r="Z41" s="16" t="str">
        <f t="shared" si="2"/>
        <v>UNS</v>
      </c>
      <c r="AA41" s="16" t="str">
        <f t="shared" si="3"/>
        <v>2A</v>
      </c>
      <c r="AB41" s="4" t="str">
        <f>CONCATENATE(Table691416[[#This Row],[Fraction]],"-",Table691416[[#This Row],[Pitch]]," ",Table691416[[#This Row],[Series]]," ",Table691416[[#This Row],[ClassA]])</f>
        <v>10-48 UNS 2A</v>
      </c>
      <c r="AC41" s="4" t="str">
        <f>CONCATENATE(TEXT(Table691416[[#This Row],[MajorMinB]],".000"),"-",Table691416[[#This Row],[Pitch]]," ",Table691416[[#This Row],[Series]]," ",Table691416[[#This Row],[ClassA]])</f>
        <v>.190-48 UNS 2A</v>
      </c>
      <c r="AD41" s="4">
        <f t="shared" si="4"/>
        <v>8.0000000000000004E-4</v>
      </c>
      <c r="AE41" s="55">
        <f t="shared" si="5"/>
        <v>0.18920000000000001</v>
      </c>
      <c r="AF41" s="55">
        <f t="shared" si="6"/>
        <v>0.1847</v>
      </c>
      <c r="AG41" s="55" t="str">
        <f t="shared" si="7"/>
        <v>—</v>
      </c>
      <c r="AH41" s="55">
        <f t="shared" si="8"/>
        <v>0.1757</v>
      </c>
      <c r="AI41" s="55">
        <f t="shared" si="9"/>
        <v>0.1731</v>
      </c>
      <c r="AJ41" s="55">
        <f t="shared" si="10"/>
        <v>0.16439999999999999</v>
      </c>
      <c r="AK41" s="4" t="str">
        <f t="shared" si="11"/>
        <v>2B</v>
      </c>
      <c r="AL41" s="55">
        <f t="shared" si="12"/>
        <v>0.16700000000000001</v>
      </c>
      <c r="AM41" s="55">
        <f t="shared" si="13"/>
        <v>0.17199999999999999</v>
      </c>
      <c r="AN41" s="55">
        <f t="shared" si="14"/>
        <v>0.17649999999999999</v>
      </c>
      <c r="AO41" s="55">
        <f t="shared" si="15"/>
        <v>0.1799</v>
      </c>
      <c r="AP41" s="55">
        <f t="shared" si="16"/>
        <v>0.19</v>
      </c>
      <c r="AS41" s="19" t="s">
        <v>983</v>
      </c>
      <c r="AT41" s="79" t="s">
        <v>1032</v>
      </c>
      <c r="AU41" s="77">
        <v>1.8125</v>
      </c>
      <c r="AV41" s="78">
        <f>Lookups15[[#This Row],[Column3]]</f>
        <v>1.8125</v>
      </c>
    </row>
    <row r="42" spans="3:48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17"/>
        <v>10–56</v>
      </c>
      <c r="U42" s="16" t="str">
        <f t="shared" si="0"/>
        <v>UNS</v>
      </c>
      <c r="W42" s="16" t="str">
        <f t="shared" si="1"/>
        <v>10–56</v>
      </c>
      <c r="X42" s="16" t="str">
        <f>VLOOKUP(LEFT(Table691416[[#This Row],[Column1]],FIND("–",Table691416[[#This Row],[Column1]])-1),Lookups15[],2,0)</f>
        <v>10</v>
      </c>
      <c r="Y42" s="16" t="str">
        <f>RIGHT(Table691416[[#This Row],[Column1]],LEN(Table691416[[#This Row],[Column1]])-FIND("–",Table691416[[#This Row],[Column1]]))</f>
        <v>56</v>
      </c>
      <c r="Z42" s="16" t="str">
        <f t="shared" si="2"/>
        <v>UNS</v>
      </c>
      <c r="AA42" s="16" t="str">
        <f t="shared" si="3"/>
        <v>2A</v>
      </c>
      <c r="AB42" s="4" t="str">
        <f>CONCATENATE(Table691416[[#This Row],[Fraction]],"-",Table691416[[#This Row],[Pitch]]," ",Table691416[[#This Row],[Series]]," ",Table691416[[#This Row],[ClassA]])</f>
        <v>10-56 UNS 2A</v>
      </c>
      <c r="AC42" s="4" t="str">
        <f>CONCATENATE(TEXT(Table691416[[#This Row],[MajorMinB]],".000"),"-",Table691416[[#This Row],[Pitch]]," ",Table691416[[#This Row],[Series]]," ",Table691416[[#This Row],[ClassA]])</f>
        <v>.190-56 UNS 2A</v>
      </c>
      <c r="AD42" s="4">
        <f t="shared" si="4"/>
        <v>6.9999999999999999E-4</v>
      </c>
      <c r="AE42" s="55">
        <f t="shared" si="5"/>
        <v>0.1893</v>
      </c>
      <c r="AF42" s="55">
        <f t="shared" si="6"/>
        <v>0.1852</v>
      </c>
      <c r="AG42" s="55" t="str">
        <f t="shared" si="7"/>
        <v>—</v>
      </c>
      <c r="AH42" s="55">
        <f t="shared" si="8"/>
        <v>0.1777</v>
      </c>
      <c r="AI42" s="55">
        <f t="shared" si="9"/>
        <v>0.17519999999999999</v>
      </c>
      <c r="AJ42" s="55">
        <f t="shared" si="10"/>
        <v>0.1681</v>
      </c>
      <c r="AK42" s="4" t="str">
        <f t="shared" si="11"/>
        <v>2B</v>
      </c>
      <c r="AL42" s="55">
        <f t="shared" si="12"/>
        <v>0.17100000000000001</v>
      </c>
      <c r="AM42" s="55">
        <f t="shared" si="13"/>
        <v>0.17499999999999999</v>
      </c>
      <c r="AN42" s="55">
        <f t="shared" si="14"/>
        <v>0.1784</v>
      </c>
      <c r="AO42" s="55">
        <f t="shared" si="15"/>
        <v>0.18160000000000001</v>
      </c>
      <c r="AP42" s="55">
        <f t="shared" si="16"/>
        <v>0.19</v>
      </c>
      <c r="AS42" s="19" t="s">
        <v>984</v>
      </c>
      <c r="AT42" s="79" t="s">
        <v>1033</v>
      </c>
      <c r="AU42" s="77">
        <v>1.875</v>
      </c>
      <c r="AV42" s="78">
        <f>Lookups15[[#This Row],[Column3]]</f>
        <v>1.875</v>
      </c>
    </row>
    <row r="43" spans="3:48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17"/>
        <v>12–24</v>
      </c>
      <c r="U43" s="16" t="str">
        <f t="shared" si="0"/>
        <v>UNC</v>
      </c>
      <c r="W43" s="16" t="str">
        <f t="shared" si="1"/>
        <v>12–24</v>
      </c>
      <c r="X43" s="16" t="str">
        <f>VLOOKUP(LEFT(Table691416[[#This Row],[Column1]],FIND("–",Table691416[[#This Row],[Column1]])-1),Lookups15[],2,0)</f>
        <v>12</v>
      </c>
      <c r="Y43" s="16" t="str">
        <f>RIGHT(Table691416[[#This Row],[Column1]],LEN(Table691416[[#This Row],[Column1]])-FIND("–",Table691416[[#This Row],[Column1]]))</f>
        <v>24</v>
      </c>
      <c r="Z43" s="16" t="str">
        <f t="shared" si="2"/>
        <v>UNC</v>
      </c>
      <c r="AA43" s="16" t="str">
        <f t="shared" si="3"/>
        <v>2A</v>
      </c>
      <c r="AB43" s="4" t="str">
        <f>CONCATENATE(Table691416[[#This Row],[Fraction]],"-",Table691416[[#This Row],[Pitch]]," ",Table691416[[#This Row],[Series]]," ",Table691416[[#This Row],[ClassA]])</f>
        <v>12-24 UNC 2A</v>
      </c>
      <c r="AC43" s="4" t="str">
        <f>CONCATENATE(TEXT(Table691416[[#This Row],[MajorMinB]],".000"),"-",Table691416[[#This Row],[Pitch]]," ",Table691416[[#This Row],[Series]]," ",Table691416[[#This Row],[ClassA]])</f>
        <v>.216-24 UNC 2A</v>
      </c>
      <c r="AD43" s="4">
        <f t="shared" si="4"/>
        <v>1E-3</v>
      </c>
      <c r="AE43" s="55">
        <f t="shared" si="5"/>
        <v>0.215</v>
      </c>
      <c r="AF43" s="55">
        <f t="shared" si="6"/>
        <v>0.20780000000000001</v>
      </c>
      <c r="AG43" s="55" t="str">
        <f t="shared" si="7"/>
        <v>—</v>
      </c>
      <c r="AH43" s="55">
        <f t="shared" si="8"/>
        <v>0.18790000000000001</v>
      </c>
      <c r="AI43" s="55">
        <f t="shared" si="9"/>
        <v>0.1845</v>
      </c>
      <c r="AJ43" s="55">
        <f t="shared" si="10"/>
        <v>0.16539999999999999</v>
      </c>
      <c r="AK43" s="4" t="str">
        <f t="shared" si="11"/>
        <v>2B</v>
      </c>
      <c r="AL43" s="55">
        <f t="shared" si="12"/>
        <v>0.17100000000000001</v>
      </c>
      <c r="AM43" s="55">
        <f t="shared" si="13"/>
        <v>0.18099999999999999</v>
      </c>
      <c r="AN43" s="55">
        <f t="shared" si="14"/>
        <v>0.18890000000000001</v>
      </c>
      <c r="AO43" s="55">
        <f t="shared" si="15"/>
        <v>0.1933</v>
      </c>
      <c r="AP43" s="55">
        <f t="shared" si="16"/>
        <v>0.216</v>
      </c>
      <c r="AS43" s="19" t="s">
        <v>985</v>
      </c>
      <c r="AT43" s="79" t="s">
        <v>1034</v>
      </c>
      <c r="AU43" s="77">
        <v>1.9375</v>
      </c>
      <c r="AV43" s="78">
        <f>Lookups15[[#This Row],[Column3]]</f>
        <v>1.9375</v>
      </c>
    </row>
    <row r="44" spans="3:48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17"/>
        <v>0</v>
      </c>
      <c r="U44" s="16">
        <f t="shared" si="0"/>
        <v>0</v>
      </c>
      <c r="W44" s="16" t="str">
        <f t="shared" si="1"/>
        <v>12–24</v>
      </c>
      <c r="X44" s="16" t="str">
        <f>VLOOKUP(LEFT(Table691416[[#This Row],[Column1]],FIND("–",Table691416[[#This Row],[Column1]])-1),Lookups15[],2,0)</f>
        <v>12</v>
      </c>
      <c r="Y44" s="16" t="str">
        <f>RIGHT(Table691416[[#This Row],[Column1]],LEN(Table691416[[#This Row],[Column1]])-FIND("–",Table691416[[#This Row],[Column1]]))</f>
        <v>24</v>
      </c>
      <c r="Z44" s="16" t="str">
        <f t="shared" si="2"/>
        <v>UNC</v>
      </c>
      <c r="AA44" s="16" t="str">
        <f t="shared" si="3"/>
        <v>3A</v>
      </c>
      <c r="AB44" s="4" t="str">
        <f>CONCATENATE(Table691416[[#This Row],[Fraction]],"-",Table691416[[#This Row],[Pitch]]," ",Table691416[[#This Row],[Series]]," ",Table691416[[#This Row],[ClassA]])</f>
        <v>12-24 UNC 3A</v>
      </c>
      <c r="AC44" s="4" t="str">
        <f>CONCATENATE(TEXT(Table691416[[#This Row],[MajorMinB]],".000"),"-",Table691416[[#This Row],[Pitch]]," ",Table691416[[#This Row],[Series]]," ",Table691416[[#This Row],[ClassA]])</f>
        <v>.216-24 UNC 3A</v>
      </c>
      <c r="AD44" s="4">
        <f t="shared" si="4"/>
        <v>0</v>
      </c>
      <c r="AE44" s="55">
        <f t="shared" si="5"/>
        <v>0.216</v>
      </c>
      <c r="AF44" s="55">
        <f t="shared" si="6"/>
        <v>0.20880000000000001</v>
      </c>
      <c r="AG44" s="55" t="str">
        <f t="shared" si="7"/>
        <v>—</v>
      </c>
      <c r="AH44" s="55">
        <f t="shared" si="8"/>
        <v>0.18890000000000001</v>
      </c>
      <c r="AI44" s="55">
        <f t="shared" si="9"/>
        <v>0.18629999999999999</v>
      </c>
      <c r="AJ44" s="55">
        <f t="shared" si="10"/>
        <v>0.16639999999999999</v>
      </c>
      <c r="AK44" s="4" t="str">
        <f t="shared" si="11"/>
        <v>3B</v>
      </c>
      <c r="AL44" s="55">
        <f t="shared" si="12"/>
        <v>0.17100000000000001</v>
      </c>
      <c r="AM44" s="55">
        <f t="shared" si="13"/>
        <v>0.1807</v>
      </c>
      <c r="AN44" s="55">
        <f t="shared" si="14"/>
        <v>0.18890000000000001</v>
      </c>
      <c r="AO44" s="55">
        <f t="shared" si="15"/>
        <v>0.19220000000000001</v>
      </c>
      <c r="AP44" s="55">
        <f t="shared" si="16"/>
        <v>0.216</v>
      </c>
      <c r="AS44" s="19" t="s">
        <v>1080</v>
      </c>
      <c r="AT44" s="79" t="s">
        <v>955</v>
      </c>
      <c r="AU44" s="77">
        <v>2</v>
      </c>
      <c r="AV44" s="78">
        <f>Lookups15[[#This Row],[Column3]]</f>
        <v>2</v>
      </c>
    </row>
    <row r="45" spans="3:48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17"/>
        <v>12–28</v>
      </c>
      <c r="U45" s="16" t="str">
        <f t="shared" si="0"/>
        <v>UNF</v>
      </c>
      <c r="W45" s="16" t="str">
        <f t="shared" si="1"/>
        <v>12–28</v>
      </c>
      <c r="X45" s="16" t="str">
        <f>VLOOKUP(LEFT(Table691416[[#This Row],[Column1]],FIND("–",Table691416[[#This Row],[Column1]])-1),Lookups15[],2,0)</f>
        <v>12</v>
      </c>
      <c r="Y45" s="16" t="str">
        <f>RIGHT(Table691416[[#This Row],[Column1]],LEN(Table691416[[#This Row],[Column1]])-FIND("–",Table691416[[#This Row],[Column1]]))</f>
        <v>28</v>
      </c>
      <c r="Z45" s="16" t="str">
        <f t="shared" si="2"/>
        <v>UNF</v>
      </c>
      <c r="AA45" s="16" t="str">
        <f t="shared" si="3"/>
        <v>2A</v>
      </c>
      <c r="AB45" s="4" t="str">
        <f>CONCATENATE(Table691416[[#This Row],[Fraction]],"-",Table691416[[#This Row],[Pitch]]," ",Table691416[[#This Row],[Series]]," ",Table691416[[#This Row],[ClassA]])</f>
        <v>12-28 UNF 2A</v>
      </c>
      <c r="AC45" s="4" t="str">
        <f>CONCATENATE(TEXT(Table691416[[#This Row],[MajorMinB]],".000"),"-",Table691416[[#This Row],[Pitch]]," ",Table691416[[#This Row],[Series]]," ",Table691416[[#This Row],[ClassA]])</f>
        <v>.216-28 UNF 2A</v>
      </c>
      <c r="AD45" s="4">
        <f t="shared" si="4"/>
        <v>1E-3</v>
      </c>
      <c r="AE45" s="55">
        <f t="shared" si="5"/>
        <v>0.215</v>
      </c>
      <c r="AF45" s="55">
        <f t="shared" si="6"/>
        <v>0.20849999999999999</v>
      </c>
      <c r="AG45" s="55" t="str">
        <f t="shared" si="7"/>
        <v>—</v>
      </c>
      <c r="AH45" s="55">
        <f t="shared" si="8"/>
        <v>0.1918</v>
      </c>
      <c r="AI45" s="55">
        <f t="shared" si="9"/>
        <v>0.18859999999999999</v>
      </c>
      <c r="AJ45" s="55">
        <f t="shared" si="10"/>
        <v>0.1724</v>
      </c>
      <c r="AK45" s="4" t="str">
        <f t="shared" si="11"/>
        <v>2B</v>
      </c>
      <c r="AL45" s="55">
        <f t="shared" si="12"/>
        <v>0.17699999999999999</v>
      </c>
      <c r="AM45" s="55">
        <f t="shared" si="13"/>
        <v>0.186</v>
      </c>
      <c r="AN45" s="55">
        <f t="shared" si="14"/>
        <v>0.1928</v>
      </c>
      <c r="AO45" s="55">
        <f t="shared" si="15"/>
        <v>0.19700000000000001</v>
      </c>
      <c r="AP45" s="55">
        <f t="shared" si="16"/>
        <v>0.216</v>
      </c>
      <c r="AS45" s="19" t="s">
        <v>986</v>
      </c>
      <c r="AT45" s="79" t="s">
        <v>1035</v>
      </c>
      <c r="AU45" s="77">
        <v>2.0625</v>
      </c>
      <c r="AV45" s="78">
        <f>Lookups15[[#This Row],[Column3]]</f>
        <v>2.0625</v>
      </c>
    </row>
    <row r="46" spans="3:48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17"/>
        <v>0</v>
      </c>
      <c r="U46" s="16">
        <f t="shared" si="0"/>
        <v>0</v>
      </c>
      <c r="W46" s="16" t="str">
        <f t="shared" si="1"/>
        <v>12–28</v>
      </c>
      <c r="X46" s="16" t="str">
        <f>VLOOKUP(LEFT(Table691416[[#This Row],[Column1]],FIND("–",Table691416[[#This Row],[Column1]])-1),Lookups15[],2,0)</f>
        <v>12</v>
      </c>
      <c r="Y46" s="16" t="str">
        <f>RIGHT(Table691416[[#This Row],[Column1]],LEN(Table691416[[#This Row],[Column1]])-FIND("–",Table691416[[#This Row],[Column1]]))</f>
        <v>28</v>
      </c>
      <c r="Z46" s="16" t="str">
        <f t="shared" si="2"/>
        <v>UNF</v>
      </c>
      <c r="AA46" s="16" t="str">
        <f t="shared" si="3"/>
        <v>3A</v>
      </c>
      <c r="AB46" s="4" t="str">
        <f>CONCATENATE(Table691416[[#This Row],[Fraction]],"-",Table691416[[#This Row],[Pitch]]," ",Table691416[[#This Row],[Series]]," ",Table691416[[#This Row],[ClassA]])</f>
        <v>12-28 UNF 3A</v>
      </c>
      <c r="AC46" s="4" t="str">
        <f>CONCATENATE(TEXT(Table691416[[#This Row],[MajorMinB]],".000"),"-",Table691416[[#This Row],[Pitch]]," ",Table691416[[#This Row],[Series]]," ",Table691416[[#This Row],[ClassA]])</f>
        <v>.216-28 UNF 3A</v>
      </c>
      <c r="AD46" s="4">
        <f t="shared" si="4"/>
        <v>0</v>
      </c>
      <c r="AE46" s="55">
        <f t="shared" si="5"/>
        <v>0.216</v>
      </c>
      <c r="AF46" s="55">
        <f t="shared" si="6"/>
        <v>0.20949999999999999</v>
      </c>
      <c r="AG46" s="55" t="str">
        <f t="shared" si="7"/>
        <v>—</v>
      </c>
      <c r="AH46" s="55">
        <f t="shared" si="8"/>
        <v>0.1928</v>
      </c>
      <c r="AI46" s="55">
        <f t="shared" si="9"/>
        <v>0.19040000000000001</v>
      </c>
      <c r="AJ46" s="55">
        <f t="shared" si="10"/>
        <v>0.1734</v>
      </c>
      <c r="AK46" s="4" t="str">
        <f t="shared" si="11"/>
        <v>3B</v>
      </c>
      <c r="AL46" s="55">
        <f t="shared" si="12"/>
        <v>0.17699999999999999</v>
      </c>
      <c r="AM46" s="55">
        <f t="shared" si="13"/>
        <v>0.1857</v>
      </c>
      <c r="AN46" s="55">
        <f t="shared" si="14"/>
        <v>0.1928</v>
      </c>
      <c r="AO46" s="55">
        <f t="shared" si="15"/>
        <v>0.19589999999999999</v>
      </c>
      <c r="AP46" s="55">
        <f t="shared" si="16"/>
        <v>0.216</v>
      </c>
      <c r="AS46" s="19" t="s">
        <v>987</v>
      </c>
      <c r="AT46" s="79" t="s">
        <v>1036</v>
      </c>
      <c r="AU46" s="77">
        <v>2.125</v>
      </c>
      <c r="AV46" s="78">
        <f>Lookups15[[#This Row],[Column3]]</f>
        <v>2.125</v>
      </c>
    </row>
    <row r="47" spans="3:48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17"/>
        <v>12–32</v>
      </c>
      <c r="U47" s="16" t="str">
        <f t="shared" si="0"/>
        <v>UNEF</v>
      </c>
      <c r="W47" s="16" t="str">
        <f t="shared" si="1"/>
        <v>12–32</v>
      </c>
      <c r="X47" s="16" t="str">
        <f>VLOOKUP(LEFT(Table691416[[#This Row],[Column1]],FIND("–",Table691416[[#This Row],[Column1]])-1),Lookups15[],2,0)</f>
        <v>12</v>
      </c>
      <c r="Y47" s="16" t="str">
        <f>RIGHT(Table691416[[#This Row],[Column1]],LEN(Table691416[[#This Row],[Column1]])-FIND("–",Table691416[[#This Row],[Column1]]))</f>
        <v>32</v>
      </c>
      <c r="Z47" s="16" t="str">
        <f t="shared" si="2"/>
        <v>UNEF</v>
      </c>
      <c r="AA47" s="16" t="str">
        <f t="shared" si="3"/>
        <v>2A</v>
      </c>
      <c r="AB47" s="4" t="str">
        <f>CONCATENATE(Table691416[[#This Row],[Fraction]],"-",Table691416[[#This Row],[Pitch]]," ",Table691416[[#This Row],[Series]]," ",Table691416[[#This Row],[ClassA]])</f>
        <v>12-32 UNEF 2A</v>
      </c>
      <c r="AC47" s="4" t="str">
        <f>CONCATENATE(TEXT(Table691416[[#This Row],[MajorMinB]],".000"),"-",Table691416[[#This Row],[Pitch]]," ",Table691416[[#This Row],[Series]]," ",Table691416[[#This Row],[ClassA]])</f>
        <v>.216-32 UNEF 2A</v>
      </c>
      <c r="AD47" s="4">
        <f t="shared" si="4"/>
        <v>8.9999999999999998E-4</v>
      </c>
      <c r="AE47" s="55">
        <f t="shared" si="5"/>
        <v>0.21510000000000001</v>
      </c>
      <c r="AF47" s="55">
        <f t="shared" si="6"/>
        <v>0.20910000000000001</v>
      </c>
      <c r="AG47" s="55" t="str">
        <f t="shared" si="7"/>
        <v>—</v>
      </c>
      <c r="AH47" s="55">
        <f t="shared" si="8"/>
        <v>0.1948</v>
      </c>
      <c r="AI47" s="55">
        <f t="shared" si="9"/>
        <v>0.19170000000000001</v>
      </c>
      <c r="AJ47" s="55">
        <f t="shared" si="10"/>
        <v>0.1779</v>
      </c>
      <c r="AK47" s="4" t="str">
        <f t="shared" si="11"/>
        <v>2B</v>
      </c>
      <c r="AL47" s="55">
        <f t="shared" si="12"/>
        <v>0.182</v>
      </c>
      <c r="AM47" s="55">
        <f t="shared" si="13"/>
        <v>0.19</v>
      </c>
      <c r="AN47" s="55">
        <f t="shared" si="14"/>
        <v>0.19570000000000001</v>
      </c>
      <c r="AO47" s="55">
        <f t="shared" si="15"/>
        <v>0.19980000000000001</v>
      </c>
      <c r="AP47" s="55">
        <f t="shared" si="16"/>
        <v>0.216</v>
      </c>
      <c r="AS47" s="19" t="s">
        <v>988</v>
      </c>
      <c r="AT47" s="79" t="s">
        <v>1037</v>
      </c>
      <c r="AU47" s="77">
        <v>2.1875</v>
      </c>
      <c r="AV47" s="78">
        <f>Lookups15[[#This Row],[Column3]]</f>
        <v>2.1875</v>
      </c>
    </row>
    <row r="48" spans="3:48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17"/>
        <v>0</v>
      </c>
      <c r="U48" s="16">
        <f t="shared" si="0"/>
        <v>0</v>
      </c>
      <c r="W48" s="16" t="str">
        <f t="shared" si="1"/>
        <v>12–32</v>
      </c>
      <c r="X48" s="16" t="str">
        <f>VLOOKUP(LEFT(Table691416[[#This Row],[Column1]],FIND("–",Table691416[[#This Row],[Column1]])-1),Lookups15[],2,0)</f>
        <v>12</v>
      </c>
      <c r="Y48" s="16" t="str">
        <f>RIGHT(Table691416[[#This Row],[Column1]],LEN(Table691416[[#This Row],[Column1]])-FIND("–",Table691416[[#This Row],[Column1]]))</f>
        <v>32</v>
      </c>
      <c r="Z48" s="16" t="str">
        <f t="shared" si="2"/>
        <v>UNEF</v>
      </c>
      <c r="AA48" s="16" t="str">
        <f t="shared" si="3"/>
        <v>3A</v>
      </c>
      <c r="AB48" s="4" t="str">
        <f>CONCATENATE(Table691416[[#This Row],[Fraction]],"-",Table691416[[#This Row],[Pitch]]," ",Table691416[[#This Row],[Series]]," ",Table691416[[#This Row],[ClassA]])</f>
        <v>12-32 UNEF 3A</v>
      </c>
      <c r="AC48" s="4" t="str">
        <f>CONCATENATE(TEXT(Table691416[[#This Row],[MajorMinB]],".000"),"-",Table691416[[#This Row],[Pitch]]," ",Table691416[[#This Row],[Series]]," ",Table691416[[#This Row],[ClassA]])</f>
        <v>.216-32 UNEF 3A</v>
      </c>
      <c r="AD48" s="4">
        <f t="shared" si="4"/>
        <v>0</v>
      </c>
      <c r="AE48" s="55">
        <f t="shared" si="5"/>
        <v>0.216</v>
      </c>
      <c r="AF48" s="55">
        <f t="shared" si="6"/>
        <v>0.21</v>
      </c>
      <c r="AG48" s="55" t="str">
        <f t="shared" si="7"/>
        <v>—</v>
      </c>
      <c r="AH48" s="55">
        <f t="shared" si="8"/>
        <v>0.19570000000000001</v>
      </c>
      <c r="AI48" s="55">
        <f t="shared" si="9"/>
        <v>0.1933</v>
      </c>
      <c r="AJ48" s="55">
        <f t="shared" si="10"/>
        <v>0.17879999999999999</v>
      </c>
      <c r="AK48" s="4" t="str">
        <f t="shared" si="11"/>
        <v>3B</v>
      </c>
      <c r="AL48" s="55">
        <f t="shared" si="12"/>
        <v>0.182</v>
      </c>
      <c r="AM48" s="55">
        <f t="shared" si="13"/>
        <v>0.1895</v>
      </c>
      <c r="AN48" s="55">
        <f t="shared" si="14"/>
        <v>0.19570000000000001</v>
      </c>
      <c r="AO48" s="55">
        <f t="shared" si="15"/>
        <v>0.1988</v>
      </c>
      <c r="AP48" s="55">
        <f t="shared" si="16"/>
        <v>0.216</v>
      </c>
      <c r="AS48" s="19" t="s">
        <v>989</v>
      </c>
      <c r="AT48" s="79" t="s">
        <v>1038</v>
      </c>
      <c r="AU48" s="77">
        <v>2.25</v>
      </c>
      <c r="AV48" s="78">
        <f>Lookups15[[#This Row],[Column3]]</f>
        <v>2.25</v>
      </c>
    </row>
    <row r="49" spans="3:48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17"/>
        <v>12–36</v>
      </c>
      <c r="U49" s="16" t="str">
        <f t="shared" si="0"/>
        <v>UNS</v>
      </c>
      <c r="W49" s="16" t="str">
        <f t="shared" si="1"/>
        <v>12–36</v>
      </c>
      <c r="X49" s="16" t="str">
        <f>VLOOKUP(LEFT(Table691416[[#This Row],[Column1]],FIND("–",Table691416[[#This Row],[Column1]])-1),Lookups15[],2,0)</f>
        <v>12</v>
      </c>
      <c r="Y49" s="16" t="str">
        <f>RIGHT(Table691416[[#This Row],[Column1]],LEN(Table691416[[#This Row],[Column1]])-FIND("–",Table691416[[#This Row],[Column1]]))</f>
        <v>36</v>
      </c>
      <c r="Z49" s="16" t="str">
        <f t="shared" si="2"/>
        <v>UNS</v>
      </c>
      <c r="AA49" s="16" t="str">
        <f t="shared" si="3"/>
        <v>2A</v>
      </c>
      <c r="AB49" s="4" t="str">
        <f>CONCATENATE(Table691416[[#This Row],[Fraction]],"-",Table691416[[#This Row],[Pitch]]," ",Table691416[[#This Row],[Series]]," ",Table691416[[#This Row],[ClassA]])</f>
        <v>12-36 UNS 2A</v>
      </c>
      <c r="AC49" s="4" t="str">
        <f>CONCATENATE(TEXT(Table691416[[#This Row],[MajorMinB]],".000"),"-",Table691416[[#This Row],[Pitch]]," ",Table691416[[#This Row],[Series]]," ",Table691416[[#This Row],[ClassA]])</f>
        <v>.216-36 UNS 2A</v>
      </c>
      <c r="AD49" s="4">
        <f t="shared" si="4"/>
        <v>8.9999999999999998E-4</v>
      </c>
      <c r="AE49" s="55">
        <f t="shared" si="5"/>
        <v>0.21510000000000001</v>
      </c>
      <c r="AF49" s="55">
        <f t="shared" si="6"/>
        <v>0.20960000000000001</v>
      </c>
      <c r="AG49" s="55" t="str">
        <f t="shared" si="7"/>
        <v>—</v>
      </c>
      <c r="AH49" s="55">
        <f t="shared" si="8"/>
        <v>0.1971</v>
      </c>
      <c r="AI49" s="55">
        <f t="shared" si="9"/>
        <v>0.19409999999999999</v>
      </c>
      <c r="AJ49" s="55">
        <f t="shared" si="10"/>
        <v>0.18210000000000001</v>
      </c>
      <c r="AK49" s="4" t="str">
        <f t="shared" si="11"/>
        <v>2B</v>
      </c>
      <c r="AL49" s="55">
        <f t="shared" si="12"/>
        <v>0.186</v>
      </c>
      <c r="AM49" s="55">
        <f t="shared" si="13"/>
        <v>0.192</v>
      </c>
      <c r="AN49" s="55">
        <f t="shared" si="14"/>
        <v>0.19800000000000001</v>
      </c>
      <c r="AO49" s="55">
        <f t="shared" si="15"/>
        <v>0.2019</v>
      </c>
      <c r="AP49" s="55">
        <f t="shared" si="16"/>
        <v>0.216</v>
      </c>
      <c r="AS49" s="19" t="s">
        <v>990</v>
      </c>
      <c r="AT49" s="79" t="s">
        <v>1039</v>
      </c>
      <c r="AU49" s="77">
        <v>2.3125</v>
      </c>
      <c r="AV49" s="78">
        <f>Lookups15[[#This Row],[Column3]]</f>
        <v>2.3125</v>
      </c>
    </row>
    <row r="50" spans="3:48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17"/>
        <v>12–40</v>
      </c>
      <c r="U50" s="16" t="str">
        <f t="shared" si="0"/>
        <v>UNS</v>
      </c>
      <c r="W50" s="16" t="str">
        <f t="shared" si="1"/>
        <v>12–40</v>
      </c>
      <c r="X50" s="16" t="str">
        <f>VLOOKUP(LEFT(Table691416[[#This Row],[Column1]],FIND("–",Table691416[[#This Row],[Column1]])-1),Lookups15[],2,0)</f>
        <v>12</v>
      </c>
      <c r="Y50" s="16" t="str">
        <f>RIGHT(Table691416[[#This Row],[Column1]],LEN(Table691416[[#This Row],[Column1]])-FIND("–",Table691416[[#This Row],[Column1]]))</f>
        <v>40</v>
      </c>
      <c r="Z50" s="16" t="str">
        <f t="shared" si="2"/>
        <v>UNS</v>
      </c>
      <c r="AA50" s="16" t="str">
        <f t="shared" si="3"/>
        <v>2A</v>
      </c>
      <c r="AB50" s="4" t="str">
        <f>CONCATENATE(Table691416[[#This Row],[Fraction]],"-",Table691416[[#This Row],[Pitch]]," ",Table691416[[#This Row],[Series]]," ",Table691416[[#This Row],[ClassA]])</f>
        <v>12-40 UNS 2A</v>
      </c>
      <c r="AC50" s="4" t="str">
        <f>CONCATENATE(TEXT(Table691416[[#This Row],[MajorMinB]],".000"),"-",Table691416[[#This Row],[Pitch]]," ",Table691416[[#This Row],[Series]]," ",Table691416[[#This Row],[ClassA]])</f>
        <v>.216-40 UNS 2A</v>
      </c>
      <c r="AD50" s="4">
        <f t="shared" si="4"/>
        <v>8.9999999999999998E-4</v>
      </c>
      <c r="AE50" s="55">
        <f t="shared" si="5"/>
        <v>0.21510000000000001</v>
      </c>
      <c r="AF50" s="55">
        <f t="shared" si="6"/>
        <v>0.21</v>
      </c>
      <c r="AG50" s="55" t="str">
        <f t="shared" si="7"/>
        <v>—</v>
      </c>
      <c r="AH50" s="55">
        <f t="shared" si="8"/>
        <v>0.19889999999999999</v>
      </c>
      <c r="AI50" s="55">
        <f t="shared" si="9"/>
        <v>0.19600000000000001</v>
      </c>
      <c r="AJ50" s="55">
        <f t="shared" si="10"/>
        <v>0.1835</v>
      </c>
      <c r="AK50" s="4" t="str">
        <f t="shared" si="11"/>
        <v>2B</v>
      </c>
      <c r="AL50" s="55">
        <f t="shared" si="12"/>
        <v>0.189</v>
      </c>
      <c r="AM50" s="55">
        <f t="shared" si="13"/>
        <v>0.19500000000000001</v>
      </c>
      <c r="AN50" s="55">
        <f t="shared" si="14"/>
        <v>0.19980000000000001</v>
      </c>
      <c r="AO50" s="55">
        <f t="shared" si="15"/>
        <v>0.20349999999999999</v>
      </c>
      <c r="AP50" s="55">
        <f t="shared" si="16"/>
        <v>0.216</v>
      </c>
      <c r="AS50" s="19" t="s">
        <v>991</v>
      </c>
      <c r="AT50" s="79" t="s">
        <v>1040</v>
      </c>
      <c r="AU50" s="77">
        <v>2.375</v>
      </c>
      <c r="AV50" s="78">
        <f>Lookups15[[#This Row],[Column3]]</f>
        <v>2.375</v>
      </c>
    </row>
    <row r="51" spans="3:48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17"/>
        <v>12–48</v>
      </c>
      <c r="U51" s="16" t="str">
        <f t="shared" si="0"/>
        <v>UNS</v>
      </c>
      <c r="W51" s="16" t="str">
        <f t="shared" si="1"/>
        <v>12–48</v>
      </c>
      <c r="X51" s="16" t="str">
        <f>VLOOKUP(LEFT(Table691416[[#This Row],[Column1]],FIND("–",Table691416[[#This Row],[Column1]])-1),Lookups15[],2,0)</f>
        <v>12</v>
      </c>
      <c r="Y51" s="16" t="str">
        <f>RIGHT(Table691416[[#This Row],[Column1]],LEN(Table691416[[#This Row],[Column1]])-FIND("–",Table691416[[#This Row],[Column1]]))</f>
        <v>48</v>
      </c>
      <c r="Z51" s="16" t="str">
        <f t="shared" si="2"/>
        <v>UNS</v>
      </c>
      <c r="AA51" s="16" t="str">
        <f t="shared" si="3"/>
        <v>2A</v>
      </c>
      <c r="AB51" s="4" t="str">
        <f>CONCATENATE(Table691416[[#This Row],[Fraction]],"-",Table691416[[#This Row],[Pitch]]," ",Table691416[[#This Row],[Series]]," ",Table691416[[#This Row],[ClassA]])</f>
        <v>12-48 UNS 2A</v>
      </c>
      <c r="AC51" s="4" t="str">
        <f>CONCATENATE(TEXT(Table691416[[#This Row],[MajorMinB]],".000"),"-",Table691416[[#This Row],[Pitch]]," ",Table691416[[#This Row],[Series]]," ",Table691416[[#This Row],[ClassA]])</f>
        <v>.216-48 UNS 2A</v>
      </c>
      <c r="AD51" s="4">
        <f t="shared" si="4"/>
        <v>8.0000000000000004E-4</v>
      </c>
      <c r="AE51" s="55">
        <f t="shared" si="5"/>
        <v>0.2152</v>
      </c>
      <c r="AF51" s="55">
        <f t="shared" si="6"/>
        <v>0.2107</v>
      </c>
      <c r="AG51" s="55" t="str">
        <f t="shared" si="7"/>
        <v>—</v>
      </c>
      <c r="AH51" s="55">
        <f t="shared" si="8"/>
        <v>0.20169999999999999</v>
      </c>
      <c r="AI51" s="55">
        <f t="shared" si="9"/>
        <v>0.1991</v>
      </c>
      <c r="AJ51" s="55">
        <f t="shared" si="10"/>
        <v>0.19040000000000001</v>
      </c>
      <c r="AK51" s="4" t="str">
        <f t="shared" si="11"/>
        <v>2B</v>
      </c>
      <c r="AL51" s="55">
        <f t="shared" si="12"/>
        <v>0.193</v>
      </c>
      <c r="AM51" s="55">
        <f t="shared" si="13"/>
        <v>0.19800000000000001</v>
      </c>
      <c r="AN51" s="55">
        <f t="shared" si="14"/>
        <v>0.20250000000000001</v>
      </c>
      <c r="AO51" s="55">
        <f t="shared" si="15"/>
        <v>0.2059</v>
      </c>
      <c r="AP51" s="55">
        <f t="shared" si="16"/>
        <v>0.216</v>
      </c>
      <c r="AS51" s="19" t="s">
        <v>992</v>
      </c>
      <c r="AT51" s="79" t="s">
        <v>1041</v>
      </c>
      <c r="AU51" s="77">
        <v>2.4375</v>
      </c>
      <c r="AV51" s="78">
        <f>Lookups15[[#This Row],[Column3]]</f>
        <v>2.4375</v>
      </c>
    </row>
    <row r="52" spans="3:48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17"/>
        <v>12–56</v>
      </c>
      <c r="U52" s="16" t="str">
        <f t="shared" si="0"/>
        <v>UNS</v>
      </c>
      <c r="W52" s="16" t="str">
        <f t="shared" si="1"/>
        <v>12–56</v>
      </c>
      <c r="X52" s="16" t="str">
        <f>VLOOKUP(LEFT(Table691416[[#This Row],[Column1]],FIND("–",Table691416[[#This Row],[Column1]])-1),Lookups15[],2,0)</f>
        <v>12</v>
      </c>
      <c r="Y52" s="16" t="str">
        <f>RIGHT(Table691416[[#This Row],[Column1]],LEN(Table691416[[#This Row],[Column1]])-FIND("–",Table691416[[#This Row],[Column1]]))</f>
        <v>56</v>
      </c>
      <c r="Z52" s="16" t="str">
        <f t="shared" si="2"/>
        <v>UNS</v>
      </c>
      <c r="AA52" s="16" t="str">
        <f t="shared" si="3"/>
        <v>2A</v>
      </c>
      <c r="AB52" s="4" t="str">
        <f>CONCATENATE(Table691416[[#This Row],[Fraction]],"-",Table691416[[#This Row],[Pitch]]," ",Table691416[[#This Row],[Series]]," ",Table691416[[#This Row],[ClassA]])</f>
        <v>12-56 UNS 2A</v>
      </c>
      <c r="AC52" s="4" t="str">
        <f>CONCATENATE(TEXT(Table691416[[#This Row],[MajorMinB]],".000"),"-",Table691416[[#This Row],[Pitch]]," ",Table691416[[#This Row],[Series]]," ",Table691416[[#This Row],[ClassA]])</f>
        <v>.216-56 UNS 2A</v>
      </c>
      <c r="AD52" s="4">
        <f t="shared" si="4"/>
        <v>6.9999999999999999E-4</v>
      </c>
      <c r="AE52" s="55">
        <f t="shared" si="5"/>
        <v>0.21529999999999999</v>
      </c>
      <c r="AF52" s="55">
        <f t="shared" si="6"/>
        <v>0.2112</v>
      </c>
      <c r="AG52" s="55" t="str">
        <f t="shared" si="7"/>
        <v>—</v>
      </c>
      <c r="AH52" s="55">
        <f t="shared" si="8"/>
        <v>0.20369999999999999</v>
      </c>
      <c r="AI52" s="55">
        <f t="shared" si="9"/>
        <v>0.20119999999999999</v>
      </c>
      <c r="AJ52" s="55">
        <f t="shared" si="10"/>
        <v>0.19409999999999999</v>
      </c>
      <c r="AK52" s="4" t="str">
        <f t="shared" si="11"/>
        <v>2B</v>
      </c>
      <c r="AL52" s="55">
        <f t="shared" si="12"/>
        <v>0.19700000000000001</v>
      </c>
      <c r="AM52" s="55">
        <f t="shared" si="13"/>
        <v>0.20100000000000001</v>
      </c>
      <c r="AN52" s="55">
        <f t="shared" si="14"/>
        <v>0.2044</v>
      </c>
      <c r="AO52" s="55">
        <f t="shared" si="15"/>
        <v>0.20760000000000001</v>
      </c>
      <c r="AP52" s="55">
        <f t="shared" si="16"/>
        <v>0.216</v>
      </c>
      <c r="AS52" s="19" t="s">
        <v>993</v>
      </c>
      <c r="AT52" s="79" t="s">
        <v>1042</v>
      </c>
      <c r="AU52" s="77">
        <v>2.5</v>
      </c>
      <c r="AV52" s="78">
        <f>Lookups15[[#This Row],[Column3]]</f>
        <v>2.5</v>
      </c>
    </row>
    <row r="53" spans="3:48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17"/>
        <v>1⁄4–20</v>
      </c>
      <c r="U53" s="16" t="str">
        <f t="shared" si="0"/>
        <v>UNC</v>
      </c>
      <c r="W53" s="16" t="str">
        <f t="shared" si="1"/>
        <v>1⁄4–20</v>
      </c>
      <c r="X53" s="16" t="str">
        <f>VLOOKUP(LEFT(Table691416[[#This Row],[Column1]],FIND("–",Table691416[[#This Row],[Column1]])-1),Lookups15[],2,0)</f>
        <v>1/4</v>
      </c>
      <c r="Y53" s="16" t="str">
        <f>RIGHT(Table691416[[#This Row],[Column1]],LEN(Table691416[[#This Row],[Column1]])-FIND("–",Table691416[[#This Row],[Column1]]))</f>
        <v>20</v>
      </c>
      <c r="Z53" s="16" t="str">
        <f t="shared" si="2"/>
        <v>UNC</v>
      </c>
      <c r="AA53" s="16" t="str">
        <f t="shared" si="3"/>
        <v>1A</v>
      </c>
      <c r="AB53" s="4" t="str">
        <f>CONCATENATE(Table691416[[#This Row],[Fraction]],"-",Table691416[[#This Row],[Pitch]]," ",Table691416[[#This Row],[Series]]," ",Table691416[[#This Row],[ClassA]])</f>
        <v>1/4-20 UNC 1A</v>
      </c>
      <c r="AC53" s="4" t="str">
        <f>CONCATENATE(TEXT(Table691416[[#This Row],[MajorMinB]],".000"),"-",Table691416[[#This Row],[Pitch]]," ",Table691416[[#This Row],[Series]]," ",Table691416[[#This Row],[ClassA]])</f>
        <v>.250-20 UNC 1A</v>
      </c>
      <c r="AD53" s="4">
        <f t="shared" si="4"/>
        <v>1.1000000000000001E-3</v>
      </c>
      <c r="AE53" s="55">
        <f t="shared" si="5"/>
        <v>0.24890000000000001</v>
      </c>
      <c r="AF53" s="55">
        <f t="shared" si="6"/>
        <v>0.23669999999999999</v>
      </c>
      <c r="AG53" s="55" t="str">
        <f t="shared" si="7"/>
        <v>—</v>
      </c>
      <c r="AH53" s="55">
        <f t="shared" si="8"/>
        <v>0.21640000000000001</v>
      </c>
      <c r="AI53" s="55">
        <f t="shared" si="9"/>
        <v>0.21079999999999999</v>
      </c>
      <c r="AJ53" s="55">
        <f t="shared" si="10"/>
        <v>0.18940000000000001</v>
      </c>
      <c r="AK53" s="4" t="str">
        <f t="shared" si="11"/>
        <v>1B</v>
      </c>
      <c r="AL53" s="55">
        <f t="shared" si="12"/>
        <v>0.19600000000000001</v>
      </c>
      <c r="AM53" s="55">
        <f t="shared" si="13"/>
        <v>0.20699999999999999</v>
      </c>
      <c r="AN53" s="55">
        <f t="shared" si="14"/>
        <v>0.2175</v>
      </c>
      <c r="AO53" s="55">
        <f t="shared" si="15"/>
        <v>0.2248</v>
      </c>
      <c r="AP53" s="55">
        <f t="shared" si="16"/>
        <v>0.25</v>
      </c>
      <c r="AS53" s="19" t="s">
        <v>994</v>
      </c>
      <c r="AT53" s="79" t="s">
        <v>1043</v>
      </c>
      <c r="AU53" s="77">
        <v>2.625</v>
      </c>
      <c r="AV53" s="78">
        <f>Lookups15[[#This Row],[Column3]]</f>
        <v>2.625</v>
      </c>
    </row>
    <row r="54" spans="3:48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17"/>
        <v>0</v>
      </c>
      <c r="U54" s="16">
        <f t="shared" si="0"/>
        <v>0</v>
      </c>
      <c r="W54" s="16" t="str">
        <f t="shared" si="1"/>
        <v>1⁄4–20</v>
      </c>
      <c r="X54" s="16" t="str">
        <f>VLOOKUP(LEFT(Table691416[[#This Row],[Column1]],FIND("–",Table691416[[#This Row],[Column1]])-1),Lookups15[],2,0)</f>
        <v>1/4</v>
      </c>
      <c r="Y54" s="16" t="str">
        <f>RIGHT(Table691416[[#This Row],[Column1]],LEN(Table691416[[#This Row],[Column1]])-FIND("–",Table691416[[#This Row],[Column1]]))</f>
        <v>20</v>
      </c>
      <c r="Z54" s="16" t="str">
        <f t="shared" si="2"/>
        <v>UNC</v>
      </c>
      <c r="AA54" s="16" t="str">
        <f t="shared" si="3"/>
        <v>2A</v>
      </c>
      <c r="AB54" s="4" t="str">
        <f>CONCATENATE(Table691416[[#This Row],[Fraction]],"-",Table691416[[#This Row],[Pitch]]," ",Table691416[[#This Row],[Series]]," ",Table691416[[#This Row],[ClassA]])</f>
        <v>1/4-20 UNC 2A</v>
      </c>
      <c r="AC54" s="4" t="str">
        <f>CONCATENATE(TEXT(Table691416[[#This Row],[MajorMinB]],".000"),"-",Table691416[[#This Row],[Pitch]]," ",Table691416[[#This Row],[Series]]," ",Table691416[[#This Row],[ClassA]])</f>
        <v>.250-20 UNC 2A</v>
      </c>
      <c r="AD54" s="4">
        <f t="shared" si="4"/>
        <v>1.1000000000000001E-3</v>
      </c>
      <c r="AE54" s="55">
        <f t="shared" si="5"/>
        <v>0.24890000000000001</v>
      </c>
      <c r="AF54" s="55">
        <f t="shared" si="6"/>
        <v>0.24079999999999999</v>
      </c>
      <c r="AG54" s="55">
        <f t="shared" si="7"/>
        <v>0.23669999999999999</v>
      </c>
      <c r="AH54" s="55">
        <f t="shared" si="8"/>
        <v>0.21640000000000001</v>
      </c>
      <c r="AI54" s="55">
        <f t="shared" si="9"/>
        <v>0.2127</v>
      </c>
      <c r="AJ54" s="55">
        <f t="shared" si="10"/>
        <v>0.18940000000000001</v>
      </c>
      <c r="AK54" s="4" t="str">
        <f t="shared" si="11"/>
        <v>2B</v>
      </c>
      <c r="AL54" s="55">
        <f t="shared" si="12"/>
        <v>0.19600000000000001</v>
      </c>
      <c r="AM54" s="55">
        <f t="shared" si="13"/>
        <v>0.20699999999999999</v>
      </c>
      <c r="AN54" s="55">
        <f t="shared" si="14"/>
        <v>0.2175</v>
      </c>
      <c r="AO54" s="55">
        <f t="shared" si="15"/>
        <v>0.22239999999999999</v>
      </c>
      <c r="AP54" s="55">
        <f t="shared" si="16"/>
        <v>0.25</v>
      </c>
      <c r="AS54" s="19" t="s">
        <v>995</v>
      </c>
      <c r="AT54" s="79" t="s">
        <v>1044</v>
      </c>
      <c r="AU54" s="77">
        <v>2.75</v>
      </c>
      <c r="AV54" s="78">
        <f>Lookups15[[#This Row],[Column3]]</f>
        <v>2.75</v>
      </c>
    </row>
    <row r="55" spans="3:48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17"/>
        <v>0</v>
      </c>
      <c r="U55" s="16">
        <f t="shared" si="0"/>
        <v>0</v>
      </c>
      <c r="W55" s="16" t="str">
        <f t="shared" si="1"/>
        <v>1⁄4–20</v>
      </c>
      <c r="X55" s="16" t="str">
        <f>VLOOKUP(LEFT(Table691416[[#This Row],[Column1]],FIND("–",Table691416[[#This Row],[Column1]])-1),Lookups15[],2,0)</f>
        <v>1/4</v>
      </c>
      <c r="Y55" s="16" t="str">
        <f>RIGHT(Table691416[[#This Row],[Column1]],LEN(Table691416[[#This Row],[Column1]])-FIND("–",Table691416[[#This Row],[Column1]]))</f>
        <v>20</v>
      </c>
      <c r="Z55" s="16" t="str">
        <f t="shared" si="2"/>
        <v>UNC</v>
      </c>
      <c r="AA55" s="16" t="str">
        <f t="shared" si="3"/>
        <v>3A</v>
      </c>
      <c r="AB55" s="4" t="str">
        <f>CONCATENATE(Table691416[[#This Row],[Fraction]],"-",Table691416[[#This Row],[Pitch]]," ",Table691416[[#This Row],[Series]]," ",Table691416[[#This Row],[ClassA]])</f>
        <v>1/4-20 UNC 3A</v>
      </c>
      <c r="AC55" s="4" t="str">
        <f>CONCATENATE(TEXT(Table691416[[#This Row],[MajorMinB]],".000"),"-",Table691416[[#This Row],[Pitch]]," ",Table691416[[#This Row],[Series]]," ",Table691416[[#This Row],[ClassA]])</f>
        <v>.250-20 UNC 3A</v>
      </c>
      <c r="AD55" s="4">
        <f t="shared" si="4"/>
        <v>0</v>
      </c>
      <c r="AE55" s="55">
        <f t="shared" si="5"/>
        <v>0.25</v>
      </c>
      <c r="AF55" s="55">
        <f t="shared" si="6"/>
        <v>0.2419</v>
      </c>
      <c r="AG55" s="55" t="str">
        <f t="shared" si="7"/>
        <v>—</v>
      </c>
      <c r="AH55" s="55">
        <f t="shared" si="8"/>
        <v>0.2175</v>
      </c>
      <c r="AI55" s="55">
        <f t="shared" si="9"/>
        <v>0.2147</v>
      </c>
      <c r="AJ55" s="55">
        <f t="shared" si="10"/>
        <v>0.1905</v>
      </c>
      <c r="AK55" s="4" t="str">
        <f t="shared" si="11"/>
        <v>3B</v>
      </c>
      <c r="AL55" s="55">
        <f t="shared" si="12"/>
        <v>0.19600000000000001</v>
      </c>
      <c r="AM55" s="55">
        <f t="shared" si="13"/>
        <v>0.20669999999999999</v>
      </c>
      <c r="AN55" s="55">
        <f t="shared" si="14"/>
        <v>0.2175</v>
      </c>
      <c r="AO55" s="55">
        <f t="shared" si="15"/>
        <v>0.22109999999999999</v>
      </c>
      <c r="AP55" s="55">
        <f t="shared" si="16"/>
        <v>0.25</v>
      </c>
      <c r="AS55" s="19" t="s">
        <v>996</v>
      </c>
      <c r="AT55" s="79" t="s">
        <v>1045</v>
      </c>
      <c r="AU55" s="77">
        <v>2.875</v>
      </c>
      <c r="AV55" s="78">
        <f>Lookups15[[#This Row],[Column3]]</f>
        <v>2.875</v>
      </c>
    </row>
    <row r="56" spans="3:48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17"/>
        <v>1⁄4–24</v>
      </c>
      <c r="U56" s="16" t="str">
        <f t="shared" si="0"/>
        <v>UNS</v>
      </c>
      <c r="W56" s="16" t="str">
        <f t="shared" si="1"/>
        <v>1⁄4–24</v>
      </c>
      <c r="X56" s="16" t="str">
        <f>VLOOKUP(LEFT(Table691416[[#This Row],[Column1]],FIND("–",Table691416[[#This Row],[Column1]])-1),Lookups15[],2,0)</f>
        <v>1/4</v>
      </c>
      <c r="Y56" s="16" t="str">
        <f>RIGHT(Table691416[[#This Row],[Column1]],LEN(Table691416[[#This Row],[Column1]])-FIND("–",Table691416[[#This Row],[Column1]]))</f>
        <v>24</v>
      </c>
      <c r="Z56" s="16" t="str">
        <f t="shared" si="2"/>
        <v>UNS</v>
      </c>
      <c r="AA56" s="16" t="str">
        <f t="shared" si="3"/>
        <v>2A</v>
      </c>
      <c r="AB56" s="4" t="str">
        <f>CONCATENATE(Table691416[[#This Row],[Fraction]],"-",Table691416[[#This Row],[Pitch]]," ",Table691416[[#This Row],[Series]]," ",Table691416[[#This Row],[ClassA]])</f>
        <v>1/4-24 UNS 2A</v>
      </c>
      <c r="AC56" s="4" t="str">
        <f>CONCATENATE(TEXT(Table691416[[#This Row],[MajorMinB]],".000"),"-",Table691416[[#This Row],[Pitch]]," ",Table691416[[#This Row],[Series]]," ",Table691416[[#This Row],[ClassA]])</f>
        <v>.250-24 UNS 2A</v>
      </c>
      <c r="AD56" s="4">
        <f t="shared" si="4"/>
        <v>1.1000000000000001E-3</v>
      </c>
      <c r="AE56" s="55">
        <f t="shared" si="5"/>
        <v>0.24890000000000001</v>
      </c>
      <c r="AF56" s="55">
        <f t="shared" si="6"/>
        <v>0.2417</v>
      </c>
      <c r="AG56" s="55" t="str">
        <f t="shared" si="7"/>
        <v>—</v>
      </c>
      <c r="AH56" s="55">
        <f t="shared" si="8"/>
        <v>0.2218</v>
      </c>
      <c r="AI56" s="55">
        <f t="shared" si="9"/>
        <v>0.21809999999999999</v>
      </c>
      <c r="AJ56" s="55">
        <f t="shared" si="10"/>
        <v>0.1993</v>
      </c>
      <c r="AK56" s="4" t="str">
        <f t="shared" si="11"/>
        <v>2B</v>
      </c>
      <c r="AL56" s="55">
        <f t="shared" si="12"/>
        <v>0.20499999999999999</v>
      </c>
      <c r="AM56" s="55">
        <f t="shared" si="13"/>
        <v>0.215</v>
      </c>
      <c r="AN56" s="55">
        <f t="shared" si="14"/>
        <v>0.22289999999999999</v>
      </c>
      <c r="AO56" s="55">
        <f t="shared" si="15"/>
        <v>0.22770000000000001</v>
      </c>
      <c r="AP56" s="55">
        <f t="shared" si="16"/>
        <v>0.25</v>
      </c>
      <c r="AS56" s="19" t="s">
        <v>1079</v>
      </c>
      <c r="AT56" s="79" t="s">
        <v>956</v>
      </c>
      <c r="AU56" s="77">
        <v>3</v>
      </c>
      <c r="AV56" s="78">
        <f>Lookups15[[#This Row],[Column3]]</f>
        <v>3</v>
      </c>
    </row>
    <row r="57" spans="3:48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17"/>
        <v>1⁄4–27</v>
      </c>
      <c r="U57" s="16" t="str">
        <f t="shared" si="0"/>
        <v>UNS</v>
      </c>
      <c r="W57" s="16" t="str">
        <f t="shared" si="1"/>
        <v>1⁄4–27</v>
      </c>
      <c r="X57" s="16" t="str">
        <f>VLOOKUP(LEFT(Table691416[[#This Row],[Column1]],FIND("–",Table691416[[#This Row],[Column1]])-1),Lookups15[],2,0)</f>
        <v>1/4</v>
      </c>
      <c r="Y57" s="16" t="str">
        <f>RIGHT(Table691416[[#This Row],[Column1]],LEN(Table691416[[#This Row],[Column1]])-FIND("–",Table691416[[#This Row],[Column1]]))</f>
        <v>27</v>
      </c>
      <c r="Z57" s="16" t="str">
        <f t="shared" si="2"/>
        <v>UNS</v>
      </c>
      <c r="AA57" s="16" t="str">
        <f t="shared" si="3"/>
        <v>2A</v>
      </c>
      <c r="AB57" s="4" t="str">
        <f>CONCATENATE(Table691416[[#This Row],[Fraction]],"-",Table691416[[#This Row],[Pitch]]," ",Table691416[[#This Row],[Series]]," ",Table691416[[#This Row],[ClassA]])</f>
        <v>1/4-27 UNS 2A</v>
      </c>
      <c r="AC57" s="4" t="str">
        <f>CONCATENATE(TEXT(Table691416[[#This Row],[MajorMinB]],".000"),"-",Table691416[[#This Row],[Pitch]]," ",Table691416[[#This Row],[Series]]," ",Table691416[[#This Row],[ClassA]])</f>
        <v>.250-27 UNS 2A</v>
      </c>
      <c r="AD57" s="4">
        <f t="shared" si="4"/>
        <v>1E-3</v>
      </c>
      <c r="AE57" s="55">
        <f t="shared" si="5"/>
        <v>0.249</v>
      </c>
      <c r="AF57" s="55">
        <f t="shared" si="6"/>
        <v>0.24229999999999999</v>
      </c>
      <c r="AG57" s="55" t="str">
        <f t="shared" si="7"/>
        <v>—</v>
      </c>
      <c r="AH57" s="55">
        <f t="shared" si="8"/>
        <v>0.22489999999999999</v>
      </c>
      <c r="AI57" s="55">
        <f t="shared" si="9"/>
        <v>0.22140000000000001</v>
      </c>
      <c r="AJ57" s="55">
        <f t="shared" si="10"/>
        <v>0.2049</v>
      </c>
      <c r="AK57" s="4" t="str">
        <f t="shared" si="11"/>
        <v>2B</v>
      </c>
      <c r="AL57" s="55">
        <f t="shared" si="12"/>
        <v>0.21</v>
      </c>
      <c r="AM57" s="55">
        <f t="shared" si="13"/>
        <v>0.219</v>
      </c>
      <c r="AN57" s="55">
        <f t="shared" si="14"/>
        <v>0.22589999999999999</v>
      </c>
      <c r="AO57" s="55">
        <f t="shared" si="15"/>
        <v>0.23039999999999999</v>
      </c>
      <c r="AP57" s="55">
        <f t="shared" si="16"/>
        <v>0.25</v>
      </c>
      <c r="AS57" s="19" t="s">
        <v>997</v>
      </c>
      <c r="AT57" s="79" t="s">
        <v>1046</v>
      </c>
      <c r="AU57" s="77">
        <v>3.125</v>
      </c>
      <c r="AV57" s="78">
        <f>Lookups15[[#This Row],[Column3]]</f>
        <v>3.125</v>
      </c>
    </row>
    <row r="58" spans="3:48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17"/>
        <v>1⁄4–28</v>
      </c>
      <c r="U58" s="16" t="str">
        <f t="shared" si="0"/>
        <v>UNF</v>
      </c>
      <c r="W58" s="16" t="str">
        <f t="shared" si="1"/>
        <v>1⁄4–28</v>
      </c>
      <c r="X58" s="16" t="str">
        <f>VLOOKUP(LEFT(Table691416[[#This Row],[Column1]],FIND("–",Table691416[[#This Row],[Column1]])-1),Lookups15[],2,0)</f>
        <v>1/4</v>
      </c>
      <c r="Y58" s="16" t="str">
        <f>RIGHT(Table691416[[#This Row],[Column1]],LEN(Table691416[[#This Row],[Column1]])-FIND("–",Table691416[[#This Row],[Column1]]))</f>
        <v>28</v>
      </c>
      <c r="Z58" s="16" t="str">
        <f t="shared" si="2"/>
        <v>UNF</v>
      </c>
      <c r="AA58" s="16" t="str">
        <f t="shared" si="3"/>
        <v>1A</v>
      </c>
      <c r="AB58" s="4" t="str">
        <f>CONCATENATE(Table691416[[#This Row],[Fraction]],"-",Table691416[[#This Row],[Pitch]]," ",Table691416[[#This Row],[Series]]," ",Table691416[[#This Row],[ClassA]])</f>
        <v>1/4-28 UNF 1A</v>
      </c>
      <c r="AC58" s="4" t="str">
        <f>CONCATENATE(TEXT(Table691416[[#This Row],[MajorMinB]],".000"),"-",Table691416[[#This Row],[Pitch]]," ",Table691416[[#This Row],[Series]]," ",Table691416[[#This Row],[ClassA]])</f>
        <v>.250-28 UNF 1A</v>
      </c>
      <c r="AD58" s="4">
        <f t="shared" si="4"/>
        <v>1E-3</v>
      </c>
      <c r="AE58" s="55">
        <f t="shared" si="5"/>
        <v>0.249</v>
      </c>
      <c r="AF58" s="55">
        <f t="shared" si="6"/>
        <v>0.2392</v>
      </c>
      <c r="AG58" s="55" t="str">
        <f t="shared" si="7"/>
        <v>—</v>
      </c>
      <c r="AH58" s="55">
        <f t="shared" si="8"/>
        <v>0.2258</v>
      </c>
      <c r="AI58" s="55">
        <f t="shared" si="9"/>
        <v>0.2208</v>
      </c>
      <c r="AJ58" s="55">
        <f t="shared" si="10"/>
        <v>0.2064</v>
      </c>
      <c r="AK58" s="4" t="str">
        <f t="shared" si="11"/>
        <v>1B</v>
      </c>
      <c r="AL58" s="55">
        <f t="shared" si="12"/>
        <v>0.21099999999999999</v>
      </c>
      <c r="AM58" s="55">
        <f t="shared" si="13"/>
        <v>0.22</v>
      </c>
      <c r="AN58" s="55">
        <f t="shared" si="14"/>
        <v>0.2268</v>
      </c>
      <c r="AO58" s="55">
        <f t="shared" si="15"/>
        <v>0.23330000000000001</v>
      </c>
      <c r="AP58" s="55">
        <f t="shared" si="16"/>
        <v>0.25</v>
      </c>
      <c r="AS58" s="19" t="s">
        <v>998</v>
      </c>
      <c r="AT58" s="79" t="s">
        <v>1047</v>
      </c>
      <c r="AU58" s="77">
        <v>3.25</v>
      </c>
      <c r="AV58" s="78">
        <f>Lookups15[[#This Row],[Column3]]</f>
        <v>3.25</v>
      </c>
    </row>
    <row r="59" spans="3:48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17"/>
        <v>0</v>
      </c>
      <c r="U59" s="16">
        <f t="shared" si="0"/>
        <v>0</v>
      </c>
      <c r="W59" s="16" t="str">
        <f t="shared" si="1"/>
        <v>1⁄4–28</v>
      </c>
      <c r="X59" s="16" t="str">
        <f>VLOOKUP(LEFT(Table691416[[#This Row],[Column1]],FIND("–",Table691416[[#This Row],[Column1]])-1),Lookups15[],2,0)</f>
        <v>1/4</v>
      </c>
      <c r="Y59" s="16" t="str">
        <f>RIGHT(Table691416[[#This Row],[Column1]],LEN(Table691416[[#This Row],[Column1]])-FIND("–",Table691416[[#This Row],[Column1]]))</f>
        <v>28</v>
      </c>
      <c r="Z59" s="16" t="str">
        <f t="shared" si="2"/>
        <v>UNF</v>
      </c>
      <c r="AA59" s="16" t="str">
        <f t="shared" si="3"/>
        <v>2A</v>
      </c>
      <c r="AB59" s="4" t="str">
        <f>CONCATENATE(Table691416[[#This Row],[Fraction]],"-",Table691416[[#This Row],[Pitch]]," ",Table691416[[#This Row],[Series]]," ",Table691416[[#This Row],[ClassA]])</f>
        <v>1/4-28 UNF 2A</v>
      </c>
      <c r="AC59" s="4" t="str">
        <f>CONCATENATE(TEXT(Table691416[[#This Row],[MajorMinB]],".000"),"-",Table691416[[#This Row],[Pitch]]," ",Table691416[[#This Row],[Series]]," ",Table691416[[#This Row],[ClassA]])</f>
        <v>.250-28 UNF 2A</v>
      </c>
      <c r="AD59" s="4">
        <f t="shared" si="4"/>
        <v>1E-3</v>
      </c>
      <c r="AE59" s="55">
        <f t="shared" si="5"/>
        <v>0.249</v>
      </c>
      <c r="AF59" s="55">
        <f t="shared" si="6"/>
        <v>0.24249999999999999</v>
      </c>
      <c r="AG59" s="55" t="str">
        <f t="shared" si="7"/>
        <v>—</v>
      </c>
      <c r="AH59" s="55">
        <f t="shared" si="8"/>
        <v>0.2258</v>
      </c>
      <c r="AI59" s="55">
        <f t="shared" si="9"/>
        <v>0.2225</v>
      </c>
      <c r="AJ59" s="55">
        <f t="shared" si="10"/>
        <v>0.2064</v>
      </c>
      <c r="AK59" s="4" t="str">
        <f t="shared" si="11"/>
        <v>2B</v>
      </c>
      <c r="AL59" s="55">
        <f t="shared" si="12"/>
        <v>0.21099999999999999</v>
      </c>
      <c r="AM59" s="55">
        <f t="shared" si="13"/>
        <v>0.22</v>
      </c>
      <c r="AN59" s="55">
        <f t="shared" si="14"/>
        <v>0.2268</v>
      </c>
      <c r="AO59" s="55">
        <f t="shared" si="15"/>
        <v>0.2311</v>
      </c>
      <c r="AP59" s="55">
        <f t="shared" si="16"/>
        <v>0.25</v>
      </c>
      <c r="AS59" s="19" t="s">
        <v>999</v>
      </c>
      <c r="AT59" s="79" t="s">
        <v>1048</v>
      </c>
      <c r="AU59" s="77">
        <v>3.375</v>
      </c>
      <c r="AV59" s="78">
        <f>Lookups15[[#This Row],[Column3]]</f>
        <v>3.375</v>
      </c>
    </row>
    <row r="60" spans="3:48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17"/>
        <v>0</v>
      </c>
      <c r="U60" s="16">
        <f t="shared" si="0"/>
        <v>0</v>
      </c>
      <c r="W60" s="16" t="str">
        <f t="shared" si="1"/>
        <v>1⁄4–28</v>
      </c>
      <c r="X60" s="16" t="str">
        <f>VLOOKUP(LEFT(Table691416[[#This Row],[Column1]],FIND("–",Table691416[[#This Row],[Column1]])-1),Lookups15[],2,0)</f>
        <v>1/4</v>
      </c>
      <c r="Y60" s="16" t="str">
        <f>RIGHT(Table691416[[#This Row],[Column1]],LEN(Table691416[[#This Row],[Column1]])-FIND("–",Table691416[[#This Row],[Column1]]))</f>
        <v>28</v>
      </c>
      <c r="Z60" s="16" t="str">
        <f t="shared" si="2"/>
        <v>UNF</v>
      </c>
      <c r="AA60" s="16" t="str">
        <f t="shared" si="3"/>
        <v>3A</v>
      </c>
      <c r="AB60" s="4" t="str">
        <f>CONCATENATE(Table691416[[#This Row],[Fraction]],"-",Table691416[[#This Row],[Pitch]]," ",Table691416[[#This Row],[Series]]," ",Table691416[[#This Row],[ClassA]])</f>
        <v>1/4-28 UNF 3A</v>
      </c>
      <c r="AC60" s="4" t="str">
        <f>CONCATENATE(TEXT(Table691416[[#This Row],[MajorMinB]],".000"),"-",Table691416[[#This Row],[Pitch]]," ",Table691416[[#This Row],[Series]]," ",Table691416[[#This Row],[ClassA]])</f>
        <v>.250-28 UNF 3A</v>
      </c>
      <c r="AD60" s="4">
        <f t="shared" si="4"/>
        <v>0</v>
      </c>
      <c r="AE60" s="55">
        <f t="shared" si="5"/>
        <v>0.25</v>
      </c>
      <c r="AF60" s="55">
        <f t="shared" si="6"/>
        <v>0.24349999999999999</v>
      </c>
      <c r="AG60" s="55" t="str">
        <f t="shared" si="7"/>
        <v>—</v>
      </c>
      <c r="AH60" s="55">
        <f t="shared" si="8"/>
        <v>0.2268</v>
      </c>
      <c r="AI60" s="55">
        <f t="shared" si="9"/>
        <v>0.2243</v>
      </c>
      <c r="AJ60" s="55">
        <f t="shared" si="10"/>
        <v>0.2074</v>
      </c>
      <c r="AK60" s="4" t="str">
        <f t="shared" si="11"/>
        <v>3B</v>
      </c>
      <c r="AL60" s="55">
        <f t="shared" si="12"/>
        <v>0.21099999999999999</v>
      </c>
      <c r="AM60" s="55">
        <f t="shared" si="13"/>
        <v>0.219</v>
      </c>
      <c r="AN60" s="55">
        <f t="shared" si="14"/>
        <v>0.2268</v>
      </c>
      <c r="AO60" s="55">
        <f t="shared" si="15"/>
        <v>0.23</v>
      </c>
      <c r="AP60" s="55">
        <f t="shared" si="16"/>
        <v>0.25</v>
      </c>
      <c r="AS60" s="19" t="s">
        <v>1000</v>
      </c>
      <c r="AT60" s="79" t="s">
        <v>1049</v>
      </c>
      <c r="AU60" s="77">
        <v>3.5</v>
      </c>
      <c r="AV60" s="78">
        <f>Lookups15[[#This Row],[Column3]]</f>
        <v>3.5</v>
      </c>
    </row>
    <row r="61" spans="3:48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17"/>
        <v>1⁄4–32</v>
      </c>
      <c r="U61" s="16" t="str">
        <f t="shared" si="0"/>
        <v>UNEF</v>
      </c>
      <c r="W61" s="16" t="str">
        <f t="shared" si="1"/>
        <v>1⁄4–32</v>
      </c>
      <c r="X61" s="16" t="str">
        <f>VLOOKUP(LEFT(Table691416[[#This Row],[Column1]],FIND("–",Table691416[[#This Row],[Column1]])-1),Lookups15[],2,0)</f>
        <v>1/4</v>
      </c>
      <c r="Y61" s="16" t="str">
        <f>RIGHT(Table691416[[#This Row],[Column1]],LEN(Table691416[[#This Row],[Column1]])-FIND("–",Table691416[[#This Row],[Column1]]))</f>
        <v>32</v>
      </c>
      <c r="Z61" s="16" t="str">
        <f t="shared" si="2"/>
        <v>UNEF</v>
      </c>
      <c r="AA61" s="16" t="str">
        <f t="shared" si="3"/>
        <v>2A</v>
      </c>
      <c r="AB61" s="4" t="str">
        <f>CONCATENATE(Table691416[[#This Row],[Fraction]],"-",Table691416[[#This Row],[Pitch]]," ",Table691416[[#This Row],[Series]]," ",Table691416[[#This Row],[ClassA]])</f>
        <v>1/4-32 UNEF 2A</v>
      </c>
      <c r="AC61" s="4" t="str">
        <f>CONCATENATE(TEXT(Table691416[[#This Row],[MajorMinB]],".000"),"-",Table691416[[#This Row],[Pitch]]," ",Table691416[[#This Row],[Series]]," ",Table691416[[#This Row],[ClassA]])</f>
        <v>.250-32 UNEF 2A</v>
      </c>
      <c r="AD61" s="4">
        <f t="shared" si="4"/>
        <v>1E-3</v>
      </c>
      <c r="AE61" s="55">
        <f t="shared" si="5"/>
        <v>0.249</v>
      </c>
      <c r="AF61" s="55">
        <f t="shared" si="6"/>
        <v>0.24299999999999999</v>
      </c>
      <c r="AG61" s="55" t="str">
        <f t="shared" si="7"/>
        <v>—</v>
      </c>
      <c r="AH61" s="55">
        <f t="shared" si="8"/>
        <v>0.22869999999999999</v>
      </c>
      <c r="AI61" s="55">
        <f t="shared" si="9"/>
        <v>0.22550000000000001</v>
      </c>
      <c r="AJ61" s="55">
        <f t="shared" si="10"/>
        <v>0.21179999999999999</v>
      </c>
      <c r="AK61" s="4" t="str">
        <f t="shared" si="11"/>
        <v>2B</v>
      </c>
      <c r="AL61" s="55">
        <f t="shared" si="12"/>
        <v>0.216</v>
      </c>
      <c r="AM61" s="55">
        <f t="shared" si="13"/>
        <v>0.224</v>
      </c>
      <c r="AN61" s="55">
        <f t="shared" si="14"/>
        <v>0.22969999999999999</v>
      </c>
      <c r="AO61" s="55">
        <f t="shared" si="15"/>
        <v>0.2339</v>
      </c>
      <c r="AP61" s="55">
        <f t="shared" si="16"/>
        <v>0.25</v>
      </c>
      <c r="AS61" s="19" t="s">
        <v>1001</v>
      </c>
      <c r="AT61" s="79" t="s">
        <v>1050</v>
      </c>
      <c r="AU61" s="77">
        <v>3.625</v>
      </c>
      <c r="AV61" s="78">
        <f>Lookups15[[#This Row],[Column3]]</f>
        <v>3.625</v>
      </c>
    </row>
    <row r="62" spans="3:48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17"/>
        <v>0</v>
      </c>
      <c r="U62" s="16">
        <f t="shared" si="0"/>
        <v>0</v>
      </c>
      <c r="W62" s="16" t="str">
        <f t="shared" si="1"/>
        <v>1⁄4–32</v>
      </c>
      <c r="X62" s="16" t="str">
        <f>VLOOKUP(LEFT(Table691416[[#This Row],[Column1]],FIND("–",Table691416[[#This Row],[Column1]])-1),Lookups15[],2,0)</f>
        <v>1/4</v>
      </c>
      <c r="Y62" s="16" t="str">
        <f>RIGHT(Table691416[[#This Row],[Column1]],LEN(Table691416[[#This Row],[Column1]])-FIND("–",Table691416[[#This Row],[Column1]]))</f>
        <v>32</v>
      </c>
      <c r="Z62" s="16" t="str">
        <f t="shared" si="2"/>
        <v>UNEF</v>
      </c>
      <c r="AA62" s="16" t="str">
        <f t="shared" si="3"/>
        <v>3A</v>
      </c>
      <c r="AB62" s="4" t="str">
        <f>CONCATENATE(Table691416[[#This Row],[Fraction]],"-",Table691416[[#This Row],[Pitch]]," ",Table691416[[#This Row],[Series]]," ",Table691416[[#This Row],[ClassA]])</f>
        <v>1/4-32 UNEF 3A</v>
      </c>
      <c r="AC62" s="4" t="str">
        <f>CONCATENATE(TEXT(Table691416[[#This Row],[MajorMinB]],".000"),"-",Table691416[[#This Row],[Pitch]]," ",Table691416[[#This Row],[Series]]," ",Table691416[[#This Row],[ClassA]])</f>
        <v>.250-32 UNEF 3A</v>
      </c>
      <c r="AD62" s="4">
        <f t="shared" si="4"/>
        <v>0</v>
      </c>
      <c r="AE62" s="55">
        <f t="shared" si="5"/>
        <v>0.25</v>
      </c>
      <c r="AF62" s="55">
        <f t="shared" si="6"/>
        <v>0.24399999999999999</v>
      </c>
      <c r="AG62" s="55" t="str">
        <f t="shared" si="7"/>
        <v>—</v>
      </c>
      <c r="AH62" s="55">
        <f t="shared" si="8"/>
        <v>0.22969999999999999</v>
      </c>
      <c r="AI62" s="55">
        <f t="shared" si="9"/>
        <v>0.2273</v>
      </c>
      <c r="AJ62" s="55">
        <f t="shared" si="10"/>
        <v>0.21279999999999999</v>
      </c>
      <c r="AK62" s="4" t="str">
        <f t="shared" si="11"/>
        <v>3B</v>
      </c>
      <c r="AL62" s="55">
        <f t="shared" si="12"/>
        <v>0.216</v>
      </c>
      <c r="AM62" s="55">
        <f t="shared" si="13"/>
        <v>0.22289999999999999</v>
      </c>
      <c r="AN62" s="55">
        <f t="shared" si="14"/>
        <v>0.22969999999999999</v>
      </c>
      <c r="AO62" s="55">
        <f t="shared" si="15"/>
        <v>0.23280000000000001</v>
      </c>
      <c r="AP62" s="55">
        <f t="shared" si="16"/>
        <v>0.25</v>
      </c>
      <c r="AS62" s="19" t="s">
        <v>1002</v>
      </c>
      <c r="AT62" s="79" t="s">
        <v>1051</v>
      </c>
      <c r="AU62" s="77">
        <v>3.75</v>
      </c>
      <c r="AV62" s="78">
        <f>Lookups15[[#This Row],[Column3]]</f>
        <v>3.75</v>
      </c>
    </row>
    <row r="63" spans="3:48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17"/>
        <v>1⁄4–36</v>
      </c>
      <c r="U63" s="16" t="str">
        <f t="shared" si="0"/>
        <v>UNS</v>
      </c>
      <c r="W63" s="16" t="str">
        <f t="shared" si="1"/>
        <v>1⁄4–36</v>
      </c>
      <c r="X63" s="16" t="str">
        <f>VLOOKUP(LEFT(Table691416[[#This Row],[Column1]],FIND("–",Table691416[[#This Row],[Column1]])-1),Lookups15[],2,0)</f>
        <v>1/4</v>
      </c>
      <c r="Y63" s="16" t="str">
        <f>RIGHT(Table691416[[#This Row],[Column1]],LEN(Table691416[[#This Row],[Column1]])-FIND("–",Table691416[[#This Row],[Column1]]))</f>
        <v>36</v>
      </c>
      <c r="Z63" s="16" t="str">
        <f t="shared" si="2"/>
        <v>UNS</v>
      </c>
      <c r="AA63" s="16" t="str">
        <f t="shared" si="3"/>
        <v>2A</v>
      </c>
      <c r="AB63" s="4" t="str">
        <f>CONCATENATE(Table691416[[#This Row],[Fraction]],"-",Table691416[[#This Row],[Pitch]]," ",Table691416[[#This Row],[Series]]," ",Table691416[[#This Row],[ClassA]])</f>
        <v>1/4-36 UNS 2A</v>
      </c>
      <c r="AC63" s="4" t="str">
        <f>CONCATENATE(TEXT(Table691416[[#This Row],[MajorMinB]],".000"),"-",Table691416[[#This Row],[Pitch]]," ",Table691416[[#This Row],[Series]]," ",Table691416[[#This Row],[ClassA]])</f>
        <v>.250-36 UNS 2A</v>
      </c>
      <c r="AD63" s="4">
        <f t="shared" si="4"/>
        <v>8.9999999999999998E-4</v>
      </c>
      <c r="AE63" s="55">
        <f t="shared" si="5"/>
        <v>0.24909999999999999</v>
      </c>
      <c r="AF63" s="55">
        <f t="shared" si="6"/>
        <v>0.24360000000000001</v>
      </c>
      <c r="AG63" s="55" t="str">
        <f t="shared" si="7"/>
        <v>—</v>
      </c>
      <c r="AH63" s="55">
        <f t="shared" si="8"/>
        <v>0.2311</v>
      </c>
      <c r="AI63" s="55">
        <f t="shared" si="9"/>
        <v>0.22800000000000001</v>
      </c>
      <c r="AJ63" s="55">
        <f t="shared" si="10"/>
        <v>0.21609999999999999</v>
      </c>
      <c r="AK63" s="4" t="str">
        <f t="shared" si="11"/>
        <v>2B</v>
      </c>
      <c r="AL63" s="55">
        <f t="shared" si="12"/>
        <v>0.22</v>
      </c>
      <c r="AM63" s="55">
        <f t="shared" si="13"/>
        <v>0.22600000000000001</v>
      </c>
      <c r="AN63" s="55">
        <f t="shared" si="14"/>
        <v>0.23200000000000001</v>
      </c>
      <c r="AO63" s="55">
        <f t="shared" si="15"/>
        <v>0.23599999999999999</v>
      </c>
      <c r="AP63" s="55">
        <f t="shared" si="16"/>
        <v>0.25</v>
      </c>
      <c r="AS63" s="19" t="s">
        <v>1003</v>
      </c>
      <c r="AT63" s="79" t="s">
        <v>1052</v>
      </c>
      <c r="AU63" s="77">
        <v>3.875</v>
      </c>
      <c r="AV63" s="78">
        <f>Lookups15[[#This Row],[Column3]]</f>
        <v>3.875</v>
      </c>
    </row>
    <row r="64" spans="3:48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17"/>
        <v>1⁄4–40</v>
      </c>
      <c r="U64" s="16" t="str">
        <f t="shared" si="0"/>
        <v>UNS</v>
      </c>
      <c r="W64" s="16" t="str">
        <f t="shared" si="1"/>
        <v>1⁄4–40</v>
      </c>
      <c r="X64" s="16" t="str">
        <f>VLOOKUP(LEFT(Table691416[[#This Row],[Column1]],FIND("–",Table691416[[#This Row],[Column1]])-1),Lookups15[],2,0)</f>
        <v>1/4</v>
      </c>
      <c r="Y64" s="16" t="str">
        <f>RIGHT(Table691416[[#This Row],[Column1]],LEN(Table691416[[#This Row],[Column1]])-FIND("–",Table691416[[#This Row],[Column1]]))</f>
        <v>40</v>
      </c>
      <c r="Z64" s="16" t="str">
        <f t="shared" si="2"/>
        <v>UNS</v>
      </c>
      <c r="AA64" s="16" t="str">
        <f t="shared" si="3"/>
        <v>2A</v>
      </c>
      <c r="AB64" s="4" t="str">
        <f>CONCATENATE(Table691416[[#This Row],[Fraction]],"-",Table691416[[#This Row],[Pitch]]," ",Table691416[[#This Row],[Series]]," ",Table691416[[#This Row],[ClassA]])</f>
        <v>1/4-40 UNS 2A</v>
      </c>
      <c r="AC64" s="4" t="str">
        <f>CONCATENATE(TEXT(Table691416[[#This Row],[MajorMinB]],".000"),"-",Table691416[[#This Row],[Pitch]]," ",Table691416[[#This Row],[Series]]," ",Table691416[[#This Row],[ClassA]])</f>
        <v>.250-40 UNS 2A</v>
      </c>
      <c r="AD64" s="4">
        <f t="shared" si="4"/>
        <v>8.9999999999999998E-4</v>
      </c>
      <c r="AE64" s="55">
        <f t="shared" si="5"/>
        <v>0.24909999999999999</v>
      </c>
      <c r="AF64" s="55">
        <f t="shared" si="6"/>
        <v>0.24399999999999999</v>
      </c>
      <c r="AG64" s="55" t="str">
        <f t="shared" si="7"/>
        <v>—</v>
      </c>
      <c r="AH64" s="55">
        <f t="shared" si="8"/>
        <v>0.2329</v>
      </c>
      <c r="AI64" s="55">
        <f t="shared" si="9"/>
        <v>0.23</v>
      </c>
      <c r="AJ64" s="55">
        <f t="shared" si="10"/>
        <v>0.21929999999999999</v>
      </c>
      <c r="AK64" s="4" t="str">
        <f t="shared" si="11"/>
        <v>2B</v>
      </c>
      <c r="AL64" s="55">
        <f t="shared" si="12"/>
        <v>0.223</v>
      </c>
      <c r="AM64" s="55">
        <f t="shared" si="13"/>
        <v>0.22900000000000001</v>
      </c>
      <c r="AN64" s="55">
        <f t="shared" si="14"/>
        <v>0.23380000000000001</v>
      </c>
      <c r="AO64" s="55">
        <f t="shared" si="15"/>
        <v>0.23760000000000001</v>
      </c>
      <c r="AP64" s="55">
        <f t="shared" si="16"/>
        <v>0.25</v>
      </c>
      <c r="AS64" s="19" t="s">
        <v>1078</v>
      </c>
      <c r="AT64" s="79" t="s">
        <v>957</v>
      </c>
      <c r="AU64" s="77">
        <v>4</v>
      </c>
      <c r="AV64" s="78">
        <f>Lookups15[[#This Row],[Column3]]</f>
        <v>4</v>
      </c>
    </row>
    <row r="65" spans="3:48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17"/>
        <v>1⁄4–48</v>
      </c>
      <c r="U65" s="16" t="str">
        <f t="shared" si="0"/>
        <v>UNS</v>
      </c>
      <c r="W65" s="16" t="str">
        <f t="shared" si="1"/>
        <v>1⁄4–48</v>
      </c>
      <c r="X65" s="16" t="str">
        <f>VLOOKUP(LEFT(Table691416[[#This Row],[Column1]],FIND("–",Table691416[[#This Row],[Column1]])-1),Lookups15[],2,0)</f>
        <v>1/4</v>
      </c>
      <c r="Y65" s="16" t="str">
        <f>RIGHT(Table691416[[#This Row],[Column1]],LEN(Table691416[[#This Row],[Column1]])-FIND("–",Table691416[[#This Row],[Column1]]))</f>
        <v>48</v>
      </c>
      <c r="Z65" s="16" t="str">
        <f t="shared" si="2"/>
        <v>UNS</v>
      </c>
      <c r="AA65" s="16" t="str">
        <f t="shared" si="3"/>
        <v>2A</v>
      </c>
      <c r="AB65" s="4" t="str">
        <f>CONCATENATE(Table691416[[#This Row],[Fraction]],"-",Table691416[[#This Row],[Pitch]]," ",Table691416[[#This Row],[Series]]," ",Table691416[[#This Row],[ClassA]])</f>
        <v>1/4-48 UNS 2A</v>
      </c>
      <c r="AC65" s="4" t="str">
        <f>CONCATENATE(TEXT(Table691416[[#This Row],[MajorMinB]],".000"),"-",Table691416[[#This Row],[Pitch]]," ",Table691416[[#This Row],[Series]]," ",Table691416[[#This Row],[ClassA]])</f>
        <v>.250-48 UNS 2A</v>
      </c>
      <c r="AD65" s="4">
        <f t="shared" si="4"/>
        <v>8.0000000000000004E-4</v>
      </c>
      <c r="AE65" s="55">
        <f t="shared" si="5"/>
        <v>0.2492</v>
      </c>
      <c r="AF65" s="55">
        <f t="shared" si="6"/>
        <v>0.2447</v>
      </c>
      <c r="AG65" s="55" t="str">
        <f t="shared" si="7"/>
        <v>—</v>
      </c>
      <c r="AH65" s="55">
        <f t="shared" si="8"/>
        <v>0.23569999999999999</v>
      </c>
      <c r="AI65" s="55">
        <f t="shared" si="9"/>
        <v>0.23300000000000001</v>
      </c>
      <c r="AJ65" s="55">
        <f t="shared" si="10"/>
        <v>0.2243</v>
      </c>
      <c r="AK65" s="4" t="str">
        <f t="shared" si="11"/>
        <v>2B</v>
      </c>
      <c r="AL65" s="55">
        <f t="shared" si="12"/>
        <v>0.22700000000000001</v>
      </c>
      <c r="AM65" s="55">
        <f t="shared" si="13"/>
        <v>0.23200000000000001</v>
      </c>
      <c r="AN65" s="55">
        <f t="shared" si="14"/>
        <v>0.23649999999999999</v>
      </c>
      <c r="AO65" s="55">
        <f t="shared" si="15"/>
        <v>0.24010000000000001</v>
      </c>
      <c r="AP65" s="55">
        <f t="shared" si="16"/>
        <v>0.25</v>
      </c>
      <c r="AS65" s="19" t="s">
        <v>1004</v>
      </c>
      <c r="AT65" s="79" t="s">
        <v>1053</v>
      </c>
      <c r="AU65" s="77">
        <v>4.25</v>
      </c>
      <c r="AV65" s="78">
        <f>Lookups15[[#This Row],[Column3]]</f>
        <v>4.25</v>
      </c>
    </row>
    <row r="66" spans="3:48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17"/>
        <v>1⁄4–56</v>
      </c>
      <c r="U66" s="16" t="str">
        <f t="shared" si="0"/>
        <v>UNS</v>
      </c>
      <c r="W66" s="16" t="str">
        <f t="shared" si="1"/>
        <v>1⁄4–56</v>
      </c>
      <c r="X66" s="16" t="str">
        <f>VLOOKUP(LEFT(Table691416[[#This Row],[Column1]],FIND("–",Table691416[[#This Row],[Column1]])-1),Lookups15[],2,0)</f>
        <v>1/4</v>
      </c>
      <c r="Y66" s="16" t="str">
        <f>RIGHT(Table691416[[#This Row],[Column1]],LEN(Table691416[[#This Row],[Column1]])-FIND("–",Table691416[[#This Row],[Column1]]))</f>
        <v>56</v>
      </c>
      <c r="Z66" s="16" t="str">
        <f t="shared" si="2"/>
        <v>UNS</v>
      </c>
      <c r="AA66" s="16" t="str">
        <f t="shared" si="3"/>
        <v>2A</v>
      </c>
      <c r="AB66" s="4" t="str">
        <f>CONCATENATE(Table691416[[#This Row],[Fraction]],"-",Table691416[[#This Row],[Pitch]]," ",Table691416[[#This Row],[Series]]," ",Table691416[[#This Row],[ClassA]])</f>
        <v>1/4-56 UNS 2A</v>
      </c>
      <c r="AC66" s="4" t="str">
        <f>CONCATENATE(TEXT(Table691416[[#This Row],[MajorMinB]],".000"),"-",Table691416[[#This Row],[Pitch]]," ",Table691416[[#This Row],[Series]]," ",Table691416[[#This Row],[ClassA]])</f>
        <v>.250-56 UNS 2A</v>
      </c>
      <c r="AD66" s="4">
        <f t="shared" si="4"/>
        <v>8.0000000000000004E-4</v>
      </c>
      <c r="AE66" s="55">
        <f t="shared" si="5"/>
        <v>0.2492</v>
      </c>
      <c r="AF66" s="55">
        <f t="shared" si="6"/>
        <v>0.24510000000000001</v>
      </c>
      <c r="AG66" s="55" t="str">
        <f t="shared" si="7"/>
        <v>—</v>
      </c>
      <c r="AH66" s="55">
        <f t="shared" si="8"/>
        <v>0.23760000000000001</v>
      </c>
      <c r="AI66" s="55">
        <f t="shared" si="9"/>
        <v>0.23499999999999999</v>
      </c>
      <c r="AJ66" s="55">
        <f t="shared" si="10"/>
        <v>0.22800000000000001</v>
      </c>
      <c r="AK66" s="4" t="str">
        <f t="shared" si="11"/>
        <v>2B</v>
      </c>
      <c r="AL66" s="55">
        <f t="shared" si="12"/>
        <v>0.23100000000000001</v>
      </c>
      <c r="AM66" s="55">
        <f t="shared" si="13"/>
        <v>0.23499999999999999</v>
      </c>
      <c r="AN66" s="55">
        <f t="shared" si="14"/>
        <v>0.2384</v>
      </c>
      <c r="AO66" s="55">
        <f t="shared" si="15"/>
        <v>0.2417</v>
      </c>
      <c r="AP66" s="55">
        <f t="shared" si="16"/>
        <v>0.25</v>
      </c>
      <c r="AS66" s="19" t="s">
        <v>1005</v>
      </c>
      <c r="AT66" s="79" t="s">
        <v>1054</v>
      </c>
      <c r="AU66" s="77">
        <v>4.5</v>
      </c>
      <c r="AV66" s="78">
        <f>Lookups15[[#This Row],[Column3]]</f>
        <v>4.5</v>
      </c>
    </row>
    <row r="67" spans="3:48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17"/>
        <v>5⁄16–18</v>
      </c>
      <c r="U67" s="16" t="str">
        <f t="shared" si="0"/>
        <v>UNC</v>
      </c>
      <c r="W67" s="16" t="str">
        <f t="shared" si="1"/>
        <v>5⁄16–18</v>
      </c>
      <c r="X67" s="16" t="str">
        <f>VLOOKUP(LEFT(Table691416[[#This Row],[Column1]],FIND("–",Table691416[[#This Row],[Column1]])-1),Lookups15[],2,0)</f>
        <v>5/16</v>
      </c>
      <c r="Y67" s="16" t="str">
        <f>RIGHT(Table691416[[#This Row],[Column1]],LEN(Table691416[[#This Row],[Column1]])-FIND("–",Table691416[[#This Row],[Column1]]))</f>
        <v>18</v>
      </c>
      <c r="Z67" s="16" t="str">
        <f t="shared" si="2"/>
        <v>UNC</v>
      </c>
      <c r="AA67" s="16" t="str">
        <f t="shared" si="3"/>
        <v>1A</v>
      </c>
      <c r="AB67" s="4" t="str">
        <f>CONCATENATE(Table691416[[#This Row],[Fraction]],"-",Table691416[[#This Row],[Pitch]]," ",Table691416[[#This Row],[Series]]," ",Table691416[[#This Row],[ClassA]])</f>
        <v>5/16-18 UNC 1A</v>
      </c>
      <c r="AC67" s="4" t="str">
        <f>CONCATENATE(TEXT(Table691416[[#This Row],[MajorMinB]],".000"),"-",Table691416[[#This Row],[Pitch]]," ",Table691416[[#This Row],[Series]]," ",Table691416[[#This Row],[ClassA]])</f>
        <v>.313-18 UNC 1A</v>
      </c>
      <c r="AD67" s="4">
        <f t="shared" si="4"/>
        <v>1.1999999999999999E-3</v>
      </c>
      <c r="AE67" s="55">
        <f t="shared" si="5"/>
        <v>0.31130000000000002</v>
      </c>
      <c r="AF67" s="55">
        <f t="shared" si="6"/>
        <v>0.29820000000000002</v>
      </c>
      <c r="AG67" s="55" t="str">
        <f t="shared" si="7"/>
        <v>—</v>
      </c>
      <c r="AH67" s="55">
        <f t="shared" si="8"/>
        <v>0.2752</v>
      </c>
      <c r="AI67" s="55">
        <f t="shared" si="9"/>
        <v>0.26910000000000001</v>
      </c>
      <c r="AJ67" s="55">
        <f t="shared" si="10"/>
        <v>0.2452</v>
      </c>
      <c r="AK67" s="4" t="str">
        <f t="shared" si="11"/>
        <v>1B</v>
      </c>
      <c r="AL67" s="55">
        <f t="shared" si="12"/>
        <v>0.252</v>
      </c>
      <c r="AM67" s="55">
        <f t="shared" si="13"/>
        <v>0.26500000000000001</v>
      </c>
      <c r="AN67" s="55">
        <f t="shared" si="14"/>
        <v>0.27639999999999998</v>
      </c>
      <c r="AO67" s="55">
        <f t="shared" si="15"/>
        <v>0.2843</v>
      </c>
      <c r="AP67" s="55">
        <f t="shared" si="16"/>
        <v>0.3125</v>
      </c>
      <c r="AS67" s="19" t="s">
        <v>1006</v>
      </c>
      <c r="AT67" s="79" t="s">
        <v>1055</v>
      </c>
      <c r="AU67" s="77">
        <v>4.75</v>
      </c>
      <c r="AV67" s="78">
        <f>Lookups15[[#This Row],[Column3]]</f>
        <v>4.75</v>
      </c>
    </row>
    <row r="68" spans="3:48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17"/>
        <v>0</v>
      </c>
      <c r="U68" s="16">
        <f t="shared" si="17"/>
        <v>0</v>
      </c>
      <c r="W68" s="16" t="str">
        <f t="shared" ref="W68:W131" si="18">IF(T68=0,IF(T67=0,T66,T67),T68)</f>
        <v>5⁄16–18</v>
      </c>
      <c r="X68" s="16" t="str">
        <f>VLOOKUP(LEFT(Table691416[[#This Row],[Column1]],FIND("–",Table691416[[#This Row],[Column1]])-1),Lookups15[],2,0)</f>
        <v>5/16</v>
      </c>
      <c r="Y68" s="16" t="str">
        <f>RIGHT(Table691416[[#This Row],[Column1]],LEN(Table691416[[#This Row],[Column1]])-FIND("–",Table691416[[#This Row],[Column1]]))</f>
        <v>18</v>
      </c>
      <c r="Z68" s="16" t="str">
        <f t="shared" ref="Z68:Z131" si="19">IF(U68=0,IF(U67=0,U66,U67),U68)</f>
        <v>UNC</v>
      </c>
      <c r="AA68" s="16" t="str">
        <f t="shared" ref="AA68:AA131" si="20">IF(OR($C68="1A",$C68="2A",$C68="3A"),C68,E68)</f>
        <v>2A</v>
      </c>
      <c r="AB68" s="4" t="str">
        <f>CONCATENATE(Table691416[[#This Row],[Fraction]],"-",Table691416[[#This Row],[Pitch]]," ",Table691416[[#This Row],[Series]]," ",Table691416[[#This Row],[ClassA]])</f>
        <v>5/16-18 UNC 2A</v>
      </c>
      <c r="AC68" s="4" t="str">
        <f>CONCATENATE(TEXT(Table691416[[#This Row],[MajorMinB]],".000"),"-",Table691416[[#This Row],[Pitch]]," ",Table691416[[#This Row],[Series]]," ",Table691416[[#This Row],[ClassA]])</f>
        <v>.313-18 UNC 2A</v>
      </c>
      <c r="AD68" s="4">
        <f t="shared" ref="AD68:AD131" si="21">IF(OR($C68="1A",$C68="2A",$C68="3A"),D68,F68)</f>
        <v>1.1999999999999999E-3</v>
      </c>
      <c r="AE68" s="55">
        <f t="shared" ref="AE68:AE131" si="22">IF(OR($C68="1A",$C68="2A",$C68="3A"),E68,G68)</f>
        <v>0.31130000000000002</v>
      </c>
      <c r="AF68" s="55">
        <f t="shared" ref="AF68:AF131" si="23">IF(OR($C68="1A",$C68="2A",$C68="3A"),F68,H68)</f>
        <v>0.30259999999999998</v>
      </c>
      <c r="AG68" s="55">
        <f t="shared" ref="AG68:AG131" si="24">IF(OR($C68="1A",$C68="2A",$C68="3A"),G68,I68)</f>
        <v>0.29820000000000002</v>
      </c>
      <c r="AH68" s="55">
        <f t="shared" ref="AH68:AH131" si="25">IF(OR($C68="1A",$C68="2A",$C68="3A"),H68,J68)</f>
        <v>0.2752</v>
      </c>
      <c r="AI68" s="55">
        <f t="shared" ref="AI68:AI131" si="26">IF(OR($C68="1A",$C68="2A",$C68="3A"),I68,K68)</f>
        <v>0.2712</v>
      </c>
      <c r="AJ68" s="55">
        <f t="shared" ref="AJ68:AJ131" si="27">IF(OR($C68="1A",$C68="2A",$C68="3A"),J68,L68)</f>
        <v>0.2452</v>
      </c>
      <c r="AK68" s="4" t="str">
        <f t="shared" ref="AK68:AK131" si="28">IF(OR($C68="1A",$C68="2A",$C68="3A"),K68,M68)</f>
        <v>2B</v>
      </c>
      <c r="AL68" s="55">
        <f t="shared" ref="AL68:AL131" si="29">IF(OR($C68="1A",$C68="2A",$C68="3A"),L68,N68)</f>
        <v>0.252</v>
      </c>
      <c r="AM68" s="55">
        <f t="shared" ref="AM68:AM131" si="30">IF(OR($C68="1A",$C68="2A",$C68="3A"),M68,O68)</f>
        <v>0.26500000000000001</v>
      </c>
      <c r="AN68" s="55">
        <f t="shared" ref="AN68:AN131" si="31">IF(OR($C68="1A",$C68="2A",$C68="3A"),N68,P68)</f>
        <v>0.27639999999999998</v>
      </c>
      <c r="AO68" s="55">
        <f t="shared" ref="AO68:AO131" si="32">IF(OR($C68="1A",$C68="2A",$C68="3A"),O68,Q68)</f>
        <v>0.28170000000000001</v>
      </c>
      <c r="AP68" s="55">
        <f t="shared" ref="AP68:AP131" si="33">IF(OR($C68="1A",$C68="2A",$C68="3A"),P68,R68)</f>
        <v>0.3125</v>
      </c>
      <c r="AS68" s="19" t="s">
        <v>1007</v>
      </c>
      <c r="AT68" s="79" t="s">
        <v>958</v>
      </c>
      <c r="AU68" s="77">
        <v>5</v>
      </c>
      <c r="AV68" s="78">
        <f>Lookups15[[#This Row],[Column3]]</f>
        <v>5</v>
      </c>
    </row>
    <row r="69" spans="3:48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ref="T69:U132" si="34">IF(OR($C69="1A",$C69="2A",$C69="3A"),A69,C69)</f>
        <v>0</v>
      </c>
      <c r="U69" s="16">
        <f t="shared" si="34"/>
        <v>0</v>
      </c>
      <c r="W69" s="16" t="str">
        <f t="shared" si="18"/>
        <v>5⁄16–18</v>
      </c>
      <c r="X69" s="16" t="str">
        <f>VLOOKUP(LEFT(Table691416[[#This Row],[Column1]],FIND("–",Table691416[[#This Row],[Column1]])-1),Lookups15[],2,0)</f>
        <v>5/16</v>
      </c>
      <c r="Y69" s="16" t="str">
        <f>RIGHT(Table691416[[#This Row],[Column1]],LEN(Table691416[[#This Row],[Column1]])-FIND("–",Table691416[[#This Row],[Column1]]))</f>
        <v>18</v>
      </c>
      <c r="Z69" s="16" t="str">
        <f t="shared" si="19"/>
        <v>UNC</v>
      </c>
      <c r="AA69" s="16" t="str">
        <f t="shared" si="20"/>
        <v>3A</v>
      </c>
      <c r="AB69" s="4" t="str">
        <f>CONCATENATE(Table691416[[#This Row],[Fraction]],"-",Table691416[[#This Row],[Pitch]]," ",Table691416[[#This Row],[Series]]," ",Table691416[[#This Row],[ClassA]])</f>
        <v>5/16-18 UNC 3A</v>
      </c>
      <c r="AC69" s="4" t="str">
        <f>CONCATENATE(TEXT(Table691416[[#This Row],[MajorMinB]],".000"),"-",Table691416[[#This Row],[Pitch]]," ",Table691416[[#This Row],[Series]]," ",Table691416[[#This Row],[ClassA]])</f>
        <v>.313-18 UNC 3A</v>
      </c>
      <c r="AD69" s="4">
        <f t="shared" si="21"/>
        <v>0</v>
      </c>
      <c r="AE69" s="55">
        <f t="shared" si="22"/>
        <v>0.3125</v>
      </c>
      <c r="AF69" s="55">
        <f t="shared" si="23"/>
        <v>0.30380000000000001</v>
      </c>
      <c r="AG69" s="55" t="str">
        <f t="shared" si="24"/>
        <v>—</v>
      </c>
      <c r="AH69" s="55">
        <f t="shared" si="25"/>
        <v>0.27639999999999998</v>
      </c>
      <c r="AI69" s="55">
        <f t="shared" si="26"/>
        <v>0.27339999999999998</v>
      </c>
      <c r="AJ69" s="55">
        <f t="shared" si="27"/>
        <v>0.24640000000000001</v>
      </c>
      <c r="AK69" s="4" t="str">
        <f t="shared" si="28"/>
        <v>3B</v>
      </c>
      <c r="AL69" s="55">
        <f t="shared" si="29"/>
        <v>0.252</v>
      </c>
      <c r="AM69" s="55">
        <f t="shared" si="30"/>
        <v>0.26300000000000001</v>
      </c>
      <c r="AN69" s="55">
        <f t="shared" si="31"/>
        <v>0.27639999999999998</v>
      </c>
      <c r="AO69" s="55">
        <f t="shared" si="32"/>
        <v>0.28029999999999999</v>
      </c>
      <c r="AP69" s="55">
        <f t="shared" si="33"/>
        <v>0.3125</v>
      </c>
      <c r="AS69" s="19" t="s">
        <v>1008</v>
      </c>
      <c r="AT69" s="79" t="s">
        <v>1056</v>
      </c>
      <c r="AU69" s="77">
        <v>5.25</v>
      </c>
      <c r="AV69" s="78">
        <f>Lookups15[[#This Row],[Column3]]</f>
        <v>5.25</v>
      </c>
    </row>
    <row r="70" spans="3:48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4"/>
        <v>5⁄16–20</v>
      </c>
      <c r="U70" s="16" t="str">
        <f t="shared" si="34"/>
        <v>UN</v>
      </c>
      <c r="W70" s="16" t="str">
        <f t="shared" si="18"/>
        <v>5⁄16–20</v>
      </c>
      <c r="X70" s="16" t="str">
        <f>VLOOKUP(LEFT(Table691416[[#This Row],[Column1]],FIND("–",Table691416[[#This Row],[Column1]])-1),Lookups15[],2,0)</f>
        <v>5/16</v>
      </c>
      <c r="Y70" s="16" t="str">
        <f>RIGHT(Table691416[[#This Row],[Column1]],LEN(Table691416[[#This Row],[Column1]])-FIND("–",Table691416[[#This Row],[Column1]]))</f>
        <v>20</v>
      </c>
      <c r="Z70" s="16" t="str">
        <f t="shared" si="19"/>
        <v>UN</v>
      </c>
      <c r="AA70" s="16" t="str">
        <f t="shared" si="20"/>
        <v>2A</v>
      </c>
      <c r="AB70" s="4" t="str">
        <f>CONCATENATE(Table691416[[#This Row],[Fraction]],"-",Table691416[[#This Row],[Pitch]]," ",Table691416[[#This Row],[Series]]," ",Table691416[[#This Row],[ClassA]])</f>
        <v>5/16-20 UN 2A</v>
      </c>
      <c r="AC70" s="4" t="str">
        <f>CONCATENATE(TEXT(Table691416[[#This Row],[MajorMinB]],".000"),"-",Table691416[[#This Row],[Pitch]]," ",Table691416[[#This Row],[Series]]," ",Table691416[[#This Row],[ClassA]])</f>
        <v>.313-20 UN 2A</v>
      </c>
      <c r="AD70" s="4">
        <f t="shared" si="21"/>
        <v>1.1999999999999999E-3</v>
      </c>
      <c r="AE70" s="55">
        <f t="shared" si="22"/>
        <v>0.31130000000000002</v>
      </c>
      <c r="AF70" s="55">
        <f t="shared" si="23"/>
        <v>0.30320000000000003</v>
      </c>
      <c r="AG70" s="55" t="str">
        <f t="shared" si="24"/>
        <v>—</v>
      </c>
      <c r="AH70" s="55">
        <f t="shared" si="25"/>
        <v>0.27879999999999999</v>
      </c>
      <c r="AI70" s="55">
        <f t="shared" si="26"/>
        <v>0.27479999999999999</v>
      </c>
      <c r="AJ70" s="55">
        <f t="shared" si="27"/>
        <v>0.25180000000000002</v>
      </c>
      <c r="AK70" s="4" t="str">
        <f t="shared" si="28"/>
        <v>2B</v>
      </c>
      <c r="AL70" s="55">
        <f t="shared" si="29"/>
        <v>0.25800000000000001</v>
      </c>
      <c r="AM70" s="55">
        <f t="shared" si="30"/>
        <v>0.27</v>
      </c>
      <c r="AN70" s="55">
        <f t="shared" si="31"/>
        <v>0.28000000000000003</v>
      </c>
      <c r="AO70" s="55">
        <f t="shared" si="32"/>
        <v>0.28520000000000001</v>
      </c>
      <c r="AP70" s="55">
        <f t="shared" si="33"/>
        <v>0.3125</v>
      </c>
      <c r="AS70" s="19" t="s">
        <v>1009</v>
      </c>
      <c r="AT70" s="79" t="s">
        <v>1057</v>
      </c>
      <c r="AU70" s="77">
        <v>5.5</v>
      </c>
      <c r="AV70" s="78">
        <f>Lookups15[[#This Row],[Column3]]</f>
        <v>5.5</v>
      </c>
    </row>
    <row r="71" spans="3:48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4"/>
        <v>0</v>
      </c>
      <c r="U71" s="16">
        <f t="shared" si="34"/>
        <v>0</v>
      </c>
      <c r="W71" s="16" t="str">
        <f t="shared" si="18"/>
        <v>5⁄16–20</v>
      </c>
      <c r="X71" s="16" t="str">
        <f>VLOOKUP(LEFT(Table691416[[#This Row],[Column1]],FIND("–",Table691416[[#This Row],[Column1]])-1),Lookups15[],2,0)</f>
        <v>5/16</v>
      </c>
      <c r="Y71" s="16" t="str">
        <f>RIGHT(Table691416[[#This Row],[Column1]],LEN(Table691416[[#This Row],[Column1]])-FIND("–",Table691416[[#This Row],[Column1]]))</f>
        <v>20</v>
      </c>
      <c r="Z71" s="16" t="str">
        <f t="shared" si="19"/>
        <v>UN</v>
      </c>
      <c r="AA71" s="16" t="str">
        <f t="shared" si="20"/>
        <v>3A</v>
      </c>
      <c r="AB71" s="4" t="str">
        <f>CONCATENATE(Table691416[[#This Row],[Fraction]],"-",Table691416[[#This Row],[Pitch]]," ",Table691416[[#This Row],[Series]]," ",Table691416[[#This Row],[ClassA]])</f>
        <v>5/16-20 UN 3A</v>
      </c>
      <c r="AC71" s="4" t="str">
        <f>CONCATENATE(TEXT(Table691416[[#This Row],[MajorMinB]],".000"),"-",Table691416[[#This Row],[Pitch]]," ",Table691416[[#This Row],[Series]]," ",Table691416[[#This Row],[ClassA]])</f>
        <v>.313-20 UN 3A</v>
      </c>
      <c r="AD71" s="4">
        <f t="shared" si="21"/>
        <v>0</v>
      </c>
      <c r="AE71" s="55">
        <f t="shared" si="22"/>
        <v>0.3125</v>
      </c>
      <c r="AF71" s="55">
        <f t="shared" si="23"/>
        <v>0.3044</v>
      </c>
      <c r="AG71" s="55" t="str">
        <f t="shared" si="24"/>
        <v>—</v>
      </c>
      <c r="AH71" s="55">
        <f t="shared" si="25"/>
        <v>0.28000000000000003</v>
      </c>
      <c r="AI71" s="55">
        <f t="shared" si="26"/>
        <v>0.27700000000000002</v>
      </c>
      <c r="AJ71" s="55">
        <f t="shared" si="27"/>
        <v>0.253</v>
      </c>
      <c r="AK71" s="4" t="str">
        <f t="shared" si="28"/>
        <v>3B</v>
      </c>
      <c r="AL71" s="55">
        <f t="shared" si="29"/>
        <v>0.25800000000000001</v>
      </c>
      <c r="AM71" s="55">
        <f t="shared" si="30"/>
        <v>0.26800000000000002</v>
      </c>
      <c r="AN71" s="55">
        <f t="shared" si="31"/>
        <v>0.28000000000000003</v>
      </c>
      <c r="AO71" s="55">
        <f t="shared" si="32"/>
        <v>0.28389999999999999</v>
      </c>
      <c r="AP71" s="55">
        <f t="shared" si="33"/>
        <v>0.3125</v>
      </c>
      <c r="AS71" s="19" t="s">
        <v>1010</v>
      </c>
      <c r="AT71" s="79" t="s">
        <v>1058</v>
      </c>
      <c r="AU71" s="77">
        <v>5.75</v>
      </c>
      <c r="AV71" s="78">
        <f>Lookups15[[#This Row],[Column3]]</f>
        <v>5.75</v>
      </c>
    </row>
    <row r="72" spans="3:48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4"/>
        <v>5⁄16–24</v>
      </c>
      <c r="U72" s="16" t="str">
        <f t="shared" si="34"/>
        <v>UNF</v>
      </c>
      <c r="W72" s="16" t="str">
        <f t="shared" si="18"/>
        <v>5⁄16–24</v>
      </c>
      <c r="X72" s="16" t="str">
        <f>VLOOKUP(LEFT(Table691416[[#This Row],[Column1]],FIND("–",Table691416[[#This Row],[Column1]])-1),Lookups15[],2,0)</f>
        <v>5/16</v>
      </c>
      <c r="Y72" s="16" t="str">
        <f>RIGHT(Table691416[[#This Row],[Column1]],LEN(Table691416[[#This Row],[Column1]])-FIND("–",Table691416[[#This Row],[Column1]]))</f>
        <v>24</v>
      </c>
      <c r="Z72" s="16" t="str">
        <f t="shared" si="19"/>
        <v>UNF</v>
      </c>
      <c r="AA72" s="16" t="str">
        <f t="shared" si="20"/>
        <v>1A</v>
      </c>
      <c r="AB72" s="4" t="str">
        <f>CONCATENATE(Table691416[[#This Row],[Fraction]],"-",Table691416[[#This Row],[Pitch]]," ",Table691416[[#This Row],[Series]]," ",Table691416[[#This Row],[ClassA]])</f>
        <v>5/16-24 UNF 1A</v>
      </c>
      <c r="AC72" s="4" t="str">
        <f>CONCATENATE(TEXT(Table691416[[#This Row],[MajorMinB]],".000"),"-",Table691416[[#This Row],[Pitch]]," ",Table691416[[#This Row],[Series]]," ",Table691416[[#This Row],[ClassA]])</f>
        <v>.313-24 UNF 1A</v>
      </c>
      <c r="AD72" s="4">
        <f t="shared" si="21"/>
        <v>1.1000000000000001E-3</v>
      </c>
      <c r="AE72" s="55">
        <f t="shared" si="22"/>
        <v>0.31140000000000001</v>
      </c>
      <c r="AF72" s="55">
        <f t="shared" si="23"/>
        <v>0.30059999999999998</v>
      </c>
      <c r="AG72" s="55" t="str">
        <f t="shared" si="24"/>
        <v>—</v>
      </c>
      <c r="AH72" s="55">
        <f t="shared" si="25"/>
        <v>0.2843</v>
      </c>
      <c r="AI72" s="55">
        <f t="shared" si="26"/>
        <v>0.27879999999999999</v>
      </c>
      <c r="AJ72" s="55">
        <f t="shared" si="27"/>
        <v>0.26179999999999998</v>
      </c>
      <c r="AK72" s="4" t="str">
        <f t="shared" si="28"/>
        <v>1B</v>
      </c>
      <c r="AL72" s="55">
        <f t="shared" si="29"/>
        <v>0.26700000000000002</v>
      </c>
      <c r="AM72" s="55">
        <f t="shared" si="30"/>
        <v>0.27700000000000002</v>
      </c>
      <c r="AN72" s="55">
        <f t="shared" si="31"/>
        <v>0.28539999999999999</v>
      </c>
      <c r="AO72" s="55">
        <f t="shared" si="32"/>
        <v>0.29249999999999998</v>
      </c>
      <c r="AP72" s="55">
        <f t="shared" si="33"/>
        <v>0.3125</v>
      </c>
      <c r="AS72" s="19" t="s">
        <v>1077</v>
      </c>
      <c r="AT72" s="79" t="s">
        <v>959</v>
      </c>
      <c r="AU72" s="77">
        <v>6</v>
      </c>
      <c r="AV72" s="78">
        <f>Lookups15[[#This Row],[Column3]]</f>
        <v>6</v>
      </c>
    </row>
    <row r="73" spans="3:48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4"/>
        <v>0</v>
      </c>
      <c r="U73" s="16">
        <f t="shared" si="34"/>
        <v>0</v>
      </c>
      <c r="W73" s="16" t="str">
        <f t="shared" si="18"/>
        <v>5⁄16–24</v>
      </c>
      <c r="X73" s="16" t="str">
        <f>VLOOKUP(LEFT(Table691416[[#This Row],[Column1]],FIND("–",Table691416[[#This Row],[Column1]])-1),Lookups15[],2,0)</f>
        <v>5/16</v>
      </c>
      <c r="Y73" s="16" t="str">
        <f>RIGHT(Table691416[[#This Row],[Column1]],LEN(Table691416[[#This Row],[Column1]])-FIND("–",Table691416[[#This Row],[Column1]]))</f>
        <v>24</v>
      </c>
      <c r="Z73" s="16" t="str">
        <f t="shared" si="19"/>
        <v>UNF</v>
      </c>
      <c r="AA73" s="16" t="str">
        <f t="shared" si="20"/>
        <v>2A</v>
      </c>
      <c r="AB73" s="4" t="str">
        <f>CONCATENATE(Table691416[[#This Row],[Fraction]],"-",Table691416[[#This Row],[Pitch]]," ",Table691416[[#This Row],[Series]]," ",Table691416[[#This Row],[ClassA]])</f>
        <v>5/16-24 UNF 2A</v>
      </c>
      <c r="AC73" s="4" t="str">
        <f>CONCATENATE(TEXT(Table691416[[#This Row],[MajorMinB]],".000"),"-",Table691416[[#This Row],[Pitch]]," ",Table691416[[#This Row],[Series]]," ",Table691416[[#This Row],[ClassA]])</f>
        <v>.313-24 UNF 2A</v>
      </c>
      <c r="AD73" s="4">
        <f t="shared" si="21"/>
        <v>1.1000000000000001E-3</v>
      </c>
      <c r="AE73" s="55">
        <f t="shared" si="22"/>
        <v>0.31140000000000001</v>
      </c>
      <c r="AF73" s="55">
        <f t="shared" si="23"/>
        <v>0.30420000000000003</v>
      </c>
      <c r="AG73" s="55" t="str">
        <f t="shared" si="24"/>
        <v>—</v>
      </c>
      <c r="AH73" s="55">
        <f t="shared" si="25"/>
        <v>0.2843</v>
      </c>
      <c r="AI73" s="55">
        <f t="shared" si="26"/>
        <v>0.28060000000000002</v>
      </c>
      <c r="AJ73" s="55">
        <f t="shared" si="27"/>
        <v>0.26179999999999998</v>
      </c>
      <c r="AK73" s="4" t="str">
        <f t="shared" si="28"/>
        <v>2B</v>
      </c>
      <c r="AL73" s="55">
        <f t="shared" si="29"/>
        <v>0.26700000000000002</v>
      </c>
      <c r="AM73" s="55">
        <f t="shared" si="30"/>
        <v>0.27700000000000002</v>
      </c>
      <c r="AN73" s="55">
        <f t="shared" si="31"/>
        <v>0.28539999999999999</v>
      </c>
      <c r="AO73" s="55">
        <f t="shared" si="32"/>
        <v>0.29020000000000001</v>
      </c>
      <c r="AP73" s="55">
        <f t="shared" si="33"/>
        <v>0.3125</v>
      </c>
      <c r="AT73" s="17"/>
      <c r="AU73" s="77"/>
    </row>
    <row r="74" spans="3:48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4"/>
        <v>0</v>
      </c>
      <c r="U74" s="16">
        <f t="shared" si="34"/>
        <v>0</v>
      </c>
      <c r="W74" s="16" t="str">
        <f t="shared" si="18"/>
        <v>5⁄16–24</v>
      </c>
      <c r="X74" s="16" t="str">
        <f>VLOOKUP(LEFT(Table691416[[#This Row],[Column1]],FIND("–",Table691416[[#This Row],[Column1]])-1),Lookups15[],2,0)</f>
        <v>5/16</v>
      </c>
      <c r="Y74" s="16" t="str">
        <f>RIGHT(Table691416[[#This Row],[Column1]],LEN(Table691416[[#This Row],[Column1]])-FIND("–",Table691416[[#This Row],[Column1]]))</f>
        <v>24</v>
      </c>
      <c r="Z74" s="16" t="str">
        <f t="shared" si="19"/>
        <v>UNF</v>
      </c>
      <c r="AA74" s="16" t="str">
        <f t="shared" si="20"/>
        <v>3A</v>
      </c>
      <c r="AB74" s="4" t="str">
        <f>CONCATENATE(Table691416[[#This Row],[Fraction]],"-",Table691416[[#This Row],[Pitch]]," ",Table691416[[#This Row],[Series]]," ",Table691416[[#This Row],[ClassA]])</f>
        <v>5/16-24 UNF 3A</v>
      </c>
      <c r="AC74" s="4" t="str">
        <f>CONCATENATE(TEXT(Table691416[[#This Row],[MajorMinB]],".000"),"-",Table691416[[#This Row],[Pitch]]," ",Table691416[[#This Row],[Series]]," ",Table691416[[#This Row],[ClassA]])</f>
        <v>.313-24 UNF 3A</v>
      </c>
      <c r="AD74" s="4">
        <f t="shared" si="21"/>
        <v>0</v>
      </c>
      <c r="AE74" s="55">
        <f t="shared" si="22"/>
        <v>0.3125</v>
      </c>
      <c r="AF74" s="55">
        <f t="shared" si="23"/>
        <v>0.30530000000000002</v>
      </c>
      <c r="AG74" s="55" t="str">
        <f t="shared" si="24"/>
        <v>—</v>
      </c>
      <c r="AH74" s="55">
        <f t="shared" si="25"/>
        <v>0.28539999999999999</v>
      </c>
      <c r="AI74" s="55">
        <f t="shared" si="26"/>
        <v>0.28270000000000001</v>
      </c>
      <c r="AJ74" s="55">
        <f t="shared" si="27"/>
        <v>0.26290000000000002</v>
      </c>
      <c r="AK74" s="4" t="str">
        <f t="shared" si="28"/>
        <v>3B</v>
      </c>
      <c r="AL74" s="55">
        <f t="shared" si="29"/>
        <v>0.26700000000000002</v>
      </c>
      <c r="AM74" s="55">
        <f t="shared" si="30"/>
        <v>0.27539999999999998</v>
      </c>
      <c r="AN74" s="55">
        <f t="shared" si="31"/>
        <v>0.28539999999999999</v>
      </c>
      <c r="AO74" s="55">
        <f t="shared" si="32"/>
        <v>0.28899999999999998</v>
      </c>
      <c r="AP74" s="55">
        <f t="shared" si="33"/>
        <v>0.3125</v>
      </c>
      <c r="AT74" s="17"/>
      <c r="AU74" s="77"/>
    </row>
    <row r="75" spans="3:48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4"/>
        <v>5⁄16–27</v>
      </c>
      <c r="U75" s="16" t="str">
        <f t="shared" si="34"/>
        <v>UNS</v>
      </c>
      <c r="W75" s="16" t="str">
        <f t="shared" si="18"/>
        <v>5⁄16–27</v>
      </c>
      <c r="X75" s="16" t="str">
        <f>VLOOKUP(LEFT(Table691416[[#This Row],[Column1]],FIND("–",Table691416[[#This Row],[Column1]])-1),Lookups15[],2,0)</f>
        <v>5/16</v>
      </c>
      <c r="Y75" s="16" t="str">
        <f>RIGHT(Table691416[[#This Row],[Column1]],LEN(Table691416[[#This Row],[Column1]])-FIND("–",Table691416[[#This Row],[Column1]]))</f>
        <v>27</v>
      </c>
      <c r="Z75" s="16" t="str">
        <f t="shared" si="19"/>
        <v>UNS</v>
      </c>
      <c r="AA75" s="16" t="str">
        <f t="shared" si="20"/>
        <v>2A</v>
      </c>
      <c r="AB75" s="4" t="str">
        <f>CONCATENATE(Table691416[[#This Row],[Fraction]],"-",Table691416[[#This Row],[Pitch]]," ",Table691416[[#This Row],[Series]]," ",Table691416[[#This Row],[ClassA]])</f>
        <v>5/16-27 UNS 2A</v>
      </c>
      <c r="AC75" s="4" t="str">
        <f>CONCATENATE(TEXT(Table691416[[#This Row],[MajorMinB]],".000"),"-",Table691416[[#This Row],[Pitch]]," ",Table691416[[#This Row],[Series]]," ",Table691416[[#This Row],[ClassA]])</f>
        <v>.313-27 UNS 2A</v>
      </c>
      <c r="AD75" s="4">
        <f t="shared" si="21"/>
        <v>1E-3</v>
      </c>
      <c r="AE75" s="55">
        <f t="shared" si="22"/>
        <v>0.3115</v>
      </c>
      <c r="AF75" s="55">
        <f t="shared" si="23"/>
        <v>0.30480000000000002</v>
      </c>
      <c r="AG75" s="55" t="str">
        <f t="shared" si="24"/>
        <v>—</v>
      </c>
      <c r="AH75" s="55">
        <f t="shared" si="25"/>
        <v>0.28739999999999999</v>
      </c>
      <c r="AI75" s="55">
        <f t="shared" si="26"/>
        <v>0.28389999999999999</v>
      </c>
      <c r="AJ75" s="55">
        <f t="shared" si="27"/>
        <v>0.26740000000000003</v>
      </c>
      <c r="AK75" s="4" t="str">
        <f t="shared" si="28"/>
        <v>2B</v>
      </c>
      <c r="AL75" s="55">
        <f t="shared" si="29"/>
        <v>0.27200000000000002</v>
      </c>
      <c r="AM75" s="55">
        <f t="shared" si="30"/>
        <v>0.28100000000000003</v>
      </c>
      <c r="AN75" s="55">
        <f t="shared" si="31"/>
        <v>0.28839999999999999</v>
      </c>
      <c r="AO75" s="55">
        <f t="shared" si="32"/>
        <v>0.29289999999999999</v>
      </c>
      <c r="AP75" s="55">
        <f t="shared" si="33"/>
        <v>0.3125</v>
      </c>
      <c r="AT75" s="17"/>
      <c r="AU75" s="77"/>
    </row>
    <row r="76" spans="3:48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4"/>
        <v>5⁄16–28</v>
      </c>
      <c r="U76" s="16" t="str">
        <f t="shared" si="34"/>
        <v>UN</v>
      </c>
      <c r="W76" s="16" t="str">
        <f t="shared" si="18"/>
        <v>5⁄16–28</v>
      </c>
      <c r="X76" s="16" t="str">
        <f>VLOOKUP(LEFT(Table691416[[#This Row],[Column1]],FIND("–",Table691416[[#This Row],[Column1]])-1),Lookups15[],2,0)</f>
        <v>5/16</v>
      </c>
      <c r="Y76" s="16" t="str">
        <f>RIGHT(Table691416[[#This Row],[Column1]],LEN(Table691416[[#This Row],[Column1]])-FIND("–",Table691416[[#This Row],[Column1]]))</f>
        <v>28</v>
      </c>
      <c r="Z76" s="16" t="str">
        <f t="shared" si="19"/>
        <v>UN</v>
      </c>
      <c r="AA76" s="16" t="str">
        <f t="shared" si="20"/>
        <v>2A</v>
      </c>
      <c r="AB76" s="4" t="str">
        <f>CONCATENATE(Table691416[[#This Row],[Fraction]],"-",Table691416[[#This Row],[Pitch]]," ",Table691416[[#This Row],[Series]]," ",Table691416[[#This Row],[ClassA]])</f>
        <v>5/16-28 UN 2A</v>
      </c>
      <c r="AC76" s="4" t="str">
        <f>CONCATENATE(TEXT(Table691416[[#This Row],[MajorMinB]],".000"),"-",Table691416[[#This Row],[Pitch]]," ",Table691416[[#This Row],[Series]]," ",Table691416[[#This Row],[ClassA]])</f>
        <v>.313-28 UN 2A</v>
      </c>
      <c r="AD76" s="4">
        <f t="shared" si="21"/>
        <v>1E-3</v>
      </c>
      <c r="AE76" s="55">
        <f t="shared" si="22"/>
        <v>0.3115</v>
      </c>
      <c r="AF76" s="55">
        <f t="shared" si="23"/>
        <v>0.30499999999999999</v>
      </c>
      <c r="AG76" s="55" t="str">
        <f t="shared" si="24"/>
        <v>—</v>
      </c>
      <c r="AH76" s="55">
        <f t="shared" si="25"/>
        <v>0.2883</v>
      </c>
      <c r="AI76" s="55">
        <f t="shared" si="26"/>
        <v>0.28489999999999999</v>
      </c>
      <c r="AJ76" s="55">
        <f t="shared" si="27"/>
        <v>0.26889999999999997</v>
      </c>
      <c r="AK76" s="4" t="str">
        <f t="shared" si="28"/>
        <v>2B</v>
      </c>
      <c r="AL76" s="55">
        <f t="shared" si="29"/>
        <v>0.27400000000000002</v>
      </c>
      <c r="AM76" s="55">
        <f t="shared" si="30"/>
        <v>0.28199999999999997</v>
      </c>
      <c r="AN76" s="55">
        <f t="shared" si="31"/>
        <v>0.2893</v>
      </c>
      <c r="AO76" s="55">
        <f t="shared" si="32"/>
        <v>0.29370000000000002</v>
      </c>
      <c r="AP76" s="55">
        <f t="shared" si="33"/>
        <v>0.3125</v>
      </c>
      <c r="AT76" s="17"/>
      <c r="AU76" s="77"/>
    </row>
    <row r="77" spans="3:48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4"/>
        <v>0</v>
      </c>
      <c r="U77" s="16">
        <f t="shared" si="34"/>
        <v>0</v>
      </c>
      <c r="W77" s="16" t="str">
        <f t="shared" si="18"/>
        <v>5⁄16–28</v>
      </c>
      <c r="X77" s="16" t="str">
        <f>VLOOKUP(LEFT(Table691416[[#This Row],[Column1]],FIND("–",Table691416[[#This Row],[Column1]])-1),Lookups15[],2,0)</f>
        <v>5/16</v>
      </c>
      <c r="Y77" s="16" t="str">
        <f>RIGHT(Table691416[[#This Row],[Column1]],LEN(Table691416[[#This Row],[Column1]])-FIND("–",Table691416[[#This Row],[Column1]]))</f>
        <v>28</v>
      </c>
      <c r="Z77" s="16" t="str">
        <f t="shared" si="19"/>
        <v>UN</v>
      </c>
      <c r="AA77" s="16" t="str">
        <f t="shared" si="20"/>
        <v>3A</v>
      </c>
      <c r="AB77" s="4" t="str">
        <f>CONCATENATE(Table691416[[#This Row],[Fraction]],"-",Table691416[[#This Row],[Pitch]]," ",Table691416[[#This Row],[Series]]," ",Table691416[[#This Row],[ClassA]])</f>
        <v>5/16-28 UN 3A</v>
      </c>
      <c r="AC77" s="4" t="str">
        <f>CONCATENATE(TEXT(Table691416[[#This Row],[MajorMinB]],".000"),"-",Table691416[[#This Row],[Pitch]]," ",Table691416[[#This Row],[Series]]," ",Table691416[[#This Row],[ClassA]])</f>
        <v>.313-28 UN 3A</v>
      </c>
      <c r="AD77" s="4">
        <f t="shared" si="21"/>
        <v>0</v>
      </c>
      <c r="AE77" s="55">
        <f t="shared" si="22"/>
        <v>0.3125</v>
      </c>
      <c r="AF77" s="55">
        <f t="shared" si="23"/>
        <v>0.30599999999999999</v>
      </c>
      <c r="AG77" s="55" t="str">
        <f t="shared" si="24"/>
        <v>—</v>
      </c>
      <c r="AH77" s="55">
        <f t="shared" si="25"/>
        <v>0.2893</v>
      </c>
      <c r="AI77" s="55">
        <f t="shared" si="26"/>
        <v>0.28670000000000001</v>
      </c>
      <c r="AJ77" s="55">
        <f t="shared" si="27"/>
        <v>0.26989999999999997</v>
      </c>
      <c r="AK77" s="4" t="str">
        <f t="shared" si="28"/>
        <v>3B</v>
      </c>
      <c r="AL77" s="55">
        <f t="shared" si="29"/>
        <v>0.27400000000000002</v>
      </c>
      <c r="AM77" s="55">
        <f t="shared" si="30"/>
        <v>0.28070000000000001</v>
      </c>
      <c r="AN77" s="55">
        <f t="shared" si="31"/>
        <v>0.2893</v>
      </c>
      <c r="AO77" s="55">
        <f t="shared" si="32"/>
        <v>0.29260000000000003</v>
      </c>
      <c r="AP77" s="55">
        <f t="shared" si="33"/>
        <v>0.3125</v>
      </c>
      <c r="AT77" s="17"/>
      <c r="AU77" s="77"/>
    </row>
    <row r="78" spans="3:48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4"/>
        <v>5⁄16–32</v>
      </c>
      <c r="U78" s="16" t="str">
        <f t="shared" si="34"/>
        <v>UNEF</v>
      </c>
      <c r="W78" s="16" t="str">
        <f t="shared" si="18"/>
        <v>5⁄16–32</v>
      </c>
      <c r="X78" s="16" t="str">
        <f>VLOOKUP(LEFT(Table691416[[#This Row],[Column1]],FIND("–",Table691416[[#This Row],[Column1]])-1),Lookups15[],2,0)</f>
        <v>5/16</v>
      </c>
      <c r="Y78" s="16" t="str">
        <f>RIGHT(Table691416[[#This Row],[Column1]],LEN(Table691416[[#This Row],[Column1]])-FIND("–",Table691416[[#This Row],[Column1]]))</f>
        <v>32</v>
      </c>
      <c r="Z78" s="16" t="str">
        <f t="shared" si="19"/>
        <v>UNEF</v>
      </c>
      <c r="AA78" s="16" t="str">
        <f t="shared" si="20"/>
        <v>2A</v>
      </c>
      <c r="AB78" s="4" t="str">
        <f>CONCATENATE(Table691416[[#This Row],[Fraction]],"-",Table691416[[#This Row],[Pitch]]," ",Table691416[[#This Row],[Series]]," ",Table691416[[#This Row],[ClassA]])</f>
        <v>5/16-32 UNEF 2A</v>
      </c>
      <c r="AC78" s="4" t="str">
        <f>CONCATENATE(TEXT(Table691416[[#This Row],[MajorMinB]],".000"),"-",Table691416[[#This Row],[Pitch]]," ",Table691416[[#This Row],[Series]]," ",Table691416[[#This Row],[ClassA]])</f>
        <v>.313-32 UNEF 2A</v>
      </c>
      <c r="AD78" s="4">
        <f t="shared" si="21"/>
        <v>1E-3</v>
      </c>
      <c r="AE78" s="55">
        <f t="shared" si="22"/>
        <v>0.3115</v>
      </c>
      <c r="AF78" s="55">
        <f t="shared" si="23"/>
        <v>0.30549999999999999</v>
      </c>
      <c r="AG78" s="55" t="str">
        <f t="shared" si="24"/>
        <v>—</v>
      </c>
      <c r="AH78" s="55">
        <f t="shared" si="25"/>
        <v>0.29120000000000001</v>
      </c>
      <c r="AI78" s="55">
        <f t="shared" si="26"/>
        <v>0.28799999999999998</v>
      </c>
      <c r="AJ78" s="55">
        <f t="shared" si="27"/>
        <v>0.27429999999999999</v>
      </c>
      <c r="AK78" s="4" t="str">
        <f t="shared" si="28"/>
        <v>2B</v>
      </c>
      <c r="AL78" s="55">
        <f t="shared" si="29"/>
        <v>0.27900000000000003</v>
      </c>
      <c r="AM78" s="55">
        <f t="shared" si="30"/>
        <v>0.28599999999999998</v>
      </c>
      <c r="AN78" s="55">
        <f t="shared" si="31"/>
        <v>0.29220000000000002</v>
      </c>
      <c r="AO78" s="55">
        <f t="shared" si="32"/>
        <v>0.2964</v>
      </c>
      <c r="AP78" s="55">
        <f t="shared" si="33"/>
        <v>0.3125</v>
      </c>
      <c r="AT78" s="17"/>
      <c r="AU78" s="77"/>
    </row>
    <row r="79" spans="3:48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4"/>
        <v>0</v>
      </c>
      <c r="U79" s="16">
        <f t="shared" si="34"/>
        <v>0</v>
      </c>
      <c r="W79" s="16" t="str">
        <f t="shared" si="18"/>
        <v>5⁄16–32</v>
      </c>
      <c r="X79" s="16" t="str">
        <f>VLOOKUP(LEFT(Table691416[[#This Row],[Column1]],FIND("–",Table691416[[#This Row],[Column1]])-1),Lookups15[],2,0)</f>
        <v>5/16</v>
      </c>
      <c r="Y79" s="16" t="str">
        <f>RIGHT(Table691416[[#This Row],[Column1]],LEN(Table691416[[#This Row],[Column1]])-FIND("–",Table691416[[#This Row],[Column1]]))</f>
        <v>32</v>
      </c>
      <c r="Z79" s="16" t="str">
        <f t="shared" si="19"/>
        <v>UNEF</v>
      </c>
      <c r="AA79" s="16" t="str">
        <f t="shared" si="20"/>
        <v>3A</v>
      </c>
      <c r="AB79" s="4" t="str">
        <f>CONCATENATE(Table691416[[#This Row],[Fraction]],"-",Table691416[[#This Row],[Pitch]]," ",Table691416[[#This Row],[Series]]," ",Table691416[[#This Row],[ClassA]])</f>
        <v>5/16-32 UNEF 3A</v>
      </c>
      <c r="AC79" s="4" t="str">
        <f>CONCATENATE(TEXT(Table691416[[#This Row],[MajorMinB]],".000"),"-",Table691416[[#This Row],[Pitch]]," ",Table691416[[#This Row],[Series]]," ",Table691416[[#This Row],[ClassA]])</f>
        <v>.313-32 UNEF 3A</v>
      </c>
      <c r="AD79" s="4">
        <f t="shared" si="21"/>
        <v>0</v>
      </c>
      <c r="AE79" s="55">
        <f t="shared" si="22"/>
        <v>0.3125</v>
      </c>
      <c r="AF79" s="55">
        <f t="shared" si="23"/>
        <v>0.30649999999999999</v>
      </c>
      <c r="AG79" s="55" t="str">
        <f t="shared" si="24"/>
        <v>—</v>
      </c>
      <c r="AH79" s="55">
        <f t="shared" si="25"/>
        <v>0.29220000000000002</v>
      </c>
      <c r="AI79" s="55">
        <f t="shared" si="26"/>
        <v>0.2898</v>
      </c>
      <c r="AJ79" s="55">
        <f t="shared" si="27"/>
        <v>0.27529999999999999</v>
      </c>
      <c r="AK79" s="4" t="str">
        <f t="shared" si="28"/>
        <v>3B</v>
      </c>
      <c r="AL79" s="55">
        <f t="shared" si="29"/>
        <v>0.27900000000000003</v>
      </c>
      <c r="AM79" s="55">
        <f t="shared" si="30"/>
        <v>0.28470000000000001</v>
      </c>
      <c r="AN79" s="55">
        <f t="shared" si="31"/>
        <v>0.29220000000000002</v>
      </c>
      <c r="AO79" s="55">
        <f t="shared" si="32"/>
        <v>0.29530000000000001</v>
      </c>
      <c r="AP79" s="55">
        <f t="shared" si="33"/>
        <v>0.3125</v>
      </c>
      <c r="AT79" s="17"/>
      <c r="AU79" s="77"/>
    </row>
    <row r="80" spans="3:48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4"/>
        <v>5⁄16–36</v>
      </c>
      <c r="U80" s="16" t="str">
        <f t="shared" si="34"/>
        <v>UNS</v>
      </c>
      <c r="W80" s="16" t="str">
        <f t="shared" si="18"/>
        <v>5⁄16–36</v>
      </c>
      <c r="X80" s="16" t="str">
        <f>VLOOKUP(LEFT(Table691416[[#This Row],[Column1]],FIND("–",Table691416[[#This Row],[Column1]])-1),Lookups15[],2,0)</f>
        <v>5/16</v>
      </c>
      <c r="Y80" s="16" t="str">
        <f>RIGHT(Table691416[[#This Row],[Column1]],LEN(Table691416[[#This Row],[Column1]])-FIND("–",Table691416[[#This Row],[Column1]]))</f>
        <v>36</v>
      </c>
      <c r="Z80" s="16" t="str">
        <f t="shared" si="19"/>
        <v>UNS</v>
      </c>
      <c r="AA80" s="16" t="str">
        <f t="shared" si="20"/>
        <v>2A</v>
      </c>
      <c r="AB80" s="4" t="str">
        <f>CONCATENATE(Table691416[[#This Row],[Fraction]],"-",Table691416[[#This Row],[Pitch]]," ",Table691416[[#This Row],[Series]]," ",Table691416[[#This Row],[ClassA]])</f>
        <v>5/16-36 UNS 2A</v>
      </c>
      <c r="AC80" s="4" t="str">
        <f>CONCATENATE(TEXT(Table691416[[#This Row],[MajorMinB]],".000"),"-",Table691416[[#This Row],[Pitch]]," ",Table691416[[#This Row],[Series]]," ",Table691416[[#This Row],[ClassA]])</f>
        <v>.313-36 UNS 2A</v>
      </c>
      <c r="AD80" s="4">
        <f t="shared" si="21"/>
        <v>8.9999999999999998E-4</v>
      </c>
      <c r="AE80" s="55">
        <f t="shared" si="22"/>
        <v>0.31159999999999999</v>
      </c>
      <c r="AF80" s="55">
        <f t="shared" si="23"/>
        <v>0.30609999999999998</v>
      </c>
      <c r="AG80" s="55" t="str">
        <f t="shared" si="24"/>
        <v>—</v>
      </c>
      <c r="AH80" s="55">
        <f t="shared" si="25"/>
        <v>0.29360000000000003</v>
      </c>
      <c r="AI80" s="55">
        <f t="shared" si="26"/>
        <v>0.29049999999999998</v>
      </c>
      <c r="AJ80" s="55">
        <f t="shared" si="27"/>
        <v>0.27850000000000003</v>
      </c>
      <c r="AK80" s="4" t="str">
        <f t="shared" si="28"/>
        <v>2B</v>
      </c>
      <c r="AL80" s="55">
        <f t="shared" si="29"/>
        <v>0.28199999999999997</v>
      </c>
      <c r="AM80" s="55">
        <f t="shared" si="30"/>
        <v>0.28899999999999998</v>
      </c>
      <c r="AN80" s="55">
        <f t="shared" si="31"/>
        <v>0.29449999999999998</v>
      </c>
      <c r="AO80" s="55">
        <f t="shared" si="32"/>
        <v>0.29849999999999999</v>
      </c>
      <c r="AP80" s="55">
        <f t="shared" si="33"/>
        <v>0.3125</v>
      </c>
      <c r="AT80" s="17"/>
      <c r="AU80" s="77"/>
    </row>
    <row r="81" spans="3:47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4"/>
        <v>5⁄16–40</v>
      </c>
      <c r="U81" s="16" t="str">
        <f t="shared" si="34"/>
        <v>UNS</v>
      </c>
      <c r="W81" s="16" t="str">
        <f t="shared" si="18"/>
        <v>5⁄16–40</v>
      </c>
      <c r="X81" s="16" t="str">
        <f>VLOOKUP(LEFT(Table691416[[#This Row],[Column1]],FIND("–",Table691416[[#This Row],[Column1]])-1),Lookups15[],2,0)</f>
        <v>5/16</v>
      </c>
      <c r="Y81" s="16" t="str">
        <f>RIGHT(Table691416[[#This Row],[Column1]],LEN(Table691416[[#This Row],[Column1]])-FIND("–",Table691416[[#This Row],[Column1]]))</f>
        <v>40</v>
      </c>
      <c r="Z81" s="16" t="str">
        <f t="shared" si="19"/>
        <v>UNS</v>
      </c>
      <c r="AA81" s="16" t="str">
        <f t="shared" si="20"/>
        <v>2A</v>
      </c>
      <c r="AB81" s="4" t="str">
        <f>CONCATENATE(Table691416[[#This Row],[Fraction]],"-",Table691416[[#This Row],[Pitch]]," ",Table691416[[#This Row],[Series]]," ",Table691416[[#This Row],[ClassA]])</f>
        <v>5/16-40 UNS 2A</v>
      </c>
      <c r="AC81" s="4" t="str">
        <f>CONCATENATE(TEXT(Table691416[[#This Row],[MajorMinB]],".000"),"-",Table691416[[#This Row],[Pitch]]," ",Table691416[[#This Row],[Series]]," ",Table691416[[#This Row],[ClassA]])</f>
        <v>.313-40 UNS 2A</v>
      </c>
      <c r="AD81" s="4">
        <f t="shared" si="21"/>
        <v>8.9999999999999998E-4</v>
      </c>
      <c r="AE81" s="55">
        <f t="shared" si="22"/>
        <v>0.31159999999999999</v>
      </c>
      <c r="AF81" s="55">
        <f t="shared" si="23"/>
        <v>0.30649999999999999</v>
      </c>
      <c r="AG81" s="55" t="str">
        <f t="shared" si="24"/>
        <v>—</v>
      </c>
      <c r="AH81" s="55">
        <f t="shared" si="25"/>
        <v>0.2954</v>
      </c>
      <c r="AI81" s="55">
        <f t="shared" si="26"/>
        <v>0.29249999999999998</v>
      </c>
      <c r="AJ81" s="55">
        <f t="shared" si="27"/>
        <v>0.28179999999999999</v>
      </c>
      <c r="AK81" s="4" t="str">
        <f t="shared" si="28"/>
        <v>2B</v>
      </c>
      <c r="AL81" s="55">
        <f t="shared" si="29"/>
        <v>0.28499999999999998</v>
      </c>
      <c r="AM81" s="55">
        <f t="shared" si="30"/>
        <v>0.29099999999999998</v>
      </c>
      <c r="AN81" s="55">
        <f t="shared" si="31"/>
        <v>0.29630000000000001</v>
      </c>
      <c r="AO81" s="55">
        <f t="shared" si="32"/>
        <v>0.30009999999999998</v>
      </c>
      <c r="AP81" s="55">
        <f t="shared" si="33"/>
        <v>0.3125</v>
      </c>
      <c r="AT81" s="17"/>
      <c r="AU81" s="77"/>
    </row>
    <row r="82" spans="3:47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4"/>
        <v>5⁄16–48</v>
      </c>
      <c r="U82" s="16" t="str">
        <f t="shared" si="34"/>
        <v>UNS</v>
      </c>
      <c r="W82" s="16" t="str">
        <f t="shared" si="18"/>
        <v>5⁄16–48</v>
      </c>
      <c r="X82" s="16" t="str">
        <f>VLOOKUP(LEFT(Table691416[[#This Row],[Column1]],FIND("–",Table691416[[#This Row],[Column1]])-1),Lookups15[],2,0)</f>
        <v>5/16</v>
      </c>
      <c r="Y82" s="16" t="str">
        <f>RIGHT(Table691416[[#This Row],[Column1]],LEN(Table691416[[#This Row],[Column1]])-FIND("–",Table691416[[#This Row],[Column1]]))</f>
        <v>48</v>
      </c>
      <c r="Z82" s="16" t="str">
        <f t="shared" si="19"/>
        <v>UNS</v>
      </c>
      <c r="AA82" s="16" t="str">
        <f t="shared" si="20"/>
        <v>2A</v>
      </c>
      <c r="AB82" s="4" t="str">
        <f>CONCATENATE(Table691416[[#This Row],[Fraction]],"-",Table691416[[#This Row],[Pitch]]," ",Table691416[[#This Row],[Series]]," ",Table691416[[#This Row],[ClassA]])</f>
        <v>5/16-48 UNS 2A</v>
      </c>
      <c r="AC82" s="4" t="str">
        <f>CONCATENATE(TEXT(Table691416[[#This Row],[MajorMinB]],".000"),"-",Table691416[[#This Row],[Pitch]]," ",Table691416[[#This Row],[Series]]," ",Table691416[[#This Row],[ClassA]])</f>
        <v>.313-48 UNS 2A</v>
      </c>
      <c r="AD82" s="4">
        <f t="shared" si="21"/>
        <v>8.0000000000000004E-4</v>
      </c>
      <c r="AE82" s="55">
        <f t="shared" si="22"/>
        <v>0.31169999999999998</v>
      </c>
      <c r="AF82" s="55">
        <f t="shared" si="23"/>
        <v>0.30719999999999997</v>
      </c>
      <c r="AG82" s="55" t="str">
        <f t="shared" si="24"/>
        <v>—</v>
      </c>
      <c r="AH82" s="55">
        <f t="shared" si="25"/>
        <v>0.29820000000000002</v>
      </c>
      <c r="AI82" s="55">
        <f t="shared" si="26"/>
        <v>0.29549999999999998</v>
      </c>
      <c r="AJ82" s="55">
        <f t="shared" si="27"/>
        <v>0.28689999999999999</v>
      </c>
      <c r="AK82" s="4" t="str">
        <f t="shared" si="28"/>
        <v>2B</v>
      </c>
      <c r="AL82" s="55">
        <f t="shared" si="29"/>
        <v>0.28999999999999998</v>
      </c>
      <c r="AM82" s="55">
        <f t="shared" si="30"/>
        <v>0.29499999999999998</v>
      </c>
      <c r="AN82" s="55">
        <f t="shared" si="31"/>
        <v>0.29899999999999999</v>
      </c>
      <c r="AO82" s="55">
        <f t="shared" si="32"/>
        <v>0.30259999999999998</v>
      </c>
      <c r="AP82" s="55">
        <f t="shared" si="33"/>
        <v>0.3125</v>
      </c>
      <c r="AT82" s="17"/>
      <c r="AU82" s="77"/>
    </row>
    <row r="83" spans="3:47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4"/>
        <v>3⁄8–16</v>
      </c>
      <c r="U83" s="16" t="str">
        <f t="shared" si="34"/>
        <v>UNC</v>
      </c>
      <c r="W83" s="16" t="str">
        <f t="shared" si="18"/>
        <v>3⁄8–16</v>
      </c>
      <c r="X83" s="16" t="str">
        <f>VLOOKUP(LEFT(Table691416[[#This Row],[Column1]],FIND("–",Table691416[[#This Row],[Column1]])-1),Lookups15[],2,0)</f>
        <v>3/8</v>
      </c>
      <c r="Y83" s="16" t="str">
        <f>RIGHT(Table691416[[#This Row],[Column1]],LEN(Table691416[[#This Row],[Column1]])-FIND("–",Table691416[[#This Row],[Column1]]))</f>
        <v>16</v>
      </c>
      <c r="Z83" s="16" t="str">
        <f t="shared" si="19"/>
        <v>UNC</v>
      </c>
      <c r="AA83" s="16" t="str">
        <f t="shared" si="20"/>
        <v>1A</v>
      </c>
      <c r="AB83" s="4" t="str">
        <f>CONCATENATE(Table691416[[#This Row],[Fraction]],"-",Table691416[[#This Row],[Pitch]]," ",Table691416[[#This Row],[Series]]," ",Table691416[[#This Row],[ClassA]])</f>
        <v>3/8-16 UNC 1A</v>
      </c>
      <c r="AC83" s="4" t="str">
        <f>CONCATENATE(TEXT(Table691416[[#This Row],[MajorMinB]],".000"),"-",Table691416[[#This Row],[Pitch]]," ",Table691416[[#This Row],[Series]]," ",Table691416[[#This Row],[ClassA]])</f>
        <v>.375-16 UNC 1A</v>
      </c>
      <c r="AD83" s="4">
        <f t="shared" si="21"/>
        <v>1.2999999999999999E-3</v>
      </c>
      <c r="AE83" s="55">
        <f t="shared" si="22"/>
        <v>0.37369999999999998</v>
      </c>
      <c r="AF83" s="55">
        <f t="shared" si="23"/>
        <v>0.35949999999999999</v>
      </c>
      <c r="AG83" s="55" t="str">
        <f t="shared" si="24"/>
        <v>—</v>
      </c>
      <c r="AH83" s="55">
        <f t="shared" si="25"/>
        <v>0.33310000000000001</v>
      </c>
      <c r="AI83" s="55">
        <f t="shared" si="26"/>
        <v>0.3266</v>
      </c>
      <c r="AJ83" s="55">
        <f t="shared" si="27"/>
        <v>0.29920000000000002</v>
      </c>
      <c r="AK83" s="4" t="str">
        <f t="shared" si="28"/>
        <v>1B</v>
      </c>
      <c r="AL83" s="55">
        <f t="shared" si="29"/>
        <v>0.307</v>
      </c>
      <c r="AM83" s="55">
        <f t="shared" si="30"/>
        <v>0.32100000000000001</v>
      </c>
      <c r="AN83" s="55">
        <f t="shared" si="31"/>
        <v>0.33439999999999998</v>
      </c>
      <c r="AO83" s="55">
        <f t="shared" si="32"/>
        <v>0.34289999999999998</v>
      </c>
      <c r="AP83" s="55">
        <f t="shared" si="33"/>
        <v>0.375</v>
      </c>
      <c r="AT83" s="17"/>
      <c r="AU83" s="77"/>
    </row>
    <row r="84" spans="3:47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4"/>
        <v>0</v>
      </c>
      <c r="U84" s="16">
        <f t="shared" si="34"/>
        <v>0</v>
      </c>
      <c r="W84" s="16" t="str">
        <f t="shared" si="18"/>
        <v>3⁄8–16</v>
      </c>
      <c r="X84" s="16" t="str">
        <f>VLOOKUP(LEFT(Table691416[[#This Row],[Column1]],FIND("–",Table691416[[#This Row],[Column1]])-1),Lookups15[],2,0)</f>
        <v>3/8</v>
      </c>
      <c r="Y84" s="16" t="str">
        <f>RIGHT(Table691416[[#This Row],[Column1]],LEN(Table691416[[#This Row],[Column1]])-FIND("–",Table691416[[#This Row],[Column1]]))</f>
        <v>16</v>
      </c>
      <c r="Z84" s="16" t="str">
        <f t="shared" si="19"/>
        <v>UNC</v>
      </c>
      <c r="AA84" s="16" t="str">
        <f t="shared" si="20"/>
        <v>2A</v>
      </c>
      <c r="AB84" s="4" t="str">
        <f>CONCATENATE(Table691416[[#This Row],[Fraction]],"-",Table691416[[#This Row],[Pitch]]," ",Table691416[[#This Row],[Series]]," ",Table691416[[#This Row],[ClassA]])</f>
        <v>3/8-16 UNC 2A</v>
      </c>
      <c r="AC84" s="4" t="str">
        <f>CONCATENATE(TEXT(Table691416[[#This Row],[MajorMinB]],".000"),"-",Table691416[[#This Row],[Pitch]]," ",Table691416[[#This Row],[Series]]," ",Table691416[[#This Row],[ClassA]])</f>
        <v>.375-16 UNC 2A</v>
      </c>
      <c r="AD84" s="4">
        <f t="shared" si="21"/>
        <v>1.2999999999999999E-3</v>
      </c>
      <c r="AE84" s="55">
        <f t="shared" si="22"/>
        <v>0.37369999999999998</v>
      </c>
      <c r="AF84" s="55">
        <f t="shared" si="23"/>
        <v>0.36430000000000001</v>
      </c>
      <c r="AG84" s="55">
        <f t="shared" si="24"/>
        <v>0.35949999999999999</v>
      </c>
      <c r="AH84" s="55">
        <f t="shared" si="25"/>
        <v>0.33310000000000001</v>
      </c>
      <c r="AI84" s="55">
        <f t="shared" si="26"/>
        <v>0.32869999999999999</v>
      </c>
      <c r="AJ84" s="55">
        <f t="shared" si="27"/>
        <v>0.29920000000000002</v>
      </c>
      <c r="AK84" s="4" t="str">
        <f t="shared" si="28"/>
        <v>2B</v>
      </c>
      <c r="AL84" s="55">
        <f t="shared" si="29"/>
        <v>0.307</v>
      </c>
      <c r="AM84" s="55">
        <f t="shared" si="30"/>
        <v>0.32100000000000001</v>
      </c>
      <c r="AN84" s="55">
        <f t="shared" si="31"/>
        <v>0.33439999999999998</v>
      </c>
      <c r="AO84" s="55">
        <f t="shared" si="32"/>
        <v>0.34010000000000001</v>
      </c>
      <c r="AP84" s="55">
        <f t="shared" si="33"/>
        <v>0.375</v>
      </c>
      <c r="AT84" s="17"/>
      <c r="AU84" s="77"/>
    </row>
    <row r="85" spans="3:47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4"/>
        <v>0</v>
      </c>
      <c r="U85" s="16">
        <f t="shared" si="34"/>
        <v>0</v>
      </c>
      <c r="W85" s="16" t="str">
        <f t="shared" si="18"/>
        <v>3⁄8–16</v>
      </c>
      <c r="X85" s="16" t="str">
        <f>VLOOKUP(LEFT(Table691416[[#This Row],[Column1]],FIND("–",Table691416[[#This Row],[Column1]])-1),Lookups15[],2,0)</f>
        <v>3/8</v>
      </c>
      <c r="Y85" s="16" t="str">
        <f>RIGHT(Table691416[[#This Row],[Column1]],LEN(Table691416[[#This Row],[Column1]])-FIND("–",Table691416[[#This Row],[Column1]]))</f>
        <v>16</v>
      </c>
      <c r="Z85" s="16" t="str">
        <f t="shared" si="19"/>
        <v>UNC</v>
      </c>
      <c r="AA85" s="16" t="str">
        <f t="shared" si="20"/>
        <v>3A</v>
      </c>
      <c r="AB85" s="4" t="str">
        <f>CONCATENATE(Table691416[[#This Row],[Fraction]],"-",Table691416[[#This Row],[Pitch]]," ",Table691416[[#This Row],[Series]]," ",Table691416[[#This Row],[ClassA]])</f>
        <v>3/8-16 UNC 3A</v>
      </c>
      <c r="AC85" s="4" t="str">
        <f>CONCATENATE(TEXT(Table691416[[#This Row],[MajorMinB]],".000"),"-",Table691416[[#This Row],[Pitch]]," ",Table691416[[#This Row],[Series]]," ",Table691416[[#This Row],[ClassA]])</f>
        <v>.375-16 UNC 3A</v>
      </c>
      <c r="AD85" s="4">
        <f t="shared" si="21"/>
        <v>0</v>
      </c>
      <c r="AE85" s="55">
        <f t="shared" si="22"/>
        <v>0.375</v>
      </c>
      <c r="AF85" s="55">
        <f t="shared" si="23"/>
        <v>0.36559999999999998</v>
      </c>
      <c r="AG85" s="55" t="str">
        <f t="shared" si="24"/>
        <v>—</v>
      </c>
      <c r="AH85" s="55">
        <f t="shared" si="25"/>
        <v>0.33439999999999998</v>
      </c>
      <c r="AI85" s="55">
        <f t="shared" si="26"/>
        <v>0.33110000000000001</v>
      </c>
      <c r="AJ85" s="55">
        <f t="shared" si="27"/>
        <v>0.30049999999999999</v>
      </c>
      <c r="AK85" s="4" t="str">
        <f t="shared" si="28"/>
        <v>3B</v>
      </c>
      <c r="AL85" s="55">
        <f t="shared" si="29"/>
        <v>0.307</v>
      </c>
      <c r="AM85" s="55">
        <f t="shared" si="30"/>
        <v>0.31819999999999998</v>
      </c>
      <c r="AN85" s="55">
        <f t="shared" si="31"/>
        <v>0.33439999999999998</v>
      </c>
      <c r="AO85" s="55">
        <f t="shared" si="32"/>
        <v>0.3387</v>
      </c>
      <c r="AP85" s="55">
        <f t="shared" si="33"/>
        <v>0.375</v>
      </c>
      <c r="AT85" s="17"/>
      <c r="AU85" s="77"/>
    </row>
    <row r="86" spans="3:47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4"/>
        <v>3⁄8–18</v>
      </c>
      <c r="U86" s="16" t="str">
        <f t="shared" si="34"/>
        <v>UNS</v>
      </c>
      <c r="W86" s="16" t="str">
        <f t="shared" si="18"/>
        <v>3⁄8–18</v>
      </c>
      <c r="X86" s="16" t="str">
        <f>VLOOKUP(LEFT(Table691416[[#This Row],[Column1]],FIND("–",Table691416[[#This Row],[Column1]])-1),Lookups15[],2,0)</f>
        <v>3/8</v>
      </c>
      <c r="Y86" s="16" t="str">
        <f>RIGHT(Table691416[[#This Row],[Column1]],LEN(Table691416[[#This Row],[Column1]])-FIND("–",Table691416[[#This Row],[Column1]]))</f>
        <v>18</v>
      </c>
      <c r="Z86" s="16" t="str">
        <f t="shared" si="19"/>
        <v>UNS</v>
      </c>
      <c r="AA86" s="16" t="str">
        <f t="shared" si="20"/>
        <v>2A</v>
      </c>
      <c r="AB86" s="4" t="str">
        <f>CONCATENATE(Table691416[[#This Row],[Fraction]],"-",Table691416[[#This Row],[Pitch]]," ",Table691416[[#This Row],[Series]]," ",Table691416[[#This Row],[ClassA]])</f>
        <v>3/8-18 UNS 2A</v>
      </c>
      <c r="AC86" s="4" t="str">
        <f>CONCATENATE(TEXT(Table691416[[#This Row],[MajorMinB]],".000"),"-",Table691416[[#This Row],[Pitch]]," ",Table691416[[#This Row],[Series]]," ",Table691416[[#This Row],[ClassA]])</f>
        <v>.375-18 UNS 2A</v>
      </c>
      <c r="AD86" s="4">
        <f t="shared" si="21"/>
        <v>1.2999999999999999E-3</v>
      </c>
      <c r="AE86" s="55">
        <f t="shared" si="22"/>
        <v>0.37369999999999998</v>
      </c>
      <c r="AF86" s="55">
        <f t="shared" si="23"/>
        <v>0.36499999999999999</v>
      </c>
      <c r="AG86" s="55" t="str">
        <f t="shared" si="24"/>
        <v>—</v>
      </c>
      <c r="AH86" s="55">
        <f t="shared" si="25"/>
        <v>0.33760000000000001</v>
      </c>
      <c r="AI86" s="55">
        <f t="shared" si="26"/>
        <v>0.33329999999999999</v>
      </c>
      <c r="AJ86" s="55">
        <f t="shared" si="27"/>
        <v>0.30759999999999998</v>
      </c>
      <c r="AK86" s="4" t="str">
        <f t="shared" si="28"/>
        <v>2B</v>
      </c>
      <c r="AL86" s="55">
        <f t="shared" si="29"/>
        <v>0.315</v>
      </c>
      <c r="AM86" s="55">
        <f t="shared" si="30"/>
        <v>0.32800000000000001</v>
      </c>
      <c r="AN86" s="55">
        <f t="shared" si="31"/>
        <v>0.33889999999999998</v>
      </c>
      <c r="AO86" s="55">
        <f t="shared" si="32"/>
        <v>0.34449999999999997</v>
      </c>
      <c r="AP86" s="55">
        <f t="shared" si="33"/>
        <v>0.375</v>
      </c>
      <c r="AT86" s="17"/>
      <c r="AU86" s="77"/>
    </row>
    <row r="87" spans="3:47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4"/>
        <v>3⁄8–20</v>
      </c>
      <c r="U87" s="16" t="str">
        <f t="shared" si="34"/>
        <v>UN</v>
      </c>
      <c r="W87" s="16" t="str">
        <f t="shared" si="18"/>
        <v>3⁄8–20</v>
      </c>
      <c r="X87" s="16" t="str">
        <f>VLOOKUP(LEFT(Table691416[[#This Row],[Column1]],FIND("–",Table691416[[#This Row],[Column1]])-1),Lookups15[],2,0)</f>
        <v>3/8</v>
      </c>
      <c r="Y87" s="16" t="str">
        <f>RIGHT(Table691416[[#This Row],[Column1]],LEN(Table691416[[#This Row],[Column1]])-FIND("–",Table691416[[#This Row],[Column1]]))</f>
        <v>20</v>
      </c>
      <c r="Z87" s="16" t="str">
        <f t="shared" si="19"/>
        <v>UN</v>
      </c>
      <c r="AA87" s="16" t="str">
        <f t="shared" si="20"/>
        <v>2A</v>
      </c>
      <c r="AB87" s="4" t="str">
        <f>CONCATENATE(Table691416[[#This Row],[Fraction]],"-",Table691416[[#This Row],[Pitch]]," ",Table691416[[#This Row],[Series]]," ",Table691416[[#This Row],[ClassA]])</f>
        <v>3/8-20 UN 2A</v>
      </c>
      <c r="AC87" s="4" t="str">
        <f>CONCATENATE(TEXT(Table691416[[#This Row],[MajorMinB]],".000"),"-",Table691416[[#This Row],[Pitch]]," ",Table691416[[#This Row],[Series]]," ",Table691416[[#This Row],[ClassA]])</f>
        <v>.375-20 UN 2A</v>
      </c>
      <c r="AD87" s="4">
        <f t="shared" si="21"/>
        <v>1.1999999999999999E-3</v>
      </c>
      <c r="AE87" s="55">
        <f t="shared" si="22"/>
        <v>0.37380000000000002</v>
      </c>
      <c r="AF87" s="55">
        <f t="shared" si="23"/>
        <v>0.36570000000000003</v>
      </c>
      <c r="AG87" s="55" t="str">
        <f t="shared" si="24"/>
        <v>—</v>
      </c>
      <c r="AH87" s="55">
        <f t="shared" si="25"/>
        <v>0.34129999999999999</v>
      </c>
      <c r="AI87" s="55">
        <f t="shared" si="26"/>
        <v>0.3372</v>
      </c>
      <c r="AJ87" s="55">
        <f t="shared" si="27"/>
        <v>0.31430000000000002</v>
      </c>
      <c r="AK87" s="4" t="str">
        <f t="shared" si="28"/>
        <v>2B</v>
      </c>
      <c r="AL87" s="55">
        <f t="shared" si="29"/>
        <v>0.32100000000000001</v>
      </c>
      <c r="AM87" s="55">
        <f t="shared" si="30"/>
        <v>0.33200000000000002</v>
      </c>
      <c r="AN87" s="55">
        <f t="shared" si="31"/>
        <v>0.34250000000000003</v>
      </c>
      <c r="AO87" s="55">
        <f t="shared" si="32"/>
        <v>0.34789999999999999</v>
      </c>
      <c r="AP87" s="55">
        <f t="shared" si="33"/>
        <v>0.375</v>
      </c>
      <c r="AT87" s="17"/>
      <c r="AU87" s="77"/>
    </row>
    <row r="88" spans="3:47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4"/>
        <v>0</v>
      </c>
      <c r="U88" s="16">
        <f t="shared" si="34"/>
        <v>0</v>
      </c>
      <c r="W88" s="16" t="str">
        <f t="shared" si="18"/>
        <v>3⁄8–20</v>
      </c>
      <c r="X88" s="16" t="str">
        <f>VLOOKUP(LEFT(Table691416[[#This Row],[Column1]],FIND("–",Table691416[[#This Row],[Column1]])-1),Lookups15[],2,0)</f>
        <v>3/8</v>
      </c>
      <c r="Y88" s="16" t="str">
        <f>RIGHT(Table691416[[#This Row],[Column1]],LEN(Table691416[[#This Row],[Column1]])-FIND("–",Table691416[[#This Row],[Column1]]))</f>
        <v>20</v>
      </c>
      <c r="Z88" s="16" t="str">
        <f t="shared" si="19"/>
        <v>UN</v>
      </c>
      <c r="AA88" s="16" t="str">
        <f t="shared" si="20"/>
        <v>3A</v>
      </c>
      <c r="AB88" s="4" t="str">
        <f>CONCATENATE(Table691416[[#This Row],[Fraction]],"-",Table691416[[#This Row],[Pitch]]," ",Table691416[[#This Row],[Series]]," ",Table691416[[#This Row],[ClassA]])</f>
        <v>3/8-20 UN 3A</v>
      </c>
      <c r="AC88" s="4" t="str">
        <f>CONCATENATE(TEXT(Table691416[[#This Row],[MajorMinB]],".000"),"-",Table691416[[#This Row],[Pitch]]," ",Table691416[[#This Row],[Series]]," ",Table691416[[#This Row],[ClassA]])</f>
        <v>.375-20 UN 3A</v>
      </c>
      <c r="AD88" s="4">
        <f t="shared" si="21"/>
        <v>0</v>
      </c>
      <c r="AE88" s="55">
        <f t="shared" si="22"/>
        <v>0.375</v>
      </c>
      <c r="AF88" s="55">
        <f t="shared" si="23"/>
        <v>0.3669</v>
      </c>
      <c r="AG88" s="55" t="str">
        <f t="shared" si="24"/>
        <v>—</v>
      </c>
      <c r="AH88" s="55">
        <f t="shared" si="25"/>
        <v>0.34250000000000003</v>
      </c>
      <c r="AI88" s="55">
        <f t="shared" si="26"/>
        <v>0.33939999999999998</v>
      </c>
      <c r="AJ88" s="55">
        <f t="shared" si="27"/>
        <v>0.3155</v>
      </c>
      <c r="AK88" s="4" t="str">
        <f t="shared" si="28"/>
        <v>3B</v>
      </c>
      <c r="AL88" s="55">
        <f t="shared" si="29"/>
        <v>0.32100000000000001</v>
      </c>
      <c r="AM88" s="55">
        <f t="shared" si="30"/>
        <v>0.32969999999999999</v>
      </c>
      <c r="AN88" s="55">
        <f t="shared" si="31"/>
        <v>0.34250000000000003</v>
      </c>
      <c r="AO88" s="55">
        <f t="shared" si="32"/>
        <v>0.34649999999999997</v>
      </c>
      <c r="AP88" s="55">
        <f t="shared" si="33"/>
        <v>0.375</v>
      </c>
      <c r="AT88" s="17"/>
      <c r="AU88" s="77"/>
    </row>
    <row r="89" spans="3:47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4"/>
        <v>3⁄8–24</v>
      </c>
      <c r="U89" s="16" t="str">
        <f t="shared" si="34"/>
        <v>UNF</v>
      </c>
      <c r="W89" s="16" t="str">
        <f t="shared" si="18"/>
        <v>3⁄8–24</v>
      </c>
      <c r="X89" s="16" t="str">
        <f>VLOOKUP(LEFT(Table691416[[#This Row],[Column1]],FIND("–",Table691416[[#This Row],[Column1]])-1),Lookups15[],2,0)</f>
        <v>3/8</v>
      </c>
      <c r="Y89" s="16" t="str">
        <f>RIGHT(Table691416[[#This Row],[Column1]],LEN(Table691416[[#This Row],[Column1]])-FIND("–",Table691416[[#This Row],[Column1]]))</f>
        <v>24</v>
      </c>
      <c r="Z89" s="16" t="str">
        <f t="shared" si="19"/>
        <v>UNF</v>
      </c>
      <c r="AA89" s="16" t="str">
        <f t="shared" si="20"/>
        <v>1A</v>
      </c>
      <c r="AB89" s="4" t="str">
        <f>CONCATENATE(Table691416[[#This Row],[Fraction]],"-",Table691416[[#This Row],[Pitch]]," ",Table691416[[#This Row],[Series]]," ",Table691416[[#This Row],[ClassA]])</f>
        <v>3/8-24 UNF 1A</v>
      </c>
      <c r="AC89" s="4" t="str">
        <f>CONCATENATE(TEXT(Table691416[[#This Row],[MajorMinB]],".000"),"-",Table691416[[#This Row],[Pitch]]," ",Table691416[[#This Row],[Series]]," ",Table691416[[#This Row],[ClassA]])</f>
        <v>.375-24 UNF 1A</v>
      </c>
      <c r="AD89" s="4">
        <f t="shared" si="21"/>
        <v>1.1000000000000001E-3</v>
      </c>
      <c r="AE89" s="55">
        <f t="shared" si="22"/>
        <v>0.37390000000000001</v>
      </c>
      <c r="AF89" s="55">
        <f t="shared" si="23"/>
        <v>0.36309999999999998</v>
      </c>
      <c r="AG89" s="55" t="str">
        <f t="shared" si="24"/>
        <v>—</v>
      </c>
      <c r="AH89" s="55">
        <f t="shared" si="25"/>
        <v>0.3468</v>
      </c>
      <c r="AI89" s="55">
        <f t="shared" si="26"/>
        <v>0.34110000000000001</v>
      </c>
      <c r="AJ89" s="55">
        <f t="shared" si="27"/>
        <v>0.32429999999999998</v>
      </c>
      <c r="AK89" s="4" t="str">
        <f t="shared" si="28"/>
        <v>1B</v>
      </c>
      <c r="AL89" s="55">
        <f t="shared" si="29"/>
        <v>0.33</v>
      </c>
      <c r="AM89" s="55">
        <f t="shared" si="30"/>
        <v>0.34</v>
      </c>
      <c r="AN89" s="55">
        <f t="shared" si="31"/>
        <v>0.34789999999999999</v>
      </c>
      <c r="AO89" s="55">
        <f t="shared" si="32"/>
        <v>0.3553</v>
      </c>
      <c r="AP89" s="55">
        <f t="shared" si="33"/>
        <v>0.375</v>
      </c>
      <c r="AT89" s="17"/>
      <c r="AU89" s="77"/>
    </row>
    <row r="90" spans="3:47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4"/>
        <v>0</v>
      </c>
      <c r="U90" s="16">
        <f t="shared" si="34"/>
        <v>0</v>
      </c>
      <c r="W90" s="16" t="str">
        <f t="shared" si="18"/>
        <v>3⁄8–24</v>
      </c>
      <c r="X90" s="16" t="str">
        <f>VLOOKUP(LEFT(Table691416[[#This Row],[Column1]],FIND("–",Table691416[[#This Row],[Column1]])-1),Lookups15[],2,0)</f>
        <v>3/8</v>
      </c>
      <c r="Y90" s="16" t="str">
        <f>RIGHT(Table691416[[#This Row],[Column1]],LEN(Table691416[[#This Row],[Column1]])-FIND("–",Table691416[[#This Row],[Column1]]))</f>
        <v>24</v>
      </c>
      <c r="Z90" s="16" t="str">
        <f t="shared" si="19"/>
        <v>UNF</v>
      </c>
      <c r="AA90" s="16" t="str">
        <f t="shared" si="20"/>
        <v>2A</v>
      </c>
      <c r="AB90" s="4" t="str">
        <f>CONCATENATE(Table691416[[#This Row],[Fraction]],"-",Table691416[[#This Row],[Pitch]]," ",Table691416[[#This Row],[Series]]," ",Table691416[[#This Row],[ClassA]])</f>
        <v>3/8-24 UNF 2A</v>
      </c>
      <c r="AC90" s="4" t="str">
        <f>CONCATENATE(TEXT(Table691416[[#This Row],[MajorMinB]],".000"),"-",Table691416[[#This Row],[Pitch]]," ",Table691416[[#This Row],[Series]]," ",Table691416[[#This Row],[ClassA]])</f>
        <v>.375-24 UNF 2A</v>
      </c>
      <c r="AD90" s="4">
        <f t="shared" si="21"/>
        <v>1.1000000000000001E-3</v>
      </c>
      <c r="AE90" s="55">
        <f t="shared" si="22"/>
        <v>0.37390000000000001</v>
      </c>
      <c r="AF90" s="55">
        <f t="shared" si="23"/>
        <v>0.36670000000000003</v>
      </c>
      <c r="AG90" s="55" t="str">
        <f t="shared" si="24"/>
        <v>—</v>
      </c>
      <c r="AH90" s="55">
        <f t="shared" si="25"/>
        <v>0.3468</v>
      </c>
      <c r="AI90" s="55">
        <f t="shared" si="26"/>
        <v>0.34300000000000003</v>
      </c>
      <c r="AJ90" s="55">
        <f t="shared" si="27"/>
        <v>0.32429999999999998</v>
      </c>
      <c r="AK90" s="4" t="str">
        <f t="shared" si="28"/>
        <v>2B</v>
      </c>
      <c r="AL90" s="55">
        <f t="shared" si="29"/>
        <v>0.33</v>
      </c>
      <c r="AM90" s="55">
        <f t="shared" si="30"/>
        <v>0.34</v>
      </c>
      <c r="AN90" s="55">
        <f t="shared" si="31"/>
        <v>0.34789999999999999</v>
      </c>
      <c r="AO90" s="55">
        <f t="shared" si="32"/>
        <v>0.3528</v>
      </c>
      <c r="AP90" s="55">
        <f t="shared" si="33"/>
        <v>0.375</v>
      </c>
      <c r="AT90" s="17"/>
      <c r="AU90" s="77"/>
    </row>
    <row r="91" spans="3:47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si="34"/>
        <v>3⁄8–24</v>
      </c>
      <c r="U91" s="16" t="str">
        <f t="shared" si="34"/>
        <v>UNF</v>
      </c>
      <c r="W91" s="16" t="str">
        <f t="shared" si="18"/>
        <v>3⁄8–24</v>
      </c>
      <c r="X91" s="16" t="str">
        <f>VLOOKUP(LEFT(Table691416[[#This Row],[Column1]],FIND("–",Table691416[[#This Row],[Column1]])-1),Lookups15[],2,0)</f>
        <v>3/8</v>
      </c>
      <c r="Y91" s="16" t="str">
        <f>RIGHT(Table691416[[#This Row],[Column1]],LEN(Table691416[[#This Row],[Column1]])-FIND("–",Table691416[[#This Row],[Column1]]))</f>
        <v>24</v>
      </c>
      <c r="Z91" s="16" t="str">
        <f t="shared" si="19"/>
        <v>UNF</v>
      </c>
      <c r="AA91" s="16" t="str">
        <f t="shared" si="20"/>
        <v>3A</v>
      </c>
      <c r="AB91" s="4" t="str">
        <f>CONCATENATE(Table691416[[#This Row],[Fraction]],"-",Table691416[[#This Row],[Pitch]]," ",Table691416[[#This Row],[Series]]," ",Table691416[[#This Row],[ClassA]])</f>
        <v>3/8-24 UNF 3A</v>
      </c>
      <c r="AC91" s="4" t="str">
        <f>CONCATENATE(TEXT(Table691416[[#This Row],[MajorMinB]],".000"),"-",Table691416[[#This Row],[Pitch]]," ",Table691416[[#This Row],[Series]]," ",Table691416[[#This Row],[ClassA]])</f>
        <v>.375-24 UNF 3A</v>
      </c>
      <c r="AD91" s="4">
        <f t="shared" si="21"/>
        <v>0</v>
      </c>
      <c r="AE91" s="55">
        <f t="shared" si="22"/>
        <v>0.375</v>
      </c>
      <c r="AF91" s="55">
        <f t="shared" si="23"/>
        <v>0.36780000000000002</v>
      </c>
      <c r="AG91" s="55" t="str">
        <f t="shared" si="24"/>
        <v>—</v>
      </c>
      <c r="AH91" s="55">
        <f t="shared" si="25"/>
        <v>0.34789999999999999</v>
      </c>
      <c r="AI91" s="55">
        <f t="shared" si="26"/>
        <v>0.34499999999999997</v>
      </c>
      <c r="AJ91" s="55">
        <f t="shared" si="27"/>
        <v>0.32540000000000002</v>
      </c>
      <c r="AK91" s="4" t="str">
        <f t="shared" si="28"/>
        <v>3B</v>
      </c>
      <c r="AL91" s="55">
        <f t="shared" si="29"/>
        <v>0.33</v>
      </c>
      <c r="AM91" s="55">
        <f t="shared" si="30"/>
        <v>0.3372</v>
      </c>
      <c r="AN91" s="55">
        <f t="shared" si="31"/>
        <v>0.34789999999999999</v>
      </c>
      <c r="AO91" s="55">
        <f t="shared" si="32"/>
        <v>0.35160000000000002</v>
      </c>
      <c r="AP91" s="55">
        <f t="shared" si="33"/>
        <v>0.375</v>
      </c>
      <c r="AT91" s="17"/>
      <c r="AU91" s="77"/>
    </row>
    <row r="92" spans="3:47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34"/>
        <v>3⁄8–27</v>
      </c>
      <c r="U92" s="16" t="str">
        <f t="shared" si="34"/>
        <v>UNS</v>
      </c>
      <c r="W92" s="16" t="str">
        <f t="shared" si="18"/>
        <v>3⁄8–27</v>
      </c>
      <c r="X92" s="16" t="str">
        <f>VLOOKUP(LEFT(Table691416[[#This Row],[Column1]],FIND("–",Table691416[[#This Row],[Column1]])-1),Lookups15[],2,0)</f>
        <v>3/8</v>
      </c>
      <c r="Y92" s="16" t="str">
        <f>RIGHT(Table691416[[#This Row],[Column1]],LEN(Table691416[[#This Row],[Column1]])-FIND("–",Table691416[[#This Row],[Column1]]))</f>
        <v>27</v>
      </c>
      <c r="Z92" s="16" t="str">
        <f t="shared" si="19"/>
        <v>UNS</v>
      </c>
      <c r="AA92" s="16" t="str">
        <f t="shared" si="20"/>
        <v>2A</v>
      </c>
      <c r="AB92" s="4" t="str">
        <f>CONCATENATE(Table691416[[#This Row],[Fraction]],"-",Table691416[[#This Row],[Pitch]]," ",Table691416[[#This Row],[Series]]," ",Table691416[[#This Row],[ClassA]])</f>
        <v>3/8-27 UNS 2A</v>
      </c>
      <c r="AC92" s="4" t="str">
        <f>CONCATENATE(TEXT(Table691416[[#This Row],[MajorMinB]],".000"),"-",Table691416[[#This Row],[Pitch]]," ",Table691416[[#This Row],[Series]]," ",Table691416[[#This Row],[ClassA]])</f>
        <v>.375-27 UNS 2A</v>
      </c>
      <c r="AD92" s="4">
        <f t="shared" si="21"/>
        <v>1.1000000000000001E-3</v>
      </c>
      <c r="AE92" s="55">
        <f t="shared" si="22"/>
        <v>0.37390000000000001</v>
      </c>
      <c r="AF92" s="55">
        <f t="shared" si="23"/>
        <v>0.36720000000000003</v>
      </c>
      <c r="AG92" s="55" t="str">
        <f t="shared" si="24"/>
        <v>—</v>
      </c>
      <c r="AH92" s="55">
        <f t="shared" si="25"/>
        <v>0.3498</v>
      </c>
      <c r="AI92" s="55">
        <f t="shared" si="26"/>
        <v>0.34620000000000001</v>
      </c>
      <c r="AJ92" s="55">
        <f t="shared" si="27"/>
        <v>0.32979999999999998</v>
      </c>
      <c r="AK92" s="4" t="str">
        <f t="shared" si="28"/>
        <v>2B</v>
      </c>
      <c r="AL92" s="55">
        <f t="shared" si="29"/>
        <v>0.33500000000000002</v>
      </c>
      <c r="AM92" s="55">
        <f t="shared" si="30"/>
        <v>0.34399999999999997</v>
      </c>
      <c r="AN92" s="55">
        <f t="shared" si="31"/>
        <v>0.35089999999999999</v>
      </c>
      <c r="AO92" s="55">
        <f t="shared" si="32"/>
        <v>0.35560000000000003</v>
      </c>
      <c r="AP92" s="55">
        <f t="shared" si="33"/>
        <v>0.375</v>
      </c>
      <c r="AT92" s="17"/>
      <c r="AU92" s="77"/>
    </row>
    <row r="93" spans="3:47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34"/>
        <v>3⁄8–28</v>
      </c>
      <c r="U93" s="16" t="str">
        <f t="shared" si="34"/>
        <v>UN</v>
      </c>
      <c r="W93" s="16" t="str">
        <f t="shared" si="18"/>
        <v>3⁄8–28</v>
      </c>
      <c r="X93" s="16" t="str">
        <f>VLOOKUP(LEFT(Table691416[[#This Row],[Column1]],FIND("–",Table691416[[#This Row],[Column1]])-1),Lookups15[],2,0)</f>
        <v>3/8</v>
      </c>
      <c r="Y93" s="16" t="str">
        <f>RIGHT(Table691416[[#This Row],[Column1]],LEN(Table691416[[#This Row],[Column1]])-FIND("–",Table691416[[#This Row],[Column1]]))</f>
        <v>28</v>
      </c>
      <c r="Z93" s="16" t="str">
        <f t="shared" si="19"/>
        <v>UN</v>
      </c>
      <c r="AA93" s="16" t="str">
        <f t="shared" si="20"/>
        <v>2A</v>
      </c>
      <c r="AB93" s="4" t="str">
        <f>CONCATENATE(Table691416[[#This Row],[Fraction]],"-",Table691416[[#This Row],[Pitch]]," ",Table691416[[#This Row],[Series]]," ",Table691416[[#This Row],[ClassA]])</f>
        <v>3/8-28 UN 2A</v>
      </c>
      <c r="AC93" s="4" t="str">
        <f>CONCATENATE(TEXT(Table691416[[#This Row],[MajorMinB]],".000"),"-",Table691416[[#This Row],[Pitch]]," ",Table691416[[#This Row],[Series]]," ",Table691416[[#This Row],[ClassA]])</f>
        <v>.375-28 UN 2A</v>
      </c>
      <c r="AD93" s="4">
        <f t="shared" si="21"/>
        <v>1.1000000000000001E-3</v>
      </c>
      <c r="AE93" s="55">
        <f t="shared" si="22"/>
        <v>0.37390000000000001</v>
      </c>
      <c r="AF93" s="55">
        <f t="shared" si="23"/>
        <v>0.3674</v>
      </c>
      <c r="AG93" s="55" t="str">
        <f t="shared" si="24"/>
        <v>—</v>
      </c>
      <c r="AH93" s="55">
        <f t="shared" si="25"/>
        <v>0.35070000000000001</v>
      </c>
      <c r="AI93" s="55">
        <f t="shared" si="26"/>
        <v>0.34710000000000002</v>
      </c>
      <c r="AJ93" s="55">
        <f t="shared" si="27"/>
        <v>0.33129999999999998</v>
      </c>
      <c r="AK93" s="4" t="str">
        <f t="shared" si="28"/>
        <v>2B</v>
      </c>
      <c r="AL93" s="55">
        <f t="shared" si="29"/>
        <v>0.33600000000000002</v>
      </c>
      <c r="AM93" s="55">
        <f t="shared" si="30"/>
        <v>0.34499999999999997</v>
      </c>
      <c r="AN93" s="55">
        <f t="shared" si="31"/>
        <v>0.3518</v>
      </c>
      <c r="AO93" s="55">
        <f t="shared" si="32"/>
        <v>0.35639999999999999</v>
      </c>
      <c r="AP93" s="55">
        <f t="shared" si="33"/>
        <v>0.375</v>
      </c>
      <c r="AT93" s="17"/>
      <c r="AU93" s="77"/>
    </row>
    <row r="94" spans="3:47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34"/>
        <v>0</v>
      </c>
      <c r="U94" s="16">
        <f t="shared" si="34"/>
        <v>0</v>
      </c>
      <c r="W94" s="16" t="str">
        <f t="shared" si="18"/>
        <v>3⁄8–28</v>
      </c>
      <c r="X94" s="16" t="str">
        <f>VLOOKUP(LEFT(Table691416[[#This Row],[Column1]],FIND("–",Table691416[[#This Row],[Column1]])-1),Lookups15[],2,0)</f>
        <v>3/8</v>
      </c>
      <c r="Y94" s="16" t="str">
        <f>RIGHT(Table691416[[#This Row],[Column1]],LEN(Table691416[[#This Row],[Column1]])-FIND("–",Table691416[[#This Row],[Column1]]))</f>
        <v>28</v>
      </c>
      <c r="Z94" s="16" t="str">
        <f t="shared" si="19"/>
        <v>UN</v>
      </c>
      <c r="AA94" s="16" t="str">
        <f t="shared" si="20"/>
        <v>3A</v>
      </c>
      <c r="AB94" s="4" t="str">
        <f>CONCATENATE(Table691416[[#This Row],[Fraction]],"-",Table691416[[#This Row],[Pitch]]," ",Table691416[[#This Row],[Series]]," ",Table691416[[#This Row],[ClassA]])</f>
        <v>3/8-28 UN 3A</v>
      </c>
      <c r="AC94" s="4" t="str">
        <f>CONCATENATE(TEXT(Table691416[[#This Row],[MajorMinB]],".000"),"-",Table691416[[#This Row],[Pitch]]," ",Table691416[[#This Row],[Series]]," ",Table691416[[#This Row],[ClassA]])</f>
        <v>.375-28 UN 3A</v>
      </c>
      <c r="AD94" s="4">
        <f t="shared" si="21"/>
        <v>0</v>
      </c>
      <c r="AE94" s="55">
        <f t="shared" si="22"/>
        <v>0.375</v>
      </c>
      <c r="AF94" s="55">
        <f t="shared" si="23"/>
        <v>0.36849999999999999</v>
      </c>
      <c r="AG94" s="55" t="str">
        <f t="shared" si="24"/>
        <v>—</v>
      </c>
      <c r="AH94" s="55">
        <f t="shared" si="25"/>
        <v>0.3518</v>
      </c>
      <c r="AI94" s="55">
        <f t="shared" si="26"/>
        <v>0.34910000000000002</v>
      </c>
      <c r="AJ94" s="55">
        <f t="shared" si="27"/>
        <v>0.33239999999999997</v>
      </c>
      <c r="AK94" s="4" t="str">
        <f t="shared" si="28"/>
        <v>3B</v>
      </c>
      <c r="AL94" s="55">
        <f t="shared" si="29"/>
        <v>0.33600000000000002</v>
      </c>
      <c r="AM94" s="55">
        <f t="shared" si="30"/>
        <v>0.34260000000000002</v>
      </c>
      <c r="AN94" s="55">
        <f t="shared" si="31"/>
        <v>0.3518</v>
      </c>
      <c r="AO94" s="55">
        <f t="shared" si="32"/>
        <v>0.3553</v>
      </c>
      <c r="AP94" s="55">
        <f t="shared" si="33"/>
        <v>0.375</v>
      </c>
      <c r="AT94" s="17"/>
      <c r="AU94" s="77"/>
    </row>
    <row r="95" spans="3:47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34"/>
        <v>3⁄8–32</v>
      </c>
      <c r="U95" s="16" t="str">
        <f t="shared" si="34"/>
        <v>UNEF</v>
      </c>
      <c r="W95" s="16" t="str">
        <f t="shared" si="18"/>
        <v>3⁄8–32</v>
      </c>
      <c r="X95" s="16" t="str">
        <f>VLOOKUP(LEFT(Table691416[[#This Row],[Column1]],FIND("–",Table691416[[#This Row],[Column1]])-1),Lookups15[],2,0)</f>
        <v>3/8</v>
      </c>
      <c r="Y95" s="16" t="str">
        <f>RIGHT(Table691416[[#This Row],[Column1]],LEN(Table691416[[#This Row],[Column1]])-FIND("–",Table691416[[#This Row],[Column1]]))</f>
        <v>32</v>
      </c>
      <c r="Z95" s="16" t="str">
        <f t="shared" si="19"/>
        <v>UNEF</v>
      </c>
      <c r="AA95" s="16" t="str">
        <f t="shared" si="20"/>
        <v>2A</v>
      </c>
      <c r="AB95" s="4" t="str">
        <f>CONCATENATE(Table691416[[#This Row],[Fraction]],"-",Table691416[[#This Row],[Pitch]]," ",Table691416[[#This Row],[Series]]," ",Table691416[[#This Row],[ClassA]])</f>
        <v>3/8-32 UNEF 2A</v>
      </c>
      <c r="AC95" s="4" t="str">
        <f>CONCATENATE(TEXT(Table691416[[#This Row],[MajorMinB]],".000"),"-",Table691416[[#This Row],[Pitch]]," ",Table691416[[#This Row],[Series]]," ",Table691416[[#This Row],[ClassA]])</f>
        <v>.375-32 UNEF 2A</v>
      </c>
      <c r="AD95" s="4">
        <f t="shared" si="21"/>
        <v>1E-3</v>
      </c>
      <c r="AE95" s="55">
        <f t="shared" si="22"/>
        <v>0.374</v>
      </c>
      <c r="AF95" s="55">
        <f t="shared" si="23"/>
        <v>0.36799999999999999</v>
      </c>
      <c r="AG95" s="55" t="str">
        <f t="shared" si="24"/>
        <v>—</v>
      </c>
      <c r="AH95" s="55">
        <f t="shared" si="25"/>
        <v>0.35370000000000001</v>
      </c>
      <c r="AI95" s="55">
        <f t="shared" si="26"/>
        <v>0.3503</v>
      </c>
      <c r="AJ95" s="55">
        <f t="shared" si="27"/>
        <v>0.33679999999999999</v>
      </c>
      <c r="AK95" s="4" t="str">
        <f t="shared" si="28"/>
        <v>2B</v>
      </c>
      <c r="AL95" s="55">
        <f t="shared" si="29"/>
        <v>0.34100000000000003</v>
      </c>
      <c r="AM95" s="55">
        <f t="shared" si="30"/>
        <v>0.34899999999999998</v>
      </c>
      <c r="AN95" s="55">
        <f t="shared" si="31"/>
        <v>0.35470000000000002</v>
      </c>
      <c r="AO95" s="55">
        <f t="shared" si="32"/>
        <v>0.35909999999999997</v>
      </c>
      <c r="AP95" s="55">
        <f t="shared" si="33"/>
        <v>0.375</v>
      </c>
      <c r="AT95" s="17"/>
      <c r="AU95" s="77"/>
    </row>
    <row r="96" spans="3:47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34"/>
        <v>0</v>
      </c>
      <c r="U96" s="16">
        <f t="shared" si="34"/>
        <v>0</v>
      </c>
      <c r="W96" s="16" t="str">
        <f t="shared" si="18"/>
        <v>3⁄8–32</v>
      </c>
      <c r="X96" s="16" t="str">
        <f>VLOOKUP(LEFT(Table691416[[#This Row],[Column1]],FIND("–",Table691416[[#This Row],[Column1]])-1),Lookups15[],2,0)</f>
        <v>3/8</v>
      </c>
      <c r="Y96" s="16" t="str">
        <f>RIGHT(Table691416[[#This Row],[Column1]],LEN(Table691416[[#This Row],[Column1]])-FIND("–",Table691416[[#This Row],[Column1]]))</f>
        <v>32</v>
      </c>
      <c r="Z96" s="16" t="str">
        <f t="shared" si="19"/>
        <v>UNEF</v>
      </c>
      <c r="AA96" s="16" t="str">
        <f t="shared" si="20"/>
        <v>3A</v>
      </c>
      <c r="AB96" s="4" t="str">
        <f>CONCATENATE(Table691416[[#This Row],[Fraction]],"-",Table691416[[#This Row],[Pitch]]," ",Table691416[[#This Row],[Series]]," ",Table691416[[#This Row],[ClassA]])</f>
        <v>3/8-32 UNEF 3A</v>
      </c>
      <c r="AC96" s="4" t="str">
        <f>CONCATENATE(TEXT(Table691416[[#This Row],[MajorMinB]],".000"),"-",Table691416[[#This Row],[Pitch]]," ",Table691416[[#This Row],[Series]]," ",Table691416[[#This Row],[ClassA]])</f>
        <v>.375-32 UNEF 3A</v>
      </c>
      <c r="AD96" s="4">
        <f t="shared" si="21"/>
        <v>0</v>
      </c>
      <c r="AE96" s="55">
        <f t="shared" si="22"/>
        <v>0.375</v>
      </c>
      <c r="AF96" s="55">
        <f t="shared" si="23"/>
        <v>0.36899999999999999</v>
      </c>
      <c r="AG96" s="55" t="str">
        <f t="shared" si="24"/>
        <v>—</v>
      </c>
      <c r="AH96" s="55">
        <f t="shared" si="25"/>
        <v>0.35470000000000002</v>
      </c>
      <c r="AI96" s="55">
        <f t="shared" si="26"/>
        <v>0.35220000000000001</v>
      </c>
      <c r="AJ96" s="55">
        <f t="shared" si="27"/>
        <v>0.33779999999999999</v>
      </c>
      <c r="AK96" s="4" t="str">
        <f t="shared" si="28"/>
        <v>3B</v>
      </c>
      <c r="AL96" s="55">
        <f t="shared" si="29"/>
        <v>0.34100000000000003</v>
      </c>
      <c r="AM96" s="55">
        <f t="shared" si="30"/>
        <v>0.34689999999999999</v>
      </c>
      <c r="AN96" s="55">
        <f t="shared" si="31"/>
        <v>0.35470000000000002</v>
      </c>
      <c r="AO96" s="55">
        <f t="shared" si="32"/>
        <v>0.35799999999999998</v>
      </c>
      <c r="AP96" s="55">
        <f t="shared" si="33"/>
        <v>0.375</v>
      </c>
      <c r="AT96" s="17"/>
      <c r="AU96" s="77"/>
    </row>
    <row r="97" spans="3:47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34"/>
        <v>3⁄8–36</v>
      </c>
      <c r="U97" s="16" t="str">
        <f t="shared" si="34"/>
        <v>UNS</v>
      </c>
      <c r="W97" s="16" t="str">
        <f t="shared" si="18"/>
        <v>3⁄8–36</v>
      </c>
      <c r="X97" s="16" t="str">
        <f>VLOOKUP(LEFT(Table691416[[#This Row],[Column1]],FIND("–",Table691416[[#This Row],[Column1]])-1),Lookups15[],2,0)</f>
        <v>3/8</v>
      </c>
      <c r="Y97" s="16" t="str">
        <f>RIGHT(Table691416[[#This Row],[Column1]],LEN(Table691416[[#This Row],[Column1]])-FIND("–",Table691416[[#This Row],[Column1]]))</f>
        <v>36</v>
      </c>
      <c r="Z97" s="16" t="str">
        <f t="shared" si="19"/>
        <v>UNS</v>
      </c>
      <c r="AA97" s="16" t="str">
        <f t="shared" si="20"/>
        <v>2A</v>
      </c>
      <c r="AB97" s="4" t="str">
        <f>CONCATENATE(Table691416[[#This Row],[Fraction]],"-",Table691416[[#This Row],[Pitch]]," ",Table691416[[#This Row],[Series]]," ",Table691416[[#This Row],[ClassA]])</f>
        <v>3/8-36 UNS 2A</v>
      </c>
      <c r="AC97" s="4" t="str">
        <f>CONCATENATE(TEXT(Table691416[[#This Row],[MajorMinB]],".000"),"-",Table691416[[#This Row],[Pitch]]," ",Table691416[[#This Row],[Series]]," ",Table691416[[#This Row],[ClassA]])</f>
        <v>.375-36 UNS 2A</v>
      </c>
      <c r="AD97" s="4">
        <f t="shared" si="21"/>
        <v>1E-3</v>
      </c>
      <c r="AE97" s="55">
        <f t="shared" si="22"/>
        <v>0.374</v>
      </c>
      <c r="AF97" s="55">
        <f t="shared" si="23"/>
        <v>0.36849999999999999</v>
      </c>
      <c r="AG97" s="55" t="str">
        <f t="shared" si="24"/>
        <v>—</v>
      </c>
      <c r="AH97" s="55">
        <f t="shared" si="25"/>
        <v>0.35599999999999998</v>
      </c>
      <c r="AI97" s="55">
        <f t="shared" si="26"/>
        <v>0.3528</v>
      </c>
      <c r="AJ97" s="55">
        <f t="shared" si="27"/>
        <v>0.34089999999999998</v>
      </c>
      <c r="AK97" s="4" t="str">
        <f t="shared" si="28"/>
        <v>2B</v>
      </c>
      <c r="AL97" s="55">
        <f t="shared" si="29"/>
        <v>0.34499999999999997</v>
      </c>
      <c r="AM97" s="55">
        <f t="shared" si="30"/>
        <v>0.35199999999999998</v>
      </c>
      <c r="AN97" s="55">
        <f t="shared" si="31"/>
        <v>0.35699999999999998</v>
      </c>
      <c r="AO97" s="55">
        <f t="shared" si="32"/>
        <v>0.36120000000000002</v>
      </c>
      <c r="AP97" s="55">
        <f t="shared" si="33"/>
        <v>0.375</v>
      </c>
      <c r="AT97" s="17"/>
      <c r="AU97" s="77"/>
    </row>
    <row r="98" spans="3:47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34"/>
        <v>3⁄8–40</v>
      </c>
      <c r="U98" s="16" t="str">
        <f t="shared" si="34"/>
        <v>UNS</v>
      </c>
      <c r="W98" s="16" t="str">
        <f t="shared" si="18"/>
        <v>3⁄8–40</v>
      </c>
      <c r="X98" s="16" t="str">
        <f>VLOOKUP(LEFT(Table691416[[#This Row],[Column1]],FIND("–",Table691416[[#This Row],[Column1]])-1),Lookups15[],2,0)</f>
        <v>3/8</v>
      </c>
      <c r="Y98" s="16" t="str">
        <f>RIGHT(Table691416[[#This Row],[Column1]],LEN(Table691416[[#This Row],[Column1]])-FIND("–",Table691416[[#This Row],[Column1]]))</f>
        <v>40</v>
      </c>
      <c r="Z98" s="16" t="str">
        <f t="shared" si="19"/>
        <v>UNS</v>
      </c>
      <c r="AA98" s="16" t="str">
        <f t="shared" si="20"/>
        <v>2A</v>
      </c>
      <c r="AB98" s="4" t="str">
        <f>CONCATENATE(Table691416[[#This Row],[Fraction]],"-",Table691416[[#This Row],[Pitch]]," ",Table691416[[#This Row],[Series]]," ",Table691416[[#This Row],[ClassA]])</f>
        <v>3/8-40 UNS 2A</v>
      </c>
      <c r="AC98" s="4" t="str">
        <f>CONCATENATE(TEXT(Table691416[[#This Row],[MajorMinB]],".000"),"-",Table691416[[#This Row],[Pitch]]," ",Table691416[[#This Row],[Series]]," ",Table691416[[#This Row],[ClassA]])</f>
        <v>.375-40 UNS 2A</v>
      </c>
      <c r="AD98" s="4">
        <f t="shared" si="21"/>
        <v>8.9999999999999998E-4</v>
      </c>
      <c r="AE98" s="55">
        <f t="shared" si="22"/>
        <v>0.37409999999999999</v>
      </c>
      <c r="AF98" s="55">
        <f t="shared" si="23"/>
        <v>0.36899999999999999</v>
      </c>
      <c r="AG98" s="55" t="str">
        <f t="shared" si="24"/>
        <v>—</v>
      </c>
      <c r="AH98" s="55">
        <f t="shared" si="25"/>
        <v>0.3579</v>
      </c>
      <c r="AI98" s="55">
        <f t="shared" si="26"/>
        <v>0.3548</v>
      </c>
      <c r="AJ98" s="55">
        <f t="shared" si="27"/>
        <v>0.34429999999999999</v>
      </c>
      <c r="AK98" s="4" t="str">
        <f t="shared" si="28"/>
        <v>2B</v>
      </c>
      <c r="AL98" s="55">
        <f t="shared" si="29"/>
        <v>0.34799999999999998</v>
      </c>
      <c r="AM98" s="55">
        <f t="shared" si="30"/>
        <v>0.35399999999999998</v>
      </c>
      <c r="AN98" s="55">
        <f t="shared" si="31"/>
        <v>0.35880000000000001</v>
      </c>
      <c r="AO98" s="55">
        <f t="shared" si="32"/>
        <v>0.36280000000000001</v>
      </c>
      <c r="AP98" s="55">
        <f t="shared" si="33"/>
        <v>0.375</v>
      </c>
      <c r="AT98" s="17"/>
      <c r="AU98" s="77"/>
    </row>
    <row r="99" spans="3:47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34"/>
        <v>0.390–27</v>
      </c>
      <c r="U99" s="16" t="str">
        <f t="shared" si="34"/>
        <v>UNS</v>
      </c>
      <c r="W99" s="16" t="str">
        <f t="shared" si="18"/>
        <v>0.390–27</v>
      </c>
      <c r="X99" s="16" t="str">
        <f>VLOOKUP(LEFT(Table691416[[#This Row],[Column1]],FIND("–",Table691416[[#This Row],[Column1]])-1),Lookups15[],2,0)</f>
        <v>0.390</v>
      </c>
      <c r="Y99" s="16" t="str">
        <f>RIGHT(Table691416[[#This Row],[Column1]],LEN(Table691416[[#This Row],[Column1]])-FIND("–",Table691416[[#This Row],[Column1]]))</f>
        <v>27</v>
      </c>
      <c r="Z99" s="16" t="str">
        <f t="shared" si="19"/>
        <v>UNS</v>
      </c>
      <c r="AA99" s="16" t="str">
        <f t="shared" si="20"/>
        <v>2A</v>
      </c>
      <c r="AB99" s="4" t="str">
        <f>CONCATENATE(Table691416[[#This Row],[Fraction]],"-",Table691416[[#This Row],[Pitch]]," ",Table691416[[#This Row],[Series]]," ",Table691416[[#This Row],[ClassA]])</f>
        <v>0.390-27 UNS 2A</v>
      </c>
      <c r="AC99" s="4" t="str">
        <f>CONCATENATE(TEXT(Table691416[[#This Row],[MajorMinB]],".000"),"-",Table691416[[#This Row],[Pitch]]," ",Table691416[[#This Row],[Series]]," ",Table691416[[#This Row],[ClassA]])</f>
        <v>.390-27 UNS 2A</v>
      </c>
      <c r="AD99" s="4">
        <f t="shared" si="21"/>
        <v>1.1000000000000001E-3</v>
      </c>
      <c r="AE99" s="55">
        <f t="shared" si="22"/>
        <v>0.38890000000000002</v>
      </c>
      <c r="AF99" s="55">
        <f t="shared" si="23"/>
        <v>0.38219999999999998</v>
      </c>
      <c r="AG99" s="55" t="str">
        <f t="shared" si="24"/>
        <v>—</v>
      </c>
      <c r="AH99" s="55">
        <f t="shared" si="25"/>
        <v>0.36480000000000001</v>
      </c>
      <c r="AI99" s="55">
        <f t="shared" si="26"/>
        <v>0.36120000000000002</v>
      </c>
      <c r="AJ99" s="55">
        <f t="shared" si="27"/>
        <v>0.3448</v>
      </c>
      <c r="AK99" s="4" t="str">
        <f t="shared" si="28"/>
        <v>2B</v>
      </c>
      <c r="AL99" s="55">
        <f t="shared" si="29"/>
        <v>0.35</v>
      </c>
      <c r="AM99" s="55">
        <f t="shared" si="30"/>
        <v>0.35899999999999999</v>
      </c>
      <c r="AN99" s="55">
        <f t="shared" si="31"/>
        <v>0.3659</v>
      </c>
      <c r="AO99" s="55">
        <f t="shared" si="32"/>
        <v>0.37059999999999998</v>
      </c>
      <c r="AP99" s="55">
        <f t="shared" si="33"/>
        <v>0.39</v>
      </c>
      <c r="AT99" s="17"/>
      <c r="AU99" s="77"/>
    </row>
    <row r="100" spans="3:47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34"/>
        <v>7⁄16–14</v>
      </c>
      <c r="U100" s="16" t="str">
        <f t="shared" si="34"/>
        <v>UNC</v>
      </c>
      <c r="W100" s="16" t="str">
        <f t="shared" si="18"/>
        <v>7⁄16–14</v>
      </c>
      <c r="X100" s="16" t="str">
        <f>VLOOKUP(LEFT(Table691416[[#This Row],[Column1]],FIND("–",Table691416[[#This Row],[Column1]])-1),Lookups15[],2,0)</f>
        <v>7/16</v>
      </c>
      <c r="Y100" s="16" t="str">
        <f>RIGHT(Table691416[[#This Row],[Column1]],LEN(Table691416[[#This Row],[Column1]])-FIND("–",Table691416[[#This Row],[Column1]]))</f>
        <v>14</v>
      </c>
      <c r="Z100" s="16" t="str">
        <f t="shared" si="19"/>
        <v>UNC</v>
      </c>
      <c r="AA100" s="16" t="str">
        <f t="shared" si="20"/>
        <v>1A</v>
      </c>
      <c r="AB100" s="4" t="str">
        <f>CONCATENATE(Table691416[[#This Row],[Fraction]],"-",Table691416[[#This Row],[Pitch]]," ",Table691416[[#This Row],[Series]]," ",Table691416[[#This Row],[ClassA]])</f>
        <v>7/16-14 UNC 1A</v>
      </c>
      <c r="AC100" s="4" t="str">
        <f>CONCATENATE(TEXT(Table691416[[#This Row],[MajorMinB]],".000"),"-",Table691416[[#This Row],[Pitch]]," ",Table691416[[#This Row],[Series]]," ",Table691416[[#This Row],[ClassA]])</f>
        <v>.438-14 UNC 1A</v>
      </c>
      <c r="AD100" s="4">
        <f t="shared" si="21"/>
        <v>1.4E-3</v>
      </c>
      <c r="AE100" s="55">
        <f t="shared" si="22"/>
        <v>0.43609999999999999</v>
      </c>
      <c r="AF100" s="55">
        <f t="shared" si="23"/>
        <v>0.42059999999999997</v>
      </c>
      <c r="AG100" s="55" t="str">
        <f t="shared" si="24"/>
        <v>—</v>
      </c>
      <c r="AH100" s="55">
        <f t="shared" si="25"/>
        <v>0.38969999999999999</v>
      </c>
      <c r="AI100" s="55">
        <f t="shared" si="26"/>
        <v>0.3826</v>
      </c>
      <c r="AJ100" s="55">
        <f t="shared" si="27"/>
        <v>0.35110000000000002</v>
      </c>
      <c r="AK100" s="4" t="str">
        <f t="shared" si="28"/>
        <v>1B</v>
      </c>
      <c r="AL100" s="55">
        <f t="shared" si="29"/>
        <v>0.36</v>
      </c>
      <c r="AM100" s="55">
        <f t="shared" si="30"/>
        <v>0.376</v>
      </c>
      <c r="AN100" s="55">
        <f t="shared" si="31"/>
        <v>0.3911</v>
      </c>
      <c r="AO100" s="55">
        <f t="shared" si="32"/>
        <v>0.40029999999999999</v>
      </c>
      <c r="AP100" s="55">
        <f t="shared" si="33"/>
        <v>0.4375</v>
      </c>
      <c r="AT100" s="17"/>
      <c r="AU100" s="77"/>
    </row>
    <row r="101" spans="3:47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34"/>
        <v>0</v>
      </c>
      <c r="U101" s="16">
        <f t="shared" si="34"/>
        <v>0</v>
      </c>
      <c r="W101" s="16" t="str">
        <f t="shared" si="18"/>
        <v>7⁄16–14</v>
      </c>
      <c r="X101" s="16" t="str">
        <f>VLOOKUP(LEFT(Table691416[[#This Row],[Column1]],FIND("–",Table691416[[#This Row],[Column1]])-1),Lookups15[],2,0)</f>
        <v>7/16</v>
      </c>
      <c r="Y101" s="16" t="str">
        <f>RIGHT(Table691416[[#This Row],[Column1]],LEN(Table691416[[#This Row],[Column1]])-FIND("–",Table691416[[#This Row],[Column1]]))</f>
        <v>14</v>
      </c>
      <c r="Z101" s="16" t="str">
        <f t="shared" si="19"/>
        <v>UNC</v>
      </c>
      <c r="AA101" s="16" t="str">
        <f t="shared" si="20"/>
        <v>2A</v>
      </c>
      <c r="AB101" s="4" t="str">
        <f>CONCATENATE(Table691416[[#This Row],[Fraction]],"-",Table691416[[#This Row],[Pitch]]," ",Table691416[[#This Row],[Series]]," ",Table691416[[#This Row],[ClassA]])</f>
        <v>7/16-14 UNC 2A</v>
      </c>
      <c r="AC101" s="4" t="str">
        <f>CONCATENATE(TEXT(Table691416[[#This Row],[MajorMinB]],".000"),"-",Table691416[[#This Row],[Pitch]]," ",Table691416[[#This Row],[Series]]," ",Table691416[[#This Row],[ClassA]])</f>
        <v>.438-14 UNC 2A</v>
      </c>
      <c r="AD101" s="4">
        <f t="shared" si="21"/>
        <v>1.4E-3</v>
      </c>
      <c r="AE101" s="55">
        <f t="shared" si="22"/>
        <v>0.43609999999999999</v>
      </c>
      <c r="AF101" s="55">
        <f t="shared" si="23"/>
        <v>0.42580000000000001</v>
      </c>
      <c r="AG101" s="55">
        <f t="shared" si="24"/>
        <v>0.42059999999999997</v>
      </c>
      <c r="AH101" s="55">
        <f t="shared" si="25"/>
        <v>0.38969999999999999</v>
      </c>
      <c r="AI101" s="55">
        <f t="shared" si="26"/>
        <v>0.38500000000000001</v>
      </c>
      <c r="AJ101" s="55">
        <f t="shared" si="27"/>
        <v>0.35110000000000002</v>
      </c>
      <c r="AK101" s="4" t="str">
        <f t="shared" si="28"/>
        <v>2B</v>
      </c>
      <c r="AL101" s="55">
        <f t="shared" si="29"/>
        <v>0.36</v>
      </c>
      <c r="AM101" s="55">
        <f t="shared" si="30"/>
        <v>0.376</v>
      </c>
      <c r="AN101" s="55">
        <f t="shared" si="31"/>
        <v>0.3911</v>
      </c>
      <c r="AO101" s="55">
        <f t="shared" si="32"/>
        <v>0.3972</v>
      </c>
      <c r="AP101" s="55">
        <f t="shared" si="33"/>
        <v>0.4375</v>
      </c>
      <c r="AT101" s="17"/>
      <c r="AU101" s="77"/>
    </row>
    <row r="102" spans="3:47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34"/>
        <v>0</v>
      </c>
      <c r="U102" s="16">
        <f t="shared" si="34"/>
        <v>0</v>
      </c>
      <c r="W102" s="16" t="str">
        <f t="shared" si="18"/>
        <v>7⁄16–14</v>
      </c>
      <c r="X102" s="16" t="str">
        <f>VLOOKUP(LEFT(Table691416[[#This Row],[Column1]],FIND("–",Table691416[[#This Row],[Column1]])-1),Lookups15[],2,0)</f>
        <v>7/16</v>
      </c>
      <c r="Y102" s="16" t="str">
        <f>RIGHT(Table691416[[#This Row],[Column1]],LEN(Table691416[[#This Row],[Column1]])-FIND("–",Table691416[[#This Row],[Column1]]))</f>
        <v>14</v>
      </c>
      <c r="Z102" s="16" t="str">
        <f t="shared" si="19"/>
        <v>UNC</v>
      </c>
      <c r="AA102" s="16" t="str">
        <f t="shared" si="20"/>
        <v>3A</v>
      </c>
      <c r="AB102" s="4" t="str">
        <f>CONCATENATE(Table691416[[#This Row],[Fraction]],"-",Table691416[[#This Row],[Pitch]]," ",Table691416[[#This Row],[Series]]," ",Table691416[[#This Row],[ClassA]])</f>
        <v>7/16-14 UNC 3A</v>
      </c>
      <c r="AC102" s="4" t="str">
        <f>CONCATENATE(TEXT(Table691416[[#This Row],[MajorMinB]],".000"),"-",Table691416[[#This Row],[Pitch]]," ",Table691416[[#This Row],[Series]]," ",Table691416[[#This Row],[ClassA]])</f>
        <v>.438-14 UNC 3A</v>
      </c>
      <c r="AD102" s="4">
        <f t="shared" si="21"/>
        <v>0</v>
      </c>
      <c r="AE102" s="55">
        <f t="shared" si="22"/>
        <v>0.4375</v>
      </c>
      <c r="AF102" s="55">
        <f t="shared" si="23"/>
        <v>0.42720000000000002</v>
      </c>
      <c r="AG102" s="55" t="str">
        <f t="shared" si="24"/>
        <v>—</v>
      </c>
      <c r="AH102" s="55">
        <f t="shared" si="25"/>
        <v>0.3911</v>
      </c>
      <c r="AI102" s="55">
        <f t="shared" si="26"/>
        <v>0.3876</v>
      </c>
      <c r="AJ102" s="55">
        <f t="shared" si="27"/>
        <v>0.35249999999999998</v>
      </c>
      <c r="AK102" s="4" t="str">
        <f t="shared" si="28"/>
        <v>3B</v>
      </c>
      <c r="AL102" s="55">
        <f t="shared" si="29"/>
        <v>0.36</v>
      </c>
      <c r="AM102" s="55">
        <f t="shared" si="30"/>
        <v>0.37169999999999997</v>
      </c>
      <c r="AN102" s="55">
        <f t="shared" si="31"/>
        <v>0.3911</v>
      </c>
      <c r="AO102" s="55">
        <f t="shared" si="32"/>
        <v>0.3957</v>
      </c>
      <c r="AP102" s="55">
        <f t="shared" si="33"/>
        <v>0.4375</v>
      </c>
      <c r="AT102" s="17"/>
      <c r="AU102" s="77"/>
    </row>
    <row r="103" spans="3:47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34"/>
        <v>7⁄16–16</v>
      </c>
      <c r="U103" s="16" t="str">
        <f t="shared" si="34"/>
        <v>UN</v>
      </c>
      <c r="W103" s="16" t="str">
        <f t="shared" si="18"/>
        <v>7⁄16–16</v>
      </c>
      <c r="X103" s="16" t="str">
        <f>VLOOKUP(LEFT(Table691416[[#This Row],[Column1]],FIND("–",Table691416[[#This Row],[Column1]])-1),Lookups15[],2,0)</f>
        <v>7/16</v>
      </c>
      <c r="Y103" s="16" t="str">
        <f>RIGHT(Table691416[[#This Row],[Column1]],LEN(Table691416[[#This Row],[Column1]])-FIND("–",Table691416[[#This Row],[Column1]]))</f>
        <v>16</v>
      </c>
      <c r="Z103" s="16" t="str">
        <f t="shared" si="19"/>
        <v>UN</v>
      </c>
      <c r="AA103" s="16" t="str">
        <f t="shared" si="20"/>
        <v>2A</v>
      </c>
      <c r="AB103" s="4" t="str">
        <f>CONCATENATE(Table691416[[#This Row],[Fraction]],"-",Table691416[[#This Row],[Pitch]]," ",Table691416[[#This Row],[Series]]," ",Table691416[[#This Row],[ClassA]])</f>
        <v>7/16-16 UN 2A</v>
      </c>
      <c r="AC103" s="4" t="str">
        <f>CONCATENATE(TEXT(Table691416[[#This Row],[MajorMinB]],".000"),"-",Table691416[[#This Row],[Pitch]]," ",Table691416[[#This Row],[Series]]," ",Table691416[[#This Row],[ClassA]])</f>
        <v>.438-16 UN 2A</v>
      </c>
      <c r="AD103" s="4">
        <f t="shared" si="21"/>
        <v>1.4E-3</v>
      </c>
      <c r="AE103" s="55">
        <f t="shared" si="22"/>
        <v>0.43609999999999999</v>
      </c>
      <c r="AF103" s="55">
        <f t="shared" si="23"/>
        <v>0.42670000000000002</v>
      </c>
      <c r="AG103" s="55" t="str">
        <f t="shared" si="24"/>
        <v>—</v>
      </c>
      <c r="AH103" s="55">
        <f t="shared" si="25"/>
        <v>0.39550000000000002</v>
      </c>
      <c r="AI103" s="55">
        <f t="shared" si="26"/>
        <v>0.39090000000000003</v>
      </c>
      <c r="AJ103" s="55">
        <f t="shared" si="27"/>
        <v>0.36159999999999998</v>
      </c>
      <c r="AK103" s="4" t="str">
        <f t="shared" si="28"/>
        <v>2B</v>
      </c>
      <c r="AL103" s="55">
        <f t="shared" si="29"/>
        <v>0.37</v>
      </c>
      <c r="AM103" s="55">
        <f t="shared" si="30"/>
        <v>0.38400000000000001</v>
      </c>
      <c r="AN103" s="55">
        <f t="shared" si="31"/>
        <v>0.39689999999999998</v>
      </c>
      <c r="AO103" s="55">
        <f t="shared" si="32"/>
        <v>0.40279999999999999</v>
      </c>
      <c r="AP103" s="55">
        <f t="shared" si="33"/>
        <v>0.4375</v>
      </c>
      <c r="AT103" s="17"/>
      <c r="AU103" s="77"/>
    </row>
    <row r="104" spans="3:47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34"/>
        <v>0</v>
      </c>
      <c r="U104" s="16">
        <f t="shared" si="34"/>
        <v>0</v>
      </c>
      <c r="W104" s="16" t="str">
        <f t="shared" si="18"/>
        <v>7⁄16–16</v>
      </c>
      <c r="X104" s="16" t="str">
        <f>VLOOKUP(LEFT(Table691416[[#This Row],[Column1]],FIND("–",Table691416[[#This Row],[Column1]])-1),Lookups15[],2,0)</f>
        <v>7/16</v>
      </c>
      <c r="Y104" s="16" t="str">
        <f>RIGHT(Table691416[[#This Row],[Column1]],LEN(Table691416[[#This Row],[Column1]])-FIND("–",Table691416[[#This Row],[Column1]]))</f>
        <v>16</v>
      </c>
      <c r="Z104" s="16" t="str">
        <f t="shared" si="19"/>
        <v>UN</v>
      </c>
      <c r="AA104" s="16" t="str">
        <f t="shared" si="20"/>
        <v>3A</v>
      </c>
      <c r="AB104" s="4" t="str">
        <f>CONCATENATE(Table691416[[#This Row],[Fraction]],"-",Table691416[[#This Row],[Pitch]]," ",Table691416[[#This Row],[Series]]," ",Table691416[[#This Row],[ClassA]])</f>
        <v>7/16-16 UN 3A</v>
      </c>
      <c r="AC104" s="4" t="str">
        <f>CONCATENATE(TEXT(Table691416[[#This Row],[MajorMinB]],".000"),"-",Table691416[[#This Row],[Pitch]]," ",Table691416[[#This Row],[Series]]," ",Table691416[[#This Row],[ClassA]])</f>
        <v>.438-16 UN 3A</v>
      </c>
      <c r="AD104" s="4">
        <f t="shared" si="21"/>
        <v>0</v>
      </c>
      <c r="AE104" s="55">
        <f t="shared" si="22"/>
        <v>0.4375</v>
      </c>
      <c r="AF104" s="55">
        <f t="shared" si="23"/>
        <v>0.42809999999999998</v>
      </c>
      <c r="AG104" s="55" t="str">
        <f t="shared" si="24"/>
        <v>—</v>
      </c>
      <c r="AH104" s="55">
        <f t="shared" si="25"/>
        <v>0.39689999999999998</v>
      </c>
      <c r="AI104" s="55">
        <f t="shared" si="26"/>
        <v>0.39350000000000002</v>
      </c>
      <c r="AJ104" s="55">
        <f t="shared" si="27"/>
        <v>0.36299999999999999</v>
      </c>
      <c r="AK104" s="4" t="str">
        <f t="shared" si="28"/>
        <v>3B</v>
      </c>
      <c r="AL104" s="55">
        <f t="shared" si="29"/>
        <v>0.37</v>
      </c>
      <c r="AM104" s="55">
        <f t="shared" si="30"/>
        <v>0.38</v>
      </c>
      <c r="AN104" s="55">
        <f t="shared" si="31"/>
        <v>0.39689999999999998</v>
      </c>
      <c r="AO104" s="55">
        <f t="shared" si="32"/>
        <v>0.40139999999999998</v>
      </c>
      <c r="AP104" s="55">
        <f t="shared" si="33"/>
        <v>0.4375</v>
      </c>
      <c r="AT104" s="17"/>
      <c r="AU104" s="77"/>
    </row>
    <row r="105" spans="3:47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34"/>
        <v>7⁄16–18</v>
      </c>
      <c r="U105" s="16" t="str">
        <f t="shared" si="34"/>
        <v>UNS</v>
      </c>
      <c r="W105" s="16" t="str">
        <f t="shared" si="18"/>
        <v>7⁄16–18</v>
      </c>
      <c r="X105" s="16" t="str">
        <f>VLOOKUP(LEFT(Table691416[[#This Row],[Column1]],FIND("–",Table691416[[#This Row],[Column1]])-1),Lookups15[],2,0)</f>
        <v>7/16</v>
      </c>
      <c r="Y105" s="16" t="str">
        <f>RIGHT(Table691416[[#This Row],[Column1]],LEN(Table691416[[#This Row],[Column1]])-FIND("–",Table691416[[#This Row],[Column1]]))</f>
        <v>18</v>
      </c>
      <c r="Z105" s="16" t="str">
        <f t="shared" si="19"/>
        <v>UNS</v>
      </c>
      <c r="AA105" s="16" t="str">
        <f t="shared" si="20"/>
        <v>2A</v>
      </c>
      <c r="AB105" s="4" t="str">
        <f>CONCATENATE(Table691416[[#This Row],[Fraction]],"-",Table691416[[#This Row],[Pitch]]," ",Table691416[[#This Row],[Series]]," ",Table691416[[#This Row],[ClassA]])</f>
        <v>7/16-18 UNS 2A</v>
      </c>
      <c r="AC105" s="4" t="str">
        <f>CONCATENATE(TEXT(Table691416[[#This Row],[MajorMinB]],".000"),"-",Table691416[[#This Row],[Pitch]]," ",Table691416[[#This Row],[Series]]," ",Table691416[[#This Row],[ClassA]])</f>
        <v>.438-18 UNS 2A</v>
      </c>
      <c r="AD105" s="4">
        <f t="shared" si="21"/>
        <v>1.2999999999999999E-3</v>
      </c>
      <c r="AE105" s="55">
        <f t="shared" si="22"/>
        <v>0.43619999999999998</v>
      </c>
      <c r="AF105" s="55">
        <f t="shared" si="23"/>
        <v>0.42749999999999999</v>
      </c>
      <c r="AG105" s="55" t="str">
        <f t="shared" si="24"/>
        <v>—</v>
      </c>
      <c r="AH105" s="55">
        <f t="shared" si="25"/>
        <v>0.40010000000000001</v>
      </c>
      <c r="AI105" s="55">
        <f t="shared" si="26"/>
        <v>0.39579999999999999</v>
      </c>
      <c r="AJ105" s="55">
        <f t="shared" si="27"/>
        <v>0.37009999999999998</v>
      </c>
      <c r="AK105" s="4" t="str">
        <f t="shared" si="28"/>
        <v>2B</v>
      </c>
      <c r="AL105" s="55">
        <f t="shared" si="29"/>
        <v>0.377</v>
      </c>
      <c r="AM105" s="55">
        <f t="shared" si="30"/>
        <v>0.39</v>
      </c>
      <c r="AN105" s="55">
        <f t="shared" si="31"/>
        <v>0.40139999999999998</v>
      </c>
      <c r="AO105" s="55">
        <f t="shared" si="32"/>
        <v>0.40699999999999997</v>
      </c>
      <c r="AP105" s="55">
        <f t="shared" si="33"/>
        <v>0.4375</v>
      </c>
      <c r="AT105" s="17"/>
      <c r="AU105" s="77"/>
    </row>
    <row r="106" spans="3:47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34"/>
        <v>7⁄16–20</v>
      </c>
      <c r="U106" s="16" t="str">
        <f t="shared" si="34"/>
        <v>UNF</v>
      </c>
      <c r="W106" s="16" t="str">
        <f t="shared" si="18"/>
        <v>7⁄16–20</v>
      </c>
      <c r="X106" s="16" t="str">
        <f>VLOOKUP(LEFT(Table691416[[#This Row],[Column1]],FIND("–",Table691416[[#This Row],[Column1]])-1),Lookups15[],2,0)</f>
        <v>7/16</v>
      </c>
      <c r="Y106" s="16" t="str">
        <f>RIGHT(Table691416[[#This Row],[Column1]],LEN(Table691416[[#This Row],[Column1]])-FIND("–",Table691416[[#This Row],[Column1]]))</f>
        <v>20</v>
      </c>
      <c r="Z106" s="16" t="str">
        <f t="shared" si="19"/>
        <v>UNF</v>
      </c>
      <c r="AA106" s="16" t="str">
        <f t="shared" si="20"/>
        <v>1A</v>
      </c>
      <c r="AB106" s="4" t="str">
        <f>CONCATENATE(Table691416[[#This Row],[Fraction]],"-",Table691416[[#This Row],[Pitch]]," ",Table691416[[#This Row],[Series]]," ",Table691416[[#This Row],[ClassA]])</f>
        <v>7/16-20 UNF 1A</v>
      </c>
      <c r="AC106" s="4" t="str">
        <f>CONCATENATE(TEXT(Table691416[[#This Row],[MajorMinB]],".000"),"-",Table691416[[#This Row],[Pitch]]," ",Table691416[[#This Row],[Series]]," ",Table691416[[#This Row],[ClassA]])</f>
        <v>.438-20 UNF 1A</v>
      </c>
      <c r="AD106" s="4">
        <f t="shared" si="21"/>
        <v>1.2999999999999999E-3</v>
      </c>
      <c r="AE106" s="55">
        <f t="shared" si="22"/>
        <v>0.43619999999999998</v>
      </c>
      <c r="AF106" s="55">
        <f t="shared" si="23"/>
        <v>0.42399999999999999</v>
      </c>
      <c r="AG106" s="55" t="str">
        <f t="shared" si="24"/>
        <v>—</v>
      </c>
      <c r="AH106" s="55">
        <f t="shared" si="25"/>
        <v>0.4037</v>
      </c>
      <c r="AI106" s="55">
        <f t="shared" si="26"/>
        <v>0.39750000000000002</v>
      </c>
      <c r="AJ106" s="55">
        <f t="shared" si="27"/>
        <v>0.37669999999999998</v>
      </c>
      <c r="AK106" s="4" t="str">
        <f t="shared" si="28"/>
        <v>1B</v>
      </c>
      <c r="AL106" s="55">
        <f t="shared" si="29"/>
        <v>0.38300000000000001</v>
      </c>
      <c r="AM106" s="55">
        <f t="shared" si="30"/>
        <v>0.39500000000000002</v>
      </c>
      <c r="AN106" s="55">
        <f t="shared" si="31"/>
        <v>0.40500000000000003</v>
      </c>
      <c r="AO106" s="55">
        <f t="shared" si="32"/>
        <v>0.41310000000000002</v>
      </c>
      <c r="AP106" s="55">
        <f t="shared" si="33"/>
        <v>0.4375</v>
      </c>
      <c r="AT106" s="17"/>
      <c r="AU106" s="77"/>
    </row>
    <row r="107" spans="3:47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34"/>
        <v>0</v>
      </c>
      <c r="U107" s="16">
        <f t="shared" si="34"/>
        <v>0</v>
      </c>
      <c r="W107" s="16" t="str">
        <f t="shared" si="18"/>
        <v>7⁄16–20</v>
      </c>
      <c r="X107" s="16" t="str">
        <f>VLOOKUP(LEFT(Table691416[[#This Row],[Column1]],FIND("–",Table691416[[#This Row],[Column1]])-1),Lookups15[],2,0)</f>
        <v>7/16</v>
      </c>
      <c r="Y107" s="16" t="str">
        <f>RIGHT(Table691416[[#This Row],[Column1]],LEN(Table691416[[#This Row],[Column1]])-FIND("–",Table691416[[#This Row],[Column1]]))</f>
        <v>20</v>
      </c>
      <c r="Z107" s="16" t="str">
        <f t="shared" si="19"/>
        <v>UNF</v>
      </c>
      <c r="AA107" s="16" t="str">
        <f t="shared" si="20"/>
        <v>2A</v>
      </c>
      <c r="AB107" s="4" t="str">
        <f>CONCATENATE(Table691416[[#This Row],[Fraction]],"-",Table691416[[#This Row],[Pitch]]," ",Table691416[[#This Row],[Series]]," ",Table691416[[#This Row],[ClassA]])</f>
        <v>7/16-20 UNF 2A</v>
      </c>
      <c r="AC107" s="4" t="str">
        <f>CONCATENATE(TEXT(Table691416[[#This Row],[MajorMinB]],".000"),"-",Table691416[[#This Row],[Pitch]]," ",Table691416[[#This Row],[Series]]," ",Table691416[[#This Row],[ClassA]])</f>
        <v>.438-20 UNF 2A</v>
      </c>
      <c r="AD107" s="4">
        <f t="shared" si="21"/>
        <v>1.2999999999999999E-3</v>
      </c>
      <c r="AE107" s="55">
        <f t="shared" si="22"/>
        <v>0.43619999999999998</v>
      </c>
      <c r="AF107" s="55">
        <f t="shared" si="23"/>
        <v>0.42809999999999998</v>
      </c>
      <c r="AG107" s="55" t="str">
        <f t="shared" si="24"/>
        <v>—</v>
      </c>
      <c r="AH107" s="55">
        <f t="shared" si="25"/>
        <v>0.4037</v>
      </c>
      <c r="AI107" s="55">
        <f t="shared" si="26"/>
        <v>0.39950000000000002</v>
      </c>
      <c r="AJ107" s="55">
        <f t="shared" si="27"/>
        <v>0.37669999999999998</v>
      </c>
      <c r="AK107" s="4" t="str">
        <f t="shared" si="28"/>
        <v>2B</v>
      </c>
      <c r="AL107" s="55">
        <f t="shared" si="29"/>
        <v>0.38300000000000001</v>
      </c>
      <c r="AM107" s="55">
        <f t="shared" si="30"/>
        <v>0.39500000000000002</v>
      </c>
      <c r="AN107" s="55">
        <f t="shared" si="31"/>
        <v>0.40500000000000003</v>
      </c>
      <c r="AO107" s="55">
        <f t="shared" si="32"/>
        <v>0.41039999999999999</v>
      </c>
      <c r="AP107" s="55">
        <f t="shared" si="33"/>
        <v>0.4375</v>
      </c>
      <c r="AT107" s="17"/>
      <c r="AU107" s="77"/>
    </row>
    <row r="108" spans="3:47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34"/>
        <v>0</v>
      </c>
      <c r="U108" s="16">
        <f t="shared" si="34"/>
        <v>0</v>
      </c>
      <c r="W108" s="16" t="str">
        <f t="shared" si="18"/>
        <v>7⁄16–20</v>
      </c>
      <c r="X108" s="16" t="str">
        <f>VLOOKUP(LEFT(Table691416[[#This Row],[Column1]],FIND("–",Table691416[[#This Row],[Column1]])-1),Lookups15[],2,0)</f>
        <v>7/16</v>
      </c>
      <c r="Y108" s="16" t="str">
        <f>RIGHT(Table691416[[#This Row],[Column1]],LEN(Table691416[[#This Row],[Column1]])-FIND("–",Table691416[[#This Row],[Column1]]))</f>
        <v>20</v>
      </c>
      <c r="Z108" s="16" t="str">
        <f t="shared" si="19"/>
        <v>UNF</v>
      </c>
      <c r="AA108" s="16" t="str">
        <f t="shared" si="20"/>
        <v>3A</v>
      </c>
      <c r="AB108" s="4" t="str">
        <f>CONCATENATE(Table691416[[#This Row],[Fraction]],"-",Table691416[[#This Row],[Pitch]]," ",Table691416[[#This Row],[Series]]," ",Table691416[[#This Row],[ClassA]])</f>
        <v>7/16-20 UNF 3A</v>
      </c>
      <c r="AC108" s="4" t="str">
        <f>CONCATENATE(TEXT(Table691416[[#This Row],[MajorMinB]],".000"),"-",Table691416[[#This Row],[Pitch]]," ",Table691416[[#This Row],[Series]]," ",Table691416[[#This Row],[ClassA]])</f>
        <v>.438-20 UNF 3A</v>
      </c>
      <c r="AD108" s="4">
        <f t="shared" si="21"/>
        <v>0</v>
      </c>
      <c r="AE108" s="55">
        <f t="shared" si="22"/>
        <v>0.4375</v>
      </c>
      <c r="AF108" s="55">
        <f t="shared" si="23"/>
        <v>0.4294</v>
      </c>
      <c r="AG108" s="55" t="str">
        <f t="shared" si="24"/>
        <v>—</v>
      </c>
      <c r="AH108" s="55">
        <f t="shared" si="25"/>
        <v>0.40500000000000003</v>
      </c>
      <c r="AI108" s="55">
        <f t="shared" si="26"/>
        <v>0.40189999999999998</v>
      </c>
      <c r="AJ108" s="55">
        <f t="shared" si="27"/>
        <v>0.378</v>
      </c>
      <c r="AK108" s="4" t="str">
        <f t="shared" si="28"/>
        <v>3B</v>
      </c>
      <c r="AL108" s="55">
        <f t="shared" si="29"/>
        <v>0.38300000000000001</v>
      </c>
      <c r="AM108" s="55">
        <f t="shared" si="30"/>
        <v>0.3916</v>
      </c>
      <c r="AN108" s="55">
        <f t="shared" si="31"/>
        <v>0.40500000000000003</v>
      </c>
      <c r="AO108" s="55">
        <f t="shared" si="32"/>
        <v>0.40910000000000002</v>
      </c>
      <c r="AP108" s="55">
        <f t="shared" si="33"/>
        <v>0.4375</v>
      </c>
      <c r="AT108" s="17"/>
      <c r="AU108" s="77"/>
    </row>
    <row r="109" spans="3:47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34"/>
        <v>7⁄16–24</v>
      </c>
      <c r="U109" s="16" t="str">
        <f t="shared" si="34"/>
        <v>UNS</v>
      </c>
      <c r="W109" s="16" t="str">
        <f t="shared" si="18"/>
        <v>7⁄16–24</v>
      </c>
      <c r="X109" s="16" t="str">
        <f>VLOOKUP(LEFT(Table691416[[#This Row],[Column1]],FIND("–",Table691416[[#This Row],[Column1]])-1),Lookups15[],2,0)</f>
        <v>7/16</v>
      </c>
      <c r="Y109" s="16" t="str">
        <f>RIGHT(Table691416[[#This Row],[Column1]],LEN(Table691416[[#This Row],[Column1]])-FIND("–",Table691416[[#This Row],[Column1]]))</f>
        <v>24</v>
      </c>
      <c r="Z109" s="16" t="str">
        <f t="shared" si="19"/>
        <v>UNS</v>
      </c>
      <c r="AA109" s="16" t="str">
        <f t="shared" si="20"/>
        <v>2A</v>
      </c>
      <c r="AB109" s="4" t="str">
        <f>CONCATENATE(Table691416[[#This Row],[Fraction]],"-",Table691416[[#This Row],[Pitch]]," ",Table691416[[#This Row],[Series]]," ",Table691416[[#This Row],[ClassA]])</f>
        <v>7/16-24 UNS 2A</v>
      </c>
      <c r="AC109" s="4" t="str">
        <f>CONCATENATE(TEXT(Table691416[[#This Row],[MajorMinB]],".000"),"-",Table691416[[#This Row],[Pitch]]," ",Table691416[[#This Row],[Series]]," ",Table691416[[#This Row],[ClassA]])</f>
        <v>.438-24 UNS 2A</v>
      </c>
      <c r="AD109" s="4">
        <f t="shared" si="21"/>
        <v>1.1000000000000001E-3</v>
      </c>
      <c r="AE109" s="55">
        <f t="shared" si="22"/>
        <v>0.43640000000000001</v>
      </c>
      <c r="AF109" s="55">
        <f t="shared" si="23"/>
        <v>0.42920000000000003</v>
      </c>
      <c r="AG109" s="55" t="str">
        <f t="shared" si="24"/>
        <v>—</v>
      </c>
      <c r="AH109" s="55">
        <f t="shared" si="25"/>
        <v>0.4093</v>
      </c>
      <c r="AI109" s="55">
        <f t="shared" si="26"/>
        <v>0.40550000000000003</v>
      </c>
      <c r="AJ109" s="55">
        <f t="shared" si="27"/>
        <v>0.38679999999999998</v>
      </c>
      <c r="AK109" s="4" t="str">
        <f t="shared" si="28"/>
        <v>2B</v>
      </c>
      <c r="AL109" s="55">
        <f t="shared" si="29"/>
        <v>0.39200000000000002</v>
      </c>
      <c r="AM109" s="55">
        <f t="shared" si="30"/>
        <v>0.40200000000000002</v>
      </c>
      <c r="AN109" s="55">
        <f t="shared" si="31"/>
        <v>0.41039999999999999</v>
      </c>
      <c r="AO109" s="55">
        <f t="shared" si="32"/>
        <v>0.4153</v>
      </c>
      <c r="AP109" s="55">
        <f t="shared" si="33"/>
        <v>0.4375</v>
      </c>
      <c r="AT109" s="17"/>
      <c r="AU109" s="77"/>
    </row>
    <row r="110" spans="3:47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34"/>
        <v>7⁄16–27</v>
      </c>
      <c r="U110" s="16" t="str">
        <f t="shared" si="34"/>
        <v>UNS</v>
      </c>
      <c r="W110" s="16" t="str">
        <f t="shared" si="18"/>
        <v>7⁄16–27</v>
      </c>
      <c r="X110" s="16" t="str">
        <f>VLOOKUP(LEFT(Table691416[[#This Row],[Column1]],FIND("–",Table691416[[#This Row],[Column1]])-1),Lookups15[],2,0)</f>
        <v>7/16</v>
      </c>
      <c r="Y110" s="16" t="str">
        <f>RIGHT(Table691416[[#This Row],[Column1]],LEN(Table691416[[#This Row],[Column1]])-FIND("–",Table691416[[#This Row],[Column1]]))</f>
        <v>27</v>
      </c>
      <c r="Z110" s="16" t="str">
        <f t="shared" si="19"/>
        <v>UNS</v>
      </c>
      <c r="AA110" s="16" t="str">
        <f t="shared" si="20"/>
        <v>2A</v>
      </c>
      <c r="AB110" s="4" t="str">
        <f>CONCATENATE(Table691416[[#This Row],[Fraction]],"-",Table691416[[#This Row],[Pitch]]," ",Table691416[[#This Row],[Series]]," ",Table691416[[#This Row],[ClassA]])</f>
        <v>7/16-27 UNS 2A</v>
      </c>
      <c r="AC110" s="4" t="str">
        <f>CONCATENATE(TEXT(Table691416[[#This Row],[MajorMinB]],".000"),"-",Table691416[[#This Row],[Pitch]]," ",Table691416[[#This Row],[Series]]," ",Table691416[[#This Row],[ClassA]])</f>
        <v>.438-27 UNS 2A</v>
      </c>
      <c r="AD110" s="4">
        <f t="shared" si="21"/>
        <v>1.1000000000000001E-3</v>
      </c>
      <c r="AE110" s="55">
        <f t="shared" si="22"/>
        <v>0.43640000000000001</v>
      </c>
      <c r="AF110" s="55">
        <f t="shared" si="23"/>
        <v>0.42970000000000003</v>
      </c>
      <c r="AG110" s="55" t="str">
        <f t="shared" si="24"/>
        <v>—</v>
      </c>
      <c r="AH110" s="55">
        <f t="shared" si="25"/>
        <v>0.4123</v>
      </c>
      <c r="AI110" s="55">
        <f t="shared" si="26"/>
        <v>0.40870000000000001</v>
      </c>
      <c r="AJ110" s="55">
        <f t="shared" si="27"/>
        <v>0.39229999999999998</v>
      </c>
      <c r="AK110" s="4" t="str">
        <f t="shared" si="28"/>
        <v>2B</v>
      </c>
      <c r="AL110" s="55">
        <f t="shared" si="29"/>
        <v>0.39700000000000002</v>
      </c>
      <c r="AM110" s="55">
        <f t="shared" si="30"/>
        <v>0.40600000000000003</v>
      </c>
      <c r="AN110" s="55">
        <f t="shared" si="31"/>
        <v>0.41339999999999999</v>
      </c>
      <c r="AO110" s="55">
        <f t="shared" si="32"/>
        <v>0.41810000000000003</v>
      </c>
      <c r="AP110" s="55">
        <f t="shared" si="33"/>
        <v>0.4375</v>
      </c>
      <c r="AT110" s="17"/>
      <c r="AU110" s="77"/>
    </row>
    <row r="111" spans="3:47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34"/>
        <v>7⁄16–28</v>
      </c>
      <c r="U111" s="16" t="str">
        <f t="shared" si="34"/>
        <v>UNEF</v>
      </c>
      <c r="W111" s="16" t="str">
        <f t="shared" si="18"/>
        <v>7⁄16–28</v>
      </c>
      <c r="X111" s="16" t="str">
        <f>VLOOKUP(LEFT(Table691416[[#This Row],[Column1]],FIND("–",Table691416[[#This Row],[Column1]])-1),Lookups15[],2,0)</f>
        <v>7/16</v>
      </c>
      <c r="Y111" s="16" t="str">
        <f>RIGHT(Table691416[[#This Row],[Column1]],LEN(Table691416[[#This Row],[Column1]])-FIND("–",Table691416[[#This Row],[Column1]]))</f>
        <v>28</v>
      </c>
      <c r="Z111" s="16" t="str">
        <f t="shared" si="19"/>
        <v>UNEF</v>
      </c>
      <c r="AA111" s="16" t="str">
        <f t="shared" si="20"/>
        <v>2A</v>
      </c>
      <c r="AB111" s="4" t="str">
        <f>CONCATENATE(Table691416[[#This Row],[Fraction]],"-",Table691416[[#This Row],[Pitch]]," ",Table691416[[#This Row],[Series]]," ",Table691416[[#This Row],[ClassA]])</f>
        <v>7/16-28 UNEF 2A</v>
      </c>
      <c r="AC111" s="4" t="str">
        <f>CONCATENATE(TEXT(Table691416[[#This Row],[MajorMinB]],".000"),"-",Table691416[[#This Row],[Pitch]]," ",Table691416[[#This Row],[Series]]," ",Table691416[[#This Row],[ClassA]])</f>
        <v>.438-28 UNEF 2A</v>
      </c>
      <c r="AD111" s="4">
        <f t="shared" si="21"/>
        <v>1.1000000000000001E-3</v>
      </c>
      <c r="AE111" s="55">
        <f t="shared" si="22"/>
        <v>0.43640000000000001</v>
      </c>
      <c r="AF111" s="55">
        <f t="shared" si="23"/>
        <v>0.4299</v>
      </c>
      <c r="AG111" s="55" t="str">
        <f t="shared" si="24"/>
        <v>—</v>
      </c>
      <c r="AH111" s="55">
        <f t="shared" si="25"/>
        <v>0.41320000000000001</v>
      </c>
      <c r="AI111" s="55">
        <f t="shared" si="26"/>
        <v>0.40960000000000002</v>
      </c>
      <c r="AJ111" s="55">
        <f t="shared" si="27"/>
        <v>0.39379999999999998</v>
      </c>
      <c r="AK111" s="4" t="str">
        <f t="shared" si="28"/>
        <v>2B</v>
      </c>
      <c r="AL111" s="55">
        <f t="shared" si="29"/>
        <v>0.39900000000000002</v>
      </c>
      <c r="AM111" s="55">
        <f t="shared" si="30"/>
        <v>0.40699999999999997</v>
      </c>
      <c r="AN111" s="55">
        <f t="shared" si="31"/>
        <v>0.4143</v>
      </c>
      <c r="AO111" s="55">
        <f t="shared" si="32"/>
        <v>0.41889999999999999</v>
      </c>
      <c r="AP111" s="55">
        <f t="shared" si="33"/>
        <v>0.4375</v>
      </c>
      <c r="AT111" s="17"/>
      <c r="AU111" s="77"/>
    </row>
    <row r="112" spans="3:47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34"/>
        <v>0</v>
      </c>
      <c r="U112" s="16">
        <f t="shared" si="34"/>
        <v>0</v>
      </c>
      <c r="W112" s="16" t="str">
        <f t="shared" si="18"/>
        <v>7⁄16–28</v>
      </c>
      <c r="X112" s="16" t="str">
        <f>VLOOKUP(LEFT(Table691416[[#This Row],[Column1]],FIND("–",Table691416[[#This Row],[Column1]])-1),Lookups15[],2,0)</f>
        <v>7/16</v>
      </c>
      <c r="Y112" s="16" t="str">
        <f>RIGHT(Table691416[[#This Row],[Column1]],LEN(Table691416[[#This Row],[Column1]])-FIND("–",Table691416[[#This Row],[Column1]]))</f>
        <v>28</v>
      </c>
      <c r="Z112" s="16" t="str">
        <f t="shared" si="19"/>
        <v>UNEF</v>
      </c>
      <c r="AA112" s="16" t="str">
        <f t="shared" si="20"/>
        <v>3A</v>
      </c>
      <c r="AB112" s="4" t="str">
        <f>CONCATENATE(Table691416[[#This Row],[Fraction]],"-",Table691416[[#This Row],[Pitch]]," ",Table691416[[#This Row],[Series]]," ",Table691416[[#This Row],[ClassA]])</f>
        <v>7/16-28 UNEF 3A</v>
      </c>
      <c r="AC112" s="4" t="str">
        <f>CONCATENATE(TEXT(Table691416[[#This Row],[MajorMinB]],".000"),"-",Table691416[[#This Row],[Pitch]]," ",Table691416[[#This Row],[Series]]," ",Table691416[[#This Row],[ClassA]])</f>
        <v>.438-28 UNEF 3A</v>
      </c>
      <c r="AD112" s="4">
        <f t="shared" si="21"/>
        <v>0</v>
      </c>
      <c r="AE112" s="55">
        <f t="shared" si="22"/>
        <v>0.4375</v>
      </c>
      <c r="AF112" s="55">
        <f t="shared" si="23"/>
        <v>0.43099999999999999</v>
      </c>
      <c r="AG112" s="55" t="str">
        <f t="shared" si="24"/>
        <v>—</v>
      </c>
      <c r="AH112" s="55">
        <f t="shared" si="25"/>
        <v>0.4143</v>
      </c>
      <c r="AI112" s="55">
        <f t="shared" si="26"/>
        <v>0.41160000000000002</v>
      </c>
      <c r="AJ112" s="55">
        <f t="shared" si="27"/>
        <v>0.39489999999999997</v>
      </c>
      <c r="AK112" s="4" t="str">
        <f t="shared" si="28"/>
        <v>3B</v>
      </c>
      <c r="AL112" s="55">
        <f t="shared" si="29"/>
        <v>0.39900000000000002</v>
      </c>
      <c r="AM112" s="55">
        <f t="shared" si="30"/>
        <v>0.40510000000000002</v>
      </c>
      <c r="AN112" s="55">
        <f t="shared" si="31"/>
        <v>0.4143</v>
      </c>
      <c r="AO112" s="55">
        <f t="shared" si="32"/>
        <v>0.4178</v>
      </c>
      <c r="AP112" s="55">
        <f t="shared" si="33"/>
        <v>0.4375</v>
      </c>
      <c r="AT112" s="17"/>
      <c r="AU112" s="77"/>
    </row>
    <row r="113" spans="3:47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34"/>
        <v>7⁄16–32</v>
      </c>
      <c r="U113" s="16" t="str">
        <f t="shared" si="34"/>
        <v>UN</v>
      </c>
      <c r="W113" s="16" t="str">
        <f t="shared" si="18"/>
        <v>7⁄16–32</v>
      </c>
      <c r="X113" s="16" t="str">
        <f>VLOOKUP(LEFT(Table691416[[#This Row],[Column1]],FIND("–",Table691416[[#This Row],[Column1]])-1),Lookups15[],2,0)</f>
        <v>7/16</v>
      </c>
      <c r="Y113" s="16" t="str">
        <f>RIGHT(Table691416[[#This Row],[Column1]],LEN(Table691416[[#This Row],[Column1]])-FIND("–",Table691416[[#This Row],[Column1]]))</f>
        <v>32</v>
      </c>
      <c r="Z113" s="16" t="str">
        <f t="shared" si="19"/>
        <v>UN</v>
      </c>
      <c r="AA113" s="16" t="str">
        <f t="shared" si="20"/>
        <v>2A</v>
      </c>
      <c r="AB113" s="4" t="str">
        <f>CONCATENATE(Table691416[[#This Row],[Fraction]],"-",Table691416[[#This Row],[Pitch]]," ",Table691416[[#This Row],[Series]]," ",Table691416[[#This Row],[ClassA]])</f>
        <v>7/16-32 UN 2A</v>
      </c>
      <c r="AC113" s="4" t="str">
        <f>CONCATENATE(TEXT(Table691416[[#This Row],[MajorMinB]],".000"),"-",Table691416[[#This Row],[Pitch]]," ",Table691416[[#This Row],[Series]]," ",Table691416[[#This Row],[ClassA]])</f>
        <v>.438-32 UN 2A</v>
      </c>
      <c r="AD113" s="4">
        <f t="shared" si="21"/>
        <v>1E-3</v>
      </c>
      <c r="AE113" s="55">
        <f t="shared" si="22"/>
        <v>0.4365</v>
      </c>
      <c r="AF113" s="55">
        <f t="shared" si="23"/>
        <v>0.43049999999999999</v>
      </c>
      <c r="AG113" s="55" t="str">
        <f t="shared" si="24"/>
        <v>—</v>
      </c>
      <c r="AH113" s="55">
        <f t="shared" si="25"/>
        <v>0.41620000000000001</v>
      </c>
      <c r="AI113" s="55">
        <f t="shared" si="26"/>
        <v>0.4128</v>
      </c>
      <c r="AJ113" s="55">
        <f t="shared" si="27"/>
        <v>0.39929999999999999</v>
      </c>
      <c r="AK113" s="4" t="str">
        <f t="shared" si="28"/>
        <v>2B</v>
      </c>
      <c r="AL113" s="55">
        <f t="shared" si="29"/>
        <v>0.40400000000000003</v>
      </c>
      <c r="AM113" s="55">
        <f t="shared" si="30"/>
        <v>0.41099999999999998</v>
      </c>
      <c r="AN113" s="55">
        <f t="shared" si="31"/>
        <v>0.41720000000000002</v>
      </c>
      <c r="AO113" s="55">
        <f t="shared" si="32"/>
        <v>0.42159999999999997</v>
      </c>
      <c r="AP113" s="55">
        <f t="shared" si="33"/>
        <v>0.4375</v>
      </c>
      <c r="AT113" s="17"/>
      <c r="AU113" s="77"/>
    </row>
    <row r="114" spans="3:47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34"/>
        <v>0</v>
      </c>
      <c r="U114" s="16">
        <f t="shared" si="34"/>
        <v>0</v>
      </c>
      <c r="W114" s="16" t="str">
        <f t="shared" si="18"/>
        <v>7⁄16–32</v>
      </c>
      <c r="X114" s="16" t="str">
        <f>VLOOKUP(LEFT(Table691416[[#This Row],[Column1]],FIND("–",Table691416[[#This Row],[Column1]])-1),Lookups15[],2,0)</f>
        <v>7/16</v>
      </c>
      <c r="Y114" s="16" t="str">
        <f>RIGHT(Table691416[[#This Row],[Column1]],LEN(Table691416[[#This Row],[Column1]])-FIND("–",Table691416[[#This Row],[Column1]]))</f>
        <v>32</v>
      </c>
      <c r="Z114" s="16" t="str">
        <f t="shared" si="19"/>
        <v>UN</v>
      </c>
      <c r="AA114" s="16" t="str">
        <f t="shared" si="20"/>
        <v>3A</v>
      </c>
      <c r="AB114" s="4" t="str">
        <f>CONCATENATE(Table691416[[#This Row],[Fraction]],"-",Table691416[[#This Row],[Pitch]]," ",Table691416[[#This Row],[Series]]," ",Table691416[[#This Row],[ClassA]])</f>
        <v>7/16-32 UN 3A</v>
      </c>
      <c r="AC114" s="4" t="str">
        <f>CONCATENATE(TEXT(Table691416[[#This Row],[MajorMinB]],".000"),"-",Table691416[[#This Row],[Pitch]]," ",Table691416[[#This Row],[Series]]," ",Table691416[[#This Row],[ClassA]])</f>
        <v>.438-32 UN 3A</v>
      </c>
      <c r="AD114" s="4">
        <f t="shared" si="21"/>
        <v>0</v>
      </c>
      <c r="AE114" s="55">
        <f t="shared" si="22"/>
        <v>0.4375</v>
      </c>
      <c r="AF114" s="55">
        <f t="shared" si="23"/>
        <v>0.43149999999999999</v>
      </c>
      <c r="AG114" s="55" t="str">
        <f t="shared" si="24"/>
        <v>—</v>
      </c>
      <c r="AH114" s="55">
        <f t="shared" si="25"/>
        <v>0.41720000000000002</v>
      </c>
      <c r="AI114" s="55">
        <f t="shared" si="26"/>
        <v>0.41470000000000001</v>
      </c>
      <c r="AJ114" s="55">
        <f t="shared" si="27"/>
        <v>0.40029999999999999</v>
      </c>
      <c r="AK114" s="4" t="str">
        <f t="shared" si="28"/>
        <v>3B</v>
      </c>
      <c r="AL114" s="55">
        <f t="shared" si="29"/>
        <v>0.40400000000000003</v>
      </c>
      <c r="AM114" s="55">
        <f t="shared" si="30"/>
        <v>0.40939999999999999</v>
      </c>
      <c r="AN114" s="55">
        <f t="shared" si="31"/>
        <v>0.41720000000000002</v>
      </c>
      <c r="AO114" s="55">
        <f t="shared" si="32"/>
        <v>0.42049999999999998</v>
      </c>
      <c r="AP114" s="55">
        <f t="shared" si="33"/>
        <v>0.4375</v>
      </c>
      <c r="AT114" s="17"/>
      <c r="AU114" s="77"/>
    </row>
    <row r="115" spans="3:47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34"/>
        <v>1⁄2–12</v>
      </c>
      <c r="U115" s="16" t="str">
        <f t="shared" si="34"/>
        <v>UNS</v>
      </c>
      <c r="W115" s="16" t="str">
        <f t="shared" si="18"/>
        <v>1⁄2–12</v>
      </c>
      <c r="X115" s="16" t="str">
        <f>VLOOKUP(LEFT(Table691416[[#This Row],[Column1]],FIND("–",Table691416[[#This Row],[Column1]])-1),Lookups15[],2,0)</f>
        <v>1/2</v>
      </c>
      <c r="Y115" s="16" t="str">
        <f>RIGHT(Table691416[[#This Row],[Column1]],LEN(Table691416[[#This Row],[Column1]])-FIND("–",Table691416[[#This Row],[Column1]]))</f>
        <v>12</v>
      </c>
      <c r="Z115" s="16" t="str">
        <f t="shared" si="19"/>
        <v>UNS</v>
      </c>
      <c r="AA115" s="16" t="str">
        <f t="shared" si="20"/>
        <v>2A</v>
      </c>
      <c r="AB115" s="4" t="str">
        <f>CONCATENATE(Table691416[[#This Row],[Fraction]],"-",Table691416[[#This Row],[Pitch]]," ",Table691416[[#This Row],[Series]]," ",Table691416[[#This Row],[ClassA]])</f>
        <v>1/2-12 UNS 2A</v>
      </c>
      <c r="AC115" s="4" t="str">
        <f>CONCATENATE(TEXT(Table691416[[#This Row],[MajorMinB]],".000"),"-",Table691416[[#This Row],[Pitch]]," ",Table691416[[#This Row],[Series]]," ",Table691416[[#This Row],[ClassA]])</f>
        <v>.500-12 UNS 2A</v>
      </c>
      <c r="AD115" s="4">
        <f t="shared" si="21"/>
        <v>1.6000000000000001E-3</v>
      </c>
      <c r="AE115" s="55">
        <f t="shared" si="22"/>
        <v>0.49840000000000001</v>
      </c>
      <c r="AF115" s="55">
        <f t="shared" si="23"/>
        <v>0.48699999999999999</v>
      </c>
      <c r="AG115" s="55" t="str">
        <f t="shared" si="24"/>
        <v>—</v>
      </c>
      <c r="AH115" s="55">
        <f t="shared" si="25"/>
        <v>0.44429999999999997</v>
      </c>
      <c r="AI115" s="55">
        <f t="shared" si="26"/>
        <v>0.43890000000000001</v>
      </c>
      <c r="AJ115" s="55">
        <f t="shared" si="27"/>
        <v>0.3992</v>
      </c>
      <c r="AK115" s="4" t="str">
        <f t="shared" si="28"/>
        <v>2B</v>
      </c>
      <c r="AL115" s="55">
        <f t="shared" si="29"/>
        <v>0.41</v>
      </c>
      <c r="AM115" s="55">
        <f t="shared" si="30"/>
        <v>0.42799999999999999</v>
      </c>
      <c r="AN115" s="55">
        <f t="shared" si="31"/>
        <v>0.44590000000000002</v>
      </c>
      <c r="AO115" s="55">
        <f t="shared" si="32"/>
        <v>0.45290000000000002</v>
      </c>
      <c r="AP115" s="55">
        <f t="shared" si="33"/>
        <v>0.5</v>
      </c>
      <c r="AT115" s="17"/>
      <c r="AU115" s="77"/>
    </row>
    <row r="116" spans="3:47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34"/>
        <v>0</v>
      </c>
      <c r="U116" s="16">
        <f t="shared" si="34"/>
        <v>0</v>
      </c>
      <c r="W116" s="16" t="str">
        <f t="shared" si="18"/>
        <v>1⁄2–12</v>
      </c>
      <c r="X116" s="16" t="str">
        <f>VLOOKUP(LEFT(Table691416[[#This Row],[Column1]],FIND("–",Table691416[[#This Row],[Column1]])-1),Lookups15[],2,0)</f>
        <v>1/2</v>
      </c>
      <c r="Y116" s="16" t="str">
        <f>RIGHT(Table691416[[#This Row],[Column1]],LEN(Table691416[[#This Row],[Column1]])-FIND("–",Table691416[[#This Row],[Column1]]))</f>
        <v>12</v>
      </c>
      <c r="Z116" s="16" t="str">
        <f t="shared" si="19"/>
        <v>UNS</v>
      </c>
      <c r="AA116" s="16" t="str">
        <f t="shared" si="20"/>
        <v>3A</v>
      </c>
      <c r="AB116" s="4" t="str">
        <f>CONCATENATE(Table691416[[#This Row],[Fraction]],"-",Table691416[[#This Row],[Pitch]]," ",Table691416[[#This Row],[Series]]," ",Table691416[[#This Row],[ClassA]])</f>
        <v>1/2-12 UNS 3A</v>
      </c>
      <c r="AC116" s="4" t="str">
        <f>CONCATENATE(TEXT(Table691416[[#This Row],[MajorMinB]],".000"),"-",Table691416[[#This Row],[Pitch]]," ",Table691416[[#This Row],[Series]]," ",Table691416[[#This Row],[ClassA]])</f>
        <v>.500-12 UNS 3A</v>
      </c>
      <c r="AD116" s="4">
        <f t="shared" si="21"/>
        <v>0</v>
      </c>
      <c r="AE116" s="55">
        <f t="shared" si="22"/>
        <v>0.5</v>
      </c>
      <c r="AF116" s="55">
        <f t="shared" si="23"/>
        <v>0.48859999999999998</v>
      </c>
      <c r="AG116" s="55" t="str">
        <f t="shared" si="24"/>
        <v>—</v>
      </c>
      <c r="AH116" s="55">
        <f t="shared" si="25"/>
        <v>0.44590000000000002</v>
      </c>
      <c r="AI116" s="55">
        <f t="shared" si="26"/>
        <v>0.44190000000000002</v>
      </c>
      <c r="AJ116" s="55">
        <f t="shared" si="27"/>
        <v>0.40079999999999999</v>
      </c>
      <c r="AK116" s="4" t="str">
        <f t="shared" si="28"/>
        <v>3B</v>
      </c>
      <c r="AL116" s="55">
        <f t="shared" si="29"/>
        <v>0.41</v>
      </c>
      <c r="AM116" s="55">
        <f t="shared" si="30"/>
        <v>0.42230000000000001</v>
      </c>
      <c r="AN116" s="55">
        <f t="shared" si="31"/>
        <v>0.44590000000000002</v>
      </c>
      <c r="AO116" s="55">
        <f t="shared" si="32"/>
        <v>0.4511</v>
      </c>
      <c r="AP116" s="55">
        <f t="shared" si="33"/>
        <v>0.5</v>
      </c>
      <c r="AT116" s="17"/>
      <c r="AU116" s="77"/>
    </row>
    <row r="117" spans="3:47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34"/>
        <v>1⁄2–13</v>
      </c>
      <c r="U117" s="16" t="str">
        <f t="shared" si="34"/>
        <v>UNC</v>
      </c>
      <c r="W117" s="16" t="str">
        <f t="shared" si="18"/>
        <v>1⁄2–13</v>
      </c>
      <c r="X117" s="16" t="str">
        <f>VLOOKUP(LEFT(Table691416[[#This Row],[Column1]],FIND("–",Table691416[[#This Row],[Column1]])-1),Lookups15[],2,0)</f>
        <v>1/2</v>
      </c>
      <c r="Y117" s="16" t="str">
        <f>RIGHT(Table691416[[#This Row],[Column1]],LEN(Table691416[[#This Row],[Column1]])-FIND("–",Table691416[[#This Row],[Column1]]))</f>
        <v>13</v>
      </c>
      <c r="Z117" s="16" t="str">
        <f t="shared" si="19"/>
        <v>UNC</v>
      </c>
      <c r="AA117" s="16" t="str">
        <f t="shared" si="20"/>
        <v>1A</v>
      </c>
      <c r="AB117" s="4" t="str">
        <f>CONCATENATE(Table691416[[#This Row],[Fraction]],"-",Table691416[[#This Row],[Pitch]]," ",Table691416[[#This Row],[Series]]," ",Table691416[[#This Row],[ClassA]])</f>
        <v>1/2-13 UNC 1A</v>
      </c>
      <c r="AC117" s="4" t="str">
        <f>CONCATENATE(TEXT(Table691416[[#This Row],[MajorMinB]],".000"),"-",Table691416[[#This Row],[Pitch]]," ",Table691416[[#This Row],[Series]]," ",Table691416[[#This Row],[ClassA]])</f>
        <v>.500-13 UNC 1A</v>
      </c>
      <c r="AD117" s="4">
        <f t="shared" si="21"/>
        <v>1.5E-3</v>
      </c>
      <c r="AE117" s="55">
        <f t="shared" si="22"/>
        <v>0.4985</v>
      </c>
      <c r="AF117" s="55">
        <f t="shared" si="23"/>
        <v>0.48220000000000002</v>
      </c>
      <c r="AG117" s="55" t="str">
        <f t="shared" si="24"/>
        <v>—</v>
      </c>
      <c r="AH117" s="55">
        <f t="shared" si="25"/>
        <v>0.44850000000000001</v>
      </c>
      <c r="AI117" s="55">
        <f t="shared" si="26"/>
        <v>0.44109999999999999</v>
      </c>
      <c r="AJ117" s="55">
        <f t="shared" si="27"/>
        <v>0.40689999999999998</v>
      </c>
      <c r="AK117" s="4" t="str">
        <f t="shared" si="28"/>
        <v>1B</v>
      </c>
      <c r="AL117" s="55">
        <f t="shared" si="29"/>
        <v>0.41699999999999998</v>
      </c>
      <c r="AM117" s="55">
        <f t="shared" si="30"/>
        <v>0.434</v>
      </c>
      <c r="AN117" s="55">
        <f t="shared" si="31"/>
        <v>0.45</v>
      </c>
      <c r="AO117" s="55">
        <f t="shared" si="32"/>
        <v>0.4597</v>
      </c>
      <c r="AP117" s="55">
        <f t="shared" si="33"/>
        <v>0.5</v>
      </c>
      <c r="AT117" s="17"/>
      <c r="AU117" s="77"/>
    </row>
    <row r="118" spans="3:47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34"/>
        <v>0</v>
      </c>
      <c r="U118" s="16">
        <f t="shared" si="34"/>
        <v>0</v>
      </c>
      <c r="W118" s="16" t="str">
        <f t="shared" si="18"/>
        <v>1⁄2–13</v>
      </c>
      <c r="X118" s="16" t="str">
        <f>VLOOKUP(LEFT(Table691416[[#This Row],[Column1]],FIND("–",Table691416[[#This Row],[Column1]])-1),Lookups15[],2,0)</f>
        <v>1/2</v>
      </c>
      <c r="Y118" s="16" t="str">
        <f>RIGHT(Table691416[[#This Row],[Column1]],LEN(Table691416[[#This Row],[Column1]])-FIND("–",Table691416[[#This Row],[Column1]]))</f>
        <v>13</v>
      </c>
      <c r="Z118" s="16" t="str">
        <f t="shared" si="19"/>
        <v>UNC</v>
      </c>
      <c r="AA118" s="16" t="str">
        <f t="shared" si="20"/>
        <v>2A</v>
      </c>
      <c r="AB118" s="4" t="str">
        <f>CONCATENATE(Table691416[[#This Row],[Fraction]],"-",Table691416[[#This Row],[Pitch]]," ",Table691416[[#This Row],[Series]]," ",Table691416[[#This Row],[ClassA]])</f>
        <v>1/2-13 UNC 2A</v>
      </c>
      <c r="AC118" s="4" t="str">
        <f>CONCATENATE(TEXT(Table691416[[#This Row],[MajorMinB]],".000"),"-",Table691416[[#This Row],[Pitch]]," ",Table691416[[#This Row],[Series]]," ",Table691416[[#This Row],[ClassA]])</f>
        <v>.500-13 UNC 2A</v>
      </c>
      <c r="AD118" s="4">
        <f t="shared" si="21"/>
        <v>1.5E-3</v>
      </c>
      <c r="AE118" s="55">
        <f t="shared" si="22"/>
        <v>0.4985</v>
      </c>
      <c r="AF118" s="55">
        <f t="shared" si="23"/>
        <v>0.48759999999999998</v>
      </c>
      <c r="AG118" s="55">
        <f t="shared" si="24"/>
        <v>0.48220000000000002</v>
      </c>
      <c r="AH118" s="55">
        <f t="shared" si="25"/>
        <v>0.44850000000000001</v>
      </c>
      <c r="AI118" s="55">
        <f t="shared" si="26"/>
        <v>0.44350000000000001</v>
      </c>
      <c r="AJ118" s="55">
        <f t="shared" si="27"/>
        <v>0.40689999999999998</v>
      </c>
      <c r="AK118" s="4" t="str">
        <f t="shared" si="28"/>
        <v>2B</v>
      </c>
      <c r="AL118" s="55">
        <f t="shared" si="29"/>
        <v>0.41699999999999998</v>
      </c>
      <c r="AM118" s="55">
        <f t="shared" si="30"/>
        <v>0.434</v>
      </c>
      <c r="AN118" s="55">
        <f t="shared" si="31"/>
        <v>0.45</v>
      </c>
      <c r="AO118" s="55">
        <f t="shared" si="32"/>
        <v>0.45650000000000002</v>
      </c>
      <c r="AP118" s="55">
        <f t="shared" si="33"/>
        <v>0.5</v>
      </c>
      <c r="AT118" s="17"/>
      <c r="AU118" s="77"/>
    </row>
    <row r="119" spans="3:47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34"/>
        <v>0</v>
      </c>
      <c r="U119" s="16">
        <f t="shared" si="34"/>
        <v>0</v>
      </c>
      <c r="W119" s="16" t="str">
        <f t="shared" si="18"/>
        <v>1⁄2–13</v>
      </c>
      <c r="X119" s="16" t="str">
        <f>VLOOKUP(LEFT(Table691416[[#This Row],[Column1]],FIND("–",Table691416[[#This Row],[Column1]])-1),Lookups15[],2,0)</f>
        <v>1/2</v>
      </c>
      <c r="Y119" s="16" t="str">
        <f>RIGHT(Table691416[[#This Row],[Column1]],LEN(Table691416[[#This Row],[Column1]])-FIND("–",Table691416[[#This Row],[Column1]]))</f>
        <v>13</v>
      </c>
      <c r="Z119" s="16" t="str">
        <f t="shared" si="19"/>
        <v>UNC</v>
      </c>
      <c r="AA119" s="16" t="str">
        <f t="shared" si="20"/>
        <v>3A</v>
      </c>
      <c r="AB119" s="4" t="str">
        <f>CONCATENATE(Table691416[[#This Row],[Fraction]],"-",Table691416[[#This Row],[Pitch]]," ",Table691416[[#This Row],[Series]]," ",Table691416[[#This Row],[ClassA]])</f>
        <v>1/2-13 UNC 3A</v>
      </c>
      <c r="AC119" s="4" t="str">
        <f>CONCATENATE(TEXT(Table691416[[#This Row],[MajorMinB]],".000"),"-",Table691416[[#This Row],[Pitch]]," ",Table691416[[#This Row],[Series]]," ",Table691416[[#This Row],[ClassA]])</f>
        <v>.500-13 UNC 3A</v>
      </c>
      <c r="AD119" s="4">
        <f t="shared" si="21"/>
        <v>0</v>
      </c>
      <c r="AE119" s="55">
        <f t="shared" si="22"/>
        <v>0.5</v>
      </c>
      <c r="AF119" s="55">
        <f t="shared" si="23"/>
        <v>0.48909999999999998</v>
      </c>
      <c r="AG119" s="55" t="str">
        <f t="shared" si="24"/>
        <v>—</v>
      </c>
      <c r="AH119" s="55">
        <f t="shared" si="25"/>
        <v>0.45</v>
      </c>
      <c r="AI119" s="55">
        <f t="shared" si="26"/>
        <v>0.44629999999999997</v>
      </c>
      <c r="AJ119" s="55">
        <f t="shared" si="27"/>
        <v>0.40839999999999999</v>
      </c>
      <c r="AK119" s="4" t="str">
        <f t="shared" si="28"/>
        <v>3B</v>
      </c>
      <c r="AL119" s="55">
        <f t="shared" si="29"/>
        <v>0.41699999999999998</v>
      </c>
      <c r="AM119" s="55">
        <f t="shared" si="30"/>
        <v>0.4284</v>
      </c>
      <c r="AN119" s="55">
        <f t="shared" si="31"/>
        <v>0.45</v>
      </c>
      <c r="AO119" s="55">
        <f t="shared" si="32"/>
        <v>0.45479999999999998</v>
      </c>
      <c r="AP119" s="55">
        <f t="shared" si="33"/>
        <v>0.5</v>
      </c>
      <c r="AT119" s="17"/>
      <c r="AU119" s="77"/>
    </row>
    <row r="120" spans="3:47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34"/>
        <v>1⁄2–14</v>
      </c>
      <c r="U120" s="16" t="str">
        <f t="shared" si="34"/>
        <v>UNS</v>
      </c>
      <c r="W120" s="16" t="str">
        <f t="shared" si="18"/>
        <v>1⁄2–14</v>
      </c>
      <c r="X120" s="16" t="str">
        <f>VLOOKUP(LEFT(Table691416[[#This Row],[Column1]],FIND("–",Table691416[[#This Row],[Column1]])-1),Lookups15[],2,0)</f>
        <v>1/2</v>
      </c>
      <c r="Y120" s="16" t="str">
        <f>RIGHT(Table691416[[#This Row],[Column1]],LEN(Table691416[[#This Row],[Column1]])-FIND("–",Table691416[[#This Row],[Column1]]))</f>
        <v>14</v>
      </c>
      <c r="Z120" s="16" t="str">
        <f t="shared" si="19"/>
        <v>UNS</v>
      </c>
      <c r="AA120" s="16" t="str">
        <f t="shared" si="20"/>
        <v>2A</v>
      </c>
      <c r="AB120" s="4" t="str">
        <f>CONCATENATE(Table691416[[#This Row],[Fraction]],"-",Table691416[[#This Row],[Pitch]]," ",Table691416[[#This Row],[Series]]," ",Table691416[[#This Row],[ClassA]])</f>
        <v>1/2-14 UNS 2A</v>
      </c>
      <c r="AC120" s="4" t="str">
        <f>CONCATENATE(TEXT(Table691416[[#This Row],[MajorMinB]],".000"),"-",Table691416[[#This Row],[Pitch]]," ",Table691416[[#This Row],[Series]]," ",Table691416[[#This Row],[ClassA]])</f>
        <v>.500-14 UNS 2A</v>
      </c>
      <c r="AD120" s="4">
        <f t="shared" si="21"/>
        <v>1.5E-3</v>
      </c>
      <c r="AE120" s="55">
        <f t="shared" si="22"/>
        <v>0.4985</v>
      </c>
      <c r="AF120" s="55">
        <f t="shared" si="23"/>
        <v>0.48820000000000002</v>
      </c>
      <c r="AG120" s="55" t="str">
        <f t="shared" si="24"/>
        <v>—</v>
      </c>
      <c r="AH120" s="55">
        <f t="shared" si="25"/>
        <v>0.4521</v>
      </c>
      <c r="AI120" s="55">
        <f t="shared" si="26"/>
        <v>0.4471</v>
      </c>
      <c r="AJ120" s="55">
        <f t="shared" si="27"/>
        <v>0.41349999999999998</v>
      </c>
      <c r="AK120" s="4" t="str">
        <f t="shared" si="28"/>
        <v>2B</v>
      </c>
      <c r="AL120" s="55">
        <f t="shared" si="29"/>
        <v>0.42299999999999999</v>
      </c>
      <c r="AM120" s="55">
        <f t="shared" si="30"/>
        <v>0.438</v>
      </c>
      <c r="AN120" s="55">
        <f t="shared" si="31"/>
        <v>0.4536</v>
      </c>
      <c r="AO120" s="55">
        <f t="shared" si="32"/>
        <v>0.46010000000000001</v>
      </c>
      <c r="AP120" s="55">
        <f t="shared" si="33"/>
        <v>0.5</v>
      </c>
      <c r="AT120" s="17"/>
      <c r="AU120" s="77"/>
    </row>
    <row r="121" spans="3:47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34"/>
        <v>1⁄2–16</v>
      </c>
      <c r="U121" s="16" t="str">
        <f t="shared" si="34"/>
        <v>UN</v>
      </c>
      <c r="W121" s="16" t="str">
        <f t="shared" si="18"/>
        <v>1⁄2–16</v>
      </c>
      <c r="X121" s="16" t="str">
        <f>VLOOKUP(LEFT(Table691416[[#This Row],[Column1]],FIND("–",Table691416[[#This Row],[Column1]])-1),Lookups15[],2,0)</f>
        <v>1/2</v>
      </c>
      <c r="Y121" s="16" t="str">
        <f>RIGHT(Table691416[[#This Row],[Column1]],LEN(Table691416[[#This Row],[Column1]])-FIND("–",Table691416[[#This Row],[Column1]]))</f>
        <v>16</v>
      </c>
      <c r="Z121" s="16" t="str">
        <f t="shared" si="19"/>
        <v>UN</v>
      </c>
      <c r="AA121" s="16" t="str">
        <f t="shared" si="20"/>
        <v>2A</v>
      </c>
      <c r="AB121" s="4" t="str">
        <f>CONCATENATE(Table691416[[#This Row],[Fraction]],"-",Table691416[[#This Row],[Pitch]]," ",Table691416[[#This Row],[Series]]," ",Table691416[[#This Row],[ClassA]])</f>
        <v>1/2-16 UN 2A</v>
      </c>
      <c r="AC121" s="4" t="str">
        <f>CONCATENATE(TEXT(Table691416[[#This Row],[MajorMinB]],".000"),"-",Table691416[[#This Row],[Pitch]]," ",Table691416[[#This Row],[Series]]," ",Table691416[[#This Row],[ClassA]])</f>
        <v>.500-16 UN 2A</v>
      </c>
      <c r="AD121" s="4">
        <f t="shared" si="21"/>
        <v>1.4E-3</v>
      </c>
      <c r="AE121" s="55">
        <f t="shared" si="22"/>
        <v>0.49859999999999999</v>
      </c>
      <c r="AF121" s="55">
        <f t="shared" si="23"/>
        <v>0.48920000000000002</v>
      </c>
      <c r="AG121" s="55" t="str">
        <f t="shared" si="24"/>
        <v>—</v>
      </c>
      <c r="AH121" s="55">
        <f t="shared" si="25"/>
        <v>0.45800000000000002</v>
      </c>
      <c r="AI121" s="55">
        <f t="shared" si="26"/>
        <v>0.45329999999999998</v>
      </c>
      <c r="AJ121" s="55">
        <f t="shared" si="27"/>
        <v>0.42409999999999998</v>
      </c>
      <c r="AK121" s="4" t="str">
        <f t="shared" si="28"/>
        <v>2B</v>
      </c>
      <c r="AL121" s="55">
        <f t="shared" si="29"/>
        <v>0.432</v>
      </c>
      <c r="AM121" s="55">
        <f t="shared" si="30"/>
        <v>0.44600000000000001</v>
      </c>
      <c r="AN121" s="55">
        <f t="shared" si="31"/>
        <v>0.45939999999999998</v>
      </c>
      <c r="AO121" s="55">
        <f t="shared" si="32"/>
        <v>0.46550000000000002</v>
      </c>
      <c r="AP121" s="55">
        <f t="shared" si="33"/>
        <v>0.5</v>
      </c>
      <c r="AT121" s="17"/>
      <c r="AU121" s="77"/>
    </row>
    <row r="122" spans="3:47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34"/>
        <v>0</v>
      </c>
      <c r="U122" s="16">
        <f t="shared" si="34"/>
        <v>0</v>
      </c>
      <c r="W122" s="16" t="str">
        <f t="shared" si="18"/>
        <v>1⁄2–16</v>
      </c>
      <c r="X122" s="16" t="str">
        <f>VLOOKUP(LEFT(Table691416[[#This Row],[Column1]],FIND("–",Table691416[[#This Row],[Column1]])-1),Lookups15[],2,0)</f>
        <v>1/2</v>
      </c>
      <c r="Y122" s="16" t="str">
        <f>RIGHT(Table691416[[#This Row],[Column1]],LEN(Table691416[[#This Row],[Column1]])-FIND("–",Table691416[[#This Row],[Column1]]))</f>
        <v>16</v>
      </c>
      <c r="Z122" s="16" t="str">
        <f t="shared" si="19"/>
        <v>UN</v>
      </c>
      <c r="AA122" s="16" t="str">
        <f t="shared" si="20"/>
        <v>3A</v>
      </c>
      <c r="AB122" s="4" t="str">
        <f>CONCATENATE(Table691416[[#This Row],[Fraction]],"-",Table691416[[#This Row],[Pitch]]," ",Table691416[[#This Row],[Series]]," ",Table691416[[#This Row],[ClassA]])</f>
        <v>1/2-16 UN 3A</v>
      </c>
      <c r="AC122" s="4" t="str">
        <f>CONCATENATE(TEXT(Table691416[[#This Row],[MajorMinB]],".000"),"-",Table691416[[#This Row],[Pitch]]," ",Table691416[[#This Row],[Series]]," ",Table691416[[#This Row],[ClassA]])</f>
        <v>.500-16 UN 3A</v>
      </c>
      <c r="AD122" s="4">
        <f t="shared" si="21"/>
        <v>0</v>
      </c>
      <c r="AE122" s="55">
        <f t="shared" si="22"/>
        <v>0.5</v>
      </c>
      <c r="AF122" s="55">
        <f t="shared" si="23"/>
        <v>0.49059999999999998</v>
      </c>
      <c r="AG122" s="55" t="str">
        <f t="shared" si="24"/>
        <v>—</v>
      </c>
      <c r="AH122" s="55">
        <f t="shared" si="25"/>
        <v>0.45939999999999998</v>
      </c>
      <c r="AI122" s="55">
        <f t="shared" si="26"/>
        <v>0.45590000000000003</v>
      </c>
      <c r="AJ122" s="55">
        <f t="shared" si="27"/>
        <v>0.42549999999999999</v>
      </c>
      <c r="AK122" s="4" t="str">
        <f t="shared" si="28"/>
        <v>3B</v>
      </c>
      <c r="AL122" s="55">
        <f t="shared" si="29"/>
        <v>0.432</v>
      </c>
      <c r="AM122" s="55">
        <f t="shared" si="30"/>
        <v>0.44190000000000002</v>
      </c>
      <c r="AN122" s="55">
        <f t="shared" si="31"/>
        <v>0.45939999999999998</v>
      </c>
      <c r="AO122" s="55">
        <f t="shared" si="32"/>
        <v>0.46400000000000002</v>
      </c>
      <c r="AP122" s="55">
        <f t="shared" si="33"/>
        <v>0.5</v>
      </c>
      <c r="AT122" s="17"/>
      <c r="AU122" s="77"/>
    </row>
    <row r="123" spans="3:47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34"/>
        <v>1⁄2–18</v>
      </c>
      <c r="U123" s="16" t="str">
        <f t="shared" si="34"/>
        <v>UNS</v>
      </c>
      <c r="W123" s="16" t="str">
        <f t="shared" si="18"/>
        <v>1⁄2–18</v>
      </c>
      <c r="X123" s="16" t="str">
        <f>VLOOKUP(LEFT(Table691416[[#This Row],[Column1]],FIND("–",Table691416[[#This Row],[Column1]])-1),Lookups15[],2,0)</f>
        <v>1/2</v>
      </c>
      <c r="Y123" s="16" t="str">
        <f>RIGHT(Table691416[[#This Row],[Column1]],LEN(Table691416[[#This Row],[Column1]])-FIND("–",Table691416[[#This Row],[Column1]]))</f>
        <v>18</v>
      </c>
      <c r="Z123" s="16" t="str">
        <f t="shared" si="19"/>
        <v>UNS</v>
      </c>
      <c r="AA123" s="16" t="str">
        <f t="shared" si="20"/>
        <v>2A</v>
      </c>
      <c r="AB123" s="4" t="str">
        <f>CONCATENATE(Table691416[[#This Row],[Fraction]],"-",Table691416[[#This Row],[Pitch]]," ",Table691416[[#This Row],[Series]]," ",Table691416[[#This Row],[ClassA]])</f>
        <v>1/2-18 UNS 2A</v>
      </c>
      <c r="AC123" s="4" t="str">
        <f>CONCATENATE(TEXT(Table691416[[#This Row],[MajorMinB]],".000"),"-",Table691416[[#This Row],[Pitch]]," ",Table691416[[#This Row],[Series]]," ",Table691416[[#This Row],[ClassA]])</f>
        <v>.500-18 UNS 2A</v>
      </c>
      <c r="AD123" s="4">
        <f t="shared" si="21"/>
        <v>1.2999999999999999E-3</v>
      </c>
      <c r="AE123" s="55">
        <f t="shared" si="22"/>
        <v>0.49869999999999998</v>
      </c>
      <c r="AF123" s="55">
        <f t="shared" si="23"/>
        <v>0.49</v>
      </c>
      <c r="AG123" s="55" t="str">
        <f t="shared" si="24"/>
        <v>—</v>
      </c>
      <c r="AH123" s="55">
        <f t="shared" si="25"/>
        <v>0.46260000000000001</v>
      </c>
      <c r="AI123" s="55">
        <f t="shared" si="26"/>
        <v>0.4582</v>
      </c>
      <c r="AJ123" s="55">
        <f t="shared" si="27"/>
        <v>0.43259999999999998</v>
      </c>
      <c r="AK123" s="4" t="str">
        <f t="shared" si="28"/>
        <v>2B</v>
      </c>
      <c r="AL123" s="55">
        <f t="shared" si="29"/>
        <v>0.44</v>
      </c>
      <c r="AM123" s="55">
        <f t="shared" si="30"/>
        <v>0.45300000000000001</v>
      </c>
      <c r="AN123" s="55">
        <f t="shared" si="31"/>
        <v>0.46389999999999998</v>
      </c>
      <c r="AO123" s="55">
        <f t="shared" si="32"/>
        <v>0.46970000000000001</v>
      </c>
      <c r="AP123" s="55">
        <f t="shared" si="33"/>
        <v>0.5</v>
      </c>
      <c r="AT123" s="17"/>
      <c r="AU123" s="77"/>
    </row>
    <row r="124" spans="3:47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34"/>
        <v>1⁄2–20</v>
      </c>
      <c r="U124" s="16" t="str">
        <f t="shared" si="34"/>
        <v>UNF</v>
      </c>
      <c r="W124" s="16" t="str">
        <f t="shared" si="18"/>
        <v>1⁄2–20</v>
      </c>
      <c r="X124" s="16" t="str">
        <f>VLOOKUP(LEFT(Table691416[[#This Row],[Column1]],FIND("–",Table691416[[#This Row],[Column1]])-1),Lookups15[],2,0)</f>
        <v>1/2</v>
      </c>
      <c r="Y124" s="16" t="str">
        <f>RIGHT(Table691416[[#This Row],[Column1]],LEN(Table691416[[#This Row],[Column1]])-FIND("–",Table691416[[#This Row],[Column1]]))</f>
        <v>20</v>
      </c>
      <c r="Z124" s="16" t="str">
        <f t="shared" si="19"/>
        <v>UNF</v>
      </c>
      <c r="AA124" s="16" t="str">
        <f t="shared" si="20"/>
        <v>1A</v>
      </c>
      <c r="AB124" s="4" t="str">
        <f>CONCATENATE(Table691416[[#This Row],[Fraction]],"-",Table691416[[#This Row],[Pitch]]," ",Table691416[[#This Row],[Series]]," ",Table691416[[#This Row],[ClassA]])</f>
        <v>1/2-20 UNF 1A</v>
      </c>
      <c r="AC124" s="4" t="str">
        <f>CONCATENATE(TEXT(Table691416[[#This Row],[MajorMinB]],".000"),"-",Table691416[[#This Row],[Pitch]]," ",Table691416[[#This Row],[Series]]," ",Table691416[[#This Row],[ClassA]])</f>
        <v>.500-20 UNF 1A</v>
      </c>
      <c r="AD124" s="4">
        <f t="shared" si="21"/>
        <v>1.2999999999999999E-3</v>
      </c>
      <c r="AE124" s="55">
        <f t="shared" si="22"/>
        <v>0.49869999999999998</v>
      </c>
      <c r="AF124" s="55">
        <f t="shared" si="23"/>
        <v>0.48649999999999999</v>
      </c>
      <c r="AG124" s="55" t="str">
        <f t="shared" si="24"/>
        <v>—</v>
      </c>
      <c r="AH124" s="55">
        <f t="shared" si="25"/>
        <v>0.4662</v>
      </c>
      <c r="AI124" s="55">
        <f t="shared" si="26"/>
        <v>0.45979999999999999</v>
      </c>
      <c r="AJ124" s="55">
        <f t="shared" si="27"/>
        <v>0.43919999999999998</v>
      </c>
      <c r="AK124" s="4" t="str">
        <f t="shared" si="28"/>
        <v>1B</v>
      </c>
      <c r="AL124" s="55">
        <f t="shared" si="29"/>
        <v>0.44600000000000001</v>
      </c>
      <c r="AM124" s="55">
        <f t="shared" si="30"/>
        <v>0.45700000000000002</v>
      </c>
      <c r="AN124" s="55">
        <f t="shared" si="31"/>
        <v>0.46750000000000003</v>
      </c>
      <c r="AO124" s="55">
        <f t="shared" si="32"/>
        <v>0.47589999999999999</v>
      </c>
      <c r="AP124" s="55">
        <f t="shared" si="33"/>
        <v>0.5</v>
      </c>
      <c r="AT124" s="17"/>
      <c r="AU124" s="77"/>
    </row>
    <row r="125" spans="3:47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34"/>
        <v>0</v>
      </c>
      <c r="U125" s="16">
        <f t="shared" si="34"/>
        <v>0</v>
      </c>
      <c r="W125" s="16" t="str">
        <f t="shared" si="18"/>
        <v>1⁄2–20</v>
      </c>
      <c r="X125" s="16" t="str">
        <f>VLOOKUP(LEFT(Table691416[[#This Row],[Column1]],FIND("–",Table691416[[#This Row],[Column1]])-1),Lookups15[],2,0)</f>
        <v>1/2</v>
      </c>
      <c r="Y125" s="16" t="str">
        <f>RIGHT(Table691416[[#This Row],[Column1]],LEN(Table691416[[#This Row],[Column1]])-FIND("–",Table691416[[#This Row],[Column1]]))</f>
        <v>20</v>
      </c>
      <c r="Z125" s="16" t="str">
        <f t="shared" si="19"/>
        <v>UNF</v>
      </c>
      <c r="AA125" s="16" t="str">
        <f t="shared" si="20"/>
        <v>2A</v>
      </c>
      <c r="AB125" s="4" t="str">
        <f>CONCATENATE(Table691416[[#This Row],[Fraction]],"-",Table691416[[#This Row],[Pitch]]," ",Table691416[[#This Row],[Series]]," ",Table691416[[#This Row],[ClassA]])</f>
        <v>1/2-20 UNF 2A</v>
      </c>
      <c r="AC125" s="4" t="str">
        <f>CONCATENATE(TEXT(Table691416[[#This Row],[MajorMinB]],".000"),"-",Table691416[[#This Row],[Pitch]]," ",Table691416[[#This Row],[Series]]," ",Table691416[[#This Row],[ClassA]])</f>
        <v>.500-20 UNF 2A</v>
      </c>
      <c r="AD125" s="4">
        <f t="shared" si="21"/>
        <v>1.2999999999999999E-3</v>
      </c>
      <c r="AE125" s="55">
        <f t="shared" si="22"/>
        <v>0.49869999999999998</v>
      </c>
      <c r="AF125" s="55">
        <f t="shared" si="23"/>
        <v>0.49059999999999998</v>
      </c>
      <c r="AG125" s="55" t="str">
        <f t="shared" si="24"/>
        <v>—</v>
      </c>
      <c r="AH125" s="55">
        <f t="shared" si="25"/>
        <v>0.4662</v>
      </c>
      <c r="AI125" s="55">
        <f t="shared" si="26"/>
        <v>0.46189999999999998</v>
      </c>
      <c r="AJ125" s="55">
        <f t="shared" si="27"/>
        <v>0.43919999999999998</v>
      </c>
      <c r="AK125" s="4" t="str">
        <f t="shared" si="28"/>
        <v>2B</v>
      </c>
      <c r="AL125" s="55">
        <f t="shared" si="29"/>
        <v>0.44600000000000001</v>
      </c>
      <c r="AM125" s="55">
        <f t="shared" si="30"/>
        <v>0.45700000000000002</v>
      </c>
      <c r="AN125" s="55">
        <f t="shared" si="31"/>
        <v>0.46750000000000003</v>
      </c>
      <c r="AO125" s="55">
        <f t="shared" si="32"/>
        <v>0.47310000000000002</v>
      </c>
      <c r="AP125" s="55">
        <f t="shared" si="33"/>
        <v>0.5</v>
      </c>
      <c r="AT125" s="17"/>
      <c r="AU125" s="77"/>
    </row>
    <row r="126" spans="3:47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34"/>
        <v>0</v>
      </c>
      <c r="U126" s="16">
        <f t="shared" si="34"/>
        <v>0</v>
      </c>
      <c r="W126" s="16" t="str">
        <f t="shared" si="18"/>
        <v>1⁄2–20</v>
      </c>
      <c r="X126" s="16" t="str">
        <f>VLOOKUP(LEFT(Table691416[[#This Row],[Column1]],FIND("–",Table691416[[#This Row],[Column1]])-1),Lookups15[],2,0)</f>
        <v>1/2</v>
      </c>
      <c r="Y126" s="16" t="str">
        <f>RIGHT(Table691416[[#This Row],[Column1]],LEN(Table691416[[#This Row],[Column1]])-FIND("–",Table691416[[#This Row],[Column1]]))</f>
        <v>20</v>
      </c>
      <c r="Z126" s="16" t="str">
        <f t="shared" si="19"/>
        <v>UNF</v>
      </c>
      <c r="AA126" s="16" t="str">
        <f t="shared" si="20"/>
        <v>3A</v>
      </c>
      <c r="AB126" s="4" t="str">
        <f>CONCATENATE(Table691416[[#This Row],[Fraction]],"-",Table691416[[#This Row],[Pitch]]," ",Table691416[[#This Row],[Series]]," ",Table691416[[#This Row],[ClassA]])</f>
        <v>1/2-20 UNF 3A</v>
      </c>
      <c r="AC126" s="4" t="str">
        <f>CONCATENATE(TEXT(Table691416[[#This Row],[MajorMinB]],".000"),"-",Table691416[[#This Row],[Pitch]]," ",Table691416[[#This Row],[Series]]," ",Table691416[[#This Row],[ClassA]])</f>
        <v>.500-20 UNF 3A</v>
      </c>
      <c r="AD126" s="4">
        <f t="shared" si="21"/>
        <v>0</v>
      </c>
      <c r="AE126" s="55">
        <f t="shared" si="22"/>
        <v>0.5</v>
      </c>
      <c r="AF126" s="55">
        <f t="shared" si="23"/>
        <v>0.4919</v>
      </c>
      <c r="AG126" s="55" t="str">
        <f t="shared" si="24"/>
        <v>—</v>
      </c>
      <c r="AH126" s="55">
        <f t="shared" si="25"/>
        <v>0.46750000000000003</v>
      </c>
      <c r="AI126" s="55">
        <f t="shared" si="26"/>
        <v>0.46429999999999999</v>
      </c>
      <c r="AJ126" s="55">
        <f t="shared" si="27"/>
        <v>0.4405</v>
      </c>
      <c r="AK126" s="4" t="str">
        <f t="shared" si="28"/>
        <v>3B</v>
      </c>
      <c r="AL126" s="55">
        <f t="shared" si="29"/>
        <v>0.44600000000000001</v>
      </c>
      <c r="AM126" s="55">
        <f t="shared" si="30"/>
        <v>0.45369999999999999</v>
      </c>
      <c r="AN126" s="55">
        <f t="shared" si="31"/>
        <v>0.46750000000000003</v>
      </c>
      <c r="AO126" s="55">
        <f t="shared" si="32"/>
        <v>0.47170000000000001</v>
      </c>
      <c r="AP126" s="55">
        <f t="shared" si="33"/>
        <v>0.5</v>
      </c>
      <c r="AT126" s="17"/>
      <c r="AU126" s="77"/>
    </row>
    <row r="127" spans="3:47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34"/>
        <v>1⁄2–24</v>
      </c>
      <c r="U127" s="16" t="str">
        <f t="shared" si="34"/>
        <v>UNS</v>
      </c>
      <c r="W127" s="16" t="str">
        <f t="shared" si="18"/>
        <v>1⁄2–24</v>
      </c>
      <c r="X127" s="16" t="str">
        <f>VLOOKUP(LEFT(Table691416[[#This Row],[Column1]],FIND("–",Table691416[[#This Row],[Column1]])-1),Lookups15[],2,0)</f>
        <v>1/2</v>
      </c>
      <c r="Y127" s="16" t="str">
        <f>RIGHT(Table691416[[#This Row],[Column1]],LEN(Table691416[[#This Row],[Column1]])-FIND("–",Table691416[[#This Row],[Column1]]))</f>
        <v>24</v>
      </c>
      <c r="Z127" s="16" t="str">
        <f t="shared" si="19"/>
        <v>UNS</v>
      </c>
      <c r="AA127" s="16" t="str">
        <f t="shared" si="20"/>
        <v>2A</v>
      </c>
      <c r="AB127" s="4" t="str">
        <f>CONCATENATE(Table691416[[#This Row],[Fraction]],"-",Table691416[[#This Row],[Pitch]]," ",Table691416[[#This Row],[Series]]," ",Table691416[[#This Row],[ClassA]])</f>
        <v>1/2-24 UNS 2A</v>
      </c>
      <c r="AC127" s="4" t="str">
        <f>CONCATENATE(TEXT(Table691416[[#This Row],[MajorMinB]],".000"),"-",Table691416[[#This Row],[Pitch]]," ",Table691416[[#This Row],[Series]]," ",Table691416[[#This Row],[ClassA]])</f>
        <v>.500-24 UNS 2A</v>
      </c>
      <c r="AD127" s="4">
        <f t="shared" si="21"/>
        <v>1.1999999999999999E-3</v>
      </c>
      <c r="AE127" s="55">
        <f t="shared" si="22"/>
        <v>0.49880000000000002</v>
      </c>
      <c r="AF127" s="55">
        <f t="shared" si="23"/>
        <v>0.49159999999999998</v>
      </c>
      <c r="AG127" s="55" t="str">
        <f t="shared" si="24"/>
        <v>—</v>
      </c>
      <c r="AH127" s="55">
        <f t="shared" si="25"/>
        <v>0.47170000000000001</v>
      </c>
      <c r="AI127" s="55">
        <f t="shared" si="26"/>
        <v>0.46779999999999999</v>
      </c>
      <c r="AJ127" s="55">
        <f t="shared" si="27"/>
        <v>0.44919999999999999</v>
      </c>
      <c r="AK127" s="4" t="str">
        <f t="shared" si="28"/>
        <v>2B</v>
      </c>
      <c r="AL127" s="55">
        <f t="shared" si="29"/>
        <v>0.45500000000000002</v>
      </c>
      <c r="AM127" s="55">
        <f t="shared" si="30"/>
        <v>0.46500000000000002</v>
      </c>
      <c r="AN127" s="55">
        <f t="shared" si="31"/>
        <v>0.47289999999999999</v>
      </c>
      <c r="AO127" s="55">
        <f t="shared" si="32"/>
        <v>0.47799999999999998</v>
      </c>
      <c r="AP127" s="55">
        <f t="shared" si="33"/>
        <v>0.5</v>
      </c>
      <c r="AT127" s="17"/>
      <c r="AU127" s="77"/>
    </row>
    <row r="128" spans="3:47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34"/>
        <v>1⁄2–27</v>
      </c>
      <c r="U128" s="16" t="str">
        <f t="shared" si="34"/>
        <v>UNS</v>
      </c>
      <c r="W128" s="16" t="str">
        <f t="shared" si="18"/>
        <v>1⁄2–27</v>
      </c>
      <c r="X128" s="16" t="str">
        <f>VLOOKUP(LEFT(Table691416[[#This Row],[Column1]],FIND("–",Table691416[[#This Row],[Column1]])-1),Lookups15[],2,0)</f>
        <v>1/2</v>
      </c>
      <c r="Y128" s="16" t="str">
        <f>RIGHT(Table691416[[#This Row],[Column1]],LEN(Table691416[[#This Row],[Column1]])-FIND("–",Table691416[[#This Row],[Column1]]))</f>
        <v>27</v>
      </c>
      <c r="Z128" s="16" t="str">
        <f t="shared" si="19"/>
        <v>UNS</v>
      </c>
      <c r="AA128" s="16" t="str">
        <f t="shared" si="20"/>
        <v>2A</v>
      </c>
      <c r="AB128" s="4" t="str">
        <f>CONCATENATE(Table691416[[#This Row],[Fraction]],"-",Table691416[[#This Row],[Pitch]]," ",Table691416[[#This Row],[Series]]," ",Table691416[[#This Row],[ClassA]])</f>
        <v>1/2-27 UNS 2A</v>
      </c>
      <c r="AC128" s="4" t="str">
        <f>CONCATENATE(TEXT(Table691416[[#This Row],[MajorMinB]],".000"),"-",Table691416[[#This Row],[Pitch]]," ",Table691416[[#This Row],[Series]]," ",Table691416[[#This Row],[ClassA]])</f>
        <v>.500-27 UNS 2A</v>
      </c>
      <c r="AD128" s="4">
        <f t="shared" si="21"/>
        <v>1.1000000000000001E-3</v>
      </c>
      <c r="AE128" s="55">
        <f t="shared" si="22"/>
        <v>0.49890000000000001</v>
      </c>
      <c r="AF128" s="55">
        <f t="shared" si="23"/>
        <v>0.49220000000000003</v>
      </c>
      <c r="AG128" s="55" t="str">
        <f t="shared" si="24"/>
        <v>—</v>
      </c>
      <c r="AH128" s="55">
        <f t="shared" si="25"/>
        <v>0.4748</v>
      </c>
      <c r="AI128" s="55">
        <f t="shared" si="26"/>
        <v>0.47110000000000002</v>
      </c>
      <c r="AJ128" s="55">
        <f t="shared" si="27"/>
        <v>0.45479999999999998</v>
      </c>
      <c r="AK128" s="4" t="str">
        <f t="shared" si="28"/>
        <v>2B</v>
      </c>
      <c r="AL128" s="55">
        <f t="shared" si="29"/>
        <v>0.46</v>
      </c>
      <c r="AM128" s="55">
        <f t="shared" si="30"/>
        <v>0.46899999999999997</v>
      </c>
      <c r="AN128" s="55">
        <f t="shared" si="31"/>
        <v>0.47589999999999999</v>
      </c>
      <c r="AO128" s="55">
        <f t="shared" si="32"/>
        <v>0.48070000000000002</v>
      </c>
      <c r="AP128" s="55">
        <f t="shared" si="33"/>
        <v>0.5</v>
      </c>
      <c r="AT128" s="17"/>
      <c r="AU128" s="77"/>
    </row>
    <row r="129" spans="3:47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34"/>
        <v>1⁄2–28</v>
      </c>
      <c r="U129" s="16" t="str">
        <f t="shared" si="34"/>
        <v>UNEF</v>
      </c>
      <c r="W129" s="16" t="str">
        <f t="shared" si="18"/>
        <v>1⁄2–28</v>
      </c>
      <c r="X129" s="16" t="str">
        <f>VLOOKUP(LEFT(Table691416[[#This Row],[Column1]],FIND("–",Table691416[[#This Row],[Column1]])-1),Lookups15[],2,0)</f>
        <v>1/2</v>
      </c>
      <c r="Y129" s="16" t="str">
        <f>RIGHT(Table691416[[#This Row],[Column1]],LEN(Table691416[[#This Row],[Column1]])-FIND("–",Table691416[[#This Row],[Column1]]))</f>
        <v>28</v>
      </c>
      <c r="Z129" s="16" t="str">
        <f t="shared" si="19"/>
        <v>UNEF</v>
      </c>
      <c r="AA129" s="16" t="str">
        <f t="shared" si="20"/>
        <v>2A</v>
      </c>
      <c r="AB129" s="4" t="str">
        <f>CONCATENATE(Table691416[[#This Row],[Fraction]],"-",Table691416[[#This Row],[Pitch]]," ",Table691416[[#This Row],[Series]]," ",Table691416[[#This Row],[ClassA]])</f>
        <v>1/2-28 UNEF 2A</v>
      </c>
      <c r="AC129" s="4" t="str">
        <f>CONCATENATE(TEXT(Table691416[[#This Row],[MajorMinB]],".000"),"-",Table691416[[#This Row],[Pitch]]," ",Table691416[[#This Row],[Series]]," ",Table691416[[#This Row],[ClassA]])</f>
        <v>.500-28 UNEF 2A</v>
      </c>
      <c r="AD129" s="4">
        <f t="shared" si="21"/>
        <v>1.1000000000000001E-3</v>
      </c>
      <c r="AE129" s="55">
        <f t="shared" si="22"/>
        <v>0.49890000000000001</v>
      </c>
      <c r="AF129" s="55">
        <f t="shared" si="23"/>
        <v>0.4924</v>
      </c>
      <c r="AG129" s="55" t="str">
        <f t="shared" si="24"/>
        <v>—</v>
      </c>
      <c r="AH129" s="55">
        <f t="shared" si="25"/>
        <v>0.47570000000000001</v>
      </c>
      <c r="AI129" s="55">
        <f t="shared" si="26"/>
        <v>0.47199999999999998</v>
      </c>
      <c r="AJ129" s="55">
        <f t="shared" si="27"/>
        <v>0.45629999999999998</v>
      </c>
      <c r="AK129" s="4" t="str">
        <f t="shared" si="28"/>
        <v>2B</v>
      </c>
      <c r="AL129" s="55">
        <f t="shared" si="29"/>
        <v>0.46100000000000002</v>
      </c>
      <c r="AM129" s="55">
        <f t="shared" si="30"/>
        <v>0.47</v>
      </c>
      <c r="AN129" s="55">
        <f t="shared" si="31"/>
        <v>0.4768</v>
      </c>
      <c r="AO129" s="55">
        <f t="shared" si="32"/>
        <v>0.48159999999999997</v>
      </c>
      <c r="AP129" s="55">
        <f t="shared" si="33"/>
        <v>0.5</v>
      </c>
      <c r="AT129" s="17"/>
      <c r="AU129" s="77"/>
    </row>
    <row r="130" spans="3:47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34"/>
        <v>0</v>
      </c>
      <c r="U130" s="16">
        <f t="shared" si="34"/>
        <v>0</v>
      </c>
      <c r="W130" s="16" t="str">
        <f t="shared" si="18"/>
        <v>1⁄2–28</v>
      </c>
      <c r="X130" s="16" t="str">
        <f>VLOOKUP(LEFT(Table691416[[#This Row],[Column1]],FIND("–",Table691416[[#This Row],[Column1]])-1),Lookups15[],2,0)</f>
        <v>1/2</v>
      </c>
      <c r="Y130" s="16" t="str">
        <f>RIGHT(Table691416[[#This Row],[Column1]],LEN(Table691416[[#This Row],[Column1]])-FIND("–",Table691416[[#This Row],[Column1]]))</f>
        <v>28</v>
      </c>
      <c r="Z130" s="16" t="str">
        <f t="shared" si="19"/>
        <v>UNEF</v>
      </c>
      <c r="AA130" s="16" t="str">
        <f t="shared" si="20"/>
        <v>3A</v>
      </c>
      <c r="AB130" s="4" t="str">
        <f>CONCATENATE(Table691416[[#This Row],[Fraction]],"-",Table691416[[#This Row],[Pitch]]," ",Table691416[[#This Row],[Series]]," ",Table691416[[#This Row],[ClassA]])</f>
        <v>1/2-28 UNEF 3A</v>
      </c>
      <c r="AC130" s="4" t="str">
        <f>CONCATENATE(TEXT(Table691416[[#This Row],[MajorMinB]],".000"),"-",Table691416[[#This Row],[Pitch]]," ",Table691416[[#This Row],[Series]]," ",Table691416[[#This Row],[ClassA]])</f>
        <v>.500-28 UNEF 3A</v>
      </c>
      <c r="AD130" s="4">
        <f t="shared" si="21"/>
        <v>0</v>
      </c>
      <c r="AE130" s="55">
        <f t="shared" si="22"/>
        <v>0.5</v>
      </c>
      <c r="AF130" s="55">
        <f t="shared" si="23"/>
        <v>0.49349999999999999</v>
      </c>
      <c r="AG130" s="55" t="str">
        <f t="shared" si="24"/>
        <v>—</v>
      </c>
      <c r="AH130" s="55">
        <f t="shared" si="25"/>
        <v>0.4768</v>
      </c>
      <c r="AI130" s="55">
        <f t="shared" si="26"/>
        <v>0.47399999999999998</v>
      </c>
      <c r="AJ130" s="55">
        <f t="shared" si="27"/>
        <v>0.45739999999999997</v>
      </c>
      <c r="AK130" s="4" t="str">
        <f t="shared" si="28"/>
        <v>3B</v>
      </c>
      <c r="AL130" s="55">
        <f t="shared" si="29"/>
        <v>0.46100000000000002</v>
      </c>
      <c r="AM130" s="55">
        <f t="shared" si="30"/>
        <v>0.46760000000000002</v>
      </c>
      <c r="AN130" s="55">
        <f t="shared" si="31"/>
        <v>0.4768</v>
      </c>
      <c r="AO130" s="55">
        <f t="shared" si="32"/>
        <v>0.48039999999999999</v>
      </c>
      <c r="AP130" s="55">
        <f t="shared" si="33"/>
        <v>0.5</v>
      </c>
      <c r="AT130" s="17"/>
      <c r="AU130" s="77"/>
    </row>
    <row r="131" spans="3:47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34"/>
        <v>1⁄2–32</v>
      </c>
      <c r="U131" s="16" t="str">
        <f t="shared" si="34"/>
        <v>UN</v>
      </c>
      <c r="W131" s="16" t="str">
        <f t="shared" si="18"/>
        <v>1⁄2–32</v>
      </c>
      <c r="X131" s="16" t="str">
        <f>VLOOKUP(LEFT(Table691416[[#This Row],[Column1]],FIND("–",Table691416[[#This Row],[Column1]])-1),Lookups15[],2,0)</f>
        <v>1/2</v>
      </c>
      <c r="Y131" s="16" t="str">
        <f>RIGHT(Table691416[[#This Row],[Column1]],LEN(Table691416[[#This Row],[Column1]])-FIND("–",Table691416[[#This Row],[Column1]]))</f>
        <v>32</v>
      </c>
      <c r="Z131" s="16" t="str">
        <f t="shared" si="19"/>
        <v>UN</v>
      </c>
      <c r="AA131" s="16" t="str">
        <f t="shared" si="20"/>
        <v>2A</v>
      </c>
      <c r="AB131" s="4" t="str">
        <f>CONCATENATE(Table691416[[#This Row],[Fraction]],"-",Table691416[[#This Row],[Pitch]]," ",Table691416[[#This Row],[Series]]," ",Table691416[[#This Row],[ClassA]])</f>
        <v>1/2-32 UN 2A</v>
      </c>
      <c r="AC131" s="4" t="str">
        <f>CONCATENATE(TEXT(Table691416[[#This Row],[MajorMinB]],".000"),"-",Table691416[[#This Row],[Pitch]]," ",Table691416[[#This Row],[Series]]," ",Table691416[[#This Row],[ClassA]])</f>
        <v>.500-32 UN 2A</v>
      </c>
      <c r="AD131" s="4">
        <f t="shared" si="21"/>
        <v>1E-3</v>
      </c>
      <c r="AE131" s="55">
        <f t="shared" si="22"/>
        <v>0.499</v>
      </c>
      <c r="AF131" s="55">
        <f t="shared" si="23"/>
        <v>0.49299999999999999</v>
      </c>
      <c r="AG131" s="55" t="str">
        <f t="shared" si="24"/>
        <v>—</v>
      </c>
      <c r="AH131" s="55">
        <f t="shared" si="25"/>
        <v>0.47870000000000001</v>
      </c>
      <c r="AI131" s="55">
        <f t="shared" si="26"/>
        <v>0.47520000000000001</v>
      </c>
      <c r="AJ131" s="55">
        <f t="shared" si="27"/>
        <v>0.46179999999999999</v>
      </c>
      <c r="AK131" s="4" t="str">
        <f t="shared" si="28"/>
        <v>2B</v>
      </c>
      <c r="AL131" s="55">
        <f t="shared" si="29"/>
        <v>0.46600000000000003</v>
      </c>
      <c r="AM131" s="55">
        <f t="shared" si="30"/>
        <v>0.47399999999999998</v>
      </c>
      <c r="AN131" s="55">
        <f t="shared" si="31"/>
        <v>0.47970000000000002</v>
      </c>
      <c r="AO131" s="55">
        <f t="shared" si="32"/>
        <v>0.48420000000000002</v>
      </c>
      <c r="AP131" s="55">
        <f t="shared" si="33"/>
        <v>0.5</v>
      </c>
      <c r="AT131" s="17"/>
      <c r="AU131" s="77"/>
    </row>
    <row r="132" spans="3:47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34"/>
        <v>0</v>
      </c>
      <c r="U132" s="16">
        <f t="shared" si="34"/>
        <v>0</v>
      </c>
      <c r="W132" s="16" t="str">
        <f t="shared" ref="W132:W195" si="35">IF(T132=0,IF(T131=0,T130,T131),T132)</f>
        <v>1⁄2–32</v>
      </c>
      <c r="X132" s="16" t="str">
        <f>VLOOKUP(LEFT(Table691416[[#This Row],[Column1]],FIND("–",Table691416[[#This Row],[Column1]])-1),Lookups15[],2,0)</f>
        <v>1/2</v>
      </c>
      <c r="Y132" s="16" t="str">
        <f>RIGHT(Table691416[[#This Row],[Column1]],LEN(Table691416[[#This Row],[Column1]])-FIND("–",Table691416[[#This Row],[Column1]]))</f>
        <v>32</v>
      </c>
      <c r="Z132" s="16" t="str">
        <f t="shared" ref="Z132:Z195" si="36">IF(U132=0,IF(U131=0,U130,U131),U132)</f>
        <v>UN</v>
      </c>
      <c r="AA132" s="16" t="str">
        <f t="shared" ref="AA132:AA195" si="37">IF(OR($C132="1A",$C132="2A",$C132="3A"),C132,E132)</f>
        <v>3A</v>
      </c>
      <c r="AB132" s="4" t="str">
        <f>CONCATENATE(Table691416[[#This Row],[Fraction]],"-",Table691416[[#This Row],[Pitch]]," ",Table691416[[#This Row],[Series]]," ",Table691416[[#This Row],[ClassA]])</f>
        <v>1/2-32 UN 3A</v>
      </c>
      <c r="AC132" s="4" t="str">
        <f>CONCATENATE(TEXT(Table691416[[#This Row],[MajorMinB]],".000"),"-",Table691416[[#This Row],[Pitch]]," ",Table691416[[#This Row],[Series]]," ",Table691416[[#This Row],[ClassA]])</f>
        <v>.500-32 UN 3A</v>
      </c>
      <c r="AD132" s="4">
        <f t="shared" ref="AD132:AD195" si="38">IF(OR($C132="1A",$C132="2A",$C132="3A"),D132,F132)</f>
        <v>0</v>
      </c>
      <c r="AE132" s="55">
        <f t="shared" ref="AE132:AE195" si="39">IF(OR($C132="1A",$C132="2A",$C132="3A"),E132,G132)</f>
        <v>0.5</v>
      </c>
      <c r="AF132" s="55">
        <f t="shared" ref="AF132:AF195" si="40">IF(OR($C132="1A",$C132="2A",$C132="3A"),F132,H132)</f>
        <v>0.49399999999999999</v>
      </c>
      <c r="AG132" s="55" t="str">
        <f t="shared" ref="AG132:AG195" si="41">IF(OR($C132="1A",$C132="2A",$C132="3A"),G132,I132)</f>
        <v>—</v>
      </c>
      <c r="AH132" s="55">
        <f t="shared" ref="AH132:AH195" si="42">IF(OR($C132="1A",$C132="2A",$C132="3A"),H132,J132)</f>
        <v>0.47970000000000002</v>
      </c>
      <c r="AI132" s="55">
        <f t="shared" ref="AI132:AI195" si="43">IF(OR($C132="1A",$C132="2A",$C132="3A"),I132,K132)</f>
        <v>0.47710000000000002</v>
      </c>
      <c r="AJ132" s="55">
        <f t="shared" ref="AJ132:AJ195" si="44">IF(OR($C132="1A",$C132="2A",$C132="3A"),J132,L132)</f>
        <v>0.46279999999999999</v>
      </c>
      <c r="AK132" s="4" t="str">
        <f t="shared" ref="AK132:AK195" si="45">IF(OR($C132="1A",$C132="2A",$C132="3A"),K132,M132)</f>
        <v>3B</v>
      </c>
      <c r="AL132" s="55">
        <f t="shared" ref="AL132:AL195" si="46">IF(OR($C132="1A",$C132="2A",$C132="3A"),L132,N132)</f>
        <v>0.46600000000000003</v>
      </c>
      <c r="AM132" s="55">
        <f t="shared" ref="AM132:AM195" si="47">IF(OR($C132="1A",$C132="2A",$C132="3A"),M132,O132)</f>
        <v>0.47189999999999999</v>
      </c>
      <c r="AN132" s="55">
        <f t="shared" ref="AN132:AN195" si="48">IF(OR($C132="1A",$C132="2A",$C132="3A"),N132,P132)</f>
        <v>0.47970000000000002</v>
      </c>
      <c r="AO132" s="55">
        <f t="shared" ref="AO132:AO195" si="49">IF(OR($C132="1A",$C132="2A",$C132="3A"),O132,Q132)</f>
        <v>0.48309999999999997</v>
      </c>
      <c r="AP132" s="55">
        <f t="shared" ref="AP132:AP195" si="50">IF(OR($C132="1A",$C132="2A",$C132="3A"),P132,R132)</f>
        <v>0.5</v>
      </c>
      <c r="AT132" s="17"/>
      <c r="AU132" s="77"/>
    </row>
    <row r="133" spans="3:47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ref="T133:U196" si="51">IF(OR($C133="1A",$C133="2A",$C133="3A"),A133,C133)</f>
        <v>9⁄16–12</v>
      </c>
      <c r="U133" s="16" t="str">
        <f t="shared" si="51"/>
        <v>UNC</v>
      </c>
      <c r="W133" s="16" t="str">
        <f t="shared" si="35"/>
        <v>9⁄16–12</v>
      </c>
      <c r="X133" s="16" t="str">
        <f>VLOOKUP(LEFT(Table691416[[#This Row],[Column1]],FIND("–",Table691416[[#This Row],[Column1]])-1),Lookups15[],2,0)</f>
        <v>9/16</v>
      </c>
      <c r="Y133" s="16" t="str">
        <f>RIGHT(Table691416[[#This Row],[Column1]],LEN(Table691416[[#This Row],[Column1]])-FIND("–",Table691416[[#This Row],[Column1]]))</f>
        <v>12</v>
      </c>
      <c r="Z133" s="16" t="str">
        <f t="shared" si="36"/>
        <v>UNC</v>
      </c>
      <c r="AA133" s="16" t="str">
        <f t="shared" si="37"/>
        <v>1A</v>
      </c>
      <c r="AB133" s="4" t="str">
        <f>CONCATENATE(Table691416[[#This Row],[Fraction]],"-",Table691416[[#This Row],[Pitch]]," ",Table691416[[#This Row],[Series]]," ",Table691416[[#This Row],[ClassA]])</f>
        <v>9/16-12 UNC 1A</v>
      </c>
      <c r="AC133" s="4" t="str">
        <f>CONCATENATE(TEXT(Table691416[[#This Row],[MajorMinB]],".000"),"-",Table691416[[#This Row],[Pitch]]," ",Table691416[[#This Row],[Series]]," ",Table691416[[#This Row],[ClassA]])</f>
        <v>.563-12 UNC 1A</v>
      </c>
      <c r="AD133" s="4">
        <f t="shared" si="38"/>
        <v>1.6000000000000001E-3</v>
      </c>
      <c r="AE133" s="55">
        <f t="shared" si="39"/>
        <v>0.56089999999999995</v>
      </c>
      <c r="AF133" s="55">
        <f t="shared" si="40"/>
        <v>0.54369999999999996</v>
      </c>
      <c r="AG133" s="55" t="str">
        <f t="shared" si="41"/>
        <v>—</v>
      </c>
      <c r="AH133" s="55">
        <f t="shared" si="42"/>
        <v>0.50680000000000003</v>
      </c>
      <c r="AI133" s="55">
        <f t="shared" si="43"/>
        <v>0.499</v>
      </c>
      <c r="AJ133" s="55">
        <f t="shared" si="44"/>
        <v>0.4617</v>
      </c>
      <c r="AK133" s="4" t="str">
        <f t="shared" si="45"/>
        <v>1B</v>
      </c>
      <c r="AL133" s="55">
        <f t="shared" si="46"/>
        <v>0.47199999999999998</v>
      </c>
      <c r="AM133" s="55">
        <f t="shared" si="47"/>
        <v>0.49</v>
      </c>
      <c r="AN133" s="55">
        <f t="shared" si="48"/>
        <v>0.50839999999999996</v>
      </c>
      <c r="AO133" s="55">
        <f t="shared" si="49"/>
        <v>0.51859999999999995</v>
      </c>
      <c r="AP133" s="55">
        <f t="shared" si="50"/>
        <v>0.5625</v>
      </c>
      <c r="AT133" s="17"/>
      <c r="AU133" s="77"/>
    </row>
    <row r="134" spans="3:47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1"/>
        <v>0</v>
      </c>
      <c r="U134" s="16">
        <f t="shared" si="51"/>
        <v>0</v>
      </c>
      <c r="W134" s="16" t="str">
        <f t="shared" si="35"/>
        <v>9⁄16–12</v>
      </c>
      <c r="X134" s="16" t="str">
        <f>VLOOKUP(LEFT(Table691416[[#This Row],[Column1]],FIND("–",Table691416[[#This Row],[Column1]])-1),Lookups15[],2,0)</f>
        <v>9/16</v>
      </c>
      <c r="Y134" s="16" t="str">
        <f>RIGHT(Table691416[[#This Row],[Column1]],LEN(Table691416[[#This Row],[Column1]])-FIND("–",Table691416[[#This Row],[Column1]]))</f>
        <v>12</v>
      </c>
      <c r="Z134" s="16" t="str">
        <f t="shared" si="36"/>
        <v>UNC</v>
      </c>
      <c r="AA134" s="16" t="str">
        <f t="shared" si="37"/>
        <v>2A</v>
      </c>
      <c r="AB134" s="4" t="str">
        <f>CONCATENATE(Table691416[[#This Row],[Fraction]],"-",Table691416[[#This Row],[Pitch]]," ",Table691416[[#This Row],[Series]]," ",Table691416[[#This Row],[ClassA]])</f>
        <v>9/16-12 UNC 2A</v>
      </c>
      <c r="AC134" s="4" t="str">
        <f>CONCATENATE(TEXT(Table691416[[#This Row],[MajorMinB]],".000"),"-",Table691416[[#This Row],[Pitch]]," ",Table691416[[#This Row],[Series]]," ",Table691416[[#This Row],[ClassA]])</f>
        <v>.563-12 UNC 2A</v>
      </c>
      <c r="AD134" s="4">
        <f t="shared" si="38"/>
        <v>1.6000000000000001E-3</v>
      </c>
      <c r="AE134" s="55">
        <f t="shared" si="39"/>
        <v>0.56089999999999995</v>
      </c>
      <c r="AF134" s="55">
        <f t="shared" si="40"/>
        <v>0.54949999999999999</v>
      </c>
      <c r="AG134" s="55">
        <f t="shared" si="41"/>
        <v>0.54369999999999996</v>
      </c>
      <c r="AH134" s="55">
        <f t="shared" si="42"/>
        <v>0.50680000000000003</v>
      </c>
      <c r="AI134" s="55">
        <f t="shared" si="43"/>
        <v>0.50160000000000005</v>
      </c>
      <c r="AJ134" s="55">
        <f t="shared" si="44"/>
        <v>0.4617</v>
      </c>
      <c r="AK134" s="4" t="str">
        <f t="shared" si="45"/>
        <v>2B</v>
      </c>
      <c r="AL134" s="55">
        <f t="shared" si="46"/>
        <v>0.47199999999999998</v>
      </c>
      <c r="AM134" s="55">
        <f t="shared" si="47"/>
        <v>0.49</v>
      </c>
      <c r="AN134" s="55">
        <f t="shared" si="48"/>
        <v>0.50839999999999996</v>
      </c>
      <c r="AO134" s="55">
        <f t="shared" si="49"/>
        <v>0.51519999999999999</v>
      </c>
      <c r="AP134" s="55">
        <f t="shared" si="50"/>
        <v>0.5625</v>
      </c>
      <c r="AT134" s="17"/>
      <c r="AU134" s="77"/>
    </row>
    <row r="135" spans="3:47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1"/>
        <v>0</v>
      </c>
      <c r="U135" s="16">
        <f t="shared" si="51"/>
        <v>0</v>
      </c>
      <c r="W135" s="16" t="str">
        <f t="shared" si="35"/>
        <v>9⁄16–12</v>
      </c>
      <c r="X135" s="16" t="str">
        <f>VLOOKUP(LEFT(Table691416[[#This Row],[Column1]],FIND("–",Table691416[[#This Row],[Column1]])-1),Lookups15[],2,0)</f>
        <v>9/16</v>
      </c>
      <c r="Y135" s="16" t="str">
        <f>RIGHT(Table691416[[#This Row],[Column1]],LEN(Table691416[[#This Row],[Column1]])-FIND("–",Table691416[[#This Row],[Column1]]))</f>
        <v>12</v>
      </c>
      <c r="Z135" s="16" t="str">
        <f t="shared" si="36"/>
        <v>UNC</v>
      </c>
      <c r="AA135" s="16" t="str">
        <f t="shared" si="37"/>
        <v>3A</v>
      </c>
      <c r="AB135" s="4" t="str">
        <f>CONCATENATE(Table691416[[#This Row],[Fraction]],"-",Table691416[[#This Row],[Pitch]]," ",Table691416[[#This Row],[Series]]," ",Table691416[[#This Row],[ClassA]])</f>
        <v>9/16-12 UNC 3A</v>
      </c>
      <c r="AC135" s="4" t="str">
        <f>CONCATENATE(TEXT(Table691416[[#This Row],[MajorMinB]],".000"),"-",Table691416[[#This Row],[Pitch]]," ",Table691416[[#This Row],[Series]]," ",Table691416[[#This Row],[ClassA]])</f>
        <v>.563-12 UNC 3A</v>
      </c>
      <c r="AD135" s="4">
        <f t="shared" si="38"/>
        <v>0</v>
      </c>
      <c r="AE135" s="55">
        <f t="shared" si="39"/>
        <v>0.5625</v>
      </c>
      <c r="AF135" s="55">
        <f t="shared" si="40"/>
        <v>0.55110000000000003</v>
      </c>
      <c r="AG135" s="55" t="str">
        <f t="shared" si="41"/>
        <v>—</v>
      </c>
      <c r="AH135" s="55">
        <f t="shared" si="42"/>
        <v>0.50839999999999996</v>
      </c>
      <c r="AI135" s="55">
        <f t="shared" si="43"/>
        <v>0.50449999999999995</v>
      </c>
      <c r="AJ135" s="55">
        <f t="shared" si="44"/>
        <v>0.46329999999999999</v>
      </c>
      <c r="AK135" s="4" t="str">
        <f t="shared" si="45"/>
        <v>3B</v>
      </c>
      <c r="AL135" s="55">
        <f t="shared" si="46"/>
        <v>0.47199999999999998</v>
      </c>
      <c r="AM135" s="55">
        <f t="shared" si="47"/>
        <v>0.48430000000000001</v>
      </c>
      <c r="AN135" s="55">
        <f t="shared" si="48"/>
        <v>0.50839999999999996</v>
      </c>
      <c r="AO135" s="55">
        <f t="shared" si="49"/>
        <v>0.51349999999999996</v>
      </c>
      <c r="AP135" s="55">
        <f t="shared" si="50"/>
        <v>0.5625</v>
      </c>
      <c r="AT135" s="17"/>
      <c r="AU135" s="77"/>
    </row>
    <row r="136" spans="3:47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1"/>
        <v>9⁄16–14</v>
      </c>
      <c r="U136" s="16" t="str">
        <f t="shared" si="51"/>
        <v>UNS</v>
      </c>
      <c r="W136" s="16" t="str">
        <f t="shared" si="35"/>
        <v>9⁄16–14</v>
      </c>
      <c r="X136" s="16" t="str">
        <f>VLOOKUP(LEFT(Table691416[[#This Row],[Column1]],FIND("–",Table691416[[#This Row],[Column1]])-1),Lookups15[],2,0)</f>
        <v>9/16</v>
      </c>
      <c r="Y136" s="16" t="str">
        <f>RIGHT(Table691416[[#This Row],[Column1]],LEN(Table691416[[#This Row],[Column1]])-FIND("–",Table691416[[#This Row],[Column1]]))</f>
        <v>14</v>
      </c>
      <c r="Z136" s="16" t="str">
        <f t="shared" si="36"/>
        <v>UNS</v>
      </c>
      <c r="AA136" s="16" t="str">
        <f t="shared" si="37"/>
        <v>2A</v>
      </c>
      <c r="AB136" s="4" t="str">
        <f>CONCATENATE(Table691416[[#This Row],[Fraction]],"-",Table691416[[#This Row],[Pitch]]," ",Table691416[[#This Row],[Series]]," ",Table691416[[#This Row],[ClassA]])</f>
        <v>9/16-14 UNS 2A</v>
      </c>
      <c r="AC136" s="4" t="str">
        <f>CONCATENATE(TEXT(Table691416[[#This Row],[MajorMinB]],".000"),"-",Table691416[[#This Row],[Pitch]]," ",Table691416[[#This Row],[Series]]," ",Table691416[[#This Row],[ClassA]])</f>
        <v>.563-14 UNS 2A</v>
      </c>
      <c r="AD136" s="4">
        <f t="shared" si="38"/>
        <v>1.5E-3</v>
      </c>
      <c r="AE136" s="55">
        <f t="shared" si="39"/>
        <v>0.56100000000000005</v>
      </c>
      <c r="AF136" s="55">
        <f t="shared" si="40"/>
        <v>0.55069999999999997</v>
      </c>
      <c r="AG136" s="55" t="str">
        <f t="shared" si="41"/>
        <v>—</v>
      </c>
      <c r="AH136" s="55">
        <f t="shared" si="42"/>
        <v>0.51459999999999995</v>
      </c>
      <c r="AI136" s="55">
        <f t="shared" si="43"/>
        <v>0.50960000000000005</v>
      </c>
      <c r="AJ136" s="55">
        <f t="shared" si="44"/>
        <v>0.47599999999999998</v>
      </c>
      <c r="AK136" s="4" t="str">
        <f t="shared" si="45"/>
        <v>2B</v>
      </c>
      <c r="AL136" s="55">
        <f t="shared" si="46"/>
        <v>0.48499999999999999</v>
      </c>
      <c r="AM136" s="55">
        <f t="shared" si="47"/>
        <v>0.501</v>
      </c>
      <c r="AN136" s="55">
        <f t="shared" si="48"/>
        <v>0.5161</v>
      </c>
      <c r="AO136" s="55">
        <f t="shared" si="49"/>
        <v>0.52259999999999995</v>
      </c>
      <c r="AP136" s="55">
        <f t="shared" si="50"/>
        <v>0.5625</v>
      </c>
      <c r="AT136" s="17"/>
      <c r="AU136" s="77"/>
    </row>
    <row r="137" spans="3:47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1"/>
        <v>9⁄16–16</v>
      </c>
      <c r="U137" s="16" t="str">
        <f t="shared" si="51"/>
        <v>UN</v>
      </c>
      <c r="W137" s="16" t="str">
        <f t="shared" si="35"/>
        <v>9⁄16–16</v>
      </c>
      <c r="X137" s="16" t="str">
        <f>VLOOKUP(LEFT(Table691416[[#This Row],[Column1]],FIND("–",Table691416[[#This Row],[Column1]])-1),Lookups15[],2,0)</f>
        <v>9/16</v>
      </c>
      <c r="Y137" s="16" t="str">
        <f>RIGHT(Table691416[[#This Row],[Column1]],LEN(Table691416[[#This Row],[Column1]])-FIND("–",Table691416[[#This Row],[Column1]]))</f>
        <v>16</v>
      </c>
      <c r="Z137" s="16" t="str">
        <f t="shared" si="36"/>
        <v>UN</v>
      </c>
      <c r="AA137" s="16" t="str">
        <f t="shared" si="37"/>
        <v>2A</v>
      </c>
      <c r="AB137" s="4" t="str">
        <f>CONCATENATE(Table691416[[#This Row],[Fraction]],"-",Table691416[[#This Row],[Pitch]]," ",Table691416[[#This Row],[Series]]," ",Table691416[[#This Row],[ClassA]])</f>
        <v>9/16-16 UN 2A</v>
      </c>
      <c r="AC137" s="4" t="str">
        <f>CONCATENATE(TEXT(Table691416[[#This Row],[MajorMinB]],".000"),"-",Table691416[[#This Row],[Pitch]]," ",Table691416[[#This Row],[Series]]," ",Table691416[[#This Row],[ClassA]])</f>
        <v>.563-16 UN 2A</v>
      </c>
      <c r="AD137" s="4">
        <f t="shared" si="38"/>
        <v>1.4E-3</v>
      </c>
      <c r="AE137" s="55">
        <f t="shared" si="39"/>
        <v>0.56110000000000004</v>
      </c>
      <c r="AF137" s="55">
        <f t="shared" si="40"/>
        <v>0.55169999999999997</v>
      </c>
      <c r="AG137" s="55" t="str">
        <f t="shared" si="41"/>
        <v>—</v>
      </c>
      <c r="AH137" s="55">
        <f t="shared" si="42"/>
        <v>0.52049999999999996</v>
      </c>
      <c r="AI137" s="55">
        <f t="shared" si="43"/>
        <v>0.51580000000000004</v>
      </c>
      <c r="AJ137" s="55">
        <f t="shared" si="44"/>
        <v>0.48659999999999998</v>
      </c>
      <c r="AK137" s="4" t="str">
        <f t="shared" si="45"/>
        <v>2B</v>
      </c>
      <c r="AL137" s="55">
        <f t="shared" si="46"/>
        <v>0.495</v>
      </c>
      <c r="AM137" s="55">
        <f t="shared" si="47"/>
        <v>0.50900000000000001</v>
      </c>
      <c r="AN137" s="55">
        <f t="shared" si="48"/>
        <v>0.52190000000000003</v>
      </c>
      <c r="AO137" s="55">
        <f t="shared" si="49"/>
        <v>0.52800000000000002</v>
      </c>
      <c r="AP137" s="55">
        <f t="shared" si="50"/>
        <v>0.5625</v>
      </c>
      <c r="AT137" s="17"/>
      <c r="AU137" s="77"/>
    </row>
    <row r="138" spans="3:47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1"/>
        <v>0</v>
      </c>
      <c r="U138" s="16">
        <f t="shared" si="51"/>
        <v>0</v>
      </c>
      <c r="W138" s="16" t="str">
        <f t="shared" si="35"/>
        <v>9⁄16–16</v>
      </c>
      <c r="X138" s="16" t="str">
        <f>VLOOKUP(LEFT(Table691416[[#This Row],[Column1]],FIND("–",Table691416[[#This Row],[Column1]])-1),Lookups15[],2,0)</f>
        <v>9/16</v>
      </c>
      <c r="Y138" s="16" t="str">
        <f>RIGHT(Table691416[[#This Row],[Column1]],LEN(Table691416[[#This Row],[Column1]])-FIND("–",Table691416[[#This Row],[Column1]]))</f>
        <v>16</v>
      </c>
      <c r="Z138" s="16" t="str">
        <f t="shared" si="36"/>
        <v>UN</v>
      </c>
      <c r="AA138" s="16" t="str">
        <f t="shared" si="37"/>
        <v>3A</v>
      </c>
      <c r="AB138" s="4" t="str">
        <f>CONCATENATE(Table691416[[#This Row],[Fraction]],"-",Table691416[[#This Row],[Pitch]]," ",Table691416[[#This Row],[Series]]," ",Table691416[[#This Row],[ClassA]])</f>
        <v>9/16-16 UN 3A</v>
      </c>
      <c r="AC138" s="4" t="str">
        <f>CONCATENATE(TEXT(Table691416[[#This Row],[MajorMinB]],".000"),"-",Table691416[[#This Row],[Pitch]]," ",Table691416[[#This Row],[Series]]," ",Table691416[[#This Row],[ClassA]])</f>
        <v>.563-16 UN 3A</v>
      </c>
      <c r="AD138" s="4">
        <f t="shared" si="38"/>
        <v>0</v>
      </c>
      <c r="AE138" s="55">
        <f t="shared" si="39"/>
        <v>0.5625</v>
      </c>
      <c r="AF138" s="55">
        <f t="shared" si="40"/>
        <v>0.55310000000000004</v>
      </c>
      <c r="AG138" s="55" t="str">
        <f t="shared" si="41"/>
        <v>—</v>
      </c>
      <c r="AH138" s="55">
        <f t="shared" si="42"/>
        <v>0.52190000000000003</v>
      </c>
      <c r="AI138" s="55">
        <f t="shared" si="43"/>
        <v>0.51839999999999997</v>
      </c>
      <c r="AJ138" s="55">
        <f t="shared" si="44"/>
        <v>0.48799999999999999</v>
      </c>
      <c r="AK138" s="4" t="str">
        <f t="shared" si="45"/>
        <v>3B</v>
      </c>
      <c r="AL138" s="55">
        <f t="shared" si="46"/>
        <v>0.495</v>
      </c>
      <c r="AM138" s="55">
        <f t="shared" si="47"/>
        <v>0.504</v>
      </c>
      <c r="AN138" s="55">
        <f t="shared" si="48"/>
        <v>0.52190000000000003</v>
      </c>
      <c r="AO138" s="55">
        <f t="shared" si="49"/>
        <v>0.52649999999999997</v>
      </c>
      <c r="AP138" s="55">
        <f t="shared" si="50"/>
        <v>0.5625</v>
      </c>
      <c r="AT138" s="17"/>
      <c r="AU138" s="77"/>
    </row>
    <row r="139" spans="3:47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1"/>
        <v>9⁄16–18</v>
      </c>
      <c r="U139" s="16" t="str">
        <f t="shared" si="51"/>
        <v>UNF</v>
      </c>
      <c r="W139" s="16" t="str">
        <f t="shared" si="35"/>
        <v>9⁄16–18</v>
      </c>
      <c r="X139" s="16" t="str">
        <f>VLOOKUP(LEFT(Table691416[[#This Row],[Column1]],FIND("–",Table691416[[#This Row],[Column1]])-1),Lookups15[],2,0)</f>
        <v>9/16</v>
      </c>
      <c r="Y139" s="16" t="str">
        <f>RIGHT(Table691416[[#This Row],[Column1]],LEN(Table691416[[#This Row],[Column1]])-FIND("–",Table691416[[#This Row],[Column1]]))</f>
        <v>18</v>
      </c>
      <c r="Z139" s="16" t="str">
        <f t="shared" si="36"/>
        <v>UNF</v>
      </c>
      <c r="AA139" s="16" t="str">
        <f t="shared" si="37"/>
        <v>1A</v>
      </c>
      <c r="AB139" s="4" t="str">
        <f>CONCATENATE(Table691416[[#This Row],[Fraction]],"-",Table691416[[#This Row],[Pitch]]," ",Table691416[[#This Row],[Series]]," ",Table691416[[#This Row],[ClassA]])</f>
        <v>9/16-18 UNF 1A</v>
      </c>
      <c r="AC139" s="4" t="str">
        <f>CONCATENATE(TEXT(Table691416[[#This Row],[MajorMinB]],".000"),"-",Table691416[[#This Row],[Pitch]]," ",Table691416[[#This Row],[Series]]," ",Table691416[[#This Row],[ClassA]])</f>
        <v>.563-18 UNF 1A</v>
      </c>
      <c r="AD139" s="4">
        <f t="shared" si="38"/>
        <v>1.4E-3</v>
      </c>
      <c r="AE139" s="55">
        <f t="shared" si="39"/>
        <v>0.56110000000000004</v>
      </c>
      <c r="AF139" s="55">
        <f t="shared" si="40"/>
        <v>0.54800000000000004</v>
      </c>
      <c r="AG139" s="55" t="str">
        <f t="shared" si="41"/>
        <v>—</v>
      </c>
      <c r="AH139" s="55">
        <f t="shared" si="42"/>
        <v>0.52500000000000002</v>
      </c>
      <c r="AI139" s="55">
        <f t="shared" si="43"/>
        <v>0.51819999999999999</v>
      </c>
      <c r="AJ139" s="55">
        <f t="shared" si="44"/>
        <v>0.495</v>
      </c>
      <c r="AK139" s="4" t="str">
        <f t="shared" si="45"/>
        <v>1B</v>
      </c>
      <c r="AL139" s="55">
        <f t="shared" si="46"/>
        <v>0.502</v>
      </c>
      <c r="AM139" s="55">
        <f t="shared" si="47"/>
        <v>0.51500000000000001</v>
      </c>
      <c r="AN139" s="55">
        <f t="shared" si="48"/>
        <v>0.52639999999999998</v>
      </c>
      <c r="AO139" s="55">
        <f t="shared" si="49"/>
        <v>0.5353</v>
      </c>
      <c r="AP139" s="55">
        <f t="shared" si="50"/>
        <v>0.5625</v>
      </c>
      <c r="AT139" s="17"/>
      <c r="AU139" s="77"/>
    </row>
    <row r="140" spans="3:47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1"/>
        <v>0</v>
      </c>
      <c r="U140" s="16">
        <f t="shared" si="51"/>
        <v>0</v>
      </c>
      <c r="W140" s="16" t="str">
        <f t="shared" si="35"/>
        <v>9⁄16–18</v>
      </c>
      <c r="X140" s="16" t="str">
        <f>VLOOKUP(LEFT(Table691416[[#This Row],[Column1]],FIND("–",Table691416[[#This Row],[Column1]])-1),Lookups15[],2,0)</f>
        <v>9/16</v>
      </c>
      <c r="Y140" s="16" t="str">
        <f>RIGHT(Table691416[[#This Row],[Column1]],LEN(Table691416[[#This Row],[Column1]])-FIND("–",Table691416[[#This Row],[Column1]]))</f>
        <v>18</v>
      </c>
      <c r="Z140" s="16" t="str">
        <f t="shared" si="36"/>
        <v>UNF</v>
      </c>
      <c r="AA140" s="16" t="str">
        <f t="shared" si="37"/>
        <v>2A</v>
      </c>
      <c r="AB140" s="4" t="str">
        <f>CONCATENATE(Table691416[[#This Row],[Fraction]],"-",Table691416[[#This Row],[Pitch]]," ",Table691416[[#This Row],[Series]]," ",Table691416[[#This Row],[ClassA]])</f>
        <v>9/16-18 UNF 2A</v>
      </c>
      <c r="AC140" s="4" t="str">
        <f>CONCATENATE(TEXT(Table691416[[#This Row],[MajorMinB]],".000"),"-",Table691416[[#This Row],[Pitch]]," ",Table691416[[#This Row],[Series]]," ",Table691416[[#This Row],[ClassA]])</f>
        <v>.563-18 UNF 2A</v>
      </c>
      <c r="AD140" s="4">
        <f t="shared" si="38"/>
        <v>1.4E-3</v>
      </c>
      <c r="AE140" s="55">
        <f t="shared" si="39"/>
        <v>0.56110000000000004</v>
      </c>
      <c r="AF140" s="55">
        <f t="shared" si="40"/>
        <v>0.5524</v>
      </c>
      <c r="AG140" s="55" t="str">
        <f t="shared" si="41"/>
        <v>—</v>
      </c>
      <c r="AH140" s="55">
        <f t="shared" si="42"/>
        <v>0.52500000000000002</v>
      </c>
      <c r="AI140" s="55">
        <f t="shared" si="43"/>
        <v>0.52049999999999996</v>
      </c>
      <c r="AJ140" s="55">
        <f t="shared" si="44"/>
        <v>0.495</v>
      </c>
      <c r="AK140" s="4" t="str">
        <f t="shared" si="45"/>
        <v>2B</v>
      </c>
      <c r="AL140" s="55">
        <f t="shared" si="46"/>
        <v>0.502</v>
      </c>
      <c r="AM140" s="55">
        <f t="shared" si="47"/>
        <v>0.51500000000000001</v>
      </c>
      <c r="AN140" s="55">
        <f t="shared" si="48"/>
        <v>0.52639999999999998</v>
      </c>
      <c r="AO140" s="55">
        <f t="shared" si="49"/>
        <v>0.5323</v>
      </c>
      <c r="AP140" s="55">
        <f t="shared" si="50"/>
        <v>0.5625</v>
      </c>
      <c r="AT140" s="17"/>
      <c r="AU140" s="77"/>
    </row>
    <row r="141" spans="3:47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1"/>
        <v>0</v>
      </c>
      <c r="U141" s="16">
        <f t="shared" si="51"/>
        <v>0</v>
      </c>
      <c r="W141" s="16" t="str">
        <f t="shared" si="35"/>
        <v>9⁄16–18</v>
      </c>
      <c r="X141" s="16" t="str">
        <f>VLOOKUP(LEFT(Table691416[[#This Row],[Column1]],FIND("–",Table691416[[#This Row],[Column1]])-1),Lookups15[],2,0)</f>
        <v>9/16</v>
      </c>
      <c r="Y141" s="16" t="str">
        <f>RIGHT(Table691416[[#This Row],[Column1]],LEN(Table691416[[#This Row],[Column1]])-FIND("–",Table691416[[#This Row],[Column1]]))</f>
        <v>18</v>
      </c>
      <c r="Z141" s="16" t="str">
        <f t="shared" si="36"/>
        <v>UNF</v>
      </c>
      <c r="AA141" s="16" t="str">
        <f t="shared" si="37"/>
        <v>3A</v>
      </c>
      <c r="AB141" s="4" t="str">
        <f>CONCATENATE(Table691416[[#This Row],[Fraction]],"-",Table691416[[#This Row],[Pitch]]," ",Table691416[[#This Row],[Series]]," ",Table691416[[#This Row],[ClassA]])</f>
        <v>9/16-18 UNF 3A</v>
      </c>
      <c r="AC141" s="4" t="str">
        <f>CONCATENATE(TEXT(Table691416[[#This Row],[MajorMinB]],".000"),"-",Table691416[[#This Row],[Pitch]]," ",Table691416[[#This Row],[Series]]," ",Table691416[[#This Row],[ClassA]])</f>
        <v>.563-18 UNF 3A</v>
      </c>
      <c r="AD141" s="4">
        <f t="shared" si="38"/>
        <v>0</v>
      </c>
      <c r="AE141" s="55">
        <f t="shared" si="39"/>
        <v>0.5625</v>
      </c>
      <c r="AF141" s="55">
        <f t="shared" si="40"/>
        <v>0.55379999999999996</v>
      </c>
      <c r="AG141" s="55" t="str">
        <f t="shared" si="41"/>
        <v>—</v>
      </c>
      <c r="AH141" s="55">
        <f t="shared" si="42"/>
        <v>0.52639999999999998</v>
      </c>
      <c r="AI141" s="55">
        <f t="shared" si="43"/>
        <v>0.52300000000000002</v>
      </c>
      <c r="AJ141" s="55">
        <f t="shared" si="44"/>
        <v>0.49640000000000001</v>
      </c>
      <c r="AK141" s="4" t="str">
        <f t="shared" si="45"/>
        <v>3B</v>
      </c>
      <c r="AL141" s="55">
        <f t="shared" si="46"/>
        <v>0.502</v>
      </c>
      <c r="AM141" s="55">
        <f t="shared" si="47"/>
        <v>0.51060000000000005</v>
      </c>
      <c r="AN141" s="55">
        <f t="shared" si="48"/>
        <v>0.52639999999999998</v>
      </c>
      <c r="AO141" s="55">
        <f t="shared" si="49"/>
        <v>0.53080000000000005</v>
      </c>
      <c r="AP141" s="55">
        <f t="shared" si="50"/>
        <v>0.5625</v>
      </c>
      <c r="AT141" s="17"/>
      <c r="AU141" s="77"/>
    </row>
    <row r="142" spans="3:47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1"/>
        <v>9⁄16–20</v>
      </c>
      <c r="U142" s="16" t="str">
        <f t="shared" si="51"/>
        <v>UN</v>
      </c>
      <c r="W142" s="16" t="str">
        <f t="shared" si="35"/>
        <v>9⁄16–20</v>
      </c>
      <c r="X142" s="16" t="str">
        <f>VLOOKUP(LEFT(Table691416[[#This Row],[Column1]],FIND("–",Table691416[[#This Row],[Column1]])-1),Lookups15[],2,0)</f>
        <v>9/16</v>
      </c>
      <c r="Y142" s="16" t="str">
        <f>RIGHT(Table691416[[#This Row],[Column1]],LEN(Table691416[[#This Row],[Column1]])-FIND("–",Table691416[[#This Row],[Column1]]))</f>
        <v>20</v>
      </c>
      <c r="Z142" s="16" t="str">
        <f t="shared" si="36"/>
        <v>UN</v>
      </c>
      <c r="AA142" s="16" t="str">
        <f t="shared" si="37"/>
        <v>2A</v>
      </c>
      <c r="AB142" s="4" t="str">
        <f>CONCATENATE(Table691416[[#This Row],[Fraction]],"-",Table691416[[#This Row],[Pitch]]," ",Table691416[[#This Row],[Series]]," ",Table691416[[#This Row],[ClassA]])</f>
        <v>9/16-20 UN 2A</v>
      </c>
      <c r="AC142" s="4" t="str">
        <f>CONCATENATE(TEXT(Table691416[[#This Row],[MajorMinB]],".000"),"-",Table691416[[#This Row],[Pitch]]," ",Table691416[[#This Row],[Series]]," ",Table691416[[#This Row],[ClassA]])</f>
        <v>.563-20 UN 2A</v>
      </c>
      <c r="AD142" s="4">
        <f t="shared" si="38"/>
        <v>1.2999999999999999E-3</v>
      </c>
      <c r="AE142" s="55">
        <f t="shared" si="39"/>
        <v>0.56120000000000003</v>
      </c>
      <c r="AF142" s="55">
        <f t="shared" si="40"/>
        <v>0.55310000000000004</v>
      </c>
      <c r="AG142" s="55" t="str">
        <f t="shared" si="41"/>
        <v>—</v>
      </c>
      <c r="AH142" s="55">
        <f t="shared" si="42"/>
        <v>0.52869999999999995</v>
      </c>
      <c r="AI142" s="55">
        <f t="shared" si="43"/>
        <v>0.52449999999999997</v>
      </c>
      <c r="AJ142" s="55">
        <f t="shared" si="44"/>
        <v>0.50170000000000003</v>
      </c>
      <c r="AK142" s="4" t="str">
        <f t="shared" si="45"/>
        <v>2B</v>
      </c>
      <c r="AL142" s="55">
        <f t="shared" si="46"/>
        <v>0.50800000000000001</v>
      </c>
      <c r="AM142" s="55">
        <f t="shared" si="47"/>
        <v>0.52</v>
      </c>
      <c r="AN142" s="55">
        <f t="shared" si="48"/>
        <v>0.53</v>
      </c>
      <c r="AO142" s="55">
        <f t="shared" si="49"/>
        <v>0.53549999999999998</v>
      </c>
      <c r="AP142" s="55">
        <f t="shared" si="50"/>
        <v>0.5625</v>
      </c>
      <c r="AT142" s="17"/>
      <c r="AU142" s="77"/>
    </row>
    <row r="143" spans="3:47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1"/>
        <v>0</v>
      </c>
      <c r="U143" s="16">
        <f t="shared" si="51"/>
        <v>0</v>
      </c>
      <c r="W143" s="16" t="str">
        <f t="shared" si="35"/>
        <v>9⁄16–20</v>
      </c>
      <c r="X143" s="16" t="str">
        <f>VLOOKUP(LEFT(Table691416[[#This Row],[Column1]],FIND("–",Table691416[[#This Row],[Column1]])-1),Lookups15[],2,0)</f>
        <v>9/16</v>
      </c>
      <c r="Y143" s="16" t="str">
        <f>RIGHT(Table691416[[#This Row],[Column1]],LEN(Table691416[[#This Row],[Column1]])-FIND("–",Table691416[[#This Row],[Column1]]))</f>
        <v>20</v>
      </c>
      <c r="Z143" s="16" t="str">
        <f t="shared" si="36"/>
        <v>UN</v>
      </c>
      <c r="AA143" s="16" t="str">
        <f t="shared" si="37"/>
        <v>3A</v>
      </c>
      <c r="AB143" s="4" t="str">
        <f>CONCATENATE(Table691416[[#This Row],[Fraction]],"-",Table691416[[#This Row],[Pitch]]," ",Table691416[[#This Row],[Series]]," ",Table691416[[#This Row],[ClassA]])</f>
        <v>9/16-20 UN 3A</v>
      </c>
      <c r="AC143" s="4" t="str">
        <f>CONCATENATE(TEXT(Table691416[[#This Row],[MajorMinB]],".000"),"-",Table691416[[#This Row],[Pitch]]," ",Table691416[[#This Row],[Series]]," ",Table691416[[#This Row],[ClassA]])</f>
        <v>.563-20 UN 3A</v>
      </c>
      <c r="AD143" s="4">
        <f t="shared" si="38"/>
        <v>0</v>
      </c>
      <c r="AE143" s="55">
        <f t="shared" si="39"/>
        <v>0.5625</v>
      </c>
      <c r="AF143" s="55">
        <f t="shared" si="40"/>
        <v>0.5544</v>
      </c>
      <c r="AG143" s="55" t="str">
        <f t="shared" si="41"/>
        <v>—</v>
      </c>
      <c r="AH143" s="55">
        <f t="shared" si="42"/>
        <v>0.53</v>
      </c>
      <c r="AI143" s="55">
        <f t="shared" si="43"/>
        <v>0.52680000000000005</v>
      </c>
      <c r="AJ143" s="55">
        <f t="shared" si="44"/>
        <v>0.503</v>
      </c>
      <c r="AK143" s="4" t="str">
        <f t="shared" si="45"/>
        <v>3B</v>
      </c>
      <c r="AL143" s="55">
        <f t="shared" si="46"/>
        <v>0.50800000000000001</v>
      </c>
      <c r="AM143" s="55">
        <f t="shared" si="47"/>
        <v>0.51619999999999999</v>
      </c>
      <c r="AN143" s="55">
        <f t="shared" si="48"/>
        <v>0.53</v>
      </c>
      <c r="AO143" s="55">
        <f t="shared" si="49"/>
        <v>0.53410000000000002</v>
      </c>
      <c r="AP143" s="55">
        <f t="shared" si="50"/>
        <v>0.5625</v>
      </c>
      <c r="AT143" s="17"/>
      <c r="AU143" s="77"/>
    </row>
    <row r="144" spans="3:47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1"/>
        <v>9⁄16–24</v>
      </c>
      <c r="U144" s="16" t="str">
        <f t="shared" si="51"/>
        <v>UNEF</v>
      </c>
      <c r="W144" s="16" t="str">
        <f t="shared" si="35"/>
        <v>9⁄16–24</v>
      </c>
      <c r="X144" s="16" t="str">
        <f>VLOOKUP(LEFT(Table691416[[#This Row],[Column1]],FIND("–",Table691416[[#This Row],[Column1]])-1),Lookups15[],2,0)</f>
        <v>9/16</v>
      </c>
      <c r="Y144" s="16" t="str">
        <f>RIGHT(Table691416[[#This Row],[Column1]],LEN(Table691416[[#This Row],[Column1]])-FIND("–",Table691416[[#This Row],[Column1]]))</f>
        <v>24</v>
      </c>
      <c r="Z144" s="16" t="str">
        <f t="shared" si="36"/>
        <v>UNEF</v>
      </c>
      <c r="AA144" s="16" t="str">
        <f t="shared" si="37"/>
        <v>2A</v>
      </c>
      <c r="AB144" s="4" t="str">
        <f>CONCATENATE(Table691416[[#This Row],[Fraction]],"-",Table691416[[#This Row],[Pitch]]," ",Table691416[[#This Row],[Series]]," ",Table691416[[#This Row],[ClassA]])</f>
        <v>9/16-24 UNEF 2A</v>
      </c>
      <c r="AC144" s="4" t="str">
        <f>CONCATENATE(TEXT(Table691416[[#This Row],[MajorMinB]],".000"),"-",Table691416[[#This Row],[Pitch]]," ",Table691416[[#This Row],[Series]]," ",Table691416[[#This Row],[ClassA]])</f>
        <v>.563-24 UNEF 2A</v>
      </c>
      <c r="AD144" s="4">
        <f t="shared" si="38"/>
        <v>1.1999999999999999E-3</v>
      </c>
      <c r="AE144" s="55">
        <f t="shared" si="39"/>
        <v>0.56130000000000002</v>
      </c>
      <c r="AF144" s="55">
        <f t="shared" si="40"/>
        <v>0.55410000000000004</v>
      </c>
      <c r="AG144" s="55" t="str">
        <f t="shared" si="41"/>
        <v>—</v>
      </c>
      <c r="AH144" s="55">
        <f t="shared" si="42"/>
        <v>0.53420000000000001</v>
      </c>
      <c r="AI144" s="55">
        <f t="shared" si="43"/>
        <v>0.53029999999999999</v>
      </c>
      <c r="AJ144" s="55">
        <f t="shared" si="44"/>
        <v>0.51170000000000004</v>
      </c>
      <c r="AK144" s="4" t="str">
        <f t="shared" si="45"/>
        <v>2B</v>
      </c>
      <c r="AL144" s="55">
        <f t="shared" si="46"/>
        <v>0.51700000000000002</v>
      </c>
      <c r="AM144" s="55">
        <f t="shared" si="47"/>
        <v>0.52700000000000002</v>
      </c>
      <c r="AN144" s="55">
        <f t="shared" si="48"/>
        <v>0.53539999999999999</v>
      </c>
      <c r="AO144" s="55">
        <f t="shared" si="49"/>
        <v>0.54049999999999998</v>
      </c>
      <c r="AP144" s="55">
        <f t="shared" si="50"/>
        <v>0.5625</v>
      </c>
      <c r="AT144" s="17"/>
      <c r="AU144" s="77"/>
    </row>
    <row r="145" spans="3:47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1"/>
        <v>0</v>
      </c>
      <c r="U145" s="16">
        <f t="shared" si="51"/>
        <v>0</v>
      </c>
      <c r="W145" s="16" t="str">
        <f t="shared" si="35"/>
        <v>9⁄16–24</v>
      </c>
      <c r="X145" s="16" t="str">
        <f>VLOOKUP(LEFT(Table691416[[#This Row],[Column1]],FIND("–",Table691416[[#This Row],[Column1]])-1),Lookups15[],2,0)</f>
        <v>9/16</v>
      </c>
      <c r="Y145" s="16" t="str">
        <f>RIGHT(Table691416[[#This Row],[Column1]],LEN(Table691416[[#This Row],[Column1]])-FIND("–",Table691416[[#This Row],[Column1]]))</f>
        <v>24</v>
      </c>
      <c r="Z145" s="16" t="str">
        <f t="shared" si="36"/>
        <v>UNEF</v>
      </c>
      <c r="AA145" s="16" t="str">
        <f t="shared" si="37"/>
        <v>3A</v>
      </c>
      <c r="AB145" s="4" t="str">
        <f>CONCATENATE(Table691416[[#This Row],[Fraction]],"-",Table691416[[#This Row],[Pitch]]," ",Table691416[[#This Row],[Series]]," ",Table691416[[#This Row],[ClassA]])</f>
        <v>9/16-24 UNEF 3A</v>
      </c>
      <c r="AC145" s="4" t="str">
        <f>CONCATENATE(TEXT(Table691416[[#This Row],[MajorMinB]],".000"),"-",Table691416[[#This Row],[Pitch]]," ",Table691416[[#This Row],[Series]]," ",Table691416[[#This Row],[ClassA]])</f>
        <v>.563-24 UNEF 3A</v>
      </c>
      <c r="AD145" s="4">
        <f t="shared" si="38"/>
        <v>0</v>
      </c>
      <c r="AE145" s="55">
        <f t="shared" si="39"/>
        <v>0.5625</v>
      </c>
      <c r="AF145" s="55">
        <f t="shared" si="40"/>
        <v>0.55530000000000002</v>
      </c>
      <c r="AG145" s="55" t="str">
        <f t="shared" si="41"/>
        <v>—</v>
      </c>
      <c r="AH145" s="55">
        <f t="shared" si="42"/>
        <v>0.53539999999999999</v>
      </c>
      <c r="AI145" s="55">
        <f t="shared" si="43"/>
        <v>0.53249999999999997</v>
      </c>
      <c r="AJ145" s="55">
        <f t="shared" si="44"/>
        <v>0.51290000000000002</v>
      </c>
      <c r="AK145" s="4" t="str">
        <f t="shared" si="45"/>
        <v>3B</v>
      </c>
      <c r="AL145" s="55">
        <f t="shared" si="46"/>
        <v>0.51700000000000002</v>
      </c>
      <c r="AM145" s="55">
        <f t="shared" si="47"/>
        <v>0.52439999999999998</v>
      </c>
      <c r="AN145" s="55">
        <f t="shared" si="48"/>
        <v>0.53539999999999999</v>
      </c>
      <c r="AO145" s="55">
        <f t="shared" si="49"/>
        <v>0.53920000000000001</v>
      </c>
      <c r="AP145" s="55">
        <f t="shared" si="50"/>
        <v>0.5625</v>
      </c>
      <c r="AT145" s="17"/>
      <c r="AU145" s="77"/>
    </row>
    <row r="146" spans="3:47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1"/>
        <v>9⁄16–27</v>
      </c>
      <c r="U146" s="16" t="str">
        <f t="shared" si="51"/>
        <v>UNS</v>
      </c>
      <c r="W146" s="16" t="str">
        <f t="shared" si="35"/>
        <v>9⁄16–27</v>
      </c>
      <c r="X146" s="16" t="str">
        <f>VLOOKUP(LEFT(Table691416[[#This Row],[Column1]],FIND("–",Table691416[[#This Row],[Column1]])-1),Lookups15[],2,0)</f>
        <v>9/16</v>
      </c>
      <c r="Y146" s="16" t="str">
        <f>RIGHT(Table691416[[#This Row],[Column1]],LEN(Table691416[[#This Row],[Column1]])-FIND("–",Table691416[[#This Row],[Column1]]))</f>
        <v>27</v>
      </c>
      <c r="Z146" s="16" t="str">
        <f t="shared" si="36"/>
        <v>UNS</v>
      </c>
      <c r="AA146" s="16" t="str">
        <f t="shared" si="37"/>
        <v>2A</v>
      </c>
      <c r="AB146" s="4" t="str">
        <f>CONCATENATE(Table691416[[#This Row],[Fraction]],"-",Table691416[[#This Row],[Pitch]]," ",Table691416[[#This Row],[Series]]," ",Table691416[[#This Row],[ClassA]])</f>
        <v>9/16-27 UNS 2A</v>
      </c>
      <c r="AC146" s="4" t="str">
        <f>CONCATENATE(TEXT(Table691416[[#This Row],[MajorMinB]],".000"),"-",Table691416[[#This Row],[Pitch]]," ",Table691416[[#This Row],[Series]]," ",Table691416[[#This Row],[ClassA]])</f>
        <v>.563-27 UNS 2A</v>
      </c>
      <c r="AD146" s="4">
        <f t="shared" si="38"/>
        <v>1.1000000000000001E-3</v>
      </c>
      <c r="AE146" s="55">
        <f t="shared" si="39"/>
        <v>0.56140000000000001</v>
      </c>
      <c r="AF146" s="55">
        <f t="shared" si="40"/>
        <v>0.55469999999999997</v>
      </c>
      <c r="AG146" s="55" t="str">
        <f t="shared" si="41"/>
        <v>—</v>
      </c>
      <c r="AH146" s="55">
        <f t="shared" si="42"/>
        <v>0.5373</v>
      </c>
      <c r="AI146" s="55">
        <f t="shared" si="43"/>
        <v>0.53359999999999996</v>
      </c>
      <c r="AJ146" s="55">
        <f t="shared" si="44"/>
        <v>0.51729999999999998</v>
      </c>
      <c r="AK146" s="4" t="str">
        <f t="shared" si="45"/>
        <v>2B</v>
      </c>
      <c r="AL146" s="55">
        <f t="shared" si="46"/>
        <v>0.52200000000000002</v>
      </c>
      <c r="AM146" s="55">
        <f t="shared" si="47"/>
        <v>0.53100000000000003</v>
      </c>
      <c r="AN146" s="55">
        <f t="shared" si="48"/>
        <v>0.53839999999999999</v>
      </c>
      <c r="AO146" s="55">
        <f t="shared" si="49"/>
        <v>0.54320000000000002</v>
      </c>
      <c r="AP146" s="55">
        <f t="shared" si="50"/>
        <v>0.5625</v>
      </c>
      <c r="AT146" s="17"/>
      <c r="AU146" s="77"/>
    </row>
    <row r="147" spans="3:47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1"/>
        <v>9⁄16–28</v>
      </c>
      <c r="U147" s="16" t="str">
        <f t="shared" si="51"/>
        <v>UN</v>
      </c>
      <c r="W147" s="16" t="str">
        <f t="shared" si="35"/>
        <v>9⁄16–28</v>
      </c>
      <c r="X147" s="16" t="str">
        <f>VLOOKUP(LEFT(Table691416[[#This Row],[Column1]],FIND("–",Table691416[[#This Row],[Column1]])-1),Lookups15[],2,0)</f>
        <v>9/16</v>
      </c>
      <c r="Y147" s="16" t="str">
        <f>RIGHT(Table691416[[#This Row],[Column1]],LEN(Table691416[[#This Row],[Column1]])-FIND("–",Table691416[[#This Row],[Column1]]))</f>
        <v>28</v>
      </c>
      <c r="Z147" s="16" t="str">
        <f t="shared" si="36"/>
        <v>UN</v>
      </c>
      <c r="AA147" s="16" t="str">
        <f t="shared" si="37"/>
        <v>2A</v>
      </c>
      <c r="AB147" s="4" t="str">
        <f>CONCATENATE(Table691416[[#This Row],[Fraction]],"-",Table691416[[#This Row],[Pitch]]," ",Table691416[[#This Row],[Series]]," ",Table691416[[#This Row],[ClassA]])</f>
        <v>9/16-28 UN 2A</v>
      </c>
      <c r="AC147" s="4" t="str">
        <f>CONCATENATE(TEXT(Table691416[[#This Row],[MajorMinB]],".000"),"-",Table691416[[#This Row],[Pitch]]," ",Table691416[[#This Row],[Series]]," ",Table691416[[#This Row],[ClassA]])</f>
        <v>.563-28 UN 2A</v>
      </c>
      <c r="AD147" s="4">
        <f t="shared" si="38"/>
        <v>1.1000000000000001E-3</v>
      </c>
      <c r="AE147" s="55">
        <f t="shared" si="39"/>
        <v>0.56140000000000001</v>
      </c>
      <c r="AF147" s="55">
        <f t="shared" si="40"/>
        <v>0.55489999999999995</v>
      </c>
      <c r="AG147" s="55" t="str">
        <f t="shared" si="41"/>
        <v>—</v>
      </c>
      <c r="AH147" s="55">
        <f t="shared" si="42"/>
        <v>0.53820000000000001</v>
      </c>
      <c r="AI147" s="55">
        <f t="shared" si="43"/>
        <v>0.53449999999999998</v>
      </c>
      <c r="AJ147" s="55">
        <f t="shared" si="44"/>
        <v>0.51880000000000004</v>
      </c>
      <c r="AK147" s="4" t="str">
        <f t="shared" si="45"/>
        <v>2B</v>
      </c>
      <c r="AL147" s="55">
        <f t="shared" si="46"/>
        <v>0.52400000000000002</v>
      </c>
      <c r="AM147" s="55">
        <f t="shared" si="47"/>
        <v>0.53200000000000003</v>
      </c>
      <c r="AN147" s="55">
        <f t="shared" si="48"/>
        <v>0.5393</v>
      </c>
      <c r="AO147" s="55">
        <f t="shared" si="49"/>
        <v>0.54410000000000003</v>
      </c>
      <c r="AP147" s="55">
        <f t="shared" si="50"/>
        <v>0.5625</v>
      </c>
      <c r="AT147" s="17"/>
      <c r="AU147" s="77"/>
    </row>
    <row r="148" spans="3:47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1"/>
        <v>0</v>
      </c>
      <c r="U148" s="16">
        <f t="shared" si="51"/>
        <v>0</v>
      </c>
      <c r="W148" s="16" t="str">
        <f t="shared" si="35"/>
        <v>9⁄16–28</v>
      </c>
      <c r="X148" s="16" t="str">
        <f>VLOOKUP(LEFT(Table691416[[#This Row],[Column1]],FIND("–",Table691416[[#This Row],[Column1]])-1),Lookups15[],2,0)</f>
        <v>9/16</v>
      </c>
      <c r="Y148" s="16" t="str">
        <f>RIGHT(Table691416[[#This Row],[Column1]],LEN(Table691416[[#This Row],[Column1]])-FIND("–",Table691416[[#This Row],[Column1]]))</f>
        <v>28</v>
      </c>
      <c r="Z148" s="16" t="str">
        <f t="shared" si="36"/>
        <v>UN</v>
      </c>
      <c r="AA148" s="16" t="str">
        <f t="shared" si="37"/>
        <v>3A</v>
      </c>
      <c r="AB148" s="4" t="str">
        <f>CONCATENATE(Table691416[[#This Row],[Fraction]],"-",Table691416[[#This Row],[Pitch]]," ",Table691416[[#This Row],[Series]]," ",Table691416[[#This Row],[ClassA]])</f>
        <v>9/16-28 UN 3A</v>
      </c>
      <c r="AC148" s="4" t="str">
        <f>CONCATENATE(TEXT(Table691416[[#This Row],[MajorMinB]],".000"),"-",Table691416[[#This Row],[Pitch]]," ",Table691416[[#This Row],[Series]]," ",Table691416[[#This Row],[ClassA]])</f>
        <v>.563-28 UN 3A</v>
      </c>
      <c r="AD148" s="4">
        <f t="shared" si="38"/>
        <v>0</v>
      </c>
      <c r="AE148" s="55">
        <f t="shared" si="39"/>
        <v>0.5625</v>
      </c>
      <c r="AF148" s="55">
        <f t="shared" si="40"/>
        <v>0.55600000000000005</v>
      </c>
      <c r="AG148" s="55" t="str">
        <f t="shared" si="41"/>
        <v>—</v>
      </c>
      <c r="AH148" s="55">
        <f t="shared" si="42"/>
        <v>0.5393</v>
      </c>
      <c r="AI148" s="55">
        <f t="shared" si="43"/>
        <v>0.53649999999999998</v>
      </c>
      <c r="AJ148" s="55">
        <f t="shared" si="44"/>
        <v>0.51990000000000003</v>
      </c>
      <c r="AK148" s="4" t="str">
        <f t="shared" si="45"/>
        <v>3B</v>
      </c>
      <c r="AL148" s="55">
        <f t="shared" si="46"/>
        <v>0.52400000000000002</v>
      </c>
      <c r="AM148" s="55">
        <f t="shared" si="47"/>
        <v>0.53010000000000002</v>
      </c>
      <c r="AN148" s="55">
        <f t="shared" si="48"/>
        <v>0.5393</v>
      </c>
      <c r="AO148" s="55">
        <f t="shared" si="49"/>
        <v>0.54290000000000005</v>
      </c>
      <c r="AP148" s="55">
        <f t="shared" si="50"/>
        <v>0.5625</v>
      </c>
      <c r="AT148" s="17"/>
      <c r="AU148" s="77"/>
    </row>
    <row r="149" spans="3:47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1"/>
        <v>9⁄16–32</v>
      </c>
      <c r="U149" s="16" t="str">
        <f t="shared" si="51"/>
        <v>UN</v>
      </c>
      <c r="W149" s="16" t="str">
        <f t="shared" si="35"/>
        <v>9⁄16–32</v>
      </c>
      <c r="X149" s="16" t="str">
        <f>VLOOKUP(LEFT(Table691416[[#This Row],[Column1]],FIND("–",Table691416[[#This Row],[Column1]])-1),Lookups15[],2,0)</f>
        <v>9/16</v>
      </c>
      <c r="Y149" s="16" t="str">
        <f>RIGHT(Table691416[[#This Row],[Column1]],LEN(Table691416[[#This Row],[Column1]])-FIND("–",Table691416[[#This Row],[Column1]]))</f>
        <v>32</v>
      </c>
      <c r="Z149" s="16" t="str">
        <f t="shared" si="36"/>
        <v>UN</v>
      </c>
      <c r="AA149" s="16" t="str">
        <f t="shared" si="37"/>
        <v>2A</v>
      </c>
      <c r="AB149" s="4" t="str">
        <f>CONCATENATE(Table691416[[#This Row],[Fraction]],"-",Table691416[[#This Row],[Pitch]]," ",Table691416[[#This Row],[Series]]," ",Table691416[[#This Row],[ClassA]])</f>
        <v>9/16-32 UN 2A</v>
      </c>
      <c r="AC149" s="4" t="str">
        <f>CONCATENATE(TEXT(Table691416[[#This Row],[MajorMinB]],".000"),"-",Table691416[[#This Row],[Pitch]]," ",Table691416[[#This Row],[Series]]," ",Table691416[[#This Row],[ClassA]])</f>
        <v>.563-32 UN 2A</v>
      </c>
      <c r="AD149" s="4">
        <f t="shared" si="38"/>
        <v>1E-3</v>
      </c>
      <c r="AE149" s="55">
        <f t="shared" si="39"/>
        <v>0.5615</v>
      </c>
      <c r="AF149" s="55">
        <f t="shared" si="40"/>
        <v>0.55549999999999999</v>
      </c>
      <c r="AG149" s="55" t="str">
        <f t="shared" si="41"/>
        <v>—</v>
      </c>
      <c r="AH149" s="55">
        <f t="shared" si="42"/>
        <v>0.54120000000000001</v>
      </c>
      <c r="AI149" s="55">
        <f t="shared" si="43"/>
        <v>0.53769999999999996</v>
      </c>
      <c r="AJ149" s="55">
        <f t="shared" si="44"/>
        <v>0.52429999999999999</v>
      </c>
      <c r="AK149" s="4" t="str">
        <f t="shared" si="45"/>
        <v>2B</v>
      </c>
      <c r="AL149" s="55">
        <f t="shared" si="46"/>
        <v>0.52900000000000003</v>
      </c>
      <c r="AM149" s="55">
        <f t="shared" si="47"/>
        <v>0.53600000000000003</v>
      </c>
      <c r="AN149" s="55">
        <f t="shared" si="48"/>
        <v>0.54220000000000002</v>
      </c>
      <c r="AO149" s="55">
        <f t="shared" si="49"/>
        <v>0.54669999999999996</v>
      </c>
      <c r="AP149" s="55">
        <f t="shared" si="50"/>
        <v>0.5625</v>
      </c>
      <c r="AT149" s="17"/>
      <c r="AU149" s="77"/>
    </row>
    <row r="150" spans="3:47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1"/>
        <v>0</v>
      </c>
      <c r="U150" s="16">
        <f t="shared" si="51"/>
        <v>0</v>
      </c>
      <c r="W150" s="16" t="str">
        <f t="shared" si="35"/>
        <v>9⁄16–32</v>
      </c>
      <c r="X150" s="16" t="str">
        <f>VLOOKUP(LEFT(Table691416[[#This Row],[Column1]],FIND("–",Table691416[[#This Row],[Column1]])-1),Lookups15[],2,0)</f>
        <v>9/16</v>
      </c>
      <c r="Y150" s="16" t="str">
        <f>RIGHT(Table691416[[#This Row],[Column1]],LEN(Table691416[[#This Row],[Column1]])-FIND("–",Table691416[[#This Row],[Column1]]))</f>
        <v>32</v>
      </c>
      <c r="Z150" s="16" t="str">
        <f t="shared" si="36"/>
        <v>UN</v>
      </c>
      <c r="AA150" s="16" t="str">
        <f t="shared" si="37"/>
        <v>3A</v>
      </c>
      <c r="AB150" s="4" t="str">
        <f>CONCATENATE(Table691416[[#This Row],[Fraction]],"-",Table691416[[#This Row],[Pitch]]," ",Table691416[[#This Row],[Series]]," ",Table691416[[#This Row],[ClassA]])</f>
        <v>9/16-32 UN 3A</v>
      </c>
      <c r="AC150" s="4" t="str">
        <f>CONCATENATE(TEXT(Table691416[[#This Row],[MajorMinB]],".000"),"-",Table691416[[#This Row],[Pitch]]," ",Table691416[[#This Row],[Series]]," ",Table691416[[#This Row],[ClassA]])</f>
        <v>.563-32 UN 3A</v>
      </c>
      <c r="AD150" s="4">
        <f t="shared" si="38"/>
        <v>0</v>
      </c>
      <c r="AE150" s="55">
        <f t="shared" si="39"/>
        <v>0.5625</v>
      </c>
      <c r="AF150" s="55">
        <f t="shared" si="40"/>
        <v>0.55649999999999999</v>
      </c>
      <c r="AG150" s="55" t="str">
        <f t="shared" si="41"/>
        <v>—</v>
      </c>
      <c r="AH150" s="55">
        <f t="shared" si="42"/>
        <v>0.54220000000000002</v>
      </c>
      <c r="AI150" s="55">
        <f t="shared" si="43"/>
        <v>0.53959999999999997</v>
      </c>
      <c r="AJ150" s="55">
        <f t="shared" si="44"/>
        <v>0.52529999999999999</v>
      </c>
      <c r="AK150" s="4" t="str">
        <f t="shared" si="45"/>
        <v>3B</v>
      </c>
      <c r="AL150" s="55">
        <f t="shared" si="46"/>
        <v>0.52900000000000003</v>
      </c>
      <c r="AM150" s="55">
        <f t="shared" si="47"/>
        <v>0.53439999999999999</v>
      </c>
      <c r="AN150" s="55">
        <f t="shared" si="48"/>
        <v>0.54220000000000002</v>
      </c>
      <c r="AO150" s="55">
        <f t="shared" si="49"/>
        <v>0.54559999999999997</v>
      </c>
      <c r="AP150" s="55">
        <f t="shared" si="50"/>
        <v>0.5625</v>
      </c>
      <c r="AT150" s="17"/>
      <c r="AU150" s="77"/>
    </row>
    <row r="151" spans="3:47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1"/>
        <v>5⁄8–11</v>
      </c>
      <c r="U151" s="16" t="str">
        <f t="shared" si="51"/>
        <v>UNC</v>
      </c>
      <c r="W151" s="16" t="str">
        <f t="shared" si="35"/>
        <v>5⁄8–11</v>
      </c>
      <c r="X151" s="16" t="str">
        <f>VLOOKUP(LEFT(Table691416[[#This Row],[Column1]],FIND("–",Table691416[[#This Row],[Column1]])-1),Lookups15[],2,0)</f>
        <v>5/8</v>
      </c>
      <c r="Y151" s="16" t="str">
        <f>RIGHT(Table691416[[#This Row],[Column1]],LEN(Table691416[[#This Row],[Column1]])-FIND("–",Table691416[[#This Row],[Column1]]))</f>
        <v>11</v>
      </c>
      <c r="Z151" s="16" t="str">
        <f t="shared" si="36"/>
        <v>UNC</v>
      </c>
      <c r="AA151" s="16" t="str">
        <f t="shared" si="37"/>
        <v>1A</v>
      </c>
      <c r="AB151" s="4" t="str">
        <f>CONCATENATE(Table691416[[#This Row],[Fraction]],"-",Table691416[[#This Row],[Pitch]]," ",Table691416[[#This Row],[Series]]," ",Table691416[[#This Row],[ClassA]])</f>
        <v>5/8-11 UNC 1A</v>
      </c>
      <c r="AC151" s="4" t="str">
        <f>CONCATENATE(TEXT(Table691416[[#This Row],[MajorMinB]],".000"),"-",Table691416[[#This Row],[Pitch]]," ",Table691416[[#This Row],[Series]]," ",Table691416[[#This Row],[ClassA]])</f>
        <v>.625-11 UNC 1A</v>
      </c>
      <c r="AD151" s="4">
        <f t="shared" si="38"/>
        <v>1.6000000000000001E-3</v>
      </c>
      <c r="AE151" s="55">
        <f t="shared" si="39"/>
        <v>0.62339999999999995</v>
      </c>
      <c r="AF151" s="55">
        <f t="shared" si="40"/>
        <v>0.60519999999999996</v>
      </c>
      <c r="AG151" s="55" t="str">
        <f t="shared" si="41"/>
        <v>—</v>
      </c>
      <c r="AH151" s="55">
        <f t="shared" si="42"/>
        <v>0.56440000000000001</v>
      </c>
      <c r="AI151" s="55">
        <f t="shared" si="43"/>
        <v>0.55610000000000004</v>
      </c>
      <c r="AJ151" s="55">
        <f t="shared" si="44"/>
        <v>0.51519999999999999</v>
      </c>
      <c r="AK151" s="4" t="str">
        <f t="shared" si="45"/>
        <v>1B</v>
      </c>
      <c r="AL151" s="55">
        <f t="shared" si="46"/>
        <v>0.52700000000000002</v>
      </c>
      <c r="AM151" s="55">
        <f t="shared" si="47"/>
        <v>0.54600000000000004</v>
      </c>
      <c r="AN151" s="55">
        <f t="shared" si="48"/>
        <v>0.56599999999999995</v>
      </c>
      <c r="AO151" s="55">
        <f t="shared" si="49"/>
        <v>0.57669999999999999</v>
      </c>
      <c r="AP151" s="55">
        <f t="shared" si="50"/>
        <v>0.625</v>
      </c>
      <c r="AT151" s="17"/>
      <c r="AU151" s="77"/>
    </row>
    <row r="152" spans="3:47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1"/>
        <v>0</v>
      </c>
      <c r="U152" s="16">
        <f t="shared" si="51"/>
        <v>0</v>
      </c>
      <c r="W152" s="16" t="str">
        <f t="shared" si="35"/>
        <v>5⁄8–11</v>
      </c>
      <c r="X152" s="16" t="str">
        <f>VLOOKUP(LEFT(Table691416[[#This Row],[Column1]],FIND("–",Table691416[[#This Row],[Column1]])-1),Lookups15[],2,0)</f>
        <v>5/8</v>
      </c>
      <c r="Y152" s="16" t="str">
        <f>RIGHT(Table691416[[#This Row],[Column1]],LEN(Table691416[[#This Row],[Column1]])-FIND("–",Table691416[[#This Row],[Column1]]))</f>
        <v>11</v>
      </c>
      <c r="Z152" s="16" t="str">
        <f t="shared" si="36"/>
        <v>UNC</v>
      </c>
      <c r="AA152" s="16" t="str">
        <f t="shared" si="37"/>
        <v>2A</v>
      </c>
      <c r="AB152" s="4" t="str">
        <f>CONCATENATE(Table691416[[#This Row],[Fraction]],"-",Table691416[[#This Row],[Pitch]]," ",Table691416[[#This Row],[Series]]," ",Table691416[[#This Row],[ClassA]])</f>
        <v>5/8-11 UNC 2A</v>
      </c>
      <c r="AC152" s="4" t="str">
        <f>CONCATENATE(TEXT(Table691416[[#This Row],[MajorMinB]],".000"),"-",Table691416[[#This Row],[Pitch]]," ",Table691416[[#This Row],[Series]]," ",Table691416[[#This Row],[ClassA]])</f>
        <v>.625-11 UNC 2A</v>
      </c>
      <c r="AD152" s="4">
        <f t="shared" si="38"/>
        <v>1.6000000000000001E-3</v>
      </c>
      <c r="AE152" s="55">
        <f t="shared" si="39"/>
        <v>0.62339999999999995</v>
      </c>
      <c r="AF152" s="55">
        <f t="shared" si="40"/>
        <v>0.61129999999999995</v>
      </c>
      <c r="AG152" s="55">
        <f t="shared" si="41"/>
        <v>0.60519999999999996</v>
      </c>
      <c r="AH152" s="55">
        <f t="shared" si="42"/>
        <v>0.56440000000000001</v>
      </c>
      <c r="AI152" s="55">
        <f t="shared" si="43"/>
        <v>0.55889999999999995</v>
      </c>
      <c r="AJ152" s="55">
        <f t="shared" si="44"/>
        <v>0.51519999999999999</v>
      </c>
      <c r="AK152" s="4" t="str">
        <f t="shared" si="45"/>
        <v>2B</v>
      </c>
      <c r="AL152" s="55">
        <f t="shared" si="46"/>
        <v>0.52700000000000002</v>
      </c>
      <c r="AM152" s="55">
        <f t="shared" si="47"/>
        <v>0.54600000000000004</v>
      </c>
      <c r="AN152" s="55">
        <f t="shared" si="48"/>
        <v>0.56599999999999995</v>
      </c>
      <c r="AO152" s="55">
        <f t="shared" si="49"/>
        <v>0.57320000000000004</v>
      </c>
      <c r="AP152" s="55">
        <f t="shared" si="50"/>
        <v>0.625</v>
      </c>
      <c r="AT152" s="17"/>
      <c r="AU152" s="77"/>
    </row>
    <row r="153" spans="3:47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1"/>
        <v>0</v>
      </c>
      <c r="U153" s="16">
        <f t="shared" si="51"/>
        <v>0</v>
      </c>
      <c r="W153" s="16" t="str">
        <f t="shared" si="35"/>
        <v>5⁄8–11</v>
      </c>
      <c r="X153" s="16" t="str">
        <f>VLOOKUP(LEFT(Table691416[[#This Row],[Column1]],FIND("–",Table691416[[#This Row],[Column1]])-1),Lookups15[],2,0)</f>
        <v>5/8</v>
      </c>
      <c r="Y153" s="16" t="str">
        <f>RIGHT(Table691416[[#This Row],[Column1]],LEN(Table691416[[#This Row],[Column1]])-FIND("–",Table691416[[#This Row],[Column1]]))</f>
        <v>11</v>
      </c>
      <c r="Z153" s="16" t="str">
        <f t="shared" si="36"/>
        <v>UNC</v>
      </c>
      <c r="AA153" s="16" t="str">
        <f t="shared" si="37"/>
        <v>3A</v>
      </c>
      <c r="AB153" s="4" t="str">
        <f>CONCATENATE(Table691416[[#This Row],[Fraction]],"-",Table691416[[#This Row],[Pitch]]," ",Table691416[[#This Row],[Series]]," ",Table691416[[#This Row],[ClassA]])</f>
        <v>5/8-11 UNC 3A</v>
      </c>
      <c r="AC153" s="4" t="str">
        <f>CONCATENATE(TEXT(Table691416[[#This Row],[MajorMinB]],".000"),"-",Table691416[[#This Row],[Pitch]]," ",Table691416[[#This Row],[Series]]," ",Table691416[[#This Row],[ClassA]])</f>
        <v>.625-11 UNC 3A</v>
      </c>
      <c r="AD153" s="4">
        <f t="shared" si="38"/>
        <v>0</v>
      </c>
      <c r="AE153" s="55">
        <f t="shared" si="39"/>
        <v>0.625</v>
      </c>
      <c r="AF153" s="55">
        <f t="shared" si="40"/>
        <v>0.6129</v>
      </c>
      <c r="AG153" s="55" t="str">
        <f t="shared" si="41"/>
        <v>—</v>
      </c>
      <c r="AH153" s="55">
        <f t="shared" si="42"/>
        <v>0.56599999999999995</v>
      </c>
      <c r="AI153" s="55">
        <f t="shared" si="43"/>
        <v>0.56189999999999996</v>
      </c>
      <c r="AJ153" s="55">
        <f t="shared" si="44"/>
        <v>0.51680000000000004</v>
      </c>
      <c r="AK153" s="4" t="str">
        <f t="shared" si="45"/>
        <v>3B</v>
      </c>
      <c r="AL153" s="55">
        <f t="shared" si="46"/>
        <v>0.52700000000000002</v>
      </c>
      <c r="AM153" s="55">
        <f t="shared" si="47"/>
        <v>0.53910000000000002</v>
      </c>
      <c r="AN153" s="55">
        <f t="shared" si="48"/>
        <v>0.56599999999999995</v>
      </c>
      <c r="AO153" s="55">
        <f t="shared" si="49"/>
        <v>0.57140000000000002</v>
      </c>
      <c r="AP153" s="55">
        <f t="shared" si="50"/>
        <v>0.625</v>
      </c>
      <c r="AT153" s="17"/>
      <c r="AU153" s="77"/>
    </row>
    <row r="154" spans="3:47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1"/>
        <v>5⁄8–12</v>
      </c>
      <c r="U154" s="16" t="str">
        <f t="shared" si="51"/>
        <v>UN</v>
      </c>
      <c r="W154" s="16" t="str">
        <f t="shared" si="35"/>
        <v>5⁄8–12</v>
      </c>
      <c r="X154" s="16" t="str">
        <f>VLOOKUP(LEFT(Table691416[[#This Row],[Column1]],FIND("–",Table691416[[#This Row],[Column1]])-1),Lookups15[],2,0)</f>
        <v>5/8</v>
      </c>
      <c r="Y154" s="16" t="str">
        <f>RIGHT(Table691416[[#This Row],[Column1]],LEN(Table691416[[#This Row],[Column1]])-FIND("–",Table691416[[#This Row],[Column1]]))</f>
        <v>12</v>
      </c>
      <c r="Z154" s="16" t="str">
        <f t="shared" si="36"/>
        <v>UN</v>
      </c>
      <c r="AA154" s="16" t="str">
        <f t="shared" si="37"/>
        <v>2A</v>
      </c>
      <c r="AB154" s="4" t="str">
        <f>CONCATENATE(Table691416[[#This Row],[Fraction]],"-",Table691416[[#This Row],[Pitch]]," ",Table691416[[#This Row],[Series]]," ",Table691416[[#This Row],[ClassA]])</f>
        <v>5/8-12 UN 2A</v>
      </c>
      <c r="AC154" s="4" t="str">
        <f>CONCATENATE(TEXT(Table691416[[#This Row],[MajorMinB]],".000"),"-",Table691416[[#This Row],[Pitch]]," ",Table691416[[#This Row],[Series]]," ",Table691416[[#This Row],[ClassA]])</f>
        <v>.625-12 UN 2A</v>
      </c>
      <c r="AD154" s="4">
        <f t="shared" si="38"/>
        <v>1.6000000000000001E-3</v>
      </c>
      <c r="AE154" s="55">
        <f t="shared" si="39"/>
        <v>0.62339999999999995</v>
      </c>
      <c r="AF154" s="55">
        <f t="shared" si="40"/>
        <v>0.61199999999999999</v>
      </c>
      <c r="AG154" s="55" t="str">
        <f t="shared" si="41"/>
        <v>—</v>
      </c>
      <c r="AH154" s="55">
        <f t="shared" si="42"/>
        <v>0.56930000000000003</v>
      </c>
      <c r="AI154" s="55">
        <f t="shared" si="43"/>
        <v>0.56389999999999996</v>
      </c>
      <c r="AJ154" s="55">
        <f t="shared" si="44"/>
        <v>0.5242</v>
      </c>
      <c r="AK154" s="4" t="str">
        <f t="shared" si="45"/>
        <v>2B</v>
      </c>
      <c r="AL154" s="55">
        <f t="shared" si="46"/>
        <v>0.53500000000000003</v>
      </c>
      <c r="AM154" s="55">
        <f t="shared" si="47"/>
        <v>0.55300000000000005</v>
      </c>
      <c r="AN154" s="55">
        <f t="shared" si="48"/>
        <v>0.57089999999999996</v>
      </c>
      <c r="AO154" s="55">
        <f t="shared" si="49"/>
        <v>0.57799999999999996</v>
      </c>
      <c r="AP154" s="55">
        <f t="shared" si="50"/>
        <v>0.625</v>
      </c>
      <c r="AT154" s="17"/>
      <c r="AU154" s="77"/>
    </row>
    <row r="155" spans="3:47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si="51"/>
        <v>0</v>
      </c>
      <c r="U155" s="16">
        <f t="shared" si="51"/>
        <v>0</v>
      </c>
      <c r="W155" s="16" t="str">
        <f t="shared" si="35"/>
        <v>5⁄8–12</v>
      </c>
      <c r="X155" s="16" t="str">
        <f>VLOOKUP(LEFT(Table691416[[#This Row],[Column1]],FIND("–",Table691416[[#This Row],[Column1]])-1),Lookups15[],2,0)</f>
        <v>5/8</v>
      </c>
      <c r="Y155" s="16" t="str">
        <f>RIGHT(Table691416[[#This Row],[Column1]],LEN(Table691416[[#This Row],[Column1]])-FIND("–",Table691416[[#This Row],[Column1]]))</f>
        <v>12</v>
      </c>
      <c r="Z155" s="16" t="str">
        <f t="shared" si="36"/>
        <v>UN</v>
      </c>
      <c r="AA155" s="16" t="str">
        <f t="shared" si="37"/>
        <v>3A</v>
      </c>
      <c r="AB155" s="4" t="str">
        <f>CONCATENATE(Table691416[[#This Row],[Fraction]],"-",Table691416[[#This Row],[Pitch]]," ",Table691416[[#This Row],[Series]]," ",Table691416[[#This Row],[ClassA]])</f>
        <v>5/8-12 UN 3A</v>
      </c>
      <c r="AC155" s="4" t="str">
        <f>CONCATENATE(TEXT(Table691416[[#This Row],[MajorMinB]],".000"),"-",Table691416[[#This Row],[Pitch]]," ",Table691416[[#This Row],[Series]]," ",Table691416[[#This Row],[ClassA]])</f>
        <v>.625-12 UN 3A</v>
      </c>
      <c r="AD155" s="4">
        <f t="shared" si="38"/>
        <v>0</v>
      </c>
      <c r="AE155" s="55">
        <f t="shared" si="39"/>
        <v>0.625</v>
      </c>
      <c r="AF155" s="55">
        <f t="shared" si="40"/>
        <v>0.61360000000000003</v>
      </c>
      <c r="AG155" s="55" t="str">
        <f t="shared" si="41"/>
        <v>—</v>
      </c>
      <c r="AH155" s="55">
        <f t="shared" si="42"/>
        <v>0.57089999999999996</v>
      </c>
      <c r="AI155" s="55">
        <f t="shared" si="43"/>
        <v>0.56679999999999997</v>
      </c>
      <c r="AJ155" s="55">
        <f t="shared" si="44"/>
        <v>0.52580000000000005</v>
      </c>
      <c r="AK155" s="4" t="str">
        <f t="shared" si="45"/>
        <v>3B</v>
      </c>
      <c r="AL155" s="55">
        <f t="shared" si="46"/>
        <v>0.53500000000000003</v>
      </c>
      <c r="AM155" s="55">
        <f t="shared" si="47"/>
        <v>0.54630000000000001</v>
      </c>
      <c r="AN155" s="55">
        <f t="shared" si="48"/>
        <v>0.57089999999999996</v>
      </c>
      <c r="AO155" s="55">
        <f t="shared" si="49"/>
        <v>0.57620000000000005</v>
      </c>
      <c r="AP155" s="55">
        <f t="shared" si="50"/>
        <v>0.625</v>
      </c>
      <c r="AT155" s="17"/>
      <c r="AU155" s="77"/>
    </row>
    <row r="156" spans="3:47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51"/>
        <v>5⁄8–14</v>
      </c>
      <c r="U156" s="16" t="str">
        <f t="shared" si="51"/>
        <v>UNS</v>
      </c>
      <c r="W156" s="16" t="str">
        <f t="shared" si="35"/>
        <v>5⁄8–14</v>
      </c>
      <c r="X156" s="16" t="str">
        <f>VLOOKUP(LEFT(Table691416[[#This Row],[Column1]],FIND("–",Table691416[[#This Row],[Column1]])-1),Lookups15[],2,0)</f>
        <v>5/8</v>
      </c>
      <c r="Y156" s="16" t="str">
        <f>RIGHT(Table691416[[#This Row],[Column1]],LEN(Table691416[[#This Row],[Column1]])-FIND("–",Table691416[[#This Row],[Column1]]))</f>
        <v>14</v>
      </c>
      <c r="Z156" s="16" t="str">
        <f t="shared" si="36"/>
        <v>UNS</v>
      </c>
      <c r="AA156" s="16" t="str">
        <f t="shared" si="37"/>
        <v>2A</v>
      </c>
      <c r="AB156" s="4" t="str">
        <f>CONCATENATE(Table691416[[#This Row],[Fraction]],"-",Table691416[[#This Row],[Pitch]]," ",Table691416[[#This Row],[Series]]," ",Table691416[[#This Row],[ClassA]])</f>
        <v>5/8-14 UNS 2A</v>
      </c>
      <c r="AC156" s="4" t="str">
        <f>CONCATENATE(TEXT(Table691416[[#This Row],[MajorMinB]],".000"),"-",Table691416[[#This Row],[Pitch]]," ",Table691416[[#This Row],[Series]]," ",Table691416[[#This Row],[ClassA]])</f>
        <v>.625-14 UNS 2A</v>
      </c>
      <c r="AD156" s="4">
        <f t="shared" si="38"/>
        <v>1.5E-3</v>
      </c>
      <c r="AE156" s="55">
        <f t="shared" si="39"/>
        <v>0.62350000000000005</v>
      </c>
      <c r="AF156" s="55">
        <f t="shared" si="40"/>
        <v>0.61319999999999997</v>
      </c>
      <c r="AG156" s="55" t="str">
        <f t="shared" si="41"/>
        <v>—</v>
      </c>
      <c r="AH156" s="55">
        <f t="shared" si="42"/>
        <v>0.57709999999999995</v>
      </c>
      <c r="AI156" s="55">
        <f t="shared" si="43"/>
        <v>0.57199999999999995</v>
      </c>
      <c r="AJ156" s="55">
        <f t="shared" si="44"/>
        <v>0.53849999999999998</v>
      </c>
      <c r="AK156" s="4" t="str">
        <f t="shared" si="45"/>
        <v>2B</v>
      </c>
      <c r="AL156" s="55">
        <f t="shared" si="46"/>
        <v>0.54800000000000004</v>
      </c>
      <c r="AM156" s="55">
        <f t="shared" si="47"/>
        <v>0.56399999999999995</v>
      </c>
      <c r="AN156" s="55">
        <f t="shared" si="48"/>
        <v>0.5786</v>
      </c>
      <c r="AO156" s="55">
        <f t="shared" si="49"/>
        <v>0.58520000000000005</v>
      </c>
      <c r="AP156" s="55">
        <f t="shared" si="50"/>
        <v>0.625</v>
      </c>
      <c r="AT156" s="17"/>
      <c r="AU156" s="77"/>
    </row>
    <row r="157" spans="3:47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51"/>
        <v>5⁄8–16</v>
      </c>
      <c r="U157" s="16" t="str">
        <f t="shared" si="51"/>
        <v>UN</v>
      </c>
      <c r="W157" s="16" t="str">
        <f t="shared" si="35"/>
        <v>5⁄8–16</v>
      </c>
      <c r="X157" s="16" t="str">
        <f>VLOOKUP(LEFT(Table691416[[#This Row],[Column1]],FIND("–",Table691416[[#This Row],[Column1]])-1),Lookups15[],2,0)</f>
        <v>5/8</v>
      </c>
      <c r="Y157" s="16" t="str">
        <f>RIGHT(Table691416[[#This Row],[Column1]],LEN(Table691416[[#This Row],[Column1]])-FIND("–",Table691416[[#This Row],[Column1]]))</f>
        <v>16</v>
      </c>
      <c r="Z157" s="16" t="str">
        <f t="shared" si="36"/>
        <v>UN</v>
      </c>
      <c r="AA157" s="16" t="str">
        <f t="shared" si="37"/>
        <v>2A</v>
      </c>
      <c r="AB157" s="4" t="str">
        <f>CONCATENATE(Table691416[[#This Row],[Fraction]],"-",Table691416[[#This Row],[Pitch]]," ",Table691416[[#This Row],[Series]]," ",Table691416[[#This Row],[ClassA]])</f>
        <v>5/8-16 UN 2A</v>
      </c>
      <c r="AC157" s="4" t="str">
        <f>CONCATENATE(TEXT(Table691416[[#This Row],[MajorMinB]],".000"),"-",Table691416[[#This Row],[Pitch]]," ",Table691416[[#This Row],[Series]]," ",Table691416[[#This Row],[ClassA]])</f>
        <v>.625-16 UN 2A</v>
      </c>
      <c r="AD157" s="4">
        <f t="shared" si="38"/>
        <v>1.4E-3</v>
      </c>
      <c r="AE157" s="55">
        <f t="shared" si="39"/>
        <v>0.62360000000000004</v>
      </c>
      <c r="AF157" s="55">
        <f t="shared" si="40"/>
        <v>0.61419999999999997</v>
      </c>
      <c r="AG157" s="55" t="str">
        <f t="shared" si="41"/>
        <v>—</v>
      </c>
      <c r="AH157" s="55">
        <f t="shared" si="42"/>
        <v>0.58299999999999996</v>
      </c>
      <c r="AI157" s="55">
        <f t="shared" si="43"/>
        <v>0.57820000000000005</v>
      </c>
      <c r="AJ157" s="55">
        <f t="shared" si="44"/>
        <v>0.54910000000000003</v>
      </c>
      <c r="AK157" s="4" t="str">
        <f t="shared" si="45"/>
        <v>2B</v>
      </c>
      <c r="AL157" s="55">
        <f t="shared" si="46"/>
        <v>0.55700000000000005</v>
      </c>
      <c r="AM157" s="55">
        <f t="shared" si="47"/>
        <v>0.57099999999999995</v>
      </c>
      <c r="AN157" s="55">
        <f t="shared" si="48"/>
        <v>0.58440000000000003</v>
      </c>
      <c r="AO157" s="55">
        <f t="shared" si="49"/>
        <v>0.59060000000000001</v>
      </c>
      <c r="AP157" s="55">
        <f t="shared" si="50"/>
        <v>0.625</v>
      </c>
      <c r="AT157" s="17"/>
      <c r="AU157" s="77"/>
    </row>
    <row r="158" spans="3:47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51"/>
        <v>0</v>
      </c>
      <c r="U158" s="16">
        <f t="shared" si="51"/>
        <v>0</v>
      </c>
      <c r="W158" s="16" t="str">
        <f t="shared" si="35"/>
        <v>5⁄8–16</v>
      </c>
      <c r="X158" s="16" t="str">
        <f>VLOOKUP(LEFT(Table691416[[#This Row],[Column1]],FIND("–",Table691416[[#This Row],[Column1]])-1),Lookups15[],2,0)</f>
        <v>5/8</v>
      </c>
      <c r="Y158" s="16" t="str">
        <f>RIGHT(Table691416[[#This Row],[Column1]],LEN(Table691416[[#This Row],[Column1]])-FIND("–",Table691416[[#This Row],[Column1]]))</f>
        <v>16</v>
      </c>
      <c r="Z158" s="16" t="str">
        <f t="shared" si="36"/>
        <v>UN</v>
      </c>
      <c r="AA158" s="16" t="str">
        <f t="shared" si="37"/>
        <v>3A</v>
      </c>
      <c r="AB158" s="4" t="str">
        <f>CONCATENATE(Table691416[[#This Row],[Fraction]],"-",Table691416[[#This Row],[Pitch]]," ",Table691416[[#This Row],[Series]]," ",Table691416[[#This Row],[ClassA]])</f>
        <v>5/8-16 UN 3A</v>
      </c>
      <c r="AC158" s="4" t="str">
        <f>CONCATENATE(TEXT(Table691416[[#This Row],[MajorMinB]],".000"),"-",Table691416[[#This Row],[Pitch]]," ",Table691416[[#This Row],[Series]]," ",Table691416[[#This Row],[ClassA]])</f>
        <v>.625-16 UN 3A</v>
      </c>
      <c r="AD158" s="4">
        <f t="shared" si="38"/>
        <v>0</v>
      </c>
      <c r="AE158" s="55">
        <f t="shared" si="39"/>
        <v>0.625</v>
      </c>
      <c r="AF158" s="55">
        <f t="shared" si="40"/>
        <v>0.61560000000000004</v>
      </c>
      <c r="AG158" s="55" t="str">
        <f t="shared" si="41"/>
        <v>—</v>
      </c>
      <c r="AH158" s="55">
        <f t="shared" si="42"/>
        <v>0.58440000000000003</v>
      </c>
      <c r="AI158" s="55">
        <f t="shared" si="43"/>
        <v>0.58079999999999998</v>
      </c>
      <c r="AJ158" s="55">
        <f t="shared" si="44"/>
        <v>0.55049999999999999</v>
      </c>
      <c r="AK158" s="4" t="str">
        <f t="shared" si="45"/>
        <v>3B</v>
      </c>
      <c r="AL158" s="55">
        <f t="shared" si="46"/>
        <v>0.55700000000000005</v>
      </c>
      <c r="AM158" s="55">
        <f t="shared" si="47"/>
        <v>0.56620000000000004</v>
      </c>
      <c r="AN158" s="55">
        <f t="shared" si="48"/>
        <v>0.58440000000000003</v>
      </c>
      <c r="AO158" s="55">
        <f t="shared" si="49"/>
        <v>0.58899999999999997</v>
      </c>
      <c r="AP158" s="55">
        <f t="shared" si="50"/>
        <v>0.625</v>
      </c>
      <c r="AT158" s="17"/>
      <c r="AU158" s="77"/>
    </row>
    <row r="159" spans="3:47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51"/>
        <v>5⁄8–18</v>
      </c>
      <c r="U159" s="16" t="str">
        <f t="shared" si="51"/>
        <v>UNF</v>
      </c>
      <c r="W159" s="16" t="str">
        <f t="shared" si="35"/>
        <v>5⁄8–18</v>
      </c>
      <c r="X159" s="16" t="str">
        <f>VLOOKUP(LEFT(Table691416[[#This Row],[Column1]],FIND("–",Table691416[[#This Row],[Column1]])-1),Lookups15[],2,0)</f>
        <v>5/8</v>
      </c>
      <c r="Y159" s="16" t="str">
        <f>RIGHT(Table691416[[#This Row],[Column1]],LEN(Table691416[[#This Row],[Column1]])-FIND("–",Table691416[[#This Row],[Column1]]))</f>
        <v>18</v>
      </c>
      <c r="Z159" s="16" t="str">
        <f t="shared" si="36"/>
        <v>UNF</v>
      </c>
      <c r="AA159" s="16" t="str">
        <f t="shared" si="37"/>
        <v>1A</v>
      </c>
      <c r="AB159" s="4" t="str">
        <f>CONCATENATE(Table691416[[#This Row],[Fraction]],"-",Table691416[[#This Row],[Pitch]]," ",Table691416[[#This Row],[Series]]," ",Table691416[[#This Row],[ClassA]])</f>
        <v>5/8-18 UNF 1A</v>
      </c>
      <c r="AC159" s="4" t="str">
        <f>CONCATENATE(TEXT(Table691416[[#This Row],[MajorMinB]],".000"),"-",Table691416[[#This Row],[Pitch]]," ",Table691416[[#This Row],[Series]]," ",Table691416[[#This Row],[ClassA]])</f>
        <v>.625-18 UNF 1A</v>
      </c>
      <c r="AD159" s="4">
        <f t="shared" si="38"/>
        <v>1.4E-3</v>
      </c>
      <c r="AE159" s="55">
        <f t="shared" si="39"/>
        <v>0.62360000000000004</v>
      </c>
      <c r="AF159" s="55">
        <f t="shared" si="40"/>
        <v>0.61050000000000004</v>
      </c>
      <c r="AG159" s="55" t="str">
        <f t="shared" si="41"/>
        <v>—</v>
      </c>
      <c r="AH159" s="55">
        <f t="shared" si="42"/>
        <v>0.58750000000000002</v>
      </c>
      <c r="AI159" s="55">
        <f t="shared" si="43"/>
        <v>0.58050000000000002</v>
      </c>
      <c r="AJ159" s="55">
        <f t="shared" si="44"/>
        <v>0.5575</v>
      </c>
      <c r="AK159" s="4" t="str">
        <f t="shared" si="45"/>
        <v>1B</v>
      </c>
      <c r="AL159" s="55">
        <f t="shared" si="46"/>
        <v>0.56499999999999995</v>
      </c>
      <c r="AM159" s="55">
        <f t="shared" si="47"/>
        <v>0.57799999999999996</v>
      </c>
      <c r="AN159" s="55">
        <f t="shared" si="48"/>
        <v>0.58889999999999998</v>
      </c>
      <c r="AO159" s="55">
        <f t="shared" si="49"/>
        <v>0.59799999999999998</v>
      </c>
      <c r="AP159" s="55">
        <f t="shared" si="50"/>
        <v>0.625</v>
      </c>
      <c r="AT159" s="17"/>
      <c r="AU159" s="77"/>
    </row>
    <row r="160" spans="3:47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51"/>
        <v>0</v>
      </c>
      <c r="U160" s="16">
        <f t="shared" si="51"/>
        <v>0</v>
      </c>
      <c r="W160" s="16" t="str">
        <f t="shared" si="35"/>
        <v>5⁄8–18</v>
      </c>
      <c r="X160" s="16" t="str">
        <f>VLOOKUP(LEFT(Table691416[[#This Row],[Column1]],FIND("–",Table691416[[#This Row],[Column1]])-1),Lookups15[],2,0)</f>
        <v>5/8</v>
      </c>
      <c r="Y160" s="16" t="str">
        <f>RIGHT(Table691416[[#This Row],[Column1]],LEN(Table691416[[#This Row],[Column1]])-FIND("–",Table691416[[#This Row],[Column1]]))</f>
        <v>18</v>
      </c>
      <c r="Z160" s="16" t="str">
        <f t="shared" si="36"/>
        <v>UNF</v>
      </c>
      <c r="AA160" s="16" t="str">
        <f t="shared" si="37"/>
        <v>2A</v>
      </c>
      <c r="AB160" s="4" t="str">
        <f>CONCATENATE(Table691416[[#This Row],[Fraction]],"-",Table691416[[#This Row],[Pitch]]," ",Table691416[[#This Row],[Series]]," ",Table691416[[#This Row],[ClassA]])</f>
        <v>5/8-18 UNF 2A</v>
      </c>
      <c r="AC160" s="4" t="str">
        <f>CONCATENATE(TEXT(Table691416[[#This Row],[MajorMinB]],".000"),"-",Table691416[[#This Row],[Pitch]]," ",Table691416[[#This Row],[Series]]," ",Table691416[[#This Row],[ClassA]])</f>
        <v>.625-18 UNF 2A</v>
      </c>
      <c r="AD160" s="4">
        <f t="shared" si="38"/>
        <v>1.4E-3</v>
      </c>
      <c r="AE160" s="55">
        <f t="shared" si="39"/>
        <v>0.62360000000000004</v>
      </c>
      <c r="AF160" s="55">
        <f t="shared" si="40"/>
        <v>0.6149</v>
      </c>
      <c r="AG160" s="55" t="str">
        <f t="shared" si="41"/>
        <v>—</v>
      </c>
      <c r="AH160" s="55">
        <f t="shared" si="42"/>
        <v>0.58750000000000002</v>
      </c>
      <c r="AI160" s="55">
        <f t="shared" si="43"/>
        <v>0.58279999999999998</v>
      </c>
      <c r="AJ160" s="55">
        <f t="shared" si="44"/>
        <v>0.5575</v>
      </c>
      <c r="AK160" s="4" t="str">
        <f t="shared" si="45"/>
        <v>2B</v>
      </c>
      <c r="AL160" s="55">
        <f t="shared" si="46"/>
        <v>0.56499999999999995</v>
      </c>
      <c r="AM160" s="55">
        <f t="shared" si="47"/>
        <v>0.57799999999999996</v>
      </c>
      <c r="AN160" s="55">
        <f t="shared" si="48"/>
        <v>0.58889999999999998</v>
      </c>
      <c r="AO160" s="55">
        <f t="shared" si="49"/>
        <v>0.59489999999999998</v>
      </c>
      <c r="AP160" s="55">
        <f t="shared" si="50"/>
        <v>0.625</v>
      </c>
      <c r="AT160" s="17"/>
      <c r="AU160" s="77"/>
    </row>
    <row r="161" spans="3:47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51"/>
        <v>0</v>
      </c>
      <c r="U161" s="16">
        <f t="shared" si="51"/>
        <v>0</v>
      </c>
      <c r="W161" s="16" t="str">
        <f t="shared" si="35"/>
        <v>5⁄8–18</v>
      </c>
      <c r="X161" s="16" t="str">
        <f>VLOOKUP(LEFT(Table691416[[#This Row],[Column1]],FIND("–",Table691416[[#This Row],[Column1]])-1),Lookups15[],2,0)</f>
        <v>5/8</v>
      </c>
      <c r="Y161" s="16" t="str">
        <f>RIGHT(Table691416[[#This Row],[Column1]],LEN(Table691416[[#This Row],[Column1]])-FIND("–",Table691416[[#This Row],[Column1]]))</f>
        <v>18</v>
      </c>
      <c r="Z161" s="16" t="str">
        <f t="shared" si="36"/>
        <v>UNF</v>
      </c>
      <c r="AA161" s="16" t="str">
        <f t="shared" si="37"/>
        <v>3A</v>
      </c>
      <c r="AB161" s="4" t="str">
        <f>CONCATENATE(Table691416[[#This Row],[Fraction]],"-",Table691416[[#This Row],[Pitch]]," ",Table691416[[#This Row],[Series]]," ",Table691416[[#This Row],[ClassA]])</f>
        <v>5/8-18 UNF 3A</v>
      </c>
      <c r="AC161" s="4" t="str">
        <f>CONCATENATE(TEXT(Table691416[[#This Row],[MajorMinB]],".000"),"-",Table691416[[#This Row],[Pitch]]," ",Table691416[[#This Row],[Series]]," ",Table691416[[#This Row],[ClassA]])</f>
        <v>.625-18 UNF 3A</v>
      </c>
      <c r="AD161" s="4">
        <f t="shared" si="38"/>
        <v>0</v>
      </c>
      <c r="AE161" s="55">
        <f t="shared" si="39"/>
        <v>0.625</v>
      </c>
      <c r="AF161" s="55">
        <f t="shared" si="40"/>
        <v>0.61629999999999996</v>
      </c>
      <c r="AG161" s="55" t="str">
        <f t="shared" si="41"/>
        <v>—</v>
      </c>
      <c r="AH161" s="55">
        <f t="shared" si="42"/>
        <v>0.58889999999999998</v>
      </c>
      <c r="AI161" s="55">
        <f t="shared" si="43"/>
        <v>0.58540000000000003</v>
      </c>
      <c r="AJ161" s="55">
        <f t="shared" si="44"/>
        <v>0.55889999999999995</v>
      </c>
      <c r="AK161" s="4" t="str">
        <f t="shared" si="45"/>
        <v>3B</v>
      </c>
      <c r="AL161" s="55">
        <f t="shared" si="46"/>
        <v>0.56499999999999995</v>
      </c>
      <c r="AM161" s="55">
        <f t="shared" si="47"/>
        <v>0.57299999999999995</v>
      </c>
      <c r="AN161" s="55">
        <f t="shared" si="48"/>
        <v>0.58889999999999998</v>
      </c>
      <c r="AO161" s="55">
        <f t="shared" si="49"/>
        <v>0.59340000000000004</v>
      </c>
      <c r="AP161" s="55">
        <f t="shared" si="50"/>
        <v>0.625</v>
      </c>
      <c r="AT161" s="17"/>
      <c r="AU161" s="77"/>
    </row>
    <row r="162" spans="3:47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51"/>
        <v>5⁄8–20</v>
      </c>
      <c r="U162" s="16" t="str">
        <f t="shared" si="51"/>
        <v>UN</v>
      </c>
      <c r="W162" s="16" t="str">
        <f t="shared" si="35"/>
        <v>5⁄8–20</v>
      </c>
      <c r="X162" s="16" t="str">
        <f>VLOOKUP(LEFT(Table691416[[#This Row],[Column1]],FIND("–",Table691416[[#This Row],[Column1]])-1),Lookups15[],2,0)</f>
        <v>5/8</v>
      </c>
      <c r="Y162" s="16" t="str">
        <f>RIGHT(Table691416[[#This Row],[Column1]],LEN(Table691416[[#This Row],[Column1]])-FIND("–",Table691416[[#This Row],[Column1]]))</f>
        <v>20</v>
      </c>
      <c r="Z162" s="16" t="str">
        <f t="shared" si="36"/>
        <v>UN</v>
      </c>
      <c r="AA162" s="16" t="str">
        <f t="shared" si="37"/>
        <v>2A</v>
      </c>
      <c r="AB162" s="4" t="str">
        <f>CONCATENATE(Table691416[[#This Row],[Fraction]],"-",Table691416[[#This Row],[Pitch]]," ",Table691416[[#This Row],[Series]]," ",Table691416[[#This Row],[ClassA]])</f>
        <v>5/8-20 UN 2A</v>
      </c>
      <c r="AC162" s="4" t="str">
        <f>CONCATENATE(TEXT(Table691416[[#This Row],[MajorMinB]],".000"),"-",Table691416[[#This Row],[Pitch]]," ",Table691416[[#This Row],[Series]]," ",Table691416[[#This Row],[ClassA]])</f>
        <v>.625-20 UN 2A</v>
      </c>
      <c r="AD162" s="4">
        <f t="shared" si="38"/>
        <v>1.2999999999999999E-3</v>
      </c>
      <c r="AE162" s="55">
        <f t="shared" si="39"/>
        <v>0.62370000000000003</v>
      </c>
      <c r="AF162" s="55">
        <f t="shared" si="40"/>
        <v>0.61560000000000004</v>
      </c>
      <c r="AG162" s="55" t="str">
        <f t="shared" si="41"/>
        <v>—</v>
      </c>
      <c r="AH162" s="55">
        <f t="shared" si="42"/>
        <v>0.59119999999999995</v>
      </c>
      <c r="AI162" s="55">
        <f t="shared" si="43"/>
        <v>0.58689999999999998</v>
      </c>
      <c r="AJ162" s="55">
        <f t="shared" si="44"/>
        <v>0.56420000000000003</v>
      </c>
      <c r="AK162" s="4" t="str">
        <f t="shared" si="45"/>
        <v>2B</v>
      </c>
      <c r="AL162" s="55">
        <f t="shared" si="46"/>
        <v>0.57099999999999995</v>
      </c>
      <c r="AM162" s="55">
        <f t="shared" si="47"/>
        <v>0.58199999999999996</v>
      </c>
      <c r="AN162" s="55">
        <f t="shared" si="48"/>
        <v>0.59250000000000003</v>
      </c>
      <c r="AO162" s="55">
        <f t="shared" si="49"/>
        <v>0.59809999999999997</v>
      </c>
      <c r="AP162" s="55">
        <f t="shared" si="50"/>
        <v>0.625</v>
      </c>
      <c r="AT162" s="17"/>
      <c r="AU162" s="77"/>
    </row>
    <row r="163" spans="3:47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51"/>
        <v>0</v>
      </c>
      <c r="U163" s="16">
        <f t="shared" si="51"/>
        <v>0</v>
      </c>
      <c r="W163" s="16" t="str">
        <f t="shared" si="35"/>
        <v>5⁄8–20</v>
      </c>
      <c r="X163" s="16" t="str">
        <f>VLOOKUP(LEFT(Table691416[[#This Row],[Column1]],FIND("–",Table691416[[#This Row],[Column1]])-1),Lookups15[],2,0)</f>
        <v>5/8</v>
      </c>
      <c r="Y163" s="16" t="str">
        <f>RIGHT(Table691416[[#This Row],[Column1]],LEN(Table691416[[#This Row],[Column1]])-FIND("–",Table691416[[#This Row],[Column1]]))</f>
        <v>20</v>
      </c>
      <c r="Z163" s="16" t="str">
        <f t="shared" si="36"/>
        <v>UN</v>
      </c>
      <c r="AA163" s="16" t="str">
        <f t="shared" si="37"/>
        <v>3A</v>
      </c>
      <c r="AB163" s="4" t="str">
        <f>CONCATENATE(Table691416[[#This Row],[Fraction]],"-",Table691416[[#This Row],[Pitch]]," ",Table691416[[#This Row],[Series]]," ",Table691416[[#This Row],[ClassA]])</f>
        <v>5/8-20 UN 3A</v>
      </c>
      <c r="AC163" s="4" t="str">
        <f>CONCATENATE(TEXT(Table691416[[#This Row],[MajorMinB]],".000"),"-",Table691416[[#This Row],[Pitch]]," ",Table691416[[#This Row],[Series]]," ",Table691416[[#This Row],[ClassA]])</f>
        <v>.625-20 UN 3A</v>
      </c>
      <c r="AD163" s="4">
        <f t="shared" si="38"/>
        <v>0</v>
      </c>
      <c r="AE163" s="55">
        <f t="shared" si="39"/>
        <v>0.625</v>
      </c>
      <c r="AF163" s="55">
        <f t="shared" si="40"/>
        <v>0.6169</v>
      </c>
      <c r="AG163" s="55" t="str">
        <f t="shared" si="41"/>
        <v>—</v>
      </c>
      <c r="AH163" s="55">
        <f t="shared" si="42"/>
        <v>0.59250000000000003</v>
      </c>
      <c r="AI163" s="55">
        <f t="shared" si="43"/>
        <v>0.58930000000000005</v>
      </c>
      <c r="AJ163" s="55">
        <f t="shared" si="44"/>
        <v>0.5655</v>
      </c>
      <c r="AK163" s="4" t="str">
        <f t="shared" si="45"/>
        <v>3B</v>
      </c>
      <c r="AL163" s="55">
        <f t="shared" si="46"/>
        <v>0.57099999999999995</v>
      </c>
      <c r="AM163" s="55">
        <f t="shared" si="47"/>
        <v>0.57869999999999999</v>
      </c>
      <c r="AN163" s="55">
        <f t="shared" si="48"/>
        <v>0.59250000000000003</v>
      </c>
      <c r="AO163" s="55">
        <f t="shared" si="49"/>
        <v>0.59670000000000001</v>
      </c>
      <c r="AP163" s="55">
        <f t="shared" si="50"/>
        <v>0.625</v>
      </c>
      <c r="AT163" s="17"/>
      <c r="AU163" s="77"/>
    </row>
    <row r="164" spans="3:47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51"/>
        <v>5⁄8–24</v>
      </c>
      <c r="U164" s="16" t="str">
        <f t="shared" si="51"/>
        <v>UNEF</v>
      </c>
      <c r="W164" s="16" t="str">
        <f t="shared" si="35"/>
        <v>5⁄8–24</v>
      </c>
      <c r="X164" s="16" t="str">
        <f>VLOOKUP(LEFT(Table691416[[#This Row],[Column1]],FIND("–",Table691416[[#This Row],[Column1]])-1),Lookups15[],2,0)</f>
        <v>5/8</v>
      </c>
      <c r="Y164" s="16" t="str">
        <f>RIGHT(Table691416[[#This Row],[Column1]],LEN(Table691416[[#This Row],[Column1]])-FIND("–",Table691416[[#This Row],[Column1]]))</f>
        <v>24</v>
      </c>
      <c r="Z164" s="16" t="str">
        <f t="shared" si="36"/>
        <v>UNEF</v>
      </c>
      <c r="AA164" s="16" t="str">
        <f t="shared" si="37"/>
        <v>2A</v>
      </c>
      <c r="AB164" s="4" t="str">
        <f>CONCATENATE(Table691416[[#This Row],[Fraction]],"-",Table691416[[#This Row],[Pitch]]," ",Table691416[[#This Row],[Series]]," ",Table691416[[#This Row],[ClassA]])</f>
        <v>5/8-24 UNEF 2A</v>
      </c>
      <c r="AC164" s="4" t="str">
        <f>CONCATENATE(TEXT(Table691416[[#This Row],[MajorMinB]],".000"),"-",Table691416[[#This Row],[Pitch]]," ",Table691416[[#This Row],[Series]]," ",Table691416[[#This Row],[ClassA]])</f>
        <v>.625-24 UNEF 2A</v>
      </c>
      <c r="AD164" s="4">
        <f t="shared" si="38"/>
        <v>1.1999999999999999E-3</v>
      </c>
      <c r="AE164" s="55">
        <f t="shared" si="39"/>
        <v>0.62380000000000002</v>
      </c>
      <c r="AF164" s="55">
        <f t="shared" si="40"/>
        <v>0.61660000000000004</v>
      </c>
      <c r="AG164" s="55" t="str">
        <f t="shared" si="41"/>
        <v>—</v>
      </c>
      <c r="AH164" s="55">
        <f t="shared" si="42"/>
        <v>0.59670000000000001</v>
      </c>
      <c r="AI164" s="55">
        <f t="shared" si="43"/>
        <v>0.5927</v>
      </c>
      <c r="AJ164" s="55">
        <f t="shared" si="44"/>
        <v>0.57420000000000004</v>
      </c>
      <c r="AK164" s="4" t="str">
        <f t="shared" si="45"/>
        <v>2B</v>
      </c>
      <c r="AL164" s="55">
        <f t="shared" si="46"/>
        <v>0.57999999999999996</v>
      </c>
      <c r="AM164" s="55">
        <f t="shared" si="47"/>
        <v>0.59</v>
      </c>
      <c r="AN164" s="55">
        <f t="shared" si="48"/>
        <v>0.59789999999999999</v>
      </c>
      <c r="AO164" s="55">
        <f t="shared" si="49"/>
        <v>0.60309999999999997</v>
      </c>
      <c r="AP164" s="55">
        <f t="shared" si="50"/>
        <v>0.625</v>
      </c>
      <c r="AT164" s="17"/>
      <c r="AU164" s="77"/>
    </row>
    <row r="165" spans="3:47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51"/>
        <v>0</v>
      </c>
      <c r="U165" s="16">
        <f t="shared" si="51"/>
        <v>0</v>
      </c>
      <c r="W165" s="16" t="str">
        <f t="shared" si="35"/>
        <v>5⁄8–24</v>
      </c>
      <c r="X165" s="16" t="str">
        <f>VLOOKUP(LEFT(Table691416[[#This Row],[Column1]],FIND("–",Table691416[[#This Row],[Column1]])-1),Lookups15[],2,0)</f>
        <v>5/8</v>
      </c>
      <c r="Y165" s="16" t="str">
        <f>RIGHT(Table691416[[#This Row],[Column1]],LEN(Table691416[[#This Row],[Column1]])-FIND("–",Table691416[[#This Row],[Column1]]))</f>
        <v>24</v>
      </c>
      <c r="Z165" s="16" t="str">
        <f t="shared" si="36"/>
        <v>UNEF</v>
      </c>
      <c r="AA165" s="16" t="str">
        <f t="shared" si="37"/>
        <v>3A</v>
      </c>
      <c r="AB165" s="4" t="str">
        <f>CONCATENATE(Table691416[[#This Row],[Fraction]],"-",Table691416[[#This Row],[Pitch]]," ",Table691416[[#This Row],[Series]]," ",Table691416[[#This Row],[ClassA]])</f>
        <v>5/8-24 UNEF 3A</v>
      </c>
      <c r="AC165" s="4" t="str">
        <f>CONCATENATE(TEXT(Table691416[[#This Row],[MajorMinB]],".000"),"-",Table691416[[#This Row],[Pitch]]," ",Table691416[[#This Row],[Series]]," ",Table691416[[#This Row],[ClassA]])</f>
        <v>.625-24 UNEF 3A</v>
      </c>
      <c r="AD165" s="4">
        <f t="shared" si="38"/>
        <v>0</v>
      </c>
      <c r="AE165" s="55">
        <f t="shared" si="39"/>
        <v>0.625</v>
      </c>
      <c r="AF165" s="55">
        <f t="shared" si="40"/>
        <v>0.61780000000000002</v>
      </c>
      <c r="AG165" s="55" t="str">
        <f t="shared" si="41"/>
        <v>—</v>
      </c>
      <c r="AH165" s="55">
        <f t="shared" si="42"/>
        <v>0.59789999999999999</v>
      </c>
      <c r="AI165" s="55">
        <f t="shared" si="43"/>
        <v>0.59489999999999998</v>
      </c>
      <c r="AJ165" s="55">
        <f t="shared" si="44"/>
        <v>0.57540000000000002</v>
      </c>
      <c r="AK165" s="4" t="str">
        <f t="shared" si="45"/>
        <v>3B</v>
      </c>
      <c r="AL165" s="55">
        <f t="shared" si="46"/>
        <v>0.57999999999999996</v>
      </c>
      <c r="AM165" s="55">
        <f t="shared" si="47"/>
        <v>0.58689999999999998</v>
      </c>
      <c r="AN165" s="55">
        <f t="shared" si="48"/>
        <v>0.59789999999999999</v>
      </c>
      <c r="AO165" s="55">
        <f t="shared" si="49"/>
        <v>0.6018</v>
      </c>
      <c r="AP165" s="55">
        <f t="shared" si="50"/>
        <v>0.625</v>
      </c>
      <c r="AT165" s="17"/>
      <c r="AU165" s="77"/>
    </row>
    <row r="166" spans="3:47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51"/>
        <v>5⁄8–27</v>
      </c>
      <c r="U166" s="16" t="str">
        <f t="shared" si="51"/>
        <v>UNS</v>
      </c>
      <c r="W166" s="16" t="str">
        <f t="shared" si="35"/>
        <v>5⁄8–27</v>
      </c>
      <c r="X166" s="16" t="str">
        <f>VLOOKUP(LEFT(Table691416[[#This Row],[Column1]],FIND("–",Table691416[[#This Row],[Column1]])-1),Lookups15[],2,0)</f>
        <v>5/8</v>
      </c>
      <c r="Y166" s="16" t="str">
        <f>RIGHT(Table691416[[#This Row],[Column1]],LEN(Table691416[[#This Row],[Column1]])-FIND("–",Table691416[[#This Row],[Column1]]))</f>
        <v>27</v>
      </c>
      <c r="Z166" s="16" t="str">
        <f t="shared" si="36"/>
        <v>UNS</v>
      </c>
      <c r="AA166" s="16" t="str">
        <f t="shared" si="37"/>
        <v>2A</v>
      </c>
      <c r="AB166" s="4" t="str">
        <f>CONCATENATE(Table691416[[#This Row],[Fraction]],"-",Table691416[[#This Row],[Pitch]]," ",Table691416[[#This Row],[Series]]," ",Table691416[[#This Row],[ClassA]])</f>
        <v>5/8-27 UNS 2A</v>
      </c>
      <c r="AC166" s="4" t="str">
        <f>CONCATENATE(TEXT(Table691416[[#This Row],[MajorMinB]],".000"),"-",Table691416[[#This Row],[Pitch]]," ",Table691416[[#This Row],[Series]]," ",Table691416[[#This Row],[ClassA]])</f>
        <v>.625-27 UNS 2A</v>
      </c>
      <c r="AD166" s="4">
        <f t="shared" si="38"/>
        <v>1.1000000000000001E-3</v>
      </c>
      <c r="AE166" s="55">
        <f t="shared" si="39"/>
        <v>0.62390000000000001</v>
      </c>
      <c r="AF166" s="55">
        <f t="shared" si="40"/>
        <v>0.61719999999999997</v>
      </c>
      <c r="AG166" s="55" t="str">
        <f t="shared" si="41"/>
        <v>—</v>
      </c>
      <c r="AH166" s="55">
        <f t="shared" si="42"/>
        <v>0.5998</v>
      </c>
      <c r="AI166" s="55">
        <f t="shared" si="43"/>
        <v>0.59599999999999997</v>
      </c>
      <c r="AJ166" s="55">
        <f t="shared" si="44"/>
        <v>0.57979999999999998</v>
      </c>
      <c r="AK166" s="4" t="str">
        <f t="shared" si="45"/>
        <v>2B</v>
      </c>
      <c r="AL166" s="55">
        <f t="shared" si="46"/>
        <v>0.58499999999999996</v>
      </c>
      <c r="AM166" s="55">
        <f t="shared" si="47"/>
        <v>0.59399999999999997</v>
      </c>
      <c r="AN166" s="55">
        <f t="shared" si="48"/>
        <v>0.60089999999999999</v>
      </c>
      <c r="AO166" s="55">
        <f t="shared" si="49"/>
        <v>0.60589999999999999</v>
      </c>
      <c r="AP166" s="55">
        <f t="shared" si="50"/>
        <v>0.625</v>
      </c>
      <c r="AT166" s="17"/>
      <c r="AU166" s="77"/>
    </row>
    <row r="167" spans="3:47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51"/>
        <v>5⁄8–28</v>
      </c>
      <c r="U167" s="16" t="str">
        <f t="shared" si="51"/>
        <v>UN</v>
      </c>
      <c r="W167" s="16" t="str">
        <f t="shared" si="35"/>
        <v>5⁄8–28</v>
      </c>
      <c r="X167" s="16" t="str">
        <f>VLOOKUP(LEFT(Table691416[[#This Row],[Column1]],FIND("–",Table691416[[#This Row],[Column1]])-1),Lookups15[],2,0)</f>
        <v>5/8</v>
      </c>
      <c r="Y167" s="16" t="str">
        <f>RIGHT(Table691416[[#This Row],[Column1]],LEN(Table691416[[#This Row],[Column1]])-FIND("–",Table691416[[#This Row],[Column1]]))</f>
        <v>28</v>
      </c>
      <c r="Z167" s="16" t="str">
        <f t="shared" si="36"/>
        <v>UN</v>
      </c>
      <c r="AA167" s="16" t="str">
        <f t="shared" si="37"/>
        <v>2A</v>
      </c>
      <c r="AB167" s="4" t="str">
        <f>CONCATENATE(Table691416[[#This Row],[Fraction]],"-",Table691416[[#This Row],[Pitch]]," ",Table691416[[#This Row],[Series]]," ",Table691416[[#This Row],[ClassA]])</f>
        <v>5/8-28 UN 2A</v>
      </c>
      <c r="AC167" s="4" t="str">
        <f>CONCATENATE(TEXT(Table691416[[#This Row],[MajorMinB]],".000"),"-",Table691416[[#This Row],[Pitch]]," ",Table691416[[#This Row],[Series]]," ",Table691416[[#This Row],[ClassA]])</f>
        <v>.625-28 UN 2A</v>
      </c>
      <c r="AD167" s="4">
        <f t="shared" si="38"/>
        <v>1.1000000000000001E-3</v>
      </c>
      <c r="AE167" s="55">
        <f t="shared" si="39"/>
        <v>0.62390000000000001</v>
      </c>
      <c r="AF167" s="55">
        <f t="shared" si="40"/>
        <v>0.61739999999999995</v>
      </c>
      <c r="AG167" s="55" t="str">
        <f t="shared" si="41"/>
        <v>—</v>
      </c>
      <c r="AH167" s="55">
        <f t="shared" si="42"/>
        <v>0.60070000000000001</v>
      </c>
      <c r="AI167" s="55">
        <f t="shared" si="43"/>
        <v>0.59689999999999999</v>
      </c>
      <c r="AJ167" s="55">
        <f t="shared" si="44"/>
        <v>0.58130000000000004</v>
      </c>
      <c r="AK167" s="4" t="str">
        <f t="shared" si="45"/>
        <v>2B</v>
      </c>
      <c r="AL167" s="55">
        <f t="shared" si="46"/>
        <v>0.58599999999999997</v>
      </c>
      <c r="AM167" s="55">
        <f t="shared" si="47"/>
        <v>0.59499999999999997</v>
      </c>
      <c r="AN167" s="55">
        <f t="shared" si="48"/>
        <v>0.6018</v>
      </c>
      <c r="AO167" s="55">
        <f t="shared" si="49"/>
        <v>0.60670000000000002</v>
      </c>
      <c r="AP167" s="55">
        <f t="shared" si="50"/>
        <v>0.625</v>
      </c>
      <c r="AT167" s="17"/>
      <c r="AU167" s="77"/>
    </row>
    <row r="168" spans="3:47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51"/>
        <v>0</v>
      </c>
      <c r="U168" s="16">
        <f t="shared" si="51"/>
        <v>0</v>
      </c>
      <c r="W168" s="16" t="str">
        <f t="shared" si="35"/>
        <v>5⁄8–28</v>
      </c>
      <c r="X168" s="16" t="str">
        <f>VLOOKUP(LEFT(Table691416[[#This Row],[Column1]],FIND("–",Table691416[[#This Row],[Column1]])-1),Lookups15[],2,0)</f>
        <v>5/8</v>
      </c>
      <c r="Y168" s="16" t="str">
        <f>RIGHT(Table691416[[#This Row],[Column1]],LEN(Table691416[[#This Row],[Column1]])-FIND("–",Table691416[[#This Row],[Column1]]))</f>
        <v>28</v>
      </c>
      <c r="Z168" s="16" t="str">
        <f t="shared" si="36"/>
        <v>UN</v>
      </c>
      <c r="AA168" s="16" t="str">
        <f t="shared" si="37"/>
        <v>3A</v>
      </c>
      <c r="AB168" s="4" t="str">
        <f>CONCATENATE(Table691416[[#This Row],[Fraction]],"-",Table691416[[#This Row],[Pitch]]," ",Table691416[[#This Row],[Series]]," ",Table691416[[#This Row],[ClassA]])</f>
        <v>5/8-28 UN 3A</v>
      </c>
      <c r="AC168" s="4" t="str">
        <f>CONCATENATE(TEXT(Table691416[[#This Row],[MajorMinB]],".000"),"-",Table691416[[#This Row],[Pitch]]," ",Table691416[[#This Row],[Series]]," ",Table691416[[#This Row],[ClassA]])</f>
        <v>.625-28 UN 3A</v>
      </c>
      <c r="AD168" s="4">
        <f t="shared" si="38"/>
        <v>0</v>
      </c>
      <c r="AE168" s="55">
        <f t="shared" si="39"/>
        <v>0.625</v>
      </c>
      <c r="AF168" s="55">
        <f t="shared" si="40"/>
        <v>0.61850000000000005</v>
      </c>
      <c r="AG168" s="55" t="str">
        <f t="shared" si="41"/>
        <v>—</v>
      </c>
      <c r="AH168" s="55">
        <f t="shared" si="42"/>
        <v>0.6018</v>
      </c>
      <c r="AI168" s="55">
        <f t="shared" si="43"/>
        <v>0.59899999999999998</v>
      </c>
      <c r="AJ168" s="55">
        <f t="shared" si="44"/>
        <v>0.58240000000000003</v>
      </c>
      <c r="AK168" s="4" t="str">
        <f t="shared" si="45"/>
        <v>3B</v>
      </c>
      <c r="AL168" s="55">
        <f t="shared" si="46"/>
        <v>0.58599999999999997</v>
      </c>
      <c r="AM168" s="55">
        <f t="shared" si="47"/>
        <v>0.59260000000000002</v>
      </c>
      <c r="AN168" s="55">
        <f t="shared" si="48"/>
        <v>0.6018</v>
      </c>
      <c r="AO168" s="55">
        <f t="shared" si="49"/>
        <v>0.60550000000000004</v>
      </c>
      <c r="AP168" s="55">
        <f t="shared" si="50"/>
        <v>0.625</v>
      </c>
      <c r="AT168" s="17"/>
      <c r="AU168" s="77"/>
    </row>
    <row r="169" spans="3:47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51"/>
        <v>5⁄8–32</v>
      </c>
      <c r="U169" s="16" t="str">
        <f t="shared" si="51"/>
        <v>UN</v>
      </c>
      <c r="W169" s="16" t="str">
        <f t="shared" si="35"/>
        <v>5⁄8–32</v>
      </c>
      <c r="X169" s="16" t="str">
        <f>VLOOKUP(LEFT(Table691416[[#This Row],[Column1]],FIND("–",Table691416[[#This Row],[Column1]])-1),Lookups15[],2,0)</f>
        <v>5/8</v>
      </c>
      <c r="Y169" s="16" t="str">
        <f>RIGHT(Table691416[[#This Row],[Column1]],LEN(Table691416[[#This Row],[Column1]])-FIND("–",Table691416[[#This Row],[Column1]]))</f>
        <v>32</v>
      </c>
      <c r="Z169" s="16" t="str">
        <f t="shared" si="36"/>
        <v>UN</v>
      </c>
      <c r="AA169" s="16" t="str">
        <f t="shared" si="37"/>
        <v>2A</v>
      </c>
      <c r="AB169" s="4" t="str">
        <f>CONCATENATE(Table691416[[#This Row],[Fraction]],"-",Table691416[[#This Row],[Pitch]]," ",Table691416[[#This Row],[Series]]," ",Table691416[[#This Row],[ClassA]])</f>
        <v>5/8-32 UN 2A</v>
      </c>
      <c r="AC169" s="4" t="str">
        <f>CONCATENATE(TEXT(Table691416[[#This Row],[MajorMinB]],".000"),"-",Table691416[[#This Row],[Pitch]]," ",Table691416[[#This Row],[Series]]," ",Table691416[[#This Row],[ClassA]])</f>
        <v>.625-32 UN 2A</v>
      </c>
      <c r="AD169" s="4">
        <f t="shared" si="38"/>
        <v>1.1000000000000001E-3</v>
      </c>
      <c r="AE169" s="55">
        <f t="shared" si="39"/>
        <v>0.62390000000000001</v>
      </c>
      <c r="AF169" s="55">
        <f t="shared" si="40"/>
        <v>0.6179</v>
      </c>
      <c r="AG169" s="55" t="str">
        <f t="shared" si="41"/>
        <v>—</v>
      </c>
      <c r="AH169" s="55">
        <f t="shared" si="42"/>
        <v>0.60360000000000003</v>
      </c>
      <c r="AI169" s="55">
        <f t="shared" si="43"/>
        <v>0.6</v>
      </c>
      <c r="AJ169" s="55">
        <f t="shared" si="44"/>
        <v>0.5867</v>
      </c>
      <c r="AK169" s="4" t="str">
        <f t="shared" si="45"/>
        <v>2B</v>
      </c>
      <c r="AL169" s="55">
        <f t="shared" si="46"/>
        <v>0.59099999999999997</v>
      </c>
      <c r="AM169" s="55">
        <f t="shared" si="47"/>
        <v>0.59899999999999998</v>
      </c>
      <c r="AN169" s="55">
        <f t="shared" si="48"/>
        <v>0.60470000000000002</v>
      </c>
      <c r="AO169" s="55">
        <f t="shared" si="49"/>
        <v>0.60929999999999995</v>
      </c>
      <c r="AP169" s="55">
        <f t="shared" si="50"/>
        <v>0.625</v>
      </c>
      <c r="AT169" s="17"/>
      <c r="AU169" s="77"/>
    </row>
    <row r="170" spans="3:47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51"/>
        <v>0</v>
      </c>
      <c r="U170" s="16">
        <f t="shared" si="51"/>
        <v>0</v>
      </c>
      <c r="W170" s="16" t="str">
        <f t="shared" si="35"/>
        <v>5⁄8–32</v>
      </c>
      <c r="X170" s="16" t="str">
        <f>VLOOKUP(LEFT(Table691416[[#This Row],[Column1]],FIND("–",Table691416[[#This Row],[Column1]])-1),Lookups15[],2,0)</f>
        <v>5/8</v>
      </c>
      <c r="Y170" s="16" t="str">
        <f>RIGHT(Table691416[[#This Row],[Column1]],LEN(Table691416[[#This Row],[Column1]])-FIND("–",Table691416[[#This Row],[Column1]]))</f>
        <v>32</v>
      </c>
      <c r="Z170" s="16" t="str">
        <f t="shared" si="36"/>
        <v>UN</v>
      </c>
      <c r="AA170" s="16" t="str">
        <f t="shared" si="37"/>
        <v>3A</v>
      </c>
      <c r="AB170" s="4" t="str">
        <f>CONCATENATE(Table691416[[#This Row],[Fraction]],"-",Table691416[[#This Row],[Pitch]]," ",Table691416[[#This Row],[Series]]," ",Table691416[[#This Row],[ClassA]])</f>
        <v>5/8-32 UN 3A</v>
      </c>
      <c r="AC170" s="4" t="str">
        <f>CONCATENATE(TEXT(Table691416[[#This Row],[MajorMinB]],".000"),"-",Table691416[[#This Row],[Pitch]]," ",Table691416[[#This Row],[Series]]," ",Table691416[[#This Row],[ClassA]])</f>
        <v>.625-32 UN 3A</v>
      </c>
      <c r="AD170" s="4">
        <f t="shared" si="38"/>
        <v>0</v>
      </c>
      <c r="AE170" s="55">
        <f t="shared" si="39"/>
        <v>0.625</v>
      </c>
      <c r="AF170" s="55">
        <f t="shared" si="40"/>
        <v>0.61899999999999999</v>
      </c>
      <c r="AG170" s="55" t="str">
        <f t="shared" si="41"/>
        <v>—</v>
      </c>
      <c r="AH170" s="55">
        <f t="shared" si="42"/>
        <v>0.60470000000000002</v>
      </c>
      <c r="AI170" s="55">
        <f t="shared" si="43"/>
        <v>0.60199999999999998</v>
      </c>
      <c r="AJ170" s="55">
        <f t="shared" si="44"/>
        <v>0.58779999999999999</v>
      </c>
      <c r="AK170" s="4" t="str">
        <f t="shared" si="45"/>
        <v>3B</v>
      </c>
      <c r="AL170" s="55">
        <f t="shared" si="46"/>
        <v>0.59099999999999997</v>
      </c>
      <c r="AM170" s="55">
        <f t="shared" si="47"/>
        <v>0.59689999999999999</v>
      </c>
      <c r="AN170" s="55">
        <f t="shared" si="48"/>
        <v>0.60470000000000002</v>
      </c>
      <c r="AO170" s="55">
        <f t="shared" si="49"/>
        <v>0.60819999999999996</v>
      </c>
      <c r="AP170" s="55">
        <f t="shared" si="50"/>
        <v>0.625</v>
      </c>
      <c r="AT170" s="17"/>
      <c r="AU170" s="77"/>
    </row>
    <row r="171" spans="3:47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51"/>
        <v>11⁄16–12</v>
      </c>
      <c r="U171" s="16" t="str">
        <f t="shared" si="51"/>
        <v>UN</v>
      </c>
      <c r="W171" s="16" t="str">
        <f t="shared" si="35"/>
        <v>11⁄16–12</v>
      </c>
      <c r="X171" s="16" t="str">
        <f>VLOOKUP(LEFT(Table691416[[#This Row],[Column1]],FIND("–",Table691416[[#This Row],[Column1]])-1),Lookups15[],2,0)</f>
        <v>11/16</v>
      </c>
      <c r="Y171" s="16" t="str">
        <f>RIGHT(Table691416[[#This Row],[Column1]],LEN(Table691416[[#This Row],[Column1]])-FIND("–",Table691416[[#This Row],[Column1]]))</f>
        <v>12</v>
      </c>
      <c r="Z171" s="16" t="str">
        <f t="shared" si="36"/>
        <v>UN</v>
      </c>
      <c r="AA171" s="16" t="str">
        <f t="shared" si="37"/>
        <v>2A</v>
      </c>
      <c r="AB171" s="4" t="str">
        <f>CONCATENATE(Table691416[[#This Row],[Fraction]],"-",Table691416[[#This Row],[Pitch]]," ",Table691416[[#This Row],[Series]]," ",Table691416[[#This Row],[ClassA]])</f>
        <v>11/16-12 UN 2A</v>
      </c>
      <c r="AC171" s="4" t="str">
        <f>CONCATENATE(TEXT(Table691416[[#This Row],[MajorMinB]],".000"),"-",Table691416[[#This Row],[Pitch]]," ",Table691416[[#This Row],[Series]]," ",Table691416[[#This Row],[ClassA]])</f>
        <v>.688-12 UN 2A</v>
      </c>
      <c r="AD171" s="4">
        <f t="shared" si="38"/>
        <v>1.6000000000000001E-3</v>
      </c>
      <c r="AE171" s="55">
        <f t="shared" si="39"/>
        <v>0.68589999999999995</v>
      </c>
      <c r="AF171" s="55">
        <f t="shared" si="40"/>
        <v>0.67449999999999999</v>
      </c>
      <c r="AG171" s="55" t="str">
        <f t="shared" si="41"/>
        <v>—</v>
      </c>
      <c r="AH171" s="55">
        <f t="shared" si="42"/>
        <v>0.63180000000000003</v>
      </c>
      <c r="AI171" s="55">
        <f t="shared" si="43"/>
        <v>0.62639999999999996</v>
      </c>
      <c r="AJ171" s="55">
        <f t="shared" si="44"/>
        <v>0.5867</v>
      </c>
      <c r="AK171" s="4" t="str">
        <f t="shared" si="45"/>
        <v>2B</v>
      </c>
      <c r="AL171" s="55">
        <f t="shared" si="46"/>
        <v>0.59699999999999998</v>
      </c>
      <c r="AM171" s="55">
        <f t="shared" si="47"/>
        <v>0.61499999999999999</v>
      </c>
      <c r="AN171" s="55">
        <f t="shared" si="48"/>
        <v>0.63339999999999996</v>
      </c>
      <c r="AO171" s="55">
        <f t="shared" si="49"/>
        <v>0.64049999999999996</v>
      </c>
      <c r="AP171" s="55">
        <f t="shared" si="50"/>
        <v>0.6875</v>
      </c>
      <c r="AT171" s="17"/>
      <c r="AU171" s="77"/>
    </row>
    <row r="172" spans="3:47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51"/>
        <v>0</v>
      </c>
      <c r="U172" s="16">
        <f t="shared" si="51"/>
        <v>0</v>
      </c>
      <c r="W172" s="16" t="str">
        <f t="shared" si="35"/>
        <v>11⁄16–12</v>
      </c>
      <c r="X172" s="16" t="str">
        <f>VLOOKUP(LEFT(Table691416[[#This Row],[Column1]],FIND("–",Table691416[[#This Row],[Column1]])-1),Lookups15[],2,0)</f>
        <v>11/16</v>
      </c>
      <c r="Y172" s="16" t="str">
        <f>RIGHT(Table691416[[#This Row],[Column1]],LEN(Table691416[[#This Row],[Column1]])-FIND("–",Table691416[[#This Row],[Column1]]))</f>
        <v>12</v>
      </c>
      <c r="Z172" s="16" t="str">
        <f t="shared" si="36"/>
        <v>UN</v>
      </c>
      <c r="AA172" s="16" t="str">
        <f t="shared" si="37"/>
        <v>3A</v>
      </c>
      <c r="AB172" s="4" t="str">
        <f>CONCATENATE(Table691416[[#This Row],[Fraction]],"-",Table691416[[#This Row],[Pitch]]," ",Table691416[[#This Row],[Series]]," ",Table691416[[#This Row],[ClassA]])</f>
        <v>11/16-12 UN 3A</v>
      </c>
      <c r="AC172" s="4" t="str">
        <f>CONCATENATE(TEXT(Table691416[[#This Row],[MajorMinB]],".000"),"-",Table691416[[#This Row],[Pitch]]," ",Table691416[[#This Row],[Series]]," ",Table691416[[#This Row],[ClassA]])</f>
        <v>.688-12 UN 3A</v>
      </c>
      <c r="AD172" s="4">
        <f t="shared" si="38"/>
        <v>0</v>
      </c>
      <c r="AE172" s="55">
        <f t="shared" si="39"/>
        <v>0.6875</v>
      </c>
      <c r="AF172" s="55">
        <f t="shared" si="40"/>
        <v>0.67610000000000003</v>
      </c>
      <c r="AG172" s="55" t="str">
        <f t="shared" si="41"/>
        <v>—</v>
      </c>
      <c r="AH172" s="55">
        <f t="shared" si="42"/>
        <v>0.63339999999999996</v>
      </c>
      <c r="AI172" s="55">
        <f t="shared" si="43"/>
        <v>0.62929999999999997</v>
      </c>
      <c r="AJ172" s="55">
        <f t="shared" si="44"/>
        <v>0.58830000000000005</v>
      </c>
      <c r="AK172" s="4" t="str">
        <f t="shared" si="45"/>
        <v>3B</v>
      </c>
      <c r="AL172" s="55">
        <f t="shared" si="46"/>
        <v>0.59699999999999998</v>
      </c>
      <c r="AM172" s="55">
        <f t="shared" si="47"/>
        <v>0.60850000000000004</v>
      </c>
      <c r="AN172" s="55">
        <f t="shared" si="48"/>
        <v>0.63339999999999996</v>
      </c>
      <c r="AO172" s="55">
        <f t="shared" si="49"/>
        <v>0.63870000000000005</v>
      </c>
      <c r="AP172" s="55">
        <f t="shared" si="50"/>
        <v>0.6875</v>
      </c>
      <c r="AT172" s="17"/>
      <c r="AU172" s="77"/>
    </row>
    <row r="173" spans="3:47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51"/>
        <v>11⁄16–16</v>
      </c>
      <c r="U173" s="16" t="str">
        <f t="shared" si="51"/>
        <v>UN</v>
      </c>
      <c r="W173" s="16" t="str">
        <f t="shared" si="35"/>
        <v>11⁄16–16</v>
      </c>
      <c r="X173" s="16" t="str">
        <f>VLOOKUP(LEFT(Table691416[[#This Row],[Column1]],FIND("–",Table691416[[#This Row],[Column1]])-1),Lookups15[],2,0)</f>
        <v>11/16</v>
      </c>
      <c r="Y173" s="16" t="str">
        <f>RIGHT(Table691416[[#This Row],[Column1]],LEN(Table691416[[#This Row],[Column1]])-FIND("–",Table691416[[#This Row],[Column1]]))</f>
        <v>16</v>
      </c>
      <c r="Z173" s="16" t="str">
        <f t="shared" si="36"/>
        <v>UN</v>
      </c>
      <c r="AA173" s="16" t="str">
        <f t="shared" si="37"/>
        <v>2A</v>
      </c>
      <c r="AB173" s="4" t="str">
        <f>CONCATENATE(Table691416[[#This Row],[Fraction]],"-",Table691416[[#This Row],[Pitch]]," ",Table691416[[#This Row],[Series]]," ",Table691416[[#This Row],[ClassA]])</f>
        <v>11/16-16 UN 2A</v>
      </c>
      <c r="AC173" s="4" t="str">
        <f>CONCATENATE(TEXT(Table691416[[#This Row],[MajorMinB]],".000"),"-",Table691416[[#This Row],[Pitch]]," ",Table691416[[#This Row],[Series]]," ",Table691416[[#This Row],[ClassA]])</f>
        <v>.688-16 UN 2A</v>
      </c>
      <c r="AD173" s="4">
        <f t="shared" si="38"/>
        <v>1.4E-3</v>
      </c>
      <c r="AE173" s="55">
        <f t="shared" si="39"/>
        <v>0.68610000000000004</v>
      </c>
      <c r="AF173" s="55">
        <f t="shared" si="40"/>
        <v>0.67669999999999997</v>
      </c>
      <c r="AG173" s="55" t="str">
        <f t="shared" si="41"/>
        <v>—</v>
      </c>
      <c r="AH173" s="55">
        <f t="shared" si="42"/>
        <v>0.64549999999999996</v>
      </c>
      <c r="AI173" s="55">
        <f t="shared" si="43"/>
        <v>0.64070000000000005</v>
      </c>
      <c r="AJ173" s="55">
        <f t="shared" si="44"/>
        <v>0.61160000000000003</v>
      </c>
      <c r="AK173" s="4" t="str">
        <f t="shared" si="45"/>
        <v>2B</v>
      </c>
      <c r="AL173" s="55">
        <f t="shared" si="46"/>
        <v>0.62</v>
      </c>
      <c r="AM173" s="55">
        <f t="shared" si="47"/>
        <v>0.63400000000000001</v>
      </c>
      <c r="AN173" s="55">
        <f t="shared" si="48"/>
        <v>0.64690000000000003</v>
      </c>
      <c r="AO173" s="55">
        <f t="shared" si="49"/>
        <v>0.65310000000000001</v>
      </c>
      <c r="AP173" s="55">
        <f t="shared" si="50"/>
        <v>0.6875</v>
      </c>
      <c r="AT173" s="17"/>
      <c r="AU173" s="77"/>
    </row>
    <row r="174" spans="3:47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51"/>
        <v>0</v>
      </c>
      <c r="U174" s="16">
        <f t="shared" si="51"/>
        <v>0</v>
      </c>
      <c r="W174" s="16" t="str">
        <f t="shared" si="35"/>
        <v>11⁄16–16</v>
      </c>
      <c r="X174" s="16" t="str">
        <f>VLOOKUP(LEFT(Table691416[[#This Row],[Column1]],FIND("–",Table691416[[#This Row],[Column1]])-1),Lookups15[],2,0)</f>
        <v>11/16</v>
      </c>
      <c r="Y174" s="16" t="str">
        <f>RIGHT(Table691416[[#This Row],[Column1]],LEN(Table691416[[#This Row],[Column1]])-FIND("–",Table691416[[#This Row],[Column1]]))</f>
        <v>16</v>
      </c>
      <c r="Z174" s="16" t="str">
        <f t="shared" si="36"/>
        <v>UN</v>
      </c>
      <c r="AA174" s="16" t="str">
        <f t="shared" si="37"/>
        <v>3A</v>
      </c>
      <c r="AB174" s="4" t="str">
        <f>CONCATENATE(Table691416[[#This Row],[Fraction]],"-",Table691416[[#This Row],[Pitch]]," ",Table691416[[#This Row],[Series]]," ",Table691416[[#This Row],[ClassA]])</f>
        <v>11/16-16 UN 3A</v>
      </c>
      <c r="AC174" s="4" t="str">
        <f>CONCATENATE(TEXT(Table691416[[#This Row],[MajorMinB]],".000"),"-",Table691416[[#This Row],[Pitch]]," ",Table691416[[#This Row],[Series]]," ",Table691416[[#This Row],[ClassA]])</f>
        <v>.688-16 UN 3A</v>
      </c>
      <c r="AD174" s="4">
        <f t="shared" si="38"/>
        <v>0</v>
      </c>
      <c r="AE174" s="55">
        <f t="shared" si="39"/>
        <v>0.6875</v>
      </c>
      <c r="AF174" s="55">
        <f t="shared" si="40"/>
        <v>0.67810000000000004</v>
      </c>
      <c r="AG174" s="55" t="str">
        <f t="shared" si="41"/>
        <v>—</v>
      </c>
      <c r="AH174" s="55">
        <f t="shared" si="42"/>
        <v>0.64690000000000003</v>
      </c>
      <c r="AI174" s="55">
        <f t="shared" si="43"/>
        <v>0.64329999999999998</v>
      </c>
      <c r="AJ174" s="55">
        <f t="shared" si="44"/>
        <v>0.61299999999999999</v>
      </c>
      <c r="AK174" s="4" t="str">
        <f t="shared" si="45"/>
        <v>3B</v>
      </c>
      <c r="AL174" s="55">
        <f t="shared" si="46"/>
        <v>0.62</v>
      </c>
      <c r="AM174" s="55">
        <f t="shared" si="47"/>
        <v>0.62839999999999996</v>
      </c>
      <c r="AN174" s="55">
        <f t="shared" si="48"/>
        <v>0.64690000000000003</v>
      </c>
      <c r="AO174" s="55">
        <f t="shared" si="49"/>
        <v>0.65149999999999997</v>
      </c>
      <c r="AP174" s="55">
        <f t="shared" si="50"/>
        <v>0.6875</v>
      </c>
      <c r="AT174" s="17"/>
      <c r="AU174" s="77"/>
    </row>
    <row r="175" spans="3:47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51"/>
        <v>11⁄16–20</v>
      </c>
      <c r="U175" s="16" t="str">
        <f t="shared" si="51"/>
        <v>UN</v>
      </c>
      <c r="W175" s="16" t="str">
        <f t="shared" si="35"/>
        <v>11⁄16–20</v>
      </c>
      <c r="X175" s="16" t="str">
        <f>VLOOKUP(LEFT(Table691416[[#This Row],[Column1]],FIND("–",Table691416[[#This Row],[Column1]])-1),Lookups15[],2,0)</f>
        <v>11/16</v>
      </c>
      <c r="Y175" s="16" t="str">
        <f>RIGHT(Table691416[[#This Row],[Column1]],LEN(Table691416[[#This Row],[Column1]])-FIND("–",Table691416[[#This Row],[Column1]]))</f>
        <v>20</v>
      </c>
      <c r="Z175" s="16" t="str">
        <f t="shared" si="36"/>
        <v>UN</v>
      </c>
      <c r="AA175" s="16" t="str">
        <f t="shared" si="37"/>
        <v>2A</v>
      </c>
      <c r="AB175" s="4" t="str">
        <f>CONCATENATE(Table691416[[#This Row],[Fraction]],"-",Table691416[[#This Row],[Pitch]]," ",Table691416[[#This Row],[Series]]," ",Table691416[[#This Row],[ClassA]])</f>
        <v>11/16-20 UN 2A</v>
      </c>
      <c r="AC175" s="4" t="str">
        <f>CONCATENATE(TEXT(Table691416[[#This Row],[MajorMinB]],".000"),"-",Table691416[[#This Row],[Pitch]]," ",Table691416[[#This Row],[Series]]," ",Table691416[[#This Row],[ClassA]])</f>
        <v>.688-20 UN 2A</v>
      </c>
      <c r="AD175" s="4">
        <f t="shared" si="38"/>
        <v>1.2999999999999999E-3</v>
      </c>
      <c r="AE175" s="55">
        <f t="shared" si="39"/>
        <v>0.68620000000000003</v>
      </c>
      <c r="AF175" s="55">
        <f t="shared" si="40"/>
        <v>0.67810000000000004</v>
      </c>
      <c r="AG175" s="55" t="str">
        <f t="shared" si="41"/>
        <v>—</v>
      </c>
      <c r="AH175" s="55">
        <f t="shared" si="42"/>
        <v>0.65369999999999995</v>
      </c>
      <c r="AI175" s="55">
        <f t="shared" si="43"/>
        <v>0.64939999999999998</v>
      </c>
      <c r="AJ175" s="55">
        <f t="shared" si="44"/>
        <v>0.62670000000000003</v>
      </c>
      <c r="AK175" s="4" t="str">
        <f t="shared" si="45"/>
        <v>2B</v>
      </c>
      <c r="AL175" s="55">
        <f t="shared" si="46"/>
        <v>0.63300000000000001</v>
      </c>
      <c r="AM175" s="55">
        <f t="shared" si="47"/>
        <v>0.64500000000000002</v>
      </c>
      <c r="AN175" s="55">
        <f t="shared" si="48"/>
        <v>0.65500000000000003</v>
      </c>
      <c r="AO175" s="55">
        <f t="shared" si="49"/>
        <v>0.66059999999999997</v>
      </c>
      <c r="AP175" s="55">
        <f t="shared" si="50"/>
        <v>0.6875</v>
      </c>
      <c r="AT175" s="17"/>
      <c r="AU175" s="77"/>
    </row>
    <row r="176" spans="3:47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51"/>
        <v>0</v>
      </c>
      <c r="U176" s="16">
        <f t="shared" si="51"/>
        <v>0</v>
      </c>
      <c r="W176" s="16" t="str">
        <f t="shared" si="35"/>
        <v>11⁄16–20</v>
      </c>
      <c r="X176" s="16" t="str">
        <f>VLOOKUP(LEFT(Table691416[[#This Row],[Column1]],FIND("–",Table691416[[#This Row],[Column1]])-1),Lookups15[],2,0)</f>
        <v>11/16</v>
      </c>
      <c r="Y176" s="16" t="str">
        <f>RIGHT(Table691416[[#This Row],[Column1]],LEN(Table691416[[#This Row],[Column1]])-FIND("–",Table691416[[#This Row],[Column1]]))</f>
        <v>20</v>
      </c>
      <c r="Z176" s="16" t="str">
        <f t="shared" si="36"/>
        <v>UN</v>
      </c>
      <c r="AA176" s="16" t="str">
        <f t="shared" si="37"/>
        <v>3A</v>
      </c>
      <c r="AB176" s="4" t="str">
        <f>CONCATENATE(Table691416[[#This Row],[Fraction]],"-",Table691416[[#This Row],[Pitch]]," ",Table691416[[#This Row],[Series]]," ",Table691416[[#This Row],[ClassA]])</f>
        <v>11/16-20 UN 3A</v>
      </c>
      <c r="AC176" s="4" t="str">
        <f>CONCATENATE(TEXT(Table691416[[#This Row],[MajorMinB]],".000"),"-",Table691416[[#This Row],[Pitch]]," ",Table691416[[#This Row],[Series]]," ",Table691416[[#This Row],[ClassA]])</f>
        <v>.688-20 UN 3A</v>
      </c>
      <c r="AD176" s="4">
        <f t="shared" si="38"/>
        <v>0</v>
      </c>
      <c r="AE176" s="55">
        <f t="shared" si="39"/>
        <v>0.6875</v>
      </c>
      <c r="AF176" s="55">
        <f t="shared" si="40"/>
        <v>0.6794</v>
      </c>
      <c r="AG176" s="55" t="str">
        <f t="shared" si="41"/>
        <v>—</v>
      </c>
      <c r="AH176" s="55">
        <f t="shared" si="42"/>
        <v>0.65500000000000003</v>
      </c>
      <c r="AI176" s="55">
        <f t="shared" si="43"/>
        <v>0.65180000000000005</v>
      </c>
      <c r="AJ176" s="55">
        <f t="shared" si="44"/>
        <v>0.628</v>
      </c>
      <c r="AK176" s="4" t="str">
        <f t="shared" si="45"/>
        <v>3B</v>
      </c>
      <c r="AL176" s="55">
        <f t="shared" si="46"/>
        <v>0.63300000000000001</v>
      </c>
      <c r="AM176" s="55">
        <f t="shared" si="47"/>
        <v>0.64119999999999999</v>
      </c>
      <c r="AN176" s="55">
        <f t="shared" si="48"/>
        <v>0.65500000000000003</v>
      </c>
      <c r="AO176" s="55">
        <f t="shared" si="49"/>
        <v>0.65920000000000001</v>
      </c>
      <c r="AP176" s="55">
        <f t="shared" si="50"/>
        <v>0.6875</v>
      </c>
      <c r="AT176" s="17"/>
      <c r="AU176" s="77"/>
    </row>
    <row r="177" spans="3:47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51"/>
        <v>11⁄16–24</v>
      </c>
      <c r="U177" s="16" t="str">
        <f t="shared" si="51"/>
        <v>UNEF</v>
      </c>
      <c r="W177" s="16" t="str">
        <f t="shared" si="35"/>
        <v>11⁄16–24</v>
      </c>
      <c r="X177" s="16" t="str">
        <f>VLOOKUP(LEFT(Table691416[[#This Row],[Column1]],FIND("–",Table691416[[#This Row],[Column1]])-1),Lookups15[],2,0)</f>
        <v>11/16</v>
      </c>
      <c r="Y177" s="16" t="str">
        <f>RIGHT(Table691416[[#This Row],[Column1]],LEN(Table691416[[#This Row],[Column1]])-FIND("–",Table691416[[#This Row],[Column1]]))</f>
        <v>24</v>
      </c>
      <c r="Z177" s="16" t="str">
        <f t="shared" si="36"/>
        <v>UNEF</v>
      </c>
      <c r="AA177" s="16" t="str">
        <f t="shared" si="37"/>
        <v>2A</v>
      </c>
      <c r="AB177" s="4" t="str">
        <f>CONCATENATE(Table691416[[#This Row],[Fraction]],"-",Table691416[[#This Row],[Pitch]]," ",Table691416[[#This Row],[Series]]," ",Table691416[[#This Row],[ClassA]])</f>
        <v>11/16-24 UNEF 2A</v>
      </c>
      <c r="AC177" s="4" t="str">
        <f>CONCATENATE(TEXT(Table691416[[#This Row],[MajorMinB]],".000"),"-",Table691416[[#This Row],[Pitch]]," ",Table691416[[#This Row],[Series]]," ",Table691416[[#This Row],[ClassA]])</f>
        <v>.688-24 UNEF 2A</v>
      </c>
      <c r="AD177" s="4">
        <f t="shared" si="38"/>
        <v>1.1999999999999999E-3</v>
      </c>
      <c r="AE177" s="55">
        <f t="shared" si="39"/>
        <v>0.68630000000000002</v>
      </c>
      <c r="AF177" s="55">
        <f t="shared" si="40"/>
        <v>0.67910000000000004</v>
      </c>
      <c r="AG177" s="55" t="str">
        <f t="shared" si="41"/>
        <v>—</v>
      </c>
      <c r="AH177" s="55">
        <f t="shared" si="42"/>
        <v>0.65920000000000001</v>
      </c>
      <c r="AI177" s="55">
        <f t="shared" si="43"/>
        <v>0.6552</v>
      </c>
      <c r="AJ177" s="55">
        <f t="shared" si="44"/>
        <v>0.63670000000000004</v>
      </c>
      <c r="AK177" s="4" t="str">
        <f t="shared" si="45"/>
        <v>2B</v>
      </c>
      <c r="AL177" s="55">
        <f t="shared" si="46"/>
        <v>0.64200000000000002</v>
      </c>
      <c r="AM177" s="55">
        <f t="shared" si="47"/>
        <v>0.65200000000000002</v>
      </c>
      <c r="AN177" s="55">
        <f t="shared" si="48"/>
        <v>0.66039999999999999</v>
      </c>
      <c r="AO177" s="55">
        <f t="shared" si="49"/>
        <v>0.66559999999999997</v>
      </c>
      <c r="AP177" s="55">
        <f t="shared" si="50"/>
        <v>0.6875</v>
      </c>
      <c r="AT177" s="17"/>
      <c r="AU177" s="77"/>
    </row>
    <row r="178" spans="3:47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51"/>
        <v>0</v>
      </c>
      <c r="U178" s="16">
        <f t="shared" si="51"/>
        <v>0</v>
      </c>
      <c r="W178" s="16" t="str">
        <f t="shared" si="35"/>
        <v>11⁄16–24</v>
      </c>
      <c r="X178" s="16" t="str">
        <f>VLOOKUP(LEFT(Table691416[[#This Row],[Column1]],FIND("–",Table691416[[#This Row],[Column1]])-1),Lookups15[],2,0)</f>
        <v>11/16</v>
      </c>
      <c r="Y178" s="16" t="str">
        <f>RIGHT(Table691416[[#This Row],[Column1]],LEN(Table691416[[#This Row],[Column1]])-FIND("–",Table691416[[#This Row],[Column1]]))</f>
        <v>24</v>
      </c>
      <c r="Z178" s="16" t="str">
        <f t="shared" si="36"/>
        <v>UNEF</v>
      </c>
      <c r="AA178" s="16" t="str">
        <f t="shared" si="37"/>
        <v>3A</v>
      </c>
      <c r="AB178" s="4" t="str">
        <f>CONCATENATE(Table691416[[#This Row],[Fraction]],"-",Table691416[[#This Row],[Pitch]]," ",Table691416[[#This Row],[Series]]," ",Table691416[[#This Row],[ClassA]])</f>
        <v>11/16-24 UNEF 3A</v>
      </c>
      <c r="AC178" s="4" t="str">
        <f>CONCATENATE(TEXT(Table691416[[#This Row],[MajorMinB]],".000"),"-",Table691416[[#This Row],[Pitch]]," ",Table691416[[#This Row],[Series]]," ",Table691416[[#This Row],[ClassA]])</f>
        <v>.688-24 UNEF 3A</v>
      </c>
      <c r="AD178" s="4">
        <f t="shared" si="38"/>
        <v>0</v>
      </c>
      <c r="AE178" s="55">
        <f t="shared" si="39"/>
        <v>0.6875</v>
      </c>
      <c r="AF178" s="55">
        <f t="shared" si="40"/>
        <v>0.68030000000000002</v>
      </c>
      <c r="AG178" s="55" t="str">
        <f t="shared" si="41"/>
        <v>—</v>
      </c>
      <c r="AH178" s="55">
        <f t="shared" si="42"/>
        <v>0.66039999999999999</v>
      </c>
      <c r="AI178" s="55">
        <f t="shared" si="43"/>
        <v>0.65739999999999998</v>
      </c>
      <c r="AJ178" s="55">
        <f t="shared" si="44"/>
        <v>0.63790000000000002</v>
      </c>
      <c r="AK178" s="4" t="str">
        <f t="shared" si="45"/>
        <v>3B</v>
      </c>
      <c r="AL178" s="55">
        <f t="shared" si="46"/>
        <v>0.64200000000000002</v>
      </c>
      <c r="AM178" s="55">
        <f t="shared" si="47"/>
        <v>0.64939999999999998</v>
      </c>
      <c r="AN178" s="55">
        <f t="shared" si="48"/>
        <v>0.66039999999999999</v>
      </c>
      <c r="AO178" s="55">
        <f t="shared" si="49"/>
        <v>0.6643</v>
      </c>
      <c r="AP178" s="55">
        <f t="shared" si="50"/>
        <v>0.6875</v>
      </c>
      <c r="AT178" s="17"/>
      <c r="AU178" s="77"/>
    </row>
    <row r="179" spans="3:47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51"/>
        <v>11⁄16–28</v>
      </c>
      <c r="U179" s="16" t="str">
        <f t="shared" si="51"/>
        <v>UN</v>
      </c>
      <c r="W179" s="16" t="str">
        <f t="shared" si="35"/>
        <v>11⁄16–28</v>
      </c>
      <c r="X179" s="16" t="str">
        <f>VLOOKUP(LEFT(Table691416[[#This Row],[Column1]],FIND("–",Table691416[[#This Row],[Column1]])-1),Lookups15[],2,0)</f>
        <v>11/16</v>
      </c>
      <c r="Y179" s="16" t="str">
        <f>RIGHT(Table691416[[#This Row],[Column1]],LEN(Table691416[[#This Row],[Column1]])-FIND("–",Table691416[[#This Row],[Column1]]))</f>
        <v>28</v>
      </c>
      <c r="Z179" s="16" t="str">
        <f t="shared" si="36"/>
        <v>UN</v>
      </c>
      <c r="AA179" s="16" t="str">
        <f t="shared" si="37"/>
        <v>2A</v>
      </c>
      <c r="AB179" s="4" t="str">
        <f>CONCATENATE(Table691416[[#This Row],[Fraction]],"-",Table691416[[#This Row],[Pitch]]," ",Table691416[[#This Row],[Series]]," ",Table691416[[#This Row],[ClassA]])</f>
        <v>11/16-28 UN 2A</v>
      </c>
      <c r="AC179" s="4" t="str">
        <f>CONCATENATE(TEXT(Table691416[[#This Row],[MajorMinB]],".000"),"-",Table691416[[#This Row],[Pitch]]," ",Table691416[[#This Row],[Series]]," ",Table691416[[#This Row],[ClassA]])</f>
        <v>.688-28 UN 2A</v>
      </c>
      <c r="AD179" s="4">
        <f t="shared" si="38"/>
        <v>1.1000000000000001E-3</v>
      </c>
      <c r="AE179" s="55">
        <f t="shared" si="39"/>
        <v>0.68640000000000001</v>
      </c>
      <c r="AF179" s="55">
        <f t="shared" si="40"/>
        <v>0.67989999999999995</v>
      </c>
      <c r="AG179" s="55" t="str">
        <f t="shared" si="41"/>
        <v>—</v>
      </c>
      <c r="AH179" s="55">
        <f t="shared" si="42"/>
        <v>0.66320000000000001</v>
      </c>
      <c r="AI179" s="55">
        <f t="shared" si="43"/>
        <v>0.65939999999999999</v>
      </c>
      <c r="AJ179" s="55">
        <f t="shared" si="44"/>
        <v>0.64380000000000004</v>
      </c>
      <c r="AK179" s="4" t="str">
        <f t="shared" si="45"/>
        <v>2B</v>
      </c>
      <c r="AL179" s="55">
        <f t="shared" si="46"/>
        <v>0.64900000000000002</v>
      </c>
      <c r="AM179" s="55">
        <f t="shared" si="47"/>
        <v>0.65700000000000003</v>
      </c>
      <c r="AN179" s="55">
        <f t="shared" si="48"/>
        <v>0.6643</v>
      </c>
      <c r="AO179" s="55">
        <f t="shared" si="49"/>
        <v>0.66920000000000002</v>
      </c>
      <c r="AP179" s="55">
        <f t="shared" si="50"/>
        <v>0.6875</v>
      </c>
      <c r="AT179" s="17"/>
      <c r="AU179" s="77"/>
    </row>
    <row r="180" spans="3:47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51"/>
        <v>0</v>
      </c>
      <c r="U180" s="16">
        <f t="shared" si="51"/>
        <v>0</v>
      </c>
      <c r="W180" s="16" t="str">
        <f t="shared" si="35"/>
        <v>11⁄16–28</v>
      </c>
      <c r="X180" s="16" t="str">
        <f>VLOOKUP(LEFT(Table691416[[#This Row],[Column1]],FIND("–",Table691416[[#This Row],[Column1]])-1),Lookups15[],2,0)</f>
        <v>11/16</v>
      </c>
      <c r="Y180" s="16" t="str">
        <f>RIGHT(Table691416[[#This Row],[Column1]],LEN(Table691416[[#This Row],[Column1]])-FIND("–",Table691416[[#This Row],[Column1]]))</f>
        <v>28</v>
      </c>
      <c r="Z180" s="16" t="str">
        <f t="shared" si="36"/>
        <v>UN</v>
      </c>
      <c r="AA180" s="16" t="str">
        <f t="shared" si="37"/>
        <v>3A</v>
      </c>
      <c r="AB180" s="4" t="str">
        <f>CONCATENATE(Table691416[[#This Row],[Fraction]],"-",Table691416[[#This Row],[Pitch]]," ",Table691416[[#This Row],[Series]]," ",Table691416[[#This Row],[ClassA]])</f>
        <v>11/16-28 UN 3A</v>
      </c>
      <c r="AC180" s="4" t="str">
        <f>CONCATENATE(TEXT(Table691416[[#This Row],[MajorMinB]],".000"),"-",Table691416[[#This Row],[Pitch]]," ",Table691416[[#This Row],[Series]]," ",Table691416[[#This Row],[ClassA]])</f>
        <v>.688-28 UN 3A</v>
      </c>
      <c r="AD180" s="4">
        <f t="shared" si="38"/>
        <v>0</v>
      </c>
      <c r="AE180" s="55">
        <f t="shared" si="39"/>
        <v>0.6875</v>
      </c>
      <c r="AF180" s="55">
        <f t="shared" si="40"/>
        <v>0.68100000000000005</v>
      </c>
      <c r="AG180" s="55" t="str">
        <f t="shared" si="41"/>
        <v>—</v>
      </c>
      <c r="AH180" s="55">
        <f t="shared" si="42"/>
        <v>0.6643</v>
      </c>
      <c r="AI180" s="55">
        <f t="shared" si="43"/>
        <v>0.66149999999999998</v>
      </c>
      <c r="AJ180" s="55">
        <f t="shared" si="44"/>
        <v>0.64490000000000003</v>
      </c>
      <c r="AK180" s="4" t="str">
        <f t="shared" si="45"/>
        <v>3B</v>
      </c>
      <c r="AL180" s="55">
        <f t="shared" si="46"/>
        <v>0.64900000000000002</v>
      </c>
      <c r="AM180" s="55">
        <f t="shared" si="47"/>
        <v>0.65510000000000002</v>
      </c>
      <c r="AN180" s="55">
        <f t="shared" si="48"/>
        <v>0.6643</v>
      </c>
      <c r="AO180" s="55">
        <f t="shared" si="49"/>
        <v>0.66800000000000004</v>
      </c>
      <c r="AP180" s="55">
        <f t="shared" si="50"/>
        <v>0.6875</v>
      </c>
      <c r="AT180" s="17"/>
      <c r="AU180" s="77"/>
    </row>
    <row r="181" spans="3:47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51"/>
        <v>11⁄16–32</v>
      </c>
      <c r="U181" s="16" t="str">
        <f t="shared" si="51"/>
        <v>UN</v>
      </c>
      <c r="W181" s="16" t="str">
        <f t="shared" si="35"/>
        <v>11⁄16–32</v>
      </c>
      <c r="X181" s="16" t="str">
        <f>VLOOKUP(LEFT(Table691416[[#This Row],[Column1]],FIND("–",Table691416[[#This Row],[Column1]])-1),Lookups15[],2,0)</f>
        <v>11/16</v>
      </c>
      <c r="Y181" s="16" t="str">
        <f>RIGHT(Table691416[[#This Row],[Column1]],LEN(Table691416[[#This Row],[Column1]])-FIND("–",Table691416[[#This Row],[Column1]]))</f>
        <v>32</v>
      </c>
      <c r="Z181" s="16" t="str">
        <f t="shared" si="36"/>
        <v>UN</v>
      </c>
      <c r="AA181" s="16" t="str">
        <f t="shared" si="37"/>
        <v>2A</v>
      </c>
      <c r="AB181" s="4" t="str">
        <f>CONCATENATE(Table691416[[#This Row],[Fraction]],"-",Table691416[[#This Row],[Pitch]]," ",Table691416[[#This Row],[Series]]," ",Table691416[[#This Row],[ClassA]])</f>
        <v>11/16-32 UN 2A</v>
      </c>
      <c r="AC181" s="4" t="str">
        <f>CONCATENATE(TEXT(Table691416[[#This Row],[MajorMinB]],".000"),"-",Table691416[[#This Row],[Pitch]]," ",Table691416[[#This Row],[Series]]," ",Table691416[[#This Row],[ClassA]])</f>
        <v>.688-32 UN 2A</v>
      </c>
      <c r="AD181" s="4">
        <f t="shared" si="38"/>
        <v>1.1000000000000001E-3</v>
      </c>
      <c r="AE181" s="55">
        <f t="shared" si="39"/>
        <v>0.68640000000000001</v>
      </c>
      <c r="AF181" s="55">
        <f t="shared" si="40"/>
        <v>0.6804</v>
      </c>
      <c r="AG181" s="55" t="str">
        <f t="shared" si="41"/>
        <v>—</v>
      </c>
      <c r="AH181" s="55">
        <f t="shared" si="42"/>
        <v>0.66610000000000003</v>
      </c>
      <c r="AI181" s="55">
        <f t="shared" si="43"/>
        <v>0.66249999999999998</v>
      </c>
      <c r="AJ181" s="55">
        <f t="shared" si="44"/>
        <v>0.6492</v>
      </c>
      <c r="AK181" s="4" t="str">
        <f t="shared" si="45"/>
        <v>2B</v>
      </c>
      <c r="AL181" s="55">
        <f t="shared" si="46"/>
        <v>0.65400000000000003</v>
      </c>
      <c r="AM181" s="55">
        <f t="shared" si="47"/>
        <v>0.66100000000000003</v>
      </c>
      <c r="AN181" s="55">
        <f t="shared" si="48"/>
        <v>0.66720000000000002</v>
      </c>
      <c r="AO181" s="55">
        <f t="shared" si="49"/>
        <v>0.67179999999999995</v>
      </c>
      <c r="AP181" s="55">
        <f t="shared" si="50"/>
        <v>0.6875</v>
      </c>
      <c r="AT181" s="17"/>
      <c r="AU181" s="77"/>
    </row>
    <row r="182" spans="3:47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51"/>
        <v>0</v>
      </c>
      <c r="U182" s="16">
        <f t="shared" si="51"/>
        <v>0</v>
      </c>
      <c r="W182" s="16" t="str">
        <f t="shared" si="35"/>
        <v>11⁄16–32</v>
      </c>
      <c r="X182" s="16" t="str">
        <f>VLOOKUP(LEFT(Table691416[[#This Row],[Column1]],FIND("–",Table691416[[#This Row],[Column1]])-1),Lookups15[],2,0)</f>
        <v>11/16</v>
      </c>
      <c r="Y182" s="16" t="str">
        <f>RIGHT(Table691416[[#This Row],[Column1]],LEN(Table691416[[#This Row],[Column1]])-FIND("–",Table691416[[#This Row],[Column1]]))</f>
        <v>32</v>
      </c>
      <c r="Z182" s="16" t="str">
        <f t="shared" si="36"/>
        <v>UN</v>
      </c>
      <c r="AA182" s="16" t="str">
        <f t="shared" si="37"/>
        <v>3A</v>
      </c>
      <c r="AB182" s="4" t="str">
        <f>CONCATENATE(Table691416[[#This Row],[Fraction]],"-",Table691416[[#This Row],[Pitch]]," ",Table691416[[#This Row],[Series]]," ",Table691416[[#This Row],[ClassA]])</f>
        <v>11/16-32 UN 3A</v>
      </c>
      <c r="AC182" s="4" t="str">
        <f>CONCATENATE(TEXT(Table691416[[#This Row],[MajorMinB]],".000"),"-",Table691416[[#This Row],[Pitch]]," ",Table691416[[#This Row],[Series]]," ",Table691416[[#This Row],[ClassA]])</f>
        <v>.688-32 UN 3A</v>
      </c>
      <c r="AD182" s="4">
        <f t="shared" si="38"/>
        <v>0</v>
      </c>
      <c r="AE182" s="55">
        <f t="shared" si="39"/>
        <v>0.6875</v>
      </c>
      <c r="AF182" s="55">
        <f t="shared" si="40"/>
        <v>0.68149999999999999</v>
      </c>
      <c r="AG182" s="55" t="str">
        <f t="shared" si="41"/>
        <v>—</v>
      </c>
      <c r="AH182" s="55">
        <f t="shared" si="42"/>
        <v>0.66720000000000002</v>
      </c>
      <c r="AI182" s="55">
        <f t="shared" si="43"/>
        <v>0.66449999999999998</v>
      </c>
      <c r="AJ182" s="55">
        <f t="shared" si="44"/>
        <v>0.65029999999999999</v>
      </c>
      <c r="AK182" s="4" t="str">
        <f t="shared" si="45"/>
        <v>3B</v>
      </c>
      <c r="AL182" s="55">
        <f t="shared" si="46"/>
        <v>0.65400000000000003</v>
      </c>
      <c r="AM182" s="55">
        <f t="shared" si="47"/>
        <v>0.65939999999999999</v>
      </c>
      <c r="AN182" s="55">
        <f t="shared" si="48"/>
        <v>0.66720000000000002</v>
      </c>
      <c r="AO182" s="55">
        <f t="shared" si="49"/>
        <v>0.67069999999999996</v>
      </c>
      <c r="AP182" s="55">
        <f t="shared" si="50"/>
        <v>0.6875</v>
      </c>
      <c r="AT182" s="17"/>
      <c r="AU182" s="77"/>
    </row>
    <row r="183" spans="3:47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51"/>
        <v>3⁄4–10</v>
      </c>
      <c r="U183" s="16" t="str">
        <f t="shared" si="51"/>
        <v>UNC</v>
      </c>
      <c r="W183" s="16" t="str">
        <f t="shared" si="35"/>
        <v>3⁄4–10</v>
      </c>
      <c r="X183" s="16" t="str">
        <f>VLOOKUP(LEFT(Table691416[[#This Row],[Column1]],FIND("–",Table691416[[#This Row],[Column1]])-1),Lookups15[],2,0)</f>
        <v>3/4</v>
      </c>
      <c r="Y183" s="16" t="str">
        <f>RIGHT(Table691416[[#This Row],[Column1]],LEN(Table691416[[#This Row],[Column1]])-FIND("–",Table691416[[#This Row],[Column1]]))</f>
        <v>10</v>
      </c>
      <c r="Z183" s="16" t="str">
        <f t="shared" si="36"/>
        <v>UNC</v>
      </c>
      <c r="AA183" s="16" t="str">
        <f t="shared" si="37"/>
        <v>1A</v>
      </c>
      <c r="AB183" s="4" t="str">
        <f>CONCATENATE(Table691416[[#This Row],[Fraction]],"-",Table691416[[#This Row],[Pitch]]," ",Table691416[[#This Row],[Series]]," ",Table691416[[#This Row],[ClassA]])</f>
        <v>3/4-10 UNC 1A</v>
      </c>
      <c r="AC183" s="4" t="str">
        <f>CONCATENATE(TEXT(Table691416[[#This Row],[MajorMinB]],".000"),"-",Table691416[[#This Row],[Pitch]]," ",Table691416[[#This Row],[Series]]," ",Table691416[[#This Row],[ClassA]])</f>
        <v>.750-10 UNC 1A</v>
      </c>
      <c r="AD183" s="4">
        <f t="shared" si="38"/>
        <v>1.8E-3</v>
      </c>
      <c r="AE183" s="55">
        <f t="shared" si="39"/>
        <v>0.74819999999999998</v>
      </c>
      <c r="AF183" s="55">
        <f t="shared" si="40"/>
        <v>0.7288</v>
      </c>
      <c r="AG183" s="55" t="str">
        <f t="shared" si="41"/>
        <v>—</v>
      </c>
      <c r="AH183" s="55">
        <f t="shared" si="42"/>
        <v>0.68320000000000003</v>
      </c>
      <c r="AI183" s="55">
        <f t="shared" si="43"/>
        <v>0.6744</v>
      </c>
      <c r="AJ183" s="55">
        <f t="shared" si="44"/>
        <v>0.62909999999999999</v>
      </c>
      <c r="AK183" s="4" t="str">
        <f t="shared" si="45"/>
        <v>1B</v>
      </c>
      <c r="AL183" s="55">
        <f t="shared" si="46"/>
        <v>0.64200000000000002</v>
      </c>
      <c r="AM183" s="55">
        <f t="shared" si="47"/>
        <v>0.66300000000000003</v>
      </c>
      <c r="AN183" s="55">
        <f t="shared" si="48"/>
        <v>0.68500000000000005</v>
      </c>
      <c r="AO183" s="55">
        <f t="shared" si="49"/>
        <v>0.69650000000000001</v>
      </c>
      <c r="AP183" s="55">
        <f t="shared" si="50"/>
        <v>0.75</v>
      </c>
      <c r="AT183" s="17"/>
      <c r="AU183" s="77"/>
    </row>
    <row r="184" spans="3:47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51"/>
        <v>0</v>
      </c>
      <c r="U184" s="16">
        <f t="shared" si="51"/>
        <v>0</v>
      </c>
      <c r="W184" s="16" t="str">
        <f t="shared" si="35"/>
        <v>3⁄4–10</v>
      </c>
      <c r="X184" s="16" t="str">
        <f>VLOOKUP(LEFT(Table691416[[#This Row],[Column1]],FIND("–",Table691416[[#This Row],[Column1]])-1),Lookups15[],2,0)</f>
        <v>3/4</v>
      </c>
      <c r="Y184" s="16" t="str">
        <f>RIGHT(Table691416[[#This Row],[Column1]],LEN(Table691416[[#This Row],[Column1]])-FIND("–",Table691416[[#This Row],[Column1]]))</f>
        <v>10</v>
      </c>
      <c r="Z184" s="16" t="str">
        <f t="shared" si="36"/>
        <v>UNC</v>
      </c>
      <c r="AA184" s="16" t="str">
        <f t="shared" si="37"/>
        <v>2A</v>
      </c>
      <c r="AB184" s="4" t="str">
        <f>CONCATENATE(Table691416[[#This Row],[Fraction]],"-",Table691416[[#This Row],[Pitch]]," ",Table691416[[#This Row],[Series]]," ",Table691416[[#This Row],[ClassA]])</f>
        <v>3/4-10 UNC 2A</v>
      </c>
      <c r="AC184" s="4" t="str">
        <f>CONCATENATE(TEXT(Table691416[[#This Row],[MajorMinB]],".000"),"-",Table691416[[#This Row],[Pitch]]," ",Table691416[[#This Row],[Series]]," ",Table691416[[#This Row],[ClassA]])</f>
        <v>.750-10 UNC 2A</v>
      </c>
      <c r="AD184" s="4">
        <f t="shared" si="38"/>
        <v>1.8E-3</v>
      </c>
      <c r="AE184" s="55">
        <f t="shared" si="39"/>
        <v>0.74819999999999998</v>
      </c>
      <c r="AF184" s="55">
        <f t="shared" si="40"/>
        <v>0.73529999999999995</v>
      </c>
      <c r="AG184" s="55">
        <f t="shared" si="41"/>
        <v>0.7288</v>
      </c>
      <c r="AH184" s="55">
        <f t="shared" si="42"/>
        <v>0.68320000000000003</v>
      </c>
      <c r="AI184" s="55">
        <f t="shared" si="43"/>
        <v>0.67730000000000001</v>
      </c>
      <c r="AJ184" s="55">
        <f t="shared" si="44"/>
        <v>0.62909999999999999</v>
      </c>
      <c r="AK184" s="4" t="str">
        <f t="shared" si="45"/>
        <v>2B</v>
      </c>
      <c r="AL184" s="55">
        <f t="shared" si="46"/>
        <v>0.64200000000000002</v>
      </c>
      <c r="AM184" s="55">
        <f t="shared" si="47"/>
        <v>0.66300000000000003</v>
      </c>
      <c r="AN184" s="55">
        <f t="shared" si="48"/>
        <v>0.68500000000000005</v>
      </c>
      <c r="AO184" s="55">
        <f t="shared" si="49"/>
        <v>0.69269999999999998</v>
      </c>
      <c r="AP184" s="55">
        <f t="shared" si="50"/>
        <v>0.75</v>
      </c>
      <c r="AT184" s="17"/>
      <c r="AU184" s="77"/>
    </row>
    <row r="185" spans="3:47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51"/>
        <v>0</v>
      </c>
      <c r="U185" s="16">
        <f t="shared" si="51"/>
        <v>0</v>
      </c>
      <c r="W185" s="16" t="str">
        <f t="shared" si="35"/>
        <v>3⁄4–10</v>
      </c>
      <c r="X185" s="16" t="str">
        <f>VLOOKUP(LEFT(Table691416[[#This Row],[Column1]],FIND("–",Table691416[[#This Row],[Column1]])-1),Lookups15[],2,0)</f>
        <v>3/4</v>
      </c>
      <c r="Y185" s="16" t="str">
        <f>RIGHT(Table691416[[#This Row],[Column1]],LEN(Table691416[[#This Row],[Column1]])-FIND("–",Table691416[[#This Row],[Column1]]))</f>
        <v>10</v>
      </c>
      <c r="Z185" s="16" t="str">
        <f t="shared" si="36"/>
        <v>UNC</v>
      </c>
      <c r="AA185" s="16" t="str">
        <f t="shared" si="37"/>
        <v>3A</v>
      </c>
      <c r="AB185" s="4" t="str">
        <f>CONCATENATE(Table691416[[#This Row],[Fraction]],"-",Table691416[[#This Row],[Pitch]]," ",Table691416[[#This Row],[Series]]," ",Table691416[[#This Row],[ClassA]])</f>
        <v>3/4-10 UNC 3A</v>
      </c>
      <c r="AC185" s="4" t="str">
        <f>CONCATENATE(TEXT(Table691416[[#This Row],[MajorMinB]],".000"),"-",Table691416[[#This Row],[Pitch]]," ",Table691416[[#This Row],[Series]]," ",Table691416[[#This Row],[ClassA]])</f>
        <v>.750-10 UNC 3A</v>
      </c>
      <c r="AD185" s="4">
        <f t="shared" si="38"/>
        <v>0</v>
      </c>
      <c r="AE185" s="55">
        <f t="shared" si="39"/>
        <v>0.75</v>
      </c>
      <c r="AF185" s="55">
        <f t="shared" si="40"/>
        <v>0.73709999999999998</v>
      </c>
      <c r="AG185" s="55" t="str">
        <f t="shared" si="41"/>
        <v>—</v>
      </c>
      <c r="AH185" s="55">
        <f t="shared" si="42"/>
        <v>0.68500000000000005</v>
      </c>
      <c r="AI185" s="55">
        <f t="shared" si="43"/>
        <v>0.68059999999999998</v>
      </c>
      <c r="AJ185" s="55">
        <f t="shared" si="44"/>
        <v>0.63090000000000002</v>
      </c>
      <c r="AK185" s="4" t="str">
        <f t="shared" si="45"/>
        <v>3B</v>
      </c>
      <c r="AL185" s="55">
        <f t="shared" si="46"/>
        <v>0.64200000000000002</v>
      </c>
      <c r="AM185" s="55">
        <f t="shared" si="47"/>
        <v>0.65449999999999997</v>
      </c>
      <c r="AN185" s="55">
        <f t="shared" si="48"/>
        <v>0.68500000000000005</v>
      </c>
      <c r="AO185" s="55">
        <f t="shared" si="49"/>
        <v>0.69069999999999998</v>
      </c>
      <c r="AP185" s="55">
        <f t="shared" si="50"/>
        <v>0.75</v>
      </c>
      <c r="AT185" s="17"/>
      <c r="AU185" s="77"/>
    </row>
    <row r="186" spans="3:47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51"/>
        <v>3⁄4–12</v>
      </c>
      <c r="U186" s="16" t="str">
        <f t="shared" si="51"/>
        <v>UN</v>
      </c>
      <c r="W186" s="16" t="str">
        <f t="shared" si="35"/>
        <v>3⁄4–12</v>
      </c>
      <c r="X186" s="16" t="str">
        <f>VLOOKUP(LEFT(Table691416[[#This Row],[Column1]],FIND("–",Table691416[[#This Row],[Column1]])-1),Lookups15[],2,0)</f>
        <v>3/4</v>
      </c>
      <c r="Y186" s="16" t="str">
        <f>RIGHT(Table691416[[#This Row],[Column1]],LEN(Table691416[[#This Row],[Column1]])-FIND("–",Table691416[[#This Row],[Column1]]))</f>
        <v>12</v>
      </c>
      <c r="Z186" s="16" t="str">
        <f t="shared" si="36"/>
        <v>UN</v>
      </c>
      <c r="AA186" s="16" t="str">
        <f t="shared" si="37"/>
        <v>2A</v>
      </c>
      <c r="AB186" s="4" t="str">
        <f>CONCATENATE(Table691416[[#This Row],[Fraction]],"-",Table691416[[#This Row],[Pitch]]," ",Table691416[[#This Row],[Series]]," ",Table691416[[#This Row],[ClassA]])</f>
        <v>3/4-12 UN 2A</v>
      </c>
      <c r="AC186" s="4" t="str">
        <f>CONCATENATE(TEXT(Table691416[[#This Row],[MajorMinB]],".000"),"-",Table691416[[#This Row],[Pitch]]," ",Table691416[[#This Row],[Series]]," ",Table691416[[#This Row],[ClassA]])</f>
        <v>.750-12 UN 2A</v>
      </c>
      <c r="AD186" s="4">
        <f t="shared" si="38"/>
        <v>1.6999999999999999E-3</v>
      </c>
      <c r="AE186" s="55">
        <f t="shared" si="39"/>
        <v>0.74829999999999997</v>
      </c>
      <c r="AF186" s="55">
        <f t="shared" si="40"/>
        <v>0.7369</v>
      </c>
      <c r="AG186" s="55" t="str">
        <f t="shared" si="41"/>
        <v>—</v>
      </c>
      <c r="AH186" s="55">
        <f t="shared" si="42"/>
        <v>0.69420000000000004</v>
      </c>
      <c r="AI186" s="55">
        <f t="shared" si="43"/>
        <v>0.68869999999999998</v>
      </c>
      <c r="AJ186" s="55">
        <f t="shared" si="44"/>
        <v>0.64910000000000001</v>
      </c>
      <c r="AK186" s="4" t="str">
        <f t="shared" si="45"/>
        <v>2B</v>
      </c>
      <c r="AL186" s="55">
        <f t="shared" si="46"/>
        <v>0.66</v>
      </c>
      <c r="AM186" s="55">
        <f t="shared" si="47"/>
        <v>0.67800000000000005</v>
      </c>
      <c r="AN186" s="55">
        <f t="shared" si="48"/>
        <v>0.69589999999999996</v>
      </c>
      <c r="AO186" s="55">
        <f t="shared" si="49"/>
        <v>0.70309999999999995</v>
      </c>
      <c r="AP186" s="55">
        <f t="shared" si="50"/>
        <v>0.75</v>
      </c>
      <c r="AT186" s="17"/>
      <c r="AU186" s="77"/>
    </row>
    <row r="187" spans="3:47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51"/>
        <v>0</v>
      </c>
      <c r="U187" s="16">
        <f t="shared" si="51"/>
        <v>0</v>
      </c>
      <c r="W187" s="16" t="str">
        <f t="shared" si="35"/>
        <v>3⁄4–12</v>
      </c>
      <c r="X187" s="16" t="str">
        <f>VLOOKUP(LEFT(Table691416[[#This Row],[Column1]],FIND("–",Table691416[[#This Row],[Column1]])-1),Lookups15[],2,0)</f>
        <v>3/4</v>
      </c>
      <c r="Y187" s="16" t="str">
        <f>RIGHT(Table691416[[#This Row],[Column1]],LEN(Table691416[[#This Row],[Column1]])-FIND("–",Table691416[[#This Row],[Column1]]))</f>
        <v>12</v>
      </c>
      <c r="Z187" s="16" t="str">
        <f t="shared" si="36"/>
        <v>UN</v>
      </c>
      <c r="AA187" s="16" t="str">
        <f t="shared" si="37"/>
        <v>3A</v>
      </c>
      <c r="AB187" s="4" t="str">
        <f>CONCATENATE(Table691416[[#This Row],[Fraction]],"-",Table691416[[#This Row],[Pitch]]," ",Table691416[[#This Row],[Series]]," ",Table691416[[#This Row],[ClassA]])</f>
        <v>3/4-12 UN 3A</v>
      </c>
      <c r="AC187" s="4" t="str">
        <f>CONCATENATE(TEXT(Table691416[[#This Row],[MajorMinB]],".000"),"-",Table691416[[#This Row],[Pitch]]," ",Table691416[[#This Row],[Series]]," ",Table691416[[#This Row],[ClassA]])</f>
        <v>.750-12 UN 3A</v>
      </c>
      <c r="AD187" s="4">
        <f t="shared" si="38"/>
        <v>0</v>
      </c>
      <c r="AE187" s="55">
        <f t="shared" si="39"/>
        <v>0.75</v>
      </c>
      <c r="AF187" s="55">
        <f t="shared" si="40"/>
        <v>0.73860000000000003</v>
      </c>
      <c r="AG187" s="55" t="str">
        <f t="shared" si="41"/>
        <v>—</v>
      </c>
      <c r="AH187" s="55">
        <f t="shared" si="42"/>
        <v>0.69589999999999996</v>
      </c>
      <c r="AI187" s="55">
        <f t="shared" si="43"/>
        <v>0.69179999999999997</v>
      </c>
      <c r="AJ187" s="55">
        <f t="shared" si="44"/>
        <v>0.65080000000000005</v>
      </c>
      <c r="AK187" s="4" t="str">
        <f t="shared" si="45"/>
        <v>3B</v>
      </c>
      <c r="AL187" s="55">
        <f t="shared" si="46"/>
        <v>0.66</v>
      </c>
      <c r="AM187" s="55">
        <f t="shared" si="47"/>
        <v>0.67069999999999996</v>
      </c>
      <c r="AN187" s="55">
        <f t="shared" si="48"/>
        <v>0.69589999999999996</v>
      </c>
      <c r="AO187" s="55">
        <f t="shared" si="49"/>
        <v>0.70130000000000003</v>
      </c>
      <c r="AP187" s="55">
        <f t="shared" si="50"/>
        <v>0.75</v>
      </c>
      <c r="AT187" s="17"/>
      <c r="AU187" s="77"/>
    </row>
    <row r="188" spans="3:47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51"/>
        <v>3⁄4–14</v>
      </c>
      <c r="U188" s="16" t="str">
        <f t="shared" si="51"/>
        <v>UNS</v>
      </c>
      <c r="W188" s="16" t="str">
        <f t="shared" si="35"/>
        <v>3⁄4–14</v>
      </c>
      <c r="X188" s="16" t="str">
        <f>VLOOKUP(LEFT(Table691416[[#This Row],[Column1]],FIND("–",Table691416[[#This Row],[Column1]])-1),Lookups15[],2,0)</f>
        <v>3/4</v>
      </c>
      <c r="Y188" s="16" t="str">
        <f>RIGHT(Table691416[[#This Row],[Column1]],LEN(Table691416[[#This Row],[Column1]])-FIND("–",Table691416[[#This Row],[Column1]]))</f>
        <v>14</v>
      </c>
      <c r="Z188" s="16" t="str">
        <f t="shared" si="36"/>
        <v>UNS</v>
      </c>
      <c r="AA188" s="16" t="str">
        <f t="shared" si="37"/>
        <v>2A</v>
      </c>
      <c r="AB188" s="4" t="str">
        <f>CONCATENATE(Table691416[[#This Row],[Fraction]],"-",Table691416[[#This Row],[Pitch]]," ",Table691416[[#This Row],[Series]]," ",Table691416[[#This Row],[ClassA]])</f>
        <v>3/4-14 UNS 2A</v>
      </c>
      <c r="AC188" s="4" t="str">
        <f>CONCATENATE(TEXT(Table691416[[#This Row],[MajorMinB]],".000"),"-",Table691416[[#This Row],[Pitch]]," ",Table691416[[#This Row],[Series]]," ",Table691416[[#This Row],[ClassA]])</f>
        <v>.750-14 UNS 2A</v>
      </c>
      <c r="AD188" s="4">
        <f t="shared" si="38"/>
        <v>1.5E-3</v>
      </c>
      <c r="AE188" s="55">
        <f t="shared" si="39"/>
        <v>0.74850000000000005</v>
      </c>
      <c r="AF188" s="55">
        <f t="shared" si="40"/>
        <v>0.73819999999999997</v>
      </c>
      <c r="AG188" s="55" t="str">
        <f t="shared" si="41"/>
        <v>—</v>
      </c>
      <c r="AH188" s="55">
        <f t="shared" si="42"/>
        <v>0.70209999999999995</v>
      </c>
      <c r="AI188" s="55">
        <f t="shared" si="43"/>
        <v>0.69699999999999995</v>
      </c>
      <c r="AJ188" s="55">
        <f t="shared" si="44"/>
        <v>0.66349999999999998</v>
      </c>
      <c r="AK188" s="4" t="str">
        <f t="shared" si="45"/>
        <v>2B</v>
      </c>
      <c r="AL188" s="55">
        <f t="shared" si="46"/>
        <v>0.67300000000000004</v>
      </c>
      <c r="AM188" s="55">
        <f t="shared" si="47"/>
        <v>0.68799999999999994</v>
      </c>
      <c r="AN188" s="55">
        <f t="shared" si="48"/>
        <v>0.7036</v>
      </c>
      <c r="AO188" s="55">
        <f t="shared" si="49"/>
        <v>0.71030000000000004</v>
      </c>
      <c r="AP188" s="55">
        <f t="shared" si="50"/>
        <v>0.75</v>
      </c>
      <c r="AT188" s="17"/>
      <c r="AU188" s="77"/>
    </row>
    <row r="189" spans="3:47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51"/>
        <v>3⁄4–16</v>
      </c>
      <c r="U189" s="16" t="str">
        <f t="shared" si="51"/>
        <v>UNF</v>
      </c>
      <c r="W189" s="16" t="str">
        <f t="shared" si="35"/>
        <v>3⁄4–16</v>
      </c>
      <c r="X189" s="16" t="str">
        <f>VLOOKUP(LEFT(Table691416[[#This Row],[Column1]],FIND("–",Table691416[[#This Row],[Column1]])-1),Lookups15[],2,0)</f>
        <v>3/4</v>
      </c>
      <c r="Y189" s="16" t="str">
        <f>RIGHT(Table691416[[#This Row],[Column1]],LEN(Table691416[[#This Row],[Column1]])-FIND("–",Table691416[[#This Row],[Column1]]))</f>
        <v>16</v>
      </c>
      <c r="Z189" s="16" t="str">
        <f t="shared" si="36"/>
        <v>UNF</v>
      </c>
      <c r="AA189" s="16" t="str">
        <f t="shared" si="37"/>
        <v>1A</v>
      </c>
      <c r="AB189" s="4" t="str">
        <f>CONCATENATE(Table691416[[#This Row],[Fraction]],"-",Table691416[[#This Row],[Pitch]]," ",Table691416[[#This Row],[Series]]," ",Table691416[[#This Row],[ClassA]])</f>
        <v>3/4-16 UNF 1A</v>
      </c>
      <c r="AC189" s="4" t="str">
        <f>CONCATENATE(TEXT(Table691416[[#This Row],[MajorMinB]],".000"),"-",Table691416[[#This Row],[Pitch]]," ",Table691416[[#This Row],[Series]]," ",Table691416[[#This Row],[ClassA]])</f>
        <v>.750-16 UNF 1A</v>
      </c>
      <c r="AD189" s="4">
        <f t="shared" si="38"/>
        <v>1.5E-3</v>
      </c>
      <c r="AE189" s="55">
        <f t="shared" si="39"/>
        <v>0.74850000000000005</v>
      </c>
      <c r="AF189" s="55">
        <f t="shared" si="40"/>
        <v>0.73429999999999995</v>
      </c>
      <c r="AG189" s="55" t="str">
        <f t="shared" si="41"/>
        <v>—</v>
      </c>
      <c r="AH189" s="55">
        <f t="shared" si="42"/>
        <v>0.70789999999999997</v>
      </c>
      <c r="AI189" s="55">
        <f t="shared" si="43"/>
        <v>0.70040000000000002</v>
      </c>
      <c r="AJ189" s="55">
        <f t="shared" si="44"/>
        <v>0.67400000000000004</v>
      </c>
      <c r="AK189" s="4" t="str">
        <f t="shared" si="45"/>
        <v>1B</v>
      </c>
      <c r="AL189" s="55">
        <f t="shared" si="46"/>
        <v>0.68200000000000005</v>
      </c>
      <c r="AM189" s="55">
        <f t="shared" si="47"/>
        <v>0.69599999999999995</v>
      </c>
      <c r="AN189" s="55">
        <f t="shared" si="48"/>
        <v>0.70940000000000003</v>
      </c>
      <c r="AO189" s="55">
        <f t="shared" si="49"/>
        <v>0.71919999999999995</v>
      </c>
      <c r="AP189" s="55">
        <f t="shared" si="50"/>
        <v>0.75</v>
      </c>
      <c r="AT189" s="17"/>
      <c r="AU189" s="77"/>
    </row>
    <row r="190" spans="3:47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51"/>
        <v>0</v>
      </c>
      <c r="U190" s="16">
        <f t="shared" si="51"/>
        <v>0</v>
      </c>
      <c r="W190" s="16" t="str">
        <f t="shared" si="35"/>
        <v>3⁄4–16</v>
      </c>
      <c r="X190" s="16" t="str">
        <f>VLOOKUP(LEFT(Table691416[[#This Row],[Column1]],FIND("–",Table691416[[#This Row],[Column1]])-1),Lookups15[],2,0)</f>
        <v>3/4</v>
      </c>
      <c r="Y190" s="16" t="str">
        <f>RIGHT(Table691416[[#This Row],[Column1]],LEN(Table691416[[#This Row],[Column1]])-FIND("–",Table691416[[#This Row],[Column1]]))</f>
        <v>16</v>
      </c>
      <c r="Z190" s="16" t="str">
        <f t="shared" si="36"/>
        <v>UNF</v>
      </c>
      <c r="AA190" s="16" t="str">
        <f t="shared" si="37"/>
        <v>2A</v>
      </c>
      <c r="AB190" s="4" t="str">
        <f>CONCATENATE(Table691416[[#This Row],[Fraction]],"-",Table691416[[#This Row],[Pitch]]," ",Table691416[[#This Row],[Series]]," ",Table691416[[#This Row],[ClassA]])</f>
        <v>3/4-16 UNF 2A</v>
      </c>
      <c r="AC190" s="4" t="str">
        <f>CONCATENATE(TEXT(Table691416[[#This Row],[MajorMinB]],".000"),"-",Table691416[[#This Row],[Pitch]]," ",Table691416[[#This Row],[Series]]," ",Table691416[[#This Row],[ClassA]])</f>
        <v>.750-16 UNF 2A</v>
      </c>
      <c r="AD190" s="4">
        <f t="shared" si="38"/>
        <v>1.5E-3</v>
      </c>
      <c r="AE190" s="55">
        <f t="shared" si="39"/>
        <v>0.74850000000000005</v>
      </c>
      <c r="AF190" s="55">
        <f t="shared" si="40"/>
        <v>0.73909999999999998</v>
      </c>
      <c r="AG190" s="55" t="str">
        <f t="shared" si="41"/>
        <v>—</v>
      </c>
      <c r="AH190" s="55">
        <f t="shared" si="42"/>
        <v>0.70789999999999997</v>
      </c>
      <c r="AI190" s="55">
        <f t="shared" si="43"/>
        <v>0.70289999999999997</v>
      </c>
      <c r="AJ190" s="55">
        <f t="shared" si="44"/>
        <v>0.67400000000000004</v>
      </c>
      <c r="AK190" s="4" t="str">
        <f t="shared" si="45"/>
        <v>2B</v>
      </c>
      <c r="AL190" s="55">
        <f t="shared" si="46"/>
        <v>0.68200000000000005</v>
      </c>
      <c r="AM190" s="55">
        <f t="shared" si="47"/>
        <v>0.69599999999999995</v>
      </c>
      <c r="AN190" s="55">
        <f t="shared" si="48"/>
        <v>0.70940000000000003</v>
      </c>
      <c r="AO190" s="55">
        <f t="shared" si="49"/>
        <v>0.71589999999999998</v>
      </c>
      <c r="AP190" s="55">
        <f t="shared" si="50"/>
        <v>0.75</v>
      </c>
      <c r="AT190" s="17"/>
      <c r="AU190" s="77"/>
    </row>
    <row r="191" spans="3:47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51"/>
        <v>0</v>
      </c>
      <c r="U191" s="16">
        <f t="shared" si="51"/>
        <v>0</v>
      </c>
      <c r="W191" s="16" t="str">
        <f t="shared" si="35"/>
        <v>3⁄4–16</v>
      </c>
      <c r="X191" s="16" t="str">
        <f>VLOOKUP(LEFT(Table691416[[#This Row],[Column1]],FIND("–",Table691416[[#This Row],[Column1]])-1),Lookups15[],2,0)</f>
        <v>3/4</v>
      </c>
      <c r="Y191" s="16" t="str">
        <f>RIGHT(Table691416[[#This Row],[Column1]],LEN(Table691416[[#This Row],[Column1]])-FIND("–",Table691416[[#This Row],[Column1]]))</f>
        <v>16</v>
      </c>
      <c r="Z191" s="16" t="str">
        <f t="shared" si="36"/>
        <v>UNF</v>
      </c>
      <c r="AA191" s="16" t="str">
        <f t="shared" si="37"/>
        <v>3A</v>
      </c>
      <c r="AB191" s="4" t="str">
        <f>CONCATENATE(Table691416[[#This Row],[Fraction]],"-",Table691416[[#This Row],[Pitch]]," ",Table691416[[#This Row],[Series]]," ",Table691416[[#This Row],[ClassA]])</f>
        <v>3/4-16 UNF 3A</v>
      </c>
      <c r="AC191" s="4" t="str">
        <f>CONCATENATE(TEXT(Table691416[[#This Row],[MajorMinB]],".000"),"-",Table691416[[#This Row],[Pitch]]," ",Table691416[[#This Row],[Series]]," ",Table691416[[#This Row],[ClassA]])</f>
        <v>.750-16 UNF 3A</v>
      </c>
      <c r="AD191" s="4">
        <f t="shared" si="38"/>
        <v>0</v>
      </c>
      <c r="AE191" s="55">
        <f t="shared" si="39"/>
        <v>0.75</v>
      </c>
      <c r="AF191" s="55">
        <f t="shared" si="40"/>
        <v>0.74060000000000004</v>
      </c>
      <c r="AG191" s="55" t="str">
        <f t="shared" si="41"/>
        <v>—</v>
      </c>
      <c r="AH191" s="55">
        <f t="shared" si="42"/>
        <v>0.70940000000000003</v>
      </c>
      <c r="AI191" s="55">
        <f t="shared" si="43"/>
        <v>0.7056</v>
      </c>
      <c r="AJ191" s="55">
        <f t="shared" si="44"/>
        <v>0.67549999999999999</v>
      </c>
      <c r="AK191" s="4" t="str">
        <f t="shared" si="45"/>
        <v>3B</v>
      </c>
      <c r="AL191" s="55">
        <f t="shared" si="46"/>
        <v>0.68200000000000005</v>
      </c>
      <c r="AM191" s="55">
        <f t="shared" si="47"/>
        <v>0.69079999999999997</v>
      </c>
      <c r="AN191" s="55">
        <f t="shared" si="48"/>
        <v>0.70940000000000003</v>
      </c>
      <c r="AO191" s="55">
        <f t="shared" si="49"/>
        <v>0.71430000000000005</v>
      </c>
      <c r="AP191" s="55">
        <f t="shared" si="50"/>
        <v>0.75</v>
      </c>
      <c r="AT191" s="17"/>
      <c r="AU191" s="77"/>
    </row>
    <row r="192" spans="3:47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51"/>
        <v>3⁄4–18</v>
      </c>
      <c r="U192" s="16" t="str">
        <f t="shared" si="51"/>
        <v>UNS</v>
      </c>
      <c r="W192" s="16" t="str">
        <f t="shared" si="35"/>
        <v>3⁄4–18</v>
      </c>
      <c r="X192" s="16" t="str">
        <f>VLOOKUP(LEFT(Table691416[[#This Row],[Column1]],FIND("–",Table691416[[#This Row],[Column1]])-1),Lookups15[],2,0)</f>
        <v>3/4</v>
      </c>
      <c r="Y192" s="16" t="str">
        <f>RIGHT(Table691416[[#This Row],[Column1]],LEN(Table691416[[#This Row],[Column1]])-FIND("–",Table691416[[#This Row],[Column1]]))</f>
        <v>18</v>
      </c>
      <c r="Z192" s="16" t="str">
        <f t="shared" si="36"/>
        <v>UNS</v>
      </c>
      <c r="AA192" s="16" t="str">
        <f t="shared" si="37"/>
        <v>2A</v>
      </c>
      <c r="AB192" s="4" t="str">
        <f>CONCATENATE(Table691416[[#This Row],[Fraction]],"-",Table691416[[#This Row],[Pitch]]," ",Table691416[[#This Row],[Series]]," ",Table691416[[#This Row],[ClassA]])</f>
        <v>3/4-18 UNS 2A</v>
      </c>
      <c r="AC192" s="4" t="str">
        <f>CONCATENATE(TEXT(Table691416[[#This Row],[MajorMinB]],".000"),"-",Table691416[[#This Row],[Pitch]]," ",Table691416[[#This Row],[Series]]," ",Table691416[[#This Row],[ClassA]])</f>
        <v>.750-18 UNS 2A</v>
      </c>
      <c r="AD192" s="4">
        <f t="shared" si="38"/>
        <v>1.4E-3</v>
      </c>
      <c r="AE192" s="55">
        <f t="shared" si="39"/>
        <v>0.74860000000000004</v>
      </c>
      <c r="AF192" s="55">
        <f t="shared" si="40"/>
        <v>0.7399</v>
      </c>
      <c r="AG192" s="55" t="str">
        <f t="shared" si="41"/>
        <v>—</v>
      </c>
      <c r="AH192" s="55">
        <f t="shared" si="42"/>
        <v>0.71250000000000002</v>
      </c>
      <c r="AI192" s="55">
        <f t="shared" si="43"/>
        <v>0.70789999999999997</v>
      </c>
      <c r="AJ192" s="55">
        <f t="shared" si="44"/>
        <v>0.6825</v>
      </c>
      <c r="AK192" s="4" t="str">
        <f t="shared" si="45"/>
        <v>2B</v>
      </c>
      <c r="AL192" s="55">
        <f t="shared" si="46"/>
        <v>0.69</v>
      </c>
      <c r="AM192" s="55">
        <f t="shared" si="47"/>
        <v>0.70299999999999996</v>
      </c>
      <c r="AN192" s="55">
        <f t="shared" si="48"/>
        <v>0.71389999999999998</v>
      </c>
      <c r="AO192" s="55">
        <f t="shared" si="49"/>
        <v>0.71989999999999998</v>
      </c>
      <c r="AP192" s="55">
        <f t="shared" si="50"/>
        <v>0.75</v>
      </c>
      <c r="AT192" s="17"/>
      <c r="AU192" s="77"/>
    </row>
    <row r="193" spans="3:47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51"/>
        <v>3⁄4–20</v>
      </c>
      <c r="U193" s="16" t="str">
        <f t="shared" si="51"/>
        <v>UNEF</v>
      </c>
      <c r="W193" s="16" t="str">
        <f t="shared" si="35"/>
        <v>3⁄4–20</v>
      </c>
      <c r="X193" s="16" t="str">
        <f>VLOOKUP(LEFT(Table691416[[#This Row],[Column1]],FIND("–",Table691416[[#This Row],[Column1]])-1),Lookups15[],2,0)</f>
        <v>3/4</v>
      </c>
      <c r="Y193" s="16" t="str">
        <f>RIGHT(Table691416[[#This Row],[Column1]],LEN(Table691416[[#This Row],[Column1]])-FIND("–",Table691416[[#This Row],[Column1]]))</f>
        <v>20</v>
      </c>
      <c r="Z193" s="16" t="str">
        <f t="shared" si="36"/>
        <v>UNEF</v>
      </c>
      <c r="AA193" s="16" t="str">
        <f t="shared" si="37"/>
        <v>2A</v>
      </c>
      <c r="AB193" s="4" t="str">
        <f>CONCATENATE(Table691416[[#This Row],[Fraction]],"-",Table691416[[#This Row],[Pitch]]," ",Table691416[[#This Row],[Series]]," ",Table691416[[#This Row],[ClassA]])</f>
        <v>3/4-20 UNEF 2A</v>
      </c>
      <c r="AC193" s="4" t="str">
        <f>CONCATENATE(TEXT(Table691416[[#This Row],[MajorMinB]],".000"),"-",Table691416[[#This Row],[Pitch]]," ",Table691416[[#This Row],[Series]]," ",Table691416[[#This Row],[ClassA]])</f>
        <v>.750-20 UNEF 2A</v>
      </c>
      <c r="AD193" s="4">
        <f t="shared" si="38"/>
        <v>1.2999999999999999E-3</v>
      </c>
      <c r="AE193" s="55">
        <f t="shared" si="39"/>
        <v>0.74870000000000003</v>
      </c>
      <c r="AF193" s="55">
        <f t="shared" si="40"/>
        <v>0.74060000000000004</v>
      </c>
      <c r="AG193" s="55" t="str">
        <f t="shared" si="41"/>
        <v>—</v>
      </c>
      <c r="AH193" s="55">
        <f t="shared" si="42"/>
        <v>0.71619999999999995</v>
      </c>
      <c r="AI193" s="55">
        <f t="shared" si="43"/>
        <v>0.71179999999999999</v>
      </c>
      <c r="AJ193" s="55">
        <f t="shared" si="44"/>
        <v>0.68920000000000003</v>
      </c>
      <c r="AK193" s="4" t="str">
        <f t="shared" si="45"/>
        <v>2B</v>
      </c>
      <c r="AL193" s="55">
        <f t="shared" si="46"/>
        <v>0.69599999999999995</v>
      </c>
      <c r="AM193" s="55">
        <f t="shared" si="47"/>
        <v>0.70699999999999996</v>
      </c>
      <c r="AN193" s="55">
        <f t="shared" si="48"/>
        <v>0.71750000000000003</v>
      </c>
      <c r="AO193" s="55">
        <f t="shared" si="49"/>
        <v>0.72319999999999995</v>
      </c>
      <c r="AP193" s="55">
        <f t="shared" si="50"/>
        <v>0.75</v>
      </c>
      <c r="AT193" s="17"/>
      <c r="AU193" s="77"/>
    </row>
    <row r="194" spans="3:47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51"/>
        <v>0</v>
      </c>
      <c r="U194" s="16">
        <f t="shared" si="51"/>
        <v>0</v>
      </c>
      <c r="W194" s="16" t="str">
        <f t="shared" si="35"/>
        <v>3⁄4–20</v>
      </c>
      <c r="X194" s="16" t="str">
        <f>VLOOKUP(LEFT(Table691416[[#This Row],[Column1]],FIND("–",Table691416[[#This Row],[Column1]])-1),Lookups15[],2,0)</f>
        <v>3/4</v>
      </c>
      <c r="Y194" s="16" t="str">
        <f>RIGHT(Table691416[[#This Row],[Column1]],LEN(Table691416[[#This Row],[Column1]])-FIND("–",Table691416[[#This Row],[Column1]]))</f>
        <v>20</v>
      </c>
      <c r="Z194" s="16" t="str">
        <f t="shared" si="36"/>
        <v>UNEF</v>
      </c>
      <c r="AA194" s="16" t="str">
        <f t="shared" si="37"/>
        <v>3A</v>
      </c>
      <c r="AB194" s="4" t="str">
        <f>CONCATENATE(Table691416[[#This Row],[Fraction]],"-",Table691416[[#This Row],[Pitch]]," ",Table691416[[#This Row],[Series]]," ",Table691416[[#This Row],[ClassA]])</f>
        <v>3/4-20 UNEF 3A</v>
      </c>
      <c r="AC194" s="4" t="str">
        <f>CONCATENATE(TEXT(Table691416[[#This Row],[MajorMinB]],".000"),"-",Table691416[[#This Row],[Pitch]]," ",Table691416[[#This Row],[Series]]," ",Table691416[[#This Row],[ClassA]])</f>
        <v>.750-20 UNEF 3A</v>
      </c>
      <c r="AD194" s="4">
        <f t="shared" si="38"/>
        <v>0</v>
      </c>
      <c r="AE194" s="55">
        <f t="shared" si="39"/>
        <v>0.75</v>
      </c>
      <c r="AF194" s="55">
        <f t="shared" si="40"/>
        <v>0.7419</v>
      </c>
      <c r="AG194" s="55" t="str">
        <f t="shared" si="41"/>
        <v>—</v>
      </c>
      <c r="AH194" s="55">
        <f t="shared" si="42"/>
        <v>0.71750000000000003</v>
      </c>
      <c r="AI194" s="55">
        <f t="shared" si="43"/>
        <v>0.71419999999999995</v>
      </c>
      <c r="AJ194" s="55">
        <f t="shared" si="44"/>
        <v>0.6905</v>
      </c>
      <c r="AK194" s="4" t="str">
        <f t="shared" si="45"/>
        <v>3B</v>
      </c>
      <c r="AL194" s="55">
        <f t="shared" si="46"/>
        <v>0.69599999999999995</v>
      </c>
      <c r="AM194" s="55">
        <f t="shared" si="47"/>
        <v>0.70369999999999999</v>
      </c>
      <c r="AN194" s="55">
        <f t="shared" si="48"/>
        <v>0.71750000000000003</v>
      </c>
      <c r="AO194" s="55">
        <f t="shared" si="49"/>
        <v>0.7218</v>
      </c>
      <c r="AP194" s="55">
        <f t="shared" si="50"/>
        <v>0.75</v>
      </c>
      <c r="AT194" s="17"/>
      <c r="AU194" s="77"/>
    </row>
    <row r="195" spans="3:47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51"/>
        <v>3⁄4–24</v>
      </c>
      <c r="U195" s="16" t="str">
        <f t="shared" si="51"/>
        <v>UNS</v>
      </c>
      <c r="W195" s="16" t="str">
        <f t="shared" si="35"/>
        <v>3⁄4–24</v>
      </c>
      <c r="X195" s="16" t="str">
        <f>VLOOKUP(LEFT(Table691416[[#This Row],[Column1]],FIND("–",Table691416[[#This Row],[Column1]])-1),Lookups15[],2,0)</f>
        <v>3/4</v>
      </c>
      <c r="Y195" s="16" t="str">
        <f>RIGHT(Table691416[[#This Row],[Column1]],LEN(Table691416[[#This Row],[Column1]])-FIND("–",Table691416[[#This Row],[Column1]]))</f>
        <v>24</v>
      </c>
      <c r="Z195" s="16" t="str">
        <f t="shared" si="36"/>
        <v>UNS</v>
      </c>
      <c r="AA195" s="16" t="str">
        <f t="shared" si="37"/>
        <v>2A</v>
      </c>
      <c r="AB195" s="4" t="str">
        <f>CONCATENATE(Table691416[[#This Row],[Fraction]],"-",Table691416[[#This Row],[Pitch]]," ",Table691416[[#This Row],[Series]]," ",Table691416[[#This Row],[ClassA]])</f>
        <v>3/4-24 UNS 2A</v>
      </c>
      <c r="AC195" s="4" t="str">
        <f>CONCATENATE(TEXT(Table691416[[#This Row],[MajorMinB]],".000"),"-",Table691416[[#This Row],[Pitch]]," ",Table691416[[#This Row],[Series]]," ",Table691416[[#This Row],[ClassA]])</f>
        <v>.750-24 UNS 2A</v>
      </c>
      <c r="AD195" s="4">
        <f t="shared" si="38"/>
        <v>1.1999999999999999E-3</v>
      </c>
      <c r="AE195" s="55">
        <f t="shared" si="39"/>
        <v>0.74880000000000002</v>
      </c>
      <c r="AF195" s="55">
        <f t="shared" si="40"/>
        <v>0.74160000000000004</v>
      </c>
      <c r="AG195" s="55" t="str">
        <f t="shared" si="41"/>
        <v>—</v>
      </c>
      <c r="AH195" s="55">
        <f t="shared" si="42"/>
        <v>0.72170000000000001</v>
      </c>
      <c r="AI195" s="55">
        <f t="shared" si="43"/>
        <v>0.71760000000000002</v>
      </c>
      <c r="AJ195" s="55">
        <f t="shared" si="44"/>
        <v>0.69920000000000004</v>
      </c>
      <c r="AK195" s="4" t="str">
        <f t="shared" si="45"/>
        <v>2B</v>
      </c>
      <c r="AL195" s="55">
        <f t="shared" si="46"/>
        <v>0.70499999999999996</v>
      </c>
      <c r="AM195" s="55">
        <f t="shared" si="47"/>
        <v>0.71499999999999997</v>
      </c>
      <c r="AN195" s="55">
        <f t="shared" si="48"/>
        <v>0.72289999999999999</v>
      </c>
      <c r="AO195" s="55">
        <f t="shared" si="49"/>
        <v>0.72819999999999996</v>
      </c>
      <c r="AP195" s="55">
        <f t="shared" si="50"/>
        <v>0.75</v>
      </c>
      <c r="AT195" s="17"/>
      <c r="AU195" s="77"/>
    </row>
    <row r="196" spans="3:47" x14ac:dyDescent="0.25">
      <c r="C196" s="16" t="s">
        <v>1866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51"/>
        <v>3⁄4–27</v>
      </c>
      <c r="U196" s="16" t="str">
        <f t="shared" si="51"/>
        <v>UNS</v>
      </c>
      <c r="W196" s="16" t="str">
        <f t="shared" ref="W196:W259" si="52">IF(T196=0,IF(T195=0,T194,T195),T196)</f>
        <v>3⁄4–27</v>
      </c>
      <c r="X196" s="16" t="str">
        <f>VLOOKUP(LEFT(Table691416[[#This Row],[Column1]],FIND("–",Table691416[[#This Row],[Column1]])-1),Lookups15[],2,0)</f>
        <v>3/4</v>
      </c>
      <c r="Y196" s="16" t="str">
        <f>RIGHT(Table691416[[#This Row],[Column1]],LEN(Table691416[[#This Row],[Column1]])-FIND("–",Table691416[[#This Row],[Column1]]))</f>
        <v>27</v>
      </c>
      <c r="Z196" s="16" t="str">
        <f t="shared" ref="Z196:Z259" si="53">IF(U196=0,IF(U195=0,U194,U195),U196)</f>
        <v>UNS</v>
      </c>
      <c r="AA196" s="16" t="str">
        <f t="shared" ref="AA196:AA259" si="54">IF(OR($C196="1A",$C196="2A",$C196="3A"),C196,E196)</f>
        <v>2A</v>
      </c>
      <c r="AB196" s="4" t="str">
        <f>CONCATENATE(Table691416[[#This Row],[Fraction]],"-",Table691416[[#This Row],[Pitch]]," ",Table691416[[#This Row],[Series]]," ",Table691416[[#This Row],[ClassA]])</f>
        <v>3/4-27 UNS 2A</v>
      </c>
      <c r="AC196" s="4" t="str">
        <f>CONCATENATE(TEXT(Table691416[[#This Row],[MajorMinB]],".000"),"-",Table691416[[#This Row],[Pitch]]," ",Table691416[[#This Row],[Series]]," ",Table691416[[#This Row],[ClassA]])</f>
        <v>.750-27 UNS 2A</v>
      </c>
      <c r="AD196" s="4">
        <f t="shared" ref="AD196:AD259" si="55">IF(OR($C196="1A",$C196="2A",$C196="3A"),D196,F196)</f>
        <v>1.1999999999999999E-3</v>
      </c>
      <c r="AE196" s="55">
        <f t="shared" ref="AE196:AE259" si="56">IF(OR($C196="1A",$C196="2A",$C196="3A"),E196,G196)</f>
        <v>0.74880000000000002</v>
      </c>
      <c r="AF196" s="55">
        <f t="shared" ref="AF196:AF259" si="57">IF(OR($C196="1A",$C196="2A",$C196="3A"),F196,H196)</f>
        <v>0.74209999999999998</v>
      </c>
      <c r="AG196" s="55" t="str">
        <f t="shared" ref="AG196:AG259" si="58">IF(OR($C196="1A",$C196="2A",$C196="3A"),G196,I196)</f>
        <v>—</v>
      </c>
      <c r="AH196" s="55">
        <f t="shared" ref="AH196:AH259" si="59">IF(OR($C196="1A",$C196="2A",$C196="3A"),H196,J196)</f>
        <v>0.72470000000000001</v>
      </c>
      <c r="AI196" s="55">
        <f t="shared" ref="AI196:AI259" si="60">IF(OR($C196="1A",$C196="2A",$C196="3A"),I196,K196)</f>
        <v>0.7208</v>
      </c>
      <c r="AJ196" s="55">
        <f t="shared" ref="AJ196:AJ259" si="61">IF(OR($C196="1A",$C196="2A",$C196="3A"),J196,L196)</f>
        <v>0.70469999999999999</v>
      </c>
      <c r="AK196" s="4" t="str">
        <f t="shared" ref="AK196:AK259" si="62">IF(OR($C196="1A",$C196="2A",$C196="3A"),K196,M196)</f>
        <v>2B</v>
      </c>
      <c r="AL196" s="55">
        <f t="shared" ref="AL196:AL259" si="63">IF(OR($C196="1A",$C196="2A",$C196="3A"),L196,N196)</f>
        <v>0.71</v>
      </c>
      <c r="AM196" s="55">
        <f t="shared" ref="AM196:AM259" si="64">IF(OR($C196="1A",$C196="2A",$C196="3A"),M196,O196)</f>
        <v>0.71899999999999997</v>
      </c>
      <c r="AN196" s="55">
        <f t="shared" ref="AN196:AN259" si="65">IF(OR($C196="1A",$C196="2A",$C196="3A"),N196,P196)</f>
        <v>0.72589999999999999</v>
      </c>
      <c r="AO196" s="55">
        <f t="shared" ref="AO196:AO259" si="66">IF(OR($C196="1A",$C196="2A",$C196="3A"),O196,Q196)</f>
        <v>0.73099999999999998</v>
      </c>
      <c r="AP196" s="55">
        <f t="shared" ref="AP196:AP259" si="67">IF(OR($C196="1A",$C196="2A",$C196="3A"),P196,R196)</f>
        <v>0.75</v>
      </c>
      <c r="AT196" s="17"/>
      <c r="AU196" s="77"/>
    </row>
    <row r="197" spans="3:47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ref="T197:U260" si="68">IF(OR($C197="1A",$C197="2A",$C197="3A"),A197,C197)</f>
        <v>3⁄4–28</v>
      </c>
      <c r="U197" s="16" t="str">
        <f t="shared" si="68"/>
        <v>UN</v>
      </c>
      <c r="W197" s="16" t="str">
        <f t="shared" si="52"/>
        <v>3⁄4–28</v>
      </c>
      <c r="X197" s="16" t="str">
        <f>VLOOKUP(LEFT(Table691416[[#This Row],[Column1]],FIND("–",Table691416[[#This Row],[Column1]])-1),Lookups15[],2,0)</f>
        <v>3/4</v>
      </c>
      <c r="Y197" s="16" t="str">
        <f>RIGHT(Table691416[[#This Row],[Column1]],LEN(Table691416[[#This Row],[Column1]])-FIND("–",Table691416[[#This Row],[Column1]]))</f>
        <v>28</v>
      </c>
      <c r="Z197" s="16" t="str">
        <f t="shared" si="53"/>
        <v>UN</v>
      </c>
      <c r="AA197" s="16" t="str">
        <f t="shared" si="54"/>
        <v>2A</v>
      </c>
      <c r="AB197" s="4" t="str">
        <f>CONCATENATE(Table691416[[#This Row],[Fraction]],"-",Table691416[[#This Row],[Pitch]]," ",Table691416[[#This Row],[Series]]," ",Table691416[[#This Row],[ClassA]])</f>
        <v>3/4-28 UN 2A</v>
      </c>
      <c r="AC197" s="4" t="str">
        <f>CONCATENATE(TEXT(Table691416[[#This Row],[MajorMinB]],".000"),"-",Table691416[[#This Row],[Pitch]]," ",Table691416[[#This Row],[Series]]," ",Table691416[[#This Row],[ClassA]])</f>
        <v>.750-28 UN 2A</v>
      </c>
      <c r="AD197" s="4">
        <f t="shared" si="55"/>
        <v>1.1999999999999999E-3</v>
      </c>
      <c r="AE197" s="55">
        <f t="shared" si="56"/>
        <v>0.74880000000000002</v>
      </c>
      <c r="AF197" s="55">
        <f t="shared" si="57"/>
        <v>0.74229999999999996</v>
      </c>
      <c r="AG197" s="55" t="str">
        <f t="shared" si="58"/>
        <v>—</v>
      </c>
      <c r="AH197" s="55">
        <f t="shared" si="59"/>
        <v>0.72560000000000002</v>
      </c>
      <c r="AI197" s="55">
        <f t="shared" si="60"/>
        <v>0.7218</v>
      </c>
      <c r="AJ197" s="55">
        <f t="shared" si="61"/>
        <v>0.70620000000000005</v>
      </c>
      <c r="AK197" s="4" t="str">
        <f t="shared" si="62"/>
        <v>2B</v>
      </c>
      <c r="AL197" s="55">
        <f t="shared" si="63"/>
        <v>0.71099999999999997</v>
      </c>
      <c r="AM197" s="55">
        <f t="shared" si="64"/>
        <v>0.72</v>
      </c>
      <c r="AN197" s="55">
        <f t="shared" si="65"/>
        <v>0.7268</v>
      </c>
      <c r="AO197" s="55">
        <f t="shared" si="66"/>
        <v>0.73180000000000001</v>
      </c>
      <c r="AP197" s="55">
        <f t="shared" si="67"/>
        <v>0.75</v>
      </c>
      <c r="AT197" s="17"/>
      <c r="AU197" s="77"/>
    </row>
    <row r="198" spans="3:47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68"/>
        <v>0</v>
      </c>
      <c r="U198" s="16">
        <f t="shared" si="68"/>
        <v>0</v>
      </c>
      <c r="W198" s="16" t="str">
        <f t="shared" si="52"/>
        <v>3⁄4–28</v>
      </c>
      <c r="X198" s="16" t="str">
        <f>VLOOKUP(LEFT(Table691416[[#This Row],[Column1]],FIND("–",Table691416[[#This Row],[Column1]])-1),Lookups15[],2,0)</f>
        <v>3/4</v>
      </c>
      <c r="Y198" s="16" t="str">
        <f>RIGHT(Table691416[[#This Row],[Column1]],LEN(Table691416[[#This Row],[Column1]])-FIND("–",Table691416[[#This Row],[Column1]]))</f>
        <v>28</v>
      </c>
      <c r="Z198" s="16" t="str">
        <f t="shared" si="53"/>
        <v>UN</v>
      </c>
      <c r="AA198" s="16" t="str">
        <f t="shared" si="54"/>
        <v>3A</v>
      </c>
      <c r="AB198" s="4" t="str">
        <f>CONCATENATE(Table691416[[#This Row],[Fraction]],"-",Table691416[[#This Row],[Pitch]]," ",Table691416[[#This Row],[Series]]," ",Table691416[[#This Row],[ClassA]])</f>
        <v>3/4-28 UN 3A</v>
      </c>
      <c r="AC198" s="4" t="str">
        <f>CONCATENATE(TEXT(Table691416[[#This Row],[MajorMinB]],".000"),"-",Table691416[[#This Row],[Pitch]]," ",Table691416[[#This Row],[Series]]," ",Table691416[[#This Row],[ClassA]])</f>
        <v>.750-28 UN 3A</v>
      </c>
      <c r="AD198" s="4">
        <f t="shared" si="55"/>
        <v>0</v>
      </c>
      <c r="AE198" s="55">
        <f t="shared" si="56"/>
        <v>0.75</v>
      </c>
      <c r="AF198" s="55">
        <f t="shared" si="57"/>
        <v>0.74350000000000005</v>
      </c>
      <c r="AG198" s="55" t="str">
        <f t="shared" si="58"/>
        <v>—</v>
      </c>
      <c r="AH198" s="55">
        <f t="shared" si="59"/>
        <v>0.7268</v>
      </c>
      <c r="AI198" s="55">
        <f t="shared" si="60"/>
        <v>0.72389999999999999</v>
      </c>
      <c r="AJ198" s="55">
        <f t="shared" si="61"/>
        <v>0.70740000000000003</v>
      </c>
      <c r="AK198" s="4" t="str">
        <f t="shared" si="62"/>
        <v>3B</v>
      </c>
      <c r="AL198" s="55">
        <f t="shared" si="63"/>
        <v>0.71099999999999997</v>
      </c>
      <c r="AM198" s="55">
        <f t="shared" si="64"/>
        <v>0.71760000000000002</v>
      </c>
      <c r="AN198" s="55">
        <f t="shared" si="65"/>
        <v>0.7268</v>
      </c>
      <c r="AO198" s="55">
        <f t="shared" si="66"/>
        <v>0.73050000000000004</v>
      </c>
      <c r="AP198" s="55">
        <f t="shared" si="67"/>
        <v>0.75</v>
      </c>
      <c r="AT198" s="17"/>
      <c r="AU198" s="77"/>
    </row>
    <row r="199" spans="3:47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68"/>
        <v>3⁄4–32</v>
      </c>
      <c r="U199" s="16" t="str">
        <f t="shared" si="68"/>
        <v>UN</v>
      </c>
      <c r="W199" s="16" t="str">
        <f t="shared" si="52"/>
        <v>3⁄4–32</v>
      </c>
      <c r="X199" s="16" t="str">
        <f>VLOOKUP(LEFT(Table691416[[#This Row],[Column1]],FIND("–",Table691416[[#This Row],[Column1]])-1),Lookups15[],2,0)</f>
        <v>3/4</v>
      </c>
      <c r="Y199" s="16" t="str">
        <f>RIGHT(Table691416[[#This Row],[Column1]],LEN(Table691416[[#This Row],[Column1]])-FIND("–",Table691416[[#This Row],[Column1]]))</f>
        <v>32</v>
      </c>
      <c r="Z199" s="16" t="str">
        <f t="shared" si="53"/>
        <v>UN</v>
      </c>
      <c r="AA199" s="16" t="str">
        <f t="shared" si="54"/>
        <v>2A</v>
      </c>
      <c r="AB199" s="4" t="str">
        <f>CONCATENATE(Table691416[[#This Row],[Fraction]],"-",Table691416[[#This Row],[Pitch]]," ",Table691416[[#This Row],[Series]]," ",Table691416[[#This Row],[ClassA]])</f>
        <v>3/4-32 UN 2A</v>
      </c>
      <c r="AC199" s="4" t="str">
        <f>CONCATENATE(TEXT(Table691416[[#This Row],[MajorMinB]],".000"),"-",Table691416[[#This Row],[Pitch]]," ",Table691416[[#This Row],[Series]]," ",Table691416[[#This Row],[ClassA]])</f>
        <v>.750-32 UN 2A</v>
      </c>
      <c r="AD199" s="4">
        <f t="shared" si="55"/>
        <v>1.1000000000000001E-3</v>
      </c>
      <c r="AE199" s="55">
        <f t="shared" si="56"/>
        <v>0.74890000000000001</v>
      </c>
      <c r="AF199" s="55">
        <f t="shared" si="57"/>
        <v>0.7429</v>
      </c>
      <c r="AG199" s="55" t="str">
        <f t="shared" si="58"/>
        <v>—</v>
      </c>
      <c r="AH199" s="55">
        <f t="shared" si="59"/>
        <v>0.72860000000000003</v>
      </c>
      <c r="AI199" s="55">
        <f t="shared" si="60"/>
        <v>0.72499999999999998</v>
      </c>
      <c r="AJ199" s="55">
        <f t="shared" si="61"/>
        <v>0.7117</v>
      </c>
      <c r="AK199" s="4" t="str">
        <f t="shared" si="62"/>
        <v>2B</v>
      </c>
      <c r="AL199" s="55">
        <f t="shared" si="63"/>
        <v>0.71599999999999997</v>
      </c>
      <c r="AM199" s="55">
        <f t="shared" si="64"/>
        <v>0.72399999999999998</v>
      </c>
      <c r="AN199" s="55">
        <f t="shared" si="65"/>
        <v>0.72970000000000002</v>
      </c>
      <c r="AO199" s="55">
        <f t="shared" si="66"/>
        <v>0.73440000000000005</v>
      </c>
      <c r="AP199" s="55">
        <f t="shared" si="67"/>
        <v>0.75</v>
      </c>
      <c r="AT199" s="17"/>
      <c r="AU199" s="77"/>
    </row>
    <row r="200" spans="3:47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68"/>
        <v>0</v>
      </c>
      <c r="U200" s="16">
        <f t="shared" si="68"/>
        <v>0</v>
      </c>
      <c r="W200" s="16" t="str">
        <f t="shared" si="52"/>
        <v>3⁄4–32</v>
      </c>
      <c r="X200" s="16" t="str">
        <f>VLOOKUP(LEFT(Table691416[[#This Row],[Column1]],FIND("–",Table691416[[#This Row],[Column1]])-1),Lookups15[],2,0)</f>
        <v>3/4</v>
      </c>
      <c r="Y200" s="16" t="str">
        <f>RIGHT(Table691416[[#This Row],[Column1]],LEN(Table691416[[#This Row],[Column1]])-FIND("–",Table691416[[#This Row],[Column1]]))</f>
        <v>32</v>
      </c>
      <c r="Z200" s="16" t="str">
        <f t="shared" si="53"/>
        <v>UN</v>
      </c>
      <c r="AA200" s="16" t="str">
        <f t="shared" si="54"/>
        <v>3A</v>
      </c>
      <c r="AB200" s="4" t="str">
        <f>CONCATENATE(Table691416[[#This Row],[Fraction]],"-",Table691416[[#This Row],[Pitch]]," ",Table691416[[#This Row],[Series]]," ",Table691416[[#This Row],[ClassA]])</f>
        <v>3/4-32 UN 3A</v>
      </c>
      <c r="AC200" s="4" t="str">
        <f>CONCATENATE(TEXT(Table691416[[#This Row],[MajorMinB]],".000"),"-",Table691416[[#This Row],[Pitch]]," ",Table691416[[#This Row],[Series]]," ",Table691416[[#This Row],[ClassA]])</f>
        <v>.750-32 UN 3A</v>
      </c>
      <c r="AD200" s="4">
        <f t="shared" si="55"/>
        <v>0</v>
      </c>
      <c r="AE200" s="55">
        <f t="shared" si="56"/>
        <v>0.75</v>
      </c>
      <c r="AF200" s="55">
        <f t="shared" si="57"/>
        <v>0.74399999999999999</v>
      </c>
      <c r="AG200" s="55" t="str">
        <f t="shared" si="58"/>
        <v>—</v>
      </c>
      <c r="AH200" s="55">
        <f t="shared" si="59"/>
        <v>0.72970000000000002</v>
      </c>
      <c r="AI200" s="55">
        <f t="shared" si="60"/>
        <v>0.72699999999999998</v>
      </c>
      <c r="AJ200" s="55">
        <f t="shared" si="61"/>
        <v>0.71279999999999999</v>
      </c>
      <c r="AK200" s="4" t="str">
        <f t="shared" si="62"/>
        <v>3B</v>
      </c>
      <c r="AL200" s="55">
        <f t="shared" si="63"/>
        <v>0.71599999999999997</v>
      </c>
      <c r="AM200" s="55">
        <f t="shared" si="64"/>
        <v>0.72189999999999999</v>
      </c>
      <c r="AN200" s="55">
        <f t="shared" si="65"/>
        <v>0.72970000000000002</v>
      </c>
      <c r="AO200" s="55">
        <f t="shared" si="66"/>
        <v>0.73329999999999995</v>
      </c>
      <c r="AP200" s="55">
        <f t="shared" si="67"/>
        <v>0.75</v>
      </c>
      <c r="AT200" s="17"/>
      <c r="AU200" s="77"/>
    </row>
    <row r="201" spans="3:47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68"/>
        <v>13⁄16–12</v>
      </c>
      <c r="U201" s="16" t="str">
        <f t="shared" si="68"/>
        <v>UN</v>
      </c>
      <c r="W201" s="16" t="str">
        <f t="shared" si="52"/>
        <v>13⁄16–12</v>
      </c>
      <c r="X201" s="16" t="str">
        <f>VLOOKUP(LEFT(Table691416[[#This Row],[Column1]],FIND("–",Table691416[[#This Row],[Column1]])-1),Lookups15[],2,0)</f>
        <v>13/16</v>
      </c>
      <c r="Y201" s="16" t="str">
        <f>RIGHT(Table691416[[#This Row],[Column1]],LEN(Table691416[[#This Row],[Column1]])-FIND("–",Table691416[[#This Row],[Column1]]))</f>
        <v>12</v>
      </c>
      <c r="Z201" s="16" t="str">
        <f t="shared" si="53"/>
        <v>UN</v>
      </c>
      <c r="AA201" s="16" t="str">
        <f t="shared" si="54"/>
        <v>2A</v>
      </c>
      <c r="AB201" s="4" t="str">
        <f>CONCATENATE(Table691416[[#This Row],[Fraction]],"-",Table691416[[#This Row],[Pitch]]," ",Table691416[[#This Row],[Series]]," ",Table691416[[#This Row],[ClassA]])</f>
        <v>13/16-12 UN 2A</v>
      </c>
      <c r="AC201" s="4" t="str">
        <f>CONCATENATE(TEXT(Table691416[[#This Row],[MajorMinB]],".000"),"-",Table691416[[#This Row],[Pitch]]," ",Table691416[[#This Row],[Series]]," ",Table691416[[#This Row],[ClassA]])</f>
        <v>.813-12 UN 2A</v>
      </c>
      <c r="AD201" s="4">
        <f t="shared" si="55"/>
        <v>1.6999999999999999E-3</v>
      </c>
      <c r="AE201" s="55">
        <f t="shared" si="56"/>
        <v>0.81079999999999997</v>
      </c>
      <c r="AF201" s="55">
        <f t="shared" si="57"/>
        <v>0.7994</v>
      </c>
      <c r="AG201" s="55" t="str">
        <f t="shared" si="58"/>
        <v>—</v>
      </c>
      <c r="AH201" s="55">
        <f t="shared" si="59"/>
        <v>0.75670000000000004</v>
      </c>
      <c r="AI201" s="55">
        <f t="shared" si="60"/>
        <v>0.75119999999999998</v>
      </c>
      <c r="AJ201" s="55">
        <f t="shared" si="61"/>
        <v>0.71160000000000001</v>
      </c>
      <c r="AK201" s="4" t="str">
        <f t="shared" si="62"/>
        <v>2B</v>
      </c>
      <c r="AL201" s="55">
        <f t="shared" si="63"/>
        <v>0.72199999999999998</v>
      </c>
      <c r="AM201" s="55">
        <f t="shared" si="64"/>
        <v>0.74</v>
      </c>
      <c r="AN201" s="55">
        <f t="shared" si="65"/>
        <v>0.75839999999999996</v>
      </c>
      <c r="AO201" s="55">
        <f t="shared" si="66"/>
        <v>0.76559999999999995</v>
      </c>
      <c r="AP201" s="55">
        <f t="shared" si="67"/>
        <v>0.8125</v>
      </c>
      <c r="AT201" s="17"/>
      <c r="AU201" s="77"/>
    </row>
    <row r="202" spans="3:47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68"/>
        <v>0</v>
      </c>
      <c r="U202" s="16">
        <f t="shared" si="68"/>
        <v>0</v>
      </c>
      <c r="W202" s="16" t="str">
        <f t="shared" si="52"/>
        <v>13⁄16–12</v>
      </c>
      <c r="X202" s="16" t="str">
        <f>VLOOKUP(LEFT(Table691416[[#This Row],[Column1]],FIND("–",Table691416[[#This Row],[Column1]])-1),Lookups15[],2,0)</f>
        <v>13/16</v>
      </c>
      <c r="Y202" s="16" t="str">
        <f>RIGHT(Table691416[[#This Row],[Column1]],LEN(Table691416[[#This Row],[Column1]])-FIND("–",Table691416[[#This Row],[Column1]]))</f>
        <v>12</v>
      </c>
      <c r="Z202" s="16" t="str">
        <f t="shared" si="53"/>
        <v>UN</v>
      </c>
      <c r="AA202" s="16" t="str">
        <f t="shared" si="54"/>
        <v>3A</v>
      </c>
      <c r="AB202" s="4" t="str">
        <f>CONCATENATE(Table691416[[#This Row],[Fraction]],"-",Table691416[[#This Row],[Pitch]]," ",Table691416[[#This Row],[Series]]," ",Table691416[[#This Row],[ClassA]])</f>
        <v>13/16-12 UN 3A</v>
      </c>
      <c r="AC202" s="4" t="str">
        <f>CONCATENATE(TEXT(Table691416[[#This Row],[MajorMinB]],".000"),"-",Table691416[[#This Row],[Pitch]]," ",Table691416[[#This Row],[Series]]," ",Table691416[[#This Row],[ClassA]])</f>
        <v>.813-12 UN 3A</v>
      </c>
      <c r="AD202" s="4">
        <f t="shared" si="55"/>
        <v>0</v>
      </c>
      <c r="AE202" s="55">
        <f t="shared" si="56"/>
        <v>0.8125</v>
      </c>
      <c r="AF202" s="55">
        <f t="shared" si="57"/>
        <v>0.80110000000000003</v>
      </c>
      <c r="AG202" s="55" t="str">
        <f t="shared" si="58"/>
        <v>—</v>
      </c>
      <c r="AH202" s="55">
        <f t="shared" si="59"/>
        <v>0.75839999999999996</v>
      </c>
      <c r="AI202" s="55">
        <f t="shared" si="60"/>
        <v>0.75429999999999997</v>
      </c>
      <c r="AJ202" s="55">
        <f t="shared" si="61"/>
        <v>0.71330000000000005</v>
      </c>
      <c r="AK202" s="4" t="str">
        <f t="shared" si="62"/>
        <v>3B</v>
      </c>
      <c r="AL202" s="55">
        <f t="shared" si="63"/>
        <v>0.72199999999999998</v>
      </c>
      <c r="AM202" s="55">
        <f t="shared" si="64"/>
        <v>0.7329</v>
      </c>
      <c r="AN202" s="55">
        <f t="shared" si="65"/>
        <v>0.75839999999999996</v>
      </c>
      <c r="AO202" s="55">
        <f t="shared" si="66"/>
        <v>0.76380000000000003</v>
      </c>
      <c r="AP202" s="55">
        <f t="shared" si="67"/>
        <v>0.8125</v>
      </c>
      <c r="AT202" s="17"/>
      <c r="AU202" s="77"/>
    </row>
    <row r="203" spans="3:47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68"/>
        <v>13⁄16–16</v>
      </c>
      <c r="U203" s="16" t="str">
        <f t="shared" si="68"/>
        <v>UN</v>
      </c>
      <c r="W203" s="16" t="str">
        <f t="shared" si="52"/>
        <v>13⁄16–16</v>
      </c>
      <c r="X203" s="16" t="str">
        <f>VLOOKUP(LEFT(Table691416[[#This Row],[Column1]],FIND("–",Table691416[[#This Row],[Column1]])-1),Lookups15[],2,0)</f>
        <v>13/16</v>
      </c>
      <c r="Y203" s="16" t="str">
        <f>RIGHT(Table691416[[#This Row],[Column1]],LEN(Table691416[[#This Row],[Column1]])-FIND("–",Table691416[[#This Row],[Column1]]))</f>
        <v>16</v>
      </c>
      <c r="Z203" s="16" t="str">
        <f t="shared" si="53"/>
        <v>UN</v>
      </c>
      <c r="AA203" s="16" t="str">
        <f t="shared" si="54"/>
        <v>2A</v>
      </c>
      <c r="AB203" s="4" t="str">
        <f>CONCATENATE(Table691416[[#This Row],[Fraction]],"-",Table691416[[#This Row],[Pitch]]," ",Table691416[[#This Row],[Series]]," ",Table691416[[#This Row],[ClassA]])</f>
        <v>13/16-16 UN 2A</v>
      </c>
      <c r="AC203" s="4" t="str">
        <f>CONCATENATE(TEXT(Table691416[[#This Row],[MajorMinB]],".000"),"-",Table691416[[#This Row],[Pitch]]," ",Table691416[[#This Row],[Series]]," ",Table691416[[#This Row],[ClassA]])</f>
        <v>.813-16 UN 2A</v>
      </c>
      <c r="AD203" s="4">
        <f t="shared" si="55"/>
        <v>1.5E-3</v>
      </c>
      <c r="AE203" s="55">
        <f t="shared" si="56"/>
        <v>0.81100000000000005</v>
      </c>
      <c r="AF203" s="55">
        <f t="shared" si="57"/>
        <v>0.80159999999999998</v>
      </c>
      <c r="AG203" s="55" t="str">
        <f t="shared" si="58"/>
        <v>—</v>
      </c>
      <c r="AH203" s="55">
        <f t="shared" si="59"/>
        <v>0.77039999999999997</v>
      </c>
      <c r="AI203" s="55">
        <f t="shared" si="60"/>
        <v>0.76549999999999996</v>
      </c>
      <c r="AJ203" s="55">
        <f t="shared" si="61"/>
        <v>0.73650000000000004</v>
      </c>
      <c r="AK203" s="4" t="str">
        <f t="shared" si="62"/>
        <v>2B</v>
      </c>
      <c r="AL203" s="55">
        <f t="shared" si="63"/>
        <v>0.745</v>
      </c>
      <c r="AM203" s="55">
        <f t="shared" si="64"/>
        <v>0.75900000000000001</v>
      </c>
      <c r="AN203" s="55">
        <f t="shared" si="65"/>
        <v>0.77190000000000003</v>
      </c>
      <c r="AO203" s="55">
        <f t="shared" si="66"/>
        <v>0.7782</v>
      </c>
      <c r="AP203" s="55">
        <f t="shared" si="67"/>
        <v>0.8125</v>
      </c>
      <c r="AT203" s="17"/>
      <c r="AU203" s="77"/>
    </row>
    <row r="204" spans="3:47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68"/>
        <v>0</v>
      </c>
      <c r="U204" s="16">
        <f t="shared" si="68"/>
        <v>0</v>
      </c>
      <c r="W204" s="16" t="str">
        <f t="shared" si="52"/>
        <v>13⁄16–16</v>
      </c>
      <c r="X204" s="16" t="str">
        <f>VLOOKUP(LEFT(Table691416[[#This Row],[Column1]],FIND("–",Table691416[[#This Row],[Column1]])-1),Lookups15[],2,0)</f>
        <v>13/16</v>
      </c>
      <c r="Y204" s="16" t="str">
        <f>RIGHT(Table691416[[#This Row],[Column1]],LEN(Table691416[[#This Row],[Column1]])-FIND("–",Table691416[[#This Row],[Column1]]))</f>
        <v>16</v>
      </c>
      <c r="Z204" s="16" t="str">
        <f t="shared" si="53"/>
        <v>UN</v>
      </c>
      <c r="AA204" s="16" t="str">
        <f t="shared" si="54"/>
        <v>3A</v>
      </c>
      <c r="AB204" s="4" t="str">
        <f>CONCATENATE(Table691416[[#This Row],[Fraction]],"-",Table691416[[#This Row],[Pitch]]," ",Table691416[[#This Row],[Series]]," ",Table691416[[#This Row],[ClassA]])</f>
        <v>13/16-16 UN 3A</v>
      </c>
      <c r="AC204" s="4" t="str">
        <f>CONCATENATE(TEXT(Table691416[[#This Row],[MajorMinB]],".000"),"-",Table691416[[#This Row],[Pitch]]," ",Table691416[[#This Row],[Series]]," ",Table691416[[#This Row],[ClassA]])</f>
        <v>.813-16 UN 3A</v>
      </c>
      <c r="AD204" s="4">
        <f t="shared" si="55"/>
        <v>0</v>
      </c>
      <c r="AE204" s="55">
        <f t="shared" si="56"/>
        <v>0.8125</v>
      </c>
      <c r="AF204" s="55">
        <f t="shared" si="57"/>
        <v>0.80310000000000004</v>
      </c>
      <c r="AG204" s="55" t="str">
        <f t="shared" si="58"/>
        <v>—</v>
      </c>
      <c r="AH204" s="55">
        <f t="shared" si="59"/>
        <v>0.77190000000000003</v>
      </c>
      <c r="AI204" s="55">
        <f t="shared" si="60"/>
        <v>0.76829999999999998</v>
      </c>
      <c r="AJ204" s="55">
        <f t="shared" si="61"/>
        <v>0.73799999999999999</v>
      </c>
      <c r="AK204" s="4" t="str">
        <f t="shared" si="62"/>
        <v>3B</v>
      </c>
      <c r="AL204" s="55">
        <f t="shared" si="63"/>
        <v>0.745</v>
      </c>
      <c r="AM204" s="55">
        <f t="shared" si="64"/>
        <v>0.75329999999999997</v>
      </c>
      <c r="AN204" s="55">
        <f t="shared" si="65"/>
        <v>0.77190000000000003</v>
      </c>
      <c r="AO204" s="55">
        <f t="shared" si="66"/>
        <v>0.77659999999999996</v>
      </c>
      <c r="AP204" s="55">
        <f t="shared" si="67"/>
        <v>0.8125</v>
      </c>
      <c r="AT204" s="17"/>
      <c r="AU204" s="77"/>
    </row>
    <row r="205" spans="3:47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68"/>
        <v>13⁄16–20</v>
      </c>
      <c r="U205" s="16" t="str">
        <f t="shared" si="68"/>
        <v>UNEF</v>
      </c>
      <c r="W205" s="16" t="str">
        <f t="shared" si="52"/>
        <v>13⁄16–20</v>
      </c>
      <c r="X205" s="16" t="str">
        <f>VLOOKUP(LEFT(Table691416[[#This Row],[Column1]],FIND("–",Table691416[[#This Row],[Column1]])-1),Lookups15[],2,0)</f>
        <v>13/16</v>
      </c>
      <c r="Y205" s="16" t="str">
        <f>RIGHT(Table691416[[#This Row],[Column1]],LEN(Table691416[[#This Row],[Column1]])-FIND("–",Table691416[[#This Row],[Column1]]))</f>
        <v>20</v>
      </c>
      <c r="Z205" s="16" t="str">
        <f t="shared" si="53"/>
        <v>UNEF</v>
      </c>
      <c r="AA205" s="16" t="str">
        <f t="shared" si="54"/>
        <v>2A</v>
      </c>
      <c r="AB205" s="4" t="str">
        <f>CONCATENATE(Table691416[[#This Row],[Fraction]],"-",Table691416[[#This Row],[Pitch]]," ",Table691416[[#This Row],[Series]]," ",Table691416[[#This Row],[ClassA]])</f>
        <v>13/16-20 UNEF 2A</v>
      </c>
      <c r="AC205" s="4" t="str">
        <f>CONCATENATE(TEXT(Table691416[[#This Row],[MajorMinB]],".000"),"-",Table691416[[#This Row],[Pitch]]," ",Table691416[[#This Row],[Series]]," ",Table691416[[#This Row],[ClassA]])</f>
        <v>.813-20 UNEF 2A</v>
      </c>
      <c r="AD205" s="4">
        <f t="shared" si="55"/>
        <v>1.2999999999999999E-3</v>
      </c>
      <c r="AE205" s="55">
        <f t="shared" si="56"/>
        <v>0.81120000000000003</v>
      </c>
      <c r="AF205" s="55">
        <f t="shared" si="57"/>
        <v>0.80310000000000004</v>
      </c>
      <c r="AG205" s="55" t="str">
        <f t="shared" si="58"/>
        <v>—</v>
      </c>
      <c r="AH205" s="55">
        <f t="shared" si="59"/>
        <v>0.77869999999999995</v>
      </c>
      <c r="AI205" s="55">
        <f t="shared" si="60"/>
        <v>0.77429999999999999</v>
      </c>
      <c r="AJ205" s="55">
        <f t="shared" si="61"/>
        <v>0.75170000000000003</v>
      </c>
      <c r="AK205" s="4" t="str">
        <f t="shared" si="62"/>
        <v>2B</v>
      </c>
      <c r="AL205" s="55">
        <f t="shared" si="63"/>
        <v>0.75800000000000001</v>
      </c>
      <c r="AM205" s="55">
        <f t="shared" si="64"/>
        <v>0.77</v>
      </c>
      <c r="AN205" s="55">
        <f t="shared" si="65"/>
        <v>0.78</v>
      </c>
      <c r="AO205" s="55">
        <f t="shared" si="66"/>
        <v>0.78569999999999995</v>
      </c>
      <c r="AP205" s="55">
        <f t="shared" si="67"/>
        <v>0.8125</v>
      </c>
      <c r="AT205" s="17"/>
      <c r="AU205" s="77"/>
    </row>
    <row r="206" spans="3:47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68"/>
        <v>0</v>
      </c>
      <c r="U206" s="16">
        <f t="shared" si="68"/>
        <v>0</v>
      </c>
      <c r="W206" s="16" t="str">
        <f t="shared" si="52"/>
        <v>13⁄16–20</v>
      </c>
      <c r="X206" s="16" t="str">
        <f>VLOOKUP(LEFT(Table691416[[#This Row],[Column1]],FIND("–",Table691416[[#This Row],[Column1]])-1),Lookups15[],2,0)</f>
        <v>13/16</v>
      </c>
      <c r="Y206" s="16" t="str">
        <f>RIGHT(Table691416[[#This Row],[Column1]],LEN(Table691416[[#This Row],[Column1]])-FIND("–",Table691416[[#This Row],[Column1]]))</f>
        <v>20</v>
      </c>
      <c r="Z206" s="16" t="str">
        <f t="shared" si="53"/>
        <v>UNEF</v>
      </c>
      <c r="AA206" s="16" t="str">
        <f t="shared" si="54"/>
        <v>3A</v>
      </c>
      <c r="AB206" s="4" t="str">
        <f>CONCATENATE(Table691416[[#This Row],[Fraction]],"-",Table691416[[#This Row],[Pitch]]," ",Table691416[[#This Row],[Series]]," ",Table691416[[#This Row],[ClassA]])</f>
        <v>13/16-20 UNEF 3A</v>
      </c>
      <c r="AC206" s="4" t="str">
        <f>CONCATENATE(TEXT(Table691416[[#This Row],[MajorMinB]],".000"),"-",Table691416[[#This Row],[Pitch]]," ",Table691416[[#This Row],[Series]]," ",Table691416[[#This Row],[ClassA]])</f>
        <v>.813-20 UNEF 3A</v>
      </c>
      <c r="AD206" s="4">
        <f t="shared" si="55"/>
        <v>0</v>
      </c>
      <c r="AE206" s="55">
        <f t="shared" si="56"/>
        <v>0.8125</v>
      </c>
      <c r="AF206" s="55">
        <f t="shared" si="57"/>
        <v>0.8044</v>
      </c>
      <c r="AG206" s="55" t="str">
        <f t="shared" si="58"/>
        <v>—</v>
      </c>
      <c r="AH206" s="55">
        <f t="shared" si="59"/>
        <v>0.78</v>
      </c>
      <c r="AI206" s="55">
        <f t="shared" si="60"/>
        <v>0.77669999999999995</v>
      </c>
      <c r="AJ206" s="55">
        <f t="shared" si="61"/>
        <v>0.753</v>
      </c>
      <c r="AK206" s="4" t="str">
        <f t="shared" si="62"/>
        <v>3B</v>
      </c>
      <c r="AL206" s="55">
        <f t="shared" si="63"/>
        <v>0.75800000000000001</v>
      </c>
      <c r="AM206" s="55">
        <f t="shared" si="64"/>
        <v>0.76619999999999999</v>
      </c>
      <c r="AN206" s="55">
        <f t="shared" si="65"/>
        <v>0.78</v>
      </c>
      <c r="AO206" s="55">
        <f t="shared" si="66"/>
        <v>0.7843</v>
      </c>
      <c r="AP206" s="55">
        <f t="shared" si="67"/>
        <v>0.8125</v>
      </c>
      <c r="AT206" s="17"/>
      <c r="AU206" s="77"/>
    </row>
    <row r="207" spans="3:47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68"/>
        <v>13⁄16–28</v>
      </c>
      <c r="U207" s="16" t="str">
        <f t="shared" si="68"/>
        <v>UN</v>
      </c>
      <c r="W207" s="16" t="str">
        <f t="shared" si="52"/>
        <v>13⁄16–28</v>
      </c>
      <c r="X207" s="16" t="str">
        <f>VLOOKUP(LEFT(Table691416[[#This Row],[Column1]],FIND("–",Table691416[[#This Row],[Column1]])-1),Lookups15[],2,0)</f>
        <v>13/16</v>
      </c>
      <c r="Y207" s="16" t="str">
        <f>RIGHT(Table691416[[#This Row],[Column1]],LEN(Table691416[[#This Row],[Column1]])-FIND("–",Table691416[[#This Row],[Column1]]))</f>
        <v>28</v>
      </c>
      <c r="Z207" s="16" t="str">
        <f t="shared" si="53"/>
        <v>UN</v>
      </c>
      <c r="AA207" s="16" t="str">
        <f t="shared" si="54"/>
        <v>2A</v>
      </c>
      <c r="AB207" s="4" t="str">
        <f>CONCATENATE(Table691416[[#This Row],[Fraction]],"-",Table691416[[#This Row],[Pitch]]," ",Table691416[[#This Row],[Series]]," ",Table691416[[#This Row],[ClassA]])</f>
        <v>13/16-28 UN 2A</v>
      </c>
      <c r="AC207" s="4" t="str">
        <f>CONCATENATE(TEXT(Table691416[[#This Row],[MajorMinB]],".000"),"-",Table691416[[#This Row],[Pitch]]," ",Table691416[[#This Row],[Series]]," ",Table691416[[#This Row],[ClassA]])</f>
        <v>.813-28 UN 2A</v>
      </c>
      <c r="AD207" s="4">
        <f t="shared" si="55"/>
        <v>1.1999999999999999E-3</v>
      </c>
      <c r="AE207" s="55">
        <f t="shared" si="56"/>
        <v>0.81130000000000002</v>
      </c>
      <c r="AF207" s="55">
        <f t="shared" si="57"/>
        <v>0.80479999999999996</v>
      </c>
      <c r="AG207" s="55" t="str">
        <f t="shared" si="58"/>
        <v>—</v>
      </c>
      <c r="AH207" s="55">
        <f t="shared" si="59"/>
        <v>0.78810000000000002</v>
      </c>
      <c r="AI207" s="55">
        <f t="shared" si="60"/>
        <v>0.7843</v>
      </c>
      <c r="AJ207" s="55">
        <f t="shared" si="61"/>
        <v>0.76870000000000005</v>
      </c>
      <c r="AK207" s="4" t="str">
        <f t="shared" si="62"/>
        <v>2B</v>
      </c>
      <c r="AL207" s="55">
        <f t="shared" si="63"/>
        <v>0.77400000000000002</v>
      </c>
      <c r="AM207" s="55">
        <f t="shared" si="64"/>
        <v>0.78200000000000003</v>
      </c>
      <c r="AN207" s="55">
        <f t="shared" si="65"/>
        <v>0.7893</v>
      </c>
      <c r="AO207" s="55">
        <f t="shared" si="66"/>
        <v>0.79430000000000001</v>
      </c>
      <c r="AP207" s="55">
        <f t="shared" si="67"/>
        <v>0.8125</v>
      </c>
      <c r="AT207" s="17"/>
      <c r="AU207" s="77"/>
    </row>
    <row r="208" spans="3:47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68"/>
        <v>0</v>
      </c>
      <c r="U208" s="16">
        <f t="shared" si="68"/>
        <v>0</v>
      </c>
      <c r="W208" s="16" t="str">
        <f t="shared" si="52"/>
        <v>13⁄16–28</v>
      </c>
      <c r="X208" s="16" t="str">
        <f>VLOOKUP(LEFT(Table691416[[#This Row],[Column1]],FIND("–",Table691416[[#This Row],[Column1]])-1),Lookups15[],2,0)</f>
        <v>13/16</v>
      </c>
      <c r="Y208" s="16" t="str">
        <f>RIGHT(Table691416[[#This Row],[Column1]],LEN(Table691416[[#This Row],[Column1]])-FIND("–",Table691416[[#This Row],[Column1]]))</f>
        <v>28</v>
      </c>
      <c r="Z208" s="16" t="str">
        <f t="shared" si="53"/>
        <v>UN</v>
      </c>
      <c r="AA208" s="16" t="str">
        <f t="shared" si="54"/>
        <v>3A</v>
      </c>
      <c r="AB208" s="4" t="str">
        <f>CONCATENATE(Table691416[[#This Row],[Fraction]],"-",Table691416[[#This Row],[Pitch]]," ",Table691416[[#This Row],[Series]]," ",Table691416[[#This Row],[ClassA]])</f>
        <v>13/16-28 UN 3A</v>
      </c>
      <c r="AC208" s="4" t="str">
        <f>CONCATENATE(TEXT(Table691416[[#This Row],[MajorMinB]],".000"),"-",Table691416[[#This Row],[Pitch]]," ",Table691416[[#This Row],[Series]]," ",Table691416[[#This Row],[ClassA]])</f>
        <v>.813-28 UN 3A</v>
      </c>
      <c r="AD208" s="4">
        <f t="shared" si="55"/>
        <v>0</v>
      </c>
      <c r="AE208" s="55">
        <f t="shared" si="56"/>
        <v>0.8125</v>
      </c>
      <c r="AF208" s="55">
        <f t="shared" si="57"/>
        <v>0.80600000000000005</v>
      </c>
      <c r="AG208" s="55" t="str">
        <f t="shared" si="58"/>
        <v>—</v>
      </c>
      <c r="AH208" s="55">
        <f t="shared" si="59"/>
        <v>0.7893</v>
      </c>
      <c r="AI208" s="55">
        <f t="shared" si="60"/>
        <v>0.78639999999999999</v>
      </c>
      <c r="AJ208" s="55">
        <f t="shared" si="61"/>
        <v>0.76990000000000003</v>
      </c>
      <c r="AK208" s="4" t="str">
        <f t="shared" si="62"/>
        <v>3B</v>
      </c>
      <c r="AL208" s="55">
        <f t="shared" si="63"/>
        <v>0.77400000000000002</v>
      </c>
      <c r="AM208" s="55">
        <f t="shared" si="64"/>
        <v>0.78010000000000002</v>
      </c>
      <c r="AN208" s="55">
        <f t="shared" si="65"/>
        <v>0.7893</v>
      </c>
      <c r="AO208" s="55">
        <f t="shared" si="66"/>
        <v>0.79300000000000004</v>
      </c>
      <c r="AP208" s="55">
        <f t="shared" si="67"/>
        <v>0.8125</v>
      </c>
      <c r="AT208" s="17"/>
      <c r="AU208" s="77"/>
    </row>
    <row r="209" spans="3:47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68"/>
        <v>13⁄16–32</v>
      </c>
      <c r="U209" s="16" t="str">
        <f t="shared" si="68"/>
        <v>UN</v>
      </c>
      <c r="W209" s="16" t="str">
        <f t="shared" si="52"/>
        <v>13⁄16–32</v>
      </c>
      <c r="X209" s="16" t="str">
        <f>VLOOKUP(LEFT(Table691416[[#This Row],[Column1]],FIND("–",Table691416[[#This Row],[Column1]])-1),Lookups15[],2,0)</f>
        <v>13/16</v>
      </c>
      <c r="Y209" s="16" t="str">
        <f>RIGHT(Table691416[[#This Row],[Column1]],LEN(Table691416[[#This Row],[Column1]])-FIND("–",Table691416[[#This Row],[Column1]]))</f>
        <v>32</v>
      </c>
      <c r="Z209" s="16" t="str">
        <f t="shared" si="53"/>
        <v>UN</v>
      </c>
      <c r="AA209" s="16" t="str">
        <f t="shared" si="54"/>
        <v>2A</v>
      </c>
      <c r="AB209" s="4" t="str">
        <f>CONCATENATE(Table691416[[#This Row],[Fraction]],"-",Table691416[[#This Row],[Pitch]]," ",Table691416[[#This Row],[Series]]," ",Table691416[[#This Row],[ClassA]])</f>
        <v>13/16-32 UN 2A</v>
      </c>
      <c r="AC209" s="4" t="str">
        <f>CONCATENATE(TEXT(Table691416[[#This Row],[MajorMinB]],".000"),"-",Table691416[[#This Row],[Pitch]]," ",Table691416[[#This Row],[Series]]," ",Table691416[[#This Row],[ClassA]])</f>
        <v>.813-32 UN 2A</v>
      </c>
      <c r="AD209" s="4">
        <f t="shared" si="55"/>
        <v>1.1000000000000001E-3</v>
      </c>
      <c r="AE209" s="55">
        <f t="shared" si="56"/>
        <v>0.81140000000000001</v>
      </c>
      <c r="AF209" s="55">
        <f t="shared" si="57"/>
        <v>0.8054</v>
      </c>
      <c r="AG209" s="55" t="str">
        <f t="shared" si="58"/>
        <v>—</v>
      </c>
      <c r="AH209" s="55">
        <f t="shared" si="59"/>
        <v>0.79110000000000003</v>
      </c>
      <c r="AI209" s="55">
        <f t="shared" si="60"/>
        <v>0.78749999999999998</v>
      </c>
      <c r="AJ209" s="55">
        <f t="shared" si="61"/>
        <v>0.7742</v>
      </c>
      <c r="AK209" s="4" t="str">
        <f t="shared" si="62"/>
        <v>2B</v>
      </c>
      <c r="AL209" s="55">
        <f t="shared" si="63"/>
        <v>0.77900000000000003</v>
      </c>
      <c r="AM209" s="55">
        <f t="shared" si="64"/>
        <v>0.78600000000000003</v>
      </c>
      <c r="AN209" s="55">
        <f t="shared" si="65"/>
        <v>0.79220000000000002</v>
      </c>
      <c r="AO209" s="55">
        <f t="shared" si="66"/>
        <v>0.79690000000000005</v>
      </c>
      <c r="AP209" s="55">
        <f t="shared" si="67"/>
        <v>0.8125</v>
      </c>
      <c r="AT209" s="17"/>
      <c r="AU209" s="77"/>
    </row>
    <row r="210" spans="3:47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68"/>
        <v>0</v>
      </c>
      <c r="U210" s="16">
        <f t="shared" si="68"/>
        <v>0</v>
      </c>
      <c r="W210" s="16" t="str">
        <f t="shared" si="52"/>
        <v>13⁄16–32</v>
      </c>
      <c r="X210" s="16" t="str">
        <f>VLOOKUP(LEFT(Table691416[[#This Row],[Column1]],FIND("–",Table691416[[#This Row],[Column1]])-1),Lookups15[],2,0)</f>
        <v>13/16</v>
      </c>
      <c r="Y210" s="16" t="str">
        <f>RIGHT(Table691416[[#This Row],[Column1]],LEN(Table691416[[#This Row],[Column1]])-FIND("–",Table691416[[#This Row],[Column1]]))</f>
        <v>32</v>
      </c>
      <c r="Z210" s="16" t="str">
        <f t="shared" si="53"/>
        <v>UN</v>
      </c>
      <c r="AA210" s="16" t="str">
        <f t="shared" si="54"/>
        <v>3A</v>
      </c>
      <c r="AB210" s="4" t="str">
        <f>CONCATENATE(Table691416[[#This Row],[Fraction]],"-",Table691416[[#This Row],[Pitch]]," ",Table691416[[#This Row],[Series]]," ",Table691416[[#This Row],[ClassA]])</f>
        <v>13/16-32 UN 3A</v>
      </c>
      <c r="AC210" s="4" t="str">
        <f>CONCATENATE(TEXT(Table691416[[#This Row],[MajorMinB]],".000"),"-",Table691416[[#This Row],[Pitch]]," ",Table691416[[#This Row],[Series]]," ",Table691416[[#This Row],[ClassA]])</f>
        <v>.813-32 UN 3A</v>
      </c>
      <c r="AD210" s="4">
        <f t="shared" si="55"/>
        <v>0</v>
      </c>
      <c r="AE210" s="55">
        <f t="shared" si="56"/>
        <v>0.8125</v>
      </c>
      <c r="AF210" s="55">
        <f t="shared" si="57"/>
        <v>0.80649999999999999</v>
      </c>
      <c r="AG210" s="55" t="str">
        <f t="shared" si="58"/>
        <v>—</v>
      </c>
      <c r="AH210" s="55">
        <f t="shared" si="59"/>
        <v>0.79220000000000002</v>
      </c>
      <c r="AI210" s="55">
        <f t="shared" si="60"/>
        <v>0.78949999999999998</v>
      </c>
      <c r="AJ210" s="55">
        <f t="shared" si="61"/>
        <v>0.77529999999999999</v>
      </c>
      <c r="AK210" s="4" t="str">
        <f t="shared" si="62"/>
        <v>3B</v>
      </c>
      <c r="AL210" s="55">
        <f t="shared" si="63"/>
        <v>0.77900000000000003</v>
      </c>
      <c r="AM210" s="55">
        <f t="shared" si="64"/>
        <v>0.78439999999999999</v>
      </c>
      <c r="AN210" s="55">
        <f t="shared" si="65"/>
        <v>0.79220000000000002</v>
      </c>
      <c r="AO210" s="55">
        <f t="shared" si="66"/>
        <v>0.79579999999999995</v>
      </c>
      <c r="AP210" s="55">
        <f t="shared" si="67"/>
        <v>0.8125</v>
      </c>
      <c r="AT210" s="17"/>
      <c r="AU210" s="77"/>
    </row>
    <row r="211" spans="3:47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68"/>
        <v>7⁄8–9</v>
      </c>
      <c r="U211" s="16" t="str">
        <f t="shared" si="68"/>
        <v>UNC</v>
      </c>
      <c r="W211" s="16" t="str">
        <f t="shared" si="52"/>
        <v>7⁄8–9</v>
      </c>
      <c r="X211" s="16" t="str">
        <f>VLOOKUP(LEFT(Table691416[[#This Row],[Column1]],FIND("–",Table691416[[#This Row],[Column1]])-1),Lookups15[],2,0)</f>
        <v>7/8</v>
      </c>
      <c r="Y211" s="16" t="str">
        <f>RIGHT(Table691416[[#This Row],[Column1]],LEN(Table691416[[#This Row],[Column1]])-FIND("–",Table691416[[#This Row],[Column1]]))</f>
        <v>9</v>
      </c>
      <c r="Z211" s="16" t="str">
        <f t="shared" si="53"/>
        <v>UNC</v>
      </c>
      <c r="AA211" s="16" t="str">
        <f t="shared" si="54"/>
        <v>1A</v>
      </c>
      <c r="AB211" s="4" t="str">
        <f>CONCATENATE(Table691416[[#This Row],[Fraction]],"-",Table691416[[#This Row],[Pitch]]," ",Table691416[[#This Row],[Series]]," ",Table691416[[#This Row],[ClassA]])</f>
        <v>7/8-9 UNC 1A</v>
      </c>
      <c r="AC211" s="4" t="str">
        <f>CONCATENATE(TEXT(Table691416[[#This Row],[MajorMinB]],".000"),"-",Table691416[[#This Row],[Pitch]]," ",Table691416[[#This Row],[Series]]," ",Table691416[[#This Row],[ClassA]])</f>
        <v>.875-9 UNC 1A</v>
      </c>
      <c r="AD211" s="4">
        <f t="shared" si="55"/>
        <v>1.9E-3</v>
      </c>
      <c r="AE211" s="55">
        <f t="shared" si="56"/>
        <v>0.87309999999999999</v>
      </c>
      <c r="AF211" s="55">
        <f t="shared" si="57"/>
        <v>0.85229999999999995</v>
      </c>
      <c r="AG211" s="55" t="str">
        <f t="shared" si="58"/>
        <v>—</v>
      </c>
      <c r="AH211" s="55">
        <f t="shared" si="59"/>
        <v>0.80089999999999995</v>
      </c>
      <c r="AI211" s="55">
        <f t="shared" si="60"/>
        <v>0.79139999999999999</v>
      </c>
      <c r="AJ211" s="55">
        <f t="shared" si="61"/>
        <v>0.74080000000000001</v>
      </c>
      <c r="AK211" s="4" t="str">
        <f t="shared" si="62"/>
        <v>1B</v>
      </c>
      <c r="AL211" s="55">
        <f t="shared" si="63"/>
        <v>0.755</v>
      </c>
      <c r="AM211" s="55">
        <f t="shared" si="64"/>
        <v>0.77800000000000002</v>
      </c>
      <c r="AN211" s="55">
        <f t="shared" si="65"/>
        <v>0.80279999999999996</v>
      </c>
      <c r="AO211" s="55">
        <f t="shared" si="66"/>
        <v>0.81510000000000005</v>
      </c>
      <c r="AP211" s="55">
        <f t="shared" si="67"/>
        <v>0.875</v>
      </c>
      <c r="AT211" s="17"/>
      <c r="AU211" s="77"/>
    </row>
    <row r="212" spans="3:47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68"/>
        <v>0</v>
      </c>
      <c r="U212" s="16">
        <f t="shared" si="68"/>
        <v>0</v>
      </c>
      <c r="W212" s="16" t="str">
        <f t="shared" si="52"/>
        <v>7⁄8–9</v>
      </c>
      <c r="X212" s="16" t="str">
        <f>VLOOKUP(LEFT(Table691416[[#This Row],[Column1]],FIND("–",Table691416[[#This Row],[Column1]])-1),Lookups15[],2,0)</f>
        <v>7/8</v>
      </c>
      <c r="Y212" s="16" t="str">
        <f>RIGHT(Table691416[[#This Row],[Column1]],LEN(Table691416[[#This Row],[Column1]])-FIND("–",Table691416[[#This Row],[Column1]]))</f>
        <v>9</v>
      </c>
      <c r="Z212" s="16" t="str">
        <f t="shared" si="53"/>
        <v>UNC</v>
      </c>
      <c r="AA212" s="16" t="str">
        <f t="shared" si="54"/>
        <v>2A</v>
      </c>
      <c r="AB212" s="4" t="str">
        <f>CONCATENATE(Table691416[[#This Row],[Fraction]],"-",Table691416[[#This Row],[Pitch]]," ",Table691416[[#This Row],[Series]]," ",Table691416[[#This Row],[ClassA]])</f>
        <v>7/8-9 UNC 2A</v>
      </c>
      <c r="AC212" s="4" t="str">
        <f>CONCATENATE(TEXT(Table691416[[#This Row],[MajorMinB]],".000"),"-",Table691416[[#This Row],[Pitch]]," ",Table691416[[#This Row],[Series]]," ",Table691416[[#This Row],[ClassA]])</f>
        <v>.875-9 UNC 2A</v>
      </c>
      <c r="AD212" s="4">
        <f t="shared" si="55"/>
        <v>1.9E-3</v>
      </c>
      <c r="AE212" s="55">
        <f t="shared" si="56"/>
        <v>0.87309999999999999</v>
      </c>
      <c r="AF212" s="55">
        <f t="shared" si="57"/>
        <v>0.85919999999999996</v>
      </c>
      <c r="AG212" s="55">
        <f t="shared" si="58"/>
        <v>0.85229999999999995</v>
      </c>
      <c r="AH212" s="55">
        <f t="shared" si="59"/>
        <v>0.80089999999999995</v>
      </c>
      <c r="AI212" s="55">
        <f t="shared" si="60"/>
        <v>0.79459999999999997</v>
      </c>
      <c r="AJ212" s="55">
        <f t="shared" si="61"/>
        <v>0.74080000000000001</v>
      </c>
      <c r="AK212" s="4" t="str">
        <f t="shared" si="62"/>
        <v>2B</v>
      </c>
      <c r="AL212" s="55">
        <f t="shared" si="63"/>
        <v>0.755</v>
      </c>
      <c r="AM212" s="55">
        <f t="shared" si="64"/>
        <v>0.77800000000000002</v>
      </c>
      <c r="AN212" s="55">
        <f t="shared" si="65"/>
        <v>0.80279999999999996</v>
      </c>
      <c r="AO212" s="55">
        <f t="shared" si="66"/>
        <v>0.81100000000000005</v>
      </c>
      <c r="AP212" s="55">
        <f t="shared" si="67"/>
        <v>0.875</v>
      </c>
      <c r="AT212" s="17"/>
      <c r="AU212" s="77"/>
    </row>
    <row r="213" spans="3:47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68"/>
        <v>0</v>
      </c>
      <c r="U213" s="16">
        <f t="shared" si="68"/>
        <v>0</v>
      </c>
      <c r="W213" s="16" t="str">
        <f t="shared" si="52"/>
        <v>7⁄8–9</v>
      </c>
      <c r="X213" s="16" t="str">
        <f>VLOOKUP(LEFT(Table691416[[#This Row],[Column1]],FIND("–",Table691416[[#This Row],[Column1]])-1),Lookups15[],2,0)</f>
        <v>7/8</v>
      </c>
      <c r="Y213" s="16" t="str">
        <f>RIGHT(Table691416[[#This Row],[Column1]],LEN(Table691416[[#This Row],[Column1]])-FIND("–",Table691416[[#This Row],[Column1]]))</f>
        <v>9</v>
      </c>
      <c r="Z213" s="16" t="str">
        <f t="shared" si="53"/>
        <v>UNC</v>
      </c>
      <c r="AA213" s="16" t="str">
        <f t="shared" si="54"/>
        <v>3A</v>
      </c>
      <c r="AB213" s="4" t="str">
        <f>CONCATENATE(Table691416[[#This Row],[Fraction]],"-",Table691416[[#This Row],[Pitch]]," ",Table691416[[#This Row],[Series]]," ",Table691416[[#This Row],[ClassA]])</f>
        <v>7/8-9 UNC 3A</v>
      </c>
      <c r="AC213" s="4" t="str">
        <f>CONCATENATE(TEXT(Table691416[[#This Row],[MajorMinB]],".000"),"-",Table691416[[#This Row],[Pitch]]," ",Table691416[[#This Row],[Series]]," ",Table691416[[#This Row],[ClassA]])</f>
        <v>.875-9 UNC 3A</v>
      </c>
      <c r="AD213" s="4">
        <f t="shared" si="55"/>
        <v>0</v>
      </c>
      <c r="AE213" s="55">
        <f t="shared" si="56"/>
        <v>0.875</v>
      </c>
      <c r="AF213" s="55">
        <f t="shared" si="57"/>
        <v>0.86109999999999998</v>
      </c>
      <c r="AG213" s="55" t="str">
        <f t="shared" si="58"/>
        <v>—</v>
      </c>
      <c r="AH213" s="55">
        <f t="shared" si="59"/>
        <v>0.80279999999999996</v>
      </c>
      <c r="AI213" s="55">
        <f t="shared" si="60"/>
        <v>0.79810000000000003</v>
      </c>
      <c r="AJ213" s="55">
        <f t="shared" si="61"/>
        <v>0.74270000000000003</v>
      </c>
      <c r="AK213" s="4" t="str">
        <f t="shared" si="62"/>
        <v>3B</v>
      </c>
      <c r="AL213" s="55">
        <f t="shared" si="63"/>
        <v>0.755</v>
      </c>
      <c r="AM213" s="55">
        <f t="shared" si="64"/>
        <v>0.7681</v>
      </c>
      <c r="AN213" s="55">
        <f t="shared" si="65"/>
        <v>0.80279999999999996</v>
      </c>
      <c r="AO213" s="55">
        <f t="shared" si="66"/>
        <v>0.80889999999999995</v>
      </c>
      <c r="AP213" s="55">
        <f t="shared" si="67"/>
        <v>0.875</v>
      </c>
      <c r="AT213" s="17"/>
      <c r="AU213" s="77"/>
    </row>
    <row r="214" spans="3:47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68"/>
        <v>7⁄8–10</v>
      </c>
      <c r="U214" s="16" t="str">
        <f t="shared" si="68"/>
        <v>UNS</v>
      </c>
      <c r="W214" s="16" t="str">
        <f t="shared" si="52"/>
        <v>7⁄8–10</v>
      </c>
      <c r="X214" s="16" t="str">
        <f>VLOOKUP(LEFT(Table691416[[#This Row],[Column1]],FIND("–",Table691416[[#This Row],[Column1]])-1),Lookups15[],2,0)</f>
        <v>7/8</v>
      </c>
      <c r="Y214" s="16" t="str">
        <f>RIGHT(Table691416[[#This Row],[Column1]],LEN(Table691416[[#This Row],[Column1]])-FIND("–",Table691416[[#This Row],[Column1]]))</f>
        <v>10</v>
      </c>
      <c r="Z214" s="16" t="str">
        <f t="shared" si="53"/>
        <v>UNS</v>
      </c>
      <c r="AA214" s="16" t="str">
        <f t="shared" si="54"/>
        <v>2A</v>
      </c>
      <c r="AB214" s="4" t="str">
        <f>CONCATENATE(Table691416[[#This Row],[Fraction]],"-",Table691416[[#This Row],[Pitch]]," ",Table691416[[#This Row],[Series]]," ",Table691416[[#This Row],[ClassA]])</f>
        <v>7/8-10 UNS 2A</v>
      </c>
      <c r="AC214" s="4" t="str">
        <f>CONCATENATE(TEXT(Table691416[[#This Row],[MajorMinB]],".000"),"-",Table691416[[#This Row],[Pitch]]," ",Table691416[[#This Row],[Series]]," ",Table691416[[#This Row],[ClassA]])</f>
        <v>.875-10 UNS 2A</v>
      </c>
      <c r="AD214" s="4">
        <f t="shared" si="55"/>
        <v>1.8E-3</v>
      </c>
      <c r="AE214" s="55">
        <f t="shared" si="56"/>
        <v>0.87319999999999998</v>
      </c>
      <c r="AF214" s="55">
        <f t="shared" si="57"/>
        <v>0.86029999999999995</v>
      </c>
      <c r="AG214" s="55" t="str">
        <f t="shared" si="58"/>
        <v>—</v>
      </c>
      <c r="AH214" s="55">
        <f t="shared" si="59"/>
        <v>0.80820000000000003</v>
      </c>
      <c r="AI214" s="55">
        <f t="shared" si="60"/>
        <v>0.80220000000000002</v>
      </c>
      <c r="AJ214" s="55">
        <f t="shared" si="61"/>
        <v>0.75419999999999998</v>
      </c>
      <c r="AK214" s="4" t="str">
        <f t="shared" si="62"/>
        <v>2B</v>
      </c>
      <c r="AL214" s="55">
        <f t="shared" si="63"/>
        <v>0.76700000000000002</v>
      </c>
      <c r="AM214" s="55">
        <f t="shared" si="64"/>
        <v>0.78800000000000003</v>
      </c>
      <c r="AN214" s="55">
        <f t="shared" si="65"/>
        <v>0.81</v>
      </c>
      <c r="AO214" s="55">
        <f t="shared" si="66"/>
        <v>0.81779999999999997</v>
      </c>
      <c r="AP214" s="55">
        <f t="shared" si="67"/>
        <v>0.875</v>
      </c>
      <c r="AT214" s="17"/>
      <c r="AU214" s="77"/>
    </row>
    <row r="215" spans="3:47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68"/>
        <v>7⁄8–12</v>
      </c>
      <c r="U215" s="16" t="str">
        <f t="shared" si="68"/>
        <v>UN</v>
      </c>
      <c r="W215" s="16" t="str">
        <f t="shared" si="52"/>
        <v>7⁄8–12</v>
      </c>
      <c r="X215" s="16" t="str">
        <f>VLOOKUP(LEFT(Table691416[[#This Row],[Column1]],FIND("–",Table691416[[#This Row],[Column1]])-1),Lookups15[],2,0)</f>
        <v>7/8</v>
      </c>
      <c r="Y215" s="16" t="str">
        <f>RIGHT(Table691416[[#This Row],[Column1]],LEN(Table691416[[#This Row],[Column1]])-FIND("–",Table691416[[#This Row],[Column1]]))</f>
        <v>12</v>
      </c>
      <c r="Z215" s="16" t="str">
        <f t="shared" si="53"/>
        <v>UN</v>
      </c>
      <c r="AA215" s="16" t="str">
        <f t="shared" si="54"/>
        <v>2A</v>
      </c>
      <c r="AB215" s="4" t="str">
        <f>CONCATENATE(Table691416[[#This Row],[Fraction]],"-",Table691416[[#This Row],[Pitch]]," ",Table691416[[#This Row],[Series]]," ",Table691416[[#This Row],[ClassA]])</f>
        <v>7/8-12 UN 2A</v>
      </c>
      <c r="AC215" s="4" t="str">
        <f>CONCATENATE(TEXT(Table691416[[#This Row],[MajorMinB]],".000"),"-",Table691416[[#This Row],[Pitch]]," ",Table691416[[#This Row],[Series]]," ",Table691416[[#This Row],[ClassA]])</f>
        <v>.875-12 UN 2A</v>
      </c>
      <c r="AD215" s="4">
        <f t="shared" si="55"/>
        <v>1.6999999999999999E-3</v>
      </c>
      <c r="AE215" s="55">
        <f t="shared" si="56"/>
        <v>0.87329999999999997</v>
      </c>
      <c r="AF215" s="55">
        <f t="shared" si="57"/>
        <v>0.8619</v>
      </c>
      <c r="AG215" s="55" t="str">
        <f t="shared" si="58"/>
        <v>—</v>
      </c>
      <c r="AH215" s="55">
        <f t="shared" si="59"/>
        <v>0.81920000000000004</v>
      </c>
      <c r="AI215" s="55">
        <f t="shared" si="60"/>
        <v>0.81369999999999998</v>
      </c>
      <c r="AJ215" s="55">
        <f t="shared" si="61"/>
        <v>0.77410000000000001</v>
      </c>
      <c r="AK215" s="4" t="str">
        <f t="shared" si="62"/>
        <v>2B</v>
      </c>
      <c r="AL215" s="55">
        <f t="shared" si="63"/>
        <v>0.78500000000000003</v>
      </c>
      <c r="AM215" s="55">
        <f t="shared" si="64"/>
        <v>0.80300000000000005</v>
      </c>
      <c r="AN215" s="55">
        <f t="shared" si="65"/>
        <v>0.82089999999999996</v>
      </c>
      <c r="AO215" s="55">
        <f t="shared" si="66"/>
        <v>0.82809999999999995</v>
      </c>
      <c r="AP215" s="55">
        <f t="shared" si="67"/>
        <v>0.875</v>
      </c>
      <c r="AT215" s="17"/>
      <c r="AU215" s="77"/>
    </row>
    <row r="216" spans="3:47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68"/>
        <v>0</v>
      </c>
      <c r="U216" s="16">
        <f t="shared" si="68"/>
        <v>0</v>
      </c>
      <c r="W216" s="16" t="str">
        <f t="shared" si="52"/>
        <v>7⁄8–12</v>
      </c>
      <c r="X216" s="16" t="str">
        <f>VLOOKUP(LEFT(Table691416[[#This Row],[Column1]],FIND("–",Table691416[[#This Row],[Column1]])-1),Lookups15[],2,0)</f>
        <v>7/8</v>
      </c>
      <c r="Y216" s="16" t="str">
        <f>RIGHT(Table691416[[#This Row],[Column1]],LEN(Table691416[[#This Row],[Column1]])-FIND("–",Table691416[[#This Row],[Column1]]))</f>
        <v>12</v>
      </c>
      <c r="Z216" s="16" t="str">
        <f t="shared" si="53"/>
        <v>UN</v>
      </c>
      <c r="AA216" s="16" t="str">
        <f t="shared" si="54"/>
        <v>3A</v>
      </c>
      <c r="AB216" s="4" t="str">
        <f>CONCATENATE(Table691416[[#This Row],[Fraction]],"-",Table691416[[#This Row],[Pitch]]," ",Table691416[[#This Row],[Series]]," ",Table691416[[#This Row],[ClassA]])</f>
        <v>7/8-12 UN 3A</v>
      </c>
      <c r="AC216" s="4" t="str">
        <f>CONCATENATE(TEXT(Table691416[[#This Row],[MajorMinB]],".000"),"-",Table691416[[#This Row],[Pitch]]," ",Table691416[[#This Row],[Series]]," ",Table691416[[#This Row],[ClassA]])</f>
        <v>.875-12 UN 3A</v>
      </c>
      <c r="AD216" s="4">
        <f t="shared" si="55"/>
        <v>0</v>
      </c>
      <c r="AE216" s="55">
        <f t="shared" si="56"/>
        <v>0.875</v>
      </c>
      <c r="AF216" s="55">
        <f t="shared" si="57"/>
        <v>0.86360000000000003</v>
      </c>
      <c r="AG216" s="55" t="str">
        <f t="shared" si="58"/>
        <v>—</v>
      </c>
      <c r="AH216" s="55">
        <f t="shared" si="59"/>
        <v>0.82089999999999996</v>
      </c>
      <c r="AI216" s="55">
        <f t="shared" si="60"/>
        <v>0.81679999999999997</v>
      </c>
      <c r="AJ216" s="55">
        <f t="shared" si="61"/>
        <v>0.77580000000000005</v>
      </c>
      <c r="AK216" s="4" t="str">
        <f t="shared" si="62"/>
        <v>3B</v>
      </c>
      <c r="AL216" s="55">
        <f t="shared" si="63"/>
        <v>0.78500000000000003</v>
      </c>
      <c r="AM216" s="55">
        <f t="shared" si="64"/>
        <v>0.79479999999999995</v>
      </c>
      <c r="AN216" s="55">
        <f t="shared" si="65"/>
        <v>0.82089999999999996</v>
      </c>
      <c r="AO216" s="55">
        <f t="shared" si="66"/>
        <v>0.82630000000000003</v>
      </c>
      <c r="AP216" s="55">
        <f t="shared" si="67"/>
        <v>0.875</v>
      </c>
      <c r="AT216" s="17"/>
      <c r="AU216" s="77"/>
    </row>
    <row r="217" spans="3:47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68"/>
        <v>7⁄8–14</v>
      </c>
      <c r="U217" s="16" t="str">
        <f t="shared" si="68"/>
        <v>UNF</v>
      </c>
      <c r="W217" s="16" t="str">
        <f t="shared" si="52"/>
        <v>7⁄8–14</v>
      </c>
      <c r="X217" s="16" t="str">
        <f>VLOOKUP(LEFT(Table691416[[#This Row],[Column1]],FIND("–",Table691416[[#This Row],[Column1]])-1),Lookups15[],2,0)</f>
        <v>7/8</v>
      </c>
      <c r="Y217" s="16" t="str">
        <f>RIGHT(Table691416[[#This Row],[Column1]],LEN(Table691416[[#This Row],[Column1]])-FIND("–",Table691416[[#This Row],[Column1]]))</f>
        <v>14</v>
      </c>
      <c r="Z217" s="16" t="str">
        <f t="shared" si="53"/>
        <v>UNF</v>
      </c>
      <c r="AA217" s="16" t="str">
        <f t="shared" si="54"/>
        <v>1A</v>
      </c>
      <c r="AB217" s="4" t="str">
        <f>CONCATENATE(Table691416[[#This Row],[Fraction]],"-",Table691416[[#This Row],[Pitch]]," ",Table691416[[#This Row],[Series]]," ",Table691416[[#This Row],[ClassA]])</f>
        <v>7/8-14 UNF 1A</v>
      </c>
      <c r="AC217" s="4" t="str">
        <f>CONCATENATE(TEXT(Table691416[[#This Row],[MajorMinB]],".000"),"-",Table691416[[#This Row],[Pitch]]," ",Table691416[[#This Row],[Series]]," ",Table691416[[#This Row],[ClassA]])</f>
        <v>.875-14 UNF 1A</v>
      </c>
      <c r="AD217" s="4">
        <f t="shared" si="55"/>
        <v>1.6000000000000001E-3</v>
      </c>
      <c r="AE217" s="55">
        <f t="shared" si="56"/>
        <v>0.87339999999999995</v>
      </c>
      <c r="AF217" s="55">
        <f t="shared" si="57"/>
        <v>0.8579</v>
      </c>
      <c r="AG217" s="55" t="str">
        <f t="shared" si="58"/>
        <v>—</v>
      </c>
      <c r="AH217" s="55">
        <f t="shared" si="59"/>
        <v>0.82699999999999996</v>
      </c>
      <c r="AI217" s="55">
        <f t="shared" si="60"/>
        <v>0.81889999999999996</v>
      </c>
      <c r="AJ217" s="55">
        <f t="shared" si="61"/>
        <v>0.78839999999999999</v>
      </c>
      <c r="AK217" s="4" t="str">
        <f t="shared" si="62"/>
        <v>1B</v>
      </c>
      <c r="AL217" s="55">
        <f t="shared" si="63"/>
        <v>0.79800000000000004</v>
      </c>
      <c r="AM217" s="55">
        <f t="shared" si="64"/>
        <v>0.81399999999999995</v>
      </c>
      <c r="AN217" s="55">
        <f t="shared" si="65"/>
        <v>0.8286</v>
      </c>
      <c r="AO217" s="55">
        <f t="shared" si="66"/>
        <v>0.83919999999999995</v>
      </c>
      <c r="AP217" s="55">
        <f t="shared" si="67"/>
        <v>0.875</v>
      </c>
      <c r="AT217" s="17"/>
      <c r="AU217" s="77"/>
    </row>
    <row r="218" spans="3:47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68"/>
        <v>0</v>
      </c>
      <c r="U218" s="16">
        <f t="shared" si="68"/>
        <v>0</v>
      </c>
      <c r="W218" s="16" t="str">
        <f t="shared" si="52"/>
        <v>7⁄8–14</v>
      </c>
      <c r="X218" s="16" t="str">
        <f>VLOOKUP(LEFT(Table691416[[#This Row],[Column1]],FIND("–",Table691416[[#This Row],[Column1]])-1),Lookups15[],2,0)</f>
        <v>7/8</v>
      </c>
      <c r="Y218" s="16" t="str">
        <f>RIGHT(Table691416[[#This Row],[Column1]],LEN(Table691416[[#This Row],[Column1]])-FIND("–",Table691416[[#This Row],[Column1]]))</f>
        <v>14</v>
      </c>
      <c r="Z218" s="16" t="str">
        <f t="shared" si="53"/>
        <v>UNF</v>
      </c>
      <c r="AA218" s="16" t="str">
        <f t="shared" si="54"/>
        <v>2A</v>
      </c>
      <c r="AB218" s="4" t="str">
        <f>CONCATENATE(Table691416[[#This Row],[Fraction]],"-",Table691416[[#This Row],[Pitch]]," ",Table691416[[#This Row],[Series]]," ",Table691416[[#This Row],[ClassA]])</f>
        <v>7/8-14 UNF 2A</v>
      </c>
      <c r="AC218" s="4" t="str">
        <f>CONCATENATE(TEXT(Table691416[[#This Row],[MajorMinB]],".000"),"-",Table691416[[#This Row],[Pitch]]," ",Table691416[[#This Row],[Series]]," ",Table691416[[#This Row],[ClassA]])</f>
        <v>.875-14 UNF 2A</v>
      </c>
      <c r="AD218" s="4">
        <f t="shared" si="55"/>
        <v>1.6000000000000001E-3</v>
      </c>
      <c r="AE218" s="55">
        <f t="shared" si="56"/>
        <v>0.87339999999999995</v>
      </c>
      <c r="AF218" s="55">
        <f t="shared" si="57"/>
        <v>0.86309999999999998</v>
      </c>
      <c r="AG218" s="55" t="str">
        <f t="shared" si="58"/>
        <v>—</v>
      </c>
      <c r="AH218" s="55">
        <f t="shared" si="59"/>
        <v>0.82699999999999996</v>
      </c>
      <c r="AI218" s="55">
        <f t="shared" si="60"/>
        <v>0.8216</v>
      </c>
      <c r="AJ218" s="55">
        <f t="shared" si="61"/>
        <v>0.78839999999999999</v>
      </c>
      <c r="AK218" s="4" t="str">
        <f t="shared" si="62"/>
        <v>2B</v>
      </c>
      <c r="AL218" s="55">
        <f t="shared" si="63"/>
        <v>0.79800000000000004</v>
      </c>
      <c r="AM218" s="55">
        <f t="shared" si="64"/>
        <v>0.81399999999999995</v>
      </c>
      <c r="AN218" s="55">
        <f t="shared" si="65"/>
        <v>0.8286</v>
      </c>
      <c r="AO218" s="55">
        <f t="shared" si="66"/>
        <v>0.83560000000000001</v>
      </c>
      <c r="AP218" s="55">
        <f t="shared" si="67"/>
        <v>0.875</v>
      </c>
      <c r="AT218" s="17"/>
      <c r="AU218" s="77"/>
    </row>
    <row r="219" spans="3:47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si="68"/>
        <v>0</v>
      </c>
      <c r="U219" s="16">
        <f t="shared" si="68"/>
        <v>0</v>
      </c>
      <c r="W219" s="16" t="str">
        <f t="shared" si="52"/>
        <v>7⁄8–14</v>
      </c>
      <c r="X219" s="16" t="str">
        <f>VLOOKUP(LEFT(Table691416[[#This Row],[Column1]],FIND("–",Table691416[[#This Row],[Column1]])-1),Lookups15[],2,0)</f>
        <v>7/8</v>
      </c>
      <c r="Y219" s="16" t="str">
        <f>RIGHT(Table691416[[#This Row],[Column1]],LEN(Table691416[[#This Row],[Column1]])-FIND("–",Table691416[[#This Row],[Column1]]))</f>
        <v>14</v>
      </c>
      <c r="Z219" s="16" t="str">
        <f t="shared" si="53"/>
        <v>UNF</v>
      </c>
      <c r="AA219" s="16" t="str">
        <f t="shared" si="54"/>
        <v>3A</v>
      </c>
      <c r="AB219" s="4" t="str">
        <f>CONCATENATE(Table691416[[#This Row],[Fraction]],"-",Table691416[[#This Row],[Pitch]]," ",Table691416[[#This Row],[Series]]," ",Table691416[[#This Row],[ClassA]])</f>
        <v>7/8-14 UNF 3A</v>
      </c>
      <c r="AC219" s="4" t="str">
        <f>CONCATENATE(TEXT(Table691416[[#This Row],[MajorMinB]],".000"),"-",Table691416[[#This Row],[Pitch]]," ",Table691416[[#This Row],[Series]]," ",Table691416[[#This Row],[ClassA]])</f>
        <v>.875-14 UNF 3A</v>
      </c>
      <c r="AD219" s="4">
        <f t="shared" si="55"/>
        <v>0</v>
      </c>
      <c r="AE219" s="55">
        <f t="shared" si="56"/>
        <v>0.875</v>
      </c>
      <c r="AF219" s="55">
        <f t="shared" si="57"/>
        <v>0.86470000000000002</v>
      </c>
      <c r="AG219" s="55" t="str">
        <f t="shared" si="58"/>
        <v>—</v>
      </c>
      <c r="AH219" s="55">
        <f t="shared" si="59"/>
        <v>0.8286</v>
      </c>
      <c r="AI219" s="55">
        <f t="shared" si="60"/>
        <v>0.82450000000000001</v>
      </c>
      <c r="AJ219" s="55">
        <f t="shared" si="61"/>
        <v>0.79</v>
      </c>
      <c r="AK219" s="4" t="str">
        <f t="shared" si="62"/>
        <v>3B</v>
      </c>
      <c r="AL219" s="55">
        <f t="shared" si="63"/>
        <v>0.79800000000000004</v>
      </c>
      <c r="AM219" s="55">
        <f t="shared" si="64"/>
        <v>0.80679999999999996</v>
      </c>
      <c r="AN219" s="55">
        <f t="shared" si="65"/>
        <v>0.8286</v>
      </c>
      <c r="AO219" s="55">
        <f t="shared" si="66"/>
        <v>0.83389999999999997</v>
      </c>
      <c r="AP219" s="55">
        <f t="shared" si="67"/>
        <v>0.875</v>
      </c>
      <c r="AT219" s="17"/>
      <c r="AU219" s="77"/>
    </row>
    <row r="220" spans="3:47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68"/>
        <v>7⁄8–16</v>
      </c>
      <c r="U220" s="16" t="str">
        <f t="shared" si="68"/>
        <v>UN</v>
      </c>
      <c r="W220" s="16" t="str">
        <f t="shared" si="52"/>
        <v>7⁄8–16</v>
      </c>
      <c r="X220" s="16" t="str">
        <f>VLOOKUP(LEFT(Table691416[[#This Row],[Column1]],FIND("–",Table691416[[#This Row],[Column1]])-1),Lookups15[],2,0)</f>
        <v>7/8</v>
      </c>
      <c r="Y220" s="16" t="str">
        <f>RIGHT(Table691416[[#This Row],[Column1]],LEN(Table691416[[#This Row],[Column1]])-FIND("–",Table691416[[#This Row],[Column1]]))</f>
        <v>16</v>
      </c>
      <c r="Z220" s="16" t="str">
        <f t="shared" si="53"/>
        <v>UN</v>
      </c>
      <c r="AA220" s="16" t="str">
        <f t="shared" si="54"/>
        <v>2A</v>
      </c>
      <c r="AB220" s="4" t="str">
        <f>CONCATENATE(Table691416[[#This Row],[Fraction]],"-",Table691416[[#This Row],[Pitch]]," ",Table691416[[#This Row],[Series]]," ",Table691416[[#This Row],[ClassA]])</f>
        <v>7/8-16 UN 2A</v>
      </c>
      <c r="AC220" s="4" t="str">
        <f>CONCATENATE(TEXT(Table691416[[#This Row],[MajorMinB]],".000"),"-",Table691416[[#This Row],[Pitch]]," ",Table691416[[#This Row],[Series]]," ",Table691416[[#This Row],[ClassA]])</f>
        <v>.875-16 UN 2A</v>
      </c>
      <c r="AD220" s="4">
        <f t="shared" si="55"/>
        <v>1.5E-3</v>
      </c>
      <c r="AE220" s="55">
        <f t="shared" si="56"/>
        <v>0.87350000000000005</v>
      </c>
      <c r="AF220" s="55">
        <f t="shared" si="57"/>
        <v>0.86409999999999998</v>
      </c>
      <c r="AG220" s="55" t="str">
        <f t="shared" si="58"/>
        <v>—</v>
      </c>
      <c r="AH220" s="55">
        <f t="shared" si="59"/>
        <v>0.83289999999999997</v>
      </c>
      <c r="AI220" s="55">
        <f t="shared" si="60"/>
        <v>0.82799999999999996</v>
      </c>
      <c r="AJ220" s="55">
        <f t="shared" si="61"/>
        <v>0.79</v>
      </c>
      <c r="AK220" s="4" t="str">
        <f t="shared" si="62"/>
        <v>2B</v>
      </c>
      <c r="AL220" s="55">
        <f t="shared" si="63"/>
        <v>0.80700000000000005</v>
      </c>
      <c r="AM220" s="55">
        <f t="shared" si="64"/>
        <v>0.82099999999999995</v>
      </c>
      <c r="AN220" s="55">
        <f t="shared" si="65"/>
        <v>0.83440000000000003</v>
      </c>
      <c r="AO220" s="55">
        <f t="shared" si="66"/>
        <v>0.8407</v>
      </c>
      <c r="AP220" s="55">
        <f t="shared" si="67"/>
        <v>0.875</v>
      </c>
      <c r="AT220" s="17"/>
      <c r="AU220" s="77"/>
    </row>
    <row r="221" spans="3:47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68"/>
        <v>0</v>
      </c>
      <c r="U221" s="16">
        <f t="shared" si="68"/>
        <v>0</v>
      </c>
      <c r="W221" s="16" t="str">
        <f t="shared" si="52"/>
        <v>7⁄8–16</v>
      </c>
      <c r="X221" s="16" t="str">
        <f>VLOOKUP(LEFT(Table691416[[#This Row],[Column1]],FIND("–",Table691416[[#This Row],[Column1]])-1),Lookups15[],2,0)</f>
        <v>7/8</v>
      </c>
      <c r="Y221" s="16" t="str">
        <f>RIGHT(Table691416[[#This Row],[Column1]],LEN(Table691416[[#This Row],[Column1]])-FIND("–",Table691416[[#This Row],[Column1]]))</f>
        <v>16</v>
      </c>
      <c r="Z221" s="16" t="str">
        <f t="shared" si="53"/>
        <v>UN</v>
      </c>
      <c r="AA221" s="16" t="str">
        <f t="shared" si="54"/>
        <v>3A</v>
      </c>
      <c r="AB221" s="4" t="str">
        <f>CONCATENATE(Table691416[[#This Row],[Fraction]],"-",Table691416[[#This Row],[Pitch]]," ",Table691416[[#This Row],[Series]]," ",Table691416[[#This Row],[ClassA]])</f>
        <v>7/8-16 UN 3A</v>
      </c>
      <c r="AC221" s="4" t="str">
        <f>CONCATENATE(TEXT(Table691416[[#This Row],[MajorMinB]],".000"),"-",Table691416[[#This Row],[Pitch]]," ",Table691416[[#This Row],[Series]]," ",Table691416[[#This Row],[ClassA]])</f>
        <v>.875-16 UN 3A</v>
      </c>
      <c r="AD221" s="4">
        <f t="shared" si="55"/>
        <v>0</v>
      </c>
      <c r="AE221" s="55">
        <f t="shared" si="56"/>
        <v>0.875</v>
      </c>
      <c r="AF221" s="55">
        <f t="shared" si="57"/>
        <v>0.86560000000000004</v>
      </c>
      <c r="AG221" s="55" t="str">
        <f t="shared" si="58"/>
        <v>—</v>
      </c>
      <c r="AH221" s="55">
        <f t="shared" si="59"/>
        <v>0.83440000000000003</v>
      </c>
      <c r="AI221" s="55">
        <f t="shared" si="60"/>
        <v>0.83079999999999998</v>
      </c>
      <c r="AJ221" s="55">
        <f t="shared" si="61"/>
        <v>0.80049999999999999</v>
      </c>
      <c r="AK221" s="4" t="str">
        <f t="shared" si="62"/>
        <v>3B</v>
      </c>
      <c r="AL221" s="55">
        <f t="shared" si="63"/>
        <v>0.80700000000000005</v>
      </c>
      <c r="AM221" s="55">
        <f t="shared" si="64"/>
        <v>0.81579999999999997</v>
      </c>
      <c r="AN221" s="55">
        <f t="shared" si="65"/>
        <v>0.83440000000000003</v>
      </c>
      <c r="AO221" s="55">
        <f t="shared" si="66"/>
        <v>0.83909999999999996</v>
      </c>
      <c r="AP221" s="55">
        <f t="shared" si="67"/>
        <v>0.875</v>
      </c>
      <c r="AT221" s="17"/>
      <c r="AU221" s="77"/>
    </row>
    <row r="222" spans="3:47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68"/>
        <v>7⁄8–18</v>
      </c>
      <c r="U222" s="16" t="str">
        <f t="shared" si="68"/>
        <v>UNS</v>
      </c>
      <c r="W222" s="16" t="str">
        <f t="shared" si="52"/>
        <v>7⁄8–18</v>
      </c>
      <c r="X222" s="16" t="str">
        <f>VLOOKUP(LEFT(Table691416[[#This Row],[Column1]],FIND("–",Table691416[[#This Row],[Column1]])-1),Lookups15[],2,0)</f>
        <v>7/8</v>
      </c>
      <c r="Y222" s="16" t="str">
        <f>RIGHT(Table691416[[#This Row],[Column1]],LEN(Table691416[[#This Row],[Column1]])-FIND("–",Table691416[[#This Row],[Column1]]))</f>
        <v>18</v>
      </c>
      <c r="Z222" s="16" t="str">
        <f t="shared" si="53"/>
        <v>UNS</v>
      </c>
      <c r="AA222" s="16" t="str">
        <f t="shared" si="54"/>
        <v>2A</v>
      </c>
      <c r="AB222" s="4" t="str">
        <f>CONCATENATE(Table691416[[#This Row],[Fraction]],"-",Table691416[[#This Row],[Pitch]]," ",Table691416[[#This Row],[Series]]," ",Table691416[[#This Row],[ClassA]])</f>
        <v>7/8-18 UNS 2A</v>
      </c>
      <c r="AC222" s="4" t="str">
        <f>CONCATENATE(TEXT(Table691416[[#This Row],[MajorMinB]],".000"),"-",Table691416[[#This Row],[Pitch]]," ",Table691416[[#This Row],[Series]]," ",Table691416[[#This Row],[ClassA]])</f>
        <v>.875-18 UNS 2A</v>
      </c>
      <c r="AD222" s="4">
        <f t="shared" si="55"/>
        <v>1.4E-3</v>
      </c>
      <c r="AE222" s="55">
        <f t="shared" si="56"/>
        <v>0.87360000000000004</v>
      </c>
      <c r="AF222" s="55">
        <f t="shared" si="57"/>
        <v>0.8649</v>
      </c>
      <c r="AG222" s="55" t="str">
        <f t="shared" si="58"/>
        <v>—</v>
      </c>
      <c r="AH222" s="55">
        <f t="shared" si="59"/>
        <v>0.83750000000000002</v>
      </c>
      <c r="AI222" s="55">
        <f t="shared" si="60"/>
        <v>0.83289999999999997</v>
      </c>
      <c r="AJ222" s="55">
        <f t="shared" si="61"/>
        <v>0.8075</v>
      </c>
      <c r="AK222" s="4" t="str">
        <f t="shared" si="62"/>
        <v>2B</v>
      </c>
      <c r="AL222" s="55">
        <f t="shared" si="63"/>
        <v>0.81499999999999995</v>
      </c>
      <c r="AM222" s="55">
        <f t="shared" si="64"/>
        <v>0.82799999999999996</v>
      </c>
      <c r="AN222" s="55">
        <f t="shared" si="65"/>
        <v>0.83889999999999998</v>
      </c>
      <c r="AO222" s="55">
        <f t="shared" si="66"/>
        <v>0.84489999999999998</v>
      </c>
      <c r="AP222" s="55">
        <f t="shared" si="67"/>
        <v>0.875</v>
      </c>
      <c r="AT222" s="17"/>
      <c r="AU222" s="77"/>
    </row>
    <row r="223" spans="3:47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68"/>
        <v>7⁄8–20</v>
      </c>
      <c r="U223" s="16" t="str">
        <f t="shared" si="68"/>
        <v>UNEF</v>
      </c>
      <c r="W223" s="16" t="str">
        <f t="shared" si="52"/>
        <v>7⁄8–20</v>
      </c>
      <c r="X223" s="16" t="str">
        <f>VLOOKUP(LEFT(Table691416[[#This Row],[Column1]],FIND("–",Table691416[[#This Row],[Column1]])-1),Lookups15[],2,0)</f>
        <v>7/8</v>
      </c>
      <c r="Y223" s="16" t="str">
        <f>RIGHT(Table691416[[#This Row],[Column1]],LEN(Table691416[[#This Row],[Column1]])-FIND("–",Table691416[[#This Row],[Column1]]))</f>
        <v>20</v>
      </c>
      <c r="Z223" s="16" t="str">
        <f t="shared" si="53"/>
        <v>UNEF</v>
      </c>
      <c r="AA223" s="16" t="str">
        <f t="shared" si="54"/>
        <v>2A</v>
      </c>
      <c r="AB223" s="4" t="str">
        <f>CONCATENATE(Table691416[[#This Row],[Fraction]],"-",Table691416[[#This Row],[Pitch]]," ",Table691416[[#This Row],[Series]]," ",Table691416[[#This Row],[ClassA]])</f>
        <v>7/8-20 UNEF 2A</v>
      </c>
      <c r="AC223" s="4" t="str">
        <f>CONCATENATE(TEXT(Table691416[[#This Row],[MajorMinB]],".000"),"-",Table691416[[#This Row],[Pitch]]," ",Table691416[[#This Row],[Series]]," ",Table691416[[#This Row],[ClassA]])</f>
        <v>.875-20 UNEF 2A</v>
      </c>
      <c r="AD223" s="4">
        <f t="shared" si="55"/>
        <v>1.2999999999999999E-3</v>
      </c>
      <c r="AE223" s="55">
        <f t="shared" si="56"/>
        <v>0.87370000000000003</v>
      </c>
      <c r="AF223" s="55">
        <f t="shared" si="57"/>
        <v>0.86560000000000004</v>
      </c>
      <c r="AG223" s="55" t="str">
        <f t="shared" si="58"/>
        <v>—</v>
      </c>
      <c r="AH223" s="55">
        <f t="shared" si="59"/>
        <v>0.84119999999999995</v>
      </c>
      <c r="AI223" s="55">
        <f t="shared" si="60"/>
        <v>0.83679999999999999</v>
      </c>
      <c r="AJ223" s="55">
        <f t="shared" si="61"/>
        <v>0.81420000000000003</v>
      </c>
      <c r="AK223" s="4" t="str">
        <f t="shared" si="62"/>
        <v>2B</v>
      </c>
      <c r="AL223" s="55">
        <f t="shared" si="63"/>
        <v>0.82099999999999995</v>
      </c>
      <c r="AM223" s="55">
        <f t="shared" si="64"/>
        <v>0.83199999999999996</v>
      </c>
      <c r="AN223" s="55">
        <f t="shared" si="65"/>
        <v>0.84250000000000003</v>
      </c>
      <c r="AO223" s="55">
        <f t="shared" si="66"/>
        <v>0.84819999999999995</v>
      </c>
      <c r="AP223" s="55">
        <f t="shared" si="67"/>
        <v>0.875</v>
      </c>
      <c r="AT223" s="17"/>
      <c r="AU223" s="77"/>
    </row>
    <row r="224" spans="3:47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68"/>
        <v>0</v>
      </c>
      <c r="U224" s="16">
        <f t="shared" si="68"/>
        <v>0</v>
      </c>
      <c r="W224" s="16" t="str">
        <f t="shared" si="52"/>
        <v>7⁄8–20</v>
      </c>
      <c r="X224" s="16" t="str">
        <f>VLOOKUP(LEFT(Table691416[[#This Row],[Column1]],FIND("–",Table691416[[#This Row],[Column1]])-1),Lookups15[],2,0)</f>
        <v>7/8</v>
      </c>
      <c r="Y224" s="16" t="str">
        <f>RIGHT(Table691416[[#This Row],[Column1]],LEN(Table691416[[#This Row],[Column1]])-FIND("–",Table691416[[#This Row],[Column1]]))</f>
        <v>20</v>
      </c>
      <c r="Z224" s="16" t="str">
        <f t="shared" si="53"/>
        <v>UNEF</v>
      </c>
      <c r="AA224" s="16" t="str">
        <f t="shared" si="54"/>
        <v>3A</v>
      </c>
      <c r="AB224" s="4" t="str">
        <f>CONCATENATE(Table691416[[#This Row],[Fraction]],"-",Table691416[[#This Row],[Pitch]]," ",Table691416[[#This Row],[Series]]," ",Table691416[[#This Row],[ClassA]])</f>
        <v>7/8-20 UNEF 3A</v>
      </c>
      <c r="AC224" s="4" t="str">
        <f>CONCATENATE(TEXT(Table691416[[#This Row],[MajorMinB]],".000"),"-",Table691416[[#This Row],[Pitch]]," ",Table691416[[#This Row],[Series]]," ",Table691416[[#This Row],[ClassA]])</f>
        <v>.875-20 UNEF 3A</v>
      </c>
      <c r="AD224" s="4">
        <f t="shared" si="55"/>
        <v>0</v>
      </c>
      <c r="AE224" s="55">
        <f t="shared" si="56"/>
        <v>0.875</v>
      </c>
      <c r="AF224" s="55">
        <f t="shared" si="57"/>
        <v>0.8669</v>
      </c>
      <c r="AG224" s="55" t="str">
        <f t="shared" si="58"/>
        <v>—</v>
      </c>
      <c r="AH224" s="55">
        <f t="shared" si="59"/>
        <v>0.84250000000000003</v>
      </c>
      <c r="AI224" s="55">
        <f t="shared" si="60"/>
        <v>0.83919999999999995</v>
      </c>
      <c r="AJ224" s="55">
        <f t="shared" si="61"/>
        <v>0.8155</v>
      </c>
      <c r="AK224" s="4" t="str">
        <f t="shared" si="62"/>
        <v>3B</v>
      </c>
      <c r="AL224" s="55">
        <f t="shared" si="63"/>
        <v>0.82099999999999995</v>
      </c>
      <c r="AM224" s="55">
        <f t="shared" si="64"/>
        <v>0.82869999999999999</v>
      </c>
      <c r="AN224" s="55">
        <f t="shared" si="65"/>
        <v>0.84250000000000003</v>
      </c>
      <c r="AO224" s="55">
        <f t="shared" si="66"/>
        <v>0.8468</v>
      </c>
      <c r="AP224" s="55">
        <f t="shared" si="67"/>
        <v>0.875</v>
      </c>
      <c r="AT224" s="17"/>
      <c r="AU224" s="77"/>
    </row>
    <row r="225" spans="3:47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68"/>
        <v>7⁄8–24</v>
      </c>
      <c r="U225" s="16" t="str">
        <f t="shared" si="68"/>
        <v>UNS</v>
      </c>
      <c r="W225" s="16" t="str">
        <f t="shared" si="52"/>
        <v>7⁄8–24</v>
      </c>
      <c r="X225" s="16" t="str">
        <f>VLOOKUP(LEFT(Table691416[[#This Row],[Column1]],FIND("–",Table691416[[#This Row],[Column1]])-1),Lookups15[],2,0)</f>
        <v>7/8</v>
      </c>
      <c r="Y225" s="16" t="str">
        <f>RIGHT(Table691416[[#This Row],[Column1]],LEN(Table691416[[#This Row],[Column1]])-FIND("–",Table691416[[#This Row],[Column1]]))</f>
        <v>24</v>
      </c>
      <c r="Z225" s="16" t="str">
        <f t="shared" si="53"/>
        <v>UNS</v>
      </c>
      <c r="AA225" s="16" t="str">
        <f t="shared" si="54"/>
        <v>2A</v>
      </c>
      <c r="AB225" s="4" t="str">
        <f>CONCATENATE(Table691416[[#This Row],[Fraction]],"-",Table691416[[#This Row],[Pitch]]," ",Table691416[[#This Row],[Series]]," ",Table691416[[#This Row],[ClassA]])</f>
        <v>7/8-24 UNS 2A</v>
      </c>
      <c r="AC225" s="4" t="str">
        <f>CONCATENATE(TEXT(Table691416[[#This Row],[MajorMinB]],".000"),"-",Table691416[[#This Row],[Pitch]]," ",Table691416[[#This Row],[Series]]," ",Table691416[[#This Row],[ClassA]])</f>
        <v>.875-24 UNS 2A</v>
      </c>
      <c r="AD225" s="4">
        <f t="shared" si="55"/>
        <v>1.1999999999999999E-3</v>
      </c>
      <c r="AE225" s="55">
        <f t="shared" si="56"/>
        <v>0.87380000000000002</v>
      </c>
      <c r="AF225" s="55">
        <f t="shared" si="57"/>
        <v>0.86660000000000004</v>
      </c>
      <c r="AG225" s="55" t="str">
        <f t="shared" si="58"/>
        <v>—</v>
      </c>
      <c r="AH225" s="55">
        <f t="shared" si="59"/>
        <v>0.84670000000000001</v>
      </c>
      <c r="AI225" s="55">
        <f t="shared" si="60"/>
        <v>0.84260000000000002</v>
      </c>
      <c r="AJ225" s="55">
        <f t="shared" si="61"/>
        <v>0.82420000000000004</v>
      </c>
      <c r="AK225" s="4" t="str">
        <f t="shared" si="62"/>
        <v>2B</v>
      </c>
      <c r="AL225" s="55">
        <f t="shared" si="63"/>
        <v>0.83</v>
      </c>
      <c r="AM225" s="55">
        <f t="shared" si="64"/>
        <v>0.84</v>
      </c>
      <c r="AN225" s="55">
        <f t="shared" si="65"/>
        <v>0.84789999999999999</v>
      </c>
      <c r="AO225" s="55">
        <f t="shared" si="66"/>
        <v>0.85319999999999996</v>
      </c>
      <c r="AP225" s="55">
        <f t="shared" si="67"/>
        <v>0.875</v>
      </c>
      <c r="AT225" s="17"/>
      <c r="AU225" s="77"/>
    </row>
    <row r="226" spans="3:47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68"/>
        <v>7⁄8–27</v>
      </c>
      <c r="U226" s="16" t="str">
        <f t="shared" si="68"/>
        <v>UNS</v>
      </c>
      <c r="W226" s="16" t="str">
        <f t="shared" si="52"/>
        <v>7⁄8–27</v>
      </c>
      <c r="X226" s="16" t="str">
        <f>VLOOKUP(LEFT(Table691416[[#This Row],[Column1]],FIND("–",Table691416[[#This Row],[Column1]])-1),Lookups15[],2,0)</f>
        <v>7/8</v>
      </c>
      <c r="Y226" s="16" t="str">
        <f>RIGHT(Table691416[[#This Row],[Column1]],LEN(Table691416[[#This Row],[Column1]])-FIND("–",Table691416[[#This Row],[Column1]]))</f>
        <v>27</v>
      </c>
      <c r="Z226" s="16" t="str">
        <f t="shared" si="53"/>
        <v>UNS</v>
      </c>
      <c r="AA226" s="16" t="str">
        <f t="shared" si="54"/>
        <v>2A</v>
      </c>
      <c r="AB226" s="4" t="str">
        <f>CONCATENATE(Table691416[[#This Row],[Fraction]],"-",Table691416[[#This Row],[Pitch]]," ",Table691416[[#This Row],[Series]]," ",Table691416[[#This Row],[ClassA]])</f>
        <v>7/8-27 UNS 2A</v>
      </c>
      <c r="AC226" s="4" t="str">
        <f>CONCATENATE(TEXT(Table691416[[#This Row],[MajorMinB]],".000"),"-",Table691416[[#This Row],[Pitch]]," ",Table691416[[#This Row],[Series]]," ",Table691416[[#This Row],[ClassA]])</f>
        <v>.875-27 UNS 2A</v>
      </c>
      <c r="AD226" s="4">
        <f t="shared" si="55"/>
        <v>1.1999999999999999E-3</v>
      </c>
      <c r="AE226" s="55">
        <f t="shared" si="56"/>
        <v>0.87380000000000002</v>
      </c>
      <c r="AF226" s="55">
        <f t="shared" si="57"/>
        <v>0.86709999999999998</v>
      </c>
      <c r="AG226" s="55" t="str">
        <f t="shared" si="58"/>
        <v>—</v>
      </c>
      <c r="AH226" s="55">
        <f t="shared" si="59"/>
        <v>0.84970000000000001</v>
      </c>
      <c r="AI226" s="55">
        <f t="shared" si="60"/>
        <v>0.8458</v>
      </c>
      <c r="AJ226" s="55">
        <f t="shared" si="61"/>
        <v>0.82969999999999999</v>
      </c>
      <c r="AK226" s="4" t="str">
        <f t="shared" si="62"/>
        <v>2B</v>
      </c>
      <c r="AL226" s="55">
        <f t="shared" si="63"/>
        <v>0.83499999999999996</v>
      </c>
      <c r="AM226" s="55">
        <f t="shared" si="64"/>
        <v>0.84399999999999997</v>
      </c>
      <c r="AN226" s="55">
        <f t="shared" si="65"/>
        <v>0.85089999999999999</v>
      </c>
      <c r="AO226" s="55">
        <f t="shared" si="66"/>
        <v>0.85599999999999998</v>
      </c>
      <c r="AP226" s="55">
        <f t="shared" si="67"/>
        <v>0.875</v>
      </c>
      <c r="AT226" s="17"/>
      <c r="AU226" s="77"/>
    </row>
    <row r="227" spans="3:47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68"/>
        <v>7⁄8–28</v>
      </c>
      <c r="U227" s="16" t="str">
        <f t="shared" si="68"/>
        <v>UN</v>
      </c>
      <c r="W227" s="16" t="str">
        <f t="shared" si="52"/>
        <v>7⁄8–28</v>
      </c>
      <c r="X227" s="16" t="str">
        <f>VLOOKUP(LEFT(Table691416[[#This Row],[Column1]],FIND("–",Table691416[[#This Row],[Column1]])-1),Lookups15[],2,0)</f>
        <v>7/8</v>
      </c>
      <c r="Y227" s="16" t="str">
        <f>RIGHT(Table691416[[#This Row],[Column1]],LEN(Table691416[[#This Row],[Column1]])-FIND("–",Table691416[[#This Row],[Column1]]))</f>
        <v>28</v>
      </c>
      <c r="Z227" s="16" t="str">
        <f t="shared" si="53"/>
        <v>UN</v>
      </c>
      <c r="AA227" s="16" t="str">
        <f t="shared" si="54"/>
        <v>2A</v>
      </c>
      <c r="AB227" s="4" t="str">
        <f>CONCATENATE(Table691416[[#This Row],[Fraction]],"-",Table691416[[#This Row],[Pitch]]," ",Table691416[[#This Row],[Series]]," ",Table691416[[#This Row],[ClassA]])</f>
        <v>7/8-28 UN 2A</v>
      </c>
      <c r="AC227" s="4" t="str">
        <f>CONCATENATE(TEXT(Table691416[[#This Row],[MajorMinB]],".000"),"-",Table691416[[#This Row],[Pitch]]," ",Table691416[[#This Row],[Series]]," ",Table691416[[#This Row],[ClassA]])</f>
        <v>.875-28 UN 2A</v>
      </c>
      <c r="AD227" s="4">
        <f t="shared" si="55"/>
        <v>1.1999999999999999E-3</v>
      </c>
      <c r="AE227" s="55">
        <f t="shared" si="56"/>
        <v>0.87380000000000002</v>
      </c>
      <c r="AF227" s="55">
        <f t="shared" si="57"/>
        <v>0.86729999999999996</v>
      </c>
      <c r="AG227" s="55" t="str">
        <f t="shared" si="58"/>
        <v>—</v>
      </c>
      <c r="AH227" s="55">
        <f t="shared" si="59"/>
        <v>0.85060000000000002</v>
      </c>
      <c r="AI227" s="55">
        <f t="shared" si="60"/>
        <v>0.8468</v>
      </c>
      <c r="AJ227" s="55">
        <f t="shared" si="61"/>
        <v>0.83120000000000005</v>
      </c>
      <c r="AK227" s="4" t="str">
        <f t="shared" si="62"/>
        <v>2B</v>
      </c>
      <c r="AL227" s="55">
        <f t="shared" si="63"/>
        <v>0.83599999999999997</v>
      </c>
      <c r="AM227" s="55">
        <f t="shared" si="64"/>
        <v>0.84499999999999997</v>
      </c>
      <c r="AN227" s="55">
        <f t="shared" si="65"/>
        <v>0.8518</v>
      </c>
      <c r="AO227" s="55">
        <f t="shared" si="66"/>
        <v>0.85680000000000001</v>
      </c>
      <c r="AP227" s="55">
        <f t="shared" si="67"/>
        <v>0.875</v>
      </c>
      <c r="AT227" s="17"/>
      <c r="AU227" s="77"/>
    </row>
    <row r="228" spans="3:47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68"/>
        <v>0</v>
      </c>
      <c r="U228" s="16">
        <f t="shared" si="68"/>
        <v>0</v>
      </c>
      <c r="W228" s="16" t="str">
        <f t="shared" si="52"/>
        <v>7⁄8–28</v>
      </c>
      <c r="X228" s="16" t="str">
        <f>VLOOKUP(LEFT(Table691416[[#This Row],[Column1]],FIND("–",Table691416[[#This Row],[Column1]])-1),Lookups15[],2,0)</f>
        <v>7/8</v>
      </c>
      <c r="Y228" s="16" t="str">
        <f>RIGHT(Table691416[[#This Row],[Column1]],LEN(Table691416[[#This Row],[Column1]])-FIND("–",Table691416[[#This Row],[Column1]]))</f>
        <v>28</v>
      </c>
      <c r="Z228" s="16" t="str">
        <f t="shared" si="53"/>
        <v>UN</v>
      </c>
      <c r="AA228" s="16" t="str">
        <f t="shared" si="54"/>
        <v>3A</v>
      </c>
      <c r="AB228" s="4" t="str">
        <f>CONCATENATE(Table691416[[#This Row],[Fraction]],"-",Table691416[[#This Row],[Pitch]]," ",Table691416[[#This Row],[Series]]," ",Table691416[[#This Row],[ClassA]])</f>
        <v>7/8-28 UN 3A</v>
      </c>
      <c r="AC228" s="4" t="str">
        <f>CONCATENATE(TEXT(Table691416[[#This Row],[MajorMinB]],".000"),"-",Table691416[[#This Row],[Pitch]]," ",Table691416[[#This Row],[Series]]," ",Table691416[[#This Row],[ClassA]])</f>
        <v>.875-28 UN 3A</v>
      </c>
      <c r="AD228" s="4">
        <f t="shared" si="55"/>
        <v>0</v>
      </c>
      <c r="AE228" s="55">
        <f t="shared" si="56"/>
        <v>0.875</v>
      </c>
      <c r="AF228" s="55">
        <f t="shared" si="57"/>
        <v>0.86850000000000005</v>
      </c>
      <c r="AG228" s="55" t="str">
        <f t="shared" si="58"/>
        <v>—</v>
      </c>
      <c r="AH228" s="55">
        <f t="shared" si="59"/>
        <v>0.8518</v>
      </c>
      <c r="AI228" s="55">
        <f t="shared" si="60"/>
        <v>0.84889999999999999</v>
      </c>
      <c r="AJ228" s="55">
        <f t="shared" si="61"/>
        <v>0.83240000000000003</v>
      </c>
      <c r="AK228" s="4" t="str">
        <f t="shared" si="62"/>
        <v>3B</v>
      </c>
      <c r="AL228" s="55">
        <f t="shared" si="63"/>
        <v>0.83599999999999997</v>
      </c>
      <c r="AM228" s="55">
        <f t="shared" si="64"/>
        <v>0.84260000000000002</v>
      </c>
      <c r="AN228" s="55">
        <f t="shared" si="65"/>
        <v>0.8518</v>
      </c>
      <c r="AO228" s="55">
        <f t="shared" si="66"/>
        <v>0.85550000000000004</v>
      </c>
      <c r="AP228" s="55">
        <f t="shared" si="67"/>
        <v>0.875</v>
      </c>
      <c r="AT228" s="17"/>
      <c r="AU228" s="77"/>
    </row>
    <row r="229" spans="3:47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68"/>
        <v>7⁄8–32</v>
      </c>
      <c r="U229" s="16" t="str">
        <f t="shared" si="68"/>
        <v>UN</v>
      </c>
      <c r="W229" s="16" t="str">
        <f t="shared" si="52"/>
        <v>7⁄8–32</v>
      </c>
      <c r="X229" s="16" t="str">
        <f>VLOOKUP(LEFT(Table691416[[#This Row],[Column1]],FIND("–",Table691416[[#This Row],[Column1]])-1),Lookups15[],2,0)</f>
        <v>7/8</v>
      </c>
      <c r="Y229" s="16" t="str">
        <f>RIGHT(Table691416[[#This Row],[Column1]],LEN(Table691416[[#This Row],[Column1]])-FIND("–",Table691416[[#This Row],[Column1]]))</f>
        <v>32</v>
      </c>
      <c r="Z229" s="16" t="str">
        <f t="shared" si="53"/>
        <v>UN</v>
      </c>
      <c r="AA229" s="16" t="str">
        <f t="shared" si="54"/>
        <v>2A</v>
      </c>
      <c r="AB229" s="4" t="str">
        <f>CONCATENATE(Table691416[[#This Row],[Fraction]],"-",Table691416[[#This Row],[Pitch]]," ",Table691416[[#This Row],[Series]]," ",Table691416[[#This Row],[ClassA]])</f>
        <v>7/8-32 UN 2A</v>
      </c>
      <c r="AC229" s="4" t="str">
        <f>CONCATENATE(TEXT(Table691416[[#This Row],[MajorMinB]],".000"),"-",Table691416[[#This Row],[Pitch]]," ",Table691416[[#This Row],[Series]]," ",Table691416[[#This Row],[ClassA]])</f>
        <v>.875-32 UN 2A</v>
      </c>
      <c r="AD229" s="4">
        <f t="shared" si="55"/>
        <v>1.1000000000000001E-3</v>
      </c>
      <c r="AE229" s="55">
        <f t="shared" si="56"/>
        <v>0.87390000000000001</v>
      </c>
      <c r="AF229" s="55">
        <f t="shared" si="57"/>
        <v>0.8679</v>
      </c>
      <c r="AG229" s="55" t="str">
        <f t="shared" si="58"/>
        <v>—</v>
      </c>
      <c r="AH229" s="55">
        <f t="shared" si="59"/>
        <v>0.85360000000000003</v>
      </c>
      <c r="AI229" s="55">
        <f t="shared" si="60"/>
        <v>0.85</v>
      </c>
      <c r="AJ229" s="55">
        <f t="shared" si="61"/>
        <v>0.8367</v>
      </c>
      <c r="AK229" s="4" t="str">
        <f t="shared" si="62"/>
        <v>2B</v>
      </c>
      <c r="AL229" s="55">
        <f t="shared" si="63"/>
        <v>0.84099999999999997</v>
      </c>
      <c r="AM229" s="55">
        <f t="shared" si="64"/>
        <v>0.84899999999999998</v>
      </c>
      <c r="AN229" s="55">
        <f t="shared" si="65"/>
        <v>0.85470000000000002</v>
      </c>
      <c r="AO229" s="55">
        <f t="shared" si="66"/>
        <v>0.85940000000000005</v>
      </c>
      <c r="AP229" s="55">
        <f t="shared" si="67"/>
        <v>0.875</v>
      </c>
      <c r="AT229" s="17"/>
      <c r="AU229" s="77"/>
    </row>
    <row r="230" spans="3:47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68"/>
        <v>0</v>
      </c>
      <c r="U230" s="16">
        <f t="shared" si="68"/>
        <v>0</v>
      </c>
      <c r="W230" s="16" t="str">
        <f t="shared" si="52"/>
        <v>7⁄8–32</v>
      </c>
      <c r="X230" s="16" t="str">
        <f>VLOOKUP(LEFT(Table691416[[#This Row],[Column1]],FIND("–",Table691416[[#This Row],[Column1]])-1),Lookups15[],2,0)</f>
        <v>7/8</v>
      </c>
      <c r="Y230" s="16" t="str">
        <f>RIGHT(Table691416[[#This Row],[Column1]],LEN(Table691416[[#This Row],[Column1]])-FIND("–",Table691416[[#This Row],[Column1]]))</f>
        <v>32</v>
      </c>
      <c r="Z230" s="16" t="str">
        <f t="shared" si="53"/>
        <v>UN</v>
      </c>
      <c r="AA230" s="16" t="str">
        <f t="shared" si="54"/>
        <v>3A</v>
      </c>
      <c r="AB230" s="4" t="str">
        <f>CONCATENATE(Table691416[[#This Row],[Fraction]],"-",Table691416[[#This Row],[Pitch]]," ",Table691416[[#This Row],[Series]]," ",Table691416[[#This Row],[ClassA]])</f>
        <v>7/8-32 UN 3A</v>
      </c>
      <c r="AC230" s="4" t="str">
        <f>CONCATENATE(TEXT(Table691416[[#This Row],[MajorMinB]],".000"),"-",Table691416[[#This Row],[Pitch]]," ",Table691416[[#This Row],[Series]]," ",Table691416[[#This Row],[ClassA]])</f>
        <v>.875-32 UN 3A</v>
      </c>
      <c r="AD230" s="4">
        <f t="shared" si="55"/>
        <v>0</v>
      </c>
      <c r="AE230" s="55">
        <f t="shared" si="56"/>
        <v>0.875</v>
      </c>
      <c r="AF230" s="55">
        <f t="shared" si="57"/>
        <v>0.86899999999999999</v>
      </c>
      <c r="AG230" s="55" t="str">
        <f t="shared" si="58"/>
        <v>—</v>
      </c>
      <c r="AH230" s="55">
        <f t="shared" si="59"/>
        <v>0.85470000000000002</v>
      </c>
      <c r="AI230" s="55">
        <f t="shared" si="60"/>
        <v>0.85199999999999998</v>
      </c>
      <c r="AJ230" s="55">
        <f t="shared" si="61"/>
        <v>0.83779999999999999</v>
      </c>
      <c r="AK230" s="4" t="str">
        <f t="shared" si="62"/>
        <v>3B</v>
      </c>
      <c r="AL230" s="55">
        <f t="shared" si="63"/>
        <v>0.84099999999999997</v>
      </c>
      <c r="AM230" s="55">
        <f t="shared" si="64"/>
        <v>0.84689999999999999</v>
      </c>
      <c r="AN230" s="55">
        <f t="shared" si="65"/>
        <v>0.85470000000000002</v>
      </c>
      <c r="AO230" s="55">
        <f t="shared" si="66"/>
        <v>0.85829999999999995</v>
      </c>
      <c r="AP230" s="55">
        <f t="shared" si="67"/>
        <v>0.875</v>
      </c>
      <c r="AT230" s="17"/>
      <c r="AU230" s="77"/>
    </row>
    <row r="231" spans="3:47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68"/>
        <v>15⁄16–12</v>
      </c>
      <c r="U231" s="16" t="str">
        <f t="shared" si="68"/>
        <v>UN</v>
      </c>
      <c r="W231" s="16" t="str">
        <f t="shared" si="52"/>
        <v>15⁄16–12</v>
      </c>
      <c r="X231" s="16" t="str">
        <f>VLOOKUP(LEFT(Table691416[[#This Row],[Column1]],FIND("–",Table691416[[#This Row],[Column1]])-1),Lookups15[],2,0)</f>
        <v>15/16</v>
      </c>
      <c r="Y231" s="16" t="str">
        <f>RIGHT(Table691416[[#This Row],[Column1]],LEN(Table691416[[#This Row],[Column1]])-FIND("–",Table691416[[#This Row],[Column1]]))</f>
        <v>12</v>
      </c>
      <c r="Z231" s="16" t="str">
        <f t="shared" si="53"/>
        <v>UN</v>
      </c>
      <c r="AA231" s="16" t="str">
        <f t="shared" si="54"/>
        <v>2A</v>
      </c>
      <c r="AB231" s="4" t="str">
        <f>CONCATENATE(Table691416[[#This Row],[Fraction]],"-",Table691416[[#This Row],[Pitch]]," ",Table691416[[#This Row],[Series]]," ",Table691416[[#This Row],[ClassA]])</f>
        <v>15/16-12 UN 2A</v>
      </c>
      <c r="AC231" s="4" t="str">
        <f>CONCATENATE(TEXT(Table691416[[#This Row],[MajorMinB]],".000"),"-",Table691416[[#This Row],[Pitch]]," ",Table691416[[#This Row],[Series]]," ",Table691416[[#This Row],[ClassA]])</f>
        <v>.938-12 UN 2A</v>
      </c>
      <c r="AD231" s="4">
        <f t="shared" si="55"/>
        <v>1.6999999999999999E-3</v>
      </c>
      <c r="AE231" s="55">
        <f t="shared" si="56"/>
        <v>0.93579999999999997</v>
      </c>
      <c r="AF231" s="55">
        <f t="shared" si="57"/>
        <v>0.9244</v>
      </c>
      <c r="AG231" s="55" t="str">
        <f t="shared" si="58"/>
        <v>—</v>
      </c>
      <c r="AH231" s="55">
        <f t="shared" si="59"/>
        <v>0.88170000000000004</v>
      </c>
      <c r="AI231" s="55">
        <f t="shared" si="60"/>
        <v>0.876</v>
      </c>
      <c r="AJ231" s="55">
        <f t="shared" si="61"/>
        <v>0.83660000000000001</v>
      </c>
      <c r="AK231" s="4" t="str">
        <f t="shared" si="62"/>
        <v>2B</v>
      </c>
      <c r="AL231" s="55">
        <f t="shared" si="63"/>
        <v>0.84699999999999998</v>
      </c>
      <c r="AM231" s="55">
        <f t="shared" si="64"/>
        <v>0.86499999999999999</v>
      </c>
      <c r="AN231" s="55">
        <f t="shared" si="65"/>
        <v>0.88339999999999996</v>
      </c>
      <c r="AO231" s="55">
        <f t="shared" si="66"/>
        <v>0.89080000000000004</v>
      </c>
      <c r="AP231" s="55">
        <f t="shared" si="67"/>
        <v>0.9375</v>
      </c>
      <c r="AT231" s="17"/>
      <c r="AU231" s="77"/>
    </row>
    <row r="232" spans="3:47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68"/>
        <v>0</v>
      </c>
      <c r="U232" s="16">
        <f t="shared" si="68"/>
        <v>0</v>
      </c>
      <c r="W232" s="16" t="str">
        <f t="shared" si="52"/>
        <v>15⁄16–12</v>
      </c>
      <c r="X232" s="16" t="str">
        <f>VLOOKUP(LEFT(Table691416[[#This Row],[Column1]],FIND("–",Table691416[[#This Row],[Column1]])-1),Lookups15[],2,0)</f>
        <v>15/16</v>
      </c>
      <c r="Y232" s="16" t="str">
        <f>RIGHT(Table691416[[#This Row],[Column1]],LEN(Table691416[[#This Row],[Column1]])-FIND("–",Table691416[[#This Row],[Column1]]))</f>
        <v>12</v>
      </c>
      <c r="Z232" s="16" t="str">
        <f t="shared" si="53"/>
        <v>UN</v>
      </c>
      <c r="AA232" s="16" t="str">
        <f t="shared" si="54"/>
        <v>3A</v>
      </c>
      <c r="AB232" s="4" t="str">
        <f>CONCATENATE(Table691416[[#This Row],[Fraction]],"-",Table691416[[#This Row],[Pitch]]," ",Table691416[[#This Row],[Series]]," ",Table691416[[#This Row],[ClassA]])</f>
        <v>15/16-12 UN 3A</v>
      </c>
      <c r="AC232" s="4" t="str">
        <f>CONCATENATE(TEXT(Table691416[[#This Row],[MajorMinB]],".000"),"-",Table691416[[#This Row],[Pitch]]," ",Table691416[[#This Row],[Series]]," ",Table691416[[#This Row],[ClassA]])</f>
        <v>.938-12 UN 3A</v>
      </c>
      <c r="AD232" s="4">
        <f t="shared" si="55"/>
        <v>0</v>
      </c>
      <c r="AE232" s="55">
        <f t="shared" si="56"/>
        <v>0.9375</v>
      </c>
      <c r="AF232" s="55">
        <f t="shared" si="57"/>
        <v>0.92610000000000003</v>
      </c>
      <c r="AG232" s="55" t="str">
        <f t="shared" si="58"/>
        <v>—</v>
      </c>
      <c r="AH232" s="55">
        <f t="shared" si="59"/>
        <v>0.88339999999999996</v>
      </c>
      <c r="AI232" s="55">
        <f t="shared" si="60"/>
        <v>0.87929999999999997</v>
      </c>
      <c r="AJ232" s="55">
        <f t="shared" si="61"/>
        <v>0.83830000000000005</v>
      </c>
      <c r="AK232" s="4" t="str">
        <f t="shared" si="62"/>
        <v>3B</v>
      </c>
      <c r="AL232" s="55">
        <f t="shared" si="63"/>
        <v>0.84699999999999998</v>
      </c>
      <c r="AM232" s="55">
        <f t="shared" si="64"/>
        <v>0.85750000000000004</v>
      </c>
      <c r="AN232" s="55">
        <f t="shared" si="65"/>
        <v>0.88339999999999996</v>
      </c>
      <c r="AO232" s="55">
        <f t="shared" si="66"/>
        <v>0.88890000000000002</v>
      </c>
      <c r="AP232" s="55">
        <f t="shared" si="67"/>
        <v>0.9375</v>
      </c>
      <c r="AT232" s="17"/>
      <c r="AU232" s="77"/>
    </row>
    <row r="233" spans="3:47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68"/>
        <v>15⁄16–16</v>
      </c>
      <c r="U233" s="16" t="str">
        <f t="shared" si="68"/>
        <v>UN</v>
      </c>
      <c r="W233" s="16" t="str">
        <f t="shared" si="52"/>
        <v>15⁄16–16</v>
      </c>
      <c r="X233" s="16" t="str">
        <f>VLOOKUP(LEFT(Table691416[[#This Row],[Column1]],FIND("–",Table691416[[#This Row],[Column1]])-1),Lookups15[],2,0)</f>
        <v>15/16</v>
      </c>
      <c r="Y233" s="16" t="str">
        <f>RIGHT(Table691416[[#This Row],[Column1]],LEN(Table691416[[#This Row],[Column1]])-FIND("–",Table691416[[#This Row],[Column1]]))</f>
        <v>16</v>
      </c>
      <c r="Z233" s="16" t="str">
        <f t="shared" si="53"/>
        <v>UN</v>
      </c>
      <c r="AA233" s="16" t="str">
        <f t="shared" si="54"/>
        <v>2A</v>
      </c>
      <c r="AB233" s="4" t="str">
        <f>CONCATENATE(Table691416[[#This Row],[Fraction]],"-",Table691416[[#This Row],[Pitch]]," ",Table691416[[#This Row],[Series]]," ",Table691416[[#This Row],[ClassA]])</f>
        <v>15/16-16 UN 2A</v>
      </c>
      <c r="AC233" s="4" t="str">
        <f>CONCATENATE(TEXT(Table691416[[#This Row],[MajorMinB]],".000"),"-",Table691416[[#This Row],[Pitch]]," ",Table691416[[#This Row],[Series]]," ",Table691416[[#This Row],[ClassA]])</f>
        <v>.938-16 UN 2A</v>
      </c>
      <c r="AD233" s="4">
        <f t="shared" si="55"/>
        <v>1.5E-3</v>
      </c>
      <c r="AE233" s="55">
        <f t="shared" si="56"/>
        <v>0.93600000000000005</v>
      </c>
      <c r="AF233" s="55">
        <f t="shared" si="57"/>
        <v>0.92659999999999998</v>
      </c>
      <c r="AG233" s="55" t="str">
        <f t="shared" si="58"/>
        <v>—</v>
      </c>
      <c r="AH233" s="55">
        <f t="shared" si="59"/>
        <v>0.89539999999999997</v>
      </c>
      <c r="AI233" s="55">
        <f t="shared" si="60"/>
        <v>0.89039999999999997</v>
      </c>
      <c r="AJ233" s="55">
        <f t="shared" si="61"/>
        <v>0.86150000000000004</v>
      </c>
      <c r="AK233" s="4" t="str">
        <f t="shared" si="62"/>
        <v>2B</v>
      </c>
      <c r="AL233" s="55">
        <f t="shared" si="63"/>
        <v>0.87</v>
      </c>
      <c r="AM233" s="55">
        <f t="shared" si="64"/>
        <v>0.88400000000000001</v>
      </c>
      <c r="AN233" s="55">
        <f t="shared" si="65"/>
        <v>0.89690000000000003</v>
      </c>
      <c r="AO233" s="55">
        <f t="shared" si="66"/>
        <v>0.90339999999999998</v>
      </c>
      <c r="AP233" s="55">
        <f t="shared" si="67"/>
        <v>0.9375</v>
      </c>
      <c r="AT233" s="17"/>
      <c r="AU233" s="77"/>
    </row>
    <row r="234" spans="3:47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68"/>
        <v>0</v>
      </c>
      <c r="U234" s="16">
        <f t="shared" si="68"/>
        <v>0</v>
      </c>
      <c r="W234" s="16" t="str">
        <f t="shared" si="52"/>
        <v>15⁄16–16</v>
      </c>
      <c r="X234" s="16" t="str">
        <f>VLOOKUP(LEFT(Table691416[[#This Row],[Column1]],FIND("–",Table691416[[#This Row],[Column1]])-1),Lookups15[],2,0)</f>
        <v>15/16</v>
      </c>
      <c r="Y234" s="16" t="str">
        <f>RIGHT(Table691416[[#This Row],[Column1]],LEN(Table691416[[#This Row],[Column1]])-FIND("–",Table691416[[#This Row],[Column1]]))</f>
        <v>16</v>
      </c>
      <c r="Z234" s="16" t="str">
        <f t="shared" si="53"/>
        <v>UN</v>
      </c>
      <c r="AA234" s="16" t="str">
        <f t="shared" si="54"/>
        <v>3A</v>
      </c>
      <c r="AB234" s="4" t="str">
        <f>CONCATENATE(Table691416[[#This Row],[Fraction]],"-",Table691416[[#This Row],[Pitch]]," ",Table691416[[#This Row],[Series]]," ",Table691416[[#This Row],[ClassA]])</f>
        <v>15/16-16 UN 3A</v>
      </c>
      <c r="AC234" s="4" t="str">
        <f>CONCATENATE(TEXT(Table691416[[#This Row],[MajorMinB]],".000"),"-",Table691416[[#This Row],[Pitch]]," ",Table691416[[#This Row],[Series]]," ",Table691416[[#This Row],[ClassA]])</f>
        <v>.938-16 UN 3A</v>
      </c>
      <c r="AD234" s="4">
        <f t="shared" si="55"/>
        <v>0</v>
      </c>
      <c r="AE234" s="55">
        <f t="shared" si="56"/>
        <v>0.9375</v>
      </c>
      <c r="AF234" s="55">
        <f t="shared" si="57"/>
        <v>0.92810000000000004</v>
      </c>
      <c r="AG234" s="55" t="str">
        <f t="shared" si="58"/>
        <v>—</v>
      </c>
      <c r="AH234" s="55">
        <f t="shared" si="59"/>
        <v>0.89690000000000003</v>
      </c>
      <c r="AI234" s="55">
        <f t="shared" si="60"/>
        <v>0.89319999999999999</v>
      </c>
      <c r="AJ234" s="55">
        <f t="shared" si="61"/>
        <v>0.86299999999999999</v>
      </c>
      <c r="AK234" s="4" t="str">
        <f t="shared" si="62"/>
        <v>3B</v>
      </c>
      <c r="AL234" s="55">
        <f t="shared" si="63"/>
        <v>0.87</v>
      </c>
      <c r="AM234" s="55">
        <f t="shared" si="64"/>
        <v>0.87829999999999997</v>
      </c>
      <c r="AN234" s="55">
        <f t="shared" si="65"/>
        <v>0.89690000000000003</v>
      </c>
      <c r="AO234" s="55">
        <f t="shared" si="66"/>
        <v>0.90180000000000005</v>
      </c>
      <c r="AP234" s="55">
        <f t="shared" si="67"/>
        <v>0.9375</v>
      </c>
      <c r="AT234" s="17"/>
      <c r="AU234" s="77"/>
    </row>
    <row r="235" spans="3:47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68"/>
        <v>15⁄16–20</v>
      </c>
      <c r="U235" s="16" t="str">
        <f t="shared" si="68"/>
        <v>UNEF</v>
      </c>
      <c r="W235" s="16" t="str">
        <f t="shared" si="52"/>
        <v>15⁄16–20</v>
      </c>
      <c r="X235" s="16" t="str">
        <f>VLOOKUP(LEFT(Table691416[[#This Row],[Column1]],FIND("–",Table691416[[#This Row],[Column1]])-1),Lookups15[],2,0)</f>
        <v>15/16</v>
      </c>
      <c r="Y235" s="16" t="str">
        <f>RIGHT(Table691416[[#This Row],[Column1]],LEN(Table691416[[#This Row],[Column1]])-FIND("–",Table691416[[#This Row],[Column1]]))</f>
        <v>20</v>
      </c>
      <c r="Z235" s="16" t="str">
        <f t="shared" si="53"/>
        <v>UNEF</v>
      </c>
      <c r="AA235" s="16" t="str">
        <f t="shared" si="54"/>
        <v>2A</v>
      </c>
      <c r="AB235" s="4" t="str">
        <f>CONCATENATE(Table691416[[#This Row],[Fraction]],"-",Table691416[[#This Row],[Pitch]]," ",Table691416[[#This Row],[Series]]," ",Table691416[[#This Row],[ClassA]])</f>
        <v>15/16-20 UNEF 2A</v>
      </c>
      <c r="AC235" s="4" t="str">
        <f>CONCATENATE(TEXT(Table691416[[#This Row],[MajorMinB]],".000"),"-",Table691416[[#This Row],[Pitch]]," ",Table691416[[#This Row],[Series]]," ",Table691416[[#This Row],[ClassA]])</f>
        <v>.938-20 UNEF 2A</v>
      </c>
      <c r="AD235" s="4">
        <f t="shared" si="55"/>
        <v>1.4E-3</v>
      </c>
      <c r="AE235" s="55">
        <f t="shared" si="56"/>
        <v>0.93610000000000004</v>
      </c>
      <c r="AF235" s="55">
        <f t="shared" si="57"/>
        <v>0.92800000000000005</v>
      </c>
      <c r="AG235" s="55" t="str">
        <f t="shared" si="58"/>
        <v>—</v>
      </c>
      <c r="AH235" s="55">
        <f t="shared" si="59"/>
        <v>0.90359999999999996</v>
      </c>
      <c r="AI235" s="55">
        <f t="shared" si="60"/>
        <v>0.89910000000000001</v>
      </c>
      <c r="AJ235" s="55">
        <f t="shared" si="61"/>
        <v>0.87660000000000005</v>
      </c>
      <c r="AK235" s="4" t="str">
        <f t="shared" si="62"/>
        <v>2B</v>
      </c>
      <c r="AL235" s="55">
        <f t="shared" si="63"/>
        <v>0.88300000000000001</v>
      </c>
      <c r="AM235" s="55">
        <f t="shared" si="64"/>
        <v>0.89500000000000002</v>
      </c>
      <c r="AN235" s="55">
        <f t="shared" si="65"/>
        <v>0.90500000000000003</v>
      </c>
      <c r="AO235" s="55">
        <f t="shared" si="66"/>
        <v>0.91090000000000004</v>
      </c>
      <c r="AP235" s="55">
        <f t="shared" si="67"/>
        <v>0.9375</v>
      </c>
      <c r="AT235" s="17"/>
      <c r="AU235" s="77"/>
    </row>
    <row r="236" spans="3:47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68"/>
        <v>0</v>
      </c>
      <c r="U236" s="16">
        <f t="shared" si="68"/>
        <v>0</v>
      </c>
      <c r="W236" s="16" t="str">
        <f t="shared" si="52"/>
        <v>15⁄16–20</v>
      </c>
      <c r="X236" s="16" t="str">
        <f>VLOOKUP(LEFT(Table691416[[#This Row],[Column1]],FIND("–",Table691416[[#This Row],[Column1]])-1),Lookups15[],2,0)</f>
        <v>15/16</v>
      </c>
      <c r="Y236" s="16" t="str">
        <f>RIGHT(Table691416[[#This Row],[Column1]],LEN(Table691416[[#This Row],[Column1]])-FIND("–",Table691416[[#This Row],[Column1]]))</f>
        <v>20</v>
      </c>
      <c r="Z236" s="16" t="str">
        <f t="shared" si="53"/>
        <v>UNEF</v>
      </c>
      <c r="AA236" s="16" t="str">
        <f t="shared" si="54"/>
        <v>3A</v>
      </c>
      <c r="AB236" s="4" t="str">
        <f>CONCATENATE(Table691416[[#This Row],[Fraction]],"-",Table691416[[#This Row],[Pitch]]," ",Table691416[[#This Row],[Series]]," ",Table691416[[#This Row],[ClassA]])</f>
        <v>15/16-20 UNEF 3A</v>
      </c>
      <c r="AC236" s="4" t="str">
        <f>CONCATENATE(TEXT(Table691416[[#This Row],[MajorMinB]],".000"),"-",Table691416[[#This Row],[Pitch]]," ",Table691416[[#This Row],[Series]]," ",Table691416[[#This Row],[ClassA]])</f>
        <v>.938-20 UNEF 3A</v>
      </c>
      <c r="AD236" s="4">
        <f t="shared" si="55"/>
        <v>0</v>
      </c>
      <c r="AE236" s="55">
        <f t="shared" si="56"/>
        <v>0.9375</v>
      </c>
      <c r="AF236" s="55">
        <f t="shared" si="57"/>
        <v>0.9294</v>
      </c>
      <c r="AG236" s="55" t="str">
        <f t="shared" si="58"/>
        <v>—</v>
      </c>
      <c r="AH236" s="55">
        <f t="shared" si="59"/>
        <v>0.90500000000000003</v>
      </c>
      <c r="AI236" s="55">
        <f t="shared" si="60"/>
        <v>0.90159999999999996</v>
      </c>
      <c r="AJ236" s="55">
        <f t="shared" si="61"/>
        <v>0.878</v>
      </c>
      <c r="AK236" s="4" t="str">
        <f t="shared" si="62"/>
        <v>3B</v>
      </c>
      <c r="AL236" s="55">
        <f t="shared" si="63"/>
        <v>0.88300000000000001</v>
      </c>
      <c r="AM236" s="55">
        <f t="shared" si="64"/>
        <v>0.89119999999999999</v>
      </c>
      <c r="AN236" s="55">
        <f t="shared" si="65"/>
        <v>0.90500000000000003</v>
      </c>
      <c r="AO236" s="55">
        <f t="shared" si="66"/>
        <v>0.90939999999999999</v>
      </c>
      <c r="AP236" s="55">
        <f t="shared" si="67"/>
        <v>0.9375</v>
      </c>
      <c r="AT236" s="17"/>
      <c r="AU236" s="77"/>
    </row>
    <row r="237" spans="3:47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68"/>
        <v>15⁄16–28</v>
      </c>
      <c r="U237" s="16" t="str">
        <f t="shared" si="68"/>
        <v>UN</v>
      </c>
      <c r="W237" s="16" t="str">
        <f t="shared" si="52"/>
        <v>15⁄16–28</v>
      </c>
      <c r="X237" s="16" t="str">
        <f>VLOOKUP(LEFT(Table691416[[#This Row],[Column1]],FIND("–",Table691416[[#This Row],[Column1]])-1),Lookups15[],2,0)</f>
        <v>15/16</v>
      </c>
      <c r="Y237" s="16" t="str">
        <f>RIGHT(Table691416[[#This Row],[Column1]],LEN(Table691416[[#This Row],[Column1]])-FIND("–",Table691416[[#This Row],[Column1]]))</f>
        <v>28</v>
      </c>
      <c r="Z237" s="16" t="str">
        <f t="shared" si="53"/>
        <v>UN</v>
      </c>
      <c r="AA237" s="16" t="str">
        <f t="shared" si="54"/>
        <v>2A</v>
      </c>
      <c r="AB237" s="4" t="str">
        <f>CONCATENATE(Table691416[[#This Row],[Fraction]],"-",Table691416[[#This Row],[Pitch]]," ",Table691416[[#This Row],[Series]]," ",Table691416[[#This Row],[ClassA]])</f>
        <v>15/16-28 UN 2A</v>
      </c>
      <c r="AC237" s="4" t="str">
        <f>CONCATENATE(TEXT(Table691416[[#This Row],[MajorMinB]],".000"),"-",Table691416[[#This Row],[Pitch]]," ",Table691416[[#This Row],[Series]]," ",Table691416[[#This Row],[ClassA]])</f>
        <v>.938-28 UN 2A</v>
      </c>
      <c r="AD237" s="4">
        <f t="shared" si="55"/>
        <v>1.1999999999999999E-3</v>
      </c>
      <c r="AE237" s="55">
        <f t="shared" si="56"/>
        <v>0.93630000000000002</v>
      </c>
      <c r="AF237" s="55">
        <f t="shared" si="57"/>
        <v>0.92979999999999996</v>
      </c>
      <c r="AG237" s="55" t="str">
        <f t="shared" si="58"/>
        <v>—</v>
      </c>
      <c r="AH237" s="55">
        <f t="shared" si="59"/>
        <v>0.91310000000000002</v>
      </c>
      <c r="AI237" s="55">
        <f t="shared" si="60"/>
        <v>0.90910000000000002</v>
      </c>
      <c r="AJ237" s="55">
        <f t="shared" si="61"/>
        <v>0.89370000000000005</v>
      </c>
      <c r="AK237" s="4" t="str">
        <f t="shared" si="62"/>
        <v>2B</v>
      </c>
      <c r="AL237" s="55">
        <f t="shared" si="63"/>
        <v>0.89900000000000002</v>
      </c>
      <c r="AM237" s="55">
        <f t="shared" si="64"/>
        <v>0.90700000000000003</v>
      </c>
      <c r="AN237" s="55">
        <f t="shared" si="65"/>
        <v>0.9143</v>
      </c>
      <c r="AO237" s="55">
        <f t="shared" si="66"/>
        <v>0.91949999999999998</v>
      </c>
      <c r="AP237" s="55">
        <f t="shared" si="67"/>
        <v>0.9375</v>
      </c>
      <c r="AT237" s="17"/>
      <c r="AU237" s="77"/>
    </row>
    <row r="238" spans="3:47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68"/>
        <v>0</v>
      </c>
      <c r="U238" s="16">
        <f t="shared" si="68"/>
        <v>0</v>
      </c>
      <c r="W238" s="16" t="str">
        <f t="shared" si="52"/>
        <v>15⁄16–28</v>
      </c>
      <c r="X238" s="16" t="str">
        <f>VLOOKUP(LEFT(Table691416[[#This Row],[Column1]],FIND("–",Table691416[[#This Row],[Column1]])-1),Lookups15[],2,0)</f>
        <v>15/16</v>
      </c>
      <c r="Y238" s="16" t="str">
        <f>RIGHT(Table691416[[#This Row],[Column1]],LEN(Table691416[[#This Row],[Column1]])-FIND("–",Table691416[[#This Row],[Column1]]))</f>
        <v>28</v>
      </c>
      <c r="Z238" s="16" t="str">
        <f t="shared" si="53"/>
        <v>UN</v>
      </c>
      <c r="AA238" s="16" t="str">
        <f t="shared" si="54"/>
        <v>3A</v>
      </c>
      <c r="AB238" s="4" t="str">
        <f>CONCATENATE(Table691416[[#This Row],[Fraction]],"-",Table691416[[#This Row],[Pitch]]," ",Table691416[[#This Row],[Series]]," ",Table691416[[#This Row],[ClassA]])</f>
        <v>15/16-28 UN 3A</v>
      </c>
      <c r="AC238" s="4" t="str">
        <f>CONCATENATE(TEXT(Table691416[[#This Row],[MajorMinB]],".000"),"-",Table691416[[#This Row],[Pitch]]," ",Table691416[[#This Row],[Series]]," ",Table691416[[#This Row],[ClassA]])</f>
        <v>.938-28 UN 3A</v>
      </c>
      <c r="AD238" s="4">
        <f t="shared" si="55"/>
        <v>0</v>
      </c>
      <c r="AE238" s="55">
        <f t="shared" si="56"/>
        <v>0.9375</v>
      </c>
      <c r="AF238" s="55">
        <f t="shared" si="57"/>
        <v>0.93100000000000005</v>
      </c>
      <c r="AG238" s="55" t="str">
        <f t="shared" si="58"/>
        <v>—</v>
      </c>
      <c r="AH238" s="55">
        <f t="shared" si="59"/>
        <v>0.9143</v>
      </c>
      <c r="AI238" s="55">
        <f t="shared" si="60"/>
        <v>0.9113</v>
      </c>
      <c r="AJ238" s="55">
        <f t="shared" si="61"/>
        <v>0.89490000000000003</v>
      </c>
      <c r="AK238" s="4" t="str">
        <f t="shared" si="62"/>
        <v>3B</v>
      </c>
      <c r="AL238" s="55">
        <f t="shared" si="63"/>
        <v>0.89900000000000002</v>
      </c>
      <c r="AM238" s="55">
        <f t="shared" si="64"/>
        <v>0.90510000000000002</v>
      </c>
      <c r="AN238" s="55">
        <f t="shared" si="65"/>
        <v>0.9143</v>
      </c>
      <c r="AO238" s="55">
        <f t="shared" si="66"/>
        <v>0.91820000000000002</v>
      </c>
      <c r="AP238" s="55">
        <f t="shared" si="67"/>
        <v>0.9375</v>
      </c>
      <c r="AT238" s="17"/>
      <c r="AU238" s="77"/>
    </row>
    <row r="239" spans="3:47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68"/>
        <v>15⁄16–32</v>
      </c>
      <c r="U239" s="16" t="str">
        <f t="shared" si="68"/>
        <v>UN</v>
      </c>
      <c r="W239" s="16" t="str">
        <f t="shared" si="52"/>
        <v>15⁄16–32</v>
      </c>
      <c r="X239" s="16" t="str">
        <f>VLOOKUP(LEFT(Table691416[[#This Row],[Column1]],FIND("–",Table691416[[#This Row],[Column1]])-1),Lookups15[],2,0)</f>
        <v>15/16</v>
      </c>
      <c r="Y239" s="16" t="str">
        <f>RIGHT(Table691416[[#This Row],[Column1]],LEN(Table691416[[#This Row],[Column1]])-FIND("–",Table691416[[#This Row],[Column1]]))</f>
        <v>32</v>
      </c>
      <c r="Z239" s="16" t="str">
        <f t="shared" si="53"/>
        <v>UN</v>
      </c>
      <c r="AA239" s="16" t="str">
        <f t="shared" si="54"/>
        <v>2A</v>
      </c>
      <c r="AB239" s="4" t="str">
        <f>CONCATENATE(Table691416[[#This Row],[Fraction]],"-",Table691416[[#This Row],[Pitch]]," ",Table691416[[#This Row],[Series]]," ",Table691416[[#This Row],[ClassA]])</f>
        <v>15/16-32 UN 2A</v>
      </c>
      <c r="AC239" s="4" t="str">
        <f>CONCATENATE(TEXT(Table691416[[#This Row],[MajorMinB]],".000"),"-",Table691416[[#This Row],[Pitch]]," ",Table691416[[#This Row],[Series]]," ",Table691416[[#This Row],[ClassA]])</f>
        <v>.938-32 UN 2A</v>
      </c>
      <c r="AD239" s="4">
        <f t="shared" si="55"/>
        <v>1.1000000000000001E-3</v>
      </c>
      <c r="AE239" s="55">
        <f t="shared" si="56"/>
        <v>0.93640000000000001</v>
      </c>
      <c r="AF239" s="55">
        <f t="shared" si="57"/>
        <v>0.9304</v>
      </c>
      <c r="AG239" s="55" t="str">
        <f t="shared" si="58"/>
        <v>—</v>
      </c>
      <c r="AH239" s="55">
        <f t="shared" si="59"/>
        <v>0.91610000000000003</v>
      </c>
      <c r="AI239" s="55">
        <f t="shared" si="60"/>
        <v>0.9123</v>
      </c>
      <c r="AJ239" s="55">
        <f t="shared" si="61"/>
        <v>0.8992</v>
      </c>
      <c r="AK239" s="4" t="str">
        <f t="shared" si="62"/>
        <v>2B</v>
      </c>
      <c r="AL239" s="55">
        <f t="shared" si="63"/>
        <v>0.90400000000000003</v>
      </c>
      <c r="AM239" s="55">
        <f t="shared" si="64"/>
        <v>0.91100000000000003</v>
      </c>
      <c r="AN239" s="55">
        <f t="shared" si="65"/>
        <v>0.91720000000000002</v>
      </c>
      <c r="AO239" s="55">
        <f t="shared" si="66"/>
        <v>0.92210000000000003</v>
      </c>
      <c r="AP239" s="55">
        <f t="shared" si="67"/>
        <v>0.9375</v>
      </c>
      <c r="AT239" s="17"/>
      <c r="AU239" s="77"/>
    </row>
    <row r="240" spans="3:47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68"/>
        <v>0</v>
      </c>
      <c r="U240" s="16">
        <f t="shared" si="68"/>
        <v>0</v>
      </c>
      <c r="W240" s="16" t="str">
        <f t="shared" si="52"/>
        <v>15⁄16–32</v>
      </c>
      <c r="X240" s="16" t="str">
        <f>VLOOKUP(LEFT(Table691416[[#This Row],[Column1]],FIND("–",Table691416[[#This Row],[Column1]])-1),Lookups15[],2,0)</f>
        <v>15/16</v>
      </c>
      <c r="Y240" s="16" t="str">
        <f>RIGHT(Table691416[[#This Row],[Column1]],LEN(Table691416[[#This Row],[Column1]])-FIND("–",Table691416[[#This Row],[Column1]]))</f>
        <v>32</v>
      </c>
      <c r="Z240" s="16" t="str">
        <f t="shared" si="53"/>
        <v>UN</v>
      </c>
      <c r="AA240" s="16" t="str">
        <f t="shared" si="54"/>
        <v>3A</v>
      </c>
      <c r="AB240" s="4" t="str">
        <f>CONCATENATE(Table691416[[#This Row],[Fraction]],"-",Table691416[[#This Row],[Pitch]]," ",Table691416[[#This Row],[Series]]," ",Table691416[[#This Row],[ClassA]])</f>
        <v>15/16-32 UN 3A</v>
      </c>
      <c r="AC240" s="4" t="str">
        <f>CONCATENATE(TEXT(Table691416[[#This Row],[MajorMinB]],".000"),"-",Table691416[[#This Row],[Pitch]]," ",Table691416[[#This Row],[Series]]," ",Table691416[[#This Row],[ClassA]])</f>
        <v>.938-32 UN 3A</v>
      </c>
      <c r="AD240" s="4">
        <f t="shared" si="55"/>
        <v>0</v>
      </c>
      <c r="AE240" s="55">
        <f t="shared" si="56"/>
        <v>0.9375</v>
      </c>
      <c r="AF240" s="55">
        <f t="shared" si="57"/>
        <v>0.93149999999999999</v>
      </c>
      <c r="AG240" s="55" t="str">
        <f t="shared" si="58"/>
        <v>—</v>
      </c>
      <c r="AH240" s="55">
        <f t="shared" si="59"/>
        <v>0.91720000000000002</v>
      </c>
      <c r="AI240" s="55">
        <f t="shared" si="60"/>
        <v>0.91439999999999999</v>
      </c>
      <c r="AJ240" s="55">
        <f t="shared" si="61"/>
        <v>0.90029999999999999</v>
      </c>
      <c r="AK240" s="4" t="str">
        <f t="shared" si="62"/>
        <v>3B</v>
      </c>
      <c r="AL240" s="55">
        <f t="shared" si="63"/>
        <v>0.90400000000000003</v>
      </c>
      <c r="AM240" s="55">
        <f t="shared" si="64"/>
        <v>0.90939999999999999</v>
      </c>
      <c r="AN240" s="55">
        <f t="shared" si="65"/>
        <v>0.91720000000000002</v>
      </c>
      <c r="AO240" s="55">
        <f t="shared" si="66"/>
        <v>0.92090000000000005</v>
      </c>
      <c r="AP240" s="55">
        <f t="shared" si="67"/>
        <v>0.9375</v>
      </c>
      <c r="AT240" s="17"/>
      <c r="AU240" s="77"/>
    </row>
    <row r="241" spans="3:48" x14ac:dyDescent="0.25">
      <c r="C241" s="16" t="s">
        <v>1082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68"/>
        <v>1.00–8</v>
      </c>
      <c r="U241" s="16" t="str">
        <f t="shared" si="68"/>
        <v>UNC</v>
      </c>
      <c r="W241" s="16" t="str">
        <f t="shared" si="52"/>
        <v>1.00–8</v>
      </c>
      <c r="X241" s="16" t="str">
        <f>VLOOKUP(LEFT(Table691416[[#This Row],[Column1]],FIND("–",Table691416[[#This Row],[Column1]])-1),Lookups15[],2,0)</f>
        <v>1</v>
      </c>
      <c r="Y241" s="16" t="str">
        <f>RIGHT(Table691416[[#This Row],[Column1]],LEN(Table691416[[#This Row],[Column1]])-FIND("–",Table691416[[#This Row],[Column1]]))</f>
        <v>8</v>
      </c>
      <c r="Z241" s="16" t="str">
        <f t="shared" si="53"/>
        <v>UNC</v>
      </c>
      <c r="AA241" s="16" t="str">
        <f t="shared" si="54"/>
        <v>1A</v>
      </c>
      <c r="AB241" s="4" t="str">
        <f>CONCATENATE(Table691416[[#This Row],[Fraction]],"-",Table691416[[#This Row],[Pitch]]," ",Table691416[[#This Row],[Series]]," ",Table691416[[#This Row],[ClassA]])</f>
        <v>1-8 UNC 1A</v>
      </c>
      <c r="AC241" s="4" t="str">
        <f>CONCATENATE(TEXT(Table691416[[#This Row],[MajorMinB]],".000"),"-",Table691416[[#This Row],[Pitch]]," ",Table691416[[#This Row],[Series]]," ",Table691416[[#This Row],[ClassA]])</f>
        <v>1.000-8 UNC 1A</v>
      </c>
      <c r="AD241" s="4">
        <f t="shared" si="55"/>
        <v>2E-3</v>
      </c>
      <c r="AE241" s="55">
        <f t="shared" si="56"/>
        <v>0.998</v>
      </c>
      <c r="AF241" s="55">
        <f t="shared" si="57"/>
        <v>0.97550000000000003</v>
      </c>
      <c r="AG241" s="55" t="str">
        <f t="shared" si="58"/>
        <v>—</v>
      </c>
      <c r="AH241" s="55">
        <f t="shared" si="59"/>
        <v>0.91679999999999995</v>
      </c>
      <c r="AI241" s="55">
        <f t="shared" si="60"/>
        <v>0.90669999999999995</v>
      </c>
      <c r="AJ241" s="55">
        <f t="shared" si="61"/>
        <v>0.84919999999999995</v>
      </c>
      <c r="AK241" s="4" t="str">
        <f t="shared" si="62"/>
        <v>1B</v>
      </c>
      <c r="AL241" s="55">
        <f t="shared" si="63"/>
        <v>0.86499999999999999</v>
      </c>
      <c r="AM241" s="55">
        <f t="shared" si="64"/>
        <v>0.89</v>
      </c>
      <c r="AN241" s="55">
        <f t="shared" si="65"/>
        <v>0.91879999999999995</v>
      </c>
      <c r="AO241" s="55">
        <f t="shared" si="66"/>
        <v>0.93200000000000005</v>
      </c>
      <c r="AP241" s="55">
        <f t="shared" si="67"/>
        <v>1</v>
      </c>
      <c r="AT241" s="17"/>
      <c r="AU241" s="77"/>
    </row>
    <row r="242" spans="3:48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68"/>
        <v>0</v>
      </c>
      <c r="U242" s="16">
        <f t="shared" si="68"/>
        <v>0</v>
      </c>
      <c r="W242" s="16" t="str">
        <f t="shared" si="52"/>
        <v>1.00–8</v>
      </c>
      <c r="X242" s="16" t="str">
        <f>VLOOKUP(LEFT(Table691416[[#This Row],[Column1]],FIND("–",Table691416[[#This Row],[Column1]])-1),Lookups15[],2,0)</f>
        <v>1</v>
      </c>
      <c r="Y242" s="16" t="str">
        <f>RIGHT(Table691416[[#This Row],[Column1]],LEN(Table691416[[#This Row],[Column1]])-FIND("–",Table691416[[#This Row],[Column1]]))</f>
        <v>8</v>
      </c>
      <c r="Z242" s="16" t="str">
        <f t="shared" si="53"/>
        <v>UNC</v>
      </c>
      <c r="AA242" s="16" t="str">
        <f t="shared" si="54"/>
        <v>2A</v>
      </c>
      <c r="AB242" s="4" t="str">
        <f>CONCATENATE(Table691416[[#This Row],[Fraction]],"-",Table691416[[#This Row],[Pitch]]," ",Table691416[[#This Row],[Series]]," ",Table691416[[#This Row],[ClassA]])</f>
        <v>1-8 UNC 2A</v>
      </c>
      <c r="AC242" s="4" t="str">
        <f>CONCATENATE(TEXT(Table691416[[#This Row],[MajorMinB]],".000"),"-",Table691416[[#This Row],[Pitch]]," ",Table691416[[#This Row],[Series]]," ",Table691416[[#This Row],[ClassA]])</f>
        <v>1.000-8 UNC 2A</v>
      </c>
      <c r="AD242" s="4">
        <f t="shared" si="55"/>
        <v>2E-3</v>
      </c>
      <c r="AE242" s="55">
        <f t="shared" si="56"/>
        <v>0.998</v>
      </c>
      <c r="AF242" s="55">
        <f t="shared" si="57"/>
        <v>0.98299999999999998</v>
      </c>
      <c r="AG242" s="55">
        <f t="shared" si="58"/>
        <v>0.97550000000000003</v>
      </c>
      <c r="AH242" s="55">
        <f t="shared" si="59"/>
        <v>0.91679999999999995</v>
      </c>
      <c r="AI242" s="55">
        <f t="shared" si="60"/>
        <v>0.91</v>
      </c>
      <c r="AJ242" s="55">
        <f t="shared" si="61"/>
        <v>0.84919999999999995</v>
      </c>
      <c r="AK242" s="4" t="str">
        <f t="shared" si="62"/>
        <v>2B</v>
      </c>
      <c r="AL242" s="55">
        <f t="shared" si="63"/>
        <v>0.86499999999999999</v>
      </c>
      <c r="AM242" s="55">
        <f t="shared" si="64"/>
        <v>0.89</v>
      </c>
      <c r="AN242" s="55">
        <f t="shared" si="65"/>
        <v>0.91879999999999995</v>
      </c>
      <c r="AO242" s="55">
        <f t="shared" si="66"/>
        <v>0.92759999999999998</v>
      </c>
      <c r="AP242" s="55">
        <f t="shared" si="67"/>
        <v>1</v>
      </c>
      <c r="AT242" s="17"/>
      <c r="AU242" s="77"/>
    </row>
    <row r="243" spans="3:48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68"/>
        <v>0</v>
      </c>
      <c r="U243" s="16">
        <f t="shared" si="68"/>
        <v>0</v>
      </c>
      <c r="W243" s="16" t="str">
        <f t="shared" si="52"/>
        <v>1.00–8</v>
      </c>
      <c r="X243" s="16" t="str">
        <f>VLOOKUP(LEFT(Table691416[[#This Row],[Column1]],FIND("–",Table691416[[#This Row],[Column1]])-1),Lookups15[],2,0)</f>
        <v>1</v>
      </c>
      <c r="Y243" s="16" t="str">
        <f>RIGHT(Table691416[[#This Row],[Column1]],LEN(Table691416[[#This Row],[Column1]])-FIND("–",Table691416[[#This Row],[Column1]]))</f>
        <v>8</v>
      </c>
      <c r="Z243" s="16" t="str">
        <f t="shared" si="53"/>
        <v>UNC</v>
      </c>
      <c r="AA243" s="16" t="str">
        <f t="shared" si="54"/>
        <v>3A</v>
      </c>
      <c r="AB243" s="4" t="str">
        <f>CONCATENATE(Table691416[[#This Row],[Fraction]],"-",Table691416[[#This Row],[Pitch]]," ",Table691416[[#This Row],[Series]]," ",Table691416[[#This Row],[ClassA]])</f>
        <v>1-8 UNC 3A</v>
      </c>
      <c r="AC243" s="4" t="str">
        <f>CONCATENATE(TEXT(Table691416[[#This Row],[MajorMinB]],".000"),"-",Table691416[[#This Row],[Pitch]]," ",Table691416[[#This Row],[Series]]," ",Table691416[[#This Row],[ClassA]])</f>
        <v>1.000-8 UNC 3A</v>
      </c>
      <c r="AD243" s="4">
        <f t="shared" si="55"/>
        <v>0</v>
      </c>
      <c r="AE243" s="55">
        <f t="shared" si="56"/>
        <v>1</v>
      </c>
      <c r="AF243" s="55">
        <f t="shared" si="57"/>
        <v>0.98499999999999999</v>
      </c>
      <c r="AG243" s="55" t="str">
        <f t="shared" si="58"/>
        <v>—</v>
      </c>
      <c r="AH243" s="55">
        <f t="shared" si="59"/>
        <v>0.91879999999999995</v>
      </c>
      <c r="AI243" s="55">
        <f t="shared" si="60"/>
        <v>0.91369999999999996</v>
      </c>
      <c r="AJ243" s="55">
        <f t="shared" si="61"/>
        <v>0.85119999999999996</v>
      </c>
      <c r="AK243" s="4" t="str">
        <f t="shared" si="62"/>
        <v>3B</v>
      </c>
      <c r="AL243" s="55">
        <f t="shared" si="63"/>
        <v>0.86499999999999999</v>
      </c>
      <c r="AM243" s="55">
        <f t="shared" si="64"/>
        <v>0.87970000000000004</v>
      </c>
      <c r="AN243" s="55">
        <f t="shared" si="65"/>
        <v>0.91879999999999995</v>
      </c>
      <c r="AO243" s="55">
        <f t="shared" si="66"/>
        <v>0.9254</v>
      </c>
      <c r="AP243" s="55">
        <f t="shared" si="67"/>
        <v>1</v>
      </c>
      <c r="AT243" s="17"/>
      <c r="AU243" s="77"/>
    </row>
    <row r="244" spans="3:48" x14ac:dyDescent="0.25">
      <c r="C244" s="16" t="s">
        <v>1083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68"/>
        <v>1.00–10</v>
      </c>
      <c r="U244" s="16" t="str">
        <f t="shared" si="68"/>
        <v>UNS</v>
      </c>
      <c r="W244" s="16" t="str">
        <f t="shared" si="52"/>
        <v>1.00–10</v>
      </c>
      <c r="X244" s="16" t="str">
        <f>VLOOKUP(LEFT(Table691416[[#This Row],[Column1]],FIND("–",Table691416[[#This Row],[Column1]])-1),Lookups15[],2,0)</f>
        <v>1</v>
      </c>
      <c r="Y244" s="16" t="str">
        <f>RIGHT(Table691416[[#This Row],[Column1]],LEN(Table691416[[#This Row],[Column1]])-FIND("–",Table691416[[#This Row],[Column1]]))</f>
        <v>10</v>
      </c>
      <c r="Z244" s="16" t="str">
        <f t="shared" si="53"/>
        <v>UNS</v>
      </c>
      <c r="AA244" s="16" t="str">
        <f t="shared" si="54"/>
        <v>2A</v>
      </c>
      <c r="AB244" s="4" t="str">
        <f>CONCATENATE(Table691416[[#This Row],[Fraction]],"-",Table691416[[#This Row],[Pitch]]," ",Table691416[[#This Row],[Series]]," ",Table691416[[#This Row],[ClassA]])</f>
        <v>1-10 UNS 2A</v>
      </c>
      <c r="AC244" s="4" t="str">
        <f>CONCATENATE(TEXT(Table691416[[#This Row],[MajorMinB]],".000"),"-",Table691416[[#This Row],[Pitch]]," ",Table691416[[#This Row],[Series]]," ",Table691416[[#This Row],[ClassA]])</f>
        <v>1.000-10 UNS 2A</v>
      </c>
      <c r="AD244" s="4">
        <f t="shared" si="55"/>
        <v>1.8E-3</v>
      </c>
      <c r="AE244" s="55">
        <f t="shared" si="56"/>
        <v>0.99819999999999998</v>
      </c>
      <c r="AF244" s="55">
        <f t="shared" si="57"/>
        <v>0.98529999999999995</v>
      </c>
      <c r="AG244" s="55" t="str">
        <f t="shared" si="58"/>
        <v>—</v>
      </c>
      <c r="AH244" s="55">
        <f t="shared" si="59"/>
        <v>0.93320000000000003</v>
      </c>
      <c r="AI244" s="55">
        <f t="shared" si="60"/>
        <v>0.92700000000000005</v>
      </c>
      <c r="AJ244" s="55">
        <f t="shared" si="61"/>
        <v>0.87919999999999998</v>
      </c>
      <c r="AK244" s="4" t="str">
        <f t="shared" si="62"/>
        <v>2B</v>
      </c>
      <c r="AL244" s="55">
        <f t="shared" si="63"/>
        <v>0.89200000000000002</v>
      </c>
      <c r="AM244" s="55">
        <f t="shared" si="64"/>
        <v>0.91300000000000003</v>
      </c>
      <c r="AN244" s="55">
        <f t="shared" si="65"/>
        <v>0.93500000000000005</v>
      </c>
      <c r="AO244" s="55">
        <f t="shared" si="66"/>
        <v>0.94299999999999995</v>
      </c>
      <c r="AP244" s="55">
        <f t="shared" si="67"/>
        <v>1</v>
      </c>
      <c r="AT244" s="17"/>
      <c r="AU244" s="77"/>
    </row>
    <row r="245" spans="3:48" x14ac:dyDescent="0.25">
      <c r="C245" s="16" t="s">
        <v>1084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68"/>
        <v>1.00–12</v>
      </c>
      <c r="U245" s="16" t="str">
        <f t="shared" si="68"/>
        <v>UNF</v>
      </c>
      <c r="W245" s="16" t="str">
        <f t="shared" si="52"/>
        <v>1.00–12</v>
      </c>
      <c r="X245" s="16" t="str">
        <f>VLOOKUP(LEFT(Table691416[[#This Row],[Column1]],FIND("–",Table691416[[#This Row],[Column1]])-1),Lookups15[],2,0)</f>
        <v>1</v>
      </c>
      <c r="Y245" s="16" t="str">
        <f>RIGHT(Table691416[[#This Row],[Column1]],LEN(Table691416[[#This Row],[Column1]])-FIND("–",Table691416[[#This Row],[Column1]]))</f>
        <v>12</v>
      </c>
      <c r="Z245" s="16" t="str">
        <f t="shared" si="53"/>
        <v>UNF</v>
      </c>
      <c r="AA245" s="16" t="str">
        <f t="shared" si="54"/>
        <v>1A</v>
      </c>
      <c r="AB245" s="4" t="str">
        <f>CONCATENATE(Table691416[[#This Row],[Fraction]],"-",Table691416[[#This Row],[Pitch]]," ",Table691416[[#This Row],[Series]]," ",Table691416[[#This Row],[ClassA]])</f>
        <v>1-12 UNF 1A</v>
      </c>
      <c r="AC245" s="4" t="str">
        <f>CONCATENATE(TEXT(Table691416[[#This Row],[MajorMinB]],".000"),"-",Table691416[[#This Row],[Pitch]]," ",Table691416[[#This Row],[Series]]," ",Table691416[[#This Row],[ClassA]])</f>
        <v>1.000-12 UNF 1A</v>
      </c>
      <c r="AD245" s="4">
        <f t="shared" si="55"/>
        <v>1.8E-3</v>
      </c>
      <c r="AE245" s="55">
        <f t="shared" si="56"/>
        <v>0.99819999999999998</v>
      </c>
      <c r="AF245" s="55">
        <f t="shared" si="57"/>
        <v>0.98099999999999998</v>
      </c>
      <c r="AG245" s="55" t="str">
        <f t="shared" si="58"/>
        <v>—</v>
      </c>
      <c r="AH245" s="55">
        <f t="shared" si="59"/>
        <v>0.94410000000000005</v>
      </c>
      <c r="AI245" s="55">
        <f t="shared" si="60"/>
        <v>0.93530000000000002</v>
      </c>
      <c r="AJ245" s="55">
        <f t="shared" si="61"/>
        <v>0.89900000000000002</v>
      </c>
      <c r="AK245" s="4" t="str">
        <f t="shared" si="62"/>
        <v>1B</v>
      </c>
      <c r="AL245" s="55">
        <f t="shared" si="63"/>
        <v>0.91</v>
      </c>
      <c r="AM245" s="55">
        <f t="shared" si="64"/>
        <v>0.92800000000000005</v>
      </c>
      <c r="AN245" s="55">
        <f t="shared" si="65"/>
        <v>0.94589999999999996</v>
      </c>
      <c r="AO245" s="55">
        <f t="shared" si="66"/>
        <v>0.95730000000000004</v>
      </c>
      <c r="AP245" s="55">
        <f t="shared" si="67"/>
        <v>1</v>
      </c>
      <c r="AT245" s="17"/>
      <c r="AU245" s="77"/>
    </row>
    <row r="246" spans="3:48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68"/>
        <v>0</v>
      </c>
      <c r="U246" s="16">
        <f t="shared" si="68"/>
        <v>0</v>
      </c>
      <c r="W246" s="16" t="str">
        <f t="shared" si="52"/>
        <v>1.00–12</v>
      </c>
      <c r="X246" s="16" t="str">
        <f>VLOOKUP(LEFT(Table691416[[#This Row],[Column1]],FIND("–",Table691416[[#This Row],[Column1]])-1),Lookups15[],2,0)</f>
        <v>1</v>
      </c>
      <c r="Y246" s="16" t="str">
        <f>RIGHT(Table691416[[#This Row],[Column1]],LEN(Table691416[[#This Row],[Column1]])-FIND("–",Table691416[[#This Row],[Column1]]))</f>
        <v>12</v>
      </c>
      <c r="Z246" s="16" t="str">
        <f t="shared" si="53"/>
        <v>UNF</v>
      </c>
      <c r="AA246" s="16" t="str">
        <f t="shared" si="54"/>
        <v>2A</v>
      </c>
      <c r="AB246" s="4" t="str">
        <f>CONCATENATE(Table691416[[#This Row],[Fraction]],"-",Table691416[[#This Row],[Pitch]]," ",Table691416[[#This Row],[Series]]," ",Table691416[[#This Row],[ClassA]])</f>
        <v>1-12 UNF 2A</v>
      </c>
      <c r="AC246" s="4" t="str">
        <f>CONCATENATE(TEXT(Table691416[[#This Row],[MajorMinB]],".000"),"-",Table691416[[#This Row],[Pitch]]," ",Table691416[[#This Row],[Series]]," ",Table691416[[#This Row],[ClassA]])</f>
        <v>1.000-12 UNF 2A</v>
      </c>
      <c r="AD246" s="4">
        <f t="shared" si="55"/>
        <v>1.8E-3</v>
      </c>
      <c r="AE246" s="55">
        <f t="shared" si="56"/>
        <v>0.99819999999999998</v>
      </c>
      <c r="AF246" s="55">
        <f t="shared" si="57"/>
        <v>0.98680000000000001</v>
      </c>
      <c r="AG246" s="55" t="str">
        <f t="shared" si="58"/>
        <v>—</v>
      </c>
      <c r="AH246" s="55">
        <f t="shared" si="59"/>
        <v>0.94410000000000005</v>
      </c>
      <c r="AI246" s="55">
        <f t="shared" si="60"/>
        <v>0.93820000000000003</v>
      </c>
      <c r="AJ246" s="55">
        <f t="shared" si="61"/>
        <v>0.89900000000000002</v>
      </c>
      <c r="AK246" s="4" t="str">
        <f t="shared" si="62"/>
        <v>2B</v>
      </c>
      <c r="AL246" s="55">
        <f t="shared" si="63"/>
        <v>0.91</v>
      </c>
      <c r="AM246" s="55">
        <f t="shared" si="64"/>
        <v>0.92800000000000005</v>
      </c>
      <c r="AN246" s="55">
        <f t="shared" si="65"/>
        <v>0.94589999999999996</v>
      </c>
      <c r="AO246" s="55">
        <f t="shared" si="66"/>
        <v>0.95350000000000001</v>
      </c>
      <c r="AP246" s="55">
        <f t="shared" si="67"/>
        <v>1</v>
      </c>
      <c r="AT246" s="17"/>
      <c r="AU246" s="77"/>
    </row>
    <row r="247" spans="3:48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68"/>
        <v>0</v>
      </c>
      <c r="U247" s="16">
        <f t="shared" si="68"/>
        <v>0</v>
      </c>
      <c r="W247" s="16" t="str">
        <f t="shared" si="52"/>
        <v>1.00–12</v>
      </c>
      <c r="X247" s="16" t="str">
        <f>VLOOKUP(LEFT(Table691416[[#This Row],[Column1]],FIND("–",Table691416[[#This Row],[Column1]])-1),Lookups15[],2,0)</f>
        <v>1</v>
      </c>
      <c r="Y247" s="16" t="str">
        <f>RIGHT(Table691416[[#This Row],[Column1]],LEN(Table691416[[#This Row],[Column1]])-FIND("–",Table691416[[#This Row],[Column1]]))</f>
        <v>12</v>
      </c>
      <c r="Z247" s="16" t="str">
        <f t="shared" si="53"/>
        <v>UNF</v>
      </c>
      <c r="AA247" s="16" t="str">
        <f t="shared" si="54"/>
        <v>3A</v>
      </c>
      <c r="AB247" s="4" t="str">
        <f>CONCATENATE(Table691416[[#This Row],[Fraction]],"-",Table691416[[#This Row],[Pitch]]," ",Table691416[[#This Row],[Series]]," ",Table691416[[#This Row],[ClassA]])</f>
        <v>1-12 UNF 3A</v>
      </c>
      <c r="AC247" s="4" t="str">
        <f>CONCATENATE(TEXT(Table691416[[#This Row],[MajorMinB]],".000"),"-",Table691416[[#This Row],[Pitch]]," ",Table691416[[#This Row],[Series]]," ",Table691416[[#This Row],[ClassA]])</f>
        <v>1.000-12 UNF 3A</v>
      </c>
      <c r="AD247" s="4">
        <f t="shared" si="55"/>
        <v>0</v>
      </c>
      <c r="AE247" s="55">
        <f t="shared" si="56"/>
        <v>1</v>
      </c>
      <c r="AF247" s="55">
        <f t="shared" si="57"/>
        <v>0.98860000000000003</v>
      </c>
      <c r="AG247" s="55" t="str">
        <f t="shared" si="58"/>
        <v>—</v>
      </c>
      <c r="AH247" s="55">
        <f t="shared" si="59"/>
        <v>0.94589999999999996</v>
      </c>
      <c r="AI247" s="55">
        <f t="shared" si="60"/>
        <v>0.9415</v>
      </c>
      <c r="AJ247" s="55">
        <f t="shared" si="61"/>
        <v>0.90080000000000005</v>
      </c>
      <c r="AK247" s="4" t="str">
        <f t="shared" si="62"/>
        <v>3B</v>
      </c>
      <c r="AL247" s="55">
        <f t="shared" si="63"/>
        <v>0.91</v>
      </c>
      <c r="AM247" s="55">
        <f t="shared" si="64"/>
        <v>0.91979999999999995</v>
      </c>
      <c r="AN247" s="55">
        <f t="shared" si="65"/>
        <v>0.94589999999999996</v>
      </c>
      <c r="AO247" s="55">
        <f t="shared" si="66"/>
        <v>0.9516</v>
      </c>
      <c r="AP247" s="55">
        <f t="shared" si="67"/>
        <v>1</v>
      </c>
      <c r="AT247" s="17"/>
      <c r="AU247" s="77"/>
    </row>
    <row r="248" spans="3:48" x14ac:dyDescent="0.25">
      <c r="C248" s="16" t="s">
        <v>1085</v>
      </c>
      <c r="D248" s="16" t="s">
        <v>382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68"/>
        <v>1.00–14</v>
      </c>
      <c r="U248" s="16" t="str">
        <f t="shared" si="68"/>
        <v>UNS</v>
      </c>
      <c r="W248" s="16" t="str">
        <f t="shared" si="52"/>
        <v>1.00–14</v>
      </c>
      <c r="X248" s="16" t="str">
        <f>VLOOKUP(LEFT(Table691416[[#This Row],[Column1]],FIND("–",Table691416[[#This Row],[Column1]])-1),Lookups15[],2,0)</f>
        <v>1</v>
      </c>
      <c r="Y248" s="16" t="str">
        <f>RIGHT(Table691416[[#This Row],[Column1]],LEN(Table691416[[#This Row],[Column1]])-FIND("–",Table691416[[#This Row],[Column1]]))</f>
        <v>14</v>
      </c>
      <c r="Z248" s="16" t="str">
        <f t="shared" si="53"/>
        <v>UNS</v>
      </c>
      <c r="AA248" s="16" t="str">
        <f t="shared" si="54"/>
        <v>1A</v>
      </c>
      <c r="AB248" s="4" t="str">
        <f>CONCATENATE(Table691416[[#This Row],[Fraction]],"-",Table691416[[#This Row],[Pitch]]," ",Table691416[[#This Row],[Series]]," ",Table691416[[#This Row],[ClassA]])</f>
        <v>1-14 UNS 1A</v>
      </c>
      <c r="AC248" s="4" t="str">
        <f>CONCATENATE(TEXT(Table691416[[#This Row],[MajorMinB]],".000"),"-",Table691416[[#This Row],[Pitch]]," ",Table691416[[#This Row],[Series]]," ",Table691416[[#This Row],[ClassA]])</f>
        <v>1.000-14 UNS 1A</v>
      </c>
      <c r="AD248" s="4">
        <f t="shared" si="55"/>
        <v>1.6999999999999999E-3</v>
      </c>
      <c r="AE248" s="55">
        <f t="shared" si="56"/>
        <v>0.99829999999999997</v>
      </c>
      <c r="AF248" s="55">
        <f t="shared" si="57"/>
        <v>0.98280000000000001</v>
      </c>
      <c r="AG248" s="55" t="str">
        <f t="shared" si="58"/>
        <v>—</v>
      </c>
      <c r="AH248" s="55">
        <f t="shared" si="59"/>
        <v>0.95189999999999997</v>
      </c>
      <c r="AI248" s="55">
        <f t="shared" si="60"/>
        <v>0.94350000000000001</v>
      </c>
      <c r="AJ248" s="55">
        <f t="shared" si="61"/>
        <v>0.91320000000000001</v>
      </c>
      <c r="AK248" s="4" t="str">
        <f t="shared" si="62"/>
        <v>1B</v>
      </c>
      <c r="AL248" s="55">
        <f t="shared" si="63"/>
        <v>0.92300000000000004</v>
      </c>
      <c r="AM248" s="55">
        <f t="shared" si="64"/>
        <v>0.93799999999999994</v>
      </c>
      <c r="AN248" s="55">
        <f t="shared" si="65"/>
        <v>0.9536</v>
      </c>
      <c r="AO248" s="55">
        <f t="shared" si="66"/>
        <v>0.96450000000000002</v>
      </c>
      <c r="AP248" s="55">
        <f t="shared" si="67"/>
        <v>1</v>
      </c>
      <c r="AT248" s="17"/>
      <c r="AU248" s="77"/>
    </row>
    <row r="249" spans="3:48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68"/>
        <v>0</v>
      </c>
      <c r="U249" s="16">
        <f t="shared" si="68"/>
        <v>0</v>
      </c>
      <c r="W249" s="16" t="str">
        <f t="shared" si="52"/>
        <v>1.00–14</v>
      </c>
      <c r="X249" s="16" t="str">
        <f>VLOOKUP(LEFT(Table691416[[#This Row],[Column1]],FIND("–",Table691416[[#This Row],[Column1]])-1),Lookups15[],2,0)</f>
        <v>1</v>
      </c>
      <c r="Y249" s="16" t="str">
        <f>RIGHT(Table691416[[#This Row],[Column1]],LEN(Table691416[[#This Row],[Column1]])-FIND("–",Table691416[[#This Row],[Column1]]))</f>
        <v>14</v>
      </c>
      <c r="Z249" s="16" t="str">
        <f t="shared" si="53"/>
        <v>UNS</v>
      </c>
      <c r="AA249" s="16" t="str">
        <f t="shared" si="54"/>
        <v>2A</v>
      </c>
      <c r="AB249" s="4" t="str">
        <f>CONCATENATE(Table691416[[#This Row],[Fraction]],"-",Table691416[[#This Row],[Pitch]]," ",Table691416[[#This Row],[Series]]," ",Table691416[[#This Row],[ClassA]])</f>
        <v>1-14 UNS 2A</v>
      </c>
      <c r="AC249" s="4" t="str">
        <f>CONCATENATE(TEXT(Table691416[[#This Row],[MajorMinB]],".000"),"-",Table691416[[#This Row],[Pitch]]," ",Table691416[[#This Row],[Series]]," ",Table691416[[#This Row],[ClassA]])</f>
        <v>1.000-14 UNS 2A</v>
      </c>
      <c r="AD249" s="4">
        <f t="shared" si="55"/>
        <v>1.6999999999999999E-3</v>
      </c>
      <c r="AE249" s="55">
        <f t="shared" si="56"/>
        <v>0.99829999999999997</v>
      </c>
      <c r="AF249" s="55">
        <f t="shared" si="57"/>
        <v>0.98799999999999999</v>
      </c>
      <c r="AG249" s="55" t="str">
        <f t="shared" si="58"/>
        <v>—</v>
      </c>
      <c r="AH249" s="55">
        <f t="shared" si="59"/>
        <v>0.95189999999999997</v>
      </c>
      <c r="AI249" s="55">
        <f t="shared" si="60"/>
        <v>0.94630000000000003</v>
      </c>
      <c r="AJ249" s="55">
        <f t="shared" si="61"/>
        <v>0.91320000000000001</v>
      </c>
      <c r="AK249" s="4" t="str">
        <f t="shared" si="62"/>
        <v>2B</v>
      </c>
      <c r="AL249" s="55">
        <f t="shared" si="63"/>
        <v>0.92300000000000004</v>
      </c>
      <c r="AM249" s="55">
        <f t="shared" si="64"/>
        <v>0.93799999999999994</v>
      </c>
      <c r="AN249" s="55">
        <f t="shared" si="65"/>
        <v>0.9536</v>
      </c>
      <c r="AO249" s="55">
        <f t="shared" si="66"/>
        <v>0.96089999999999998</v>
      </c>
      <c r="AP249" s="55">
        <f t="shared" si="67"/>
        <v>1</v>
      </c>
      <c r="AT249" s="17"/>
      <c r="AU249" s="77"/>
    </row>
    <row r="250" spans="3:48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68"/>
        <v>0</v>
      </c>
      <c r="U250" s="16">
        <f t="shared" si="68"/>
        <v>0</v>
      </c>
      <c r="W250" s="16" t="str">
        <f t="shared" si="52"/>
        <v>1.00–14</v>
      </c>
      <c r="X250" s="16" t="str">
        <f>VLOOKUP(LEFT(Table691416[[#This Row],[Column1]],FIND("–",Table691416[[#This Row],[Column1]])-1),Lookups15[],2,0)</f>
        <v>1</v>
      </c>
      <c r="Y250" s="16" t="str">
        <f>RIGHT(Table691416[[#This Row],[Column1]],LEN(Table691416[[#This Row],[Column1]])-FIND("–",Table691416[[#This Row],[Column1]]))</f>
        <v>14</v>
      </c>
      <c r="Z250" s="16" t="str">
        <f t="shared" si="53"/>
        <v>UNS</v>
      </c>
      <c r="AA250" s="16" t="str">
        <f t="shared" si="54"/>
        <v>3A</v>
      </c>
      <c r="AB250" s="4" t="str">
        <f>CONCATENATE(Table691416[[#This Row],[Fraction]],"-",Table691416[[#This Row],[Pitch]]," ",Table691416[[#This Row],[Series]]," ",Table691416[[#This Row],[ClassA]])</f>
        <v>1-14 UNS 3A</v>
      </c>
      <c r="AC250" s="4" t="str">
        <f>CONCATENATE(TEXT(Table691416[[#This Row],[MajorMinB]],".000"),"-",Table691416[[#This Row],[Pitch]]," ",Table691416[[#This Row],[Series]]," ",Table691416[[#This Row],[ClassA]])</f>
        <v>1.000-14 UNS 3A</v>
      </c>
      <c r="AD250" s="4">
        <f t="shared" si="55"/>
        <v>0</v>
      </c>
      <c r="AE250" s="55">
        <f t="shared" si="56"/>
        <v>1</v>
      </c>
      <c r="AF250" s="55">
        <f t="shared" si="57"/>
        <v>0.98970000000000002</v>
      </c>
      <c r="AG250" s="55" t="str">
        <f t="shared" si="58"/>
        <v>—</v>
      </c>
      <c r="AH250" s="55">
        <f t="shared" si="59"/>
        <v>0.9536</v>
      </c>
      <c r="AI250" s="55">
        <f t="shared" si="60"/>
        <v>0.94940000000000002</v>
      </c>
      <c r="AJ250" s="55">
        <f t="shared" si="61"/>
        <v>0.91490000000000005</v>
      </c>
      <c r="AK250" s="4" t="str">
        <f t="shared" si="62"/>
        <v>3B</v>
      </c>
      <c r="AL250" s="55">
        <f t="shared" si="63"/>
        <v>0.92300000000000004</v>
      </c>
      <c r="AM250" s="55">
        <f t="shared" si="64"/>
        <v>0.93149999999999999</v>
      </c>
      <c r="AN250" s="55">
        <f t="shared" si="65"/>
        <v>0.9536</v>
      </c>
      <c r="AO250" s="55">
        <f t="shared" si="66"/>
        <v>0.95899999999999996</v>
      </c>
      <c r="AP250" s="55">
        <f t="shared" si="67"/>
        <v>1</v>
      </c>
      <c r="AT250" s="17"/>
      <c r="AU250" s="77"/>
    </row>
    <row r="251" spans="3:48" x14ac:dyDescent="0.25">
      <c r="C251" s="16" t="s">
        <v>1086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68"/>
        <v>1.00–16</v>
      </c>
      <c r="U251" s="16" t="str">
        <f t="shared" si="68"/>
        <v>UN</v>
      </c>
      <c r="W251" s="16" t="str">
        <f t="shared" si="52"/>
        <v>1.00–16</v>
      </c>
      <c r="X251" s="16" t="str">
        <f>VLOOKUP(LEFT(Table691416[[#This Row],[Column1]],FIND("–",Table691416[[#This Row],[Column1]])-1),Lookups15[],2,0)</f>
        <v>1</v>
      </c>
      <c r="Y251" s="16" t="str">
        <f>RIGHT(Table691416[[#This Row],[Column1]],LEN(Table691416[[#This Row],[Column1]])-FIND("–",Table691416[[#This Row],[Column1]]))</f>
        <v>16</v>
      </c>
      <c r="Z251" s="16" t="str">
        <f t="shared" si="53"/>
        <v>UN</v>
      </c>
      <c r="AA251" s="16" t="str">
        <f t="shared" si="54"/>
        <v>2A</v>
      </c>
      <c r="AB251" s="4" t="str">
        <f>CONCATENATE(Table691416[[#This Row],[Fraction]],"-",Table691416[[#This Row],[Pitch]]," ",Table691416[[#This Row],[Series]]," ",Table691416[[#This Row],[ClassA]])</f>
        <v>1-16 UN 2A</v>
      </c>
      <c r="AC251" s="4" t="str">
        <f>CONCATENATE(TEXT(Table691416[[#This Row],[MajorMinB]],".000"),"-",Table691416[[#This Row],[Pitch]]," ",Table691416[[#This Row],[Series]]," ",Table691416[[#This Row],[ClassA]])</f>
        <v>1.000-16 UN 2A</v>
      </c>
      <c r="AD251" s="4">
        <f t="shared" si="55"/>
        <v>1.5E-3</v>
      </c>
      <c r="AE251" s="55">
        <f t="shared" si="56"/>
        <v>0.99850000000000005</v>
      </c>
      <c r="AF251" s="55">
        <f t="shared" si="57"/>
        <v>0.98909999999999998</v>
      </c>
      <c r="AG251" s="55" t="str">
        <f t="shared" si="58"/>
        <v>—</v>
      </c>
      <c r="AH251" s="55">
        <f t="shared" si="59"/>
        <v>0.95789999999999997</v>
      </c>
      <c r="AI251" s="55">
        <f t="shared" si="60"/>
        <v>0.95289999999999997</v>
      </c>
      <c r="AJ251" s="55">
        <f t="shared" si="61"/>
        <v>0.92400000000000004</v>
      </c>
      <c r="AK251" s="4" t="str">
        <f t="shared" si="62"/>
        <v>2B</v>
      </c>
      <c r="AL251" s="55">
        <f t="shared" si="63"/>
        <v>0.93200000000000005</v>
      </c>
      <c r="AM251" s="55">
        <f t="shared" si="64"/>
        <v>0.94599999999999995</v>
      </c>
      <c r="AN251" s="55">
        <f t="shared" si="65"/>
        <v>0.95940000000000003</v>
      </c>
      <c r="AO251" s="55">
        <f t="shared" si="66"/>
        <v>0.96589999999999998</v>
      </c>
      <c r="AP251" s="55">
        <f t="shared" si="67"/>
        <v>1</v>
      </c>
      <c r="AT251" s="17"/>
      <c r="AU251" s="77"/>
    </row>
    <row r="252" spans="3:48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68"/>
        <v>0</v>
      </c>
      <c r="U252" s="16">
        <f t="shared" si="68"/>
        <v>0</v>
      </c>
      <c r="W252" s="16" t="str">
        <f t="shared" si="52"/>
        <v>1.00–16</v>
      </c>
      <c r="X252" s="16" t="str">
        <f>VLOOKUP(LEFT(Table691416[[#This Row],[Column1]],FIND("–",Table691416[[#This Row],[Column1]])-1),Lookups15[],2,0)</f>
        <v>1</v>
      </c>
      <c r="Y252" s="16" t="str">
        <f>RIGHT(Table691416[[#This Row],[Column1]],LEN(Table691416[[#This Row],[Column1]])-FIND("–",Table691416[[#This Row],[Column1]]))</f>
        <v>16</v>
      </c>
      <c r="Z252" s="16" t="str">
        <f t="shared" si="53"/>
        <v>UN</v>
      </c>
      <c r="AA252" s="16" t="str">
        <f t="shared" si="54"/>
        <v>3A</v>
      </c>
      <c r="AB252" s="4" t="str">
        <f>CONCATENATE(Table691416[[#This Row],[Fraction]],"-",Table691416[[#This Row],[Pitch]]," ",Table691416[[#This Row],[Series]]," ",Table691416[[#This Row],[ClassA]])</f>
        <v>1-16 UN 3A</v>
      </c>
      <c r="AC252" s="4" t="str">
        <f>CONCATENATE(TEXT(Table691416[[#This Row],[MajorMinB]],".000"),"-",Table691416[[#This Row],[Pitch]]," ",Table691416[[#This Row],[Series]]," ",Table691416[[#This Row],[ClassA]])</f>
        <v>1.000-16 UN 3A</v>
      </c>
      <c r="AD252" s="4">
        <f t="shared" si="55"/>
        <v>0</v>
      </c>
      <c r="AE252" s="55">
        <f t="shared" si="56"/>
        <v>1</v>
      </c>
      <c r="AF252" s="55">
        <f t="shared" si="57"/>
        <v>0.99060000000000004</v>
      </c>
      <c r="AG252" s="55" t="str">
        <f t="shared" si="58"/>
        <v>—</v>
      </c>
      <c r="AH252" s="55">
        <f t="shared" si="59"/>
        <v>0.95940000000000003</v>
      </c>
      <c r="AI252" s="55">
        <f t="shared" si="60"/>
        <v>0.95569999999999999</v>
      </c>
      <c r="AJ252" s="55">
        <f t="shared" si="61"/>
        <v>0.92549999999999999</v>
      </c>
      <c r="AK252" s="4" t="str">
        <f t="shared" si="62"/>
        <v>3B</v>
      </c>
      <c r="AL252" s="55">
        <f t="shared" si="63"/>
        <v>0.93200000000000005</v>
      </c>
      <c r="AM252" s="55">
        <f t="shared" si="64"/>
        <v>0.94079999999999997</v>
      </c>
      <c r="AN252" s="55">
        <f t="shared" si="65"/>
        <v>0.95940000000000003</v>
      </c>
      <c r="AO252" s="55">
        <f t="shared" si="66"/>
        <v>0.96430000000000005</v>
      </c>
      <c r="AP252" s="55">
        <f t="shared" si="67"/>
        <v>1</v>
      </c>
      <c r="AT252" s="17"/>
      <c r="AU252" s="77"/>
    </row>
    <row r="253" spans="3:48" x14ac:dyDescent="0.25">
      <c r="C253" s="16" t="s">
        <v>1087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68"/>
        <v>1.00–18</v>
      </c>
      <c r="U253" s="16" t="str">
        <f t="shared" si="68"/>
        <v>UNS</v>
      </c>
      <c r="W253" s="16" t="str">
        <f t="shared" si="52"/>
        <v>1.00–18</v>
      </c>
      <c r="X253" s="16" t="str">
        <f>VLOOKUP(LEFT(Table691416[[#This Row],[Column1]],FIND("–",Table691416[[#This Row],[Column1]])-1),Lookups15[],2,0)</f>
        <v>1</v>
      </c>
      <c r="Y253" s="16" t="str">
        <f>RIGHT(Table691416[[#This Row],[Column1]],LEN(Table691416[[#This Row],[Column1]])-FIND("–",Table691416[[#This Row],[Column1]]))</f>
        <v>18</v>
      </c>
      <c r="Z253" s="16" t="str">
        <f t="shared" si="53"/>
        <v>UNS</v>
      </c>
      <c r="AA253" s="16" t="str">
        <f t="shared" si="54"/>
        <v>2A</v>
      </c>
      <c r="AB253" s="4" t="str">
        <f>CONCATENATE(Table691416[[#This Row],[Fraction]],"-",Table691416[[#This Row],[Pitch]]," ",Table691416[[#This Row],[Series]]," ",Table691416[[#This Row],[ClassA]])</f>
        <v>1-18 UNS 2A</v>
      </c>
      <c r="AC253" s="4" t="str">
        <f>CONCATENATE(TEXT(Table691416[[#This Row],[MajorMinB]],".000"),"-",Table691416[[#This Row],[Pitch]]," ",Table691416[[#This Row],[Series]]," ",Table691416[[#This Row],[ClassA]])</f>
        <v>1.000-18 UNS 2A</v>
      </c>
      <c r="AD253" s="4">
        <f t="shared" si="55"/>
        <v>1.4E-3</v>
      </c>
      <c r="AE253" s="55">
        <f t="shared" si="56"/>
        <v>0.99860000000000004</v>
      </c>
      <c r="AF253" s="55">
        <f t="shared" si="57"/>
        <v>0.9899</v>
      </c>
      <c r="AG253" s="55" t="str">
        <f t="shared" si="58"/>
        <v>—</v>
      </c>
      <c r="AH253" s="55">
        <f t="shared" si="59"/>
        <v>0.96250000000000002</v>
      </c>
      <c r="AI253" s="55">
        <f t="shared" si="60"/>
        <v>0.95779999999999998</v>
      </c>
      <c r="AJ253" s="55">
        <f t="shared" si="61"/>
        <v>0.9325</v>
      </c>
      <c r="AK253" s="4" t="str">
        <f t="shared" si="62"/>
        <v>2B</v>
      </c>
      <c r="AL253" s="55">
        <f t="shared" si="63"/>
        <v>0.94</v>
      </c>
      <c r="AM253" s="55">
        <f t="shared" si="64"/>
        <v>0.95299999999999996</v>
      </c>
      <c r="AN253" s="55">
        <f t="shared" si="65"/>
        <v>0.96389999999999998</v>
      </c>
      <c r="AO253" s="55">
        <f t="shared" si="66"/>
        <v>0.97009999999999996</v>
      </c>
      <c r="AP253" s="55">
        <f t="shared" si="67"/>
        <v>1</v>
      </c>
      <c r="AS253" s="85"/>
      <c r="AT253" s="92"/>
      <c r="AU253" s="93"/>
      <c r="AV253" s="85"/>
    </row>
    <row r="254" spans="3:48" x14ac:dyDescent="0.25">
      <c r="C254" s="16" t="s">
        <v>1088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68"/>
        <v>1.00–20</v>
      </c>
      <c r="U254" s="16" t="str">
        <f t="shared" si="68"/>
        <v>UNEF</v>
      </c>
      <c r="W254" s="16" t="str">
        <f t="shared" si="52"/>
        <v>1.00–20</v>
      </c>
      <c r="X254" s="16" t="str">
        <f>VLOOKUP(LEFT(Table691416[[#This Row],[Column1]],FIND("–",Table691416[[#This Row],[Column1]])-1),Lookups15[],2,0)</f>
        <v>1</v>
      </c>
      <c r="Y254" s="16" t="str">
        <f>RIGHT(Table691416[[#This Row],[Column1]],LEN(Table691416[[#This Row],[Column1]])-FIND("–",Table691416[[#This Row],[Column1]]))</f>
        <v>20</v>
      </c>
      <c r="Z254" s="16" t="str">
        <f t="shared" si="53"/>
        <v>UNEF</v>
      </c>
      <c r="AA254" s="16" t="str">
        <f t="shared" si="54"/>
        <v>2A</v>
      </c>
      <c r="AB254" s="4" t="str">
        <f>CONCATENATE(Table691416[[#This Row],[Fraction]],"-",Table691416[[#This Row],[Pitch]]," ",Table691416[[#This Row],[Series]]," ",Table691416[[#This Row],[ClassA]])</f>
        <v>1-20 UNEF 2A</v>
      </c>
      <c r="AC254" s="4" t="str">
        <f>CONCATENATE(TEXT(Table691416[[#This Row],[MajorMinB]],".000"),"-",Table691416[[#This Row],[Pitch]]," ",Table691416[[#This Row],[Series]]," ",Table691416[[#This Row],[ClassA]])</f>
        <v>1.000-20 UNEF 2A</v>
      </c>
      <c r="AD254" s="4">
        <f t="shared" si="55"/>
        <v>1.4E-3</v>
      </c>
      <c r="AE254" s="55">
        <f t="shared" si="56"/>
        <v>0.99860000000000004</v>
      </c>
      <c r="AF254" s="55">
        <f t="shared" si="57"/>
        <v>0.99050000000000005</v>
      </c>
      <c r="AG254" s="55" t="str">
        <f t="shared" si="58"/>
        <v>—</v>
      </c>
      <c r="AH254" s="55">
        <f t="shared" si="59"/>
        <v>0.96609999999999996</v>
      </c>
      <c r="AI254" s="55">
        <f t="shared" si="60"/>
        <v>0.96160000000000001</v>
      </c>
      <c r="AJ254" s="55">
        <f t="shared" si="61"/>
        <v>0.93910000000000005</v>
      </c>
      <c r="AK254" s="4" t="str">
        <f t="shared" si="62"/>
        <v>2B</v>
      </c>
      <c r="AL254" s="55">
        <f t="shared" si="63"/>
        <v>0.94599999999999995</v>
      </c>
      <c r="AM254" s="55">
        <f t="shared" si="64"/>
        <v>0.95699999999999996</v>
      </c>
      <c r="AN254" s="55">
        <f t="shared" si="65"/>
        <v>0.96750000000000003</v>
      </c>
      <c r="AO254" s="55">
        <f t="shared" si="66"/>
        <v>0.97340000000000004</v>
      </c>
      <c r="AP254" s="55">
        <f t="shared" si="67"/>
        <v>1</v>
      </c>
      <c r="AT254" s="17"/>
      <c r="AU254" s="77"/>
    </row>
    <row r="255" spans="3:48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68"/>
        <v>0</v>
      </c>
      <c r="U255" s="16">
        <f t="shared" si="68"/>
        <v>0</v>
      </c>
      <c r="W255" s="16" t="str">
        <f t="shared" si="52"/>
        <v>1.00–20</v>
      </c>
      <c r="X255" s="16" t="str">
        <f>VLOOKUP(LEFT(Table691416[[#This Row],[Column1]],FIND("–",Table691416[[#This Row],[Column1]])-1),Lookups15[],2,0)</f>
        <v>1</v>
      </c>
      <c r="Y255" s="16" t="str">
        <f>RIGHT(Table691416[[#This Row],[Column1]],LEN(Table691416[[#This Row],[Column1]])-FIND("–",Table691416[[#This Row],[Column1]]))</f>
        <v>20</v>
      </c>
      <c r="Z255" s="16" t="str">
        <f t="shared" si="53"/>
        <v>UNEF</v>
      </c>
      <c r="AA255" s="16" t="str">
        <f t="shared" si="54"/>
        <v>3A</v>
      </c>
      <c r="AB255" s="4" t="str">
        <f>CONCATENATE(Table691416[[#This Row],[Fraction]],"-",Table691416[[#This Row],[Pitch]]," ",Table691416[[#This Row],[Series]]," ",Table691416[[#This Row],[ClassA]])</f>
        <v>1-20 UNEF 3A</v>
      </c>
      <c r="AC255" s="4" t="str">
        <f>CONCATENATE(TEXT(Table691416[[#This Row],[MajorMinB]],".000"),"-",Table691416[[#This Row],[Pitch]]," ",Table691416[[#This Row],[Series]]," ",Table691416[[#This Row],[ClassA]])</f>
        <v>1.000-20 UNEF 3A</v>
      </c>
      <c r="AD255" s="4">
        <f t="shared" si="55"/>
        <v>0</v>
      </c>
      <c r="AE255" s="55">
        <f t="shared" si="56"/>
        <v>1</v>
      </c>
      <c r="AF255" s="55">
        <f t="shared" si="57"/>
        <v>0.9919</v>
      </c>
      <c r="AG255" s="55" t="str">
        <f t="shared" si="58"/>
        <v>—</v>
      </c>
      <c r="AH255" s="55">
        <f t="shared" si="59"/>
        <v>0.96750000000000003</v>
      </c>
      <c r="AI255" s="55">
        <f t="shared" si="60"/>
        <v>0.96409999999999996</v>
      </c>
      <c r="AJ255" s="55">
        <f t="shared" si="61"/>
        <v>0.9405</v>
      </c>
      <c r="AK255" s="4" t="str">
        <f t="shared" si="62"/>
        <v>3B</v>
      </c>
      <c r="AL255" s="55">
        <f t="shared" si="63"/>
        <v>0.94599999999999995</v>
      </c>
      <c r="AM255" s="55">
        <f t="shared" si="64"/>
        <v>0.95369999999999999</v>
      </c>
      <c r="AN255" s="55">
        <f t="shared" si="65"/>
        <v>0.96750000000000003</v>
      </c>
      <c r="AO255" s="55">
        <f t="shared" si="66"/>
        <v>0.97189999999999999</v>
      </c>
      <c r="AP255" s="55">
        <f t="shared" si="67"/>
        <v>1</v>
      </c>
      <c r="AT255" s="17"/>
      <c r="AU255" s="77"/>
    </row>
    <row r="256" spans="3:48" x14ac:dyDescent="0.25">
      <c r="C256" s="16" t="s">
        <v>1089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68"/>
        <v>1.00–24</v>
      </c>
      <c r="U256" s="16" t="str">
        <f t="shared" si="68"/>
        <v>UNS</v>
      </c>
      <c r="W256" s="16" t="str">
        <f t="shared" si="52"/>
        <v>1.00–24</v>
      </c>
      <c r="X256" s="16" t="str">
        <f>VLOOKUP(LEFT(Table691416[[#This Row],[Column1]],FIND("–",Table691416[[#This Row],[Column1]])-1),Lookups15[],2,0)</f>
        <v>1</v>
      </c>
      <c r="Y256" s="16" t="str">
        <f>RIGHT(Table691416[[#This Row],[Column1]],LEN(Table691416[[#This Row],[Column1]])-FIND("–",Table691416[[#This Row],[Column1]]))</f>
        <v>24</v>
      </c>
      <c r="Z256" s="16" t="str">
        <f t="shared" si="53"/>
        <v>UNS</v>
      </c>
      <c r="AA256" s="16" t="str">
        <f t="shared" si="54"/>
        <v>2A</v>
      </c>
      <c r="AB256" s="4" t="str">
        <f>CONCATENATE(Table691416[[#This Row],[Fraction]],"-",Table691416[[#This Row],[Pitch]]," ",Table691416[[#This Row],[Series]]," ",Table691416[[#This Row],[ClassA]])</f>
        <v>1-24 UNS 2A</v>
      </c>
      <c r="AC256" s="4" t="str">
        <f>CONCATENATE(TEXT(Table691416[[#This Row],[MajorMinB]],".000"),"-",Table691416[[#This Row],[Pitch]]," ",Table691416[[#This Row],[Series]]," ",Table691416[[#This Row],[ClassA]])</f>
        <v>1.000-24 UNS 2A</v>
      </c>
      <c r="AD256" s="4">
        <f t="shared" si="55"/>
        <v>1.2999999999999999E-3</v>
      </c>
      <c r="AE256" s="55">
        <f t="shared" si="56"/>
        <v>0.99870000000000003</v>
      </c>
      <c r="AF256" s="55">
        <f t="shared" si="57"/>
        <v>0.99150000000000005</v>
      </c>
      <c r="AG256" s="55" t="str">
        <f t="shared" si="58"/>
        <v>—</v>
      </c>
      <c r="AH256" s="55">
        <f t="shared" si="59"/>
        <v>0.97160000000000002</v>
      </c>
      <c r="AI256" s="55">
        <f t="shared" si="60"/>
        <v>0.96740000000000004</v>
      </c>
      <c r="AJ256" s="55">
        <f t="shared" si="61"/>
        <v>0.94910000000000005</v>
      </c>
      <c r="AK256" s="4" t="str">
        <f t="shared" si="62"/>
        <v>2B</v>
      </c>
      <c r="AL256" s="55">
        <f t="shared" si="63"/>
        <v>0.95499999999999996</v>
      </c>
      <c r="AM256" s="55">
        <f t="shared" si="64"/>
        <v>0.96499999999999997</v>
      </c>
      <c r="AN256" s="55">
        <f t="shared" si="65"/>
        <v>0.97289999999999999</v>
      </c>
      <c r="AO256" s="55">
        <f t="shared" si="66"/>
        <v>0.97840000000000005</v>
      </c>
      <c r="AP256" s="55">
        <f t="shared" si="67"/>
        <v>1</v>
      </c>
      <c r="AT256" s="17"/>
      <c r="AU256" s="77"/>
    </row>
    <row r="257" spans="3:47" x14ac:dyDescent="0.25">
      <c r="C257" s="16" t="s">
        <v>1090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68"/>
        <v>1.00–27</v>
      </c>
      <c r="U257" s="16" t="str">
        <f t="shared" si="68"/>
        <v>UNS</v>
      </c>
      <c r="W257" s="16" t="str">
        <f t="shared" si="52"/>
        <v>1.00–27</v>
      </c>
      <c r="X257" s="16" t="str">
        <f>VLOOKUP(LEFT(Table691416[[#This Row],[Column1]],FIND("–",Table691416[[#This Row],[Column1]])-1),Lookups15[],2,0)</f>
        <v>1</v>
      </c>
      <c r="Y257" s="16" t="str">
        <f>RIGHT(Table691416[[#This Row],[Column1]],LEN(Table691416[[#This Row],[Column1]])-FIND("–",Table691416[[#This Row],[Column1]]))</f>
        <v>27</v>
      </c>
      <c r="Z257" s="16" t="str">
        <f t="shared" si="53"/>
        <v>UNS</v>
      </c>
      <c r="AA257" s="16" t="str">
        <f t="shared" si="54"/>
        <v>2A</v>
      </c>
      <c r="AB257" s="4" t="str">
        <f>CONCATENATE(Table691416[[#This Row],[Fraction]],"-",Table691416[[#This Row],[Pitch]]," ",Table691416[[#This Row],[Series]]," ",Table691416[[#This Row],[ClassA]])</f>
        <v>1-27 UNS 2A</v>
      </c>
      <c r="AC257" s="4" t="str">
        <f>CONCATENATE(TEXT(Table691416[[#This Row],[MajorMinB]],".000"),"-",Table691416[[#This Row],[Pitch]]," ",Table691416[[#This Row],[Series]]," ",Table691416[[#This Row],[ClassA]])</f>
        <v>1.000-27 UNS 2A</v>
      </c>
      <c r="AD257" s="4">
        <f t="shared" si="55"/>
        <v>1.1999999999999999E-3</v>
      </c>
      <c r="AE257" s="55">
        <f t="shared" si="56"/>
        <v>0.99880000000000002</v>
      </c>
      <c r="AF257" s="55">
        <f t="shared" si="57"/>
        <v>0.99209999999999998</v>
      </c>
      <c r="AG257" s="55" t="str">
        <f t="shared" si="58"/>
        <v>—</v>
      </c>
      <c r="AH257" s="55">
        <f t="shared" si="59"/>
        <v>0.97470000000000001</v>
      </c>
      <c r="AI257" s="55">
        <f t="shared" si="60"/>
        <v>0.97070000000000001</v>
      </c>
      <c r="AJ257" s="55">
        <f t="shared" si="61"/>
        <v>0.95469999999999999</v>
      </c>
      <c r="AK257" s="4" t="str">
        <f t="shared" si="62"/>
        <v>2B</v>
      </c>
      <c r="AL257" s="55">
        <f t="shared" si="63"/>
        <v>0.96</v>
      </c>
      <c r="AM257" s="55">
        <f t="shared" si="64"/>
        <v>0.96899999999999997</v>
      </c>
      <c r="AN257" s="55">
        <f t="shared" si="65"/>
        <v>0.97589999999999999</v>
      </c>
      <c r="AO257" s="55">
        <f t="shared" si="66"/>
        <v>0.98109999999999997</v>
      </c>
      <c r="AP257" s="55">
        <f t="shared" si="67"/>
        <v>1</v>
      </c>
      <c r="AT257" s="17"/>
      <c r="AU257" s="77"/>
    </row>
    <row r="258" spans="3:47" x14ac:dyDescent="0.25">
      <c r="C258" s="16" t="s">
        <v>1091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68"/>
        <v>1.00–28</v>
      </c>
      <c r="U258" s="16" t="str">
        <f t="shared" si="68"/>
        <v>UN</v>
      </c>
      <c r="W258" s="16" t="str">
        <f t="shared" si="52"/>
        <v>1.00–28</v>
      </c>
      <c r="X258" s="16" t="str">
        <f>VLOOKUP(LEFT(Table691416[[#This Row],[Column1]],FIND("–",Table691416[[#This Row],[Column1]])-1),Lookups15[],2,0)</f>
        <v>1</v>
      </c>
      <c r="Y258" s="16" t="str">
        <f>RIGHT(Table691416[[#This Row],[Column1]],LEN(Table691416[[#This Row],[Column1]])-FIND("–",Table691416[[#This Row],[Column1]]))</f>
        <v>28</v>
      </c>
      <c r="Z258" s="16" t="str">
        <f t="shared" si="53"/>
        <v>UN</v>
      </c>
      <c r="AA258" s="16" t="str">
        <f t="shared" si="54"/>
        <v>2A</v>
      </c>
      <c r="AB258" s="4" t="str">
        <f>CONCATENATE(Table691416[[#This Row],[Fraction]],"-",Table691416[[#This Row],[Pitch]]," ",Table691416[[#This Row],[Series]]," ",Table691416[[#This Row],[ClassA]])</f>
        <v>1-28 UN 2A</v>
      </c>
      <c r="AC258" s="4" t="str">
        <f>CONCATENATE(TEXT(Table691416[[#This Row],[MajorMinB]],".000"),"-",Table691416[[#This Row],[Pitch]]," ",Table691416[[#This Row],[Series]]," ",Table691416[[#This Row],[ClassA]])</f>
        <v>1.000-28 UN 2A</v>
      </c>
      <c r="AD258" s="4">
        <f t="shared" si="55"/>
        <v>1.1999999999999999E-3</v>
      </c>
      <c r="AE258" s="55">
        <f t="shared" si="56"/>
        <v>0.99880000000000002</v>
      </c>
      <c r="AF258" s="55">
        <f t="shared" si="57"/>
        <v>0.99229999999999996</v>
      </c>
      <c r="AG258" s="55" t="str">
        <f t="shared" si="58"/>
        <v>—</v>
      </c>
      <c r="AH258" s="55">
        <f t="shared" si="59"/>
        <v>0.97560000000000002</v>
      </c>
      <c r="AI258" s="55">
        <f t="shared" si="60"/>
        <v>0.97160000000000002</v>
      </c>
      <c r="AJ258" s="55">
        <f t="shared" si="61"/>
        <v>0.95620000000000005</v>
      </c>
      <c r="AK258" s="4" t="str">
        <f t="shared" si="62"/>
        <v>2B</v>
      </c>
      <c r="AL258" s="55">
        <f t="shared" si="63"/>
        <v>0.96099999999999997</v>
      </c>
      <c r="AM258" s="55">
        <f t="shared" si="64"/>
        <v>0.97</v>
      </c>
      <c r="AN258" s="55">
        <f t="shared" si="65"/>
        <v>0.9768</v>
      </c>
      <c r="AO258" s="55">
        <f t="shared" si="66"/>
        <v>0.98199999999999998</v>
      </c>
      <c r="AP258" s="55">
        <f t="shared" si="67"/>
        <v>1</v>
      </c>
      <c r="AT258" s="17"/>
      <c r="AU258" s="77"/>
    </row>
    <row r="259" spans="3:47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68"/>
        <v>0</v>
      </c>
      <c r="U259" s="16">
        <f t="shared" si="68"/>
        <v>0</v>
      </c>
      <c r="W259" s="16" t="str">
        <f t="shared" si="52"/>
        <v>1.00–28</v>
      </c>
      <c r="X259" s="16" t="str">
        <f>VLOOKUP(LEFT(Table691416[[#This Row],[Column1]],FIND("–",Table691416[[#This Row],[Column1]])-1),Lookups15[],2,0)</f>
        <v>1</v>
      </c>
      <c r="Y259" s="16" t="str">
        <f>RIGHT(Table691416[[#This Row],[Column1]],LEN(Table691416[[#This Row],[Column1]])-FIND("–",Table691416[[#This Row],[Column1]]))</f>
        <v>28</v>
      </c>
      <c r="Z259" s="16" t="str">
        <f t="shared" si="53"/>
        <v>UN</v>
      </c>
      <c r="AA259" s="16" t="str">
        <f t="shared" si="54"/>
        <v>3A</v>
      </c>
      <c r="AB259" s="4" t="str">
        <f>CONCATENATE(Table691416[[#This Row],[Fraction]],"-",Table691416[[#This Row],[Pitch]]," ",Table691416[[#This Row],[Series]]," ",Table691416[[#This Row],[ClassA]])</f>
        <v>1-28 UN 3A</v>
      </c>
      <c r="AC259" s="4" t="str">
        <f>CONCATENATE(TEXT(Table691416[[#This Row],[MajorMinB]],".000"),"-",Table691416[[#This Row],[Pitch]]," ",Table691416[[#This Row],[Series]]," ",Table691416[[#This Row],[ClassA]])</f>
        <v>1.000-28 UN 3A</v>
      </c>
      <c r="AD259" s="4">
        <f t="shared" si="55"/>
        <v>0</v>
      </c>
      <c r="AE259" s="55">
        <f t="shared" si="56"/>
        <v>1</v>
      </c>
      <c r="AF259" s="55">
        <f t="shared" si="57"/>
        <v>0.99350000000000005</v>
      </c>
      <c r="AG259" s="55" t="str">
        <f t="shared" si="58"/>
        <v>—</v>
      </c>
      <c r="AH259" s="55">
        <f t="shared" si="59"/>
        <v>0.9768</v>
      </c>
      <c r="AI259" s="55">
        <f t="shared" si="60"/>
        <v>0.9738</v>
      </c>
      <c r="AJ259" s="55">
        <f t="shared" si="61"/>
        <v>0.95740000000000003</v>
      </c>
      <c r="AK259" s="4" t="str">
        <f t="shared" si="62"/>
        <v>3B</v>
      </c>
      <c r="AL259" s="55">
        <f t="shared" si="63"/>
        <v>0.96099999999999997</v>
      </c>
      <c r="AM259" s="55">
        <f t="shared" si="64"/>
        <v>0.96760000000000002</v>
      </c>
      <c r="AN259" s="55">
        <f t="shared" si="65"/>
        <v>0.9768</v>
      </c>
      <c r="AO259" s="55">
        <f t="shared" si="66"/>
        <v>0.98070000000000002</v>
      </c>
      <c r="AP259" s="55">
        <f t="shared" si="67"/>
        <v>1</v>
      </c>
      <c r="AT259" s="17"/>
      <c r="AU259" s="77"/>
    </row>
    <row r="260" spans="3:47" x14ac:dyDescent="0.25">
      <c r="C260" s="16" t="s">
        <v>1092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68"/>
        <v>1.00–32</v>
      </c>
      <c r="U260" s="16" t="str">
        <f t="shared" si="68"/>
        <v>UN</v>
      </c>
      <c r="W260" s="16" t="str">
        <f t="shared" ref="W260:W323" si="69">IF(T260=0,IF(T259=0,T258,T259),T260)</f>
        <v>1.00–32</v>
      </c>
      <c r="X260" s="16" t="str">
        <f>VLOOKUP(LEFT(Table691416[[#This Row],[Column1]],FIND("–",Table691416[[#This Row],[Column1]])-1),Lookups15[],2,0)</f>
        <v>1</v>
      </c>
      <c r="Y260" s="16" t="str">
        <f>RIGHT(Table691416[[#This Row],[Column1]],LEN(Table691416[[#This Row],[Column1]])-FIND("–",Table691416[[#This Row],[Column1]]))</f>
        <v>32</v>
      </c>
      <c r="Z260" s="16" t="str">
        <f t="shared" ref="Z260:Z323" si="70">IF(U260=0,IF(U259=0,U258,U259),U260)</f>
        <v>UN</v>
      </c>
      <c r="AA260" s="16" t="str">
        <f t="shared" ref="AA260:AA323" si="71">IF(OR($C260="1A",$C260="2A",$C260="3A"),C260,E260)</f>
        <v>2A</v>
      </c>
      <c r="AB260" s="4" t="str">
        <f>CONCATENATE(Table691416[[#This Row],[Fraction]],"-",Table691416[[#This Row],[Pitch]]," ",Table691416[[#This Row],[Series]]," ",Table691416[[#This Row],[ClassA]])</f>
        <v>1-32 UN 2A</v>
      </c>
      <c r="AC260" s="4" t="str">
        <f>CONCATENATE(TEXT(Table691416[[#This Row],[MajorMinB]],".000"),"-",Table691416[[#This Row],[Pitch]]," ",Table691416[[#This Row],[Series]]," ",Table691416[[#This Row],[ClassA]])</f>
        <v>1.000-32 UN 2A</v>
      </c>
      <c r="AD260" s="4">
        <f t="shared" ref="AD260:AD323" si="72">IF(OR($C260="1A",$C260="2A",$C260="3A"),D260,F260)</f>
        <v>1.1000000000000001E-3</v>
      </c>
      <c r="AE260" s="55">
        <f t="shared" ref="AE260:AE323" si="73">IF(OR($C260="1A",$C260="2A",$C260="3A"),E260,G260)</f>
        <v>0.99890000000000001</v>
      </c>
      <c r="AF260" s="55">
        <f t="shared" ref="AF260:AF323" si="74">IF(OR($C260="1A",$C260="2A",$C260="3A"),F260,H260)</f>
        <v>0.9929</v>
      </c>
      <c r="AG260" s="55" t="str">
        <f t="shared" ref="AG260:AG323" si="75">IF(OR($C260="1A",$C260="2A",$C260="3A"),G260,I260)</f>
        <v>—</v>
      </c>
      <c r="AH260" s="55">
        <f t="shared" ref="AH260:AH323" si="76">IF(OR($C260="1A",$C260="2A",$C260="3A"),H260,J260)</f>
        <v>0.97860000000000003</v>
      </c>
      <c r="AI260" s="55">
        <f t="shared" ref="AI260:AI323" si="77">IF(OR($C260="1A",$C260="2A",$C260="3A"),I260,K260)</f>
        <v>0.9748</v>
      </c>
      <c r="AJ260" s="55">
        <f t="shared" ref="AJ260:AJ323" si="78">IF(OR($C260="1A",$C260="2A",$C260="3A"),J260,L260)</f>
        <v>0.9617</v>
      </c>
      <c r="AK260" s="4" t="str">
        <f t="shared" ref="AK260:AK323" si="79">IF(OR($C260="1A",$C260="2A",$C260="3A"),K260,M260)</f>
        <v>2B</v>
      </c>
      <c r="AL260" s="55">
        <f t="shared" ref="AL260:AL323" si="80">IF(OR($C260="1A",$C260="2A",$C260="3A"),L260,N260)</f>
        <v>0.96599999999999997</v>
      </c>
      <c r="AM260" s="55">
        <f t="shared" ref="AM260:AM323" si="81">IF(OR($C260="1A",$C260="2A",$C260="3A"),M260,O260)</f>
        <v>0.97399999999999998</v>
      </c>
      <c r="AN260" s="55">
        <f t="shared" ref="AN260:AN323" si="82">IF(OR($C260="1A",$C260="2A",$C260="3A"),N260,P260)</f>
        <v>0.97970000000000002</v>
      </c>
      <c r="AO260" s="55">
        <f t="shared" ref="AO260:AO323" si="83">IF(OR($C260="1A",$C260="2A",$C260="3A"),O260,Q260)</f>
        <v>0.98460000000000003</v>
      </c>
      <c r="AP260" s="55">
        <f t="shared" ref="AP260:AP323" si="84">IF(OR($C260="1A",$C260="2A",$C260="3A"),P260,R260)</f>
        <v>1</v>
      </c>
      <c r="AT260" s="17"/>
      <c r="AU260" s="77"/>
    </row>
    <row r="261" spans="3:47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ref="T261:U324" si="85">IF(OR($C261="1A",$C261="2A",$C261="3A"),A261,C261)</f>
        <v>0</v>
      </c>
      <c r="U261" s="16">
        <f t="shared" si="85"/>
        <v>0</v>
      </c>
      <c r="W261" s="16" t="str">
        <f t="shared" si="69"/>
        <v>1.00–32</v>
      </c>
      <c r="X261" s="16" t="str">
        <f>VLOOKUP(LEFT(Table691416[[#This Row],[Column1]],FIND("–",Table691416[[#This Row],[Column1]])-1),Lookups15[],2,0)</f>
        <v>1</v>
      </c>
      <c r="Y261" s="16" t="str">
        <f>RIGHT(Table691416[[#This Row],[Column1]],LEN(Table691416[[#This Row],[Column1]])-FIND("–",Table691416[[#This Row],[Column1]]))</f>
        <v>32</v>
      </c>
      <c r="Z261" s="16" t="str">
        <f t="shared" si="70"/>
        <v>UN</v>
      </c>
      <c r="AA261" s="16" t="str">
        <f t="shared" si="71"/>
        <v>3A</v>
      </c>
      <c r="AB261" s="4" t="str">
        <f>CONCATENATE(Table691416[[#This Row],[Fraction]],"-",Table691416[[#This Row],[Pitch]]," ",Table691416[[#This Row],[Series]]," ",Table691416[[#This Row],[ClassA]])</f>
        <v>1-32 UN 3A</v>
      </c>
      <c r="AC261" s="4" t="str">
        <f>CONCATENATE(TEXT(Table691416[[#This Row],[MajorMinB]],".000"),"-",Table691416[[#This Row],[Pitch]]," ",Table691416[[#This Row],[Series]]," ",Table691416[[#This Row],[ClassA]])</f>
        <v>1.000-32 UN 3A</v>
      </c>
      <c r="AD261" s="4">
        <f t="shared" si="72"/>
        <v>0</v>
      </c>
      <c r="AE261" s="55">
        <f t="shared" si="73"/>
        <v>1</v>
      </c>
      <c r="AF261" s="55">
        <f t="shared" si="74"/>
        <v>0.99399999999999999</v>
      </c>
      <c r="AG261" s="55" t="str">
        <f t="shared" si="75"/>
        <v>—</v>
      </c>
      <c r="AH261" s="55">
        <f t="shared" si="76"/>
        <v>0.97970000000000002</v>
      </c>
      <c r="AI261" s="55">
        <f t="shared" si="77"/>
        <v>0.97689999999999999</v>
      </c>
      <c r="AJ261" s="55">
        <f t="shared" si="78"/>
        <v>0.96279999999999999</v>
      </c>
      <c r="AK261" s="4" t="str">
        <f t="shared" si="79"/>
        <v>3B</v>
      </c>
      <c r="AL261" s="55">
        <f t="shared" si="80"/>
        <v>0.96599999999999997</v>
      </c>
      <c r="AM261" s="55">
        <f t="shared" si="81"/>
        <v>0.97189999999999999</v>
      </c>
      <c r="AN261" s="55">
        <f t="shared" si="82"/>
        <v>0.97970000000000002</v>
      </c>
      <c r="AO261" s="55">
        <f t="shared" si="83"/>
        <v>0.98340000000000005</v>
      </c>
      <c r="AP261" s="55">
        <f t="shared" si="84"/>
        <v>1</v>
      </c>
      <c r="AT261" s="17"/>
      <c r="AU261" s="77"/>
    </row>
    <row r="262" spans="3:47" x14ac:dyDescent="0.25">
      <c r="C262" s="16" t="s">
        <v>1867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5"/>
        <v>1 1⁄16–8</v>
      </c>
      <c r="U262" s="16" t="str">
        <f t="shared" si="85"/>
        <v>UN</v>
      </c>
      <c r="W262" s="16" t="str">
        <f t="shared" si="69"/>
        <v>1 1⁄16–8</v>
      </c>
      <c r="X262" s="16" t="str">
        <f>VLOOKUP(LEFT(Table691416[[#This Row],[Column1]],FIND("–",Table691416[[#This Row],[Column1]])-1),Lookups15[],2,0)</f>
        <v>1 1/16</v>
      </c>
      <c r="Y262" s="16" t="str">
        <f>RIGHT(Table691416[[#This Row],[Column1]],LEN(Table691416[[#This Row],[Column1]])-FIND("–",Table691416[[#This Row],[Column1]]))</f>
        <v>8</v>
      </c>
      <c r="Z262" s="16" t="str">
        <f t="shared" si="70"/>
        <v>UN</v>
      </c>
      <c r="AA262" s="16" t="str">
        <f t="shared" si="71"/>
        <v>2A</v>
      </c>
      <c r="AB262" s="4" t="str">
        <f>CONCATENATE(Table691416[[#This Row],[Fraction]],"-",Table691416[[#This Row],[Pitch]]," ",Table691416[[#This Row],[Series]]," ",Table691416[[#This Row],[ClassA]])</f>
        <v>1 1/16-8 UN 2A</v>
      </c>
      <c r="AC262" s="4" t="str">
        <f>CONCATENATE(TEXT(Table691416[[#This Row],[MajorMinB]],".000"),"-",Table691416[[#This Row],[Pitch]]," ",Table691416[[#This Row],[Series]]," ",Table691416[[#This Row],[ClassA]])</f>
        <v>1.063-8 UN 2A</v>
      </c>
      <c r="AD262" s="4">
        <f t="shared" si="72"/>
        <v>2E-3</v>
      </c>
      <c r="AE262" s="55">
        <f t="shared" si="73"/>
        <v>1.0605</v>
      </c>
      <c r="AF262" s="55">
        <f t="shared" si="74"/>
        <v>1.0455000000000001</v>
      </c>
      <c r="AG262" s="55" t="str">
        <f t="shared" si="75"/>
        <v>—</v>
      </c>
      <c r="AH262" s="55">
        <f t="shared" si="76"/>
        <v>0.97929999999999995</v>
      </c>
      <c r="AI262" s="55">
        <f t="shared" si="77"/>
        <v>0.97250000000000003</v>
      </c>
      <c r="AJ262" s="55">
        <f t="shared" si="78"/>
        <v>0.91169999999999995</v>
      </c>
      <c r="AK262" s="4" t="str">
        <f t="shared" si="79"/>
        <v>2B</v>
      </c>
      <c r="AL262" s="55">
        <f t="shared" si="80"/>
        <v>0.92700000000000005</v>
      </c>
      <c r="AM262" s="55">
        <f t="shared" si="81"/>
        <v>0.95199999999999996</v>
      </c>
      <c r="AN262" s="55">
        <f t="shared" si="82"/>
        <v>0.98129999999999995</v>
      </c>
      <c r="AO262" s="55">
        <f t="shared" si="83"/>
        <v>0.99019999999999997</v>
      </c>
      <c r="AP262" s="55">
        <f t="shared" si="84"/>
        <v>1.0625</v>
      </c>
      <c r="AT262" s="17"/>
      <c r="AU262" s="77"/>
    </row>
    <row r="263" spans="3:47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5"/>
        <v>0</v>
      </c>
      <c r="U263" s="16">
        <f t="shared" si="85"/>
        <v>0</v>
      </c>
      <c r="W263" s="16" t="str">
        <f t="shared" si="69"/>
        <v>1 1⁄16–8</v>
      </c>
      <c r="X263" s="16" t="str">
        <f>VLOOKUP(LEFT(Table691416[[#This Row],[Column1]],FIND("–",Table691416[[#This Row],[Column1]])-1),Lookups15[],2,0)</f>
        <v>1 1/16</v>
      </c>
      <c r="Y263" s="16" t="str">
        <f>RIGHT(Table691416[[#This Row],[Column1]],LEN(Table691416[[#This Row],[Column1]])-FIND("–",Table691416[[#This Row],[Column1]]))</f>
        <v>8</v>
      </c>
      <c r="Z263" s="16" t="str">
        <f t="shared" si="70"/>
        <v>UN</v>
      </c>
      <c r="AA263" s="16" t="str">
        <f t="shared" si="71"/>
        <v>3A</v>
      </c>
      <c r="AB263" s="4" t="str">
        <f>CONCATENATE(Table691416[[#This Row],[Fraction]],"-",Table691416[[#This Row],[Pitch]]," ",Table691416[[#This Row],[Series]]," ",Table691416[[#This Row],[ClassA]])</f>
        <v>1 1/16-8 UN 3A</v>
      </c>
      <c r="AC263" s="4" t="str">
        <f>CONCATENATE(TEXT(Table691416[[#This Row],[MajorMinB]],".000"),"-",Table691416[[#This Row],[Pitch]]," ",Table691416[[#This Row],[Series]]," ",Table691416[[#This Row],[ClassA]])</f>
        <v>1.063-8 UN 3A</v>
      </c>
      <c r="AD263" s="4">
        <f t="shared" si="72"/>
        <v>0</v>
      </c>
      <c r="AE263" s="55">
        <f t="shared" si="73"/>
        <v>1.0625</v>
      </c>
      <c r="AF263" s="55">
        <f t="shared" si="74"/>
        <v>1.0475000000000001</v>
      </c>
      <c r="AG263" s="55" t="str">
        <f t="shared" si="75"/>
        <v>—</v>
      </c>
      <c r="AH263" s="55">
        <f t="shared" si="76"/>
        <v>0.98129999999999995</v>
      </c>
      <c r="AI263" s="55">
        <f t="shared" si="77"/>
        <v>0.97619999999999996</v>
      </c>
      <c r="AJ263" s="55">
        <f t="shared" si="78"/>
        <v>0.91369999999999996</v>
      </c>
      <c r="AK263" s="4" t="str">
        <f t="shared" si="79"/>
        <v>3B</v>
      </c>
      <c r="AL263" s="55">
        <f t="shared" si="80"/>
        <v>0.92700000000000005</v>
      </c>
      <c r="AM263" s="55">
        <f t="shared" si="81"/>
        <v>0.94220000000000004</v>
      </c>
      <c r="AN263" s="55">
        <f t="shared" si="82"/>
        <v>0.98129999999999995</v>
      </c>
      <c r="AO263" s="55">
        <f t="shared" si="83"/>
        <v>0.98799999999999999</v>
      </c>
      <c r="AP263" s="55">
        <f t="shared" si="84"/>
        <v>1.0625</v>
      </c>
      <c r="AT263" s="17"/>
      <c r="AU263" s="77"/>
    </row>
    <row r="264" spans="3:47" x14ac:dyDescent="0.25">
      <c r="C264" s="16" t="s">
        <v>1868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5"/>
        <v>1 1⁄16–12</v>
      </c>
      <c r="U264" s="16" t="str">
        <f t="shared" si="85"/>
        <v>UN</v>
      </c>
      <c r="W264" s="16" t="str">
        <f t="shared" si="69"/>
        <v>1 1⁄16–12</v>
      </c>
      <c r="X264" s="16" t="str">
        <f>VLOOKUP(LEFT(Table691416[[#This Row],[Column1]],FIND("–",Table691416[[#This Row],[Column1]])-1),Lookups15[],2,0)</f>
        <v>1 1/16</v>
      </c>
      <c r="Y264" s="16" t="str">
        <f>RIGHT(Table691416[[#This Row],[Column1]],LEN(Table691416[[#This Row],[Column1]])-FIND("–",Table691416[[#This Row],[Column1]]))</f>
        <v>12</v>
      </c>
      <c r="Z264" s="16" t="str">
        <f t="shared" si="70"/>
        <v>UN</v>
      </c>
      <c r="AA264" s="16" t="str">
        <f t="shared" si="71"/>
        <v>2A</v>
      </c>
      <c r="AB264" s="4" t="str">
        <f>CONCATENATE(Table691416[[#This Row],[Fraction]],"-",Table691416[[#This Row],[Pitch]]," ",Table691416[[#This Row],[Series]]," ",Table691416[[#This Row],[ClassA]])</f>
        <v>1 1/16-12 UN 2A</v>
      </c>
      <c r="AC264" s="4" t="str">
        <f>CONCATENATE(TEXT(Table691416[[#This Row],[MajorMinB]],".000"),"-",Table691416[[#This Row],[Pitch]]," ",Table691416[[#This Row],[Series]]," ",Table691416[[#This Row],[ClassA]])</f>
        <v>1.063-12 UN 2A</v>
      </c>
      <c r="AD264" s="4">
        <f t="shared" si="72"/>
        <v>1.6999999999999999E-3</v>
      </c>
      <c r="AE264" s="55">
        <f t="shared" si="73"/>
        <v>1.0608</v>
      </c>
      <c r="AF264" s="55">
        <f t="shared" si="74"/>
        <v>1.0494000000000001</v>
      </c>
      <c r="AG264" s="55" t="str">
        <f t="shared" si="75"/>
        <v>—</v>
      </c>
      <c r="AH264" s="55">
        <f t="shared" si="76"/>
        <v>1.0066999999999999</v>
      </c>
      <c r="AI264" s="55">
        <f t="shared" si="77"/>
        <v>1.0009999999999999</v>
      </c>
      <c r="AJ264" s="55">
        <f t="shared" si="78"/>
        <v>0.96160000000000001</v>
      </c>
      <c r="AK264" s="4" t="str">
        <f t="shared" si="79"/>
        <v>2B</v>
      </c>
      <c r="AL264" s="55">
        <f t="shared" si="80"/>
        <v>0.97199999999999998</v>
      </c>
      <c r="AM264" s="55">
        <f t="shared" si="81"/>
        <v>0.99</v>
      </c>
      <c r="AN264" s="55">
        <f t="shared" si="82"/>
        <v>1.0084</v>
      </c>
      <c r="AO264" s="55">
        <f t="shared" si="83"/>
        <v>1.0158</v>
      </c>
      <c r="AP264" s="55">
        <f t="shared" si="84"/>
        <v>1.0625</v>
      </c>
      <c r="AT264" s="17"/>
      <c r="AU264" s="77"/>
    </row>
    <row r="265" spans="3:47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5"/>
        <v>0</v>
      </c>
      <c r="U265" s="16">
        <f t="shared" si="85"/>
        <v>0</v>
      </c>
      <c r="W265" s="16" t="str">
        <f t="shared" si="69"/>
        <v>1 1⁄16–12</v>
      </c>
      <c r="X265" s="16" t="str">
        <f>VLOOKUP(LEFT(Table691416[[#This Row],[Column1]],FIND("–",Table691416[[#This Row],[Column1]])-1),Lookups15[],2,0)</f>
        <v>1 1/16</v>
      </c>
      <c r="Y265" s="16" t="str">
        <f>RIGHT(Table691416[[#This Row],[Column1]],LEN(Table691416[[#This Row],[Column1]])-FIND("–",Table691416[[#This Row],[Column1]]))</f>
        <v>12</v>
      </c>
      <c r="Z265" s="16" t="str">
        <f t="shared" si="70"/>
        <v>UN</v>
      </c>
      <c r="AA265" s="16" t="str">
        <f t="shared" si="71"/>
        <v>3A</v>
      </c>
      <c r="AB265" s="4" t="str">
        <f>CONCATENATE(Table691416[[#This Row],[Fraction]],"-",Table691416[[#This Row],[Pitch]]," ",Table691416[[#This Row],[Series]]," ",Table691416[[#This Row],[ClassA]])</f>
        <v>1 1/16-12 UN 3A</v>
      </c>
      <c r="AC265" s="4" t="str">
        <f>CONCATENATE(TEXT(Table691416[[#This Row],[MajorMinB]],".000"),"-",Table691416[[#This Row],[Pitch]]," ",Table691416[[#This Row],[Series]]," ",Table691416[[#This Row],[ClassA]])</f>
        <v>1.063-12 UN 3A</v>
      </c>
      <c r="AD265" s="4">
        <f t="shared" si="72"/>
        <v>0</v>
      </c>
      <c r="AE265" s="55">
        <f t="shared" si="73"/>
        <v>1.0625</v>
      </c>
      <c r="AF265" s="55">
        <f t="shared" si="74"/>
        <v>1.0510999999999999</v>
      </c>
      <c r="AG265" s="55" t="str">
        <f t="shared" si="75"/>
        <v>—</v>
      </c>
      <c r="AH265" s="55">
        <f t="shared" si="76"/>
        <v>1.0084</v>
      </c>
      <c r="AI265" s="55">
        <f t="shared" si="77"/>
        <v>1.0042</v>
      </c>
      <c r="AJ265" s="55">
        <f t="shared" si="78"/>
        <v>0.96330000000000005</v>
      </c>
      <c r="AK265" s="4" t="str">
        <f t="shared" si="79"/>
        <v>3B</v>
      </c>
      <c r="AL265" s="55">
        <f t="shared" si="80"/>
        <v>0.97199999999999998</v>
      </c>
      <c r="AM265" s="55">
        <f t="shared" si="81"/>
        <v>0.98229999999999995</v>
      </c>
      <c r="AN265" s="55">
        <f t="shared" si="82"/>
        <v>1.0084</v>
      </c>
      <c r="AO265" s="55">
        <f t="shared" si="83"/>
        <v>1.0139</v>
      </c>
      <c r="AP265" s="55">
        <f t="shared" si="84"/>
        <v>1.0625</v>
      </c>
      <c r="AT265" s="17"/>
      <c r="AU265" s="77"/>
    </row>
    <row r="266" spans="3:47" x14ac:dyDescent="0.25">
      <c r="C266" s="16" t="s">
        <v>1869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5"/>
        <v>1 1⁄16–16</v>
      </c>
      <c r="U266" s="16" t="str">
        <f t="shared" si="85"/>
        <v>UN</v>
      </c>
      <c r="W266" s="16" t="str">
        <f t="shared" si="69"/>
        <v>1 1⁄16–16</v>
      </c>
      <c r="X266" s="16" t="str">
        <f>VLOOKUP(LEFT(Table691416[[#This Row],[Column1]],FIND("–",Table691416[[#This Row],[Column1]])-1),Lookups15[],2,0)</f>
        <v>1 1/16</v>
      </c>
      <c r="Y266" s="16" t="str">
        <f>RIGHT(Table691416[[#This Row],[Column1]],LEN(Table691416[[#This Row],[Column1]])-FIND("–",Table691416[[#This Row],[Column1]]))</f>
        <v>16</v>
      </c>
      <c r="Z266" s="16" t="str">
        <f t="shared" si="70"/>
        <v>UN</v>
      </c>
      <c r="AA266" s="16" t="str">
        <f t="shared" si="71"/>
        <v>2A</v>
      </c>
      <c r="AB266" s="4" t="str">
        <f>CONCATENATE(Table691416[[#This Row],[Fraction]],"-",Table691416[[#This Row],[Pitch]]," ",Table691416[[#This Row],[Series]]," ",Table691416[[#This Row],[ClassA]])</f>
        <v>1 1/16-16 UN 2A</v>
      </c>
      <c r="AC266" s="4" t="str">
        <f>CONCATENATE(TEXT(Table691416[[#This Row],[MajorMinB]],".000"),"-",Table691416[[#This Row],[Pitch]]," ",Table691416[[#This Row],[Series]]," ",Table691416[[#This Row],[ClassA]])</f>
        <v>1.063-16 UN 2A</v>
      </c>
      <c r="AD266" s="4">
        <f t="shared" si="72"/>
        <v>1.5E-3</v>
      </c>
      <c r="AE266" s="55">
        <f t="shared" si="73"/>
        <v>1.0609999999999999</v>
      </c>
      <c r="AF266" s="55">
        <f t="shared" si="74"/>
        <v>1.0516000000000001</v>
      </c>
      <c r="AG266" s="55" t="str">
        <f t="shared" si="75"/>
        <v>—</v>
      </c>
      <c r="AH266" s="55">
        <f t="shared" si="76"/>
        <v>1.0204</v>
      </c>
      <c r="AI266" s="55">
        <f t="shared" si="77"/>
        <v>1.0154000000000001</v>
      </c>
      <c r="AJ266" s="55">
        <f t="shared" si="78"/>
        <v>0.98650000000000004</v>
      </c>
      <c r="AK266" s="4" t="str">
        <f t="shared" si="79"/>
        <v>2B</v>
      </c>
      <c r="AL266" s="55">
        <f t="shared" si="80"/>
        <v>0.995</v>
      </c>
      <c r="AM266" s="55">
        <f t="shared" si="81"/>
        <v>1.0089999999999999</v>
      </c>
      <c r="AN266" s="55">
        <f t="shared" si="82"/>
        <v>1.0219</v>
      </c>
      <c r="AO266" s="55">
        <f t="shared" si="83"/>
        <v>1.0284</v>
      </c>
      <c r="AP266" s="55">
        <f t="shared" si="84"/>
        <v>1.0625</v>
      </c>
      <c r="AT266" s="17"/>
      <c r="AU266" s="77"/>
    </row>
    <row r="267" spans="3:47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5"/>
        <v>0</v>
      </c>
      <c r="U267" s="16">
        <f t="shared" si="85"/>
        <v>0</v>
      </c>
      <c r="W267" s="16" t="str">
        <f t="shared" si="69"/>
        <v>1 1⁄16–16</v>
      </c>
      <c r="X267" s="16" t="str">
        <f>VLOOKUP(LEFT(Table691416[[#This Row],[Column1]],FIND("–",Table691416[[#This Row],[Column1]])-1),Lookups15[],2,0)</f>
        <v>1 1/16</v>
      </c>
      <c r="Y267" s="16" t="str">
        <f>RIGHT(Table691416[[#This Row],[Column1]],LEN(Table691416[[#This Row],[Column1]])-FIND("–",Table691416[[#This Row],[Column1]]))</f>
        <v>16</v>
      </c>
      <c r="Z267" s="16" t="str">
        <f t="shared" si="70"/>
        <v>UN</v>
      </c>
      <c r="AA267" s="16" t="str">
        <f t="shared" si="71"/>
        <v>3A</v>
      </c>
      <c r="AB267" s="4" t="str">
        <f>CONCATENATE(Table691416[[#This Row],[Fraction]],"-",Table691416[[#This Row],[Pitch]]," ",Table691416[[#This Row],[Series]]," ",Table691416[[#This Row],[ClassA]])</f>
        <v>1 1/16-16 UN 3A</v>
      </c>
      <c r="AC267" s="4" t="str">
        <f>CONCATENATE(TEXT(Table691416[[#This Row],[MajorMinB]],".000"),"-",Table691416[[#This Row],[Pitch]]," ",Table691416[[#This Row],[Series]]," ",Table691416[[#This Row],[ClassA]])</f>
        <v>1.063-16 UN 3A</v>
      </c>
      <c r="AD267" s="4">
        <f t="shared" si="72"/>
        <v>0</v>
      </c>
      <c r="AE267" s="55">
        <f t="shared" si="73"/>
        <v>1.0625</v>
      </c>
      <c r="AF267" s="55">
        <f t="shared" si="74"/>
        <v>1.0530999999999999</v>
      </c>
      <c r="AG267" s="55" t="str">
        <f t="shared" si="75"/>
        <v>—</v>
      </c>
      <c r="AH267" s="55">
        <f t="shared" si="76"/>
        <v>1.0219</v>
      </c>
      <c r="AI267" s="55">
        <f t="shared" si="77"/>
        <v>1.0182</v>
      </c>
      <c r="AJ267" s="55">
        <f t="shared" si="78"/>
        <v>0.98799999999999999</v>
      </c>
      <c r="AK267" s="4" t="str">
        <f t="shared" si="79"/>
        <v>3B</v>
      </c>
      <c r="AL267" s="55">
        <f t="shared" si="80"/>
        <v>0.995</v>
      </c>
      <c r="AM267" s="55">
        <f t="shared" si="81"/>
        <v>1.0033000000000001</v>
      </c>
      <c r="AN267" s="55">
        <f t="shared" si="82"/>
        <v>1.0219</v>
      </c>
      <c r="AO267" s="55">
        <f t="shared" si="83"/>
        <v>1.0267999999999999</v>
      </c>
      <c r="AP267" s="55">
        <f t="shared" si="84"/>
        <v>1.0625</v>
      </c>
      <c r="AT267" s="17"/>
      <c r="AU267" s="77"/>
    </row>
    <row r="268" spans="3:47" x14ac:dyDescent="0.25">
      <c r="C268" s="16" t="s">
        <v>1870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5"/>
        <v>1 1⁄16–18</v>
      </c>
      <c r="U268" s="16" t="str">
        <f t="shared" si="85"/>
        <v>UNEF</v>
      </c>
      <c r="W268" s="16" t="str">
        <f t="shared" si="69"/>
        <v>1 1⁄16–18</v>
      </c>
      <c r="X268" s="16" t="str">
        <f>VLOOKUP(LEFT(Table691416[[#This Row],[Column1]],FIND("–",Table691416[[#This Row],[Column1]])-1),Lookups15[],2,0)</f>
        <v>1 1/16</v>
      </c>
      <c r="Y268" s="16" t="str">
        <f>RIGHT(Table691416[[#This Row],[Column1]],LEN(Table691416[[#This Row],[Column1]])-FIND("–",Table691416[[#This Row],[Column1]]))</f>
        <v>18</v>
      </c>
      <c r="Z268" s="16" t="str">
        <f t="shared" si="70"/>
        <v>UNEF</v>
      </c>
      <c r="AA268" s="16" t="str">
        <f t="shared" si="71"/>
        <v>2A</v>
      </c>
      <c r="AB268" s="4" t="str">
        <f>CONCATENATE(Table691416[[#This Row],[Fraction]],"-",Table691416[[#This Row],[Pitch]]," ",Table691416[[#This Row],[Series]]," ",Table691416[[#This Row],[ClassA]])</f>
        <v>1 1/16-18 UNEF 2A</v>
      </c>
      <c r="AC268" s="4" t="str">
        <f>CONCATENATE(TEXT(Table691416[[#This Row],[MajorMinB]],".000"),"-",Table691416[[#This Row],[Pitch]]," ",Table691416[[#This Row],[Series]]," ",Table691416[[#This Row],[ClassA]])</f>
        <v>1.063-18 UNEF 2A</v>
      </c>
      <c r="AD268" s="4">
        <f t="shared" si="72"/>
        <v>1.4E-3</v>
      </c>
      <c r="AE268" s="55">
        <f t="shared" si="73"/>
        <v>1.0610999999999999</v>
      </c>
      <c r="AF268" s="55">
        <f t="shared" si="74"/>
        <v>1.0524</v>
      </c>
      <c r="AG268" s="55" t="str">
        <f t="shared" si="75"/>
        <v>—</v>
      </c>
      <c r="AH268" s="55">
        <f t="shared" si="76"/>
        <v>1.0249999999999999</v>
      </c>
      <c r="AI268" s="55">
        <f t="shared" si="77"/>
        <v>1.0203</v>
      </c>
      <c r="AJ268" s="55">
        <f t="shared" si="78"/>
        <v>0.995</v>
      </c>
      <c r="AK268" s="4" t="str">
        <f t="shared" si="79"/>
        <v>2B</v>
      </c>
      <c r="AL268" s="55">
        <f t="shared" si="80"/>
        <v>1.002</v>
      </c>
      <c r="AM268" s="55">
        <f t="shared" si="81"/>
        <v>1.0149999999999999</v>
      </c>
      <c r="AN268" s="55">
        <f t="shared" si="82"/>
        <v>1.0264</v>
      </c>
      <c r="AO268" s="55">
        <f t="shared" si="83"/>
        <v>1.0326</v>
      </c>
      <c r="AP268" s="55">
        <f t="shared" si="84"/>
        <v>1.0625</v>
      </c>
      <c r="AT268" s="17"/>
      <c r="AU268" s="77"/>
    </row>
    <row r="269" spans="3:47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5"/>
        <v>0</v>
      </c>
      <c r="U269" s="16">
        <f t="shared" si="85"/>
        <v>0</v>
      </c>
      <c r="W269" s="16" t="str">
        <f t="shared" si="69"/>
        <v>1 1⁄16–18</v>
      </c>
      <c r="X269" s="16" t="str">
        <f>VLOOKUP(LEFT(Table691416[[#This Row],[Column1]],FIND("–",Table691416[[#This Row],[Column1]])-1),Lookups15[],2,0)</f>
        <v>1 1/16</v>
      </c>
      <c r="Y269" s="16" t="str">
        <f>RIGHT(Table691416[[#This Row],[Column1]],LEN(Table691416[[#This Row],[Column1]])-FIND("–",Table691416[[#This Row],[Column1]]))</f>
        <v>18</v>
      </c>
      <c r="Z269" s="16" t="str">
        <f t="shared" si="70"/>
        <v>UNEF</v>
      </c>
      <c r="AA269" s="16" t="str">
        <f t="shared" si="71"/>
        <v>3A</v>
      </c>
      <c r="AB269" s="4" t="str">
        <f>CONCATENATE(Table691416[[#This Row],[Fraction]],"-",Table691416[[#This Row],[Pitch]]," ",Table691416[[#This Row],[Series]]," ",Table691416[[#This Row],[ClassA]])</f>
        <v>1 1/16-18 UNEF 3A</v>
      </c>
      <c r="AC269" s="4" t="str">
        <f>CONCATENATE(TEXT(Table691416[[#This Row],[MajorMinB]],".000"),"-",Table691416[[#This Row],[Pitch]]," ",Table691416[[#This Row],[Series]]," ",Table691416[[#This Row],[ClassA]])</f>
        <v>1.063-18 UNEF 3A</v>
      </c>
      <c r="AD269" s="4">
        <f t="shared" si="72"/>
        <v>0</v>
      </c>
      <c r="AE269" s="55">
        <f t="shared" si="73"/>
        <v>1.0625</v>
      </c>
      <c r="AF269" s="55">
        <f t="shared" si="74"/>
        <v>1.0538000000000001</v>
      </c>
      <c r="AG269" s="55" t="str">
        <f t="shared" si="75"/>
        <v>—</v>
      </c>
      <c r="AH269" s="55">
        <f t="shared" si="76"/>
        <v>1.0264</v>
      </c>
      <c r="AI269" s="55">
        <f t="shared" si="77"/>
        <v>1.0227999999999999</v>
      </c>
      <c r="AJ269" s="55">
        <f t="shared" si="78"/>
        <v>0.99639999999999995</v>
      </c>
      <c r="AK269" s="4" t="str">
        <f t="shared" si="79"/>
        <v>3B</v>
      </c>
      <c r="AL269" s="55">
        <f t="shared" si="80"/>
        <v>1.002</v>
      </c>
      <c r="AM269" s="55">
        <f t="shared" si="81"/>
        <v>1.0105</v>
      </c>
      <c r="AN269" s="55">
        <f t="shared" si="82"/>
        <v>1.0264</v>
      </c>
      <c r="AO269" s="55">
        <f t="shared" si="83"/>
        <v>1.0309999999999999</v>
      </c>
      <c r="AP269" s="55">
        <f t="shared" si="84"/>
        <v>1.0625</v>
      </c>
      <c r="AT269" s="17"/>
      <c r="AU269" s="77"/>
    </row>
    <row r="270" spans="3:47" x14ac:dyDescent="0.25">
      <c r="C270" s="16" t="s">
        <v>1871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5"/>
        <v>1 1⁄16–20</v>
      </c>
      <c r="U270" s="16" t="str">
        <f t="shared" si="85"/>
        <v>UN</v>
      </c>
      <c r="W270" s="16" t="str">
        <f t="shared" si="69"/>
        <v>1 1⁄16–20</v>
      </c>
      <c r="X270" s="16" t="str">
        <f>VLOOKUP(LEFT(Table691416[[#This Row],[Column1]],FIND("–",Table691416[[#This Row],[Column1]])-1),Lookups15[],2,0)</f>
        <v>1 1/16</v>
      </c>
      <c r="Y270" s="16" t="str">
        <f>RIGHT(Table691416[[#This Row],[Column1]],LEN(Table691416[[#This Row],[Column1]])-FIND("–",Table691416[[#This Row],[Column1]]))</f>
        <v>20</v>
      </c>
      <c r="Z270" s="16" t="str">
        <f t="shared" si="70"/>
        <v>UN</v>
      </c>
      <c r="AA270" s="16" t="str">
        <f t="shared" si="71"/>
        <v>2A</v>
      </c>
      <c r="AB270" s="4" t="str">
        <f>CONCATENATE(Table691416[[#This Row],[Fraction]],"-",Table691416[[#This Row],[Pitch]]," ",Table691416[[#This Row],[Series]]," ",Table691416[[#This Row],[ClassA]])</f>
        <v>1 1/16-20 UN 2A</v>
      </c>
      <c r="AC270" s="4" t="str">
        <f>CONCATENATE(TEXT(Table691416[[#This Row],[MajorMinB]],".000"),"-",Table691416[[#This Row],[Pitch]]," ",Table691416[[#This Row],[Series]]," ",Table691416[[#This Row],[ClassA]])</f>
        <v>1.063-20 UN 2A</v>
      </c>
      <c r="AD270" s="4">
        <f t="shared" si="72"/>
        <v>1.4E-3</v>
      </c>
      <c r="AE270" s="55">
        <f t="shared" si="73"/>
        <v>1.0610999999999999</v>
      </c>
      <c r="AF270" s="55">
        <f t="shared" si="74"/>
        <v>1.0529999999999999</v>
      </c>
      <c r="AG270" s="55" t="str">
        <f t="shared" si="75"/>
        <v>—</v>
      </c>
      <c r="AH270" s="55">
        <f t="shared" si="76"/>
        <v>1.0286</v>
      </c>
      <c r="AI270" s="55">
        <f t="shared" si="77"/>
        <v>1.0241</v>
      </c>
      <c r="AJ270" s="55">
        <f t="shared" si="78"/>
        <v>1.0016</v>
      </c>
      <c r="AK270" s="4" t="str">
        <f t="shared" si="79"/>
        <v>2B</v>
      </c>
      <c r="AL270" s="55">
        <f t="shared" si="80"/>
        <v>1.008</v>
      </c>
      <c r="AM270" s="55">
        <f t="shared" si="81"/>
        <v>1.02</v>
      </c>
      <c r="AN270" s="55">
        <f t="shared" si="82"/>
        <v>1.03</v>
      </c>
      <c r="AO270" s="55">
        <f t="shared" si="83"/>
        <v>1.0359</v>
      </c>
      <c r="AP270" s="55">
        <f t="shared" si="84"/>
        <v>1.0625</v>
      </c>
      <c r="AT270" s="17"/>
      <c r="AU270" s="77"/>
    </row>
    <row r="271" spans="3:47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5"/>
        <v>0</v>
      </c>
      <c r="U271" s="16">
        <f t="shared" si="85"/>
        <v>0</v>
      </c>
      <c r="W271" s="16" t="str">
        <f t="shared" si="69"/>
        <v>1 1⁄16–20</v>
      </c>
      <c r="X271" s="16" t="str">
        <f>VLOOKUP(LEFT(Table691416[[#This Row],[Column1]],FIND("–",Table691416[[#This Row],[Column1]])-1),Lookups15[],2,0)</f>
        <v>1 1/16</v>
      </c>
      <c r="Y271" s="16" t="str">
        <f>RIGHT(Table691416[[#This Row],[Column1]],LEN(Table691416[[#This Row],[Column1]])-FIND("–",Table691416[[#This Row],[Column1]]))</f>
        <v>20</v>
      </c>
      <c r="Z271" s="16" t="str">
        <f t="shared" si="70"/>
        <v>UN</v>
      </c>
      <c r="AA271" s="16" t="str">
        <f t="shared" si="71"/>
        <v>3A</v>
      </c>
      <c r="AB271" s="4" t="str">
        <f>CONCATENATE(Table691416[[#This Row],[Fraction]],"-",Table691416[[#This Row],[Pitch]]," ",Table691416[[#This Row],[Series]]," ",Table691416[[#This Row],[ClassA]])</f>
        <v>1 1/16-20 UN 3A</v>
      </c>
      <c r="AC271" s="4" t="str">
        <f>CONCATENATE(TEXT(Table691416[[#This Row],[MajorMinB]],".000"),"-",Table691416[[#This Row],[Pitch]]," ",Table691416[[#This Row],[Series]]," ",Table691416[[#This Row],[ClassA]])</f>
        <v>1.063-20 UN 3A</v>
      </c>
      <c r="AD271" s="4">
        <f t="shared" si="72"/>
        <v>0</v>
      </c>
      <c r="AE271" s="55">
        <f t="shared" si="73"/>
        <v>1.0625</v>
      </c>
      <c r="AF271" s="55">
        <f t="shared" si="74"/>
        <v>1.0544</v>
      </c>
      <c r="AG271" s="55" t="str">
        <f t="shared" si="75"/>
        <v>—</v>
      </c>
      <c r="AH271" s="55">
        <f t="shared" si="76"/>
        <v>1.03</v>
      </c>
      <c r="AI271" s="55">
        <f t="shared" si="77"/>
        <v>1.0266</v>
      </c>
      <c r="AJ271" s="55">
        <f t="shared" si="78"/>
        <v>1.0029999999999999</v>
      </c>
      <c r="AK271" s="4" t="str">
        <f t="shared" si="79"/>
        <v>3B</v>
      </c>
      <c r="AL271" s="55">
        <f t="shared" si="80"/>
        <v>1.008</v>
      </c>
      <c r="AM271" s="55">
        <f t="shared" si="81"/>
        <v>1.0162</v>
      </c>
      <c r="AN271" s="55">
        <f t="shared" si="82"/>
        <v>1.03</v>
      </c>
      <c r="AO271" s="55">
        <f t="shared" si="83"/>
        <v>1.0344</v>
      </c>
      <c r="AP271" s="55">
        <f t="shared" si="84"/>
        <v>1.0625</v>
      </c>
      <c r="AT271" s="17"/>
      <c r="AU271" s="77"/>
    </row>
    <row r="272" spans="3:47" x14ac:dyDescent="0.25">
      <c r="C272" s="16" t="s">
        <v>1872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5"/>
        <v>1 1⁄16–28</v>
      </c>
      <c r="U272" s="16" t="str">
        <f t="shared" si="85"/>
        <v>UN</v>
      </c>
      <c r="W272" s="16" t="str">
        <f t="shared" si="69"/>
        <v>1 1⁄16–28</v>
      </c>
      <c r="X272" s="16" t="str">
        <f>VLOOKUP(LEFT(Table691416[[#This Row],[Column1]],FIND("–",Table691416[[#This Row],[Column1]])-1),Lookups15[],2,0)</f>
        <v>1 1/16</v>
      </c>
      <c r="Y272" s="16" t="str">
        <f>RIGHT(Table691416[[#This Row],[Column1]],LEN(Table691416[[#This Row],[Column1]])-FIND("–",Table691416[[#This Row],[Column1]]))</f>
        <v>28</v>
      </c>
      <c r="Z272" s="16" t="str">
        <f t="shared" si="70"/>
        <v>UN</v>
      </c>
      <c r="AA272" s="16" t="str">
        <f t="shared" si="71"/>
        <v>2A</v>
      </c>
      <c r="AB272" s="4" t="str">
        <f>CONCATENATE(Table691416[[#This Row],[Fraction]],"-",Table691416[[#This Row],[Pitch]]," ",Table691416[[#This Row],[Series]]," ",Table691416[[#This Row],[ClassA]])</f>
        <v>1 1/16-28 UN 2A</v>
      </c>
      <c r="AC272" s="4" t="str">
        <f>CONCATENATE(TEXT(Table691416[[#This Row],[MajorMinB]],".000"),"-",Table691416[[#This Row],[Pitch]]," ",Table691416[[#This Row],[Series]]," ",Table691416[[#This Row],[ClassA]])</f>
        <v>1.063-28 UN 2A</v>
      </c>
      <c r="AD272" s="4">
        <f t="shared" si="72"/>
        <v>1.1999999999999999E-3</v>
      </c>
      <c r="AE272" s="55">
        <f t="shared" si="73"/>
        <v>1.0612999999999999</v>
      </c>
      <c r="AF272" s="55">
        <f t="shared" si="74"/>
        <v>1.0548</v>
      </c>
      <c r="AG272" s="55" t="str">
        <f t="shared" si="75"/>
        <v>—</v>
      </c>
      <c r="AH272" s="55">
        <f t="shared" si="76"/>
        <v>1.0381</v>
      </c>
      <c r="AI272" s="55">
        <f t="shared" si="77"/>
        <v>1.0341</v>
      </c>
      <c r="AJ272" s="55">
        <f t="shared" si="78"/>
        <v>1.0186999999999999</v>
      </c>
      <c r="AK272" s="4" t="str">
        <f t="shared" si="79"/>
        <v>2B</v>
      </c>
      <c r="AL272" s="55">
        <f t="shared" si="80"/>
        <v>1.024</v>
      </c>
      <c r="AM272" s="55">
        <f t="shared" si="81"/>
        <v>1.032</v>
      </c>
      <c r="AN272" s="55">
        <f t="shared" si="82"/>
        <v>1.0392999999999999</v>
      </c>
      <c r="AO272" s="55">
        <f t="shared" si="83"/>
        <v>1.0445</v>
      </c>
      <c r="AP272" s="55">
        <f t="shared" si="84"/>
        <v>1.0625</v>
      </c>
      <c r="AT272" s="17"/>
      <c r="AU272" s="77"/>
    </row>
    <row r="273" spans="3:47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5"/>
        <v>0</v>
      </c>
      <c r="U273" s="16">
        <f t="shared" si="85"/>
        <v>0</v>
      </c>
      <c r="W273" s="16" t="str">
        <f t="shared" si="69"/>
        <v>1 1⁄16–28</v>
      </c>
      <c r="X273" s="16" t="str">
        <f>VLOOKUP(LEFT(Table691416[[#This Row],[Column1]],FIND("–",Table691416[[#This Row],[Column1]])-1),Lookups15[],2,0)</f>
        <v>1 1/16</v>
      </c>
      <c r="Y273" s="16" t="str">
        <f>RIGHT(Table691416[[#This Row],[Column1]],LEN(Table691416[[#This Row],[Column1]])-FIND("–",Table691416[[#This Row],[Column1]]))</f>
        <v>28</v>
      </c>
      <c r="Z273" s="16" t="str">
        <f t="shared" si="70"/>
        <v>UN</v>
      </c>
      <c r="AA273" s="16" t="str">
        <f t="shared" si="71"/>
        <v>3A</v>
      </c>
      <c r="AB273" s="4" t="str">
        <f>CONCATENATE(Table691416[[#This Row],[Fraction]],"-",Table691416[[#This Row],[Pitch]]," ",Table691416[[#This Row],[Series]]," ",Table691416[[#This Row],[ClassA]])</f>
        <v>1 1/16-28 UN 3A</v>
      </c>
      <c r="AC273" s="4" t="str">
        <f>CONCATENATE(TEXT(Table691416[[#This Row],[MajorMinB]],".000"),"-",Table691416[[#This Row],[Pitch]]," ",Table691416[[#This Row],[Series]]," ",Table691416[[#This Row],[ClassA]])</f>
        <v>1.063-28 UN 3A</v>
      </c>
      <c r="AD273" s="4">
        <f t="shared" si="72"/>
        <v>0</v>
      </c>
      <c r="AE273" s="55">
        <f t="shared" si="73"/>
        <v>1.0625</v>
      </c>
      <c r="AF273" s="55">
        <f t="shared" si="74"/>
        <v>1.056</v>
      </c>
      <c r="AG273" s="55" t="str">
        <f t="shared" si="75"/>
        <v>—</v>
      </c>
      <c r="AH273" s="55">
        <f t="shared" si="76"/>
        <v>1.0392999999999999</v>
      </c>
      <c r="AI273" s="55">
        <f t="shared" si="77"/>
        <v>1.0363</v>
      </c>
      <c r="AJ273" s="55">
        <f t="shared" si="78"/>
        <v>1.0199</v>
      </c>
      <c r="AK273" s="4" t="str">
        <f t="shared" si="79"/>
        <v>3B</v>
      </c>
      <c r="AL273" s="55">
        <f t="shared" si="80"/>
        <v>1.024</v>
      </c>
      <c r="AM273" s="55">
        <f t="shared" si="81"/>
        <v>1.0301</v>
      </c>
      <c r="AN273" s="55">
        <f t="shared" si="82"/>
        <v>1.0392999999999999</v>
      </c>
      <c r="AO273" s="55">
        <f t="shared" si="83"/>
        <v>1.0431999999999999</v>
      </c>
      <c r="AP273" s="55">
        <f t="shared" si="84"/>
        <v>1.0625</v>
      </c>
      <c r="AT273" s="17"/>
      <c r="AU273" s="77"/>
    </row>
    <row r="274" spans="3:47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5"/>
        <v>11⁄8–7</v>
      </c>
      <c r="U274" s="16" t="str">
        <f t="shared" si="85"/>
        <v>UNC</v>
      </c>
      <c r="W274" s="16" t="str">
        <f t="shared" si="69"/>
        <v>11⁄8–7</v>
      </c>
      <c r="X274" s="16" t="str">
        <f>VLOOKUP(LEFT(Table691416[[#This Row],[Column1]],FIND("–",Table691416[[#This Row],[Column1]])-1),Lookups15[],2,0)</f>
        <v>1 1/8</v>
      </c>
      <c r="Y274" s="16" t="str">
        <f>RIGHT(Table691416[[#This Row],[Column1]],LEN(Table691416[[#This Row],[Column1]])-FIND("–",Table691416[[#This Row],[Column1]]))</f>
        <v>7</v>
      </c>
      <c r="Z274" s="16" t="str">
        <f t="shared" si="70"/>
        <v>UNC</v>
      </c>
      <c r="AA274" s="16" t="str">
        <f t="shared" si="71"/>
        <v>1A</v>
      </c>
      <c r="AB274" s="4" t="str">
        <f>CONCATENATE(Table691416[[#This Row],[Fraction]],"-",Table691416[[#This Row],[Pitch]]," ",Table691416[[#This Row],[Series]]," ",Table691416[[#This Row],[ClassA]])</f>
        <v>1 1/8-7 UNC 1A</v>
      </c>
      <c r="AC274" s="4" t="str">
        <f>CONCATENATE(TEXT(Table691416[[#This Row],[MajorMinB]],".000"),"-",Table691416[[#This Row],[Pitch]]," ",Table691416[[#This Row],[Series]]," ",Table691416[[#This Row],[ClassA]])</f>
        <v>1.125-7 UNC 1A</v>
      </c>
      <c r="AD274" s="4">
        <f t="shared" si="72"/>
        <v>2.2000000000000001E-3</v>
      </c>
      <c r="AE274" s="55">
        <f t="shared" si="73"/>
        <v>1.1228</v>
      </c>
      <c r="AF274" s="55">
        <f t="shared" si="74"/>
        <v>1.0982000000000001</v>
      </c>
      <c r="AG274" s="55" t="str">
        <f t="shared" si="75"/>
        <v>—</v>
      </c>
      <c r="AH274" s="55">
        <f t="shared" si="76"/>
        <v>1.03</v>
      </c>
      <c r="AI274" s="55">
        <f t="shared" si="77"/>
        <v>1.0190999999999999</v>
      </c>
      <c r="AJ274" s="55">
        <f t="shared" si="78"/>
        <v>0.95269999999999999</v>
      </c>
      <c r="AK274" s="4" t="str">
        <f t="shared" si="79"/>
        <v>1B</v>
      </c>
      <c r="AL274" s="55">
        <f t="shared" si="80"/>
        <v>0.97</v>
      </c>
      <c r="AM274" s="55">
        <f t="shared" si="81"/>
        <v>0.998</v>
      </c>
      <c r="AN274" s="55">
        <f t="shared" si="82"/>
        <v>1.0322</v>
      </c>
      <c r="AO274" s="55">
        <f t="shared" si="83"/>
        <v>1.0463</v>
      </c>
      <c r="AP274" s="55">
        <f t="shared" si="84"/>
        <v>1.125</v>
      </c>
      <c r="AT274" s="17"/>
      <c r="AU274" s="77"/>
    </row>
    <row r="275" spans="3:47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5"/>
        <v>0</v>
      </c>
      <c r="U275" s="16">
        <f t="shared" si="85"/>
        <v>0</v>
      </c>
      <c r="W275" s="16" t="str">
        <f t="shared" si="69"/>
        <v>11⁄8–7</v>
      </c>
      <c r="X275" s="16" t="str">
        <f>VLOOKUP(LEFT(Table691416[[#This Row],[Column1]],FIND("–",Table691416[[#This Row],[Column1]])-1),Lookups15[],2,0)</f>
        <v>1 1/8</v>
      </c>
      <c r="Y275" s="16" t="str">
        <f>RIGHT(Table691416[[#This Row],[Column1]],LEN(Table691416[[#This Row],[Column1]])-FIND("–",Table691416[[#This Row],[Column1]]))</f>
        <v>7</v>
      </c>
      <c r="Z275" s="16" t="str">
        <f t="shared" si="70"/>
        <v>UNC</v>
      </c>
      <c r="AA275" s="16" t="str">
        <f t="shared" si="71"/>
        <v>2A</v>
      </c>
      <c r="AB275" s="4" t="str">
        <f>CONCATENATE(Table691416[[#This Row],[Fraction]],"-",Table691416[[#This Row],[Pitch]]," ",Table691416[[#This Row],[Series]]," ",Table691416[[#This Row],[ClassA]])</f>
        <v>1 1/8-7 UNC 2A</v>
      </c>
      <c r="AC275" s="4" t="str">
        <f>CONCATENATE(TEXT(Table691416[[#This Row],[MajorMinB]],".000"),"-",Table691416[[#This Row],[Pitch]]," ",Table691416[[#This Row],[Series]]," ",Table691416[[#This Row],[ClassA]])</f>
        <v>1.125-7 UNC 2A</v>
      </c>
      <c r="AD275" s="4">
        <f t="shared" si="72"/>
        <v>2.2000000000000001E-3</v>
      </c>
      <c r="AE275" s="55">
        <f t="shared" si="73"/>
        <v>1.1228</v>
      </c>
      <c r="AF275" s="55">
        <f t="shared" si="74"/>
        <v>1.1064000000000001</v>
      </c>
      <c r="AG275" s="55">
        <f t="shared" si="75"/>
        <v>1.0982000000000001</v>
      </c>
      <c r="AH275" s="55">
        <f t="shared" si="76"/>
        <v>1.03</v>
      </c>
      <c r="AI275" s="55">
        <f t="shared" si="77"/>
        <v>1.0227999999999999</v>
      </c>
      <c r="AJ275" s="55">
        <f t="shared" si="78"/>
        <v>0.95269999999999999</v>
      </c>
      <c r="AK275" s="4" t="str">
        <f t="shared" si="79"/>
        <v>2B</v>
      </c>
      <c r="AL275" s="55">
        <f t="shared" si="80"/>
        <v>0.97</v>
      </c>
      <c r="AM275" s="55">
        <f t="shared" si="81"/>
        <v>0.998</v>
      </c>
      <c r="AN275" s="55">
        <f t="shared" si="82"/>
        <v>1.0322</v>
      </c>
      <c r="AO275" s="55">
        <f t="shared" si="83"/>
        <v>1.0416000000000001</v>
      </c>
      <c r="AP275" s="55">
        <f t="shared" si="84"/>
        <v>1.125</v>
      </c>
      <c r="AT275" s="17"/>
      <c r="AU275" s="77"/>
    </row>
    <row r="276" spans="3:47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5"/>
        <v>0</v>
      </c>
      <c r="U276" s="16">
        <f t="shared" si="85"/>
        <v>0</v>
      </c>
      <c r="W276" s="16" t="str">
        <f t="shared" si="69"/>
        <v>11⁄8–7</v>
      </c>
      <c r="X276" s="16" t="str">
        <f>VLOOKUP(LEFT(Table691416[[#This Row],[Column1]],FIND("–",Table691416[[#This Row],[Column1]])-1),Lookups15[],2,0)</f>
        <v>1 1/8</v>
      </c>
      <c r="Y276" s="16" t="str">
        <f>RIGHT(Table691416[[#This Row],[Column1]],LEN(Table691416[[#This Row],[Column1]])-FIND("–",Table691416[[#This Row],[Column1]]))</f>
        <v>7</v>
      </c>
      <c r="Z276" s="16" t="str">
        <f t="shared" si="70"/>
        <v>UNC</v>
      </c>
      <c r="AA276" s="16" t="str">
        <f t="shared" si="71"/>
        <v>3A</v>
      </c>
      <c r="AB276" s="4" t="str">
        <f>CONCATENATE(Table691416[[#This Row],[Fraction]],"-",Table691416[[#This Row],[Pitch]]," ",Table691416[[#This Row],[Series]]," ",Table691416[[#This Row],[ClassA]])</f>
        <v>1 1/8-7 UNC 3A</v>
      </c>
      <c r="AC276" s="4" t="str">
        <f>CONCATENATE(TEXT(Table691416[[#This Row],[MajorMinB]],".000"),"-",Table691416[[#This Row],[Pitch]]," ",Table691416[[#This Row],[Series]]," ",Table691416[[#This Row],[ClassA]])</f>
        <v>1.125-7 UNC 3A</v>
      </c>
      <c r="AD276" s="4">
        <f t="shared" si="72"/>
        <v>0</v>
      </c>
      <c r="AE276" s="55">
        <f t="shared" si="73"/>
        <v>1.125</v>
      </c>
      <c r="AF276" s="55">
        <f t="shared" si="74"/>
        <v>1.1086</v>
      </c>
      <c r="AG276" s="55" t="str">
        <f t="shared" si="75"/>
        <v>—</v>
      </c>
      <c r="AH276" s="55">
        <f t="shared" si="76"/>
        <v>1.0322</v>
      </c>
      <c r="AI276" s="55">
        <f t="shared" si="77"/>
        <v>1.0267999999999999</v>
      </c>
      <c r="AJ276" s="55">
        <f t="shared" si="78"/>
        <v>0.95489999999999997</v>
      </c>
      <c r="AK276" s="4" t="str">
        <f t="shared" si="79"/>
        <v>3B</v>
      </c>
      <c r="AL276" s="55">
        <f t="shared" si="80"/>
        <v>0.97</v>
      </c>
      <c r="AM276" s="55">
        <f t="shared" si="81"/>
        <v>0.98750000000000004</v>
      </c>
      <c r="AN276" s="55">
        <f t="shared" si="82"/>
        <v>1.0322</v>
      </c>
      <c r="AO276" s="55">
        <f t="shared" si="83"/>
        <v>1.0392999999999999</v>
      </c>
      <c r="AP276" s="55">
        <f t="shared" si="84"/>
        <v>1.125</v>
      </c>
      <c r="AT276" s="17"/>
      <c r="AU276" s="77"/>
    </row>
    <row r="277" spans="3:47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5"/>
        <v>11⁄8–8</v>
      </c>
      <c r="U277" s="16" t="str">
        <f t="shared" si="85"/>
        <v>UN</v>
      </c>
      <c r="W277" s="16" t="str">
        <f t="shared" si="69"/>
        <v>11⁄8–8</v>
      </c>
      <c r="X277" s="16" t="str">
        <f>VLOOKUP(LEFT(Table691416[[#This Row],[Column1]],FIND("–",Table691416[[#This Row],[Column1]])-1),Lookups15[],2,0)</f>
        <v>1 1/8</v>
      </c>
      <c r="Y277" s="16" t="str">
        <f>RIGHT(Table691416[[#This Row],[Column1]],LEN(Table691416[[#This Row],[Column1]])-FIND("–",Table691416[[#This Row],[Column1]]))</f>
        <v>8</v>
      </c>
      <c r="Z277" s="16" t="str">
        <f t="shared" si="70"/>
        <v>UN</v>
      </c>
      <c r="AA277" s="16" t="str">
        <f t="shared" si="71"/>
        <v>2A</v>
      </c>
      <c r="AB277" s="4" t="str">
        <f>CONCATENATE(Table691416[[#This Row],[Fraction]],"-",Table691416[[#This Row],[Pitch]]," ",Table691416[[#This Row],[Series]]," ",Table691416[[#This Row],[ClassA]])</f>
        <v>1 1/8-8 UN 2A</v>
      </c>
      <c r="AC277" s="4" t="str">
        <f>CONCATENATE(TEXT(Table691416[[#This Row],[MajorMinB]],".000"),"-",Table691416[[#This Row],[Pitch]]," ",Table691416[[#This Row],[Series]]," ",Table691416[[#This Row],[ClassA]])</f>
        <v>1.125-8 UN 2A</v>
      </c>
      <c r="AD277" s="4">
        <f t="shared" si="72"/>
        <v>2.0999999999999999E-3</v>
      </c>
      <c r="AE277" s="55">
        <f t="shared" si="73"/>
        <v>1.1229</v>
      </c>
      <c r="AF277" s="55">
        <f t="shared" si="74"/>
        <v>1.1079000000000001</v>
      </c>
      <c r="AG277" s="55">
        <f t="shared" si="75"/>
        <v>1.1004</v>
      </c>
      <c r="AH277" s="55">
        <f t="shared" si="76"/>
        <v>1.0417000000000001</v>
      </c>
      <c r="AI277" s="55">
        <f t="shared" si="77"/>
        <v>1.0347999999999999</v>
      </c>
      <c r="AJ277" s="55">
        <f t="shared" si="78"/>
        <v>0.97409999999999997</v>
      </c>
      <c r="AK277" s="4" t="str">
        <f t="shared" si="79"/>
        <v>2B</v>
      </c>
      <c r="AL277" s="55">
        <f t="shared" si="80"/>
        <v>0.99</v>
      </c>
      <c r="AM277" s="55">
        <f t="shared" si="81"/>
        <v>1.0149999999999999</v>
      </c>
      <c r="AN277" s="55">
        <f t="shared" si="82"/>
        <v>1.0438000000000001</v>
      </c>
      <c r="AO277" s="55">
        <f t="shared" si="83"/>
        <v>1.0528</v>
      </c>
      <c r="AP277" s="55">
        <f t="shared" si="84"/>
        <v>1.125</v>
      </c>
      <c r="AT277" s="17"/>
      <c r="AU277" s="77"/>
    </row>
    <row r="278" spans="3:47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5"/>
        <v>0</v>
      </c>
      <c r="U278" s="16">
        <f t="shared" si="85"/>
        <v>0</v>
      </c>
      <c r="W278" s="16" t="str">
        <f t="shared" si="69"/>
        <v>11⁄8–8</v>
      </c>
      <c r="X278" s="16" t="str">
        <f>VLOOKUP(LEFT(Table691416[[#This Row],[Column1]],FIND("–",Table691416[[#This Row],[Column1]])-1),Lookups15[],2,0)</f>
        <v>1 1/8</v>
      </c>
      <c r="Y278" s="16" t="str">
        <f>RIGHT(Table691416[[#This Row],[Column1]],LEN(Table691416[[#This Row],[Column1]])-FIND("–",Table691416[[#This Row],[Column1]]))</f>
        <v>8</v>
      </c>
      <c r="Z278" s="16" t="str">
        <f t="shared" si="70"/>
        <v>UN</v>
      </c>
      <c r="AA278" s="16" t="str">
        <f t="shared" si="71"/>
        <v>3A</v>
      </c>
      <c r="AB278" s="4" t="str">
        <f>CONCATENATE(Table691416[[#This Row],[Fraction]],"-",Table691416[[#This Row],[Pitch]]," ",Table691416[[#This Row],[Series]]," ",Table691416[[#This Row],[ClassA]])</f>
        <v>1 1/8-8 UN 3A</v>
      </c>
      <c r="AC278" s="4" t="str">
        <f>CONCATENATE(TEXT(Table691416[[#This Row],[MajorMinB]],".000"),"-",Table691416[[#This Row],[Pitch]]," ",Table691416[[#This Row],[Series]]," ",Table691416[[#This Row],[ClassA]])</f>
        <v>1.125-8 UN 3A</v>
      </c>
      <c r="AD278" s="4">
        <f t="shared" si="72"/>
        <v>0</v>
      </c>
      <c r="AE278" s="55">
        <f t="shared" si="73"/>
        <v>1.125</v>
      </c>
      <c r="AF278" s="55">
        <f t="shared" si="74"/>
        <v>1.1100000000000001</v>
      </c>
      <c r="AG278" s="55" t="str">
        <f t="shared" si="75"/>
        <v>—</v>
      </c>
      <c r="AH278" s="55">
        <f t="shared" si="76"/>
        <v>1.0438000000000001</v>
      </c>
      <c r="AI278" s="55">
        <f t="shared" si="77"/>
        <v>1.0386</v>
      </c>
      <c r="AJ278" s="55">
        <f t="shared" si="78"/>
        <v>0.97619999999999996</v>
      </c>
      <c r="AK278" s="4" t="str">
        <f t="shared" si="79"/>
        <v>3B</v>
      </c>
      <c r="AL278" s="55">
        <f t="shared" si="80"/>
        <v>0.99</v>
      </c>
      <c r="AM278" s="55">
        <f t="shared" si="81"/>
        <v>1.0046999999999999</v>
      </c>
      <c r="AN278" s="55">
        <f t="shared" si="82"/>
        <v>1.0438000000000001</v>
      </c>
      <c r="AO278" s="55">
        <f t="shared" si="83"/>
        <v>1.0505</v>
      </c>
      <c r="AP278" s="55">
        <f t="shared" si="84"/>
        <v>1.125</v>
      </c>
      <c r="AT278" s="17"/>
      <c r="AU278" s="77"/>
    </row>
    <row r="279" spans="3:47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5"/>
        <v>11⁄8–10</v>
      </c>
      <c r="U279" s="16" t="str">
        <f t="shared" si="85"/>
        <v>UNS</v>
      </c>
      <c r="W279" s="16" t="str">
        <f t="shared" si="69"/>
        <v>11⁄8–10</v>
      </c>
      <c r="X279" s="16" t="str">
        <f>VLOOKUP(LEFT(Table691416[[#This Row],[Column1]],FIND("–",Table691416[[#This Row],[Column1]])-1),Lookups15[],2,0)</f>
        <v>1 1/8</v>
      </c>
      <c r="Y279" s="16" t="str">
        <f>RIGHT(Table691416[[#This Row],[Column1]],LEN(Table691416[[#This Row],[Column1]])-FIND("–",Table691416[[#This Row],[Column1]]))</f>
        <v>10</v>
      </c>
      <c r="Z279" s="16" t="str">
        <f t="shared" si="70"/>
        <v>UNS</v>
      </c>
      <c r="AA279" s="16" t="str">
        <f t="shared" si="71"/>
        <v>2A</v>
      </c>
      <c r="AB279" s="4" t="str">
        <f>CONCATENATE(Table691416[[#This Row],[Fraction]],"-",Table691416[[#This Row],[Pitch]]," ",Table691416[[#This Row],[Series]]," ",Table691416[[#This Row],[ClassA]])</f>
        <v>1 1/8-10 UNS 2A</v>
      </c>
      <c r="AC279" s="4" t="str">
        <f>CONCATENATE(TEXT(Table691416[[#This Row],[MajorMinB]],".000"),"-",Table691416[[#This Row],[Pitch]]," ",Table691416[[#This Row],[Series]]," ",Table691416[[#This Row],[ClassA]])</f>
        <v>1.125-10 UNS 2A</v>
      </c>
      <c r="AD279" s="4">
        <f t="shared" si="72"/>
        <v>1.8E-3</v>
      </c>
      <c r="AE279" s="55">
        <f t="shared" si="73"/>
        <v>1.1232</v>
      </c>
      <c r="AF279" s="55">
        <f t="shared" si="74"/>
        <v>1.1103000000000001</v>
      </c>
      <c r="AG279" s="55" t="str">
        <f t="shared" si="75"/>
        <v>—</v>
      </c>
      <c r="AH279" s="55">
        <f t="shared" si="76"/>
        <v>1.0582</v>
      </c>
      <c r="AI279" s="55">
        <f t="shared" si="77"/>
        <v>1.052</v>
      </c>
      <c r="AJ279" s="55">
        <f t="shared" si="78"/>
        <v>1.0042</v>
      </c>
      <c r="AK279" s="4" t="str">
        <f t="shared" si="79"/>
        <v>2B</v>
      </c>
      <c r="AL279" s="55">
        <f t="shared" si="80"/>
        <v>1.0169999999999999</v>
      </c>
      <c r="AM279" s="55">
        <f t="shared" si="81"/>
        <v>1.038</v>
      </c>
      <c r="AN279" s="55">
        <f t="shared" si="82"/>
        <v>1.06</v>
      </c>
      <c r="AO279" s="55">
        <f t="shared" si="83"/>
        <v>1.0680000000000001</v>
      </c>
      <c r="AP279" s="55">
        <f t="shared" si="84"/>
        <v>1.125</v>
      </c>
      <c r="AT279" s="17"/>
      <c r="AU279" s="77"/>
    </row>
    <row r="280" spans="3:47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5"/>
        <v>11⁄8–12</v>
      </c>
      <c r="U280" s="16" t="str">
        <f t="shared" si="85"/>
        <v>UNF</v>
      </c>
      <c r="W280" s="16" t="str">
        <f t="shared" si="69"/>
        <v>11⁄8–12</v>
      </c>
      <c r="X280" s="16" t="str">
        <f>VLOOKUP(LEFT(Table691416[[#This Row],[Column1]],FIND("–",Table691416[[#This Row],[Column1]])-1),Lookups15[],2,0)</f>
        <v>1 1/8</v>
      </c>
      <c r="Y280" s="16" t="str">
        <f>RIGHT(Table691416[[#This Row],[Column1]],LEN(Table691416[[#This Row],[Column1]])-FIND("–",Table691416[[#This Row],[Column1]]))</f>
        <v>12</v>
      </c>
      <c r="Z280" s="16" t="str">
        <f t="shared" si="70"/>
        <v>UNF</v>
      </c>
      <c r="AA280" s="16" t="str">
        <f t="shared" si="71"/>
        <v>1A</v>
      </c>
      <c r="AB280" s="4" t="str">
        <f>CONCATENATE(Table691416[[#This Row],[Fraction]],"-",Table691416[[#This Row],[Pitch]]," ",Table691416[[#This Row],[Series]]," ",Table691416[[#This Row],[ClassA]])</f>
        <v>1 1/8-12 UNF 1A</v>
      </c>
      <c r="AC280" s="4" t="str">
        <f>CONCATENATE(TEXT(Table691416[[#This Row],[MajorMinB]],".000"),"-",Table691416[[#This Row],[Pitch]]," ",Table691416[[#This Row],[Series]]," ",Table691416[[#This Row],[ClassA]])</f>
        <v>1.125-12 UNF 1A</v>
      </c>
      <c r="AD280" s="4">
        <f t="shared" si="72"/>
        <v>1.8E-3</v>
      </c>
      <c r="AE280" s="55">
        <f t="shared" si="73"/>
        <v>1.1232</v>
      </c>
      <c r="AF280" s="55">
        <f t="shared" si="74"/>
        <v>1.1060000000000001</v>
      </c>
      <c r="AG280" s="55" t="str">
        <f t="shared" si="75"/>
        <v>—</v>
      </c>
      <c r="AH280" s="55">
        <f t="shared" si="76"/>
        <v>1.0690999999999999</v>
      </c>
      <c r="AI280" s="55">
        <f t="shared" si="77"/>
        <v>1.0601</v>
      </c>
      <c r="AJ280" s="55">
        <f t="shared" si="78"/>
        <v>1.024</v>
      </c>
      <c r="AK280" s="4" t="str">
        <f t="shared" si="79"/>
        <v>1B</v>
      </c>
      <c r="AL280" s="55">
        <f t="shared" si="80"/>
        <v>1.0349999999999999</v>
      </c>
      <c r="AM280" s="55">
        <f t="shared" si="81"/>
        <v>1.0529999999999999</v>
      </c>
      <c r="AN280" s="55">
        <f t="shared" si="82"/>
        <v>1.0709</v>
      </c>
      <c r="AO280" s="55">
        <f t="shared" si="83"/>
        <v>1.0826</v>
      </c>
      <c r="AP280" s="55">
        <f t="shared" si="84"/>
        <v>1.125</v>
      </c>
      <c r="AT280" s="17"/>
      <c r="AU280" s="77"/>
    </row>
    <row r="281" spans="3:47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5"/>
        <v>0</v>
      </c>
      <c r="U281" s="16">
        <f t="shared" si="85"/>
        <v>0</v>
      </c>
      <c r="W281" s="16" t="str">
        <f t="shared" si="69"/>
        <v>11⁄8–12</v>
      </c>
      <c r="X281" s="16" t="str">
        <f>VLOOKUP(LEFT(Table691416[[#This Row],[Column1]],FIND("–",Table691416[[#This Row],[Column1]])-1),Lookups15[],2,0)</f>
        <v>1 1/8</v>
      </c>
      <c r="Y281" s="16" t="str">
        <f>RIGHT(Table691416[[#This Row],[Column1]],LEN(Table691416[[#This Row],[Column1]])-FIND("–",Table691416[[#This Row],[Column1]]))</f>
        <v>12</v>
      </c>
      <c r="Z281" s="16" t="str">
        <f t="shared" si="70"/>
        <v>UNF</v>
      </c>
      <c r="AA281" s="16" t="str">
        <f t="shared" si="71"/>
        <v>2A</v>
      </c>
      <c r="AB281" s="4" t="str">
        <f>CONCATENATE(Table691416[[#This Row],[Fraction]],"-",Table691416[[#This Row],[Pitch]]," ",Table691416[[#This Row],[Series]]," ",Table691416[[#This Row],[ClassA]])</f>
        <v>1 1/8-12 UNF 2A</v>
      </c>
      <c r="AC281" s="4" t="str">
        <f>CONCATENATE(TEXT(Table691416[[#This Row],[MajorMinB]],".000"),"-",Table691416[[#This Row],[Pitch]]," ",Table691416[[#This Row],[Series]]," ",Table691416[[#This Row],[ClassA]])</f>
        <v>1.125-12 UNF 2A</v>
      </c>
      <c r="AD281" s="4">
        <f t="shared" si="72"/>
        <v>1.8E-3</v>
      </c>
      <c r="AE281" s="55">
        <f t="shared" si="73"/>
        <v>1.1232</v>
      </c>
      <c r="AF281" s="55">
        <f t="shared" si="74"/>
        <v>1.1117999999999999</v>
      </c>
      <c r="AG281" s="55" t="str">
        <f t="shared" si="75"/>
        <v>—</v>
      </c>
      <c r="AH281" s="55">
        <f t="shared" si="76"/>
        <v>1.0690999999999999</v>
      </c>
      <c r="AI281" s="55">
        <f t="shared" si="77"/>
        <v>1.0630999999999999</v>
      </c>
      <c r="AJ281" s="55">
        <f t="shared" si="78"/>
        <v>1.024</v>
      </c>
      <c r="AK281" s="4" t="str">
        <f t="shared" si="79"/>
        <v>2B</v>
      </c>
      <c r="AL281" s="55">
        <f t="shared" si="80"/>
        <v>1.0349999999999999</v>
      </c>
      <c r="AM281" s="55">
        <f t="shared" si="81"/>
        <v>1.0529999999999999</v>
      </c>
      <c r="AN281" s="55">
        <f t="shared" si="82"/>
        <v>1.0709</v>
      </c>
      <c r="AO281" s="55">
        <f t="shared" si="83"/>
        <v>1.0787</v>
      </c>
      <c r="AP281" s="55">
        <f t="shared" si="84"/>
        <v>1.125</v>
      </c>
      <c r="AT281" s="17"/>
      <c r="AU281" s="77"/>
    </row>
    <row r="282" spans="3:47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5"/>
        <v>0</v>
      </c>
      <c r="U282" s="16">
        <f t="shared" si="85"/>
        <v>0</v>
      </c>
      <c r="W282" s="16" t="str">
        <f t="shared" si="69"/>
        <v>11⁄8–12</v>
      </c>
      <c r="X282" s="16" t="str">
        <f>VLOOKUP(LEFT(Table691416[[#This Row],[Column1]],FIND("–",Table691416[[#This Row],[Column1]])-1),Lookups15[],2,0)</f>
        <v>1 1/8</v>
      </c>
      <c r="Y282" s="16" t="str">
        <f>RIGHT(Table691416[[#This Row],[Column1]],LEN(Table691416[[#This Row],[Column1]])-FIND("–",Table691416[[#This Row],[Column1]]))</f>
        <v>12</v>
      </c>
      <c r="Z282" s="16" t="str">
        <f t="shared" si="70"/>
        <v>UNF</v>
      </c>
      <c r="AA282" s="16" t="str">
        <f t="shared" si="71"/>
        <v>3A</v>
      </c>
      <c r="AB282" s="4" t="str">
        <f>CONCATENATE(Table691416[[#This Row],[Fraction]],"-",Table691416[[#This Row],[Pitch]]," ",Table691416[[#This Row],[Series]]," ",Table691416[[#This Row],[ClassA]])</f>
        <v>1 1/8-12 UNF 3A</v>
      </c>
      <c r="AC282" s="4" t="str">
        <f>CONCATENATE(TEXT(Table691416[[#This Row],[MajorMinB]],".000"),"-",Table691416[[#This Row],[Pitch]]," ",Table691416[[#This Row],[Series]]," ",Table691416[[#This Row],[ClassA]])</f>
        <v>1.125-12 UNF 3A</v>
      </c>
      <c r="AD282" s="4">
        <f t="shared" si="72"/>
        <v>0</v>
      </c>
      <c r="AE282" s="55">
        <f t="shared" si="73"/>
        <v>1.125</v>
      </c>
      <c r="AF282" s="55">
        <f t="shared" si="74"/>
        <v>1.1135999999999999</v>
      </c>
      <c r="AG282" s="55" t="str">
        <f t="shared" si="75"/>
        <v>—</v>
      </c>
      <c r="AH282" s="55">
        <f t="shared" si="76"/>
        <v>1.0709</v>
      </c>
      <c r="AI282" s="55">
        <f t="shared" si="77"/>
        <v>1.0664</v>
      </c>
      <c r="AJ282" s="55">
        <f t="shared" si="78"/>
        <v>1.0258</v>
      </c>
      <c r="AK282" s="4" t="str">
        <f t="shared" si="79"/>
        <v>3B</v>
      </c>
      <c r="AL282" s="55">
        <f t="shared" si="80"/>
        <v>1.0349999999999999</v>
      </c>
      <c r="AM282" s="55">
        <f t="shared" si="81"/>
        <v>1.0448</v>
      </c>
      <c r="AN282" s="55">
        <f t="shared" si="82"/>
        <v>1.0709</v>
      </c>
      <c r="AO282" s="55">
        <f t="shared" si="83"/>
        <v>1.0768</v>
      </c>
      <c r="AP282" s="55">
        <f t="shared" si="84"/>
        <v>1.125</v>
      </c>
      <c r="AT282" s="17"/>
      <c r="AU282" s="77"/>
    </row>
    <row r="283" spans="3:47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si="85"/>
        <v>11⁄8–14</v>
      </c>
      <c r="U283" s="16" t="str">
        <f t="shared" si="85"/>
        <v>UNS</v>
      </c>
      <c r="W283" s="16" t="str">
        <f t="shared" si="69"/>
        <v>11⁄8–14</v>
      </c>
      <c r="X283" s="16" t="str">
        <f>VLOOKUP(LEFT(Table691416[[#This Row],[Column1]],FIND("–",Table691416[[#This Row],[Column1]])-1),Lookups15[],2,0)</f>
        <v>1 1/8</v>
      </c>
      <c r="Y283" s="16" t="str">
        <f>RIGHT(Table691416[[#This Row],[Column1]],LEN(Table691416[[#This Row],[Column1]])-FIND("–",Table691416[[#This Row],[Column1]]))</f>
        <v>14</v>
      </c>
      <c r="Z283" s="16" t="str">
        <f t="shared" si="70"/>
        <v>UNS</v>
      </c>
      <c r="AA283" s="16" t="str">
        <f t="shared" si="71"/>
        <v>2A</v>
      </c>
      <c r="AB283" s="4" t="str">
        <f>CONCATENATE(Table691416[[#This Row],[Fraction]],"-",Table691416[[#This Row],[Pitch]]," ",Table691416[[#This Row],[Series]]," ",Table691416[[#This Row],[ClassA]])</f>
        <v>1 1/8-14 UNS 2A</v>
      </c>
      <c r="AC283" s="4" t="str">
        <f>CONCATENATE(TEXT(Table691416[[#This Row],[MajorMinB]],".000"),"-",Table691416[[#This Row],[Pitch]]," ",Table691416[[#This Row],[Series]]," ",Table691416[[#This Row],[ClassA]])</f>
        <v>1.125-14 UNS 2A</v>
      </c>
      <c r="AD283" s="4">
        <f t="shared" si="72"/>
        <v>1.6000000000000001E-3</v>
      </c>
      <c r="AE283" s="55">
        <f t="shared" si="73"/>
        <v>1.1234</v>
      </c>
      <c r="AF283" s="55">
        <f t="shared" si="74"/>
        <v>1.1131</v>
      </c>
      <c r="AG283" s="55" t="str">
        <f t="shared" si="75"/>
        <v>—</v>
      </c>
      <c r="AH283" s="55">
        <f t="shared" si="76"/>
        <v>1.077</v>
      </c>
      <c r="AI283" s="55">
        <f t="shared" si="77"/>
        <v>1.0717000000000001</v>
      </c>
      <c r="AJ283" s="55">
        <f t="shared" si="78"/>
        <v>1.0384</v>
      </c>
      <c r="AK283" s="4" t="str">
        <f t="shared" si="79"/>
        <v>2B</v>
      </c>
      <c r="AL283" s="55">
        <f t="shared" si="80"/>
        <v>1.048</v>
      </c>
      <c r="AM283" s="55">
        <f t="shared" si="81"/>
        <v>1.0640000000000001</v>
      </c>
      <c r="AN283" s="55">
        <f t="shared" si="82"/>
        <v>1.0786</v>
      </c>
      <c r="AO283" s="55">
        <f t="shared" si="83"/>
        <v>1.0854999999999999</v>
      </c>
      <c r="AP283" s="55">
        <f t="shared" si="84"/>
        <v>1.125</v>
      </c>
      <c r="AT283" s="17"/>
      <c r="AU283" s="77"/>
    </row>
    <row r="284" spans="3:47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85"/>
        <v>11⁄8–16</v>
      </c>
      <c r="U284" s="16" t="str">
        <f t="shared" si="85"/>
        <v>UN</v>
      </c>
      <c r="W284" s="16" t="str">
        <f t="shared" si="69"/>
        <v>11⁄8–16</v>
      </c>
      <c r="X284" s="16" t="str">
        <f>VLOOKUP(LEFT(Table691416[[#This Row],[Column1]],FIND("–",Table691416[[#This Row],[Column1]])-1),Lookups15[],2,0)</f>
        <v>1 1/8</v>
      </c>
      <c r="Y284" s="16" t="str">
        <f>RIGHT(Table691416[[#This Row],[Column1]],LEN(Table691416[[#This Row],[Column1]])-FIND("–",Table691416[[#This Row],[Column1]]))</f>
        <v>16</v>
      </c>
      <c r="Z284" s="16" t="str">
        <f t="shared" si="70"/>
        <v>UN</v>
      </c>
      <c r="AA284" s="16" t="str">
        <f t="shared" si="71"/>
        <v>2A</v>
      </c>
      <c r="AB284" s="4" t="str">
        <f>CONCATENATE(Table691416[[#This Row],[Fraction]],"-",Table691416[[#This Row],[Pitch]]," ",Table691416[[#This Row],[Series]]," ",Table691416[[#This Row],[ClassA]])</f>
        <v>1 1/8-16 UN 2A</v>
      </c>
      <c r="AC284" s="4" t="str">
        <f>CONCATENATE(TEXT(Table691416[[#This Row],[MajorMinB]],".000"),"-",Table691416[[#This Row],[Pitch]]," ",Table691416[[#This Row],[Series]]," ",Table691416[[#This Row],[ClassA]])</f>
        <v>1.125-16 UN 2A</v>
      </c>
      <c r="AD284" s="4">
        <f t="shared" si="72"/>
        <v>1.5E-3</v>
      </c>
      <c r="AE284" s="55">
        <f t="shared" si="73"/>
        <v>1.1234999999999999</v>
      </c>
      <c r="AF284" s="55">
        <f t="shared" si="74"/>
        <v>1.1141000000000001</v>
      </c>
      <c r="AG284" s="55" t="str">
        <f t="shared" si="75"/>
        <v>—</v>
      </c>
      <c r="AH284" s="55">
        <f t="shared" si="76"/>
        <v>1.0829</v>
      </c>
      <c r="AI284" s="55">
        <f t="shared" si="77"/>
        <v>1.0779000000000001</v>
      </c>
      <c r="AJ284" s="55">
        <f t="shared" si="78"/>
        <v>1.0489999999999999</v>
      </c>
      <c r="AK284" s="4" t="str">
        <f t="shared" si="79"/>
        <v>2B</v>
      </c>
      <c r="AL284" s="55">
        <f t="shared" si="80"/>
        <v>1.0569999999999999</v>
      </c>
      <c r="AM284" s="55">
        <f t="shared" si="81"/>
        <v>1.071</v>
      </c>
      <c r="AN284" s="55">
        <f t="shared" si="82"/>
        <v>1.0844</v>
      </c>
      <c r="AO284" s="55">
        <f t="shared" si="83"/>
        <v>1.0909</v>
      </c>
      <c r="AP284" s="55">
        <f t="shared" si="84"/>
        <v>1.125</v>
      </c>
      <c r="AT284" s="17"/>
      <c r="AU284" s="77"/>
    </row>
    <row r="285" spans="3:47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85"/>
        <v>0</v>
      </c>
      <c r="U285" s="16">
        <f t="shared" si="85"/>
        <v>0</v>
      </c>
      <c r="W285" s="16" t="str">
        <f t="shared" si="69"/>
        <v>11⁄8–16</v>
      </c>
      <c r="X285" s="16" t="str">
        <f>VLOOKUP(LEFT(Table691416[[#This Row],[Column1]],FIND("–",Table691416[[#This Row],[Column1]])-1),Lookups15[],2,0)</f>
        <v>1 1/8</v>
      </c>
      <c r="Y285" s="16" t="str">
        <f>RIGHT(Table691416[[#This Row],[Column1]],LEN(Table691416[[#This Row],[Column1]])-FIND("–",Table691416[[#This Row],[Column1]]))</f>
        <v>16</v>
      </c>
      <c r="Z285" s="16" t="str">
        <f t="shared" si="70"/>
        <v>UN</v>
      </c>
      <c r="AA285" s="16" t="str">
        <f t="shared" si="71"/>
        <v>3A</v>
      </c>
      <c r="AB285" s="4" t="str">
        <f>CONCATENATE(Table691416[[#This Row],[Fraction]],"-",Table691416[[#This Row],[Pitch]]," ",Table691416[[#This Row],[Series]]," ",Table691416[[#This Row],[ClassA]])</f>
        <v>1 1/8-16 UN 3A</v>
      </c>
      <c r="AC285" s="4" t="str">
        <f>CONCATENATE(TEXT(Table691416[[#This Row],[MajorMinB]],".000"),"-",Table691416[[#This Row],[Pitch]]," ",Table691416[[#This Row],[Series]]," ",Table691416[[#This Row],[ClassA]])</f>
        <v>1.125-16 UN 3A</v>
      </c>
      <c r="AD285" s="4">
        <f t="shared" si="72"/>
        <v>0</v>
      </c>
      <c r="AE285" s="55">
        <f t="shared" si="73"/>
        <v>1.125</v>
      </c>
      <c r="AF285" s="55">
        <f t="shared" si="74"/>
        <v>1.1155999999999999</v>
      </c>
      <c r="AG285" s="55" t="str">
        <f t="shared" si="75"/>
        <v>—</v>
      </c>
      <c r="AH285" s="55">
        <f t="shared" si="76"/>
        <v>1.0844</v>
      </c>
      <c r="AI285" s="55">
        <f t="shared" si="77"/>
        <v>1.0807</v>
      </c>
      <c r="AJ285" s="55">
        <f t="shared" si="78"/>
        <v>1.0505</v>
      </c>
      <c r="AK285" s="4" t="str">
        <f t="shared" si="79"/>
        <v>3B</v>
      </c>
      <c r="AL285" s="55">
        <f t="shared" si="80"/>
        <v>1.0569999999999999</v>
      </c>
      <c r="AM285" s="55">
        <f t="shared" si="81"/>
        <v>1.0658000000000001</v>
      </c>
      <c r="AN285" s="55">
        <f t="shared" si="82"/>
        <v>1.0844</v>
      </c>
      <c r="AO285" s="55">
        <f t="shared" si="83"/>
        <v>1.0892999999999999</v>
      </c>
      <c r="AP285" s="55">
        <f t="shared" si="84"/>
        <v>1.125</v>
      </c>
      <c r="AT285" s="17"/>
      <c r="AU285" s="77"/>
    </row>
    <row r="286" spans="3:47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85"/>
        <v>11⁄8–18</v>
      </c>
      <c r="U286" s="16" t="str">
        <f t="shared" si="85"/>
        <v>UNEF</v>
      </c>
      <c r="W286" s="16" t="str">
        <f t="shared" si="69"/>
        <v>11⁄8–18</v>
      </c>
      <c r="X286" s="16" t="str">
        <f>VLOOKUP(LEFT(Table691416[[#This Row],[Column1]],FIND("–",Table691416[[#This Row],[Column1]])-1),Lookups15[],2,0)</f>
        <v>1 1/8</v>
      </c>
      <c r="Y286" s="16" t="str">
        <f>RIGHT(Table691416[[#This Row],[Column1]],LEN(Table691416[[#This Row],[Column1]])-FIND("–",Table691416[[#This Row],[Column1]]))</f>
        <v>18</v>
      </c>
      <c r="Z286" s="16" t="str">
        <f t="shared" si="70"/>
        <v>UNEF</v>
      </c>
      <c r="AA286" s="16" t="str">
        <f t="shared" si="71"/>
        <v>2A</v>
      </c>
      <c r="AB286" s="4" t="str">
        <f>CONCATENATE(Table691416[[#This Row],[Fraction]],"-",Table691416[[#This Row],[Pitch]]," ",Table691416[[#This Row],[Series]]," ",Table691416[[#This Row],[ClassA]])</f>
        <v>1 1/8-18 UNEF 2A</v>
      </c>
      <c r="AC286" s="4" t="str">
        <f>CONCATENATE(TEXT(Table691416[[#This Row],[MajorMinB]],".000"),"-",Table691416[[#This Row],[Pitch]]," ",Table691416[[#This Row],[Series]]," ",Table691416[[#This Row],[ClassA]])</f>
        <v>1.125-18 UNEF 2A</v>
      </c>
      <c r="AD286" s="4">
        <f t="shared" si="72"/>
        <v>1.4E-3</v>
      </c>
      <c r="AE286" s="55">
        <f t="shared" si="73"/>
        <v>1.1235999999999999</v>
      </c>
      <c r="AF286" s="55">
        <f t="shared" si="74"/>
        <v>1.1149</v>
      </c>
      <c r="AG286" s="55" t="str">
        <f t="shared" si="75"/>
        <v>—</v>
      </c>
      <c r="AH286" s="55">
        <f t="shared" si="76"/>
        <v>1.0874999999999999</v>
      </c>
      <c r="AI286" s="55">
        <f t="shared" si="77"/>
        <v>1.0828</v>
      </c>
      <c r="AJ286" s="55">
        <f t="shared" si="78"/>
        <v>1.0575000000000001</v>
      </c>
      <c r="AK286" s="4" t="str">
        <f t="shared" si="79"/>
        <v>2B</v>
      </c>
      <c r="AL286" s="55">
        <f t="shared" si="80"/>
        <v>1.0649999999999999</v>
      </c>
      <c r="AM286" s="55">
        <f t="shared" si="81"/>
        <v>1.0780000000000001</v>
      </c>
      <c r="AN286" s="55">
        <f t="shared" si="82"/>
        <v>1.0889</v>
      </c>
      <c r="AO286" s="55">
        <f t="shared" si="83"/>
        <v>1.0951</v>
      </c>
      <c r="AP286" s="55">
        <f t="shared" si="84"/>
        <v>1.125</v>
      </c>
      <c r="AT286" s="17"/>
      <c r="AU286" s="77"/>
    </row>
    <row r="287" spans="3:47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85"/>
        <v>0</v>
      </c>
      <c r="U287" s="16">
        <f t="shared" si="85"/>
        <v>0</v>
      </c>
      <c r="W287" s="16" t="str">
        <f t="shared" si="69"/>
        <v>11⁄8–18</v>
      </c>
      <c r="X287" s="16" t="str">
        <f>VLOOKUP(LEFT(Table691416[[#This Row],[Column1]],FIND("–",Table691416[[#This Row],[Column1]])-1),Lookups15[],2,0)</f>
        <v>1 1/8</v>
      </c>
      <c r="Y287" s="16" t="str">
        <f>RIGHT(Table691416[[#This Row],[Column1]],LEN(Table691416[[#This Row],[Column1]])-FIND("–",Table691416[[#This Row],[Column1]]))</f>
        <v>18</v>
      </c>
      <c r="Z287" s="16" t="str">
        <f t="shared" si="70"/>
        <v>UNEF</v>
      </c>
      <c r="AA287" s="16" t="str">
        <f t="shared" si="71"/>
        <v>3A</v>
      </c>
      <c r="AB287" s="4" t="str">
        <f>CONCATENATE(Table691416[[#This Row],[Fraction]],"-",Table691416[[#This Row],[Pitch]]," ",Table691416[[#This Row],[Series]]," ",Table691416[[#This Row],[ClassA]])</f>
        <v>1 1/8-18 UNEF 3A</v>
      </c>
      <c r="AC287" s="4" t="str">
        <f>CONCATENATE(TEXT(Table691416[[#This Row],[MajorMinB]],".000"),"-",Table691416[[#This Row],[Pitch]]," ",Table691416[[#This Row],[Series]]," ",Table691416[[#This Row],[ClassA]])</f>
        <v>1.125-18 UNEF 3A</v>
      </c>
      <c r="AD287" s="4">
        <f t="shared" si="72"/>
        <v>0</v>
      </c>
      <c r="AE287" s="55">
        <f t="shared" si="73"/>
        <v>1.125</v>
      </c>
      <c r="AF287" s="55">
        <f t="shared" si="74"/>
        <v>1.1163000000000001</v>
      </c>
      <c r="AG287" s="55" t="str">
        <f t="shared" si="75"/>
        <v>—</v>
      </c>
      <c r="AH287" s="55">
        <f t="shared" si="76"/>
        <v>1.0889</v>
      </c>
      <c r="AI287" s="55">
        <f t="shared" si="77"/>
        <v>1.0852999999999999</v>
      </c>
      <c r="AJ287" s="55">
        <f t="shared" si="78"/>
        <v>1.0589</v>
      </c>
      <c r="AK287" s="4" t="str">
        <f t="shared" si="79"/>
        <v>3B</v>
      </c>
      <c r="AL287" s="55">
        <f t="shared" si="80"/>
        <v>1.0649999999999999</v>
      </c>
      <c r="AM287" s="55">
        <f t="shared" si="81"/>
        <v>1.073</v>
      </c>
      <c r="AN287" s="55">
        <f t="shared" si="82"/>
        <v>1.0889</v>
      </c>
      <c r="AO287" s="55">
        <f t="shared" si="83"/>
        <v>1.0934999999999999</v>
      </c>
      <c r="AP287" s="55">
        <f t="shared" si="84"/>
        <v>1.125</v>
      </c>
      <c r="AT287" s="17"/>
      <c r="AU287" s="77"/>
    </row>
    <row r="288" spans="3:47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85"/>
        <v>11⁄8–20</v>
      </c>
      <c r="U288" s="16" t="str">
        <f t="shared" si="85"/>
        <v>UN</v>
      </c>
      <c r="W288" s="16" t="str">
        <f t="shared" si="69"/>
        <v>11⁄8–20</v>
      </c>
      <c r="X288" s="16" t="str">
        <f>VLOOKUP(LEFT(Table691416[[#This Row],[Column1]],FIND("–",Table691416[[#This Row],[Column1]])-1),Lookups15[],2,0)</f>
        <v>1 1/8</v>
      </c>
      <c r="Y288" s="16" t="str">
        <f>RIGHT(Table691416[[#This Row],[Column1]],LEN(Table691416[[#This Row],[Column1]])-FIND("–",Table691416[[#This Row],[Column1]]))</f>
        <v>20</v>
      </c>
      <c r="Z288" s="16" t="str">
        <f t="shared" si="70"/>
        <v>UN</v>
      </c>
      <c r="AA288" s="16" t="str">
        <f t="shared" si="71"/>
        <v>2A</v>
      </c>
      <c r="AB288" s="4" t="str">
        <f>CONCATENATE(Table691416[[#This Row],[Fraction]],"-",Table691416[[#This Row],[Pitch]]," ",Table691416[[#This Row],[Series]]," ",Table691416[[#This Row],[ClassA]])</f>
        <v>1 1/8-20 UN 2A</v>
      </c>
      <c r="AC288" s="4" t="str">
        <f>CONCATENATE(TEXT(Table691416[[#This Row],[MajorMinB]],".000"),"-",Table691416[[#This Row],[Pitch]]," ",Table691416[[#This Row],[Series]]," ",Table691416[[#This Row],[ClassA]])</f>
        <v>1.125-20 UN 2A</v>
      </c>
      <c r="AD288" s="4">
        <f t="shared" si="72"/>
        <v>1.4E-3</v>
      </c>
      <c r="AE288" s="55">
        <f t="shared" si="73"/>
        <v>1.1235999999999999</v>
      </c>
      <c r="AF288" s="55">
        <f t="shared" si="74"/>
        <v>1.1154999999999999</v>
      </c>
      <c r="AG288" s="55" t="str">
        <f t="shared" si="75"/>
        <v>—</v>
      </c>
      <c r="AH288" s="55">
        <f t="shared" si="76"/>
        <v>1.0911</v>
      </c>
      <c r="AI288" s="55">
        <f t="shared" si="77"/>
        <v>1.0866</v>
      </c>
      <c r="AJ288" s="55">
        <f t="shared" si="78"/>
        <v>1.0641</v>
      </c>
      <c r="AK288" s="4" t="str">
        <f t="shared" si="79"/>
        <v>2B</v>
      </c>
      <c r="AL288" s="55">
        <f t="shared" si="80"/>
        <v>1.071</v>
      </c>
      <c r="AM288" s="55">
        <f t="shared" si="81"/>
        <v>1.0820000000000001</v>
      </c>
      <c r="AN288" s="55">
        <f t="shared" si="82"/>
        <v>1.0925</v>
      </c>
      <c r="AO288" s="55">
        <f t="shared" si="83"/>
        <v>1.0984</v>
      </c>
      <c r="AP288" s="55">
        <f t="shared" si="84"/>
        <v>1.125</v>
      </c>
      <c r="AT288" s="17"/>
      <c r="AU288" s="77"/>
    </row>
    <row r="289" spans="3:47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85"/>
        <v>0</v>
      </c>
      <c r="U289" s="16">
        <f t="shared" si="85"/>
        <v>0</v>
      </c>
      <c r="W289" s="16" t="str">
        <f t="shared" si="69"/>
        <v>11⁄8–20</v>
      </c>
      <c r="X289" s="16" t="str">
        <f>VLOOKUP(LEFT(Table691416[[#This Row],[Column1]],FIND("–",Table691416[[#This Row],[Column1]])-1),Lookups15[],2,0)</f>
        <v>1 1/8</v>
      </c>
      <c r="Y289" s="16" t="str">
        <f>RIGHT(Table691416[[#This Row],[Column1]],LEN(Table691416[[#This Row],[Column1]])-FIND("–",Table691416[[#This Row],[Column1]]))</f>
        <v>20</v>
      </c>
      <c r="Z289" s="16" t="str">
        <f t="shared" si="70"/>
        <v>UN</v>
      </c>
      <c r="AA289" s="16" t="str">
        <f t="shared" si="71"/>
        <v>3A</v>
      </c>
      <c r="AB289" s="4" t="str">
        <f>CONCATENATE(Table691416[[#This Row],[Fraction]],"-",Table691416[[#This Row],[Pitch]]," ",Table691416[[#This Row],[Series]]," ",Table691416[[#This Row],[ClassA]])</f>
        <v>1 1/8-20 UN 3A</v>
      </c>
      <c r="AC289" s="4" t="str">
        <f>CONCATENATE(TEXT(Table691416[[#This Row],[MajorMinB]],".000"),"-",Table691416[[#This Row],[Pitch]]," ",Table691416[[#This Row],[Series]]," ",Table691416[[#This Row],[ClassA]])</f>
        <v>1.125-20 UN 3A</v>
      </c>
      <c r="AD289" s="4">
        <f t="shared" si="72"/>
        <v>0</v>
      </c>
      <c r="AE289" s="55">
        <f t="shared" si="73"/>
        <v>1.125</v>
      </c>
      <c r="AF289" s="55">
        <f t="shared" si="74"/>
        <v>1.1169</v>
      </c>
      <c r="AG289" s="55" t="str">
        <f t="shared" si="75"/>
        <v>—</v>
      </c>
      <c r="AH289" s="55">
        <f t="shared" si="76"/>
        <v>1.0925</v>
      </c>
      <c r="AI289" s="55">
        <f t="shared" si="77"/>
        <v>1.0891</v>
      </c>
      <c r="AJ289" s="55">
        <f t="shared" si="78"/>
        <v>1.0654999999999999</v>
      </c>
      <c r="AK289" s="4" t="str">
        <f t="shared" si="79"/>
        <v>3B</v>
      </c>
      <c r="AL289" s="55">
        <f t="shared" si="80"/>
        <v>1.071</v>
      </c>
      <c r="AM289" s="55">
        <f t="shared" si="81"/>
        <v>1.0787</v>
      </c>
      <c r="AN289" s="55">
        <f t="shared" si="82"/>
        <v>1.0925</v>
      </c>
      <c r="AO289" s="55">
        <f t="shared" si="83"/>
        <v>1.0969</v>
      </c>
      <c r="AP289" s="55">
        <f t="shared" si="84"/>
        <v>1.125</v>
      </c>
      <c r="AT289" s="17"/>
      <c r="AU289" s="77"/>
    </row>
    <row r="290" spans="3:47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85"/>
        <v>11⁄8–24</v>
      </c>
      <c r="U290" s="16" t="str">
        <f t="shared" si="85"/>
        <v>UNS</v>
      </c>
      <c r="W290" s="16" t="str">
        <f t="shared" si="69"/>
        <v>11⁄8–24</v>
      </c>
      <c r="X290" s="16" t="str">
        <f>VLOOKUP(LEFT(Table691416[[#This Row],[Column1]],FIND("–",Table691416[[#This Row],[Column1]])-1),Lookups15[],2,0)</f>
        <v>1 1/8</v>
      </c>
      <c r="Y290" s="16" t="str">
        <f>RIGHT(Table691416[[#This Row],[Column1]],LEN(Table691416[[#This Row],[Column1]])-FIND("–",Table691416[[#This Row],[Column1]]))</f>
        <v>24</v>
      </c>
      <c r="Z290" s="16" t="str">
        <f t="shared" si="70"/>
        <v>UNS</v>
      </c>
      <c r="AA290" s="16" t="str">
        <f t="shared" si="71"/>
        <v>2A</v>
      </c>
      <c r="AB290" s="4" t="str">
        <f>CONCATENATE(Table691416[[#This Row],[Fraction]],"-",Table691416[[#This Row],[Pitch]]," ",Table691416[[#This Row],[Series]]," ",Table691416[[#This Row],[ClassA]])</f>
        <v>1 1/8-24 UNS 2A</v>
      </c>
      <c r="AC290" s="4" t="str">
        <f>CONCATENATE(TEXT(Table691416[[#This Row],[MajorMinB]],".000"),"-",Table691416[[#This Row],[Pitch]]," ",Table691416[[#This Row],[Series]]," ",Table691416[[#This Row],[ClassA]])</f>
        <v>1.125-24 UNS 2A</v>
      </c>
      <c r="AD290" s="4">
        <f t="shared" si="72"/>
        <v>1.2999999999999999E-3</v>
      </c>
      <c r="AE290" s="55">
        <f t="shared" si="73"/>
        <v>1.1236999999999999</v>
      </c>
      <c r="AF290" s="55">
        <f t="shared" si="74"/>
        <v>1.1165</v>
      </c>
      <c r="AG290" s="55" t="str">
        <f t="shared" si="75"/>
        <v>—</v>
      </c>
      <c r="AH290" s="55">
        <f t="shared" si="76"/>
        <v>1.0966</v>
      </c>
      <c r="AI290" s="55">
        <f t="shared" si="77"/>
        <v>1.0924</v>
      </c>
      <c r="AJ290" s="55">
        <f t="shared" si="78"/>
        <v>1.0742</v>
      </c>
      <c r="AK290" s="4" t="str">
        <f t="shared" si="79"/>
        <v>2B</v>
      </c>
      <c r="AL290" s="55">
        <f t="shared" si="80"/>
        <v>1.08</v>
      </c>
      <c r="AM290" s="55">
        <f t="shared" si="81"/>
        <v>1.0900000000000001</v>
      </c>
      <c r="AN290" s="55">
        <f t="shared" si="82"/>
        <v>1.0979000000000001</v>
      </c>
      <c r="AO290" s="55">
        <f t="shared" si="83"/>
        <v>1.1033999999999999</v>
      </c>
      <c r="AP290" s="55">
        <f t="shared" si="84"/>
        <v>1.125</v>
      </c>
      <c r="AT290" s="17"/>
      <c r="AU290" s="77"/>
    </row>
    <row r="291" spans="3:47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85"/>
        <v>11⁄8–28</v>
      </c>
      <c r="U291" s="16" t="str">
        <f t="shared" si="85"/>
        <v>UN</v>
      </c>
      <c r="W291" s="16" t="str">
        <f t="shared" si="69"/>
        <v>11⁄8–28</v>
      </c>
      <c r="X291" s="16" t="str">
        <f>VLOOKUP(LEFT(Table691416[[#This Row],[Column1]],FIND("–",Table691416[[#This Row],[Column1]])-1),Lookups15[],2,0)</f>
        <v>1 1/8</v>
      </c>
      <c r="Y291" s="16" t="str">
        <f>RIGHT(Table691416[[#This Row],[Column1]],LEN(Table691416[[#This Row],[Column1]])-FIND("–",Table691416[[#This Row],[Column1]]))</f>
        <v>28</v>
      </c>
      <c r="Z291" s="16" t="str">
        <f t="shared" si="70"/>
        <v>UN</v>
      </c>
      <c r="AA291" s="16" t="str">
        <f t="shared" si="71"/>
        <v>2A</v>
      </c>
      <c r="AB291" s="4" t="str">
        <f>CONCATENATE(Table691416[[#This Row],[Fraction]],"-",Table691416[[#This Row],[Pitch]]," ",Table691416[[#This Row],[Series]]," ",Table691416[[#This Row],[ClassA]])</f>
        <v>1 1/8-28 UN 2A</v>
      </c>
      <c r="AC291" s="4" t="str">
        <f>CONCATENATE(TEXT(Table691416[[#This Row],[MajorMinB]],".000"),"-",Table691416[[#This Row],[Pitch]]," ",Table691416[[#This Row],[Series]]," ",Table691416[[#This Row],[ClassA]])</f>
        <v>1.125-28 UN 2A</v>
      </c>
      <c r="AD291" s="4">
        <f t="shared" si="72"/>
        <v>1.1999999999999999E-3</v>
      </c>
      <c r="AE291" s="55">
        <f t="shared" si="73"/>
        <v>1.1237999999999999</v>
      </c>
      <c r="AF291" s="55">
        <f t="shared" si="74"/>
        <v>1.1173</v>
      </c>
      <c r="AG291" s="55" t="str">
        <f t="shared" si="75"/>
        <v>—</v>
      </c>
      <c r="AH291" s="55">
        <f t="shared" si="76"/>
        <v>1.1006</v>
      </c>
      <c r="AI291" s="55">
        <f t="shared" si="77"/>
        <v>1.0966</v>
      </c>
      <c r="AJ291" s="55">
        <f t="shared" si="78"/>
        <v>1.0811999999999999</v>
      </c>
      <c r="AK291" s="4" t="str">
        <f t="shared" si="79"/>
        <v>2B</v>
      </c>
      <c r="AL291" s="55">
        <f t="shared" si="80"/>
        <v>1.0860000000000001</v>
      </c>
      <c r="AM291" s="55">
        <f t="shared" si="81"/>
        <v>1.095</v>
      </c>
      <c r="AN291" s="55">
        <f t="shared" si="82"/>
        <v>1.1017999999999999</v>
      </c>
      <c r="AO291" s="55">
        <f t="shared" si="83"/>
        <v>1.107</v>
      </c>
      <c r="AP291" s="55">
        <f t="shared" si="84"/>
        <v>1.125</v>
      </c>
      <c r="AT291" s="17"/>
      <c r="AU291" s="77"/>
    </row>
    <row r="292" spans="3:47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85"/>
        <v>0</v>
      </c>
      <c r="U292" s="16">
        <f t="shared" si="85"/>
        <v>0</v>
      </c>
      <c r="W292" s="16" t="str">
        <f t="shared" si="69"/>
        <v>11⁄8–28</v>
      </c>
      <c r="X292" s="16" t="str">
        <f>VLOOKUP(LEFT(Table691416[[#This Row],[Column1]],FIND("–",Table691416[[#This Row],[Column1]])-1),Lookups15[],2,0)</f>
        <v>1 1/8</v>
      </c>
      <c r="Y292" s="16" t="str">
        <f>RIGHT(Table691416[[#This Row],[Column1]],LEN(Table691416[[#This Row],[Column1]])-FIND("–",Table691416[[#This Row],[Column1]]))</f>
        <v>28</v>
      </c>
      <c r="Z292" s="16" t="str">
        <f t="shared" si="70"/>
        <v>UN</v>
      </c>
      <c r="AA292" s="16" t="str">
        <f t="shared" si="71"/>
        <v>3A</v>
      </c>
      <c r="AB292" s="4" t="str">
        <f>CONCATENATE(Table691416[[#This Row],[Fraction]],"-",Table691416[[#This Row],[Pitch]]," ",Table691416[[#This Row],[Series]]," ",Table691416[[#This Row],[ClassA]])</f>
        <v>1 1/8-28 UN 3A</v>
      </c>
      <c r="AC292" s="4" t="str">
        <f>CONCATENATE(TEXT(Table691416[[#This Row],[MajorMinB]],".000"),"-",Table691416[[#This Row],[Pitch]]," ",Table691416[[#This Row],[Series]]," ",Table691416[[#This Row],[ClassA]])</f>
        <v>1.125-28 UN 3A</v>
      </c>
      <c r="AD292" s="4">
        <f t="shared" si="72"/>
        <v>0</v>
      </c>
      <c r="AE292" s="55">
        <f t="shared" si="73"/>
        <v>1.125</v>
      </c>
      <c r="AF292" s="55">
        <f t="shared" si="74"/>
        <v>1.1185</v>
      </c>
      <c r="AG292" s="55" t="str">
        <f t="shared" si="75"/>
        <v>—</v>
      </c>
      <c r="AH292" s="55">
        <f t="shared" si="76"/>
        <v>1.1017999999999999</v>
      </c>
      <c r="AI292" s="55">
        <f t="shared" si="77"/>
        <v>1.0988</v>
      </c>
      <c r="AJ292" s="55">
        <f t="shared" si="78"/>
        <v>1.0824</v>
      </c>
      <c r="AK292" s="4" t="str">
        <f t="shared" si="79"/>
        <v>3B</v>
      </c>
      <c r="AL292" s="55">
        <f t="shared" si="80"/>
        <v>1.0860000000000001</v>
      </c>
      <c r="AM292" s="55">
        <f t="shared" si="81"/>
        <v>1.0926</v>
      </c>
      <c r="AN292" s="55">
        <f t="shared" si="82"/>
        <v>1.1017999999999999</v>
      </c>
      <c r="AO292" s="55">
        <f t="shared" si="83"/>
        <v>1.1056999999999999</v>
      </c>
      <c r="AP292" s="55">
        <f t="shared" si="84"/>
        <v>1.125</v>
      </c>
      <c r="AT292" s="17"/>
      <c r="AU292" s="77"/>
    </row>
    <row r="293" spans="3:47" x14ac:dyDescent="0.25">
      <c r="C293" s="16" t="s">
        <v>1896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85"/>
        <v>1 3⁄16–8</v>
      </c>
      <c r="U293" s="16" t="str">
        <f t="shared" si="85"/>
        <v>UN</v>
      </c>
      <c r="W293" s="16" t="str">
        <f t="shared" si="69"/>
        <v>1 3⁄16–8</v>
      </c>
      <c r="X293" s="16" t="str">
        <f>VLOOKUP(LEFT(Table691416[[#This Row],[Column1]],FIND("–",Table691416[[#This Row],[Column1]])-1),Lookups15[],2,0)</f>
        <v>1 3/16</v>
      </c>
      <c r="Y293" s="16" t="str">
        <f>RIGHT(Table691416[[#This Row],[Column1]],LEN(Table691416[[#This Row],[Column1]])-FIND("–",Table691416[[#This Row],[Column1]]))</f>
        <v>8</v>
      </c>
      <c r="Z293" s="16" t="str">
        <f t="shared" si="70"/>
        <v>UN</v>
      </c>
      <c r="AA293" s="16" t="str">
        <f t="shared" si="71"/>
        <v>2A</v>
      </c>
      <c r="AB293" s="4" t="str">
        <f>CONCATENATE(Table691416[[#This Row],[Fraction]],"-",Table691416[[#This Row],[Pitch]]," ",Table691416[[#This Row],[Series]]," ",Table691416[[#This Row],[ClassA]])</f>
        <v>1 3/16-8 UN 2A</v>
      </c>
      <c r="AC293" s="4" t="str">
        <f>CONCATENATE(TEXT(Table691416[[#This Row],[MajorMinB]],".000"),"-",Table691416[[#This Row],[Pitch]]," ",Table691416[[#This Row],[Series]]," ",Table691416[[#This Row],[ClassA]])</f>
        <v>1.188-8 UN 2A</v>
      </c>
      <c r="AD293" s="4">
        <f t="shared" si="72"/>
        <v>2.0999999999999999E-3</v>
      </c>
      <c r="AE293" s="55">
        <f t="shared" si="73"/>
        <v>1.1854</v>
      </c>
      <c r="AF293" s="55">
        <f t="shared" si="74"/>
        <v>1.1704000000000001</v>
      </c>
      <c r="AG293" s="55" t="str">
        <f t="shared" si="75"/>
        <v>—</v>
      </c>
      <c r="AH293" s="55">
        <f t="shared" si="76"/>
        <v>1.1042000000000001</v>
      </c>
      <c r="AI293" s="55">
        <f t="shared" si="77"/>
        <v>1.0972</v>
      </c>
      <c r="AJ293" s="55">
        <f t="shared" si="78"/>
        <v>1.0366</v>
      </c>
      <c r="AK293" s="4" t="str">
        <f t="shared" si="79"/>
        <v>2B</v>
      </c>
      <c r="AL293" s="55">
        <f t="shared" si="80"/>
        <v>1.052</v>
      </c>
      <c r="AM293" s="55">
        <f t="shared" si="81"/>
        <v>1.077</v>
      </c>
      <c r="AN293" s="55">
        <f t="shared" si="82"/>
        <v>1.1063000000000001</v>
      </c>
      <c r="AO293" s="55">
        <f t="shared" si="83"/>
        <v>1.1153999999999999</v>
      </c>
      <c r="AP293" s="55">
        <f t="shared" si="84"/>
        <v>1.1875</v>
      </c>
      <c r="AT293" s="17"/>
      <c r="AU293" s="77"/>
    </row>
    <row r="294" spans="3:47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85"/>
        <v>0</v>
      </c>
      <c r="U294" s="16">
        <f t="shared" si="85"/>
        <v>0</v>
      </c>
      <c r="W294" s="16" t="str">
        <f t="shared" si="69"/>
        <v>1 3⁄16–8</v>
      </c>
      <c r="X294" s="16" t="str">
        <f>VLOOKUP(LEFT(Table691416[[#This Row],[Column1]],FIND("–",Table691416[[#This Row],[Column1]])-1),Lookups15[],2,0)</f>
        <v>1 3/16</v>
      </c>
      <c r="Y294" s="16" t="str">
        <f>RIGHT(Table691416[[#This Row],[Column1]],LEN(Table691416[[#This Row],[Column1]])-FIND("–",Table691416[[#This Row],[Column1]]))</f>
        <v>8</v>
      </c>
      <c r="Z294" s="16" t="str">
        <f t="shared" si="70"/>
        <v>UN</v>
      </c>
      <c r="AA294" s="16" t="str">
        <f t="shared" si="71"/>
        <v>3A</v>
      </c>
      <c r="AB294" s="4" t="str">
        <f>CONCATENATE(Table691416[[#This Row],[Fraction]],"-",Table691416[[#This Row],[Pitch]]," ",Table691416[[#This Row],[Series]]," ",Table691416[[#This Row],[ClassA]])</f>
        <v>1 3/16-8 UN 3A</v>
      </c>
      <c r="AC294" s="4" t="str">
        <f>CONCATENATE(TEXT(Table691416[[#This Row],[MajorMinB]],".000"),"-",Table691416[[#This Row],[Pitch]]," ",Table691416[[#This Row],[Series]]," ",Table691416[[#This Row],[ClassA]])</f>
        <v>1.188-8 UN 3A</v>
      </c>
      <c r="AD294" s="4">
        <f t="shared" si="72"/>
        <v>0</v>
      </c>
      <c r="AE294" s="55">
        <f t="shared" si="73"/>
        <v>1.1875</v>
      </c>
      <c r="AF294" s="55">
        <f t="shared" si="74"/>
        <v>1.1725000000000001</v>
      </c>
      <c r="AG294" s="55" t="str">
        <f t="shared" si="75"/>
        <v>—</v>
      </c>
      <c r="AH294" s="55">
        <f t="shared" si="76"/>
        <v>1.1063000000000001</v>
      </c>
      <c r="AI294" s="55">
        <f t="shared" si="77"/>
        <v>1.1011</v>
      </c>
      <c r="AJ294" s="55">
        <f t="shared" si="78"/>
        <v>1.0387</v>
      </c>
      <c r="AK294" s="4" t="str">
        <f t="shared" si="79"/>
        <v>3B</v>
      </c>
      <c r="AL294" s="55">
        <f t="shared" si="80"/>
        <v>1.052</v>
      </c>
      <c r="AM294" s="55">
        <f t="shared" si="81"/>
        <v>1.0671999999999999</v>
      </c>
      <c r="AN294" s="55">
        <f t="shared" si="82"/>
        <v>1.1063000000000001</v>
      </c>
      <c r="AO294" s="55">
        <f t="shared" si="83"/>
        <v>1.1131</v>
      </c>
      <c r="AP294" s="55">
        <f t="shared" si="84"/>
        <v>1.1875</v>
      </c>
      <c r="AT294" s="17"/>
      <c r="AU294" s="77"/>
    </row>
    <row r="295" spans="3:47" x14ac:dyDescent="0.25">
      <c r="C295" s="16" t="s">
        <v>1873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85"/>
        <v>1 3⁄16–12</v>
      </c>
      <c r="U295" s="16" t="str">
        <f t="shared" si="85"/>
        <v>UN</v>
      </c>
      <c r="W295" s="16" t="str">
        <f t="shared" si="69"/>
        <v>1 3⁄16–12</v>
      </c>
      <c r="X295" s="16" t="str">
        <f>VLOOKUP(LEFT(Table691416[[#This Row],[Column1]],FIND("–",Table691416[[#This Row],[Column1]])-1),Lookups15[],2,0)</f>
        <v>1 3/16</v>
      </c>
      <c r="Y295" s="16" t="str">
        <f>RIGHT(Table691416[[#This Row],[Column1]],LEN(Table691416[[#This Row],[Column1]])-FIND("–",Table691416[[#This Row],[Column1]]))</f>
        <v>12</v>
      </c>
      <c r="Z295" s="16" t="str">
        <f t="shared" si="70"/>
        <v>UN</v>
      </c>
      <c r="AA295" s="16" t="str">
        <f t="shared" si="71"/>
        <v>2A</v>
      </c>
      <c r="AB295" s="4" t="str">
        <f>CONCATENATE(Table691416[[#This Row],[Fraction]],"-",Table691416[[#This Row],[Pitch]]," ",Table691416[[#This Row],[Series]]," ",Table691416[[#This Row],[ClassA]])</f>
        <v>1 3/16-12 UN 2A</v>
      </c>
      <c r="AC295" s="4" t="str">
        <f>CONCATENATE(TEXT(Table691416[[#This Row],[MajorMinB]],".000"),"-",Table691416[[#This Row],[Pitch]]," ",Table691416[[#This Row],[Series]]," ",Table691416[[#This Row],[ClassA]])</f>
        <v>1.188-12 UN 2A</v>
      </c>
      <c r="AD295" s="4">
        <f t="shared" si="72"/>
        <v>1.6999999999999999E-3</v>
      </c>
      <c r="AE295" s="55">
        <f t="shared" si="73"/>
        <v>1.1858</v>
      </c>
      <c r="AF295" s="55">
        <f t="shared" si="74"/>
        <v>1.1744000000000001</v>
      </c>
      <c r="AG295" s="55" t="str">
        <f t="shared" si="75"/>
        <v>—</v>
      </c>
      <c r="AH295" s="55">
        <f t="shared" si="76"/>
        <v>1.1316999999999999</v>
      </c>
      <c r="AI295" s="55">
        <f t="shared" si="77"/>
        <v>1.1258999999999999</v>
      </c>
      <c r="AJ295" s="55">
        <f t="shared" si="78"/>
        <v>1.0866</v>
      </c>
      <c r="AK295" s="4" t="str">
        <f t="shared" si="79"/>
        <v>2B</v>
      </c>
      <c r="AL295" s="55">
        <f t="shared" si="80"/>
        <v>1.097</v>
      </c>
      <c r="AM295" s="55">
        <f t="shared" si="81"/>
        <v>1.115</v>
      </c>
      <c r="AN295" s="55">
        <f t="shared" si="82"/>
        <v>1.1334</v>
      </c>
      <c r="AO295" s="55">
        <f t="shared" si="83"/>
        <v>1.1409</v>
      </c>
      <c r="AP295" s="55">
        <f t="shared" si="84"/>
        <v>1.1875</v>
      </c>
      <c r="AT295" s="17"/>
      <c r="AU295" s="77"/>
    </row>
    <row r="296" spans="3:47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85"/>
        <v>0</v>
      </c>
      <c r="U296" s="16">
        <f t="shared" si="85"/>
        <v>0</v>
      </c>
      <c r="W296" s="16" t="str">
        <f t="shared" si="69"/>
        <v>1 3⁄16–12</v>
      </c>
      <c r="X296" s="16" t="str">
        <f>VLOOKUP(LEFT(Table691416[[#This Row],[Column1]],FIND("–",Table691416[[#This Row],[Column1]])-1),Lookups15[],2,0)</f>
        <v>1 3/16</v>
      </c>
      <c r="Y296" s="16" t="str">
        <f>RIGHT(Table691416[[#This Row],[Column1]],LEN(Table691416[[#This Row],[Column1]])-FIND("–",Table691416[[#This Row],[Column1]]))</f>
        <v>12</v>
      </c>
      <c r="Z296" s="16" t="str">
        <f t="shared" si="70"/>
        <v>UN</v>
      </c>
      <c r="AA296" s="16" t="str">
        <f t="shared" si="71"/>
        <v>3A</v>
      </c>
      <c r="AB296" s="4" t="str">
        <f>CONCATENATE(Table691416[[#This Row],[Fraction]],"-",Table691416[[#This Row],[Pitch]]," ",Table691416[[#This Row],[Series]]," ",Table691416[[#This Row],[ClassA]])</f>
        <v>1 3/16-12 UN 3A</v>
      </c>
      <c r="AC296" s="4" t="str">
        <f>CONCATENATE(TEXT(Table691416[[#This Row],[MajorMinB]],".000"),"-",Table691416[[#This Row],[Pitch]]," ",Table691416[[#This Row],[Series]]," ",Table691416[[#This Row],[ClassA]])</f>
        <v>1.188-12 UN 3A</v>
      </c>
      <c r="AD296" s="4">
        <f t="shared" si="72"/>
        <v>0</v>
      </c>
      <c r="AE296" s="55">
        <f t="shared" si="73"/>
        <v>1.1875</v>
      </c>
      <c r="AF296" s="55">
        <f t="shared" si="74"/>
        <v>1.1760999999999999</v>
      </c>
      <c r="AG296" s="55" t="str">
        <f t="shared" si="75"/>
        <v>—</v>
      </c>
      <c r="AH296" s="55">
        <f t="shared" si="76"/>
        <v>1.1334</v>
      </c>
      <c r="AI296" s="55">
        <f t="shared" si="77"/>
        <v>1.1291</v>
      </c>
      <c r="AJ296" s="55">
        <f t="shared" si="78"/>
        <v>1.0883</v>
      </c>
      <c r="AK296" s="4" t="str">
        <f t="shared" si="79"/>
        <v>3B</v>
      </c>
      <c r="AL296" s="55">
        <f t="shared" si="80"/>
        <v>1.097</v>
      </c>
      <c r="AM296" s="55">
        <f t="shared" si="81"/>
        <v>1.1073</v>
      </c>
      <c r="AN296" s="55">
        <f t="shared" si="82"/>
        <v>1.1334</v>
      </c>
      <c r="AO296" s="55">
        <f t="shared" si="83"/>
        <v>1.139</v>
      </c>
      <c r="AP296" s="55">
        <f t="shared" si="84"/>
        <v>1.1875</v>
      </c>
      <c r="AT296" s="17"/>
      <c r="AU296" s="77"/>
    </row>
    <row r="297" spans="3:47" x14ac:dyDescent="0.25">
      <c r="C297" s="16" t="s">
        <v>1874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85"/>
        <v>1 3⁄16–16</v>
      </c>
      <c r="U297" s="16" t="str">
        <f t="shared" si="85"/>
        <v>UN</v>
      </c>
      <c r="W297" s="16" t="str">
        <f t="shared" si="69"/>
        <v>1 3⁄16–16</v>
      </c>
      <c r="X297" s="16" t="str">
        <f>VLOOKUP(LEFT(Table691416[[#This Row],[Column1]],FIND("–",Table691416[[#This Row],[Column1]])-1),Lookups15[],2,0)</f>
        <v>1 3/16</v>
      </c>
      <c r="Y297" s="16" t="str">
        <f>RIGHT(Table691416[[#This Row],[Column1]],LEN(Table691416[[#This Row],[Column1]])-FIND("–",Table691416[[#This Row],[Column1]]))</f>
        <v>16</v>
      </c>
      <c r="Z297" s="16" t="str">
        <f t="shared" si="70"/>
        <v>UN</v>
      </c>
      <c r="AA297" s="16" t="str">
        <f t="shared" si="71"/>
        <v>2A</v>
      </c>
      <c r="AB297" s="4" t="str">
        <f>CONCATENATE(Table691416[[#This Row],[Fraction]],"-",Table691416[[#This Row],[Pitch]]," ",Table691416[[#This Row],[Series]]," ",Table691416[[#This Row],[ClassA]])</f>
        <v>1 3/16-16 UN 2A</v>
      </c>
      <c r="AC297" s="4" t="str">
        <f>CONCATENATE(TEXT(Table691416[[#This Row],[MajorMinB]],".000"),"-",Table691416[[#This Row],[Pitch]]," ",Table691416[[#This Row],[Series]]," ",Table691416[[#This Row],[ClassA]])</f>
        <v>1.188-16 UN 2A</v>
      </c>
      <c r="AD297" s="4">
        <f t="shared" si="72"/>
        <v>1.5E-3</v>
      </c>
      <c r="AE297" s="55">
        <f t="shared" si="73"/>
        <v>1.1859999999999999</v>
      </c>
      <c r="AF297" s="55">
        <f t="shared" si="74"/>
        <v>1.1766000000000001</v>
      </c>
      <c r="AG297" s="55" t="str">
        <f t="shared" si="75"/>
        <v>—</v>
      </c>
      <c r="AH297" s="55">
        <f t="shared" si="76"/>
        <v>1.1454</v>
      </c>
      <c r="AI297" s="55">
        <f t="shared" si="77"/>
        <v>1.1403000000000001</v>
      </c>
      <c r="AJ297" s="55">
        <f t="shared" si="78"/>
        <v>1.1114999999999999</v>
      </c>
      <c r="AK297" s="4" t="str">
        <f t="shared" si="79"/>
        <v>2B</v>
      </c>
      <c r="AL297" s="55">
        <f t="shared" si="80"/>
        <v>1.1200000000000001</v>
      </c>
      <c r="AM297" s="55">
        <f t="shared" si="81"/>
        <v>1.1339999999999999</v>
      </c>
      <c r="AN297" s="55">
        <f t="shared" si="82"/>
        <v>1.1469</v>
      </c>
      <c r="AO297" s="55">
        <f t="shared" si="83"/>
        <v>1.1535</v>
      </c>
      <c r="AP297" s="55">
        <f t="shared" si="84"/>
        <v>1.1875</v>
      </c>
      <c r="AT297" s="17"/>
      <c r="AU297" s="77"/>
    </row>
    <row r="298" spans="3:47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85"/>
        <v>0</v>
      </c>
      <c r="U298" s="16">
        <f t="shared" si="85"/>
        <v>0</v>
      </c>
      <c r="W298" s="16" t="str">
        <f t="shared" si="69"/>
        <v>1 3⁄16–16</v>
      </c>
      <c r="X298" s="16" t="str">
        <f>VLOOKUP(LEFT(Table691416[[#This Row],[Column1]],FIND("–",Table691416[[#This Row],[Column1]])-1),Lookups15[],2,0)</f>
        <v>1 3/16</v>
      </c>
      <c r="Y298" s="16" t="str">
        <f>RIGHT(Table691416[[#This Row],[Column1]],LEN(Table691416[[#This Row],[Column1]])-FIND("–",Table691416[[#This Row],[Column1]]))</f>
        <v>16</v>
      </c>
      <c r="Z298" s="16" t="str">
        <f t="shared" si="70"/>
        <v>UN</v>
      </c>
      <c r="AA298" s="16" t="str">
        <f t="shared" si="71"/>
        <v>3A</v>
      </c>
      <c r="AB298" s="4" t="str">
        <f>CONCATENATE(Table691416[[#This Row],[Fraction]],"-",Table691416[[#This Row],[Pitch]]," ",Table691416[[#This Row],[Series]]," ",Table691416[[#This Row],[ClassA]])</f>
        <v>1 3/16-16 UN 3A</v>
      </c>
      <c r="AC298" s="4" t="str">
        <f>CONCATENATE(TEXT(Table691416[[#This Row],[MajorMinB]],".000"),"-",Table691416[[#This Row],[Pitch]]," ",Table691416[[#This Row],[Series]]," ",Table691416[[#This Row],[ClassA]])</f>
        <v>1.188-16 UN 3A</v>
      </c>
      <c r="AD298" s="4">
        <f t="shared" si="72"/>
        <v>0</v>
      </c>
      <c r="AE298" s="55">
        <f t="shared" si="73"/>
        <v>1.1875</v>
      </c>
      <c r="AF298" s="55">
        <f t="shared" si="74"/>
        <v>1.1780999999999999</v>
      </c>
      <c r="AG298" s="55" t="str">
        <f t="shared" si="75"/>
        <v>—</v>
      </c>
      <c r="AH298" s="55">
        <f t="shared" si="76"/>
        <v>1.1469</v>
      </c>
      <c r="AI298" s="55">
        <f t="shared" si="77"/>
        <v>1.1431</v>
      </c>
      <c r="AJ298" s="55">
        <f t="shared" si="78"/>
        <v>1.113</v>
      </c>
      <c r="AK298" s="4" t="str">
        <f t="shared" si="79"/>
        <v>3B</v>
      </c>
      <c r="AL298" s="55">
        <f t="shared" si="80"/>
        <v>1.1200000000000001</v>
      </c>
      <c r="AM298" s="55">
        <f t="shared" si="81"/>
        <v>1.1283000000000001</v>
      </c>
      <c r="AN298" s="55">
        <f t="shared" si="82"/>
        <v>1.1469</v>
      </c>
      <c r="AO298" s="55">
        <f t="shared" si="83"/>
        <v>1.1518999999999999</v>
      </c>
      <c r="AP298" s="55">
        <f t="shared" si="84"/>
        <v>1.1875</v>
      </c>
      <c r="AT298" s="17"/>
      <c r="AU298" s="77"/>
    </row>
    <row r="299" spans="3:47" x14ac:dyDescent="0.25">
      <c r="C299" s="16" t="s">
        <v>1897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85"/>
        <v>1 3⁄16–18</v>
      </c>
      <c r="U299" s="16" t="str">
        <f t="shared" si="85"/>
        <v>UNEF</v>
      </c>
      <c r="W299" s="16" t="str">
        <f t="shared" si="69"/>
        <v>1 3⁄16–18</v>
      </c>
      <c r="X299" s="16" t="str">
        <f>VLOOKUP(LEFT(Table691416[[#This Row],[Column1]],FIND("–",Table691416[[#This Row],[Column1]])-1),Lookups15[],2,0)</f>
        <v>1 3/16</v>
      </c>
      <c r="Y299" s="16" t="str">
        <f>RIGHT(Table691416[[#This Row],[Column1]],LEN(Table691416[[#This Row],[Column1]])-FIND("–",Table691416[[#This Row],[Column1]]))</f>
        <v>18</v>
      </c>
      <c r="Z299" s="16" t="str">
        <f t="shared" si="70"/>
        <v>UNEF</v>
      </c>
      <c r="AA299" s="16" t="str">
        <f t="shared" si="71"/>
        <v>2A</v>
      </c>
      <c r="AB299" s="4" t="str">
        <f>CONCATENATE(Table691416[[#This Row],[Fraction]],"-",Table691416[[#This Row],[Pitch]]," ",Table691416[[#This Row],[Series]]," ",Table691416[[#This Row],[ClassA]])</f>
        <v>1 3/16-18 UNEF 2A</v>
      </c>
      <c r="AC299" s="4" t="str">
        <f>CONCATENATE(TEXT(Table691416[[#This Row],[MajorMinB]],".000"),"-",Table691416[[#This Row],[Pitch]]," ",Table691416[[#This Row],[Series]]," ",Table691416[[#This Row],[ClassA]])</f>
        <v>1.188-18 UNEF 2A</v>
      </c>
      <c r="AD299" s="4">
        <f t="shared" si="72"/>
        <v>1.5E-3</v>
      </c>
      <c r="AE299" s="55">
        <f t="shared" si="73"/>
        <v>1.1859999999999999</v>
      </c>
      <c r="AF299" s="55">
        <f t="shared" si="74"/>
        <v>1.1773</v>
      </c>
      <c r="AG299" s="55" t="str">
        <f t="shared" si="75"/>
        <v>—</v>
      </c>
      <c r="AH299" s="55">
        <f t="shared" si="76"/>
        <v>1.1498999999999999</v>
      </c>
      <c r="AI299" s="55">
        <f t="shared" si="77"/>
        <v>1.145</v>
      </c>
      <c r="AJ299" s="55">
        <f t="shared" si="78"/>
        <v>1.1198999999999999</v>
      </c>
      <c r="AK299" s="4" t="str">
        <f t="shared" si="79"/>
        <v>2B</v>
      </c>
      <c r="AL299" s="55">
        <f t="shared" si="80"/>
        <v>1.127</v>
      </c>
      <c r="AM299" s="55">
        <f t="shared" si="81"/>
        <v>1.1399999999999999</v>
      </c>
      <c r="AN299" s="55">
        <f t="shared" si="82"/>
        <v>1.1514</v>
      </c>
      <c r="AO299" s="55">
        <f t="shared" si="83"/>
        <v>1.1577</v>
      </c>
      <c r="AP299" s="55">
        <f t="shared" si="84"/>
        <v>1.1875</v>
      </c>
      <c r="AT299" s="17"/>
      <c r="AU299" s="77"/>
    </row>
    <row r="300" spans="3:47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85"/>
        <v>0</v>
      </c>
      <c r="U300" s="16">
        <f t="shared" si="85"/>
        <v>0</v>
      </c>
      <c r="W300" s="16" t="str">
        <f t="shared" si="69"/>
        <v>1 3⁄16–18</v>
      </c>
      <c r="X300" s="16" t="str">
        <f>VLOOKUP(LEFT(Table691416[[#This Row],[Column1]],FIND("–",Table691416[[#This Row],[Column1]])-1),Lookups15[],2,0)</f>
        <v>1 3/16</v>
      </c>
      <c r="Y300" s="16" t="str">
        <f>RIGHT(Table691416[[#This Row],[Column1]],LEN(Table691416[[#This Row],[Column1]])-FIND("–",Table691416[[#This Row],[Column1]]))</f>
        <v>18</v>
      </c>
      <c r="Z300" s="16" t="str">
        <f t="shared" si="70"/>
        <v>UNEF</v>
      </c>
      <c r="AA300" s="16" t="str">
        <f t="shared" si="71"/>
        <v>3A</v>
      </c>
      <c r="AB300" s="4" t="str">
        <f>CONCATENATE(Table691416[[#This Row],[Fraction]],"-",Table691416[[#This Row],[Pitch]]," ",Table691416[[#This Row],[Series]]," ",Table691416[[#This Row],[ClassA]])</f>
        <v>1 3/16-18 UNEF 3A</v>
      </c>
      <c r="AC300" s="4" t="str">
        <f>CONCATENATE(TEXT(Table691416[[#This Row],[MajorMinB]],".000"),"-",Table691416[[#This Row],[Pitch]]," ",Table691416[[#This Row],[Series]]," ",Table691416[[#This Row],[ClassA]])</f>
        <v>1.188-18 UNEF 3A</v>
      </c>
      <c r="AD300" s="4">
        <f t="shared" si="72"/>
        <v>0</v>
      </c>
      <c r="AE300" s="55">
        <f t="shared" si="73"/>
        <v>1.1875</v>
      </c>
      <c r="AF300" s="55">
        <f t="shared" si="74"/>
        <v>1.1788000000000001</v>
      </c>
      <c r="AG300" s="55" t="str">
        <f t="shared" si="75"/>
        <v>—</v>
      </c>
      <c r="AH300" s="55">
        <f t="shared" si="76"/>
        <v>1.1514</v>
      </c>
      <c r="AI300" s="55">
        <f t="shared" si="77"/>
        <v>1.1477999999999999</v>
      </c>
      <c r="AJ300" s="55">
        <f t="shared" si="78"/>
        <v>1.1214</v>
      </c>
      <c r="AK300" s="4" t="str">
        <f t="shared" si="79"/>
        <v>3B</v>
      </c>
      <c r="AL300" s="55">
        <f t="shared" si="80"/>
        <v>1.127</v>
      </c>
      <c r="AM300" s="55">
        <f t="shared" si="81"/>
        <v>1.1355</v>
      </c>
      <c r="AN300" s="55">
        <f t="shared" si="82"/>
        <v>1.1514</v>
      </c>
      <c r="AO300" s="55">
        <f t="shared" si="83"/>
        <v>1.1560999999999999</v>
      </c>
      <c r="AP300" s="55">
        <f t="shared" si="84"/>
        <v>1.1875</v>
      </c>
      <c r="AT300" s="17"/>
      <c r="AU300" s="77"/>
    </row>
    <row r="301" spans="3:47" x14ac:dyDescent="0.25">
      <c r="C301" s="16" t="s">
        <v>1898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85"/>
        <v>1 3⁄16–20</v>
      </c>
      <c r="U301" s="16" t="str">
        <f t="shared" si="85"/>
        <v>UN</v>
      </c>
      <c r="W301" s="16" t="str">
        <f t="shared" si="69"/>
        <v>1 3⁄16–20</v>
      </c>
      <c r="X301" s="16" t="str">
        <f>VLOOKUP(LEFT(Table691416[[#This Row],[Column1]],FIND("–",Table691416[[#This Row],[Column1]])-1),Lookups15[],2,0)</f>
        <v>1 3/16</v>
      </c>
      <c r="Y301" s="16" t="str">
        <f>RIGHT(Table691416[[#This Row],[Column1]],LEN(Table691416[[#This Row],[Column1]])-FIND("–",Table691416[[#This Row],[Column1]]))</f>
        <v>20</v>
      </c>
      <c r="Z301" s="16" t="str">
        <f t="shared" si="70"/>
        <v>UN</v>
      </c>
      <c r="AA301" s="16" t="str">
        <f t="shared" si="71"/>
        <v>2A</v>
      </c>
      <c r="AB301" s="4" t="str">
        <f>CONCATENATE(Table691416[[#This Row],[Fraction]],"-",Table691416[[#This Row],[Pitch]]," ",Table691416[[#This Row],[Series]]," ",Table691416[[#This Row],[ClassA]])</f>
        <v>1 3/16-20 UN 2A</v>
      </c>
      <c r="AC301" s="4" t="str">
        <f>CONCATENATE(TEXT(Table691416[[#This Row],[MajorMinB]],".000"),"-",Table691416[[#This Row],[Pitch]]," ",Table691416[[#This Row],[Series]]," ",Table691416[[#This Row],[ClassA]])</f>
        <v>1.188-20 UN 2A</v>
      </c>
      <c r="AD301" s="4">
        <f t="shared" si="72"/>
        <v>1.4E-3</v>
      </c>
      <c r="AE301" s="55">
        <f t="shared" si="73"/>
        <v>1.1860999999999999</v>
      </c>
      <c r="AF301" s="55">
        <f t="shared" si="74"/>
        <v>1.1779999999999999</v>
      </c>
      <c r="AG301" s="55" t="str">
        <f t="shared" si="75"/>
        <v>—</v>
      </c>
      <c r="AH301" s="55">
        <f t="shared" si="76"/>
        <v>1.1536</v>
      </c>
      <c r="AI301" s="55">
        <f t="shared" si="77"/>
        <v>1.1489</v>
      </c>
      <c r="AJ301" s="55">
        <f t="shared" si="78"/>
        <v>1.1266</v>
      </c>
      <c r="AK301" s="4" t="str">
        <f t="shared" si="79"/>
        <v>2B</v>
      </c>
      <c r="AL301" s="55">
        <f t="shared" si="80"/>
        <v>1.133</v>
      </c>
      <c r="AM301" s="55">
        <f t="shared" si="81"/>
        <v>1.145</v>
      </c>
      <c r="AN301" s="55">
        <f t="shared" si="82"/>
        <v>1.155</v>
      </c>
      <c r="AO301" s="55">
        <f t="shared" si="83"/>
        <v>1.1611</v>
      </c>
      <c r="AP301" s="55">
        <f t="shared" si="84"/>
        <v>1.1875</v>
      </c>
      <c r="AT301" s="17"/>
      <c r="AU301" s="77"/>
    </row>
    <row r="302" spans="3:47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85"/>
        <v>0</v>
      </c>
      <c r="U302" s="16">
        <f t="shared" si="85"/>
        <v>0</v>
      </c>
      <c r="W302" s="16" t="str">
        <f t="shared" si="69"/>
        <v>1 3⁄16–20</v>
      </c>
      <c r="X302" s="16" t="str">
        <f>VLOOKUP(LEFT(Table691416[[#This Row],[Column1]],FIND("–",Table691416[[#This Row],[Column1]])-1),Lookups15[],2,0)</f>
        <v>1 3/16</v>
      </c>
      <c r="Y302" s="16" t="str">
        <f>RIGHT(Table691416[[#This Row],[Column1]],LEN(Table691416[[#This Row],[Column1]])-FIND("–",Table691416[[#This Row],[Column1]]))</f>
        <v>20</v>
      </c>
      <c r="Z302" s="16" t="str">
        <f t="shared" si="70"/>
        <v>UN</v>
      </c>
      <c r="AA302" s="16" t="str">
        <f t="shared" si="71"/>
        <v>3A</v>
      </c>
      <c r="AB302" s="4" t="str">
        <f>CONCATENATE(Table691416[[#This Row],[Fraction]],"-",Table691416[[#This Row],[Pitch]]," ",Table691416[[#This Row],[Series]]," ",Table691416[[#This Row],[ClassA]])</f>
        <v>1 3/16-20 UN 3A</v>
      </c>
      <c r="AC302" s="4" t="str">
        <f>CONCATENATE(TEXT(Table691416[[#This Row],[MajorMinB]],".000"),"-",Table691416[[#This Row],[Pitch]]," ",Table691416[[#This Row],[Series]]," ",Table691416[[#This Row],[ClassA]])</f>
        <v>1.188-20 UN 3A</v>
      </c>
      <c r="AD302" s="4">
        <f t="shared" si="72"/>
        <v>0</v>
      </c>
      <c r="AE302" s="55">
        <f t="shared" si="73"/>
        <v>1.1875</v>
      </c>
      <c r="AF302" s="55">
        <f t="shared" si="74"/>
        <v>1.1794</v>
      </c>
      <c r="AG302" s="55" t="str">
        <f t="shared" si="75"/>
        <v>—</v>
      </c>
      <c r="AH302" s="55">
        <f t="shared" si="76"/>
        <v>1.155</v>
      </c>
      <c r="AI302" s="55">
        <f t="shared" si="77"/>
        <v>1.1515</v>
      </c>
      <c r="AJ302" s="55">
        <f t="shared" si="78"/>
        <v>1.1279999999999999</v>
      </c>
      <c r="AK302" s="4" t="str">
        <f t="shared" si="79"/>
        <v>3B</v>
      </c>
      <c r="AL302" s="55">
        <f t="shared" si="80"/>
        <v>1.133</v>
      </c>
      <c r="AM302" s="55">
        <f t="shared" si="81"/>
        <v>1.1412</v>
      </c>
      <c r="AN302" s="55">
        <f t="shared" si="82"/>
        <v>1.155</v>
      </c>
      <c r="AO302" s="55">
        <f t="shared" si="83"/>
        <v>1.1595</v>
      </c>
      <c r="AP302" s="55">
        <f t="shared" si="84"/>
        <v>1.1875</v>
      </c>
      <c r="AT302" s="17"/>
      <c r="AU302" s="77"/>
    </row>
    <row r="303" spans="3:47" x14ac:dyDescent="0.25">
      <c r="C303" s="16" t="s">
        <v>1875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85"/>
        <v>1 3⁄16–28</v>
      </c>
      <c r="U303" s="16" t="str">
        <f t="shared" si="85"/>
        <v>UN</v>
      </c>
      <c r="W303" s="16" t="str">
        <f t="shared" si="69"/>
        <v>1 3⁄16–28</v>
      </c>
      <c r="X303" s="16" t="str">
        <f>VLOOKUP(LEFT(Table691416[[#This Row],[Column1]],FIND("–",Table691416[[#This Row],[Column1]])-1),Lookups15[],2,0)</f>
        <v>1 3/16</v>
      </c>
      <c r="Y303" s="16" t="str">
        <f>RIGHT(Table691416[[#This Row],[Column1]],LEN(Table691416[[#This Row],[Column1]])-FIND("–",Table691416[[#This Row],[Column1]]))</f>
        <v>28</v>
      </c>
      <c r="Z303" s="16" t="str">
        <f t="shared" si="70"/>
        <v>UN</v>
      </c>
      <c r="AA303" s="16" t="str">
        <f t="shared" si="71"/>
        <v>2A</v>
      </c>
      <c r="AB303" s="4" t="str">
        <f>CONCATENATE(Table691416[[#This Row],[Fraction]],"-",Table691416[[#This Row],[Pitch]]," ",Table691416[[#This Row],[Series]]," ",Table691416[[#This Row],[ClassA]])</f>
        <v>1 3/16-28 UN 2A</v>
      </c>
      <c r="AC303" s="4" t="str">
        <f>CONCATENATE(TEXT(Table691416[[#This Row],[MajorMinB]],".000"),"-",Table691416[[#This Row],[Pitch]]," ",Table691416[[#This Row],[Series]]," ",Table691416[[#This Row],[ClassA]])</f>
        <v>1.188-28 UN 2A</v>
      </c>
      <c r="AD303" s="4">
        <f t="shared" si="72"/>
        <v>1.1999999999999999E-3</v>
      </c>
      <c r="AE303" s="55">
        <f t="shared" si="73"/>
        <v>1.1862999999999999</v>
      </c>
      <c r="AF303" s="55">
        <f t="shared" si="74"/>
        <v>1.1798</v>
      </c>
      <c r="AG303" s="55" t="str">
        <f t="shared" si="75"/>
        <v>—</v>
      </c>
      <c r="AH303" s="55">
        <f t="shared" si="76"/>
        <v>1.1631</v>
      </c>
      <c r="AI303" s="55">
        <f t="shared" si="77"/>
        <v>1.159</v>
      </c>
      <c r="AJ303" s="55">
        <f t="shared" si="78"/>
        <v>1.1436999999999999</v>
      </c>
      <c r="AK303" s="4" t="str">
        <f t="shared" si="79"/>
        <v>2B</v>
      </c>
      <c r="AL303" s="55">
        <f t="shared" si="80"/>
        <v>1.149</v>
      </c>
      <c r="AM303" s="55">
        <f t="shared" si="81"/>
        <v>1.157</v>
      </c>
      <c r="AN303" s="55">
        <f t="shared" si="82"/>
        <v>1.1642999999999999</v>
      </c>
      <c r="AO303" s="55">
        <f t="shared" si="83"/>
        <v>1.1696</v>
      </c>
      <c r="AP303" s="55">
        <f t="shared" si="84"/>
        <v>1.1875</v>
      </c>
      <c r="AT303" s="17"/>
      <c r="AU303" s="77"/>
    </row>
    <row r="304" spans="3:47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85"/>
        <v>0</v>
      </c>
      <c r="U304" s="16">
        <f t="shared" si="85"/>
        <v>0</v>
      </c>
      <c r="W304" s="16" t="str">
        <f t="shared" si="69"/>
        <v>1 3⁄16–28</v>
      </c>
      <c r="X304" s="16" t="str">
        <f>VLOOKUP(LEFT(Table691416[[#This Row],[Column1]],FIND("–",Table691416[[#This Row],[Column1]])-1),Lookups15[],2,0)</f>
        <v>1 3/16</v>
      </c>
      <c r="Y304" s="16" t="str">
        <f>RIGHT(Table691416[[#This Row],[Column1]],LEN(Table691416[[#This Row],[Column1]])-FIND("–",Table691416[[#This Row],[Column1]]))</f>
        <v>28</v>
      </c>
      <c r="Z304" s="16" t="str">
        <f t="shared" si="70"/>
        <v>UN</v>
      </c>
      <c r="AA304" s="16" t="str">
        <f t="shared" si="71"/>
        <v>3A</v>
      </c>
      <c r="AB304" s="4" t="str">
        <f>CONCATENATE(Table691416[[#This Row],[Fraction]],"-",Table691416[[#This Row],[Pitch]]," ",Table691416[[#This Row],[Series]]," ",Table691416[[#This Row],[ClassA]])</f>
        <v>1 3/16-28 UN 3A</v>
      </c>
      <c r="AC304" s="4" t="str">
        <f>CONCATENATE(TEXT(Table691416[[#This Row],[MajorMinB]],".000"),"-",Table691416[[#This Row],[Pitch]]," ",Table691416[[#This Row],[Series]]," ",Table691416[[#This Row],[ClassA]])</f>
        <v>1.188-28 UN 3A</v>
      </c>
      <c r="AD304" s="4">
        <f t="shared" si="72"/>
        <v>0</v>
      </c>
      <c r="AE304" s="55">
        <f t="shared" si="73"/>
        <v>1.1875</v>
      </c>
      <c r="AF304" s="55">
        <f t="shared" si="74"/>
        <v>1.181</v>
      </c>
      <c r="AG304" s="55" t="str">
        <f t="shared" si="75"/>
        <v>—</v>
      </c>
      <c r="AH304" s="55">
        <f t="shared" si="76"/>
        <v>1.1642999999999999</v>
      </c>
      <c r="AI304" s="55">
        <f t="shared" si="77"/>
        <v>1.1612</v>
      </c>
      <c r="AJ304" s="55">
        <f t="shared" si="78"/>
        <v>1.1449</v>
      </c>
      <c r="AK304" s="4" t="str">
        <f t="shared" si="79"/>
        <v>3B</v>
      </c>
      <c r="AL304" s="55">
        <f t="shared" si="80"/>
        <v>1.149</v>
      </c>
      <c r="AM304" s="55">
        <f t="shared" si="81"/>
        <v>1.1551</v>
      </c>
      <c r="AN304" s="55">
        <f t="shared" si="82"/>
        <v>1.1642999999999999</v>
      </c>
      <c r="AO304" s="55">
        <f t="shared" si="83"/>
        <v>1.1682999999999999</v>
      </c>
      <c r="AP304" s="55">
        <f t="shared" si="84"/>
        <v>1.1875</v>
      </c>
      <c r="AT304" s="17"/>
      <c r="AU304" s="77"/>
    </row>
    <row r="305" spans="3:47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85"/>
        <v>11⁄4–7</v>
      </c>
      <c r="U305" s="16" t="str">
        <f t="shared" si="85"/>
        <v>UNC</v>
      </c>
      <c r="W305" s="16" t="str">
        <f t="shared" si="69"/>
        <v>11⁄4–7</v>
      </c>
      <c r="X305" s="16" t="str">
        <f>VLOOKUP(LEFT(Table691416[[#This Row],[Column1]],FIND("–",Table691416[[#This Row],[Column1]])-1),Lookups15[],2,0)</f>
        <v>1 1/4</v>
      </c>
      <c r="Y305" s="16" t="str">
        <f>RIGHT(Table691416[[#This Row],[Column1]],LEN(Table691416[[#This Row],[Column1]])-FIND("–",Table691416[[#This Row],[Column1]]))</f>
        <v>7</v>
      </c>
      <c r="Z305" s="16" t="str">
        <f t="shared" si="70"/>
        <v>UNC</v>
      </c>
      <c r="AA305" s="16" t="str">
        <f t="shared" si="71"/>
        <v>1A</v>
      </c>
      <c r="AB305" s="4" t="str">
        <f>CONCATENATE(Table691416[[#This Row],[Fraction]],"-",Table691416[[#This Row],[Pitch]]," ",Table691416[[#This Row],[Series]]," ",Table691416[[#This Row],[ClassA]])</f>
        <v>1 1/4-7 UNC 1A</v>
      </c>
      <c r="AC305" s="4" t="str">
        <f>CONCATENATE(TEXT(Table691416[[#This Row],[MajorMinB]],".000"),"-",Table691416[[#This Row],[Pitch]]," ",Table691416[[#This Row],[Series]]," ",Table691416[[#This Row],[ClassA]])</f>
        <v>1.250-7 UNC 1A</v>
      </c>
      <c r="AD305" s="4">
        <f t="shared" si="72"/>
        <v>2.2000000000000001E-3</v>
      </c>
      <c r="AE305" s="55">
        <f t="shared" si="73"/>
        <v>1.2478</v>
      </c>
      <c r="AF305" s="55">
        <f t="shared" si="74"/>
        <v>1.2232000000000001</v>
      </c>
      <c r="AG305" s="55" t="str">
        <f t="shared" si="75"/>
        <v>—</v>
      </c>
      <c r="AH305" s="55">
        <f t="shared" si="76"/>
        <v>1.155</v>
      </c>
      <c r="AI305" s="55">
        <f t="shared" si="77"/>
        <v>1.1438999999999999</v>
      </c>
      <c r="AJ305" s="55">
        <f t="shared" si="78"/>
        <v>1.0777000000000001</v>
      </c>
      <c r="AK305" s="4" t="str">
        <f t="shared" si="79"/>
        <v>1B</v>
      </c>
      <c r="AL305" s="55">
        <f t="shared" si="80"/>
        <v>1.095</v>
      </c>
      <c r="AM305" s="55">
        <f t="shared" si="81"/>
        <v>1.123</v>
      </c>
      <c r="AN305" s="55">
        <f t="shared" si="82"/>
        <v>1.1572</v>
      </c>
      <c r="AO305" s="55">
        <f t="shared" si="83"/>
        <v>1.1716</v>
      </c>
      <c r="AP305" s="55">
        <f t="shared" si="84"/>
        <v>1.25</v>
      </c>
      <c r="AT305" s="17"/>
      <c r="AU305" s="77"/>
    </row>
    <row r="306" spans="3:47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85"/>
        <v>0</v>
      </c>
      <c r="U306" s="16">
        <f t="shared" si="85"/>
        <v>0</v>
      </c>
      <c r="W306" s="16" t="str">
        <f t="shared" si="69"/>
        <v>11⁄4–7</v>
      </c>
      <c r="X306" s="16" t="str">
        <f>VLOOKUP(LEFT(Table691416[[#This Row],[Column1]],FIND("–",Table691416[[#This Row],[Column1]])-1),Lookups15[],2,0)</f>
        <v>1 1/4</v>
      </c>
      <c r="Y306" s="16" t="str">
        <f>RIGHT(Table691416[[#This Row],[Column1]],LEN(Table691416[[#This Row],[Column1]])-FIND("–",Table691416[[#This Row],[Column1]]))</f>
        <v>7</v>
      </c>
      <c r="Z306" s="16" t="str">
        <f t="shared" si="70"/>
        <v>UNC</v>
      </c>
      <c r="AA306" s="16" t="str">
        <f t="shared" si="71"/>
        <v>2A</v>
      </c>
      <c r="AB306" s="4" t="str">
        <f>CONCATENATE(Table691416[[#This Row],[Fraction]],"-",Table691416[[#This Row],[Pitch]]," ",Table691416[[#This Row],[Series]]," ",Table691416[[#This Row],[ClassA]])</f>
        <v>1 1/4-7 UNC 2A</v>
      </c>
      <c r="AC306" s="4" t="str">
        <f>CONCATENATE(TEXT(Table691416[[#This Row],[MajorMinB]],".000"),"-",Table691416[[#This Row],[Pitch]]," ",Table691416[[#This Row],[Series]]," ",Table691416[[#This Row],[ClassA]])</f>
        <v>1.250-7 UNC 2A</v>
      </c>
      <c r="AD306" s="4">
        <f t="shared" si="72"/>
        <v>2.2000000000000001E-3</v>
      </c>
      <c r="AE306" s="55">
        <f t="shared" si="73"/>
        <v>1.2478</v>
      </c>
      <c r="AF306" s="55">
        <f t="shared" si="74"/>
        <v>1.2314000000000001</v>
      </c>
      <c r="AG306" s="55">
        <f t="shared" si="75"/>
        <v>1.2232000000000001</v>
      </c>
      <c r="AH306" s="55">
        <f t="shared" si="76"/>
        <v>1.155</v>
      </c>
      <c r="AI306" s="55">
        <f t="shared" si="77"/>
        <v>1.1476</v>
      </c>
      <c r="AJ306" s="55">
        <f t="shared" si="78"/>
        <v>1.0777000000000001</v>
      </c>
      <c r="AK306" s="4" t="str">
        <f t="shared" si="79"/>
        <v>2B</v>
      </c>
      <c r="AL306" s="55">
        <f t="shared" si="80"/>
        <v>1.095</v>
      </c>
      <c r="AM306" s="55">
        <f t="shared" si="81"/>
        <v>1.123</v>
      </c>
      <c r="AN306" s="55">
        <f t="shared" si="82"/>
        <v>1.1572</v>
      </c>
      <c r="AO306" s="55">
        <f t="shared" si="83"/>
        <v>1.1668000000000001</v>
      </c>
      <c r="AP306" s="55">
        <f t="shared" si="84"/>
        <v>1.25</v>
      </c>
      <c r="AT306" s="17"/>
      <c r="AU306" s="77"/>
    </row>
    <row r="307" spans="3:47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85"/>
        <v>0</v>
      </c>
      <c r="U307" s="16">
        <f t="shared" si="85"/>
        <v>0</v>
      </c>
      <c r="W307" s="16" t="str">
        <f t="shared" si="69"/>
        <v>11⁄4–7</v>
      </c>
      <c r="X307" s="16" t="str">
        <f>VLOOKUP(LEFT(Table691416[[#This Row],[Column1]],FIND("–",Table691416[[#This Row],[Column1]])-1),Lookups15[],2,0)</f>
        <v>1 1/4</v>
      </c>
      <c r="Y307" s="16" t="str">
        <f>RIGHT(Table691416[[#This Row],[Column1]],LEN(Table691416[[#This Row],[Column1]])-FIND("–",Table691416[[#This Row],[Column1]]))</f>
        <v>7</v>
      </c>
      <c r="Z307" s="16" t="str">
        <f t="shared" si="70"/>
        <v>UNC</v>
      </c>
      <c r="AA307" s="16" t="str">
        <f t="shared" si="71"/>
        <v>3A</v>
      </c>
      <c r="AB307" s="4" t="str">
        <f>CONCATENATE(Table691416[[#This Row],[Fraction]],"-",Table691416[[#This Row],[Pitch]]," ",Table691416[[#This Row],[Series]]," ",Table691416[[#This Row],[ClassA]])</f>
        <v>1 1/4-7 UNC 3A</v>
      </c>
      <c r="AC307" s="4" t="str">
        <f>CONCATENATE(TEXT(Table691416[[#This Row],[MajorMinB]],".000"),"-",Table691416[[#This Row],[Pitch]]," ",Table691416[[#This Row],[Series]]," ",Table691416[[#This Row],[ClassA]])</f>
        <v>1.250-7 UNC 3A</v>
      </c>
      <c r="AD307" s="4">
        <f t="shared" si="72"/>
        <v>0</v>
      </c>
      <c r="AE307" s="55">
        <f t="shared" si="73"/>
        <v>1.25</v>
      </c>
      <c r="AF307" s="55">
        <f t="shared" si="74"/>
        <v>1.2336</v>
      </c>
      <c r="AG307" s="55" t="str">
        <f t="shared" si="75"/>
        <v>—</v>
      </c>
      <c r="AH307" s="55">
        <f t="shared" si="76"/>
        <v>1.1572</v>
      </c>
      <c r="AI307" s="55">
        <f t="shared" si="77"/>
        <v>1.1516999999999999</v>
      </c>
      <c r="AJ307" s="55">
        <f t="shared" si="78"/>
        <v>1.0799000000000001</v>
      </c>
      <c r="AK307" s="4" t="str">
        <f t="shared" si="79"/>
        <v>3B</v>
      </c>
      <c r="AL307" s="55">
        <f t="shared" si="80"/>
        <v>1.095</v>
      </c>
      <c r="AM307" s="55">
        <f t="shared" si="81"/>
        <v>1.1125</v>
      </c>
      <c r="AN307" s="55">
        <f t="shared" si="82"/>
        <v>1.1572</v>
      </c>
      <c r="AO307" s="55">
        <f t="shared" si="83"/>
        <v>1.1644000000000001</v>
      </c>
      <c r="AP307" s="55">
        <f t="shared" si="84"/>
        <v>1.25</v>
      </c>
      <c r="AT307" s="17"/>
      <c r="AU307" s="77"/>
    </row>
    <row r="308" spans="3:47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85"/>
        <v>11⁄4–8</v>
      </c>
      <c r="U308" s="16" t="str">
        <f t="shared" si="85"/>
        <v>UN</v>
      </c>
      <c r="W308" s="16" t="str">
        <f t="shared" si="69"/>
        <v>11⁄4–8</v>
      </c>
      <c r="X308" s="16" t="str">
        <f>VLOOKUP(LEFT(Table691416[[#This Row],[Column1]],FIND("–",Table691416[[#This Row],[Column1]])-1),Lookups15[],2,0)</f>
        <v>1 1/4</v>
      </c>
      <c r="Y308" s="16" t="str">
        <f>RIGHT(Table691416[[#This Row],[Column1]],LEN(Table691416[[#This Row],[Column1]])-FIND("–",Table691416[[#This Row],[Column1]]))</f>
        <v>8</v>
      </c>
      <c r="Z308" s="16" t="str">
        <f t="shared" si="70"/>
        <v>UN</v>
      </c>
      <c r="AA308" s="16" t="str">
        <f t="shared" si="71"/>
        <v>2A</v>
      </c>
      <c r="AB308" s="4" t="str">
        <f>CONCATENATE(Table691416[[#This Row],[Fraction]],"-",Table691416[[#This Row],[Pitch]]," ",Table691416[[#This Row],[Series]]," ",Table691416[[#This Row],[ClassA]])</f>
        <v>1 1/4-8 UN 2A</v>
      </c>
      <c r="AC308" s="4" t="str">
        <f>CONCATENATE(TEXT(Table691416[[#This Row],[MajorMinB]],".000"),"-",Table691416[[#This Row],[Pitch]]," ",Table691416[[#This Row],[Series]]," ",Table691416[[#This Row],[ClassA]])</f>
        <v>1.250-8 UN 2A</v>
      </c>
      <c r="AD308" s="4">
        <f t="shared" si="72"/>
        <v>2.0999999999999999E-3</v>
      </c>
      <c r="AE308" s="55">
        <f t="shared" si="73"/>
        <v>1.2479</v>
      </c>
      <c r="AF308" s="55">
        <f t="shared" si="74"/>
        <v>1.2329000000000001</v>
      </c>
      <c r="AG308" s="55">
        <f t="shared" si="75"/>
        <v>1.2254</v>
      </c>
      <c r="AH308" s="55">
        <f t="shared" si="76"/>
        <v>1.1667000000000001</v>
      </c>
      <c r="AI308" s="55">
        <f t="shared" si="77"/>
        <v>1.1597</v>
      </c>
      <c r="AJ308" s="55">
        <f t="shared" si="78"/>
        <v>1.0991</v>
      </c>
      <c r="AK308" s="4" t="str">
        <f t="shared" si="79"/>
        <v>2B</v>
      </c>
      <c r="AL308" s="55">
        <f t="shared" si="80"/>
        <v>1.115</v>
      </c>
      <c r="AM308" s="55">
        <f t="shared" si="81"/>
        <v>1.1399999999999999</v>
      </c>
      <c r="AN308" s="55">
        <f t="shared" si="82"/>
        <v>1.1688000000000001</v>
      </c>
      <c r="AO308" s="55">
        <f t="shared" si="83"/>
        <v>1.1779999999999999</v>
      </c>
      <c r="AP308" s="55">
        <f t="shared" si="84"/>
        <v>1.25</v>
      </c>
      <c r="AT308" s="17"/>
      <c r="AU308" s="77"/>
    </row>
    <row r="309" spans="3:47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85"/>
        <v>0</v>
      </c>
      <c r="U309" s="16">
        <f t="shared" si="85"/>
        <v>0</v>
      </c>
      <c r="W309" s="16" t="str">
        <f t="shared" si="69"/>
        <v>11⁄4–8</v>
      </c>
      <c r="X309" s="16" t="str">
        <f>VLOOKUP(LEFT(Table691416[[#This Row],[Column1]],FIND("–",Table691416[[#This Row],[Column1]])-1),Lookups15[],2,0)</f>
        <v>1 1/4</v>
      </c>
      <c r="Y309" s="16" t="str">
        <f>RIGHT(Table691416[[#This Row],[Column1]],LEN(Table691416[[#This Row],[Column1]])-FIND("–",Table691416[[#This Row],[Column1]]))</f>
        <v>8</v>
      </c>
      <c r="Z309" s="16" t="str">
        <f t="shared" si="70"/>
        <v>UN</v>
      </c>
      <c r="AA309" s="16" t="str">
        <f t="shared" si="71"/>
        <v>3A</v>
      </c>
      <c r="AB309" s="4" t="str">
        <f>CONCATENATE(Table691416[[#This Row],[Fraction]],"-",Table691416[[#This Row],[Pitch]]," ",Table691416[[#This Row],[Series]]," ",Table691416[[#This Row],[ClassA]])</f>
        <v>1 1/4-8 UN 3A</v>
      </c>
      <c r="AC309" s="4" t="str">
        <f>CONCATENATE(TEXT(Table691416[[#This Row],[MajorMinB]],".000"),"-",Table691416[[#This Row],[Pitch]]," ",Table691416[[#This Row],[Series]]," ",Table691416[[#This Row],[ClassA]])</f>
        <v>1.250-8 UN 3A</v>
      </c>
      <c r="AD309" s="4">
        <f t="shared" si="72"/>
        <v>0</v>
      </c>
      <c r="AE309" s="55">
        <f t="shared" si="73"/>
        <v>1.25</v>
      </c>
      <c r="AF309" s="55">
        <f t="shared" si="74"/>
        <v>1.2350000000000001</v>
      </c>
      <c r="AG309" s="55" t="str">
        <f t="shared" si="75"/>
        <v>—</v>
      </c>
      <c r="AH309" s="55">
        <f t="shared" si="76"/>
        <v>1.1688000000000001</v>
      </c>
      <c r="AI309" s="55">
        <f t="shared" si="77"/>
        <v>1.1635</v>
      </c>
      <c r="AJ309" s="55">
        <f t="shared" si="78"/>
        <v>1.1012</v>
      </c>
      <c r="AK309" s="4" t="str">
        <f t="shared" si="79"/>
        <v>3B</v>
      </c>
      <c r="AL309" s="55">
        <f t="shared" si="80"/>
        <v>1.115</v>
      </c>
      <c r="AM309" s="55">
        <f t="shared" si="81"/>
        <v>1.1296999999999999</v>
      </c>
      <c r="AN309" s="55">
        <f t="shared" si="82"/>
        <v>1.1688000000000001</v>
      </c>
      <c r="AO309" s="55">
        <f t="shared" si="83"/>
        <v>1.1757</v>
      </c>
      <c r="AP309" s="55">
        <f t="shared" si="84"/>
        <v>1.25</v>
      </c>
      <c r="AT309" s="17"/>
      <c r="AU309" s="77"/>
    </row>
    <row r="310" spans="3:47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85"/>
        <v>11⁄4–10</v>
      </c>
      <c r="U310" s="16" t="str">
        <f t="shared" si="85"/>
        <v>UNS</v>
      </c>
      <c r="W310" s="16" t="str">
        <f t="shared" si="69"/>
        <v>11⁄4–10</v>
      </c>
      <c r="X310" s="16" t="str">
        <f>VLOOKUP(LEFT(Table691416[[#This Row],[Column1]],FIND("–",Table691416[[#This Row],[Column1]])-1),Lookups15[],2,0)</f>
        <v>1 1/4</v>
      </c>
      <c r="Y310" s="16" t="str">
        <f>RIGHT(Table691416[[#This Row],[Column1]],LEN(Table691416[[#This Row],[Column1]])-FIND("–",Table691416[[#This Row],[Column1]]))</f>
        <v>10</v>
      </c>
      <c r="Z310" s="16" t="str">
        <f t="shared" si="70"/>
        <v>UNS</v>
      </c>
      <c r="AA310" s="16" t="str">
        <f t="shared" si="71"/>
        <v>2A</v>
      </c>
      <c r="AB310" s="4" t="str">
        <f>CONCATENATE(Table691416[[#This Row],[Fraction]],"-",Table691416[[#This Row],[Pitch]]," ",Table691416[[#This Row],[Series]]," ",Table691416[[#This Row],[ClassA]])</f>
        <v>1 1/4-10 UNS 2A</v>
      </c>
      <c r="AC310" s="4" t="str">
        <f>CONCATENATE(TEXT(Table691416[[#This Row],[MajorMinB]],".000"),"-",Table691416[[#This Row],[Pitch]]," ",Table691416[[#This Row],[Series]]," ",Table691416[[#This Row],[ClassA]])</f>
        <v>1.250-10 UNS 2A</v>
      </c>
      <c r="AD310" s="4">
        <f t="shared" si="72"/>
        <v>1.9E-3</v>
      </c>
      <c r="AE310" s="55">
        <f t="shared" si="73"/>
        <v>1.2481</v>
      </c>
      <c r="AF310" s="55">
        <f t="shared" si="74"/>
        <v>1.2352000000000001</v>
      </c>
      <c r="AG310" s="55" t="str">
        <f t="shared" si="75"/>
        <v>—</v>
      </c>
      <c r="AH310" s="55">
        <f t="shared" si="76"/>
        <v>1.1831</v>
      </c>
      <c r="AI310" s="55">
        <f t="shared" si="77"/>
        <v>1.1768000000000001</v>
      </c>
      <c r="AJ310" s="55">
        <f t="shared" si="78"/>
        <v>1.1291</v>
      </c>
      <c r="AK310" s="4" t="str">
        <f t="shared" si="79"/>
        <v>2B</v>
      </c>
      <c r="AL310" s="55">
        <f t="shared" si="80"/>
        <v>1.1419999999999999</v>
      </c>
      <c r="AM310" s="55">
        <f t="shared" si="81"/>
        <v>1.163</v>
      </c>
      <c r="AN310" s="55">
        <f t="shared" si="82"/>
        <v>1.1850000000000001</v>
      </c>
      <c r="AO310" s="55">
        <f t="shared" si="83"/>
        <v>1.1932</v>
      </c>
      <c r="AP310" s="55">
        <f t="shared" si="84"/>
        <v>1.25</v>
      </c>
      <c r="AT310" s="17"/>
      <c r="AU310" s="77"/>
    </row>
    <row r="311" spans="3:47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85"/>
        <v>11⁄4–12</v>
      </c>
      <c r="U311" s="16" t="str">
        <f t="shared" si="85"/>
        <v>UNF</v>
      </c>
      <c r="W311" s="16" t="str">
        <f t="shared" si="69"/>
        <v>11⁄4–12</v>
      </c>
      <c r="X311" s="16" t="str">
        <f>VLOOKUP(LEFT(Table691416[[#This Row],[Column1]],FIND("–",Table691416[[#This Row],[Column1]])-1),Lookups15[],2,0)</f>
        <v>1 1/4</v>
      </c>
      <c r="Y311" s="16" t="str">
        <f>RIGHT(Table691416[[#This Row],[Column1]],LEN(Table691416[[#This Row],[Column1]])-FIND("–",Table691416[[#This Row],[Column1]]))</f>
        <v>12</v>
      </c>
      <c r="Z311" s="16" t="str">
        <f t="shared" si="70"/>
        <v>UNF</v>
      </c>
      <c r="AA311" s="16" t="str">
        <f t="shared" si="71"/>
        <v>1A</v>
      </c>
      <c r="AB311" s="4" t="str">
        <f>CONCATENATE(Table691416[[#This Row],[Fraction]],"-",Table691416[[#This Row],[Pitch]]," ",Table691416[[#This Row],[Series]]," ",Table691416[[#This Row],[ClassA]])</f>
        <v>1 1/4-12 UNF 1A</v>
      </c>
      <c r="AC311" s="4" t="str">
        <f>CONCATENATE(TEXT(Table691416[[#This Row],[MajorMinB]],".000"),"-",Table691416[[#This Row],[Pitch]]," ",Table691416[[#This Row],[Series]]," ",Table691416[[#This Row],[ClassA]])</f>
        <v>1.250-12 UNF 1A</v>
      </c>
      <c r="AD311" s="4">
        <f t="shared" si="72"/>
        <v>1.8E-3</v>
      </c>
      <c r="AE311" s="55">
        <f t="shared" si="73"/>
        <v>1.2482</v>
      </c>
      <c r="AF311" s="55">
        <f t="shared" si="74"/>
        <v>1.2310000000000001</v>
      </c>
      <c r="AG311" s="55" t="str">
        <f t="shared" si="75"/>
        <v>—</v>
      </c>
      <c r="AH311" s="55">
        <f t="shared" si="76"/>
        <v>1.1940999999999999</v>
      </c>
      <c r="AI311" s="55">
        <f t="shared" si="77"/>
        <v>1.1849000000000001</v>
      </c>
      <c r="AJ311" s="55">
        <f t="shared" si="78"/>
        <v>1.149</v>
      </c>
      <c r="AK311" s="4" t="str">
        <f t="shared" si="79"/>
        <v>1B</v>
      </c>
      <c r="AL311" s="55">
        <f t="shared" si="80"/>
        <v>1.1599999999999999</v>
      </c>
      <c r="AM311" s="55">
        <f t="shared" si="81"/>
        <v>1.1779999999999999</v>
      </c>
      <c r="AN311" s="55">
        <f t="shared" si="82"/>
        <v>1.1959</v>
      </c>
      <c r="AO311" s="55">
        <f t="shared" si="83"/>
        <v>1.2079</v>
      </c>
      <c r="AP311" s="55">
        <f t="shared" si="84"/>
        <v>1.25</v>
      </c>
      <c r="AT311" s="17"/>
      <c r="AU311" s="77"/>
    </row>
    <row r="312" spans="3:47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85"/>
        <v>0</v>
      </c>
      <c r="U312" s="16">
        <f t="shared" si="85"/>
        <v>0</v>
      </c>
      <c r="W312" s="16" t="str">
        <f t="shared" si="69"/>
        <v>11⁄4–12</v>
      </c>
      <c r="X312" s="16" t="str">
        <f>VLOOKUP(LEFT(Table691416[[#This Row],[Column1]],FIND("–",Table691416[[#This Row],[Column1]])-1),Lookups15[],2,0)</f>
        <v>1 1/4</v>
      </c>
      <c r="Y312" s="16" t="str">
        <f>RIGHT(Table691416[[#This Row],[Column1]],LEN(Table691416[[#This Row],[Column1]])-FIND("–",Table691416[[#This Row],[Column1]]))</f>
        <v>12</v>
      </c>
      <c r="Z312" s="16" t="str">
        <f t="shared" si="70"/>
        <v>UNF</v>
      </c>
      <c r="AA312" s="16" t="str">
        <f t="shared" si="71"/>
        <v>2A</v>
      </c>
      <c r="AB312" s="4" t="str">
        <f>CONCATENATE(Table691416[[#This Row],[Fraction]],"-",Table691416[[#This Row],[Pitch]]," ",Table691416[[#This Row],[Series]]," ",Table691416[[#This Row],[ClassA]])</f>
        <v>1 1/4-12 UNF 2A</v>
      </c>
      <c r="AC312" s="4" t="str">
        <f>CONCATENATE(TEXT(Table691416[[#This Row],[MajorMinB]],".000"),"-",Table691416[[#This Row],[Pitch]]," ",Table691416[[#This Row],[Series]]," ",Table691416[[#This Row],[ClassA]])</f>
        <v>1.250-12 UNF 2A</v>
      </c>
      <c r="AD312" s="4">
        <f t="shared" si="72"/>
        <v>1.8E-3</v>
      </c>
      <c r="AE312" s="55">
        <f t="shared" si="73"/>
        <v>1.2482</v>
      </c>
      <c r="AF312" s="55">
        <f t="shared" si="74"/>
        <v>1.2367999999999999</v>
      </c>
      <c r="AG312" s="55" t="str">
        <f t="shared" si="75"/>
        <v>—</v>
      </c>
      <c r="AH312" s="55">
        <f t="shared" si="76"/>
        <v>1.1940999999999999</v>
      </c>
      <c r="AI312" s="55">
        <f t="shared" si="77"/>
        <v>1.1879</v>
      </c>
      <c r="AJ312" s="55">
        <f t="shared" si="78"/>
        <v>1.149</v>
      </c>
      <c r="AK312" s="4" t="str">
        <f t="shared" si="79"/>
        <v>2B</v>
      </c>
      <c r="AL312" s="55">
        <f t="shared" si="80"/>
        <v>1.1599999999999999</v>
      </c>
      <c r="AM312" s="55">
        <f t="shared" si="81"/>
        <v>1.1779999999999999</v>
      </c>
      <c r="AN312" s="55">
        <f t="shared" si="82"/>
        <v>1.1959</v>
      </c>
      <c r="AO312" s="55">
        <f t="shared" si="83"/>
        <v>1.2039</v>
      </c>
      <c r="AP312" s="55">
        <f t="shared" si="84"/>
        <v>1.25</v>
      </c>
      <c r="AT312" s="17"/>
      <c r="AU312" s="77"/>
    </row>
    <row r="313" spans="3:47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85"/>
        <v>0</v>
      </c>
      <c r="U313" s="16">
        <f t="shared" si="85"/>
        <v>0</v>
      </c>
      <c r="W313" s="16" t="str">
        <f t="shared" si="69"/>
        <v>11⁄4–12</v>
      </c>
      <c r="X313" s="16" t="str">
        <f>VLOOKUP(LEFT(Table691416[[#This Row],[Column1]],FIND("–",Table691416[[#This Row],[Column1]])-1),Lookups15[],2,0)</f>
        <v>1 1/4</v>
      </c>
      <c r="Y313" s="16" t="str">
        <f>RIGHT(Table691416[[#This Row],[Column1]],LEN(Table691416[[#This Row],[Column1]])-FIND("–",Table691416[[#This Row],[Column1]]))</f>
        <v>12</v>
      </c>
      <c r="Z313" s="16" t="str">
        <f t="shared" si="70"/>
        <v>UNF</v>
      </c>
      <c r="AA313" s="16" t="str">
        <f t="shared" si="71"/>
        <v>3A</v>
      </c>
      <c r="AB313" s="4" t="str">
        <f>CONCATENATE(Table691416[[#This Row],[Fraction]],"-",Table691416[[#This Row],[Pitch]]," ",Table691416[[#This Row],[Series]]," ",Table691416[[#This Row],[ClassA]])</f>
        <v>1 1/4-12 UNF 3A</v>
      </c>
      <c r="AC313" s="4" t="str">
        <f>CONCATENATE(TEXT(Table691416[[#This Row],[MajorMinB]],".000"),"-",Table691416[[#This Row],[Pitch]]," ",Table691416[[#This Row],[Series]]," ",Table691416[[#This Row],[ClassA]])</f>
        <v>1.250-12 UNF 3A</v>
      </c>
      <c r="AD313" s="4">
        <f t="shared" si="72"/>
        <v>0</v>
      </c>
      <c r="AE313" s="55">
        <f t="shared" si="73"/>
        <v>1.25</v>
      </c>
      <c r="AF313" s="55">
        <f t="shared" si="74"/>
        <v>1.2385999999999999</v>
      </c>
      <c r="AG313" s="55" t="str">
        <f t="shared" si="75"/>
        <v>—</v>
      </c>
      <c r="AH313" s="55">
        <f t="shared" si="76"/>
        <v>1.1959</v>
      </c>
      <c r="AI313" s="55">
        <f t="shared" si="77"/>
        <v>1.1913</v>
      </c>
      <c r="AJ313" s="55">
        <f t="shared" si="78"/>
        <v>1.1508</v>
      </c>
      <c r="AK313" s="4" t="str">
        <f t="shared" si="79"/>
        <v>3B</v>
      </c>
      <c r="AL313" s="55">
        <f t="shared" si="80"/>
        <v>1.1599999999999999</v>
      </c>
      <c r="AM313" s="55">
        <f t="shared" si="81"/>
        <v>1.1698</v>
      </c>
      <c r="AN313" s="55">
        <f t="shared" si="82"/>
        <v>1.1959</v>
      </c>
      <c r="AO313" s="55">
        <f t="shared" si="83"/>
        <v>1.2019</v>
      </c>
      <c r="AP313" s="55">
        <f t="shared" si="84"/>
        <v>1.25</v>
      </c>
      <c r="AT313" s="17"/>
      <c r="AU313" s="77"/>
    </row>
    <row r="314" spans="3:47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85"/>
        <v>11⁄4–14</v>
      </c>
      <c r="U314" s="16" t="str">
        <f t="shared" si="85"/>
        <v>UNS</v>
      </c>
      <c r="W314" s="16" t="str">
        <f t="shared" si="69"/>
        <v>11⁄4–14</v>
      </c>
      <c r="X314" s="16" t="str">
        <f>VLOOKUP(LEFT(Table691416[[#This Row],[Column1]],FIND("–",Table691416[[#This Row],[Column1]])-1),Lookups15[],2,0)</f>
        <v>1 1/4</v>
      </c>
      <c r="Y314" s="16" t="str">
        <f>RIGHT(Table691416[[#This Row],[Column1]],LEN(Table691416[[#This Row],[Column1]])-FIND("–",Table691416[[#This Row],[Column1]]))</f>
        <v>14</v>
      </c>
      <c r="Z314" s="16" t="str">
        <f t="shared" si="70"/>
        <v>UNS</v>
      </c>
      <c r="AA314" s="16" t="str">
        <f t="shared" si="71"/>
        <v>2A</v>
      </c>
      <c r="AB314" s="4" t="str">
        <f>CONCATENATE(Table691416[[#This Row],[Fraction]],"-",Table691416[[#This Row],[Pitch]]," ",Table691416[[#This Row],[Series]]," ",Table691416[[#This Row],[ClassA]])</f>
        <v>1 1/4-14 UNS 2A</v>
      </c>
      <c r="AC314" s="4" t="str">
        <f>CONCATENATE(TEXT(Table691416[[#This Row],[MajorMinB]],".000"),"-",Table691416[[#This Row],[Pitch]]," ",Table691416[[#This Row],[Series]]," ",Table691416[[#This Row],[ClassA]])</f>
        <v>1.250-14 UNS 2A</v>
      </c>
      <c r="AD314" s="4">
        <f t="shared" si="72"/>
        <v>1.6000000000000001E-3</v>
      </c>
      <c r="AE314" s="55">
        <f t="shared" si="73"/>
        <v>1.2484</v>
      </c>
      <c r="AF314" s="55">
        <f t="shared" si="74"/>
        <v>1.2381</v>
      </c>
      <c r="AG314" s="55" t="str">
        <f t="shared" si="75"/>
        <v>—</v>
      </c>
      <c r="AH314" s="55">
        <f t="shared" si="76"/>
        <v>1.202</v>
      </c>
      <c r="AI314" s="55">
        <f t="shared" si="77"/>
        <v>1.1966000000000001</v>
      </c>
      <c r="AJ314" s="55">
        <f t="shared" si="78"/>
        <v>1.1634</v>
      </c>
      <c r="AK314" s="4" t="str">
        <f t="shared" si="79"/>
        <v>2B</v>
      </c>
      <c r="AL314" s="55">
        <f t="shared" si="80"/>
        <v>1.173</v>
      </c>
      <c r="AM314" s="55">
        <f t="shared" si="81"/>
        <v>1.1879999999999999</v>
      </c>
      <c r="AN314" s="55">
        <f t="shared" si="82"/>
        <v>1.2036</v>
      </c>
      <c r="AO314" s="55">
        <f t="shared" si="83"/>
        <v>1.2105999999999999</v>
      </c>
      <c r="AP314" s="55">
        <f t="shared" si="84"/>
        <v>1.25</v>
      </c>
      <c r="AT314" s="17"/>
      <c r="AU314" s="77"/>
    </row>
    <row r="315" spans="3:47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85"/>
        <v>11⁄4–16</v>
      </c>
      <c r="U315" s="16" t="str">
        <f t="shared" si="85"/>
        <v>UN</v>
      </c>
      <c r="W315" s="16" t="str">
        <f t="shared" si="69"/>
        <v>11⁄4–16</v>
      </c>
      <c r="X315" s="16" t="str">
        <f>VLOOKUP(LEFT(Table691416[[#This Row],[Column1]],FIND("–",Table691416[[#This Row],[Column1]])-1),Lookups15[],2,0)</f>
        <v>1 1/4</v>
      </c>
      <c r="Y315" s="16" t="str">
        <f>RIGHT(Table691416[[#This Row],[Column1]],LEN(Table691416[[#This Row],[Column1]])-FIND("–",Table691416[[#This Row],[Column1]]))</f>
        <v>16</v>
      </c>
      <c r="Z315" s="16" t="str">
        <f t="shared" si="70"/>
        <v>UN</v>
      </c>
      <c r="AA315" s="16" t="str">
        <f t="shared" si="71"/>
        <v>2A</v>
      </c>
      <c r="AB315" s="4" t="str">
        <f>CONCATENATE(Table691416[[#This Row],[Fraction]],"-",Table691416[[#This Row],[Pitch]]," ",Table691416[[#This Row],[Series]]," ",Table691416[[#This Row],[ClassA]])</f>
        <v>1 1/4-16 UN 2A</v>
      </c>
      <c r="AC315" s="4" t="str">
        <f>CONCATENATE(TEXT(Table691416[[#This Row],[MajorMinB]],".000"),"-",Table691416[[#This Row],[Pitch]]," ",Table691416[[#This Row],[Series]]," ",Table691416[[#This Row],[ClassA]])</f>
        <v>1.250-16 UN 2A</v>
      </c>
      <c r="AD315" s="4">
        <f t="shared" si="72"/>
        <v>1.5E-3</v>
      </c>
      <c r="AE315" s="55">
        <f t="shared" si="73"/>
        <v>1.2484999999999999</v>
      </c>
      <c r="AF315" s="55">
        <f t="shared" si="74"/>
        <v>1.2391000000000001</v>
      </c>
      <c r="AG315" s="55" t="str">
        <f t="shared" si="75"/>
        <v>—</v>
      </c>
      <c r="AH315" s="55">
        <f t="shared" si="76"/>
        <v>1.2079</v>
      </c>
      <c r="AI315" s="55">
        <f t="shared" si="77"/>
        <v>1.2028000000000001</v>
      </c>
      <c r="AJ315" s="55">
        <f t="shared" si="78"/>
        <v>1.1739999999999999</v>
      </c>
      <c r="AK315" s="4" t="str">
        <f t="shared" si="79"/>
        <v>2B</v>
      </c>
      <c r="AL315" s="55">
        <f t="shared" si="80"/>
        <v>1.1819999999999999</v>
      </c>
      <c r="AM315" s="55">
        <f t="shared" si="81"/>
        <v>1.196</v>
      </c>
      <c r="AN315" s="55">
        <f t="shared" si="82"/>
        <v>1.2094</v>
      </c>
      <c r="AO315" s="55">
        <f t="shared" si="83"/>
        <v>1.216</v>
      </c>
      <c r="AP315" s="55">
        <f t="shared" si="84"/>
        <v>1.25</v>
      </c>
      <c r="AT315" s="17"/>
      <c r="AU315" s="77"/>
    </row>
    <row r="316" spans="3:47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85"/>
        <v>0</v>
      </c>
      <c r="U316" s="16">
        <f t="shared" si="85"/>
        <v>0</v>
      </c>
      <c r="W316" s="16" t="str">
        <f t="shared" si="69"/>
        <v>11⁄4–16</v>
      </c>
      <c r="X316" s="16" t="str">
        <f>VLOOKUP(LEFT(Table691416[[#This Row],[Column1]],FIND("–",Table691416[[#This Row],[Column1]])-1),Lookups15[],2,0)</f>
        <v>1 1/4</v>
      </c>
      <c r="Y316" s="16" t="str">
        <f>RIGHT(Table691416[[#This Row],[Column1]],LEN(Table691416[[#This Row],[Column1]])-FIND("–",Table691416[[#This Row],[Column1]]))</f>
        <v>16</v>
      </c>
      <c r="Z316" s="16" t="str">
        <f t="shared" si="70"/>
        <v>UN</v>
      </c>
      <c r="AA316" s="16" t="str">
        <f t="shared" si="71"/>
        <v>3A</v>
      </c>
      <c r="AB316" s="4" t="str">
        <f>CONCATENATE(Table691416[[#This Row],[Fraction]],"-",Table691416[[#This Row],[Pitch]]," ",Table691416[[#This Row],[Series]]," ",Table691416[[#This Row],[ClassA]])</f>
        <v>1 1/4-16 UN 3A</v>
      </c>
      <c r="AC316" s="4" t="str">
        <f>CONCATENATE(TEXT(Table691416[[#This Row],[MajorMinB]],".000"),"-",Table691416[[#This Row],[Pitch]]," ",Table691416[[#This Row],[Series]]," ",Table691416[[#This Row],[ClassA]])</f>
        <v>1.250-16 UN 3A</v>
      </c>
      <c r="AD316" s="4">
        <f t="shared" si="72"/>
        <v>0</v>
      </c>
      <c r="AE316" s="55">
        <f t="shared" si="73"/>
        <v>1.25</v>
      </c>
      <c r="AF316" s="55">
        <f t="shared" si="74"/>
        <v>1.2405999999999999</v>
      </c>
      <c r="AG316" s="55" t="str">
        <f t="shared" si="75"/>
        <v>—</v>
      </c>
      <c r="AH316" s="55">
        <f t="shared" si="76"/>
        <v>1.2094</v>
      </c>
      <c r="AI316" s="55">
        <f t="shared" si="77"/>
        <v>1.2056</v>
      </c>
      <c r="AJ316" s="55">
        <f t="shared" si="78"/>
        <v>1.1755</v>
      </c>
      <c r="AK316" s="4" t="str">
        <f t="shared" si="79"/>
        <v>3B</v>
      </c>
      <c r="AL316" s="55">
        <f t="shared" si="80"/>
        <v>1.1819999999999999</v>
      </c>
      <c r="AM316" s="55">
        <f t="shared" si="81"/>
        <v>1.1908000000000001</v>
      </c>
      <c r="AN316" s="55">
        <f t="shared" si="82"/>
        <v>1.2094</v>
      </c>
      <c r="AO316" s="55">
        <f t="shared" si="83"/>
        <v>1.2143999999999999</v>
      </c>
      <c r="AP316" s="55">
        <f t="shared" si="84"/>
        <v>1.25</v>
      </c>
      <c r="AT316" s="17"/>
      <c r="AU316" s="77"/>
    </row>
    <row r="317" spans="3:47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85"/>
        <v>11⁄4–18</v>
      </c>
      <c r="U317" s="16" t="str">
        <f t="shared" si="85"/>
        <v>UNEF</v>
      </c>
      <c r="W317" s="16" t="str">
        <f t="shared" si="69"/>
        <v>11⁄4–18</v>
      </c>
      <c r="X317" s="16" t="str">
        <f>VLOOKUP(LEFT(Table691416[[#This Row],[Column1]],FIND("–",Table691416[[#This Row],[Column1]])-1),Lookups15[],2,0)</f>
        <v>1 1/4</v>
      </c>
      <c r="Y317" s="16" t="str">
        <f>RIGHT(Table691416[[#This Row],[Column1]],LEN(Table691416[[#This Row],[Column1]])-FIND("–",Table691416[[#This Row],[Column1]]))</f>
        <v>18</v>
      </c>
      <c r="Z317" s="16" t="str">
        <f t="shared" si="70"/>
        <v>UNEF</v>
      </c>
      <c r="AA317" s="16" t="str">
        <f t="shared" si="71"/>
        <v>2A</v>
      </c>
      <c r="AB317" s="4" t="str">
        <f>CONCATENATE(Table691416[[#This Row],[Fraction]],"-",Table691416[[#This Row],[Pitch]]," ",Table691416[[#This Row],[Series]]," ",Table691416[[#This Row],[ClassA]])</f>
        <v>1 1/4-18 UNEF 2A</v>
      </c>
      <c r="AC317" s="4" t="str">
        <f>CONCATENATE(TEXT(Table691416[[#This Row],[MajorMinB]],".000"),"-",Table691416[[#This Row],[Pitch]]," ",Table691416[[#This Row],[Series]]," ",Table691416[[#This Row],[ClassA]])</f>
        <v>1.250-18 UNEF 2A</v>
      </c>
      <c r="AD317" s="4">
        <f t="shared" si="72"/>
        <v>1.5E-3</v>
      </c>
      <c r="AE317" s="55">
        <f t="shared" si="73"/>
        <v>1.2484999999999999</v>
      </c>
      <c r="AF317" s="55">
        <f t="shared" si="74"/>
        <v>1.2398</v>
      </c>
      <c r="AG317" s="55" t="str">
        <f t="shared" si="75"/>
        <v>—</v>
      </c>
      <c r="AH317" s="55">
        <f t="shared" si="76"/>
        <v>1.2123999999999999</v>
      </c>
      <c r="AI317" s="55">
        <f t="shared" si="77"/>
        <v>1.2075</v>
      </c>
      <c r="AJ317" s="55">
        <f t="shared" si="78"/>
        <v>1.1823999999999999</v>
      </c>
      <c r="AK317" s="4" t="str">
        <f t="shared" si="79"/>
        <v>2B</v>
      </c>
      <c r="AL317" s="55">
        <f t="shared" si="80"/>
        <v>1.19</v>
      </c>
      <c r="AM317" s="55">
        <f t="shared" si="81"/>
        <v>1.2030000000000001</v>
      </c>
      <c r="AN317" s="55">
        <f t="shared" si="82"/>
        <v>1.2139</v>
      </c>
      <c r="AO317" s="55">
        <f t="shared" si="83"/>
        <v>1.2202</v>
      </c>
      <c r="AP317" s="55">
        <f t="shared" si="84"/>
        <v>1.25</v>
      </c>
      <c r="AT317" s="17"/>
      <c r="AU317" s="77"/>
    </row>
    <row r="318" spans="3:47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85"/>
        <v>0</v>
      </c>
      <c r="U318" s="16">
        <f t="shared" si="85"/>
        <v>0</v>
      </c>
      <c r="W318" s="16" t="str">
        <f t="shared" si="69"/>
        <v>11⁄4–18</v>
      </c>
      <c r="X318" s="16" t="str">
        <f>VLOOKUP(LEFT(Table691416[[#This Row],[Column1]],FIND("–",Table691416[[#This Row],[Column1]])-1),Lookups15[],2,0)</f>
        <v>1 1/4</v>
      </c>
      <c r="Y318" s="16" t="str">
        <f>RIGHT(Table691416[[#This Row],[Column1]],LEN(Table691416[[#This Row],[Column1]])-FIND("–",Table691416[[#This Row],[Column1]]))</f>
        <v>18</v>
      </c>
      <c r="Z318" s="16" t="str">
        <f t="shared" si="70"/>
        <v>UNEF</v>
      </c>
      <c r="AA318" s="16" t="str">
        <f t="shared" si="71"/>
        <v>3A</v>
      </c>
      <c r="AB318" s="4" t="str">
        <f>CONCATENATE(Table691416[[#This Row],[Fraction]],"-",Table691416[[#This Row],[Pitch]]," ",Table691416[[#This Row],[Series]]," ",Table691416[[#This Row],[ClassA]])</f>
        <v>1 1/4-18 UNEF 3A</v>
      </c>
      <c r="AC318" s="4" t="str">
        <f>CONCATENATE(TEXT(Table691416[[#This Row],[MajorMinB]],".000"),"-",Table691416[[#This Row],[Pitch]]," ",Table691416[[#This Row],[Series]]," ",Table691416[[#This Row],[ClassA]])</f>
        <v>1.250-18 UNEF 3A</v>
      </c>
      <c r="AD318" s="4">
        <f t="shared" si="72"/>
        <v>0</v>
      </c>
      <c r="AE318" s="55">
        <f t="shared" si="73"/>
        <v>1.25</v>
      </c>
      <c r="AF318" s="55">
        <f t="shared" si="74"/>
        <v>1.2413000000000001</v>
      </c>
      <c r="AG318" s="55" t="str">
        <f t="shared" si="75"/>
        <v>—</v>
      </c>
      <c r="AH318" s="55">
        <f t="shared" si="76"/>
        <v>1.2139</v>
      </c>
      <c r="AI318" s="55">
        <f t="shared" si="77"/>
        <v>1.2102999999999999</v>
      </c>
      <c r="AJ318" s="55">
        <f t="shared" si="78"/>
        <v>1.1839</v>
      </c>
      <c r="AK318" s="4" t="str">
        <f t="shared" si="79"/>
        <v>3B</v>
      </c>
      <c r="AL318" s="55">
        <f t="shared" si="80"/>
        <v>1.19</v>
      </c>
      <c r="AM318" s="55">
        <f t="shared" si="81"/>
        <v>1.198</v>
      </c>
      <c r="AN318" s="55">
        <f t="shared" si="82"/>
        <v>1.2139</v>
      </c>
      <c r="AO318" s="55">
        <f t="shared" si="83"/>
        <v>1.2185999999999999</v>
      </c>
      <c r="AP318" s="55">
        <f t="shared" si="84"/>
        <v>1.25</v>
      </c>
      <c r="AT318" s="17"/>
      <c r="AU318" s="77"/>
    </row>
    <row r="319" spans="3:47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85"/>
        <v>11⁄4–20</v>
      </c>
      <c r="U319" s="16" t="str">
        <f t="shared" si="85"/>
        <v>UN</v>
      </c>
      <c r="W319" s="16" t="str">
        <f t="shared" si="69"/>
        <v>11⁄4–20</v>
      </c>
      <c r="X319" s="16" t="str">
        <f>VLOOKUP(LEFT(Table691416[[#This Row],[Column1]],FIND("–",Table691416[[#This Row],[Column1]])-1),Lookups15[],2,0)</f>
        <v>1 1/4</v>
      </c>
      <c r="Y319" s="16" t="str">
        <f>RIGHT(Table691416[[#This Row],[Column1]],LEN(Table691416[[#This Row],[Column1]])-FIND("–",Table691416[[#This Row],[Column1]]))</f>
        <v>20</v>
      </c>
      <c r="Z319" s="16" t="str">
        <f t="shared" si="70"/>
        <v>UN</v>
      </c>
      <c r="AA319" s="16" t="str">
        <f t="shared" si="71"/>
        <v>2A</v>
      </c>
      <c r="AB319" s="4" t="str">
        <f>CONCATENATE(Table691416[[#This Row],[Fraction]],"-",Table691416[[#This Row],[Pitch]]," ",Table691416[[#This Row],[Series]]," ",Table691416[[#This Row],[ClassA]])</f>
        <v>1 1/4-20 UN 2A</v>
      </c>
      <c r="AC319" s="4" t="str">
        <f>CONCATENATE(TEXT(Table691416[[#This Row],[MajorMinB]],".000"),"-",Table691416[[#This Row],[Pitch]]," ",Table691416[[#This Row],[Series]]," ",Table691416[[#This Row],[ClassA]])</f>
        <v>1.250-20 UN 2A</v>
      </c>
      <c r="AD319" s="4">
        <f t="shared" si="72"/>
        <v>1.4E-3</v>
      </c>
      <c r="AE319" s="55">
        <f t="shared" si="73"/>
        <v>1.2485999999999999</v>
      </c>
      <c r="AF319" s="55">
        <f t="shared" si="74"/>
        <v>1.2404999999999999</v>
      </c>
      <c r="AG319" s="55" t="str">
        <f t="shared" si="75"/>
        <v>—</v>
      </c>
      <c r="AH319" s="55">
        <f t="shared" si="76"/>
        <v>1.2161</v>
      </c>
      <c r="AI319" s="55">
        <f t="shared" si="77"/>
        <v>1.2114</v>
      </c>
      <c r="AJ319" s="55">
        <f t="shared" si="78"/>
        <v>1.1891</v>
      </c>
      <c r="AK319" s="4" t="str">
        <f t="shared" si="79"/>
        <v>2B</v>
      </c>
      <c r="AL319" s="55">
        <f t="shared" si="80"/>
        <v>1.196</v>
      </c>
      <c r="AM319" s="55">
        <f t="shared" si="81"/>
        <v>1.2070000000000001</v>
      </c>
      <c r="AN319" s="55">
        <f t="shared" si="82"/>
        <v>1.2175</v>
      </c>
      <c r="AO319" s="55">
        <f t="shared" si="83"/>
        <v>1.2236</v>
      </c>
      <c r="AP319" s="55">
        <f t="shared" si="84"/>
        <v>1.25</v>
      </c>
      <c r="AT319" s="17"/>
      <c r="AU319" s="77"/>
    </row>
    <row r="320" spans="3:47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85"/>
        <v>0</v>
      </c>
      <c r="U320" s="16">
        <f t="shared" si="85"/>
        <v>0</v>
      </c>
      <c r="W320" s="16" t="str">
        <f t="shared" si="69"/>
        <v>11⁄4–20</v>
      </c>
      <c r="X320" s="16" t="str">
        <f>VLOOKUP(LEFT(Table691416[[#This Row],[Column1]],FIND("–",Table691416[[#This Row],[Column1]])-1),Lookups15[],2,0)</f>
        <v>1 1/4</v>
      </c>
      <c r="Y320" s="16" t="str">
        <f>RIGHT(Table691416[[#This Row],[Column1]],LEN(Table691416[[#This Row],[Column1]])-FIND("–",Table691416[[#This Row],[Column1]]))</f>
        <v>20</v>
      </c>
      <c r="Z320" s="16" t="str">
        <f t="shared" si="70"/>
        <v>UN</v>
      </c>
      <c r="AA320" s="16" t="str">
        <f t="shared" si="71"/>
        <v>3A</v>
      </c>
      <c r="AB320" s="4" t="str">
        <f>CONCATENATE(Table691416[[#This Row],[Fraction]],"-",Table691416[[#This Row],[Pitch]]," ",Table691416[[#This Row],[Series]]," ",Table691416[[#This Row],[ClassA]])</f>
        <v>1 1/4-20 UN 3A</v>
      </c>
      <c r="AC320" s="4" t="str">
        <f>CONCATENATE(TEXT(Table691416[[#This Row],[MajorMinB]],".000"),"-",Table691416[[#This Row],[Pitch]]," ",Table691416[[#This Row],[Series]]," ",Table691416[[#This Row],[ClassA]])</f>
        <v>1.250-20 UN 3A</v>
      </c>
      <c r="AD320" s="4">
        <f t="shared" si="72"/>
        <v>0</v>
      </c>
      <c r="AE320" s="55">
        <f t="shared" si="73"/>
        <v>1.25</v>
      </c>
      <c r="AF320" s="55">
        <f t="shared" si="74"/>
        <v>1.2419</v>
      </c>
      <c r="AG320" s="55" t="str">
        <f t="shared" si="75"/>
        <v>—</v>
      </c>
      <c r="AH320" s="55">
        <f t="shared" si="76"/>
        <v>1.2175</v>
      </c>
      <c r="AI320" s="55">
        <f t="shared" si="77"/>
        <v>1.214</v>
      </c>
      <c r="AJ320" s="55">
        <f t="shared" si="78"/>
        <v>1.1904999999999999</v>
      </c>
      <c r="AK320" s="4" t="str">
        <f t="shared" si="79"/>
        <v>3B</v>
      </c>
      <c r="AL320" s="55">
        <f t="shared" si="80"/>
        <v>1.196</v>
      </c>
      <c r="AM320" s="55">
        <f t="shared" si="81"/>
        <v>1.2037</v>
      </c>
      <c r="AN320" s="55">
        <f t="shared" si="82"/>
        <v>1.2175</v>
      </c>
      <c r="AO320" s="55">
        <f t="shared" si="83"/>
        <v>1.222</v>
      </c>
      <c r="AP320" s="55">
        <f t="shared" si="84"/>
        <v>1.25</v>
      </c>
      <c r="AT320" s="17"/>
      <c r="AU320" s="77"/>
    </row>
    <row r="321" spans="3:47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85"/>
        <v>11⁄4–24</v>
      </c>
      <c r="U321" s="16" t="str">
        <f t="shared" si="85"/>
        <v>UNS</v>
      </c>
      <c r="W321" s="16" t="str">
        <f t="shared" si="69"/>
        <v>11⁄4–24</v>
      </c>
      <c r="X321" s="16" t="str">
        <f>VLOOKUP(LEFT(Table691416[[#This Row],[Column1]],FIND("–",Table691416[[#This Row],[Column1]])-1),Lookups15[],2,0)</f>
        <v>1 1/4</v>
      </c>
      <c r="Y321" s="16" t="str">
        <f>RIGHT(Table691416[[#This Row],[Column1]],LEN(Table691416[[#This Row],[Column1]])-FIND("–",Table691416[[#This Row],[Column1]]))</f>
        <v>24</v>
      </c>
      <c r="Z321" s="16" t="str">
        <f t="shared" si="70"/>
        <v>UNS</v>
      </c>
      <c r="AA321" s="16" t="str">
        <f t="shared" si="71"/>
        <v>2A</v>
      </c>
      <c r="AB321" s="4" t="str">
        <f>CONCATENATE(Table691416[[#This Row],[Fraction]],"-",Table691416[[#This Row],[Pitch]]," ",Table691416[[#This Row],[Series]]," ",Table691416[[#This Row],[ClassA]])</f>
        <v>1 1/4-24 UNS 2A</v>
      </c>
      <c r="AC321" s="4" t="str">
        <f>CONCATENATE(TEXT(Table691416[[#This Row],[MajorMinB]],".000"),"-",Table691416[[#This Row],[Pitch]]," ",Table691416[[#This Row],[Series]]," ",Table691416[[#This Row],[ClassA]])</f>
        <v>1.250-24 UNS 2A</v>
      </c>
      <c r="AD321" s="4">
        <f t="shared" si="72"/>
        <v>1.2999999999999999E-3</v>
      </c>
      <c r="AE321" s="55">
        <f t="shared" si="73"/>
        <v>1.2486999999999999</v>
      </c>
      <c r="AF321" s="55">
        <f t="shared" si="74"/>
        <v>1.2415</v>
      </c>
      <c r="AG321" s="55" t="str">
        <f t="shared" si="75"/>
        <v>—</v>
      </c>
      <c r="AH321" s="55">
        <f t="shared" si="76"/>
        <v>1.2216</v>
      </c>
      <c r="AI321" s="55">
        <f t="shared" si="77"/>
        <v>1.2173</v>
      </c>
      <c r="AJ321" s="55">
        <f t="shared" si="78"/>
        <v>1.1991000000000001</v>
      </c>
      <c r="AK321" s="4" t="str">
        <f t="shared" si="79"/>
        <v>2B</v>
      </c>
      <c r="AL321" s="55">
        <f t="shared" si="80"/>
        <v>1.2050000000000001</v>
      </c>
      <c r="AM321" s="55">
        <f t="shared" si="81"/>
        <v>1.2150000000000001</v>
      </c>
      <c r="AN321" s="55">
        <f t="shared" si="82"/>
        <v>1.2229000000000001</v>
      </c>
      <c r="AO321" s="55">
        <f t="shared" si="83"/>
        <v>1.2284999999999999</v>
      </c>
      <c r="AP321" s="55">
        <f t="shared" si="84"/>
        <v>1.25</v>
      </c>
      <c r="AT321" s="17"/>
      <c r="AU321" s="77"/>
    </row>
    <row r="322" spans="3:47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85"/>
        <v>11⁄4–28</v>
      </c>
      <c r="U322" s="16" t="str">
        <f t="shared" si="85"/>
        <v>UN</v>
      </c>
      <c r="W322" s="16" t="str">
        <f t="shared" si="69"/>
        <v>11⁄4–28</v>
      </c>
      <c r="X322" s="16" t="str">
        <f>VLOOKUP(LEFT(Table691416[[#This Row],[Column1]],FIND("–",Table691416[[#This Row],[Column1]])-1),Lookups15[],2,0)</f>
        <v>1 1/4</v>
      </c>
      <c r="Y322" s="16" t="str">
        <f>RIGHT(Table691416[[#This Row],[Column1]],LEN(Table691416[[#This Row],[Column1]])-FIND("–",Table691416[[#This Row],[Column1]]))</f>
        <v>28</v>
      </c>
      <c r="Z322" s="16" t="str">
        <f t="shared" si="70"/>
        <v>UN</v>
      </c>
      <c r="AA322" s="16" t="str">
        <f t="shared" si="71"/>
        <v>2A</v>
      </c>
      <c r="AB322" s="4" t="str">
        <f>CONCATENATE(Table691416[[#This Row],[Fraction]],"-",Table691416[[#This Row],[Pitch]]," ",Table691416[[#This Row],[Series]]," ",Table691416[[#This Row],[ClassA]])</f>
        <v>1 1/4-28 UN 2A</v>
      </c>
      <c r="AC322" s="4" t="str">
        <f>CONCATENATE(TEXT(Table691416[[#This Row],[MajorMinB]],".000"),"-",Table691416[[#This Row],[Pitch]]," ",Table691416[[#This Row],[Series]]," ",Table691416[[#This Row],[ClassA]])</f>
        <v>1.250-28 UN 2A</v>
      </c>
      <c r="AD322" s="4">
        <f t="shared" si="72"/>
        <v>1.1999999999999999E-3</v>
      </c>
      <c r="AE322" s="55">
        <f t="shared" si="73"/>
        <v>1.2487999999999999</v>
      </c>
      <c r="AF322" s="55">
        <f t="shared" si="74"/>
        <v>1.2423</v>
      </c>
      <c r="AG322" s="55" t="str">
        <f t="shared" si="75"/>
        <v>—</v>
      </c>
      <c r="AH322" s="55">
        <f t="shared" si="76"/>
        <v>1.2256</v>
      </c>
      <c r="AI322" s="55">
        <f t="shared" si="77"/>
        <v>1.2215</v>
      </c>
      <c r="AJ322" s="55">
        <f t="shared" si="78"/>
        <v>1.2061999999999999</v>
      </c>
      <c r="AK322" s="4" t="str">
        <f t="shared" si="79"/>
        <v>2B</v>
      </c>
      <c r="AL322" s="55">
        <f t="shared" si="80"/>
        <v>1.2110000000000001</v>
      </c>
      <c r="AM322" s="55">
        <f t="shared" si="81"/>
        <v>1.22</v>
      </c>
      <c r="AN322" s="55">
        <f t="shared" si="82"/>
        <v>1.2267999999999999</v>
      </c>
      <c r="AO322" s="55">
        <f t="shared" si="83"/>
        <v>1.2321</v>
      </c>
      <c r="AP322" s="55">
        <f t="shared" si="84"/>
        <v>1.25</v>
      </c>
      <c r="AT322" s="17"/>
      <c r="AU322" s="77"/>
    </row>
    <row r="323" spans="3:47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85"/>
        <v>0</v>
      </c>
      <c r="U323" s="16">
        <f t="shared" si="85"/>
        <v>0</v>
      </c>
      <c r="W323" s="16" t="str">
        <f t="shared" si="69"/>
        <v>11⁄4–28</v>
      </c>
      <c r="X323" s="16" t="str">
        <f>VLOOKUP(LEFT(Table691416[[#This Row],[Column1]],FIND("–",Table691416[[#This Row],[Column1]])-1),Lookups15[],2,0)</f>
        <v>1 1/4</v>
      </c>
      <c r="Y323" s="16" t="str">
        <f>RIGHT(Table691416[[#This Row],[Column1]],LEN(Table691416[[#This Row],[Column1]])-FIND("–",Table691416[[#This Row],[Column1]]))</f>
        <v>28</v>
      </c>
      <c r="Z323" s="16" t="str">
        <f t="shared" si="70"/>
        <v>UN</v>
      </c>
      <c r="AA323" s="16" t="str">
        <f t="shared" si="71"/>
        <v>3A</v>
      </c>
      <c r="AB323" s="4" t="str">
        <f>CONCATENATE(Table691416[[#This Row],[Fraction]],"-",Table691416[[#This Row],[Pitch]]," ",Table691416[[#This Row],[Series]]," ",Table691416[[#This Row],[ClassA]])</f>
        <v>1 1/4-28 UN 3A</v>
      </c>
      <c r="AC323" s="4" t="str">
        <f>CONCATENATE(TEXT(Table691416[[#This Row],[MajorMinB]],".000"),"-",Table691416[[#This Row],[Pitch]]," ",Table691416[[#This Row],[Series]]," ",Table691416[[#This Row],[ClassA]])</f>
        <v>1.250-28 UN 3A</v>
      </c>
      <c r="AD323" s="4">
        <f t="shared" si="72"/>
        <v>0</v>
      </c>
      <c r="AE323" s="55">
        <f t="shared" si="73"/>
        <v>1.25</v>
      </c>
      <c r="AF323" s="55">
        <f t="shared" si="74"/>
        <v>1.2435</v>
      </c>
      <c r="AG323" s="55" t="str">
        <f t="shared" si="75"/>
        <v>—</v>
      </c>
      <c r="AH323" s="55">
        <f t="shared" si="76"/>
        <v>1.2267999999999999</v>
      </c>
      <c r="AI323" s="55">
        <f t="shared" si="77"/>
        <v>1.2237</v>
      </c>
      <c r="AJ323" s="55">
        <f t="shared" si="78"/>
        <v>1.2074</v>
      </c>
      <c r="AK323" s="4" t="str">
        <f t="shared" si="79"/>
        <v>3B</v>
      </c>
      <c r="AL323" s="55">
        <f t="shared" si="80"/>
        <v>1.2110000000000001</v>
      </c>
      <c r="AM323" s="55">
        <f t="shared" si="81"/>
        <v>1.2176</v>
      </c>
      <c r="AN323" s="55">
        <f t="shared" si="82"/>
        <v>1.2267999999999999</v>
      </c>
      <c r="AO323" s="55">
        <f t="shared" si="83"/>
        <v>1.2307999999999999</v>
      </c>
      <c r="AP323" s="55">
        <f t="shared" si="84"/>
        <v>1.25</v>
      </c>
      <c r="AT323" s="17"/>
      <c r="AU323" s="77"/>
    </row>
    <row r="324" spans="3:47" x14ac:dyDescent="0.25">
      <c r="C324" s="16" t="s">
        <v>1899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85"/>
        <v>1 5⁄16–8</v>
      </c>
      <c r="U324" s="16" t="str">
        <f t="shared" si="85"/>
        <v>UN</v>
      </c>
      <c r="W324" s="16" t="str">
        <f t="shared" ref="W324:W387" si="86">IF(T324=0,IF(T323=0,T322,T323),T324)</f>
        <v>1 5⁄16–8</v>
      </c>
      <c r="X324" s="16" t="str">
        <f>VLOOKUP(LEFT(Table691416[[#This Row],[Column1]],FIND("–",Table691416[[#This Row],[Column1]])-1),Lookups15[],2,0)</f>
        <v>1 5/16</v>
      </c>
      <c r="Y324" s="16" t="str">
        <f>RIGHT(Table691416[[#This Row],[Column1]],LEN(Table691416[[#This Row],[Column1]])-FIND("–",Table691416[[#This Row],[Column1]]))</f>
        <v>8</v>
      </c>
      <c r="Z324" s="16" t="str">
        <f t="shared" ref="Z324:Z387" si="87">IF(U324=0,IF(U323=0,U322,U323),U324)</f>
        <v>UN</v>
      </c>
      <c r="AA324" s="16" t="str">
        <f t="shared" ref="AA324:AA387" si="88">IF(OR($C324="1A",$C324="2A",$C324="3A"),C324,E324)</f>
        <v>2A</v>
      </c>
      <c r="AB324" s="4" t="str">
        <f>CONCATENATE(Table691416[[#This Row],[Fraction]],"-",Table691416[[#This Row],[Pitch]]," ",Table691416[[#This Row],[Series]]," ",Table691416[[#This Row],[ClassA]])</f>
        <v>1 5/16-8 UN 2A</v>
      </c>
      <c r="AC324" s="4" t="str">
        <f>CONCATENATE(TEXT(Table691416[[#This Row],[MajorMinB]],".000"),"-",Table691416[[#This Row],[Pitch]]," ",Table691416[[#This Row],[Series]]," ",Table691416[[#This Row],[ClassA]])</f>
        <v>1.313-8 UN 2A</v>
      </c>
      <c r="AD324" s="4">
        <f t="shared" ref="AD324:AD387" si="89">IF(OR($C324="1A",$C324="2A",$C324="3A"),D324,F324)</f>
        <v>2.0999999999999999E-3</v>
      </c>
      <c r="AE324" s="55">
        <f t="shared" ref="AE324:AE387" si="90">IF(OR($C324="1A",$C324="2A",$C324="3A"),E324,G324)</f>
        <v>1.3104</v>
      </c>
      <c r="AF324" s="55">
        <f t="shared" ref="AF324:AF387" si="91">IF(OR($C324="1A",$C324="2A",$C324="3A"),F324,H324)</f>
        <v>1.2954000000000001</v>
      </c>
      <c r="AG324" s="55" t="str">
        <f t="shared" ref="AG324:AG387" si="92">IF(OR($C324="1A",$C324="2A",$C324="3A"),G324,I324)</f>
        <v>—</v>
      </c>
      <c r="AH324" s="55">
        <f t="shared" ref="AH324:AH387" si="93">IF(OR($C324="1A",$C324="2A",$C324="3A"),H324,J324)</f>
        <v>1.2292000000000001</v>
      </c>
      <c r="AI324" s="55">
        <f t="shared" ref="AI324:AI387" si="94">IF(OR($C324="1A",$C324="2A",$C324="3A"),I324,K324)</f>
        <v>1.2221</v>
      </c>
      <c r="AJ324" s="55">
        <f t="shared" ref="AJ324:AJ387" si="95">IF(OR($C324="1A",$C324="2A",$C324="3A"),J324,L324)</f>
        <v>1.1616</v>
      </c>
      <c r="AK324" s="4" t="str">
        <f t="shared" ref="AK324:AK387" si="96">IF(OR($C324="1A",$C324="2A",$C324="3A"),K324,M324)</f>
        <v>2B</v>
      </c>
      <c r="AL324" s="55">
        <f t="shared" ref="AL324:AL387" si="97">IF(OR($C324="1A",$C324="2A",$C324="3A"),L324,N324)</f>
        <v>1.177</v>
      </c>
      <c r="AM324" s="55">
        <f t="shared" ref="AM324:AM387" si="98">IF(OR($C324="1A",$C324="2A",$C324="3A"),M324,O324)</f>
        <v>1.202</v>
      </c>
      <c r="AN324" s="55">
        <f t="shared" ref="AN324:AN387" si="99">IF(OR($C324="1A",$C324="2A",$C324="3A"),N324,P324)</f>
        <v>1.2313000000000001</v>
      </c>
      <c r="AO324" s="55">
        <f t="shared" ref="AO324:AO387" si="100">IF(OR($C324="1A",$C324="2A",$C324="3A"),O324,Q324)</f>
        <v>1.2404999999999999</v>
      </c>
      <c r="AP324" s="55">
        <f t="shared" ref="AP324:AP387" si="101">IF(OR($C324="1A",$C324="2A",$C324="3A"),P324,R324)</f>
        <v>1.3125</v>
      </c>
      <c r="AT324" s="17"/>
      <c r="AU324" s="77"/>
    </row>
    <row r="325" spans="3:47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ref="T325:U388" si="102">IF(OR($C325="1A",$C325="2A",$C325="3A"),A325,C325)</f>
        <v>0</v>
      </c>
      <c r="U325" s="16">
        <f t="shared" si="102"/>
        <v>0</v>
      </c>
      <c r="W325" s="16" t="str">
        <f t="shared" si="86"/>
        <v>1 5⁄16–8</v>
      </c>
      <c r="X325" s="16" t="str">
        <f>VLOOKUP(LEFT(Table691416[[#This Row],[Column1]],FIND("–",Table691416[[#This Row],[Column1]])-1),Lookups15[],2,0)</f>
        <v>1 5/16</v>
      </c>
      <c r="Y325" s="16" t="str">
        <f>RIGHT(Table691416[[#This Row],[Column1]],LEN(Table691416[[#This Row],[Column1]])-FIND("–",Table691416[[#This Row],[Column1]]))</f>
        <v>8</v>
      </c>
      <c r="Z325" s="16" t="str">
        <f t="shared" si="87"/>
        <v>UN</v>
      </c>
      <c r="AA325" s="16" t="str">
        <f t="shared" si="88"/>
        <v>3A</v>
      </c>
      <c r="AB325" s="4" t="str">
        <f>CONCATENATE(Table691416[[#This Row],[Fraction]],"-",Table691416[[#This Row],[Pitch]]," ",Table691416[[#This Row],[Series]]," ",Table691416[[#This Row],[ClassA]])</f>
        <v>1 5/16-8 UN 3A</v>
      </c>
      <c r="AC325" s="4" t="str">
        <f>CONCATENATE(TEXT(Table691416[[#This Row],[MajorMinB]],".000"),"-",Table691416[[#This Row],[Pitch]]," ",Table691416[[#This Row],[Series]]," ",Table691416[[#This Row],[ClassA]])</f>
        <v>1.313-8 UN 3A</v>
      </c>
      <c r="AD325" s="4">
        <f t="shared" si="89"/>
        <v>0</v>
      </c>
      <c r="AE325" s="55">
        <f t="shared" si="90"/>
        <v>1.3125</v>
      </c>
      <c r="AF325" s="55">
        <f t="shared" si="91"/>
        <v>1.2975000000000001</v>
      </c>
      <c r="AG325" s="55" t="str">
        <f t="shared" si="92"/>
        <v>—</v>
      </c>
      <c r="AH325" s="55">
        <f t="shared" si="93"/>
        <v>1.2313000000000001</v>
      </c>
      <c r="AI325" s="55">
        <f t="shared" si="94"/>
        <v>1.226</v>
      </c>
      <c r="AJ325" s="55">
        <f t="shared" si="95"/>
        <v>1.1637</v>
      </c>
      <c r="AK325" s="4" t="str">
        <f t="shared" si="96"/>
        <v>3B</v>
      </c>
      <c r="AL325" s="55">
        <f t="shared" si="97"/>
        <v>1.177</v>
      </c>
      <c r="AM325" s="55">
        <f t="shared" si="98"/>
        <v>1.1921999999999999</v>
      </c>
      <c r="AN325" s="55">
        <f t="shared" si="99"/>
        <v>1.2313000000000001</v>
      </c>
      <c r="AO325" s="55">
        <f t="shared" si="100"/>
        <v>1.2382</v>
      </c>
      <c r="AP325" s="55">
        <f t="shared" si="101"/>
        <v>1.3125</v>
      </c>
      <c r="AT325" s="17"/>
      <c r="AU325" s="77"/>
    </row>
    <row r="326" spans="3:47" x14ac:dyDescent="0.25">
      <c r="C326" s="16" t="s">
        <v>1877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2"/>
        <v>1 5⁄16–12</v>
      </c>
      <c r="U326" s="16" t="str">
        <f t="shared" si="102"/>
        <v>UN</v>
      </c>
      <c r="W326" s="16" t="str">
        <f t="shared" si="86"/>
        <v>1 5⁄16–12</v>
      </c>
      <c r="X326" s="16" t="str">
        <f>VLOOKUP(LEFT(Table691416[[#This Row],[Column1]],FIND("–",Table691416[[#This Row],[Column1]])-1),Lookups15[],2,0)</f>
        <v>1 5/16</v>
      </c>
      <c r="Y326" s="16" t="str">
        <f>RIGHT(Table691416[[#This Row],[Column1]],LEN(Table691416[[#This Row],[Column1]])-FIND("–",Table691416[[#This Row],[Column1]]))</f>
        <v>12</v>
      </c>
      <c r="Z326" s="16" t="str">
        <f t="shared" si="87"/>
        <v>UN</v>
      </c>
      <c r="AA326" s="16" t="str">
        <f t="shared" si="88"/>
        <v>2A</v>
      </c>
      <c r="AB326" s="4" t="str">
        <f>CONCATENATE(Table691416[[#This Row],[Fraction]],"-",Table691416[[#This Row],[Pitch]]," ",Table691416[[#This Row],[Series]]," ",Table691416[[#This Row],[ClassA]])</f>
        <v>1 5/16-12 UN 2A</v>
      </c>
      <c r="AC326" s="4" t="str">
        <f>CONCATENATE(TEXT(Table691416[[#This Row],[MajorMinB]],".000"),"-",Table691416[[#This Row],[Pitch]]," ",Table691416[[#This Row],[Series]]," ",Table691416[[#This Row],[ClassA]])</f>
        <v>1.313-12 UN 2A</v>
      </c>
      <c r="AD326" s="4">
        <f t="shared" si="89"/>
        <v>1.6999999999999999E-3</v>
      </c>
      <c r="AE326" s="55">
        <f t="shared" si="90"/>
        <v>1.3108</v>
      </c>
      <c r="AF326" s="55">
        <f t="shared" si="91"/>
        <v>1.2994000000000001</v>
      </c>
      <c r="AG326" s="55" t="str">
        <f t="shared" si="92"/>
        <v>—</v>
      </c>
      <c r="AH326" s="55">
        <f t="shared" si="93"/>
        <v>1.2566999999999999</v>
      </c>
      <c r="AI326" s="55">
        <f t="shared" si="94"/>
        <v>1.2508999999999999</v>
      </c>
      <c r="AJ326" s="55">
        <f t="shared" si="95"/>
        <v>1.2116</v>
      </c>
      <c r="AK326" s="4" t="str">
        <f t="shared" si="96"/>
        <v>2B</v>
      </c>
      <c r="AL326" s="55">
        <f t="shared" si="97"/>
        <v>1.222</v>
      </c>
      <c r="AM326" s="55">
        <f t="shared" si="98"/>
        <v>1.24</v>
      </c>
      <c r="AN326" s="55">
        <f t="shared" si="99"/>
        <v>1.2584</v>
      </c>
      <c r="AO326" s="55">
        <f t="shared" si="100"/>
        <v>1.2659</v>
      </c>
      <c r="AP326" s="55">
        <f t="shared" si="101"/>
        <v>1.3125</v>
      </c>
      <c r="AT326" s="17"/>
      <c r="AU326" s="77"/>
    </row>
    <row r="327" spans="3:47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2"/>
        <v>0</v>
      </c>
      <c r="U327" s="16">
        <f t="shared" si="102"/>
        <v>0</v>
      </c>
      <c r="W327" s="16" t="str">
        <f t="shared" si="86"/>
        <v>1 5⁄16–12</v>
      </c>
      <c r="X327" s="16" t="str">
        <f>VLOOKUP(LEFT(Table691416[[#This Row],[Column1]],FIND("–",Table691416[[#This Row],[Column1]])-1),Lookups15[],2,0)</f>
        <v>1 5/16</v>
      </c>
      <c r="Y327" s="16" t="str">
        <f>RIGHT(Table691416[[#This Row],[Column1]],LEN(Table691416[[#This Row],[Column1]])-FIND("–",Table691416[[#This Row],[Column1]]))</f>
        <v>12</v>
      </c>
      <c r="Z327" s="16" t="str">
        <f t="shared" si="87"/>
        <v>UN</v>
      </c>
      <c r="AA327" s="16" t="str">
        <f t="shared" si="88"/>
        <v>3A</v>
      </c>
      <c r="AB327" s="4" t="str">
        <f>CONCATENATE(Table691416[[#This Row],[Fraction]],"-",Table691416[[#This Row],[Pitch]]," ",Table691416[[#This Row],[Series]]," ",Table691416[[#This Row],[ClassA]])</f>
        <v>1 5/16-12 UN 3A</v>
      </c>
      <c r="AC327" s="4" t="str">
        <f>CONCATENATE(TEXT(Table691416[[#This Row],[MajorMinB]],".000"),"-",Table691416[[#This Row],[Pitch]]," ",Table691416[[#This Row],[Series]]," ",Table691416[[#This Row],[ClassA]])</f>
        <v>1.313-12 UN 3A</v>
      </c>
      <c r="AD327" s="4">
        <f t="shared" si="89"/>
        <v>0</v>
      </c>
      <c r="AE327" s="55">
        <f t="shared" si="90"/>
        <v>1.3125</v>
      </c>
      <c r="AF327" s="55">
        <f t="shared" si="91"/>
        <v>1.3010999999999999</v>
      </c>
      <c r="AG327" s="55" t="str">
        <f t="shared" si="92"/>
        <v>—</v>
      </c>
      <c r="AH327" s="55">
        <f t="shared" si="93"/>
        <v>1.2584</v>
      </c>
      <c r="AI327" s="55">
        <f t="shared" si="94"/>
        <v>1.2541</v>
      </c>
      <c r="AJ327" s="55">
        <f t="shared" si="95"/>
        <v>1.2133</v>
      </c>
      <c r="AK327" s="4" t="str">
        <f t="shared" si="96"/>
        <v>3B</v>
      </c>
      <c r="AL327" s="55">
        <f t="shared" si="97"/>
        <v>1.222</v>
      </c>
      <c r="AM327" s="55">
        <f t="shared" si="98"/>
        <v>1.2323</v>
      </c>
      <c r="AN327" s="55">
        <f t="shared" si="99"/>
        <v>1.2584</v>
      </c>
      <c r="AO327" s="55">
        <f t="shared" si="100"/>
        <v>1.264</v>
      </c>
      <c r="AP327" s="55">
        <f t="shared" si="101"/>
        <v>1.3125</v>
      </c>
      <c r="AT327" s="17"/>
      <c r="AU327" s="77"/>
    </row>
    <row r="328" spans="3:47" x14ac:dyDescent="0.25">
      <c r="C328" s="16" t="s">
        <v>1876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2"/>
        <v>1 5⁄16–16</v>
      </c>
      <c r="U328" s="16" t="str">
        <f t="shared" si="102"/>
        <v>UN</v>
      </c>
      <c r="W328" s="16" t="str">
        <f t="shared" si="86"/>
        <v>1 5⁄16–16</v>
      </c>
      <c r="X328" s="16" t="str">
        <f>VLOOKUP(LEFT(Table691416[[#This Row],[Column1]],FIND("–",Table691416[[#This Row],[Column1]])-1),Lookups15[],2,0)</f>
        <v>1 5/16</v>
      </c>
      <c r="Y328" s="16" t="str">
        <f>RIGHT(Table691416[[#This Row],[Column1]],LEN(Table691416[[#This Row],[Column1]])-FIND("–",Table691416[[#This Row],[Column1]]))</f>
        <v>16</v>
      </c>
      <c r="Z328" s="16" t="str">
        <f t="shared" si="87"/>
        <v>UN</v>
      </c>
      <c r="AA328" s="16" t="str">
        <f t="shared" si="88"/>
        <v>2A</v>
      </c>
      <c r="AB328" s="4" t="str">
        <f>CONCATENATE(Table691416[[#This Row],[Fraction]],"-",Table691416[[#This Row],[Pitch]]," ",Table691416[[#This Row],[Series]]," ",Table691416[[#This Row],[ClassA]])</f>
        <v>1 5/16-16 UN 2A</v>
      </c>
      <c r="AC328" s="4" t="str">
        <f>CONCATENATE(TEXT(Table691416[[#This Row],[MajorMinB]],".000"),"-",Table691416[[#This Row],[Pitch]]," ",Table691416[[#This Row],[Series]]," ",Table691416[[#This Row],[ClassA]])</f>
        <v>1.313-16 UN 2A</v>
      </c>
      <c r="AD328" s="4">
        <f t="shared" si="89"/>
        <v>1.5E-3</v>
      </c>
      <c r="AE328" s="55">
        <f t="shared" si="90"/>
        <v>1.3109999999999999</v>
      </c>
      <c r="AF328" s="55">
        <f t="shared" si="91"/>
        <v>1.3016000000000001</v>
      </c>
      <c r="AG328" s="55" t="str">
        <f t="shared" si="92"/>
        <v>—</v>
      </c>
      <c r="AH328" s="55">
        <f t="shared" si="93"/>
        <v>1.2704</v>
      </c>
      <c r="AI328" s="55">
        <f t="shared" si="94"/>
        <v>1.2653000000000001</v>
      </c>
      <c r="AJ328" s="55">
        <f t="shared" si="95"/>
        <v>1.2364999999999999</v>
      </c>
      <c r="AK328" s="4" t="str">
        <f t="shared" si="96"/>
        <v>2B</v>
      </c>
      <c r="AL328" s="55">
        <f t="shared" si="97"/>
        <v>1.2450000000000001</v>
      </c>
      <c r="AM328" s="55">
        <f t="shared" si="98"/>
        <v>1.2589999999999999</v>
      </c>
      <c r="AN328" s="55">
        <f t="shared" si="99"/>
        <v>1.2719</v>
      </c>
      <c r="AO328" s="55">
        <f t="shared" si="100"/>
        <v>1.2785</v>
      </c>
      <c r="AP328" s="55">
        <f t="shared" si="101"/>
        <v>1.3125</v>
      </c>
      <c r="AT328" s="17"/>
      <c r="AU328" s="77"/>
    </row>
    <row r="329" spans="3:47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2"/>
        <v>0</v>
      </c>
      <c r="U329" s="16">
        <f t="shared" si="102"/>
        <v>0</v>
      </c>
      <c r="W329" s="16" t="str">
        <f t="shared" si="86"/>
        <v>1 5⁄16–16</v>
      </c>
      <c r="X329" s="16" t="str">
        <f>VLOOKUP(LEFT(Table691416[[#This Row],[Column1]],FIND("–",Table691416[[#This Row],[Column1]])-1),Lookups15[],2,0)</f>
        <v>1 5/16</v>
      </c>
      <c r="Y329" s="16" t="str">
        <f>RIGHT(Table691416[[#This Row],[Column1]],LEN(Table691416[[#This Row],[Column1]])-FIND("–",Table691416[[#This Row],[Column1]]))</f>
        <v>16</v>
      </c>
      <c r="Z329" s="16" t="str">
        <f t="shared" si="87"/>
        <v>UN</v>
      </c>
      <c r="AA329" s="16" t="str">
        <f t="shared" si="88"/>
        <v>3A</v>
      </c>
      <c r="AB329" s="4" t="str">
        <f>CONCATENATE(Table691416[[#This Row],[Fraction]],"-",Table691416[[#This Row],[Pitch]]," ",Table691416[[#This Row],[Series]]," ",Table691416[[#This Row],[ClassA]])</f>
        <v>1 5/16-16 UN 3A</v>
      </c>
      <c r="AC329" s="4" t="str">
        <f>CONCATENATE(TEXT(Table691416[[#This Row],[MajorMinB]],".000"),"-",Table691416[[#This Row],[Pitch]]," ",Table691416[[#This Row],[Series]]," ",Table691416[[#This Row],[ClassA]])</f>
        <v>1.313-16 UN 3A</v>
      </c>
      <c r="AD329" s="4">
        <f t="shared" si="89"/>
        <v>0</v>
      </c>
      <c r="AE329" s="55">
        <f t="shared" si="90"/>
        <v>1.3125</v>
      </c>
      <c r="AF329" s="55">
        <f t="shared" si="91"/>
        <v>1.3030999999999999</v>
      </c>
      <c r="AG329" s="55" t="str">
        <f t="shared" si="92"/>
        <v>—</v>
      </c>
      <c r="AH329" s="55">
        <f t="shared" si="93"/>
        <v>1.2719</v>
      </c>
      <c r="AI329" s="55">
        <f t="shared" si="94"/>
        <v>1.2681</v>
      </c>
      <c r="AJ329" s="55">
        <f t="shared" si="95"/>
        <v>1.238</v>
      </c>
      <c r="AK329" s="4" t="str">
        <f t="shared" si="96"/>
        <v>3B</v>
      </c>
      <c r="AL329" s="55">
        <f t="shared" si="97"/>
        <v>1.2450000000000001</v>
      </c>
      <c r="AM329" s="55">
        <f t="shared" si="98"/>
        <v>1.2533000000000001</v>
      </c>
      <c r="AN329" s="55">
        <f t="shared" si="99"/>
        <v>1.2719</v>
      </c>
      <c r="AO329" s="55">
        <f t="shared" si="100"/>
        <v>1.2768999999999999</v>
      </c>
      <c r="AP329" s="55">
        <f t="shared" si="101"/>
        <v>1.3125</v>
      </c>
      <c r="AT329" s="17"/>
      <c r="AU329" s="77"/>
    </row>
    <row r="330" spans="3:47" x14ac:dyDescent="0.25">
      <c r="C330" s="16" t="s">
        <v>1900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2"/>
        <v>1 5⁄16–18</v>
      </c>
      <c r="U330" s="16" t="str">
        <f t="shared" si="102"/>
        <v>UNEF</v>
      </c>
      <c r="W330" s="16" t="str">
        <f t="shared" si="86"/>
        <v>1 5⁄16–18</v>
      </c>
      <c r="X330" s="16" t="str">
        <f>VLOOKUP(LEFT(Table691416[[#This Row],[Column1]],FIND("–",Table691416[[#This Row],[Column1]])-1),Lookups15[],2,0)</f>
        <v>1 5/16</v>
      </c>
      <c r="Y330" s="16" t="str">
        <f>RIGHT(Table691416[[#This Row],[Column1]],LEN(Table691416[[#This Row],[Column1]])-FIND("–",Table691416[[#This Row],[Column1]]))</f>
        <v>18</v>
      </c>
      <c r="Z330" s="16" t="str">
        <f t="shared" si="87"/>
        <v>UNEF</v>
      </c>
      <c r="AA330" s="16" t="str">
        <f t="shared" si="88"/>
        <v>2A</v>
      </c>
      <c r="AB330" s="4" t="str">
        <f>CONCATENATE(Table691416[[#This Row],[Fraction]],"-",Table691416[[#This Row],[Pitch]]," ",Table691416[[#This Row],[Series]]," ",Table691416[[#This Row],[ClassA]])</f>
        <v>1 5/16-18 UNEF 2A</v>
      </c>
      <c r="AC330" s="4" t="str">
        <f>CONCATENATE(TEXT(Table691416[[#This Row],[MajorMinB]],".000"),"-",Table691416[[#This Row],[Pitch]]," ",Table691416[[#This Row],[Series]]," ",Table691416[[#This Row],[ClassA]])</f>
        <v>1.313-18 UNEF 2A</v>
      </c>
      <c r="AD330" s="4">
        <f t="shared" si="89"/>
        <v>1.5E-3</v>
      </c>
      <c r="AE330" s="55">
        <f t="shared" si="90"/>
        <v>1.3109999999999999</v>
      </c>
      <c r="AF330" s="55">
        <f t="shared" si="91"/>
        <v>1.3023</v>
      </c>
      <c r="AG330" s="55" t="str">
        <f t="shared" si="92"/>
        <v>—</v>
      </c>
      <c r="AH330" s="55">
        <f t="shared" si="93"/>
        <v>1.2748999999999999</v>
      </c>
      <c r="AI330" s="55">
        <f t="shared" si="94"/>
        <v>1.27</v>
      </c>
      <c r="AJ330" s="55">
        <f t="shared" si="95"/>
        <v>1.2448999999999999</v>
      </c>
      <c r="AK330" s="4" t="str">
        <f t="shared" si="96"/>
        <v>2B</v>
      </c>
      <c r="AL330" s="55">
        <f t="shared" si="97"/>
        <v>1.252</v>
      </c>
      <c r="AM330" s="55">
        <f t="shared" si="98"/>
        <v>1.2649999999999999</v>
      </c>
      <c r="AN330" s="55">
        <f t="shared" si="99"/>
        <v>1.2764</v>
      </c>
      <c r="AO330" s="55">
        <f t="shared" si="100"/>
        <v>1.2827</v>
      </c>
      <c r="AP330" s="55">
        <f t="shared" si="101"/>
        <v>1.3125</v>
      </c>
      <c r="AT330" s="17"/>
      <c r="AU330" s="77"/>
    </row>
    <row r="331" spans="3:47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2"/>
        <v>0</v>
      </c>
      <c r="U331" s="16">
        <f t="shared" si="102"/>
        <v>0</v>
      </c>
      <c r="W331" s="16" t="str">
        <f t="shared" si="86"/>
        <v>1 5⁄16–18</v>
      </c>
      <c r="X331" s="16" t="str">
        <f>VLOOKUP(LEFT(Table691416[[#This Row],[Column1]],FIND("–",Table691416[[#This Row],[Column1]])-1),Lookups15[],2,0)</f>
        <v>1 5/16</v>
      </c>
      <c r="Y331" s="16" t="str">
        <f>RIGHT(Table691416[[#This Row],[Column1]],LEN(Table691416[[#This Row],[Column1]])-FIND("–",Table691416[[#This Row],[Column1]]))</f>
        <v>18</v>
      </c>
      <c r="Z331" s="16" t="str">
        <f t="shared" si="87"/>
        <v>UNEF</v>
      </c>
      <c r="AA331" s="16" t="str">
        <f t="shared" si="88"/>
        <v>3A</v>
      </c>
      <c r="AB331" s="4" t="str">
        <f>CONCATENATE(Table691416[[#This Row],[Fraction]],"-",Table691416[[#This Row],[Pitch]]," ",Table691416[[#This Row],[Series]]," ",Table691416[[#This Row],[ClassA]])</f>
        <v>1 5/16-18 UNEF 3A</v>
      </c>
      <c r="AC331" s="4" t="str">
        <f>CONCATENATE(TEXT(Table691416[[#This Row],[MajorMinB]],".000"),"-",Table691416[[#This Row],[Pitch]]," ",Table691416[[#This Row],[Series]]," ",Table691416[[#This Row],[ClassA]])</f>
        <v>1.313-18 UNEF 3A</v>
      </c>
      <c r="AD331" s="4">
        <f t="shared" si="89"/>
        <v>0</v>
      </c>
      <c r="AE331" s="55">
        <f t="shared" si="90"/>
        <v>1.3125</v>
      </c>
      <c r="AF331" s="55">
        <f t="shared" si="91"/>
        <v>1.3038000000000001</v>
      </c>
      <c r="AG331" s="55" t="str">
        <f t="shared" si="92"/>
        <v>—</v>
      </c>
      <c r="AH331" s="55">
        <f t="shared" si="93"/>
        <v>1.2764</v>
      </c>
      <c r="AI331" s="55">
        <f t="shared" si="94"/>
        <v>1.2727999999999999</v>
      </c>
      <c r="AJ331" s="55">
        <f t="shared" si="95"/>
        <v>1.2464</v>
      </c>
      <c r="AK331" s="4" t="str">
        <f t="shared" si="96"/>
        <v>3B</v>
      </c>
      <c r="AL331" s="55">
        <f t="shared" si="97"/>
        <v>1.252</v>
      </c>
      <c r="AM331" s="55">
        <f t="shared" si="98"/>
        <v>1.2605</v>
      </c>
      <c r="AN331" s="55">
        <f t="shared" si="99"/>
        <v>1.2764</v>
      </c>
      <c r="AO331" s="55">
        <f t="shared" si="100"/>
        <v>1.2810999999999999</v>
      </c>
      <c r="AP331" s="55">
        <f t="shared" si="101"/>
        <v>1.3125</v>
      </c>
      <c r="AT331" s="17"/>
      <c r="AU331" s="77"/>
    </row>
    <row r="332" spans="3:47" x14ac:dyDescent="0.25">
      <c r="C332" s="16" t="s">
        <v>1901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2"/>
        <v>1 5⁄16–20</v>
      </c>
      <c r="U332" s="16" t="str">
        <f t="shared" si="102"/>
        <v>UN</v>
      </c>
      <c r="W332" s="16" t="str">
        <f t="shared" si="86"/>
        <v>1 5⁄16–20</v>
      </c>
      <c r="X332" s="16" t="str">
        <f>VLOOKUP(LEFT(Table691416[[#This Row],[Column1]],FIND("–",Table691416[[#This Row],[Column1]])-1),Lookups15[],2,0)</f>
        <v>1 5/16</v>
      </c>
      <c r="Y332" s="16" t="str">
        <f>RIGHT(Table691416[[#This Row],[Column1]],LEN(Table691416[[#This Row],[Column1]])-FIND("–",Table691416[[#This Row],[Column1]]))</f>
        <v>20</v>
      </c>
      <c r="Z332" s="16" t="str">
        <f t="shared" si="87"/>
        <v>UN</v>
      </c>
      <c r="AA332" s="16" t="str">
        <f t="shared" si="88"/>
        <v>2A</v>
      </c>
      <c r="AB332" s="4" t="str">
        <f>CONCATENATE(Table691416[[#This Row],[Fraction]],"-",Table691416[[#This Row],[Pitch]]," ",Table691416[[#This Row],[Series]]," ",Table691416[[#This Row],[ClassA]])</f>
        <v>1 5/16-20 UN 2A</v>
      </c>
      <c r="AC332" s="4" t="str">
        <f>CONCATENATE(TEXT(Table691416[[#This Row],[MajorMinB]],".000"),"-",Table691416[[#This Row],[Pitch]]," ",Table691416[[#This Row],[Series]]," ",Table691416[[#This Row],[ClassA]])</f>
        <v>1.313-20 UN 2A</v>
      </c>
      <c r="AD332" s="4">
        <f t="shared" si="89"/>
        <v>1.4E-3</v>
      </c>
      <c r="AE332" s="55">
        <f t="shared" si="90"/>
        <v>1.3110999999999999</v>
      </c>
      <c r="AF332" s="55">
        <f t="shared" si="91"/>
        <v>1.3029999999999999</v>
      </c>
      <c r="AG332" s="55" t="str">
        <f t="shared" si="92"/>
        <v>—</v>
      </c>
      <c r="AH332" s="55">
        <f t="shared" si="93"/>
        <v>1.2786</v>
      </c>
      <c r="AI332" s="55">
        <f t="shared" si="94"/>
        <v>1.2739</v>
      </c>
      <c r="AJ332" s="55">
        <f t="shared" si="95"/>
        <v>1.2516</v>
      </c>
      <c r="AK332" s="4" t="str">
        <f t="shared" si="96"/>
        <v>2B</v>
      </c>
      <c r="AL332" s="55">
        <f t="shared" si="97"/>
        <v>1.258</v>
      </c>
      <c r="AM332" s="55">
        <f t="shared" si="98"/>
        <v>1.27</v>
      </c>
      <c r="AN332" s="55">
        <f t="shared" si="99"/>
        <v>1.28</v>
      </c>
      <c r="AO332" s="55">
        <f t="shared" si="100"/>
        <v>1.2861</v>
      </c>
      <c r="AP332" s="55">
        <f t="shared" si="101"/>
        <v>1.3125</v>
      </c>
      <c r="AT332" s="17"/>
      <c r="AU332" s="77"/>
    </row>
    <row r="333" spans="3:47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2"/>
        <v>0</v>
      </c>
      <c r="U333" s="16">
        <f t="shared" si="102"/>
        <v>0</v>
      </c>
      <c r="W333" s="16" t="str">
        <f t="shared" si="86"/>
        <v>1 5⁄16–20</v>
      </c>
      <c r="X333" s="16" t="str">
        <f>VLOOKUP(LEFT(Table691416[[#This Row],[Column1]],FIND("–",Table691416[[#This Row],[Column1]])-1),Lookups15[],2,0)</f>
        <v>1 5/16</v>
      </c>
      <c r="Y333" s="16" t="str">
        <f>RIGHT(Table691416[[#This Row],[Column1]],LEN(Table691416[[#This Row],[Column1]])-FIND("–",Table691416[[#This Row],[Column1]]))</f>
        <v>20</v>
      </c>
      <c r="Z333" s="16" t="str">
        <f t="shared" si="87"/>
        <v>UN</v>
      </c>
      <c r="AA333" s="16" t="str">
        <f t="shared" si="88"/>
        <v>3A</v>
      </c>
      <c r="AB333" s="4" t="str">
        <f>CONCATENATE(Table691416[[#This Row],[Fraction]],"-",Table691416[[#This Row],[Pitch]]," ",Table691416[[#This Row],[Series]]," ",Table691416[[#This Row],[ClassA]])</f>
        <v>1 5/16-20 UN 3A</v>
      </c>
      <c r="AC333" s="4" t="str">
        <f>CONCATENATE(TEXT(Table691416[[#This Row],[MajorMinB]],".000"),"-",Table691416[[#This Row],[Pitch]]," ",Table691416[[#This Row],[Series]]," ",Table691416[[#This Row],[ClassA]])</f>
        <v>1.313-20 UN 3A</v>
      </c>
      <c r="AD333" s="4">
        <f t="shared" si="89"/>
        <v>0</v>
      </c>
      <c r="AE333" s="55">
        <f t="shared" si="90"/>
        <v>1.3125</v>
      </c>
      <c r="AF333" s="55">
        <f t="shared" si="91"/>
        <v>1.3044</v>
      </c>
      <c r="AG333" s="55" t="str">
        <f t="shared" si="92"/>
        <v>—</v>
      </c>
      <c r="AH333" s="55">
        <f t="shared" si="93"/>
        <v>1.28</v>
      </c>
      <c r="AI333" s="55">
        <f t="shared" si="94"/>
        <v>1.2765</v>
      </c>
      <c r="AJ333" s="55">
        <f t="shared" si="95"/>
        <v>1.2529999999999999</v>
      </c>
      <c r="AK333" s="4" t="str">
        <f t="shared" si="96"/>
        <v>3B</v>
      </c>
      <c r="AL333" s="55">
        <f t="shared" si="97"/>
        <v>1.258</v>
      </c>
      <c r="AM333" s="55">
        <f t="shared" si="98"/>
        <v>1.2662</v>
      </c>
      <c r="AN333" s="55">
        <f t="shared" si="99"/>
        <v>1.28</v>
      </c>
      <c r="AO333" s="55">
        <f t="shared" si="100"/>
        <v>1.2845</v>
      </c>
      <c r="AP333" s="55">
        <f t="shared" si="101"/>
        <v>1.3125</v>
      </c>
      <c r="AT333" s="17"/>
      <c r="AU333" s="77"/>
    </row>
    <row r="334" spans="3:47" x14ac:dyDescent="0.25">
      <c r="C334" s="16" t="s">
        <v>1878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2"/>
        <v>1 5⁄16–28</v>
      </c>
      <c r="U334" s="16" t="str">
        <f t="shared" si="102"/>
        <v>UN</v>
      </c>
      <c r="W334" s="16" t="str">
        <f t="shared" si="86"/>
        <v>1 5⁄16–28</v>
      </c>
      <c r="X334" s="16" t="str">
        <f>VLOOKUP(LEFT(Table691416[[#This Row],[Column1]],FIND("–",Table691416[[#This Row],[Column1]])-1),Lookups15[],2,0)</f>
        <v>1 5/16</v>
      </c>
      <c r="Y334" s="16" t="str">
        <f>RIGHT(Table691416[[#This Row],[Column1]],LEN(Table691416[[#This Row],[Column1]])-FIND("–",Table691416[[#This Row],[Column1]]))</f>
        <v>28</v>
      </c>
      <c r="Z334" s="16" t="str">
        <f t="shared" si="87"/>
        <v>UN</v>
      </c>
      <c r="AA334" s="16" t="str">
        <f t="shared" si="88"/>
        <v>2A</v>
      </c>
      <c r="AB334" s="4" t="str">
        <f>CONCATENATE(Table691416[[#This Row],[Fraction]],"-",Table691416[[#This Row],[Pitch]]," ",Table691416[[#This Row],[Series]]," ",Table691416[[#This Row],[ClassA]])</f>
        <v>1 5/16-28 UN 2A</v>
      </c>
      <c r="AC334" s="4" t="str">
        <f>CONCATENATE(TEXT(Table691416[[#This Row],[MajorMinB]],".000"),"-",Table691416[[#This Row],[Pitch]]," ",Table691416[[#This Row],[Series]]," ",Table691416[[#This Row],[ClassA]])</f>
        <v>1.313-28 UN 2A</v>
      </c>
      <c r="AD334" s="4">
        <f t="shared" si="89"/>
        <v>1.1999999999999999E-3</v>
      </c>
      <c r="AE334" s="55">
        <f t="shared" si="90"/>
        <v>1.3112999999999999</v>
      </c>
      <c r="AF334" s="55">
        <f t="shared" si="91"/>
        <v>1.3048</v>
      </c>
      <c r="AG334" s="55" t="str">
        <f t="shared" si="92"/>
        <v>—</v>
      </c>
      <c r="AH334" s="55">
        <f t="shared" si="93"/>
        <v>1.2881</v>
      </c>
      <c r="AI334" s="55">
        <f t="shared" si="94"/>
        <v>1.284</v>
      </c>
      <c r="AJ334" s="55">
        <f t="shared" si="95"/>
        <v>1.2686999999999999</v>
      </c>
      <c r="AK334" s="4" t="str">
        <f t="shared" si="96"/>
        <v>2B</v>
      </c>
      <c r="AL334" s="55">
        <f t="shared" si="97"/>
        <v>1.274</v>
      </c>
      <c r="AM334" s="55">
        <f t="shared" si="98"/>
        <v>1.282</v>
      </c>
      <c r="AN334" s="55">
        <f t="shared" si="99"/>
        <v>1.2892999999999999</v>
      </c>
      <c r="AO334" s="55">
        <f t="shared" si="100"/>
        <v>1.2946</v>
      </c>
      <c r="AP334" s="55">
        <f t="shared" si="101"/>
        <v>1.3125</v>
      </c>
      <c r="AT334" s="17"/>
      <c r="AU334" s="77"/>
    </row>
    <row r="335" spans="3:47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2"/>
        <v>0</v>
      </c>
      <c r="U335" s="16">
        <f t="shared" si="102"/>
        <v>0</v>
      </c>
      <c r="W335" s="16" t="str">
        <f t="shared" si="86"/>
        <v>1 5⁄16–28</v>
      </c>
      <c r="X335" s="16" t="str">
        <f>VLOOKUP(LEFT(Table691416[[#This Row],[Column1]],FIND("–",Table691416[[#This Row],[Column1]])-1),Lookups15[],2,0)</f>
        <v>1 5/16</v>
      </c>
      <c r="Y335" s="16" t="str">
        <f>RIGHT(Table691416[[#This Row],[Column1]],LEN(Table691416[[#This Row],[Column1]])-FIND("–",Table691416[[#This Row],[Column1]]))</f>
        <v>28</v>
      </c>
      <c r="Z335" s="16" t="str">
        <f t="shared" si="87"/>
        <v>UN</v>
      </c>
      <c r="AA335" s="16" t="str">
        <f t="shared" si="88"/>
        <v>3A</v>
      </c>
      <c r="AB335" s="4" t="str">
        <f>CONCATENATE(Table691416[[#This Row],[Fraction]],"-",Table691416[[#This Row],[Pitch]]," ",Table691416[[#This Row],[Series]]," ",Table691416[[#This Row],[ClassA]])</f>
        <v>1 5/16-28 UN 3A</v>
      </c>
      <c r="AC335" s="4" t="str">
        <f>CONCATENATE(TEXT(Table691416[[#This Row],[MajorMinB]],".000"),"-",Table691416[[#This Row],[Pitch]]," ",Table691416[[#This Row],[Series]]," ",Table691416[[#This Row],[ClassA]])</f>
        <v>1.313-28 UN 3A</v>
      </c>
      <c r="AD335" s="4">
        <f t="shared" si="89"/>
        <v>0</v>
      </c>
      <c r="AE335" s="55">
        <f t="shared" si="90"/>
        <v>1.3125</v>
      </c>
      <c r="AF335" s="55">
        <f t="shared" si="91"/>
        <v>1.306</v>
      </c>
      <c r="AG335" s="55" t="str">
        <f t="shared" si="92"/>
        <v>—</v>
      </c>
      <c r="AH335" s="55">
        <f t="shared" si="93"/>
        <v>1.2892999999999999</v>
      </c>
      <c r="AI335" s="55">
        <f t="shared" si="94"/>
        <v>1.2862</v>
      </c>
      <c r="AJ335" s="55">
        <f t="shared" si="95"/>
        <v>1.2699</v>
      </c>
      <c r="AK335" s="4" t="str">
        <f t="shared" si="96"/>
        <v>3B</v>
      </c>
      <c r="AL335" s="55">
        <f t="shared" si="97"/>
        <v>1.274</v>
      </c>
      <c r="AM335" s="55">
        <f t="shared" si="98"/>
        <v>1.2801</v>
      </c>
      <c r="AN335" s="55">
        <f t="shared" si="99"/>
        <v>1.2892999999999999</v>
      </c>
      <c r="AO335" s="55">
        <f t="shared" si="100"/>
        <v>1.2932999999999999</v>
      </c>
      <c r="AP335" s="55">
        <f t="shared" si="101"/>
        <v>1.3125</v>
      </c>
      <c r="AT335" s="17"/>
      <c r="AU335" s="77"/>
    </row>
    <row r="336" spans="3:47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2"/>
        <v>13⁄8–6</v>
      </c>
      <c r="U336" s="16" t="str">
        <f t="shared" si="102"/>
        <v>UNC</v>
      </c>
      <c r="W336" s="16" t="str">
        <f t="shared" si="86"/>
        <v>13⁄8–6</v>
      </c>
      <c r="X336" s="16" t="str">
        <f>VLOOKUP(LEFT(Table691416[[#This Row],[Column1]],FIND("–",Table691416[[#This Row],[Column1]])-1),Lookups15[],2,0)</f>
        <v>1 3/8</v>
      </c>
      <c r="Y336" s="16" t="str">
        <f>RIGHT(Table691416[[#This Row],[Column1]],LEN(Table691416[[#This Row],[Column1]])-FIND("–",Table691416[[#This Row],[Column1]]))</f>
        <v>6</v>
      </c>
      <c r="Z336" s="16" t="str">
        <f t="shared" si="87"/>
        <v>UNC</v>
      </c>
      <c r="AA336" s="16" t="str">
        <f t="shared" si="88"/>
        <v>1A</v>
      </c>
      <c r="AB336" s="4" t="str">
        <f>CONCATENATE(Table691416[[#This Row],[Fraction]],"-",Table691416[[#This Row],[Pitch]]," ",Table691416[[#This Row],[Series]]," ",Table691416[[#This Row],[ClassA]])</f>
        <v>1 3/8-6 UNC 1A</v>
      </c>
      <c r="AC336" s="4" t="str">
        <f>CONCATENATE(TEXT(Table691416[[#This Row],[MajorMinB]],".000"),"-",Table691416[[#This Row],[Pitch]]," ",Table691416[[#This Row],[Series]]," ",Table691416[[#This Row],[ClassA]])</f>
        <v>1.375-6 UNC 1A</v>
      </c>
      <c r="AD336" s="4">
        <f t="shared" si="89"/>
        <v>2.3999999999999998E-3</v>
      </c>
      <c r="AE336" s="55">
        <f t="shared" si="90"/>
        <v>1.3726</v>
      </c>
      <c r="AF336" s="55">
        <f t="shared" si="91"/>
        <v>1.3452999999999999</v>
      </c>
      <c r="AG336" s="55" t="str">
        <f t="shared" si="92"/>
        <v>—</v>
      </c>
      <c r="AH336" s="55">
        <f t="shared" si="93"/>
        <v>1.2643</v>
      </c>
      <c r="AI336" s="55">
        <f t="shared" si="94"/>
        <v>1.2523</v>
      </c>
      <c r="AJ336" s="55">
        <f t="shared" si="95"/>
        <v>1.1741999999999999</v>
      </c>
      <c r="AK336" s="4" t="str">
        <f t="shared" si="96"/>
        <v>1B</v>
      </c>
      <c r="AL336" s="55">
        <f t="shared" si="97"/>
        <v>1.1950000000000001</v>
      </c>
      <c r="AM336" s="55">
        <f t="shared" si="98"/>
        <v>1.2250000000000001</v>
      </c>
      <c r="AN336" s="55">
        <f t="shared" si="99"/>
        <v>1.2666999999999999</v>
      </c>
      <c r="AO336" s="55">
        <f t="shared" si="100"/>
        <v>1.2822</v>
      </c>
      <c r="AP336" s="55">
        <f t="shared" si="101"/>
        <v>1.375</v>
      </c>
      <c r="AT336" s="17"/>
      <c r="AU336" s="77"/>
    </row>
    <row r="337" spans="3:47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2"/>
        <v>0</v>
      </c>
      <c r="U337" s="16">
        <f t="shared" si="102"/>
        <v>0</v>
      </c>
      <c r="W337" s="16" t="str">
        <f t="shared" si="86"/>
        <v>13⁄8–6</v>
      </c>
      <c r="X337" s="16" t="str">
        <f>VLOOKUP(LEFT(Table691416[[#This Row],[Column1]],FIND("–",Table691416[[#This Row],[Column1]])-1),Lookups15[],2,0)</f>
        <v>1 3/8</v>
      </c>
      <c r="Y337" s="16" t="str">
        <f>RIGHT(Table691416[[#This Row],[Column1]],LEN(Table691416[[#This Row],[Column1]])-FIND("–",Table691416[[#This Row],[Column1]]))</f>
        <v>6</v>
      </c>
      <c r="Z337" s="16" t="str">
        <f t="shared" si="87"/>
        <v>UNC</v>
      </c>
      <c r="AA337" s="16" t="str">
        <f t="shared" si="88"/>
        <v>2A</v>
      </c>
      <c r="AB337" s="4" t="str">
        <f>CONCATENATE(Table691416[[#This Row],[Fraction]],"-",Table691416[[#This Row],[Pitch]]," ",Table691416[[#This Row],[Series]]," ",Table691416[[#This Row],[ClassA]])</f>
        <v>1 3/8-6 UNC 2A</v>
      </c>
      <c r="AC337" s="4" t="str">
        <f>CONCATENATE(TEXT(Table691416[[#This Row],[MajorMinB]],".000"),"-",Table691416[[#This Row],[Pitch]]," ",Table691416[[#This Row],[Series]]," ",Table691416[[#This Row],[ClassA]])</f>
        <v>1.375-6 UNC 2A</v>
      </c>
      <c r="AD337" s="4">
        <f t="shared" si="89"/>
        <v>2.3999999999999998E-3</v>
      </c>
      <c r="AE337" s="55">
        <f t="shared" si="90"/>
        <v>1.3726</v>
      </c>
      <c r="AF337" s="55">
        <f t="shared" si="91"/>
        <v>1.3544</v>
      </c>
      <c r="AG337" s="55">
        <f t="shared" si="92"/>
        <v>1.3452999999999999</v>
      </c>
      <c r="AH337" s="55">
        <f t="shared" si="93"/>
        <v>1.2643</v>
      </c>
      <c r="AI337" s="55">
        <f t="shared" si="94"/>
        <v>1.2563</v>
      </c>
      <c r="AJ337" s="55">
        <f t="shared" si="95"/>
        <v>1.1741999999999999</v>
      </c>
      <c r="AK337" s="4" t="str">
        <f t="shared" si="96"/>
        <v>2B</v>
      </c>
      <c r="AL337" s="55">
        <f t="shared" si="97"/>
        <v>1.1950000000000001</v>
      </c>
      <c r="AM337" s="55">
        <f t="shared" si="98"/>
        <v>1.2250000000000001</v>
      </c>
      <c r="AN337" s="55">
        <f t="shared" si="99"/>
        <v>1.2666999999999999</v>
      </c>
      <c r="AO337" s="55">
        <f t="shared" si="100"/>
        <v>1.2770999999999999</v>
      </c>
      <c r="AP337" s="55">
        <f t="shared" si="101"/>
        <v>1.375</v>
      </c>
      <c r="AT337" s="17"/>
      <c r="AU337" s="77"/>
    </row>
    <row r="338" spans="3:47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2"/>
        <v>0</v>
      </c>
      <c r="U338" s="16">
        <f t="shared" si="102"/>
        <v>0</v>
      </c>
      <c r="W338" s="16" t="str">
        <f t="shared" si="86"/>
        <v>13⁄8–6</v>
      </c>
      <c r="X338" s="16" t="str">
        <f>VLOOKUP(LEFT(Table691416[[#This Row],[Column1]],FIND("–",Table691416[[#This Row],[Column1]])-1),Lookups15[],2,0)</f>
        <v>1 3/8</v>
      </c>
      <c r="Y338" s="16" t="str">
        <f>RIGHT(Table691416[[#This Row],[Column1]],LEN(Table691416[[#This Row],[Column1]])-FIND("–",Table691416[[#This Row],[Column1]]))</f>
        <v>6</v>
      </c>
      <c r="Z338" s="16" t="str">
        <f t="shared" si="87"/>
        <v>UNC</v>
      </c>
      <c r="AA338" s="16" t="str">
        <f t="shared" si="88"/>
        <v>3A</v>
      </c>
      <c r="AB338" s="4" t="str">
        <f>CONCATENATE(Table691416[[#This Row],[Fraction]],"-",Table691416[[#This Row],[Pitch]]," ",Table691416[[#This Row],[Series]]," ",Table691416[[#This Row],[ClassA]])</f>
        <v>1 3/8-6 UNC 3A</v>
      </c>
      <c r="AC338" s="4" t="str">
        <f>CONCATENATE(TEXT(Table691416[[#This Row],[MajorMinB]],".000"),"-",Table691416[[#This Row],[Pitch]]," ",Table691416[[#This Row],[Series]]," ",Table691416[[#This Row],[ClassA]])</f>
        <v>1.375-6 UNC 3A</v>
      </c>
      <c r="AD338" s="4">
        <f t="shared" si="89"/>
        <v>0</v>
      </c>
      <c r="AE338" s="55">
        <f t="shared" si="90"/>
        <v>1.375</v>
      </c>
      <c r="AF338" s="55">
        <f t="shared" si="91"/>
        <v>1.3568</v>
      </c>
      <c r="AG338" s="55" t="str">
        <f t="shared" si="92"/>
        <v>—</v>
      </c>
      <c r="AH338" s="55">
        <f t="shared" si="93"/>
        <v>1.2666999999999999</v>
      </c>
      <c r="AI338" s="55">
        <f t="shared" si="94"/>
        <v>1.2606999999999999</v>
      </c>
      <c r="AJ338" s="55">
        <f t="shared" si="95"/>
        <v>1.1766000000000001</v>
      </c>
      <c r="AK338" s="4" t="str">
        <f t="shared" si="96"/>
        <v>3B</v>
      </c>
      <c r="AL338" s="55">
        <f t="shared" si="97"/>
        <v>1.1950000000000001</v>
      </c>
      <c r="AM338" s="55">
        <f t="shared" si="98"/>
        <v>1.2145999999999999</v>
      </c>
      <c r="AN338" s="55">
        <f t="shared" si="99"/>
        <v>1.2666999999999999</v>
      </c>
      <c r="AO338" s="55">
        <f t="shared" si="100"/>
        <v>1.2745</v>
      </c>
      <c r="AP338" s="55">
        <f t="shared" si="101"/>
        <v>1.375</v>
      </c>
      <c r="AT338" s="17"/>
      <c r="AU338" s="77"/>
    </row>
    <row r="339" spans="3:47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2"/>
        <v>13⁄8–8</v>
      </c>
      <c r="U339" s="16" t="str">
        <f t="shared" si="102"/>
        <v>UN</v>
      </c>
      <c r="W339" s="16" t="str">
        <f t="shared" si="86"/>
        <v>13⁄8–8</v>
      </c>
      <c r="X339" s="16" t="str">
        <f>VLOOKUP(LEFT(Table691416[[#This Row],[Column1]],FIND("–",Table691416[[#This Row],[Column1]])-1),Lookups15[],2,0)</f>
        <v>1 3/8</v>
      </c>
      <c r="Y339" s="16" t="str">
        <f>RIGHT(Table691416[[#This Row],[Column1]],LEN(Table691416[[#This Row],[Column1]])-FIND("–",Table691416[[#This Row],[Column1]]))</f>
        <v>8</v>
      </c>
      <c r="Z339" s="16" t="str">
        <f t="shared" si="87"/>
        <v>UN</v>
      </c>
      <c r="AA339" s="16" t="str">
        <f t="shared" si="88"/>
        <v>2A</v>
      </c>
      <c r="AB339" s="4" t="str">
        <f>CONCATENATE(Table691416[[#This Row],[Fraction]],"-",Table691416[[#This Row],[Pitch]]," ",Table691416[[#This Row],[Series]]," ",Table691416[[#This Row],[ClassA]])</f>
        <v>1 3/8-8 UN 2A</v>
      </c>
      <c r="AC339" s="4" t="str">
        <f>CONCATENATE(TEXT(Table691416[[#This Row],[MajorMinB]],".000"),"-",Table691416[[#This Row],[Pitch]]," ",Table691416[[#This Row],[Series]]," ",Table691416[[#This Row],[ClassA]])</f>
        <v>1.375-8 UN 2A</v>
      </c>
      <c r="AD339" s="4">
        <f t="shared" si="89"/>
        <v>2.2000000000000001E-3</v>
      </c>
      <c r="AE339" s="55">
        <f t="shared" si="90"/>
        <v>1.3728</v>
      </c>
      <c r="AF339" s="55">
        <f t="shared" si="91"/>
        <v>1.3577999999999999</v>
      </c>
      <c r="AG339" s="55">
        <f t="shared" si="92"/>
        <v>1.3503000000000001</v>
      </c>
      <c r="AH339" s="55">
        <f t="shared" si="93"/>
        <v>1.2916000000000001</v>
      </c>
      <c r="AI339" s="55">
        <f t="shared" si="94"/>
        <v>1.2844</v>
      </c>
      <c r="AJ339" s="55">
        <f t="shared" si="95"/>
        <v>1.224</v>
      </c>
      <c r="AK339" s="4" t="str">
        <f t="shared" si="96"/>
        <v>2B</v>
      </c>
      <c r="AL339" s="55">
        <f t="shared" si="97"/>
        <v>1.24</v>
      </c>
      <c r="AM339" s="55">
        <f t="shared" si="98"/>
        <v>1.2649999999999999</v>
      </c>
      <c r="AN339" s="55">
        <f t="shared" si="99"/>
        <v>1.2938000000000001</v>
      </c>
      <c r="AO339" s="55">
        <f t="shared" si="100"/>
        <v>1.3030999999999999</v>
      </c>
      <c r="AP339" s="55">
        <f t="shared" si="101"/>
        <v>1.375</v>
      </c>
      <c r="AT339" s="17"/>
      <c r="AU339" s="77"/>
    </row>
    <row r="340" spans="3:47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2"/>
        <v>0</v>
      </c>
      <c r="U340" s="16">
        <f t="shared" si="102"/>
        <v>0</v>
      </c>
      <c r="W340" s="16" t="str">
        <f t="shared" si="86"/>
        <v>13⁄8–8</v>
      </c>
      <c r="X340" s="16" t="str">
        <f>VLOOKUP(LEFT(Table691416[[#This Row],[Column1]],FIND("–",Table691416[[#This Row],[Column1]])-1),Lookups15[],2,0)</f>
        <v>1 3/8</v>
      </c>
      <c r="Y340" s="16" t="str">
        <f>RIGHT(Table691416[[#This Row],[Column1]],LEN(Table691416[[#This Row],[Column1]])-FIND("–",Table691416[[#This Row],[Column1]]))</f>
        <v>8</v>
      </c>
      <c r="Z340" s="16" t="str">
        <f t="shared" si="87"/>
        <v>UN</v>
      </c>
      <c r="AA340" s="16" t="str">
        <f t="shared" si="88"/>
        <v>3A</v>
      </c>
      <c r="AB340" s="4" t="str">
        <f>CONCATENATE(Table691416[[#This Row],[Fraction]],"-",Table691416[[#This Row],[Pitch]]," ",Table691416[[#This Row],[Series]]," ",Table691416[[#This Row],[ClassA]])</f>
        <v>1 3/8-8 UN 3A</v>
      </c>
      <c r="AC340" s="4" t="str">
        <f>CONCATENATE(TEXT(Table691416[[#This Row],[MajorMinB]],".000"),"-",Table691416[[#This Row],[Pitch]]," ",Table691416[[#This Row],[Series]]," ",Table691416[[#This Row],[ClassA]])</f>
        <v>1.375-8 UN 3A</v>
      </c>
      <c r="AD340" s="4">
        <f t="shared" si="89"/>
        <v>0</v>
      </c>
      <c r="AE340" s="55">
        <f t="shared" si="90"/>
        <v>1.375</v>
      </c>
      <c r="AF340" s="55">
        <f t="shared" si="91"/>
        <v>1.36</v>
      </c>
      <c r="AG340" s="55" t="str">
        <f t="shared" si="92"/>
        <v>—</v>
      </c>
      <c r="AH340" s="55">
        <f t="shared" si="93"/>
        <v>1.2938000000000001</v>
      </c>
      <c r="AI340" s="55">
        <f t="shared" si="94"/>
        <v>1.2884</v>
      </c>
      <c r="AJ340" s="55">
        <f t="shared" si="95"/>
        <v>1.2262</v>
      </c>
      <c r="AK340" s="4" t="str">
        <f t="shared" si="96"/>
        <v>3B</v>
      </c>
      <c r="AL340" s="55">
        <f t="shared" si="97"/>
        <v>1.24</v>
      </c>
      <c r="AM340" s="55">
        <f t="shared" si="98"/>
        <v>1.2546999999999999</v>
      </c>
      <c r="AN340" s="55">
        <f t="shared" si="99"/>
        <v>1.2938000000000001</v>
      </c>
      <c r="AO340" s="55">
        <f t="shared" si="100"/>
        <v>1.3008</v>
      </c>
      <c r="AP340" s="55">
        <f t="shared" si="101"/>
        <v>1.375</v>
      </c>
      <c r="AT340" s="17"/>
      <c r="AU340" s="77"/>
    </row>
    <row r="341" spans="3:47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2"/>
        <v>13⁄8–10</v>
      </c>
      <c r="U341" s="16" t="str">
        <f t="shared" si="102"/>
        <v>UNS</v>
      </c>
      <c r="W341" s="16" t="str">
        <f t="shared" si="86"/>
        <v>13⁄8–10</v>
      </c>
      <c r="X341" s="16" t="str">
        <f>VLOOKUP(LEFT(Table691416[[#This Row],[Column1]],FIND("–",Table691416[[#This Row],[Column1]])-1),Lookups15[],2,0)</f>
        <v>1 3/8</v>
      </c>
      <c r="Y341" s="16" t="str">
        <f>RIGHT(Table691416[[#This Row],[Column1]],LEN(Table691416[[#This Row],[Column1]])-FIND("–",Table691416[[#This Row],[Column1]]))</f>
        <v>10</v>
      </c>
      <c r="Z341" s="16" t="str">
        <f t="shared" si="87"/>
        <v>UNS</v>
      </c>
      <c r="AA341" s="16" t="str">
        <f t="shared" si="88"/>
        <v>2A</v>
      </c>
      <c r="AB341" s="4" t="str">
        <f>CONCATENATE(Table691416[[#This Row],[Fraction]],"-",Table691416[[#This Row],[Pitch]]," ",Table691416[[#This Row],[Series]]," ",Table691416[[#This Row],[ClassA]])</f>
        <v>1 3/8-10 UNS 2A</v>
      </c>
      <c r="AC341" s="4" t="str">
        <f>CONCATENATE(TEXT(Table691416[[#This Row],[MajorMinB]],".000"),"-",Table691416[[#This Row],[Pitch]]," ",Table691416[[#This Row],[Series]]," ",Table691416[[#This Row],[ClassA]])</f>
        <v>1.375-10 UNS 2A</v>
      </c>
      <c r="AD341" s="4">
        <f t="shared" si="89"/>
        <v>1.9E-3</v>
      </c>
      <c r="AE341" s="55">
        <f t="shared" si="90"/>
        <v>1.3731</v>
      </c>
      <c r="AF341" s="55">
        <f t="shared" si="91"/>
        <v>1.3602000000000001</v>
      </c>
      <c r="AG341" s="55" t="str">
        <f t="shared" si="92"/>
        <v>—</v>
      </c>
      <c r="AH341" s="55">
        <f t="shared" si="93"/>
        <v>1.3081</v>
      </c>
      <c r="AI341" s="55">
        <f t="shared" si="94"/>
        <v>1.3018000000000001</v>
      </c>
      <c r="AJ341" s="55">
        <f t="shared" si="95"/>
        <v>1.2541</v>
      </c>
      <c r="AK341" s="4" t="str">
        <f t="shared" si="96"/>
        <v>2B</v>
      </c>
      <c r="AL341" s="55">
        <f t="shared" si="97"/>
        <v>1.2669999999999999</v>
      </c>
      <c r="AM341" s="55">
        <f t="shared" si="98"/>
        <v>1.288</v>
      </c>
      <c r="AN341" s="55">
        <f t="shared" si="99"/>
        <v>1.31</v>
      </c>
      <c r="AO341" s="55">
        <f t="shared" si="100"/>
        <v>1.3182</v>
      </c>
      <c r="AP341" s="55">
        <f t="shared" si="101"/>
        <v>1.375</v>
      </c>
      <c r="AT341" s="17"/>
      <c r="AU341" s="77"/>
    </row>
    <row r="342" spans="3:47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2"/>
        <v>13⁄8–12</v>
      </c>
      <c r="U342" s="16" t="str">
        <f t="shared" si="102"/>
        <v>UNF</v>
      </c>
      <c r="W342" s="16" t="str">
        <f t="shared" si="86"/>
        <v>13⁄8–12</v>
      </c>
      <c r="X342" s="16" t="str">
        <f>VLOOKUP(LEFT(Table691416[[#This Row],[Column1]],FIND("–",Table691416[[#This Row],[Column1]])-1),Lookups15[],2,0)</f>
        <v>1 3/8</v>
      </c>
      <c r="Y342" s="16" t="str">
        <f>RIGHT(Table691416[[#This Row],[Column1]],LEN(Table691416[[#This Row],[Column1]])-FIND("–",Table691416[[#This Row],[Column1]]))</f>
        <v>12</v>
      </c>
      <c r="Z342" s="16" t="str">
        <f t="shared" si="87"/>
        <v>UNF</v>
      </c>
      <c r="AA342" s="16" t="str">
        <f t="shared" si="88"/>
        <v>1A</v>
      </c>
      <c r="AB342" s="4" t="str">
        <f>CONCATENATE(Table691416[[#This Row],[Fraction]],"-",Table691416[[#This Row],[Pitch]]," ",Table691416[[#This Row],[Series]]," ",Table691416[[#This Row],[ClassA]])</f>
        <v>1 3/8-12 UNF 1A</v>
      </c>
      <c r="AC342" s="4" t="str">
        <f>CONCATENATE(TEXT(Table691416[[#This Row],[MajorMinB]],".000"),"-",Table691416[[#This Row],[Pitch]]," ",Table691416[[#This Row],[Series]]," ",Table691416[[#This Row],[ClassA]])</f>
        <v>1.375-12 UNF 1A</v>
      </c>
      <c r="AD342" s="4">
        <f t="shared" si="89"/>
        <v>1.9E-3</v>
      </c>
      <c r="AE342" s="55">
        <f t="shared" si="90"/>
        <v>1.3731</v>
      </c>
      <c r="AF342" s="55">
        <f t="shared" si="91"/>
        <v>1.3559000000000001</v>
      </c>
      <c r="AG342" s="55" t="str">
        <f t="shared" si="92"/>
        <v>—</v>
      </c>
      <c r="AH342" s="55">
        <f t="shared" si="93"/>
        <v>1.319</v>
      </c>
      <c r="AI342" s="55">
        <f t="shared" si="94"/>
        <v>1.3096000000000001</v>
      </c>
      <c r="AJ342" s="55">
        <f t="shared" si="95"/>
        <v>1.2739</v>
      </c>
      <c r="AK342" s="4" t="str">
        <f t="shared" si="96"/>
        <v>1B</v>
      </c>
      <c r="AL342" s="55">
        <f t="shared" si="97"/>
        <v>1.2849999999999999</v>
      </c>
      <c r="AM342" s="55">
        <f t="shared" si="98"/>
        <v>1.3029999999999999</v>
      </c>
      <c r="AN342" s="55">
        <f t="shared" si="99"/>
        <v>1.3209</v>
      </c>
      <c r="AO342" s="55">
        <f t="shared" si="100"/>
        <v>1.3331999999999999</v>
      </c>
      <c r="AP342" s="55">
        <f t="shared" si="101"/>
        <v>1.375</v>
      </c>
      <c r="AT342" s="17"/>
      <c r="AU342" s="77"/>
    </row>
    <row r="343" spans="3:47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2"/>
        <v>0</v>
      </c>
      <c r="U343" s="16">
        <f t="shared" si="102"/>
        <v>0</v>
      </c>
      <c r="W343" s="16" t="str">
        <f t="shared" si="86"/>
        <v>13⁄8–12</v>
      </c>
      <c r="X343" s="16" t="str">
        <f>VLOOKUP(LEFT(Table691416[[#This Row],[Column1]],FIND("–",Table691416[[#This Row],[Column1]])-1),Lookups15[],2,0)</f>
        <v>1 3/8</v>
      </c>
      <c r="Y343" s="16" t="str">
        <f>RIGHT(Table691416[[#This Row],[Column1]],LEN(Table691416[[#This Row],[Column1]])-FIND("–",Table691416[[#This Row],[Column1]]))</f>
        <v>12</v>
      </c>
      <c r="Z343" s="16" t="str">
        <f t="shared" si="87"/>
        <v>UNF</v>
      </c>
      <c r="AA343" s="16" t="str">
        <f t="shared" si="88"/>
        <v>2A</v>
      </c>
      <c r="AB343" s="4" t="str">
        <f>CONCATENATE(Table691416[[#This Row],[Fraction]],"-",Table691416[[#This Row],[Pitch]]," ",Table691416[[#This Row],[Series]]," ",Table691416[[#This Row],[ClassA]])</f>
        <v>1 3/8-12 UNF 2A</v>
      </c>
      <c r="AC343" s="4" t="str">
        <f>CONCATENATE(TEXT(Table691416[[#This Row],[MajorMinB]],".000"),"-",Table691416[[#This Row],[Pitch]]," ",Table691416[[#This Row],[Series]]," ",Table691416[[#This Row],[ClassA]])</f>
        <v>1.375-12 UNF 2A</v>
      </c>
      <c r="AD343" s="4">
        <f t="shared" si="89"/>
        <v>1.9E-3</v>
      </c>
      <c r="AE343" s="55">
        <f t="shared" si="90"/>
        <v>1.3731</v>
      </c>
      <c r="AF343" s="55">
        <f t="shared" si="91"/>
        <v>1.3616999999999999</v>
      </c>
      <c r="AG343" s="55" t="str">
        <f t="shared" si="92"/>
        <v>—</v>
      </c>
      <c r="AH343" s="55">
        <f t="shared" si="93"/>
        <v>1.319</v>
      </c>
      <c r="AI343" s="55">
        <f t="shared" si="94"/>
        <v>1.3127</v>
      </c>
      <c r="AJ343" s="55">
        <f t="shared" si="95"/>
        <v>1.2739</v>
      </c>
      <c r="AK343" s="4" t="str">
        <f t="shared" si="96"/>
        <v>2B</v>
      </c>
      <c r="AL343" s="55">
        <f t="shared" si="97"/>
        <v>1.2849999999999999</v>
      </c>
      <c r="AM343" s="55">
        <f t="shared" si="98"/>
        <v>1.3029999999999999</v>
      </c>
      <c r="AN343" s="55">
        <f t="shared" si="99"/>
        <v>1.3209</v>
      </c>
      <c r="AO343" s="55">
        <f t="shared" si="100"/>
        <v>1.3290999999999999</v>
      </c>
      <c r="AP343" s="55">
        <f t="shared" si="101"/>
        <v>1.375</v>
      </c>
      <c r="AT343" s="17"/>
      <c r="AU343" s="77"/>
    </row>
    <row r="344" spans="3:47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2"/>
        <v>0</v>
      </c>
      <c r="U344" s="16">
        <f t="shared" si="102"/>
        <v>0</v>
      </c>
      <c r="W344" s="16" t="str">
        <f t="shared" si="86"/>
        <v>13⁄8–12</v>
      </c>
      <c r="X344" s="16" t="str">
        <f>VLOOKUP(LEFT(Table691416[[#This Row],[Column1]],FIND("–",Table691416[[#This Row],[Column1]])-1),Lookups15[],2,0)</f>
        <v>1 3/8</v>
      </c>
      <c r="Y344" s="16" t="str">
        <f>RIGHT(Table691416[[#This Row],[Column1]],LEN(Table691416[[#This Row],[Column1]])-FIND("–",Table691416[[#This Row],[Column1]]))</f>
        <v>12</v>
      </c>
      <c r="Z344" s="16" t="str">
        <f t="shared" si="87"/>
        <v>UNF</v>
      </c>
      <c r="AA344" s="16" t="str">
        <f t="shared" si="88"/>
        <v>3A</v>
      </c>
      <c r="AB344" s="4" t="str">
        <f>CONCATENATE(Table691416[[#This Row],[Fraction]],"-",Table691416[[#This Row],[Pitch]]," ",Table691416[[#This Row],[Series]]," ",Table691416[[#This Row],[ClassA]])</f>
        <v>1 3/8-12 UNF 3A</v>
      </c>
      <c r="AC344" s="4" t="str">
        <f>CONCATENATE(TEXT(Table691416[[#This Row],[MajorMinB]],".000"),"-",Table691416[[#This Row],[Pitch]]," ",Table691416[[#This Row],[Series]]," ",Table691416[[#This Row],[ClassA]])</f>
        <v>1.375-12 UNF 3A</v>
      </c>
      <c r="AD344" s="4">
        <f t="shared" si="89"/>
        <v>0</v>
      </c>
      <c r="AE344" s="55">
        <f t="shared" si="90"/>
        <v>1.375</v>
      </c>
      <c r="AF344" s="55">
        <f t="shared" si="91"/>
        <v>1.3635999999999999</v>
      </c>
      <c r="AG344" s="55" t="str">
        <f t="shared" si="92"/>
        <v>—</v>
      </c>
      <c r="AH344" s="55">
        <f t="shared" si="93"/>
        <v>1.3209</v>
      </c>
      <c r="AI344" s="55">
        <f t="shared" si="94"/>
        <v>1.3162</v>
      </c>
      <c r="AJ344" s="55">
        <f t="shared" si="95"/>
        <v>1.2758</v>
      </c>
      <c r="AK344" s="4" t="str">
        <f t="shared" si="96"/>
        <v>3B</v>
      </c>
      <c r="AL344" s="55">
        <f t="shared" si="97"/>
        <v>1.2849999999999999</v>
      </c>
      <c r="AM344" s="55">
        <f t="shared" si="98"/>
        <v>1.2948</v>
      </c>
      <c r="AN344" s="55">
        <f t="shared" si="99"/>
        <v>1.3209</v>
      </c>
      <c r="AO344" s="55">
        <f t="shared" si="100"/>
        <v>1.327</v>
      </c>
      <c r="AP344" s="55">
        <f t="shared" si="101"/>
        <v>1.375</v>
      </c>
      <c r="AT344" s="17"/>
      <c r="AU344" s="77"/>
    </row>
    <row r="345" spans="3:47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2"/>
        <v>13⁄8–14</v>
      </c>
      <c r="U345" s="16" t="str">
        <f t="shared" si="102"/>
        <v>UNS</v>
      </c>
      <c r="W345" s="16" t="str">
        <f t="shared" si="86"/>
        <v>13⁄8–14</v>
      </c>
      <c r="X345" s="16" t="str">
        <f>VLOOKUP(LEFT(Table691416[[#This Row],[Column1]],FIND("–",Table691416[[#This Row],[Column1]])-1),Lookups15[],2,0)</f>
        <v>1 3/8</v>
      </c>
      <c r="Y345" s="16" t="str">
        <f>RIGHT(Table691416[[#This Row],[Column1]],LEN(Table691416[[#This Row],[Column1]])-FIND("–",Table691416[[#This Row],[Column1]]))</f>
        <v>14</v>
      </c>
      <c r="Z345" s="16" t="str">
        <f t="shared" si="87"/>
        <v>UNS</v>
      </c>
      <c r="AA345" s="16" t="str">
        <f t="shared" si="88"/>
        <v>2A</v>
      </c>
      <c r="AB345" s="4" t="str">
        <f>CONCATENATE(Table691416[[#This Row],[Fraction]],"-",Table691416[[#This Row],[Pitch]]," ",Table691416[[#This Row],[Series]]," ",Table691416[[#This Row],[ClassA]])</f>
        <v>1 3/8-14 UNS 2A</v>
      </c>
      <c r="AC345" s="4" t="str">
        <f>CONCATENATE(TEXT(Table691416[[#This Row],[MajorMinB]],".000"),"-",Table691416[[#This Row],[Pitch]]," ",Table691416[[#This Row],[Series]]," ",Table691416[[#This Row],[ClassA]])</f>
        <v>1.375-14 UNS 2A</v>
      </c>
      <c r="AD345" s="4">
        <f t="shared" si="89"/>
        <v>1.6000000000000001E-3</v>
      </c>
      <c r="AE345" s="55">
        <f t="shared" si="90"/>
        <v>1.3734</v>
      </c>
      <c r="AF345" s="55">
        <f t="shared" si="91"/>
        <v>1.3631</v>
      </c>
      <c r="AG345" s="55" t="str">
        <f t="shared" si="92"/>
        <v>—</v>
      </c>
      <c r="AH345" s="55">
        <f t="shared" si="93"/>
        <v>1.327</v>
      </c>
      <c r="AI345" s="55">
        <f t="shared" si="94"/>
        <v>1.3216000000000001</v>
      </c>
      <c r="AJ345" s="55">
        <f t="shared" si="95"/>
        <v>1.2884</v>
      </c>
      <c r="AK345" s="4" t="str">
        <f t="shared" si="96"/>
        <v>2B</v>
      </c>
      <c r="AL345" s="55">
        <f t="shared" si="97"/>
        <v>1.298</v>
      </c>
      <c r="AM345" s="55">
        <f t="shared" si="98"/>
        <v>1.3140000000000001</v>
      </c>
      <c r="AN345" s="55">
        <f t="shared" si="99"/>
        <v>1.3286</v>
      </c>
      <c r="AO345" s="55">
        <f t="shared" si="100"/>
        <v>1.3355999999999999</v>
      </c>
      <c r="AP345" s="55">
        <f t="shared" si="101"/>
        <v>1.375</v>
      </c>
      <c r="AT345" s="17"/>
      <c r="AU345" s="77"/>
    </row>
    <row r="346" spans="3:47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2"/>
        <v>13⁄8–16</v>
      </c>
      <c r="U346" s="16" t="str">
        <f t="shared" si="102"/>
        <v>UN</v>
      </c>
      <c r="W346" s="16" t="str">
        <f t="shared" si="86"/>
        <v>13⁄8–16</v>
      </c>
      <c r="X346" s="16" t="str">
        <f>VLOOKUP(LEFT(Table691416[[#This Row],[Column1]],FIND("–",Table691416[[#This Row],[Column1]])-1),Lookups15[],2,0)</f>
        <v>1 3/8</v>
      </c>
      <c r="Y346" s="16" t="str">
        <f>RIGHT(Table691416[[#This Row],[Column1]],LEN(Table691416[[#This Row],[Column1]])-FIND("–",Table691416[[#This Row],[Column1]]))</f>
        <v>16</v>
      </c>
      <c r="Z346" s="16" t="str">
        <f t="shared" si="87"/>
        <v>UN</v>
      </c>
      <c r="AA346" s="16" t="str">
        <f t="shared" si="88"/>
        <v>2A</v>
      </c>
      <c r="AB346" s="4" t="str">
        <f>CONCATENATE(Table691416[[#This Row],[Fraction]],"-",Table691416[[#This Row],[Pitch]]," ",Table691416[[#This Row],[Series]]," ",Table691416[[#This Row],[ClassA]])</f>
        <v>1 3/8-16 UN 2A</v>
      </c>
      <c r="AC346" s="4" t="str">
        <f>CONCATENATE(TEXT(Table691416[[#This Row],[MajorMinB]],".000"),"-",Table691416[[#This Row],[Pitch]]," ",Table691416[[#This Row],[Series]]," ",Table691416[[#This Row],[ClassA]])</f>
        <v>1.375-16 UN 2A</v>
      </c>
      <c r="AD346" s="4">
        <f t="shared" si="89"/>
        <v>1.5E-3</v>
      </c>
      <c r="AE346" s="55">
        <f t="shared" si="90"/>
        <v>1.3734999999999999</v>
      </c>
      <c r="AF346" s="55">
        <f t="shared" si="91"/>
        <v>1.3641000000000001</v>
      </c>
      <c r="AG346" s="55" t="str">
        <f t="shared" si="92"/>
        <v>—</v>
      </c>
      <c r="AH346" s="55">
        <f t="shared" si="93"/>
        <v>1.3329</v>
      </c>
      <c r="AI346" s="55">
        <f t="shared" si="94"/>
        <v>1.3278000000000001</v>
      </c>
      <c r="AJ346" s="55">
        <f t="shared" si="95"/>
        <v>1.2989999999999999</v>
      </c>
      <c r="AK346" s="4" t="str">
        <f t="shared" si="96"/>
        <v>2B</v>
      </c>
      <c r="AL346" s="55">
        <f t="shared" si="97"/>
        <v>1.3069999999999999</v>
      </c>
      <c r="AM346" s="55">
        <f t="shared" si="98"/>
        <v>1.321</v>
      </c>
      <c r="AN346" s="55">
        <f t="shared" si="99"/>
        <v>1.3344</v>
      </c>
      <c r="AO346" s="55">
        <f t="shared" si="100"/>
        <v>1.341</v>
      </c>
      <c r="AP346" s="55">
        <f t="shared" si="101"/>
        <v>1.375</v>
      </c>
      <c r="AT346" s="17"/>
      <c r="AU346" s="77"/>
    </row>
    <row r="347" spans="3:47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si="102"/>
        <v>0</v>
      </c>
      <c r="U347" s="16">
        <f t="shared" si="102"/>
        <v>0</v>
      </c>
      <c r="W347" s="16" t="str">
        <f t="shared" si="86"/>
        <v>13⁄8–16</v>
      </c>
      <c r="X347" s="16" t="str">
        <f>VLOOKUP(LEFT(Table691416[[#This Row],[Column1]],FIND("–",Table691416[[#This Row],[Column1]])-1),Lookups15[],2,0)</f>
        <v>1 3/8</v>
      </c>
      <c r="Y347" s="16" t="str">
        <f>RIGHT(Table691416[[#This Row],[Column1]],LEN(Table691416[[#This Row],[Column1]])-FIND("–",Table691416[[#This Row],[Column1]]))</f>
        <v>16</v>
      </c>
      <c r="Z347" s="16" t="str">
        <f t="shared" si="87"/>
        <v>UN</v>
      </c>
      <c r="AA347" s="16" t="str">
        <f t="shared" si="88"/>
        <v>3A</v>
      </c>
      <c r="AB347" s="4" t="str">
        <f>CONCATENATE(Table691416[[#This Row],[Fraction]],"-",Table691416[[#This Row],[Pitch]]," ",Table691416[[#This Row],[Series]]," ",Table691416[[#This Row],[ClassA]])</f>
        <v>1 3/8-16 UN 3A</v>
      </c>
      <c r="AC347" s="4" t="str">
        <f>CONCATENATE(TEXT(Table691416[[#This Row],[MajorMinB]],".000"),"-",Table691416[[#This Row],[Pitch]]," ",Table691416[[#This Row],[Series]]," ",Table691416[[#This Row],[ClassA]])</f>
        <v>1.375-16 UN 3A</v>
      </c>
      <c r="AD347" s="4">
        <f t="shared" si="89"/>
        <v>0</v>
      </c>
      <c r="AE347" s="55">
        <f t="shared" si="90"/>
        <v>1.375</v>
      </c>
      <c r="AF347" s="55">
        <f t="shared" si="91"/>
        <v>1.3655999999999999</v>
      </c>
      <c r="AG347" s="55" t="str">
        <f t="shared" si="92"/>
        <v>—</v>
      </c>
      <c r="AH347" s="55">
        <f t="shared" si="93"/>
        <v>1.3344</v>
      </c>
      <c r="AI347" s="55">
        <f t="shared" si="94"/>
        <v>1.3306</v>
      </c>
      <c r="AJ347" s="55">
        <f t="shared" si="95"/>
        <v>1.3005</v>
      </c>
      <c r="AK347" s="4" t="str">
        <f t="shared" si="96"/>
        <v>3B</v>
      </c>
      <c r="AL347" s="55">
        <f t="shared" si="97"/>
        <v>1.3069999999999999</v>
      </c>
      <c r="AM347" s="55">
        <f t="shared" si="98"/>
        <v>1.3158000000000001</v>
      </c>
      <c r="AN347" s="55">
        <f t="shared" si="99"/>
        <v>1.3344</v>
      </c>
      <c r="AO347" s="55">
        <f t="shared" si="100"/>
        <v>1.3393999999999999</v>
      </c>
      <c r="AP347" s="55">
        <f t="shared" si="101"/>
        <v>1.375</v>
      </c>
      <c r="AT347" s="17"/>
      <c r="AU347" s="77"/>
    </row>
    <row r="348" spans="3:47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02"/>
        <v>13⁄8–18</v>
      </c>
      <c r="U348" s="16" t="str">
        <f t="shared" si="102"/>
        <v>UNEF</v>
      </c>
      <c r="W348" s="16" t="str">
        <f t="shared" si="86"/>
        <v>13⁄8–18</v>
      </c>
      <c r="X348" s="16" t="str">
        <f>VLOOKUP(LEFT(Table691416[[#This Row],[Column1]],FIND("–",Table691416[[#This Row],[Column1]])-1),Lookups15[],2,0)</f>
        <v>1 3/8</v>
      </c>
      <c r="Y348" s="16" t="str">
        <f>RIGHT(Table691416[[#This Row],[Column1]],LEN(Table691416[[#This Row],[Column1]])-FIND("–",Table691416[[#This Row],[Column1]]))</f>
        <v>18</v>
      </c>
      <c r="Z348" s="16" t="str">
        <f t="shared" si="87"/>
        <v>UNEF</v>
      </c>
      <c r="AA348" s="16" t="str">
        <f t="shared" si="88"/>
        <v>2A</v>
      </c>
      <c r="AB348" s="4" t="str">
        <f>CONCATENATE(Table691416[[#This Row],[Fraction]],"-",Table691416[[#This Row],[Pitch]]," ",Table691416[[#This Row],[Series]]," ",Table691416[[#This Row],[ClassA]])</f>
        <v>1 3/8-18 UNEF 2A</v>
      </c>
      <c r="AC348" s="4" t="str">
        <f>CONCATENATE(TEXT(Table691416[[#This Row],[MajorMinB]],".000"),"-",Table691416[[#This Row],[Pitch]]," ",Table691416[[#This Row],[Series]]," ",Table691416[[#This Row],[ClassA]])</f>
        <v>1.375-18 UNEF 2A</v>
      </c>
      <c r="AD348" s="4">
        <f t="shared" si="89"/>
        <v>1.5E-3</v>
      </c>
      <c r="AE348" s="55">
        <f t="shared" si="90"/>
        <v>1.3734999999999999</v>
      </c>
      <c r="AF348" s="55">
        <f t="shared" si="91"/>
        <v>1.3648</v>
      </c>
      <c r="AG348" s="55" t="str">
        <f t="shared" si="92"/>
        <v>—</v>
      </c>
      <c r="AH348" s="55">
        <f t="shared" si="93"/>
        <v>1.3373999999999999</v>
      </c>
      <c r="AI348" s="55">
        <f t="shared" si="94"/>
        <v>1.3325</v>
      </c>
      <c r="AJ348" s="55">
        <f t="shared" si="95"/>
        <v>1.3073999999999999</v>
      </c>
      <c r="AK348" s="4" t="str">
        <f t="shared" si="96"/>
        <v>2B</v>
      </c>
      <c r="AL348" s="55">
        <f t="shared" si="97"/>
        <v>1.3149999999999999</v>
      </c>
      <c r="AM348" s="55">
        <f t="shared" si="98"/>
        <v>1.3280000000000001</v>
      </c>
      <c r="AN348" s="55">
        <f t="shared" si="99"/>
        <v>1.3389</v>
      </c>
      <c r="AO348" s="55">
        <f t="shared" si="100"/>
        <v>1.3452</v>
      </c>
      <c r="AP348" s="55">
        <f t="shared" si="101"/>
        <v>1.375</v>
      </c>
      <c r="AT348" s="17"/>
      <c r="AU348" s="77"/>
    </row>
    <row r="349" spans="3:47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02"/>
        <v>0</v>
      </c>
      <c r="U349" s="16">
        <f t="shared" si="102"/>
        <v>0</v>
      </c>
      <c r="W349" s="16" t="str">
        <f t="shared" si="86"/>
        <v>13⁄8–18</v>
      </c>
      <c r="X349" s="16" t="str">
        <f>VLOOKUP(LEFT(Table691416[[#This Row],[Column1]],FIND("–",Table691416[[#This Row],[Column1]])-1),Lookups15[],2,0)</f>
        <v>1 3/8</v>
      </c>
      <c r="Y349" s="16" t="str">
        <f>RIGHT(Table691416[[#This Row],[Column1]],LEN(Table691416[[#This Row],[Column1]])-FIND("–",Table691416[[#This Row],[Column1]]))</f>
        <v>18</v>
      </c>
      <c r="Z349" s="16" t="str">
        <f t="shared" si="87"/>
        <v>UNEF</v>
      </c>
      <c r="AA349" s="16" t="str">
        <f t="shared" si="88"/>
        <v>3A</v>
      </c>
      <c r="AB349" s="4" t="str">
        <f>CONCATENATE(Table691416[[#This Row],[Fraction]],"-",Table691416[[#This Row],[Pitch]]," ",Table691416[[#This Row],[Series]]," ",Table691416[[#This Row],[ClassA]])</f>
        <v>1 3/8-18 UNEF 3A</v>
      </c>
      <c r="AC349" s="4" t="str">
        <f>CONCATENATE(TEXT(Table691416[[#This Row],[MajorMinB]],".000"),"-",Table691416[[#This Row],[Pitch]]," ",Table691416[[#This Row],[Series]]," ",Table691416[[#This Row],[ClassA]])</f>
        <v>1.375-18 UNEF 3A</v>
      </c>
      <c r="AD349" s="4">
        <f t="shared" si="89"/>
        <v>0</v>
      </c>
      <c r="AE349" s="55">
        <f t="shared" si="90"/>
        <v>1.375</v>
      </c>
      <c r="AF349" s="55">
        <f t="shared" si="91"/>
        <v>1.3663000000000001</v>
      </c>
      <c r="AG349" s="55" t="str">
        <f t="shared" si="92"/>
        <v>—</v>
      </c>
      <c r="AH349" s="55">
        <f t="shared" si="93"/>
        <v>1.3389</v>
      </c>
      <c r="AI349" s="55">
        <f t="shared" si="94"/>
        <v>1.3352999999999999</v>
      </c>
      <c r="AJ349" s="55">
        <f t="shared" si="95"/>
        <v>1.3089</v>
      </c>
      <c r="AK349" s="4" t="str">
        <f t="shared" si="96"/>
        <v>3B</v>
      </c>
      <c r="AL349" s="55">
        <f t="shared" si="97"/>
        <v>1.3149999999999999</v>
      </c>
      <c r="AM349" s="55">
        <f t="shared" si="98"/>
        <v>1.323</v>
      </c>
      <c r="AN349" s="55">
        <f t="shared" si="99"/>
        <v>1.3389</v>
      </c>
      <c r="AO349" s="55">
        <f t="shared" si="100"/>
        <v>1.3435999999999999</v>
      </c>
      <c r="AP349" s="55">
        <f t="shared" si="101"/>
        <v>1.375</v>
      </c>
      <c r="AT349" s="17"/>
      <c r="AU349" s="77"/>
    </row>
    <row r="350" spans="3:47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02"/>
        <v>13⁄8–20</v>
      </c>
      <c r="U350" s="16" t="str">
        <f t="shared" si="102"/>
        <v>UN</v>
      </c>
      <c r="W350" s="16" t="str">
        <f t="shared" si="86"/>
        <v>13⁄8–20</v>
      </c>
      <c r="X350" s="16" t="str">
        <f>VLOOKUP(LEFT(Table691416[[#This Row],[Column1]],FIND("–",Table691416[[#This Row],[Column1]])-1),Lookups15[],2,0)</f>
        <v>1 3/8</v>
      </c>
      <c r="Y350" s="16" t="str">
        <f>RIGHT(Table691416[[#This Row],[Column1]],LEN(Table691416[[#This Row],[Column1]])-FIND("–",Table691416[[#This Row],[Column1]]))</f>
        <v>20</v>
      </c>
      <c r="Z350" s="16" t="str">
        <f t="shared" si="87"/>
        <v>UN</v>
      </c>
      <c r="AA350" s="16" t="str">
        <f t="shared" si="88"/>
        <v>2A</v>
      </c>
      <c r="AB350" s="4" t="str">
        <f>CONCATENATE(Table691416[[#This Row],[Fraction]],"-",Table691416[[#This Row],[Pitch]]," ",Table691416[[#This Row],[Series]]," ",Table691416[[#This Row],[ClassA]])</f>
        <v>1 3/8-20 UN 2A</v>
      </c>
      <c r="AC350" s="4" t="str">
        <f>CONCATENATE(TEXT(Table691416[[#This Row],[MajorMinB]],".000"),"-",Table691416[[#This Row],[Pitch]]," ",Table691416[[#This Row],[Series]]," ",Table691416[[#This Row],[ClassA]])</f>
        <v>1.375-20 UN 2A</v>
      </c>
      <c r="AD350" s="4">
        <f t="shared" si="89"/>
        <v>1.4E-3</v>
      </c>
      <c r="AE350" s="55">
        <f t="shared" si="90"/>
        <v>1.3735999999999999</v>
      </c>
      <c r="AF350" s="55">
        <f t="shared" si="91"/>
        <v>1.3654999999999999</v>
      </c>
      <c r="AG350" s="55" t="str">
        <f t="shared" si="92"/>
        <v>—</v>
      </c>
      <c r="AH350" s="55">
        <f t="shared" si="93"/>
        <v>1.3411</v>
      </c>
      <c r="AI350" s="55">
        <f t="shared" si="94"/>
        <v>1.3364</v>
      </c>
      <c r="AJ350" s="55">
        <f t="shared" si="95"/>
        <v>1.3141</v>
      </c>
      <c r="AK350" s="4" t="str">
        <f t="shared" si="96"/>
        <v>2B</v>
      </c>
      <c r="AL350" s="55">
        <f t="shared" si="97"/>
        <v>1.321</v>
      </c>
      <c r="AM350" s="55">
        <f t="shared" si="98"/>
        <v>1.3320000000000001</v>
      </c>
      <c r="AN350" s="55">
        <f t="shared" si="99"/>
        <v>1.3425</v>
      </c>
      <c r="AO350" s="55">
        <f t="shared" si="100"/>
        <v>1.3486</v>
      </c>
      <c r="AP350" s="55">
        <f t="shared" si="101"/>
        <v>1.375</v>
      </c>
      <c r="AT350" s="17"/>
      <c r="AU350" s="77"/>
    </row>
    <row r="351" spans="3:47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02"/>
        <v>0</v>
      </c>
      <c r="U351" s="16">
        <f t="shared" si="102"/>
        <v>0</v>
      </c>
      <c r="W351" s="16" t="str">
        <f t="shared" si="86"/>
        <v>13⁄8–20</v>
      </c>
      <c r="X351" s="16" t="str">
        <f>VLOOKUP(LEFT(Table691416[[#This Row],[Column1]],FIND("–",Table691416[[#This Row],[Column1]])-1),Lookups15[],2,0)</f>
        <v>1 3/8</v>
      </c>
      <c r="Y351" s="16" t="str">
        <f>RIGHT(Table691416[[#This Row],[Column1]],LEN(Table691416[[#This Row],[Column1]])-FIND("–",Table691416[[#This Row],[Column1]]))</f>
        <v>20</v>
      </c>
      <c r="Z351" s="16" t="str">
        <f t="shared" si="87"/>
        <v>UN</v>
      </c>
      <c r="AA351" s="16" t="str">
        <f t="shared" si="88"/>
        <v>3A</v>
      </c>
      <c r="AB351" s="4" t="str">
        <f>CONCATENATE(Table691416[[#This Row],[Fraction]],"-",Table691416[[#This Row],[Pitch]]," ",Table691416[[#This Row],[Series]]," ",Table691416[[#This Row],[ClassA]])</f>
        <v>1 3/8-20 UN 3A</v>
      </c>
      <c r="AC351" s="4" t="str">
        <f>CONCATENATE(TEXT(Table691416[[#This Row],[MajorMinB]],".000"),"-",Table691416[[#This Row],[Pitch]]," ",Table691416[[#This Row],[Series]]," ",Table691416[[#This Row],[ClassA]])</f>
        <v>1.375-20 UN 3A</v>
      </c>
      <c r="AD351" s="4">
        <f t="shared" si="89"/>
        <v>0</v>
      </c>
      <c r="AE351" s="55">
        <f t="shared" si="90"/>
        <v>1.375</v>
      </c>
      <c r="AF351" s="55">
        <f t="shared" si="91"/>
        <v>1.3669</v>
      </c>
      <c r="AG351" s="55" t="str">
        <f t="shared" si="92"/>
        <v>—</v>
      </c>
      <c r="AH351" s="55">
        <f t="shared" si="93"/>
        <v>1.3425</v>
      </c>
      <c r="AI351" s="55">
        <f t="shared" si="94"/>
        <v>1.339</v>
      </c>
      <c r="AJ351" s="55">
        <f t="shared" si="95"/>
        <v>1.3154999999999999</v>
      </c>
      <c r="AK351" s="4" t="str">
        <f t="shared" si="96"/>
        <v>3B</v>
      </c>
      <c r="AL351" s="55">
        <f t="shared" si="97"/>
        <v>1.321</v>
      </c>
      <c r="AM351" s="55">
        <f t="shared" si="98"/>
        <v>1.3287</v>
      </c>
      <c r="AN351" s="55">
        <f t="shared" si="99"/>
        <v>1.3425</v>
      </c>
      <c r="AO351" s="55">
        <f t="shared" si="100"/>
        <v>1.347</v>
      </c>
      <c r="AP351" s="55">
        <f t="shared" si="101"/>
        <v>1.375</v>
      </c>
      <c r="AT351" s="17"/>
      <c r="AU351" s="77"/>
    </row>
    <row r="352" spans="3:47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02"/>
        <v>13⁄8–24</v>
      </c>
      <c r="U352" s="16" t="str">
        <f t="shared" si="102"/>
        <v>UNS</v>
      </c>
      <c r="W352" s="16" t="str">
        <f t="shared" si="86"/>
        <v>13⁄8–24</v>
      </c>
      <c r="X352" s="16" t="str">
        <f>VLOOKUP(LEFT(Table691416[[#This Row],[Column1]],FIND("–",Table691416[[#This Row],[Column1]])-1),Lookups15[],2,0)</f>
        <v>1 3/8</v>
      </c>
      <c r="Y352" s="16" t="str">
        <f>RIGHT(Table691416[[#This Row],[Column1]],LEN(Table691416[[#This Row],[Column1]])-FIND("–",Table691416[[#This Row],[Column1]]))</f>
        <v>24</v>
      </c>
      <c r="Z352" s="16" t="str">
        <f t="shared" si="87"/>
        <v>UNS</v>
      </c>
      <c r="AA352" s="16" t="str">
        <f t="shared" si="88"/>
        <v>2A</v>
      </c>
      <c r="AB352" s="4" t="str">
        <f>CONCATENATE(Table691416[[#This Row],[Fraction]],"-",Table691416[[#This Row],[Pitch]]," ",Table691416[[#This Row],[Series]]," ",Table691416[[#This Row],[ClassA]])</f>
        <v>1 3/8-24 UNS 2A</v>
      </c>
      <c r="AC352" s="4" t="str">
        <f>CONCATENATE(TEXT(Table691416[[#This Row],[MajorMinB]],".000"),"-",Table691416[[#This Row],[Pitch]]," ",Table691416[[#This Row],[Series]]," ",Table691416[[#This Row],[ClassA]])</f>
        <v>1.375-24 UNS 2A</v>
      </c>
      <c r="AD352" s="4">
        <f t="shared" si="89"/>
        <v>1.2999999999999999E-3</v>
      </c>
      <c r="AE352" s="55">
        <f t="shared" si="90"/>
        <v>1.3736999999999999</v>
      </c>
      <c r="AF352" s="55">
        <f t="shared" si="91"/>
        <v>1.3665</v>
      </c>
      <c r="AG352" s="55" t="str">
        <f t="shared" si="92"/>
        <v>—</v>
      </c>
      <c r="AH352" s="55">
        <f t="shared" si="93"/>
        <v>1.3466</v>
      </c>
      <c r="AI352" s="55">
        <f t="shared" si="94"/>
        <v>1.3423</v>
      </c>
      <c r="AJ352" s="55">
        <f t="shared" si="95"/>
        <v>1.3241000000000001</v>
      </c>
      <c r="AK352" s="4" t="str">
        <f t="shared" si="96"/>
        <v>2B</v>
      </c>
      <c r="AL352" s="55">
        <f t="shared" si="97"/>
        <v>1.33</v>
      </c>
      <c r="AM352" s="55">
        <f t="shared" si="98"/>
        <v>1.34</v>
      </c>
      <c r="AN352" s="55">
        <f t="shared" si="99"/>
        <v>1.3479000000000001</v>
      </c>
      <c r="AO352" s="55">
        <f t="shared" si="100"/>
        <v>1.3534999999999999</v>
      </c>
      <c r="AP352" s="55">
        <f t="shared" si="101"/>
        <v>1.375</v>
      </c>
      <c r="AT352" s="17"/>
      <c r="AU352" s="77"/>
    </row>
    <row r="353" spans="3:47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02"/>
        <v>13⁄8–28</v>
      </c>
      <c r="U353" s="16" t="str">
        <f t="shared" si="102"/>
        <v>UN</v>
      </c>
      <c r="W353" s="16" t="str">
        <f t="shared" si="86"/>
        <v>13⁄8–28</v>
      </c>
      <c r="X353" s="16" t="str">
        <f>VLOOKUP(LEFT(Table691416[[#This Row],[Column1]],FIND("–",Table691416[[#This Row],[Column1]])-1),Lookups15[],2,0)</f>
        <v>1 3/8</v>
      </c>
      <c r="Y353" s="16" t="str">
        <f>RIGHT(Table691416[[#This Row],[Column1]],LEN(Table691416[[#This Row],[Column1]])-FIND("–",Table691416[[#This Row],[Column1]]))</f>
        <v>28</v>
      </c>
      <c r="Z353" s="16" t="str">
        <f t="shared" si="87"/>
        <v>UN</v>
      </c>
      <c r="AA353" s="16" t="str">
        <f t="shared" si="88"/>
        <v>2A</v>
      </c>
      <c r="AB353" s="4" t="str">
        <f>CONCATENATE(Table691416[[#This Row],[Fraction]],"-",Table691416[[#This Row],[Pitch]]," ",Table691416[[#This Row],[Series]]," ",Table691416[[#This Row],[ClassA]])</f>
        <v>1 3/8-28 UN 2A</v>
      </c>
      <c r="AC353" s="4" t="str">
        <f>CONCATENATE(TEXT(Table691416[[#This Row],[MajorMinB]],".000"),"-",Table691416[[#This Row],[Pitch]]," ",Table691416[[#This Row],[Series]]," ",Table691416[[#This Row],[ClassA]])</f>
        <v>1.375-28 UN 2A</v>
      </c>
      <c r="AD353" s="4">
        <f t="shared" si="89"/>
        <v>1.1999999999999999E-3</v>
      </c>
      <c r="AE353" s="55">
        <f t="shared" si="90"/>
        <v>1.3737999999999999</v>
      </c>
      <c r="AF353" s="55">
        <f t="shared" si="91"/>
        <v>1.3673</v>
      </c>
      <c r="AG353" s="55" t="str">
        <f t="shared" si="92"/>
        <v>—</v>
      </c>
      <c r="AH353" s="55">
        <f t="shared" si="93"/>
        <v>1.3506</v>
      </c>
      <c r="AI353" s="55">
        <f t="shared" si="94"/>
        <v>1.3465</v>
      </c>
      <c r="AJ353" s="55">
        <f t="shared" si="95"/>
        <v>1.3311999999999999</v>
      </c>
      <c r="AK353" s="4" t="str">
        <f t="shared" si="96"/>
        <v>2B</v>
      </c>
      <c r="AL353" s="55">
        <f t="shared" si="97"/>
        <v>1.3360000000000001</v>
      </c>
      <c r="AM353" s="55">
        <f t="shared" si="98"/>
        <v>1.345</v>
      </c>
      <c r="AN353" s="55">
        <f t="shared" si="99"/>
        <v>1.3517999999999999</v>
      </c>
      <c r="AO353" s="55">
        <f t="shared" si="100"/>
        <v>1.3571</v>
      </c>
      <c r="AP353" s="55">
        <f t="shared" si="101"/>
        <v>1.375</v>
      </c>
      <c r="AT353" s="17"/>
      <c r="AU353" s="77"/>
    </row>
    <row r="354" spans="3:47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02"/>
        <v>0</v>
      </c>
      <c r="U354" s="16">
        <f t="shared" si="102"/>
        <v>0</v>
      </c>
      <c r="W354" s="16" t="str">
        <f t="shared" si="86"/>
        <v>13⁄8–28</v>
      </c>
      <c r="X354" s="16" t="str">
        <f>VLOOKUP(LEFT(Table691416[[#This Row],[Column1]],FIND("–",Table691416[[#This Row],[Column1]])-1),Lookups15[],2,0)</f>
        <v>1 3/8</v>
      </c>
      <c r="Y354" s="16" t="str">
        <f>RIGHT(Table691416[[#This Row],[Column1]],LEN(Table691416[[#This Row],[Column1]])-FIND("–",Table691416[[#This Row],[Column1]]))</f>
        <v>28</v>
      </c>
      <c r="Z354" s="16" t="str">
        <f t="shared" si="87"/>
        <v>UN</v>
      </c>
      <c r="AA354" s="16" t="str">
        <f t="shared" si="88"/>
        <v>3A</v>
      </c>
      <c r="AB354" s="4" t="str">
        <f>CONCATENATE(Table691416[[#This Row],[Fraction]],"-",Table691416[[#This Row],[Pitch]]," ",Table691416[[#This Row],[Series]]," ",Table691416[[#This Row],[ClassA]])</f>
        <v>1 3/8-28 UN 3A</v>
      </c>
      <c r="AC354" s="4" t="str">
        <f>CONCATENATE(TEXT(Table691416[[#This Row],[MajorMinB]],".000"),"-",Table691416[[#This Row],[Pitch]]," ",Table691416[[#This Row],[Series]]," ",Table691416[[#This Row],[ClassA]])</f>
        <v>1.375-28 UN 3A</v>
      </c>
      <c r="AD354" s="4">
        <f t="shared" si="89"/>
        <v>0</v>
      </c>
      <c r="AE354" s="55">
        <f t="shared" si="90"/>
        <v>1.375</v>
      </c>
      <c r="AF354" s="55">
        <f t="shared" si="91"/>
        <v>1.3685</v>
      </c>
      <c r="AG354" s="55" t="str">
        <f t="shared" si="92"/>
        <v>—</v>
      </c>
      <c r="AH354" s="55">
        <f t="shared" si="93"/>
        <v>1.3517999999999999</v>
      </c>
      <c r="AI354" s="55">
        <f t="shared" si="94"/>
        <v>1.3487</v>
      </c>
      <c r="AJ354" s="55">
        <f t="shared" si="95"/>
        <v>1.3324</v>
      </c>
      <c r="AK354" s="4" t="str">
        <f t="shared" si="96"/>
        <v>3B</v>
      </c>
      <c r="AL354" s="55">
        <f t="shared" si="97"/>
        <v>1.3360000000000001</v>
      </c>
      <c r="AM354" s="55">
        <f t="shared" si="98"/>
        <v>1.3426</v>
      </c>
      <c r="AN354" s="55">
        <f t="shared" si="99"/>
        <v>1.3517999999999999</v>
      </c>
      <c r="AO354" s="55">
        <f t="shared" si="100"/>
        <v>1.3557999999999999</v>
      </c>
      <c r="AP354" s="55">
        <f t="shared" si="101"/>
        <v>1.375</v>
      </c>
      <c r="AT354" s="17"/>
      <c r="AU354" s="77"/>
    </row>
    <row r="355" spans="3:47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02"/>
        <v>17⁄16–6</v>
      </c>
      <c r="U355" s="16" t="str">
        <f t="shared" si="102"/>
        <v>UN</v>
      </c>
      <c r="W355" s="16" t="str">
        <f t="shared" si="86"/>
        <v>17⁄16–6</v>
      </c>
      <c r="X355" s="16" t="str">
        <f>VLOOKUP(LEFT(Table691416[[#This Row],[Column1]],FIND("–",Table691416[[#This Row],[Column1]])-1),Lookups15[],2,0)</f>
        <v>1 7/16</v>
      </c>
      <c r="Y355" s="16" t="str">
        <f>RIGHT(Table691416[[#This Row],[Column1]],LEN(Table691416[[#This Row],[Column1]])-FIND("–",Table691416[[#This Row],[Column1]]))</f>
        <v>6</v>
      </c>
      <c r="Z355" s="16" t="str">
        <f t="shared" si="87"/>
        <v>UN</v>
      </c>
      <c r="AA355" s="16" t="str">
        <f t="shared" si="88"/>
        <v>2A</v>
      </c>
      <c r="AB355" s="4" t="str">
        <f>CONCATENATE(Table691416[[#This Row],[Fraction]],"-",Table691416[[#This Row],[Pitch]]," ",Table691416[[#This Row],[Series]]," ",Table691416[[#This Row],[ClassA]])</f>
        <v>1 7/16-6 UN 2A</v>
      </c>
      <c r="AC355" s="4" t="str">
        <f>CONCATENATE(TEXT(Table691416[[#This Row],[MajorMinB]],".000"),"-",Table691416[[#This Row],[Pitch]]," ",Table691416[[#This Row],[Series]]," ",Table691416[[#This Row],[ClassA]])</f>
        <v>1.438-6 UN 2A</v>
      </c>
      <c r="AD355" s="4">
        <f t="shared" si="89"/>
        <v>2.3999999999999998E-3</v>
      </c>
      <c r="AE355" s="55">
        <f t="shared" si="90"/>
        <v>1.4351</v>
      </c>
      <c r="AF355" s="55">
        <f t="shared" si="91"/>
        <v>1.4169</v>
      </c>
      <c r="AG355" s="55" t="str">
        <f t="shared" si="92"/>
        <v>—</v>
      </c>
      <c r="AH355" s="55">
        <f t="shared" si="93"/>
        <v>1.3268</v>
      </c>
      <c r="AI355" s="55">
        <f t="shared" si="94"/>
        <v>1.3188</v>
      </c>
      <c r="AJ355" s="55">
        <f t="shared" si="95"/>
        <v>1.2366999999999999</v>
      </c>
      <c r="AK355" s="4" t="str">
        <f t="shared" si="96"/>
        <v>2B</v>
      </c>
      <c r="AL355" s="55">
        <f t="shared" si="97"/>
        <v>1.2569999999999999</v>
      </c>
      <c r="AM355" s="55">
        <f t="shared" si="98"/>
        <v>1.288</v>
      </c>
      <c r="AN355" s="55">
        <f t="shared" si="99"/>
        <v>1.3291999999999999</v>
      </c>
      <c r="AO355" s="55">
        <f t="shared" si="100"/>
        <v>1.3395999999999999</v>
      </c>
      <c r="AP355" s="55">
        <f t="shared" si="101"/>
        <v>1.4375</v>
      </c>
      <c r="AT355" s="17"/>
      <c r="AU355" s="77"/>
    </row>
    <row r="356" spans="3:47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02"/>
        <v>0</v>
      </c>
      <c r="U356" s="16">
        <f t="shared" si="102"/>
        <v>0</v>
      </c>
      <c r="W356" s="16" t="str">
        <f t="shared" si="86"/>
        <v>17⁄16–6</v>
      </c>
      <c r="X356" s="16" t="str">
        <f>VLOOKUP(LEFT(Table691416[[#This Row],[Column1]],FIND("–",Table691416[[#This Row],[Column1]])-1),Lookups15[],2,0)</f>
        <v>1 7/16</v>
      </c>
      <c r="Y356" s="16" t="str">
        <f>RIGHT(Table691416[[#This Row],[Column1]],LEN(Table691416[[#This Row],[Column1]])-FIND("–",Table691416[[#This Row],[Column1]]))</f>
        <v>6</v>
      </c>
      <c r="Z356" s="16" t="str">
        <f t="shared" si="87"/>
        <v>UN</v>
      </c>
      <c r="AA356" s="16" t="str">
        <f t="shared" si="88"/>
        <v>3A</v>
      </c>
      <c r="AB356" s="4" t="str">
        <f>CONCATENATE(Table691416[[#This Row],[Fraction]],"-",Table691416[[#This Row],[Pitch]]," ",Table691416[[#This Row],[Series]]," ",Table691416[[#This Row],[ClassA]])</f>
        <v>1 7/16-6 UN 3A</v>
      </c>
      <c r="AC356" s="4" t="str">
        <f>CONCATENATE(TEXT(Table691416[[#This Row],[MajorMinB]],".000"),"-",Table691416[[#This Row],[Pitch]]," ",Table691416[[#This Row],[Series]]," ",Table691416[[#This Row],[ClassA]])</f>
        <v>1.438-6 UN 3A</v>
      </c>
      <c r="AD356" s="4">
        <f t="shared" si="89"/>
        <v>0</v>
      </c>
      <c r="AE356" s="55">
        <f t="shared" si="90"/>
        <v>1.4375</v>
      </c>
      <c r="AF356" s="55">
        <f t="shared" si="91"/>
        <v>1.4193</v>
      </c>
      <c r="AG356" s="55" t="str">
        <f t="shared" si="92"/>
        <v>—</v>
      </c>
      <c r="AH356" s="55">
        <f t="shared" si="93"/>
        <v>1.3291999999999999</v>
      </c>
      <c r="AI356" s="55">
        <f t="shared" si="94"/>
        <v>1.3231999999999999</v>
      </c>
      <c r="AJ356" s="55">
        <f t="shared" si="95"/>
        <v>1.2391000000000001</v>
      </c>
      <c r="AK356" s="4" t="str">
        <f t="shared" si="96"/>
        <v>3B</v>
      </c>
      <c r="AL356" s="55">
        <f t="shared" si="97"/>
        <v>1.2569999999999999</v>
      </c>
      <c r="AM356" s="55">
        <f t="shared" si="98"/>
        <v>1.2770999999999999</v>
      </c>
      <c r="AN356" s="55">
        <f t="shared" si="99"/>
        <v>1.3291999999999999</v>
      </c>
      <c r="AO356" s="55">
        <f t="shared" si="100"/>
        <v>1.337</v>
      </c>
      <c r="AP356" s="55">
        <f t="shared" si="101"/>
        <v>1.4375</v>
      </c>
      <c r="AT356" s="17"/>
      <c r="AU356" s="77"/>
    </row>
    <row r="357" spans="3:47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02"/>
        <v>17⁄16–8</v>
      </c>
      <c r="U357" s="16" t="str">
        <f t="shared" si="102"/>
        <v>UN</v>
      </c>
      <c r="W357" s="16" t="str">
        <f t="shared" si="86"/>
        <v>17⁄16–8</v>
      </c>
      <c r="X357" s="16" t="str">
        <f>VLOOKUP(LEFT(Table691416[[#This Row],[Column1]],FIND("–",Table691416[[#This Row],[Column1]])-1),Lookups15[],2,0)</f>
        <v>1 7/16</v>
      </c>
      <c r="Y357" s="16" t="str">
        <f>RIGHT(Table691416[[#This Row],[Column1]],LEN(Table691416[[#This Row],[Column1]])-FIND("–",Table691416[[#This Row],[Column1]]))</f>
        <v>8</v>
      </c>
      <c r="Z357" s="16" t="str">
        <f t="shared" si="87"/>
        <v>UN</v>
      </c>
      <c r="AA357" s="16" t="str">
        <f t="shared" si="88"/>
        <v>2A</v>
      </c>
      <c r="AB357" s="4" t="str">
        <f>CONCATENATE(Table691416[[#This Row],[Fraction]],"-",Table691416[[#This Row],[Pitch]]," ",Table691416[[#This Row],[Series]]," ",Table691416[[#This Row],[ClassA]])</f>
        <v>1 7/16-8 UN 2A</v>
      </c>
      <c r="AC357" s="4" t="str">
        <f>CONCATENATE(TEXT(Table691416[[#This Row],[MajorMinB]],".000"),"-",Table691416[[#This Row],[Pitch]]," ",Table691416[[#This Row],[Series]]," ",Table691416[[#This Row],[ClassA]])</f>
        <v>1.438-8 UN 2A</v>
      </c>
      <c r="AD357" s="4">
        <f t="shared" si="89"/>
        <v>2.2000000000000001E-3</v>
      </c>
      <c r="AE357" s="55">
        <f t="shared" si="90"/>
        <v>1.4353</v>
      </c>
      <c r="AF357" s="55">
        <f t="shared" si="91"/>
        <v>1.4202999999999999</v>
      </c>
      <c r="AG357" s="55" t="str">
        <f t="shared" si="92"/>
        <v>—</v>
      </c>
      <c r="AH357" s="55">
        <f t="shared" si="93"/>
        <v>1.3541000000000001</v>
      </c>
      <c r="AI357" s="55">
        <f t="shared" si="94"/>
        <v>1.3469</v>
      </c>
      <c r="AJ357" s="55">
        <f t="shared" si="95"/>
        <v>1.2865</v>
      </c>
      <c r="AK357" s="4" t="str">
        <f t="shared" si="96"/>
        <v>2B</v>
      </c>
      <c r="AL357" s="55">
        <f t="shared" si="97"/>
        <v>1.302</v>
      </c>
      <c r="AM357" s="55">
        <f t="shared" si="98"/>
        <v>1.327</v>
      </c>
      <c r="AN357" s="55">
        <f t="shared" si="99"/>
        <v>1.3563000000000001</v>
      </c>
      <c r="AO357" s="55">
        <f t="shared" si="100"/>
        <v>1.3656999999999999</v>
      </c>
      <c r="AP357" s="55">
        <f t="shared" si="101"/>
        <v>1.4375</v>
      </c>
      <c r="AT357" s="17"/>
      <c r="AU357" s="77"/>
    </row>
    <row r="358" spans="3:47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02"/>
        <v>0</v>
      </c>
      <c r="U358" s="16">
        <f t="shared" si="102"/>
        <v>0</v>
      </c>
      <c r="W358" s="16" t="str">
        <f t="shared" si="86"/>
        <v>17⁄16–8</v>
      </c>
      <c r="X358" s="16" t="str">
        <f>VLOOKUP(LEFT(Table691416[[#This Row],[Column1]],FIND("–",Table691416[[#This Row],[Column1]])-1),Lookups15[],2,0)</f>
        <v>1 7/16</v>
      </c>
      <c r="Y358" s="16" t="str">
        <f>RIGHT(Table691416[[#This Row],[Column1]],LEN(Table691416[[#This Row],[Column1]])-FIND("–",Table691416[[#This Row],[Column1]]))</f>
        <v>8</v>
      </c>
      <c r="Z358" s="16" t="str">
        <f t="shared" si="87"/>
        <v>UN</v>
      </c>
      <c r="AA358" s="16" t="str">
        <f t="shared" si="88"/>
        <v>3A</v>
      </c>
      <c r="AB358" s="4" t="str">
        <f>CONCATENATE(Table691416[[#This Row],[Fraction]],"-",Table691416[[#This Row],[Pitch]]," ",Table691416[[#This Row],[Series]]," ",Table691416[[#This Row],[ClassA]])</f>
        <v>1 7/16-8 UN 3A</v>
      </c>
      <c r="AC358" s="4" t="str">
        <f>CONCATENATE(TEXT(Table691416[[#This Row],[MajorMinB]],".000"),"-",Table691416[[#This Row],[Pitch]]," ",Table691416[[#This Row],[Series]]," ",Table691416[[#This Row],[ClassA]])</f>
        <v>1.438-8 UN 3A</v>
      </c>
      <c r="AD358" s="4">
        <f t="shared" si="89"/>
        <v>0</v>
      </c>
      <c r="AE358" s="55">
        <f t="shared" si="90"/>
        <v>1.4375</v>
      </c>
      <c r="AF358" s="55">
        <f t="shared" si="91"/>
        <v>1.4225000000000001</v>
      </c>
      <c r="AG358" s="55" t="str">
        <f t="shared" si="92"/>
        <v>—</v>
      </c>
      <c r="AH358" s="55">
        <f t="shared" si="93"/>
        <v>1.3563000000000001</v>
      </c>
      <c r="AI358" s="55">
        <f t="shared" si="94"/>
        <v>1.3509</v>
      </c>
      <c r="AJ358" s="55">
        <f t="shared" si="95"/>
        <v>1.2887</v>
      </c>
      <c r="AK358" s="4" t="str">
        <f t="shared" si="96"/>
        <v>3B</v>
      </c>
      <c r="AL358" s="55">
        <f t="shared" si="97"/>
        <v>1.302</v>
      </c>
      <c r="AM358" s="55">
        <f t="shared" si="98"/>
        <v>1.3171999999999999</v>
      </c>
      <c r="AN358" s="55">
        <f t="shared" si="99"/>
        <v>1.3563000000000001</v>
      </c>
      <c r="AO358" s="55">
        <f t="shared" si="100"/>
        <v>1.3633999999999999</v>
      </c>
      <c r="AP358" s="55">
        <f t="shared" si="101"/>
        <v>1.4375</v>
      </c>
      <c r="AT358" s="17"/>
      <c r="AU358" s="77"/>
    </row>
    <row r="359" spans="3:47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02"/>
        <v>17⁄16–12</v>
      </c>
      <c r="U359" s="16" t="str">
        <f t="shared" si="102"/>
        <v>UN</v>
      </c>
      <c r="W359" s="16" t="str">
        <f t="shared" si="86"/>
        <v>17⁄16–12</v>
      </c>
      <c r="X359" s="16" t="str">
        <f>VLOOKUP(LEFT(Table691416[[#This Row],[Column1]],FIND("–",Table691416[[#This Row],[Column1]])-1),Lookups15[],2,0)</f>
        <v>1 7/16</v>
      </c>
      <c r="Y359" s="16" t="str">
        <f>RIGHT(Table691416[[#This Row],[Column1]],LEN(Table691416[[#This Row],[Column1]])-FIND("–",Table691416[[#This Row],[Column1]]))</f>
        <v>12</v>
      </c>
      <c r="Z359" s="16" t="str">
        <f t="shared" si="87"/>
        <v>UN</v>
      </c>
      <c r="AA359" s="16" t="str">
        <f t="shared" si="88"/>
        <v>2A</v>
      </c>
      <c r="AB359" s="4" t="str">
        <f>CONCATENATE(Table691416[[#This Row],[Fraction]],"-",Table691416[[#This Row],[Pitch]]," ",Table691416[[#This Row],[Series]]," ",Table691416[[#This Row],[ClassA]])</f>
        <v>1 7/16-12 UN 2A</v>
      </c>
      <c r="AC359" s="4" t="str">
        <f>CONCATENATE(TEXT(Table691416[[#This Row],[MajorMinB]],".000"),"-",Table691416[[#This Row],[Pitch]]," ",Table691416[[#This Row],[Series]]," ",Table691416[[#This Row],[ClassA]])</f>
        <v>1.438-12 UN 2A</v>
      </c>
      <c r="AD359" s="4">
        <f t="shared" si="89"/>
        <v>1.8E-3</v>
      </c>
      <c r="AE359" s="55">
        <f t="shared" si="90"/>
        <v>1.4357</v>
      </c>
      <c r="AF359" s="55">
        <f t="shared" si="91"/>
        <v>1.4242999999999999</v>
      </c>
      <c r="AG359" s="55" t="str">
        <f t="shared" si="92"/>
        <v>—</v>
      </c>
      <c r="AH359" s="55">
        <f t="shared" si="93"/>
        <v>1.3815999999999999</v>
      </c>
      <c r="AI359" s="55">
        <f t="shared" si="94"/>
        <v>1.3756999999999999</v>
      </c>
      <c r="AJ359" s="55">
        <f t="shared" si="95"/>
        <v>1.3365</v>
      </c>
      <c r="AK359" s="4" t="str">
        <f t="shared" si="96"/>
        <v>2B</v>
      </c>
      <c r="AL359" s="55">
        <f t="shared" si="97"/>
        <v>1.347</v>
      </c>
      <c r="AM359" s="55">
        <f t="shared" si="98"/>
        <v>1.365</v>
      </c>
      <c r="AN359" s="55">
        <f t="shared" si="99"/>
        <v>1.3834</v>
      </c>
      <c r="AO359" s="55">
        <f t="shared" si="100"/>
        <v>1.391</v>
      </c>
      <c r="AP359" s="55">
        <f t="shared" si="101"/>
        <v>1.4375</v>
      </c>
      <c r="AT359" s="17"/>
      <c r="AU359" s="77"/>
    </row>
    <row r="360" spans="3:47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02"/>
        <v>0</v>
      </c>
      <c r="U360" s="16">
        <f t="shared" si="102"/>
        <v>0</v>
      </c>
      <c r="W360" s="16" t="str">
        <f t="shared" si="86"/>
        <v>17⁄16–12</v>
      </c>
      <c r="X360" s="16" t="str">
        <f>VLOOKUP(LEFT(Table691416[[#This Row],[Column1]],FIND("–",Table691416[[#This Row],[Column1]])-1),Lookups15[],2,0)</f>
        <v>1 7/16</v>
      </c>
      <c r="Y360" s="16" t="str">
        <f>RIGHT(Table691416[[#This Row],[Column1]],LEN(Table691416[[#This Row],[Column1]])-FIND("–",Table691416[[#This Row],[Column1]]))</f>
        <v>12</v>
      </c>
      <c r="Z360" s="16" t="str">
        <f t="shared" si="87"/>
        <v>UN</v>
      </c>
      <c r="AA360" s="16" t="str">
        <f t="shared" si="88"/>
        <v>3A</v>
      </c>
      <c r="AB360" s="4" t="str">
        <f>CONCATENATE(Table691416[[#This Row],[Fraction]],"-",Table691416[[#This Row],[Pitch]]," ",Table691416[[#This Row],[Series]]," ",Table691416[[#This Row],[ClassA]])</f>
        <v>1 7/16-12 UN 3A</v>
      </c>
      <c r="AC360" s="4" t="str">
        <f>CONCATENATE(TEXT(Table691416[[#This Row],[MajorMinB]],".000"),"-",Table691416[[#This Row],[Pitch]]," ",Table691416[[#This Row],[Series]]," ",Table691416[[#This Row],[ClassA]])</f>
        <v>1.438-12 UN 3A</v>
      </c>
      <c r="AD360" s="4">
        <f t="shared" si="89"/>
        <v>0</v>
      </c>
      <c r="AE360" s="55">
        <f t="shared" si="90"/>
        <v>1.4375</v>
      </c>
      <c r="AF360" s="55">
        <f t="shared" si="91"/>
        <v>1.4260999999999999</v>
      </c>
      <c r="AG360" s="55" t="str">
        <f t="shared" si="92"/>
        <v>—</v>
      </c>
      <c r="AH360" s="55">
        <f t="shared" si="93"/>
        <v>1.3834</v>
      </c>
      <c r="AI360" s="55">
        <f t="shared" si="94"/>
        <v>1.379</v>
      </c>
      <c r="AJ360" s="55">
        <f t="shared" si="95"/>
        <v>1.3383</v>
      </c>
      <c r="AK360" s="4" t="str">
        <f t="shared" si="96"/>
        <v>3B</v>
      </c>
      <c r="AL360" s="55">
        <f t="shared" si="97"/>
        <v>1.347</v>
      </c>
      <c r="AM360" s="55">
        <f t="shared" si="98"/>
        <v>1.3573</v>
      </c>
      <c r="AN360" s="55">
        <f t="shared" si="99"/>
        <v>1.3834</v>
      </c>
      <c r="AO360" s="55">
        <f t="shared" si="100"/>
        <v>1.3891</v>
      </c>
      <c r="AP360" s="55">
        <f t="shared" si="101"/>
        <v>1.4375</v>
      </c>
      <c r="AT360" s="17"/>
      <c r="AU360" s="77"/>
    </row>
    <row r="361" spans="3:47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02"/>
        <v>17⁄16–16</v>
      </c>
      <c r="U361" s="16" t="str">
        <f t="shared" si="102"/>
        <v>UN</v>
      </c>
      <c r="W361" s="16" t="str">
        <f t="shared" si="86"/>
        <v>17⁄16–16</v>
      </c>
      <c r="X361" s="16" t="str">
        <f>VLOOKUP(LEFT(Table691416[[#This Row],[Column1]],FIND("–",Table691416[[#This Row],[Column1]])-1),Lookups15[],2,0)</f>
        <v>1 7/16</v>
      </c>
      <c r="Y361" s="16" t="str">
        <f>RIGHT(Table691416[[#This Row],[Column1]],LEN(Table691416[[#This Row],[Column1]])-FIND("–",Table691416[[#This Row],[Column1]]))</f>
        <v>16</v>
      </c>
      <c r="Z361" s="16" t="str">
        <f t="shared" si="87"/>
        <v>UN</v>
      </c>
      <c r="AA361" s="16" t="str">
        <f t="shared" si="88"/>
        <v>2A</v>
      </c>
      <c r="AB361" s="4" t="str">
        <f>CONCATENATE(Table691416[[#This Row],[Fraction]],"-",Table691416[[#This Row],[Pitch]]," ",Table691416[[#This Row],[Series]]," ",Table691416[[#This Row],[ClassA]])</f>
        <v>1 7/16-16 UN 2A</v>
      </c>
      <c r="AC361" s="4" t="str">
        <f>CONCATENATE(TEXT(Table691416[[#This Row],[MajorMinB]],".000"),"-",Table691416[[#This Row],[Pitch]]," ",Table691416[[#This Row],[Series]]," ",Table691416[[#This Row],[ClassA]])</f>
        <v>1.438-16 UN 2A</v>
      </c>
      <c r="AD361" s="4">
        <f t="shared" si="89"/>
        <v>1.6000000000000001E-3</v>
      </c>
      <c r="AE361" s="55">
        <f t="shared" si="90"/>
        <v>1.4359</v>
      </c>
      <c r="AF361" s="55">
        <f t="shared" si="91"/>
        <v>1.4265000000000001</v>
      </c>
      <c r="AG361" s="55" t="str">
        <f t="shared" si="92"/>
        <v>—</v>
      </c>
      <c r="AH361" s="55">
        <f t="shared" si="93"/>
        <v>1.3953</v>
      </c>
      <c r="AI361" s="55">
        <f t="shared" si="94"/>
        <v>1.3900999999999999</v>
      </c>
      <c r="AJ361" s="55">
        <f t="shared" si="95"/>
        <v>1.3613999999999999</v>
      </c>
      <c r="AK361" s="4" t="str">
        <f t="shared" si="96"/>
        <v>2B</v>
      </c>
      <c r="AL361" s="55">
        <f t="shared" si="97"/>
        <v>1.37</v>
      </c>
      <c r="AM361" s="55">
        <f t="shared" si="98"/>
        <v>1.3839999999999999</v>
      </c>
      <c r="AN361" s="55">
        <f t="shared" si="99"/>
        <v>1.3969</v>
      </c>
      <c r="AO361" s="55">
        <f t="shared" si="100"/>
        <v>1.4036999999999999</v>
      </c>
      <c r="AP361" s="55">
        <f t="shared" si="101"/>
        <v>1.4375</v>
      </c>
      <c r="AT361" s="17"/>
      <c r="AU361" s="77"/>
    </row>
    <row r="362" spans="3:47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02"/>
        <v>0</v>
      </c>
      <c r="U362" s="16">
        <f t="shared" si="102"/>
        <v>0</v>
      </c>
      <c r="W362" s="16" t="str">
        <f t="shared" si="86"/>
        <v>17⁄16–16</v>
      </c>
      <c r="X362" s="16" t="str">
        <f>VLOOKUP(LEFT(Table691416[[#This Row],[Column1]],FIND("–",Table691416[[#This Row],[Column1]])-1),Lookups15[],2,0)</f>
        <v>1 7/16</v>
      </c>
      <c r="Y362" s="16" t="str">
        <f>RIGHT(Table691416[[#This Row],[Column1]],LEN(Table691416[[#This Row],[Column1]])-FIND("–",Table691416[[#This Row],[Column1]]))</f>
        <v>16</v>
      </c>
      <c r="Z362" s="16" t="str">
        <f t="shared" si="87"/>
        <v>UN</v>
      </c>
      <c r="AA362" s="16" t="str">
        <f t="shared" si="88"/>
        <v>3A</v>
      </c>
      <c r="AB362" s="4" t="str">
        <f>CONCATENATE(Table691416[[#This Row],[Fraction]],"-",Table691416[[#This Row],[Pitch]]," ",Table691416[[#This Row],[Series]]," ",Table691416[[#This Row],[ClassA]])</f>
        <v>1 7/16-16 UN 3A</v>
      </c>
      <c r="AC362" s="4" t="str">
        <f>CONCATENATE(TEXT(Table691416[[#This Row],[MajorMinB]],".000"),"-",Table691416[[#This Row],[Pitch]]," ",Table691416[[#This Row],[Series]]," ",Table691416[[#This Row],[ClassA]])</f>
        <v>1.438-16 UN 3A</v>
      </c>
      <c r="AD362" s="4">
        <f t="shared" si="89"/>
        <v>0</v>
      </c>
      <c r="AE362" s="55">
        <f t="shared" si="90"/>
        <v>1.4375</v>
      </c>
      <c r="AF362" s="55">
        <f t="shared" si="91"/>
        <v>1.4280999999999999</v>
      </c>
      <c r="AG362" s="55" t="str">
        <f t="shared" si="92"/>
        <v>—</v>
      </c>
      <c r="AH362" s="55">
        <f t="shared" si="93"/>
        <v>1.3969</v>
      </c>
      <c r="AI362" s="55">
        <f t="shared" si="94"/>
        <v>1.393</v>
      </c>
      <c r="AJ362" s="55">
        <f t="shared" si="95"/>
        <v>1.363</v>
      </c>
      <c r="AK362" s="4" t="str">
        <f t="shared" si="96"/>
        <v>3B</v>
      </c>
      <c r="AL362" s="55">
        <f t="shared" si="97"/>
        <v>1.37</v>
      </c>
      <c r="AM362" s="55">
        <f t="shared" si="98"/>
        <v>1.3783000000000001</v>
      </c>
      <c r="AN362" s="55">
        <f t="shared" si="99"/>
        <v>1.3969</v>
      </c>
      <c r="AO362" s="55">
        <f t="shared" si="100"/>
        <v>1.4019999999999999</v>
      </c>
      <c r="AP362" s="55">
        <f t="shared" si="101"/>
        <v>1.4375</v>
      </c>
      <c r="AT362" s="17"/>
      <c r="AU362" s="77"/>
    </row>
    <row r="363" spans="3:47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02"/>
        <v>17⁄16–18</v>
      </c>
      <c r="U363" s="16" t="str">
        <f t="shared" si="102"/>
        <v>UNEF</v>
      </c>
      <c r="W363" s="16" t="str">
        <f t="shared" si="86"/>
        <v>17⁄16–18</v>
      </c>
      <c r="X363" s="16" t="str">
        <f>VLOOKUP(LEFT(Table691416[[#This Row],[Column1]],FIND("–",Table691416[[#This Row],[Column1]])-1),Lookups15[],2,0)</f>
        <v>1 7/16</v>
      </c>
      <c r="Y363" s="16" t="str">
        <f>RIGHT(Table691416[[#This Row],[Column1]],LEN(Table691416[[#This Row],[Column1]])-FIND("–",Table691416[[#This Row],[Column1]]))</f>
        <v>18</v>
      </c>
      <c r="Z363" s="16" t="str">
        <f t="shared" si="87"/>
        <v>UNEF</v>
      </c>
      <c r="AA363" s="16" t="str">
        <f t="shared" si="88"/>
        <v>2A</v>
      </c>
      <c r="AB363" s="4" t="str">
        <f>CONCATENATE(Table691416[[#This Row],[Fraction]],"-",Table691416[[#This Row],[Pitch]]," ",Table691416[[#This Row],[Series]]," ",Table691416[[#This Row],[ClassA]])</f>
        <v>1 7/16-18 UNEF 2A</v>
      </c>
      <c r="AC363" s="4" t="str">
        <f>CONCATENATE(TEXT(Table691416[[#This Row],[MajorMinB]],".000"),"-",Table691416[[#This Row],[Pitch]]," ",Table691416[[#This Row],[Series]]," ",Table691416[[#This Row],[ClassA]])</f>
        <v>1.438-18 UNEF 2A</v>
      </c>
      <c r="AD363" s="4">
        <f t="shared" si="89"/>
        <v>1.5E-3</v>
      </c>
      <c r="AE363" s="55">
        <f t="shared" si="90"/>
        <v>1.4359999999999999</v>
      </c>
      <c r="AF363" s="55">
        <f t="shared" si="91"/>
        <v>1.4273</v>
      </c>
      <c r="AG363" s="55" t="str">
        <f t="shared" si="92"/>
        <v>—</v>
      </c>
      <c r="AH363" s="55">
        <f t="shared" si="93"/>
        <v>1.3998999999999999</v>
      </c>
      <c r="AI363" s="55">
        <f t="shared" si="94"/>
        <v>1.3949</v>
      </c>
      <c r="AJ363" s="55">
        <f t="shared" si="95"/>
        <v>1.3698999999999999</v>
      </c>
      <c r="AK363" s="4" t="str">
        <f t="shared" si="96"/>
        <v>2B</v>
      </c>
      <c r="AL363" s="55">
        <f t="shared" si="97"/>
        <v>1.377</v>
      </c>
      <c r="AM363" s="55">
        <f t="shared" si="98"/>
        <v>1.39</v>
      </c>
      <c r="AN363" s="55">
        <f t="shared" si="99"/>
        <v>1.4014</v>
      </c>
      <c r="AO363" s="55">
        <f t="shared" si="100"/>
        <v>1.4078999999999999</v>
      </c>
      <c r="AP363" s="55">
        <f t="shared" si="101"/>
        <v>1.4375</v>
      </c>
      <c r="AT363" s="17"/>
      <c r="AU363" s="77"/>
    </row>
    <row r="364" spans="3:47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02"/>
        <v>0</v>
      </c>
      <c r="U364" s="16">
        <f t="shared" si="102"/>
        <v>0</v>
      </c>
      <c r="W364" s="16" t="str">
        <f t="shared" si="86"/>
        <v>17⁄16–18</v>
      </c>
      <c r="X364" s="16" t="str">
        <f>VLOOKUP(LEFT(Table691416[[#This Row],[Column1]],FIND("–",Table691416[[#This Row],[Column1]])-1),Lookups15[],2,0)</f>
        <v>1 7/16</v>
      </c>
      <c r="Y364" s="16" t="str">
        <f>RIGHT(Table691416[[#This Row],[Column1]],LEN(Table691416[[#This Row],[Column1]])-FIND("–",Table691416[[#This Row],[Column1]]))</f>
        <v>18</v>
      </c>
      <c r="Z364" s="16" t="str">
        <f t="shared" si="87"/>
        <v>UNEF</v>
      </c>
      <c r="AA364" s="16" t="str">
        <f t="shared" si="88"/>
        <v>3A</v>
      </c>
      <c r="AB364" s="4" t="str">
        <f>CONCATENATE(Table691416[[#This Row],[Fraction]],"-",Table691416[[#This Row],[Pitch]]," ",Table691416[[#This Row],[Series]]," ",Table691416[[#This Row],[ClassA]])</f>
        <v>1 7/16-18 UNEF 3A</v>
      </c>
      <c r="AC364" s="4" t="str">
        <f>CONCATENATE(TEXT(Table691416[[#This Row],[MajorMinB]],".000"),"-",Table691416[[#This Row],[Pitch]]," ",Table691416[[#This Row],[Series]]," ",Table691416[[#This Row],[ClassA]])</f>
        <v>1.438-18 UNEF 3A</v>
      </c>
      <c r="AD364" s="4">
        <f t="shared" si="89"/>
        <v>0</v>
      </c>
      <c r="AE364" s="55">
        <f t="shared" si="90"/>
        <v>1.4375</v>
      </c>
      <c r="AF364" s="55">
        <f t="shared" si="91"/>
        <v>1.4288000000000001</v>
      </c>
      <c r="AG364" s="55" t="str">
        <f t="shared" si="92"/>
        <v>—</v>
      </c>
      <c r="AH364" s="55">
        <f t="shared" si="93"/>
        <v>1.4014</v>
      </c>
      <c r="AI364" s="55">
        <f t="shared" si="94"/>
        <v>1.3976999999999999</v>
      </c>
      <c r="AJ364" s="55">
        <f t="shared" si="95"/>
        <v>1.3714</v>
      </c>
      <c r="AK364" s="4" t="str">
        <f t="shared" si="96"/>
        <v>3B</v>
      </c>
      <c r="AL364" s="55">
        <f t="shared" si="97"/>
        <v>1.377</v>
      </c>
      <c r="AM364" s="55">
        <f t="shared" si="98"/>
        <v>1.3855</v>
      </c>
      <c r="AN364" s="55">
        <f t="shared" si="99"/>
        <v>1.4014</v>
      </c>
      <c r="AO364" s="55">
        <f t="shared" si="100"/>
        <v>1.4061999999999999</v>
      </c>
      <c r="AP364" s="55">
        <f t="shared" si="101"/>
        <v>1.4375</v>
      </c>
      <c r="AT364" s="17"/>
      <c r="AU364" s="77"/>
    </row>
    <row r="365" spans="3:47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02"/>
        <v>17⁄16–20</v>
      </c>
      <c r="U365" s="16" t="str">
        <f t="shared" si="102"/>
        <v>UN</v>
      </c>
      <c r="W365" s="16" t="str">
        <f t="shared" si="86"/>
        <v>17⁄16–20</v>
      </c>
      <c r="X365" s="16" t="str">
        <f>VLOOKUP(LEFT(Table691416[[#This Row],[Column1]],FIND("–",Table691416[[#This Row],[Column1]])-1),Lookups15[],2,0)</f>
        <v>1 7/16</v>
      </c>
      <c r="Y365" s="16" t="str">
        <f>RIGHT(Table691416[[#This Row],[Column1]],LEN(Table691416[[#This Row],[Column1]])-FIND("–",Table691416[[#This Row],[Column1]]))</f>
        <v>20</v>
      </c>
      <c r="Z365" s="16" t="str">
        <f t="shared" si="87"/>
        <v>UN</v>
      </c>
      <c r="AA365" s="16" t="str">
        <f t="shared" si="88"/>
        <v>2A</v>
      </c>
      <c r="AB365" s="4" t="str">
        <f>CONCATENATE(Table691416[[#This Row],[Fraction]],"-",Table691416[[#This Row],[Pitch]]," ",Table691416[[#This Row],[Series]]," ",Table691416[[#This Row],[ClassA]])</f>
        <v>1 7/16-20 UN 2A</v>
      </c>
      <c r="AC365" s="4" t="str">
        <f>CONCATENATE(TEXT(Table691416[[#This Row],[MajorMinB]],".000"),"-",Table691416[[#This Row],[Pitch]]," ",Table691416[[#This Row],[Series]]," ",Table691416[[#This Row],[ClassA]])</f>
        <v>1.438-20 UN 2A</v>
      </c>
      <c r="AD365" s="4">
        <f t="shared" si="89"/>
        <v>1.4E-3</v>
      </c>
      <c r="AE365" s="55">
        <f t="shared" si="90"/>
        <v>1.4360999999999999</v>
      </c>
      <c r="AF365" s="55">
        <f t="shared" si="91"/>
        <v>1.4279999999999999</v>
      </c>
      <c r="AG365" s="55" t="str">
        <f t="shared" si="92"/>
        <v>—</v>
      </c>
      <c r="AH365" s="55">
        <f t="shared" si="93"/>
        <v>1.4036</v>
      </c>
      <c r="AI365" s="55">
        <f t="shared" si="94"/>
        <v>1.3988</v>
      </c>
      <c r="AJ365" s="55">
        <f t="shared" si="95"/>
        <v>1.3766</v>
      </c>
      <c r="AK365" s="4" t="str">
        <f t="shared" si="96"/>
        <v>2B</v>
      </c>
      <c r="AL365" s="55">
        <f t="shared" si="97"/>
        <v>1.383</v>
      </c>
      <c r="AM365" s="55">
        <f t="shared" si="98"/>
        <v>1.395</v>
      </c>
      <c r="AN365" s="55">
        <f t="shared" si="99"/>
        <v>1.405</v>
      </c>
      <c r="AO365" s="55">
        <f t="shared" si="100"/>
        <v>1.4112</v>
      </c>
      <c r="AP365" s="55">
        <f t="shared" si="101"/>
        <v>1.4375</v>
      </c>
      <c r="AT365" s="17"/>
      <c r="AU365" s="77"/>
    </row>
    <row r="366" spans="3:47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02"/>
        <v>0</v>
      </c>
      <c r="U366" s="16">
        <f t="shared" si="102"/>
        <v>0</v>
      </c>
      <c r="W366" s="16" t="str">
        <f t="shared" si="86"/>
        <v>17⁄16–20</v>
      </c>
      <c r="X366" s="16" t="str">
        <f>VLOOKUP(LEFT(Table691416[[#This Row],[Column1]],FIND("–",Table691416[[#This Row],[Column1]])-1),Lookups15[],2,0)</f>
        <v>1 7/16</v>
      </c>
      <c r="Y366" s="16" t="str">
        <f>RIGHT(Table691416[[#This Row],[Column1]],LEN(Table691416[[#This Row],[Column1]])-FIND("–",Table691416[[#This Row],[Column1]]))</f>
        <v>20</v>
      </c>
      <c r="Z366" s="16" t="str">
        <f t="shared" si="87"/>
        <v>UN</v>
      </c>
      <c r="AA366" s="16" t="str">
        <f t="shared" si="88"/>
        <v>3A</v>
      </c>
      <c r="AB366" s="4" t="str">
        <f>CONCATENATE(Table691416[[#This Row],[Fraction]],"-",Table691416[[#This Row],[Pitch]]," ",Table691416[[#This Row],[Series]]," ",Table691416[[#This Row],[ClassA]])</f>
        <v>1 7/16-20 UN 3A</v>
      </c>
      <c r="AC366" s="4" t="str">
        <f>CONCATENATE(TEXT(Table691416[[#This Row],[MajorMinB]],".000"),"-",Table691416[[#This Row],[Pitch]]," ",Table691416[[#This Row],[Series]]," ",Table691416[[#This Row],[ClassA]])</f>
        <v>1.438-20 UN 3A</v>
      </c>
      <c r="AD366" s="4">
        <f t="shared" si="89"/>
        <v>0</v>
      </c>
      <c r="AE366" s="55">
        <f t="shared" si="90"/>
        <v>1.4375</v>
      </c>
      <c r="AF366" s="55">
        <f t="shared" si="91"/>
        <v>1.4294</v>
      </c>
      <c r="AG366" s="55" t="str">
        <f t="shared" si="92"/>
        <v>—</v>
      </c>
      <c r="AH366" s="55">
        <f t="shared" si="93"/>
        <v>1.405</v>
      </c>
      <c r="AI366" s="55">
        <f t="shared" si="94"/>
        <v>1.4014</v>
      </c>
      <c r="AJ366" s="55">
        <f t="shared" si="95"/>
        <v>1.3779999999999999</v>
      </c>
      <c r="AK366" s="4" t="str">
        <f t="shared" si="96"/>
        <v>3B</v>
      </c>
      <c r="AL366" s="55">
        <f t="shared" si="97"/>
        <v>1.383</v>
      </c>
      <c r="AM366" s="55">
        <f t="shared" si="98"/>
        <v>1.3912</v>
      </c>
      <c r="AN366" s="55">
        <f t="shared" si="99"/>
        <v>1.405</v>
      </c>
      <c r="AO366" s="55">
        <f t="shared" si="100"/>
        <v>1.4096</v>
      </c>
      <c r="AP366" s="55">
        <f t="shared" si="101"/>
        <v>1.4375</v>
      </c>
      <c r="AT366" s="17"/>
      <c r="AU366" s="77"/>
    </row>
    <row r="367" spans="3:47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02"/>
        <v>17⁄16–28</v>
      </c>
      <c r="U367" s="16" t="str">
        <f t="shared" si="102"/>
        <v>UN</v>
      </c>
      <c r="W367" s="16" t="str">
        <f t="shared" si="86"/>
        <v>17⁄16–28</v>
      </c>
      <c r="X367" s="16" t="str">
        <f>VLOOKUP(LEFT(Table691416[[#This Row],[Column1]],FIND("–",Table691416[[#This Row],[Column1]])-1),Lookups15[],2,0)</f>
        <v>1 7/16</v>
      </c>
      <c r="Y367" s="16" t="str">
        <f>RIGHT(Table691416[[#This Row],[Column1]],LEN(Table691416[[#This Row],[Column1]])-FIND("–",Table691416[[#This Row],[Column1]]))</f>
        <v>28</v>
      </c>
      <c r="Z367" s="16" t="str">
        <f t="shared" si="87"/>
        <v>UN</v>
      </c>
      <c r="AA367" s="16" t="str">
        <f t="shared" si="88"/>
        <v>2A</v>
      </c>
      <c r="AB367" s="4" t="str">
        <f>CONCATENATE(Table691416[[#This Row],[Fraction]],"-",Table691416[[#This Row],[Pitch]]," ",Table691416[[#This Row],[Series]]," ",Table691416[[#This Row],[ClassA]])</f>
        <v>1 7/16-28 UN 2A</v>
      </c>
      <c r="AC367" s="4" t="str">
        <f>CONCATENATE(TEXT(Table691416[[#This Row],[MajorMinB]],".000"),"-",Table691416[[#This Row],[Pitch]]," ",Table691416[[#This Row],[Series]]," ",Table691416[[#This Row],[ClassA]])</f>
        <v>1.438-28 UN 2A</v>
      </c>
      <c r="AD367" s="4">
        <f t="shared" si="89"/>
        <v>1.2999999999999999E-3</v>
      </c>
      <c r="AE367" s="55">
        <f t="shared" si="90"/>
        <v>1.4361999999999999</v>
      </c>
      <c r="AF367" s="55">
        <f t="shared" si="91"/>
        <v>1.4297</v>
      </c>
      <c r="AG367" s="55" t="str">
        <f t="shared" si="92"/>
        <v>—</v>
      </c>
      <c r="AH367" s="55">
        <f t="shared" si="93"/>
        <v>1.413</v>
      </c>
      <c r="AI367" s="55">
        <f t="shared" si="94"/>
        <v>1.4088000000000001</v>
      </c>
      <c r="AJ367" s="55">
        <f t="shared" si="95"/>
        <v>1.3935999999999999</v>
      </c>
      <c r="AK367" s="4" t="str">
        <f t="shared" si="96"/>
        <v>2B</v>
      </c>
      <c r="AL367" s="55">
        <f t="shared" si="97"/>
        <v>1.399</v>
      </c>
      <c r="AM367" s="55">
        <f t="shared" si="98"/>
        <v>1.407</v>
      </c>
      <c r="AN367" s="55">
        <f t="shared" si="99"/>
        <v>1.4142999999999999</v>
      </c>
      <c r="AO367" s="55">
        <f t="shared" si="100"/>
        <v>1.4198</v>
      </c>
      <c r="AP367" s="55">
        <f t="shared" si="101"/>
        <v>1.4375</v>
      </c>
      <c r="AT367" s="17"/>
      <c r="AU367" s="77"/>
    </row>
    <row r="368" spans="3:47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02"/>
        <v>0</v>
      </c>
      <c r="U368" s="16">
        <f t="shared" si="102"/>
        <v>0</v>
      </c>
      <c r="W368" s="16" t="str">
        <f t="shared" si="86"/>
        <v>17⁄16–28</v>
      </c>
      <c r="X368" s="16" t="str">
        <f>VLOOKUP(LEFT(Table691416[[#This Row],[Column1]],FIND("–",Table691416[[#This Row],[Column1]])-1),Lookups15[],2,0)</f>
        <v>1 7/16</v>
      </c>
      <c r="Y368" s="16" t="str">
        <f>RIGHT(Table691416[[#This Row],[Column1]],LEN(Table691416[[#This Row],[Column1]])-FIND("–",Table691416[[#This Row],[Column1]]))</f>
        <v>28</v>
      </c>
      <c r="Z368" s="16" t="str">
        <f t="shared" si="87"/>
        <v>UN</v>
      </c>
      <c r="AA368" s="16" t="str">
        <f t="shared" si="88"/>
        <v>3A</v>
      </c>
      <c r="AB368" s="4" t="str">
        <f>CONCATENATE(Table691416[[#This Row],[Fraction]],"-",Table691416[[#This Row],[Pitch]]," ",Table691416[[#This Row],[Series]]," ",Table691416[[#This Row],[ClassA]])</f>
        <v>1 7/16-28 UN 3A</v>
      </c>
      <c r="AC368" s="4" t="str">
        <f>CONCATENATE(TEXT(Table691416[[#This Row],[MajorMinB]],".000"),"-",Table691416[[#This Row],[Pitch]]," ",Table691416[[#This Row],[Series]]," ",Table691416[[#This Row],[ClassA]])</f>
        <v>1.438-28 UN 3A</v>
      </c>
      <c r="AD368" s="4">
        <f t="shared" si="89"/>
        <v>0</v>
      </c>
      <c r="AE368" s="55">
        <f t="shared" si="90"/>
        <v>1.4375</v>
      </c>
      <c r="AF368" s="55">
        <f t="shared" si="91"/>
        <v>1.431</v>
      </c>
      <c r="AG368" s="55" t="str">
        <f t="shared" si="92"/>
        <v>—</v>
      </c>
      <c r="AH368" s="55">
        <f t="shared" si="93"/>
        <v>1.4142999999999999</v>
      </c>
      <c r="AI368" s="55">
        <f t="shared" si="94"/>
        <v>1.4112</v>
      </c>
      <c r="AJ368" s="55">
        <f t="shared" si="95"/>
        <v>1.3949</v>
      </c>
      <c r="AK368" s="4" t="str">
        <f t="shared" si="96"/>
        <v>3B</v>
      </c>
      <c r="AL368" s="55">
        <f t="shared" si="97"/>
        <v>1.399</v>
      </c>
      <c r="AM368" s="55">
        <f t="shared" si="98"/>
        <v>1.4051</v>
      </c>
      <c r="AN368" s="55">
        <f t="shared" si="99"/>
        <v>1.4142999999999999</v>
      </c>
      <c r="AO368" s="55">
        <f t="shared" si="100"/>
        <v>1.4184000000000001</v>
      </c>
      <c r="AP368" s="55">
        <f t="shared" si="101"/>
        <v>1.4375</v>
      </c>
      <c r="AT368" s="17"/>
      <c r="AU368" s="77"/>
    </row>
    <row r="369" spans="3:47" x14ac:dyDescent="0.25">
      <c r="C369" s="16" t="s">
        <v>736</v>
      </c>
      <c r="D369" s="16" t="s">
        <v>381</v>
      </c>
      <c r="E369" s="16" t="s">
        <v>376</v>
      </c>
      <c r="F369" s="16">
        <v>2.3999999999999998E-3</v>
      </c>
      <c r="G369" s="16">
        <v>1.4976</v>
      </c>
      <c r="H369" s="16">
        <v>1.4702999999999999</v>
      </c>
      <c r="I369" s="16" t="s">
        <v>551</v>
      </c>
      <c r="J369" s="16">
        <v>1.3893</v>
      </c>
      <c r="K369" s="16">
        <v>1.3772</v>
      </c>
      <c r="L369" s="16">
        <v>1.2991999999999999</v>
      </c>
      <c r="M369" s="16" t="s">
        <v>377</v>
      </c>
      <c r="N369" s="16">
        <v>1.32</v>
      </c>
      <c r="O369" s="16">
        <v>1.35</v>
      </c>
      <c r="P369" s="16">
        <v>1.3916999999999999</v>
      </c>
      <c r="Q369" s="16">
        <v>1.4075</v>
      </c>
      <c r="R369" s="16">
        <v>1.5</v>
      </c>
      <c r="T369" s="16" t="str">
        <f t="shared" si="102"/>
        <v>11⁄2–6</v>
      </c>
      <c r="U369" s="16" t="str">
        <f t="shared" si="102"/>
        <v>UNC</v>
      </c>
      <c r="W369" s="94" t="str">
        <f t="shared" si="86"/>
        <v>11⁄2–6</v>
      </c>
      <c r="X369" s="94" t="str">
        <f>VLOOKUP(LEFT(Table691416[[#This Row],[Column1]],FIND("–",Table691416[[#This Row],[Column1]])-1),Lookups15[],2,0)</f>
        <v>1 1/2</v>
      </c>
      <c r="Y369" s="94" t="str">
        <f>RIGHT(Table691416[[#This Row],[Column1]],LEN(Table691416[[#This Row],[Column1]])-FIND("–",Table691416[[#This Row],[Column1]]))</f>
        <v>6</v>
      </c>
      <c r="Z369" s="94" t="str">
        <f t="shared" si="87"/>
        <v>UNC</v>
      </c>
      <c r="AA369" s="94" t="str">
        <f t="shared" si="88"/>
        <v>1A</v>
      </c>
      <c r="AB369" s="95" t="str">
        <f>CONCATENATE(Table691416[[#This Row],[Fraction]],"-",Table691416[[#This Row],[Pitch]]," ",Table691416[[#This Row],[Series]]," ",Table691416[[#This Row],[ClassA]])</f>
        <v>1 1/2-6 UNC 1A</v>
      </c>
      <c r="AC369" s="95" t="str">
        <f>CONCATENATE(TEXT(Table691416[[#This Row],[MajorMinB]],".000"),"-",Table691416[[#This Row],[Pitch]]," ",Table691416[[#This Row],[Series]]," ",Table691416[[#This Row],[ClassA]])</f>
        <v>1.500-6 UNC 1A</v>
      </c>
      <c r="AD369" s="95">
        <f t="shared" si="89"/>
        <v>2.3999999999999998E-3</v>
      </c>
      <c r="AE369" s="96">
        <f t="shared" si="90"/>
        <v>1.4976</v>
      </c>
      <c r="AF369" s="96">
        <f t="shared" si="91"/>
        <v>1.4702999999999999</v>
      </c>
      <c r="AG369" s="96" t="str">
        <f t="shared" si="92"/>
        <v>—</v>
      </c>
      <c r="AH369" s="96">
        <f t="shared" si="93"/>
        <v>1.3893</v>
      </c>
      <c r="AI369" s="96">
        <f t="shared" si="94"/>
        <v>1.3772</v>
      </c>
      <c r="AJ369" s="96">
        <f t="shared" si="95"/>
        <v>1.2991999999999999</v>
      </c>
      <c r="AK369" s="95" t="str">
        <f t="shared" si="96"/>
        <v>1B</v>
      </c>
      <c r="AL369" s="96">
        <f t="shared" si="97"/>
        <v>1.32</v>
      </c>
      <c r="AM369" s="96">
        <f t="shared" si="98"/>
        <v>1.35</v>
      </c>
      <c r="AN369" s="96">
        <f t="shared" si="99"/>
        <v>1.3916999999999999</v>
      </c>
      <c r="AO369" s="96">
        <f t="shared" si="100"/>
        <v>1.4075</v>
      </c>
      <c r="AP369" s="96">
        <f t="shared" si="101"/>
        <v>1.5</v>
      </c>
      <c r="AT369" s="17"/>
      <c r="AU369" s="77"/>
    </row>
    <row r="370" spans="3:47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02"/>
        <v>0</v>
      </c>
      <c r="U370" s="16">
        <f t="shared" si="102"/>
        <v>0</v>
      </c>
      <c r="W370" s="94" t="str">
        <f t="shared" si="86"/>
        <v>11⁄2–6</v>
      </c>
      <c r="X370" s="94" t="str">
        <f>VLOOKUP(LEFT(Table691416[[#This Row],[Column1]],FIND("–",Table691416[[#This Row],[Column1]])-1),Lookups15[],2,0)</f>
        <v>1 1/2</v>
      </c>
      <c r="Y370" s="94" t="str">
        <f>RIGHT(Table691416[[#This Row],[Column1]],LEN(Table691416[[#This Row],[Column1]])-FIND("–",Table691416[[#This Row],[Column1]]))</f>
        <v>6</v>
      </c>
      <c r="Z370" s="94" t="str">
        <f t="shared" si="87"/>
        <v>UNC</v>
      </c>
      <c r="AA370" s="94" t="str">
        <f t="shared" si="88"/>
        <v>2A</v>
      </c>
      <c r="AB370" s="95" t="str">
        <f>CONCATENATE(Table691416[[#This Row],[Fraction]],"-",Table691416[[#This Row],[Pitch]]," ",Table691416[[#This Row],[Series]]," ",Table691416[[#This Row],[ClassA]])</f>
        <v>1 1/2-6 UNC 2A</v>
      </c>
      <c r="AC370" s="95" t="str">
        <f>CONCATENATE(TEXT(Table691416[[#This Row],[MajorMinB]],".000"),"-",Table691416[[#This Row],[Pitch]]," ",Table691416[[#This Row],[Series]]," ",Table691416[[#This Row],[ClassA]])</f>
        <v>1.500-6 UNC 2A</v>
      </c>
      <c r="AD370" s="95">
        <f t="shared" si="89"/>
        <v>2.3999999999999998E-3</v>
      </c>
      <c r="AE370" s="96">
        <f t="shared" si="90"/>
        <v>1.4976</v>
      </c>
      <c r="AF370" s="96">
        <f t="shared" si="91"/>
        <v>1.4794</v>
      </c>
      <c r="AG370" s="96">
        <f t="shared" si="92"/>
        <v>1.4702999999999999</v>
      </c>
      <c r="AH370" s="96">
        <f t="shared" si="93"/>
        <v>1.3893</v>
      </c>
      <c r="AI370" s="96">
        <f t="shared" si="94"/>
        <v>1.3812</v>
      </c>
      <c r="AJ370" s="96">
        <f t="shared" si="95"/>
        <v>1.2991999999999999</v>
      </c>
      <c r="AK370" s="95" t="str">
        <f t="shared" si="96"/>
        <v>2B</v>
      </c>
      <c r="AL370" s="96">
        <f t="shared" si="97"/>
        <v>1.32</v>
      </c>
      <c r="AM370" s="96">
        <f t="shared" si="98"/>
        <v>1.35</v>
      </c>
      <c r="AN370" s="96">
        <f t="shared" si="99"/>
        <v>1.3916999999999999</v>
      </c>
      <c r="AO370" s="96">
        <f t="shared" si="100"/>
        <v>1.4021999999999999</v>
      </c>
      <c r="AP370" s="96">
        <f t="shared" si="101"/>
        <v>1.5</v>
      </c>
      <c r="AT370" s="17"/>
      <c r="AU370" s="77"/>
    </row>
    <row r="371" spans="3:47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02"/>
        <v>0</v>
      </c>
      <c r="U371" s="16">
        <f t="shared" si="102"/>
        <v>0</v>
      </c>
      <c r="W371" s="94" t="str">
        <f t="shared" si="86"/>
        <v>11⁄2–6</v>
      </c>
      <c r="X371" s="94" t="str">
        <f>VLOOKUP(LEFT(Table691416[[#This Row],[Column1]],FIND("–",Table691416[[#This Row],[Column1]])-1),Lookups15[],2,0)</f>
        <v>1 1/2</v>
      </c>
      <c r="Y371" s="94" t="str">
        <f>RIGHT(Table691416[[#This Row],[Column1]],LEN(Table691416[[#This Row],[Column1]])-FIND("–",Table691416[[#This Row],[Column1]]))</f>
        <v>6</v>
      </c>
      <c r="Z371" s="94" t="str">
        <f t="shared" si="87"/>
        <v>UNC</v>
      </c>
      <c r="AA371" s="94" t="str">
        <f t="shared" si="88"/>
        <v>3A</v>
      </c>
      <c r="AB371" s="95" t="str">
        <f>CONCATENATE(Table691416[[#This Row],[Fraction]],"-",Table691416[[#This Row],[Pitch]]," ",Table691416[[#This Row],[Series]]," ",Table691416[[#This Row],[ClassA]])</f>
        <v>1 1/2-6 UNC 3A</v>
      </c>
      <c r="AC371" s="95" t="str">
        <f>CONCATENATE(TEXT(Table691416[[#This Row],[MajorMinB]],".000"),"-",Table691416[[#This Row],[Pitch]]," ",Table691416[[#This Row],[Series]]," ",Table691416[[#This Row],[ClassA]])</f>
        <v>1.500-6 UNC 3A</v>
      </c>
      <c r="AD371" s="95">
        <f t="shared" si="89"/>
        <v>0</v>
      </c>
      <c r="AE371" s="96">
        <f t="shared" si="90"/>
        <v>1.5</v>
      </c>
      <c r="AF371" s="96">
        <f t="shared" si="91"/>
        <v>1.4818</v>
      </c>
      <c r="AG371" s="96" t="str">
        <f t="shared" si="92"/>
        <v>—</v>
      </c>
      <c r="AH371" s="96">
        <f t="shared" si="93"/>
        <v>1.3916999999999999</v>
      </c>
      <c r="AI371" s="96">
        <f t="shared" si="94"/>
        <v>1.3855999999999999</v>
      </c>
      <c r="AJ371" s="96">
        <f t="shared" si="95"/>
        <v>1.3016000000000001</v>
      </c>
      <c r="AK371" s="95" t="str">
        <f t="shared" si="96"/>
        <v>3B</v>
      </c>
      <c r="AL371" s="96">
        <f t="shared" si="97"/>
        <v>1.32</v>
      </c>
      <c r="AM371" s="96">
        <f t="shared" si="98"/>
        <v>1.3395999999999999</v>
      </c>
      <c r="AN371" s="96">
        <f t="shared" si="99"/>
        <v>1.3916999999999999</v>
      </c>
      <c r="AO371" s="96">
        <f t="shared" si="100"/>
        <v>1.3996</v>
      </c>
      <c r="AP371" s="96">
        <f t="shared" si="101"/>
        <v>1.5</v>
      </c>
      <c r="AT371" s="17"/>
      <c r="AU371" s="77"/>
    </row>
    <row r="372" spans="3:47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02"/>
        <v>11⁄2–8</v>
      </c>
      <c r="U372" s="16" t="str">
        <f t="shared" si="102"/>
        <v>UN</v>
      </c>
      <c r="W372" s="16" t="str">
        <f t="shared" si="86"/>
        <v>11⁄2–8</v>
      </c>
      <c r="X372" s="16" t="str">
        <f>VLOOKUP(LEFT(Table691416[[#This Row],[Column1]],FIND("–",Table691416[[#This Row],[Column1]])-1),Lookups15[],2,0)</f>
        <v>1 1/2</v>
      </c>
      <c r="Y372" s="16" t="str">
        <f>RIGHT(Table691416[[#This Row],[Column1]],LEN(Table691416[[#This Row],[Column1]])-FIND("–",Table691416[[#This Row],[Column1]]))</f>
        <v>8</v>
      </c>
      <c r="Z372" s="16" t="str">
        <f t="shared" si="87"/>
        <v>UN</v>
      </c>
      <c r="AA372" s="16" t="str">
        <f t="shared" si="88"/>
        <v>2A</v>
      </c>
      <c r="AB372" s="4" t="str">
        <f>CONCATENATE(Table691416[[#This Row],[Fraction]],"-",Table691416[[#This Row],[Pitch]]," ",Table691416[[#This Row],[Series]]," ",Table691416[[#This Row],[ClassA]])</f>
        <v>1 1/2-8 UN 2A</v>
      </c>
      <c r="AC372" s="4" t="str">
        <f>CONCATENATE(TEXT(Table691416[[#This Row],[MajorMinB]],".000"),"-",Table691416[[#This Row],[Pitch]]," ",Table691416[[#This Row],[Series]]," ",Table691416[[#This Row],[ClassA]])</f>
        <v>1.500-8 UN 2A</v>
      </c>
      <c r="AD372" s="4">
        <f t="shared" si="89"/>
        <v>2.2000000000000001E-3</v>
      </c>
      <c r="AE372" s="55">
        <f t="shared" si="90"/>
        <v>1.4978</v>
      </c>
      <c r="AF372" s="55">
        <f t="shared" si="91"/>
        <v>1.4827999999999999</v>
      </c>
      <c r="AG372" s="55">
        <f t="shared" si="92"/>
        <v>1.4753000000000001</v>
      </c>
      <c r="AH372" s="55">
        <f t="shared" si="93"/>
        <v>1.4166000000000001</v>
      </c>
      <c r="AI372" s="55">
        <f t="shared" si="94"/>
        <v>1.4093</v>
      </c>
      <c r="AJ372" s="55">
        <f t="shared" si="95"/>
        <v>1.349</v>
      </c>
      <c r="AK372" s="4" t="str">
        <f t="shared" si="96"/>
        <v>2B</v>
      </c>
      <c r="AL372" s="55">
        <f t="shared" si="97"/>
        <v>1.365</v>
      </c>
      <c r="AM372" s="55">
        <f t="shared" si="98"/>
        <v>1.39</v>
      </c>
      <c r="AN372" s="55">
        <f t="shared" si="99"/>
        <v>1.4188000000000001</v>
      </c>
      <c r="AO372" s="55">
        <f t="shared" si="100"/>
        <v>1.4282999999999999</v>
      </c>
      <c r="AP372" s="55">
        <f t="shared" si="101"/>
        <v>1.5</v>
      </c>
      <c r="AT372" s="17"/>
      <c r="AU372" s="77"/>
    </row>
    <row r="373" spans="3:47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02"/>
        <v>0</v>
      </c>
      <c r="U373" s="16">
        <f t="shared" si="102"/>
        <v>0</v>
      </c>
      <c r="W373" s="16" t="str">
        <f t="shared" si="86"/>
        <v>11⁄2–8</v>
      </c>
      <c r="X373" s="16" t="str">
        <f>VLOOKUP(LEFT(Table691416[[#This Row],[Column1]],FIND("–",Table691416[[#This Row],[Column1]])-1),Lookups15[],2,0)</f>
        <v>1 1/2</v>
      </c>
      <c r="Y373" s="16" t="str">
        <f>RIGHT(Table691416[[#This Row],[Column1]],LEN(Table691416[[#This Row],[Column1]])-FIND("–",Table691416[[#This Row],[Column1]]))</f>
        <v>8</v>
      </c>
      <c r="Z373" s="16" t="str">
        <f t="shared" si="87"/>
        <v>UN</v>
      </c>
      <c r="AA373" s="16" t="str">
        <f t="shared" si="88"/>
        <v>3A</v>
      </c>
      <c r="AB373" s="4" t="str">
        <f>CONCATENATE(Table691416[[#This Row],[Fraction]],"-",Table691416[[#This Row],[Pitch]]," ",Table691416[[#This Row],[Series]]," ",Table691416[[#This Row],[ClassA]])</f>
        <v>1 1/2-8 UN 3A</v>
      </c>
      <c r="AC373" s="4" t="str">
        <f>CONCATENATE(TEXT(Table691416[[#This Row],[MajorMinB]],".000"),"-",Table691416[[#This Row],[Pitch]]," ",Table691416[[#This Row],[Series]]," ",Table691416[[#This Row],[ClassA]])</f>
        <v>1.500-8 UN 3A</v>
      </c>
      <c r="AD373" s="4">
        <f t="shared" si="89"/>
        <v>0</v>
      </c>
      <c r="AE373" s="55">
        <f t="shared" si="90"/>
        <v>1.5</v>
      </c>
      <c r="AF373" s="55">
        <f t="shared" si="91"/>
        <v>1.4850000000000001</v>
      </c>
      <c r="AG373" s="55" t="str">
        <f t="shared" si="92"/>
        <v>—</v>
      </c>
      <c r="AH373" s="55">
        <f t="shared" si="93"/>
        <v>1.4188000000000001</v>
      </c>
      <c r="AI373" s="55">
        <f t="shared" si="94"/>
        <v>1.4133</v>
      </c>
      <c r="AJ373" s="55">
        <f t="shared" si="95"/>
        <v>1.3512</v>
      </c>
      <c r="AK373" s="4" t="str">
        <f t="shared" si="96"/>
        <v>3B</v>
      </c>
      <c r="AL373" s="55">
        <f t="shared" si="97"/>
        <v>1.365</v>
      </c>
      <c r="AM373" s="55">
        <f t="shared" si="98"/>
        <v>1.3796999999999999</v>
      </c>
      <c r="AN373" s="55">
        <f t="shared" si="99"/>
        <v>1.4188000000000001</v>
      </c>
      <c r="AO373" s="55">
        <f t="shared" si="100"/>
        <v>1.4258999999999999</v>
      </c>
      <c r="AP373" s="55">
        <f t="shared" si="101"/>
        <v>1.5</v>
      </c>
      <c r="AT373" s="17"/>
      <c r="AU373" s="77"/>
    </row>
    <row r="374" spans="3:47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02"/>
        <v>11⁄2–10</v>
      </c>
      <c r="U374" s="16" t="str">
        <f t="shared" si="102"/>
        <v>UNS</v>
      </c>
      <c r="W374" s="16" t="str">
        <f t="shared" si="86"/>
        <v>11⁄2–10</v>
      </c>
      <c r="X374" s="16" t="str">
        <f>VLOOKUP(LEFT(Table691416[[#This Row],[Column1]],FIND("–",Table691416[[#This Row],[Column1]])-1),Lookups15[],2,0)</f>
        <v>1 1/2</v>
      </c>
      <c r="Y374" s="16" t="str">
        <f>RIGHT(Table691416[[#This Row],[Column1]],LEN(Table691416[[#This Row],[Column1]])-FIND("–",Table691416[[#This Row],[Column1]]))</f>
        <v>10</v>
      </c>
      <c r="Z374" s="16" t="str">
        <f t="shared" si="87"/>
        <v>UNS</v>
      </c>
      <c r="AA374" s="16" t="str">
        <f t="shared" si="88"/>
        <v>2A</v>
      </c>
      <c r="AB374" s="4" t="str">
        <f>CONCATENATE(Table691416[[#This Row],[Fraction]],"-",Table691416[[#This Row],[Pitch]]," ",Table691416[[#This Row],[Series]]," ",Table691416[[#This Row],[ClassA]])</f>
        <v>1 1/2-10 UNS 2A</v>
      </c>
      <c r="AC374" s="4" t="str">
        <f>CONCATENATE(TEXT(Table691416[[#This Row],[MajorMinB]],".000"),"-",Table691416[[#This Row],[Pitch]]," ",Table691416[[#This Row],[Series]]," ",Table691416[[#This Row],[ClassA]])</f>
        <v>1.500-10 UNS 2A</v>
      </c>
      <c r="AD374" s="4">
        <f t="shared" si="89"/>
        <v>1.9E-3</v>
      </c>
      <c r="AE374" s="55">
        <f t="shared" si="90"/>
        <v>1.4981</v>
      </c>
      <c r="AF374" s="55">
        <f t="shared" si="91"/>
        <v>1.4852000000000001</v>
      </c>
      <c r="AG374" s="55" t="str">
        <f t="shared" si="92"/>
        <v>—</v>
      </c>
      <c r="AH374" s="55">
        <f t="shared" si="93"/>
        <v>1.4331</v>
      </c>
      <c r="AI374" s="55">
        <f t="shared" si="94"/>
        <v>1.4267000000000001</v>
      </c>
      <c r="AJ374" s="55">
        <f t="shared" si="95"/>
        <v>1.3791</v>
      </c>
      <c r="AK374" s="4" t="str">
        <f t="shared" si="96"/>
        <v>2B</v>
      </c>
      <c r="AL374" s="55">
        <f t="shared" si="97"/>
        <v>1.3919999999999999</v>
      </c>
      <c r="AM374" s="55">
        <f t="shared" si="98"/>
        <v>1.413</v>
      </c>
      <c r="AN374" s="55">
        <f t="shared" si="99"/>
        <v>1.4350000000000001</v>
      </c>
      <c r="AO374" s="55">
        <f t="shared" si="100"/>
        <v>1.4433</v>
      </c>
      <c r="AP374" s="55">
        <f t="shared" si="101"/>
        <v>1.5</v>
      </c>
      <c r="AT374" s="17"/>
      <c r="AU374" s="77"/>
    </row>
    <row r="375" spans="3:47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02"/>
        <v>11⁄2–12</v>
      </c>
      <c r="U375" s="16" t="str">
        <f t="shared" si="102"/>
        <v>UNF</v>
      </c>
      <c r="W375" s="16" t="str">
        <f t="shared" si="86"/>
        <v>11⁄2–12</v>
      </c>
      <c r="X375" s="16" t="str">
        <f>VLOOKUP(LEFT(Table691416[[#This Row],[Column1]],FIND("–",Table691416[[#This Row],[Column1]])-1),Lookups15[],2,0)</f>
        <v>1 1/2</v>
      </c>
      <c r="Y375" s="16" t="str">
        <f>RIGHT(Table691416[[#This Row],[Column1]],LEN(Table691416[[#This Row],[Column1]])-FIND("–",Table691416[[#This Row],[Column1]]))</f>
        <v>12</v>
      </c>
      <c r="Z375" s="16" t="str">
        <f t="shared" si="87"/>
        <v>UNF</v>
      </c>
      <c r="AA375" s="16" t="str">
        <f t="shared" si="88"/>
        <v>1A</v>
      </c>
      <c r="AB375" s="4" t="str">
        <f>CONCATENATE(Table691416[[#This Row],[Fraction]],"-",Table691416[[#This Row],[Pitch]]," ",Table691416[[#This Row],[Series]]," ",Table691416[[#This Row],[ClassA]])</f>
        <v>1 1/2-12 UNF 1A</v>
      </c>
      <c r="AC375" s="4" t="str">
        <f>CONCATENATE(TEXT(Table691416[[#This Row],[MajorMinB]],".000"),"-",Table691416[[#This Row],[Pitch]]," ",Table691416[[#This Row],[Series]]," ",Table691416[[#This Row],[ClassA]])</f>
        <v>1.500-12 UNF 1A</v>
      </c>
      <c r="AD375" s="4">
        <f t="shared" si="89"/>
        <v>1.9E-3</v>
      </c>
      <c r="AE375" s="55">
        <f t="shared" si="90"/>
        <v>1.4981</v>
      </c>
      <c r="AF375" s="55">
        <f t="shared" si="91"/>
        <v>1.4809000000000001</v>
      </c>
      <c r="AG375" s="55" t="str">
        <f t="shared" si="92"/>
        <v>—</v>
      </c>
      <c r="AH375" s="55">
        <f t="shared" si="93"/>
        <v>1.444</v>
      </c>
      <c r="AI375" s="55">
        <f t="shared" si="94"/>
        <v>1.4343999999999999</v>
      </c>
      <c r="AJ375" s="55">
        <f t="shared" si="95"/>
        <v>1.3989</v>
      </c>
      <c r="AK375" s="4" t="str">
        <f t="shared" si="96"/>
        <v>1B</v>
      </c>
      <c r="AL375" s="55">
        <f t="shared" si="97"/>
        <v>1.41</v>
      </c>
      <c r="AM375" s="55">
        <f t="shared" si="98"/>
        <v>1.4279999999999999</v>
      </c>
      <c r="AN375" s="55">
        <f t="shared" si="99"/>
        <v>1.4459</v>
      </c>
      <c r="AO375" s="55">
        <f t="shared" si="100"/>
        <v>1.4583999999999999</v>
      </c>
      <c r="AP375" s="55">
        <f t="shared" si="101"/>
        <v>1.5</v>
      </c>
      <c r="AT375" s="17"/>
      <c r="AU375" s="77"/>
    </row>
    <row r="376" spans="3:47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02"/>
        <v>0</v>
      </c>
      <c r="U376" s="16">
        <f t="shared" si="102"/>
        <v>0</v>
      </c>
      <c r="W376" s="16" t="str">
        <f t="shared" si="86"/>
        <v>11⁄2–12</v>
      </c>
      <c r="X376" s="16" t="str">
        <f>VLOOKUP(LEFT(Table691416[[#This Row],[Column1]],FIND("–",Table691416[[#This Row],[Column1]])-1),Lookups15[],2,0)</f>
        <v>1 1/2</v>
      </c>
      <c r="Y376" s="16" t="str">
        <f>RIGHT(Table691416[[#This Row],[Column1]],LEN(Table691416[[#This Row],[Column1]])-FIND("–",Table691416[[#This Row],[Column1]]))</f>
        <v>12</v>
      </c>
      <c r="Z376" s="16" t="str">
        <f t="shared" si="87"/>
        <v>UNF</v>
      </c>
      <c r="AA376" s="16" t="str">
        <f t="shared" si="88"/>
        <v>2A</v>
      </c>
      <c r="AB376" s="4" t="str">
        <f>CONCATENATE(Table691416[[#This Row],[Fraction]],"-",Table691416[[#This Row],[Pitch]]," ",Table691416[[#This Row],[Series]]," ",Table691416[[#This Row],[ClassA]])</f>
        <v>1 1/2-12 UNF 2A</v>
      </c>
      <c r="AC376" s="4" t="str">
        <f>CONCATENATE(TEXT(Table691416[[#This Row],[MajorMinB]],".000"),"-",Table691416[[#This Row],[Pitch]]," ",Table691416[[#This Row],[Series]]," ",Table691416[[#This Row],[ClassA]])</f>
        <v>1.500-12 UNF 2A</v>
      </c>
      <c r="AD376" s="4">
        <f t="shared" si="89"/>
        <v>1.9E-3</v>
      </c>
      <c r="AE376" s="55">
        <f t="shared" si="90"/>
        <v>1.4981</v>
      </c>
      <c r="AF376" s="55">
        <f t="shared" si="91"/>
        <v>1.4866999999999999</v>
      </c>
      <c r="AG376" s="55" t="str">
        <f t="shared" si="92"/>
        <v>—</v>
      </c>
      <c r="AH376" s="55">
        <f t="shared" si="93"/>
        <v>1.444</v>
      </c>
      <c r="AI376" s="55">
        <f t="shared" si="94"/>
        <v>1.4376</v>
      </c>
      <c r="AJ376" s="55">
        <f t="shared" si="95"/>
        <v>1.3989</v>
      </c>
      <c r="AK376" s="4" t="str">
        <f t="shared" si="96"/>
        <v>2B</v>
      </c>
      <c r="AL376" s="55">
        <f t="shared" si="97"/>
        <v>1.41</v>
      </c>
      <c r="AM376" s="55">
        <f t="shared" si="98"/>
        <v>1.4279999999999999</v>
      </c>
      <c r="AN376" s="55">
        <f t="shared" si="99"/>
        <v>1.4459</v>
      </c>
      <c r="AO376" s="55">
        <f t="shared" si="100"/>
        <v>1.4541999999999999</v>
      </c>
      <c r="AP376" s="55">
        <f t="shared" si="101"/>
        <v>1.5</v>
      </c>
      <c r="AT376" s="17"/>
      <c r="AU376" s="77"/>
    </row>
    <row r="377" spans="3:47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02"/>
        <v>0</v>
      </c>
      <c r="U377" s="16">
        <f t="shared" si="102"/>
        <v>0</v>
      </c>
      <c r="W377" s="16" t="str">
        <f t="shared" si="86"/>
        <v>11⁄2–12</v>
      </c>
      <c r="X377" s="16" t="str">
        <f>VLOOKUP(LEFT(Table691416[[#This Row],[Column1]],FIND("–",Table691416[[#This Row],[Column1]])-1),Lookups15[],2,0)</f>
        <v>1 1/2</v>
      </c>
      <c r="Y377" s="16" t="str">
        <f>RIGHT(Table691416[[#This Row],[Column1]],LEN(Table691416[[#This Row],[Column1]])-FIND("–",Table691416[[#This Row],[Column1]]))</f>
        <v>12</v>
      </c>
      <c r="Z377" s="16" t="str">
        <f t="shared" si="87"/>
        <v>UNF</v>
      </c>
      <c r="AA377" s="16" t="str">
        <f t="shared" si="88"/>
        <v>3A</v>
      </c>
      <c r="AB377" s="4" t="str">
        <f>CONCATENATE(Table691416[[#This Row],[Fraction]],"-",Table691416[[#This Row],[Pitch]]," ",Table691416[[#This Row],[Series]]," ",Table691416[[#This Row],[ClassA]])</f>
        <v>1 1/2-12 UNF 3A</v>
      </c>
      <c r="AC377" s="4" t="str">
        <f>CONCATENATE(TEXT(Table691416[[#This Row],[MajorMinB]],".000"),"-",Table691416[[#This Row],[Pitch]]," ",Table691416[[#This Row],[Series]]," ",Table691416[[#This Row],[ClassA]])</f>
        <v>1.500-12 UNF 3A</v>
      </c>
      <c r="AD377" s="4">
        <f t="shared" si="89"/>
        <v>0</v>
      </c>
      <c r="AE377" s="55">
        <f t="shared" si="90"/>
        <v>1.5</v>
      </c>
      <c r="AF377" s="55">
        <f t="shared" si="91"/>
        <v>1.4885999999999999</v>
      </c>
      <c r="AG377" s="55" t="str">
        <f t="shared" si="92"/>
        <v>—</v>
      </c>
      <c r="AH377" s="55">
        <f t="shared" si="93"/>
        <v>1.4459</v>
      </c>
      <c r="AI377" s="55">
        <f t="shared" si="94"/>
        <v>1.4411</v>
      </c>
      <c r="AJ377" s="55">
        <f t="shared" si="95"/>
        <v>1.4008</v>
      </c>
      <c r="AK377" s="4" t="str">
        <f t="shared" si="96"/>
        <v>3B</v>
      </c>
      <c r="AL377" s="55">
        <f t="shared" si="97"/>
        <v>1.41</v>
      </c>
      <c r="AM377" s="55">
        <f t="shared" si="98"/>
        <v>1.4198</v>
      </c>
      <c r="AN377" s="55">
        <f t="shared" si="99"/>
        <v>1.4459</v>
      </c>
      <c r="AO377" s="55">
        <f t="shared" si="100"/>
        <v>1.4521999999999999</v>
      </c>
      <c r="AP377" s="55">
        <f t="shared" si="101"/>
        <v>1.5</v>
      </c>
      <c r="AT377" s="17"/>
      <c r="AU377" s="77"/>
    </row>
    <row r="378" spans="3:47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02"/>
        <v>11⁄2–14</v>
      </c>
      <c r="U378" s="16" t="str">
        <f t="shared" si="102"/>
        <v>UNS</v>
      </c>
      <c r="W378" s="16" t="str">
        <f t="shared" si="86"/>
        <v>11⁄2–14</v>
      </c>
      <c r="X378" s="16" t="str">
        <f>VLOOKUP(LEFT(Table691416[[#This Row],[Column1]],FIND("–",Table691416[[#This Row],[Column1]])-1),Lookups15[],2,0)</f>
        <v>1 1/2</v>
      </c>
      <c r="Y378" s="16" t="str">
        <f>RIGHT(Table691416[[#This Row],[Column1]],LEN(Table691416[[#This Row],[Column1]])-FIND("–",Table691416[[#This Row],[Column1]]))</f>
        <v>14</v>
      </c>
      <c r="Z378" s="16" t="str">
        <f t="shared" si="87"/>
        <v>UNS</v>
      </c>
      <c r="AA378" s="16" t="str">
        <f t="shared" si="88"/>
        <v>2A</v>
      </c>
      <c r="AB378" s="4" t="str">
        <f>CONCATENATE(Table691416[[#This Row],[Fraction]],"-",Table691416[[#This Row],[Pitch]]," ",Table691416[[#This Row],[Series]]," ",Table691416[[#This Row],[ClassA]])</f>
        <v>1 1/2-14 UNS 2A</v>
      </c>
      <c r="AC378" s="4" t="str">
        <f>CONCATENATE(TEXT(Table691416[[#This Row],[MajorMinB]],".000"),"-",Table691416[[#This Row],[Pitch]]," ",Table691416[[#This Row],[Series]]," ",Table691416[[#This Row],[ClassA]])</f>
        <v>1.500-14 UNS 2A</v>
      </c>
      <c r="AD378" s="4">
        <f t="shared" si="89"/>
        <v>1.6999999999999999E-3</v>
      </c>
      <c r="AE378" s="55">
        <f t="shared" si="90"/>
        <v>1.4983</v>
      </c>
      <c r="AF378" s="55">
        <f t="shared" si="91"/>
        <v>1.488</v>
      </c>
      <c r="AG378" s="55" t="str">
        <f t="shared" si="92"/>
        <v>—</v>
      </c>
      <c r="AH378" s="55">
        <f t="shared" si="93"/>
        <v>1.4519</v>
      </c>
      <c r="AI378" s="55">
        <f t="shared" si="94"/>
        <v>1.4463999999999999</v>
      </c>
      <c r="AJ378" s="55">
        <f t="shared" si="95"/>
        <v>1.4133</v>
      </c>
      <c r="AK378" s="4" t="str">
        <f t="shared" si="96"/>
        <v>2B</v>
      </c>
      <c r="AL378" s="55">
        <f t="shared" si="97"/>
        <v>1.423</v>
      </c>
      <c r="AM378" s="55">
        <f t="shared" si="98"/>
        <v>1.4379999999999999</v>
      </c>
      <c r="AN378" s="55">
        <f t="shared" si="99"/>
        <v>1.4536</v>
      </c>
      <c r="AO378" s="55">
        <f t="shared" si="100"/>
        <v>1.4608000000000001</v>
      </c>
      <c r="AP378" s="55">
        <f t="shared" si="101"/>
        <v>1.5</v>
      </c>
      <c r="AT378" s="17"/>
      <c r="AU378" s="77"/>
    </row>
    <row r="379" spans="3:47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02"/>
        <v>11⁄2–16</v>
      </c>
      <c r="U379" s="16" t="str">
        <f t="shared" si="102"/>
        <v>UN</v>
      </c>
      <c r="W379" s="16" t="str">
        <f t="shared" si="86"/>
        <v>11⁄2–16</v>
      </c>
      <c r="X379" s="16" t="str">
        <f>VLOOKUP(LEFT(Table691416[[#This Row],[Column1]],FIND("–",Table691416[[#This Row],[Column1]])-1),Lookups15[],2,0)</f>
        <v>1 1/2</v>
      </c>
      <c r="Y379" s="16" t="str">
        <f>RIGHT(Table691416[[#This Row],[Column1]],LEN(Table691416[[#This Row],[Column1]])-FIND("–",Table691416[[#This Row],[Column1]]))</f>
        <v>16</v>
      </c>
      <c r="Z379" s="16" t="str">
        <f t="shared" si="87"/>
        <v>UN</v>
      </c>
      <c r="AA379" s="16" t="str">
        <f t="shared" si="88"/>
        <v>2A</v>
      </c>
      <c r="AB379" s="4" t="str">
        <f>CONCATENATE(Table691416[[#This Row],[Fraction]],"-",Table691416[[#This Row],[Pitch]]," ",Table691416[[#This Row],[Series]]," ",Table691416[[#This Row],[ClassA]])</f>
        <v>1 1/2-16 UN 2A</v>
      </c>
      <c r="AC379" s="4" t="str">
        <f>CONCATENATE(TEXT(Table691416[[#This Row],[MajorMinB]],".000"),"-",Table691416[[#This Row],[Pitch]]," ",Table691416[[#This Row],[Series]]," ",Table691416[[#This Row],[ClassA]])</f>
        <v>1.500-16 UN 2A</v>
      </c>
      <c r="AD379" s="4">
        <f t="shared" si="89"/>
        <v>1.6000000000000001E-3</v>
      </c>
      <c r="AE379" s="55">
        <f t="shared" si="90"/>
        <v>1.4984</v>
      </c>
      <c r="AF379" s="55">
        <f t="shared" si="91"/>
        <v>1.4890000000000001</v>
      </c>
      <c r="AG379" s="55" t="str">
        <f t="shared" si="92"/>
        <v>—</v>
      </c>
      <c r="AH379" s="55">
        <f t="shared" si="93"/>
        <v>1.4578</v>
      </c>
      <c r="AI379" s="55">
        <f t="shared" si="94"/>
        <v>1.4525999999999999</v>
      </c>
      <c r="AJ379" s="55">
        <f t="shared" si="95"/>
        <v>1.4238999999999999</v>
      </c>
      <c r="AK379" s="4" t="str">
        <f t="shared" si="96"/>
        <v>2B</v>
      </c>
      <c r="AL379" s="55">
        <f t="shared" si="97"/>
        <v>1.4319999999999999</v>
      </c>
      <c r="AM379" s="55">
        <f t="shared" si="98"/>
        <v>1.446</v>
      </c>
      <c r="AN379" s="55">
        <f t="shared" si="99"/>
        <v>1.4594</v>
      </c>
      <c r="AO379" s="55">
        <f t="shared" si="100"/>
        <v>1.4661999999999999</v>
      </c>
      <c r="AP379" s="55">
        <f t="shared" si="101"/>
        <v>1.5</v>
      </c>
      <c r="AT379" s="17"/>
      <c r="AU379" s="77"/>
    </row>
    <row r="380" spans="3:47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02"/>
        <v>0</v>
      </c>
      <c r="U380" s="16">
        <f t="shared" si="102"/>
        <v>0</v>
      </c>
      <c r="W380" s="16" t="str">
        <f t="shared" si="86"/>
        <v>11⁄2–16</v>
      </c>
      <c r="X380" s="16" t="str">
        <f>VLOOKUP(LEFT(Table691416[[#This Row],[Column1]],FIND("–",Table691416[[#This Row],[Column1]])-1),Lookups15[],2,0)</f>
        <v>1 1/2</v>
      </c>
      <c r="Y380" s="16" t="str">
        <f>RIGHT(Table691416[[#This Row],[Column1]],LEN(Table691416[[#This Row],[Column1]])-FIND("–",Table691416[[#This Row],[Column1]]))</f>
        <v>16</v>
      </c>
      <c r="Z380" s="16" t="str">
        <f t="shared" si="87"/>
        <v>UN</v>
      </c>
      <c r="AA380" s="16" t="str">
        <f t="shared" si="88"/>
        <v>3A</v>
      </c>
      <c r="AB380" s="4" t="str">
        <f>CONCATENATE(Table691416[[#This Row],[Fraction]],"-",Table691416[[#This Row],[Pitch]]," ",Table691416[[#This Row],[Series]]," ",Table691416[[#This Row],[ClassA]])</f>
        <v>1 1/2-16 UN 3A</v>
      </c>
      <c r="AC380" s="4" t="str">
        <f>CONCATENATE(TEXT(Table691416[[#This Row],[MajorMinB]],".000"),"-",Table691416[[#This Row],[Pitch]]," ",Table691416[[#This Row],[Series]]," ",Table691416[[#This Row],[ClassA]])</f>
        <v>1.500-16 UN 3A</v>
      </c>
      <c r="AD380" s="4">
        <f t="shared" si="89"/>
        <v>0</v>
      </c>
      <c r="AE380" s="55">
        <f t="shared" si="90"/>
        <v>1.5</v>
      </c>
      <c r="AF380" s="55">
        <f t="shared" si="91"/>
        <v>1.4905999999999999</v>
      </c>
      <c r="AG380" s="55" t="str">
        <f t="shared" si="92"/>
        <v>—</v>
      </c>
      <c r="AH380" s="55">
        <f t="shared" si="93"/>
        <v>1.4594</v>
      </c>
      <c r="AI380" s="55">
        <f t="shared" si="94"/>
        <v>1.4555</v>
      </c>
      <c r="AJ380" s="55">
        <f t="shared" si="95"/>
        <v>1.4255</v>
      </c>
      <c r="AK380" s="4" t="str">
        <f t="shared" si="96"/>
        <v>3B</v>
      </c>
      <c r="AL380" s="55">
        <f t="shared" si="97"/>
        <v>1.4319999999999999</v>
      </c>
      <c r="AM380" s="55">
        <f t="shared" si="98"/>
        <v>1.4408000000000001</v>
      </c>
      <c r="AN380" s="55">
        <f t="shared" si="99"/>
        <v>1.4594</v>
      </c>
      <c r="AO380" s="55">
        <f t="shared" si="100"/>
        <v>1.4644999999999999</v>
      </c>
      <c r="AP380" s="55">
        <f t="shared" si="101"/>
        <v>1.5</v>
      </c>
      <c r="AT380" s="17"/>
      <c r="AU380" s="77"/>
    </row>
    <row r="381" spans="3:47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02"/>
        <v>11⁄2–18</v>
      </c>
      <c r="U381" s="16" t="str">
        <f t="shared" si="102"/>
        <v>UNEF</v>
      </c>
      <c r="W381" s="16" t="str">
        <f t="shared" si="86"/>
        <v>11⁄2–18</v>
      </c>
      <c r="X381" s="16" t="str">
        <f>VLOOKUP(LEFT(Table691416[[#This Row],[Column1]],FIND("–",Table691416[[#This Row],[Column1]])-1),Lookups15[],2,0)</f>
        <v>1 1/2</v>
      </c>
      <c r="Y381" s="16" t="str">
        <f>RIGHT(Table691416[[#This Row],[Column1]],LEN(Table691416[[#This Row],[Column1]])-FIND("–",Table691416[[#This Row],[Column1]]))</f>
        <v>18</v>
      </c>
      <c r="Z381" s="16" t="str">
        <f t="shared" si="87"/>
        <v>UNEF</v>
      </c>
      <c r="AA381" s="16" t="str">
        <f t="shared" si="88"/>
        <v>2A</v>
      </c>
      <c r="AB381" s="4" t="str">
        <f>CONCATENATE(Table691416[[#This Row],[Fraction]],"-",Table691416[[#This Row],[Pitch]]," ",Table691416[[#This Row],[Series]]," ",Table691416[[#This Row],[ClassA]])</f>
        <v>1 1/2-18 UNEF 2A</v>
      </c>
      <c r="AC381" s="4" t="str">
        <f>CONCATENATE(TEXT(Table691416[[#This Row],[MajorMinB]],".000"),"-",Table691416[[#This Row],[Pitch]]," ",Table691416[[#This Row],[Series]]," ",Table691416[[#This Row],[ClassA]])</f>
        <v>1.500-18 UNEF 2A</v>
      </c>
      <c r="AD381" s="4">
        <f t="shared" si="89"/>
        <v>1.5E-3</v>
      </c>
      <c r="AE381" s="55">
        <f t="shared" si="90"/>
        <v>1.4984999999999999</v>
      </c>
      <c r="AF381" s="55">
        <f t="shared" si="91"/>
        <v>1.4898</v>
      </c>
      <c r="AG381" s="55" t="str">
        <f t="shared" si="92"/>
        <v>—</v>
      </c>
      <c r="AH381" s="55">
        <f t="shared" si="93"/>
        <v>1.4623999999999999</v>
      </c>
      <c r="AI381" s="55">
        <f t="shared" si="94"/>
        <v>1.4574</v>
      </c>
      <c r="AJ381" s="55">
        <f t="shared" si="95"/>
        <v>1.4323999999999999</v>
      </c>
      <c r="AK381" s="4" t="str">
        <f t="shared" si="96"/>
        <v>2B</v>
      </c>
      <c r="AL381" s="55">
        <f t="shared" si="97"/>
        <v>1.44</v>
      </c>
      <c r="AM381" s="55">
        <f t="shared" si="98"/>
        <v>1.452</v>
      </c>
      <c r="AN381" s="55">
        <f t="shared" si="99"/>
        <v>1.4639</v>
      </c>
      <c r="AO381" s="55">
        <f t="shared" si="100"/>
        <v>1.4703999999999999</v>
      </c>
      <c r="AP381" s="55">
        <f t="shared" si="101"/>
        <v>1.5</v>
      </c>
      <c r="AT381" s="17"/>
      <c r="AU381" s="77"/>
    </row>
    <row r="382" spans="3:47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02"/>
        <v>0</v>
      </c>
      <c r="U382" s="16">
        <f t="shared" si="102"/>
        <v>0</v>
      </c>
      <c r="W382" s="16" t="str">
        <f t="shared" si="86"/>
        <v>11⁄2–18</v>
      </c>
      <c r="X382" s="16" t="str">
        <f>VLOOKUP(LEFT(Table691416[[#This Row],[Column1]],FIND("–",Table691416[[#This Row],[Column1]])-1),Lookups15[],2,0)</f>
        <v>1 1/2</v>
      </c>
      <c r="Y382" s="16" t="str">
        <f>RIGHT(Table691416[[#This Row],[Column1]],LEN(Table691416[[#This Row],[Column1]])-FIND("–",Table691416[[#This Row],[Column1]]))</f>
        <v>18</v>
      </c>
      <c r="Z382" s="16" t="str">
        <f t="shared" si="87"/>
        <v>UNEF</v>
      </c>
      <c r="AA382" s="16" t="str">
        <f t="shared" si="88"/>
        <v>3A</v>
      </c>
      <c r="AB382" s="4" t="str">
        <f>CONCATENATE(Table691416[[#This Row],[Fraction]],"-",Table691416[[#This Row],[Pitch]]," ",Table691416[[#This Row],[Series]]," ",Table691416[[#This Row],[ClassA]])</f>
        <v>1 1/2-18 UNEF 3A</v>
      </c>
      <c r="AC382" s="4" t="str">
        <f>CONCATENATE(TEXT(Table691416[[#This Row],[MajorMinB]],".000"),"-",Table691416[[#This Row],[Pitch]]," ",Table691416[[#This Row],[Series]]," ",Table691416[[#This Row],[ClassA]])</f>
        <v>1.500-18 UNEF 3A</v>
      </c>
      <c r="AD382" s="4">
        <f t="shared" si="89"/>
        <v>0</v>
      </c>
      <c r="AE382" s="55">
        <f t="shared" si="90"/>
        <v>1.5</v>
      </c>
      <c r="AF382" s="55">
        <f t="shared" si="91"/>
        <v>1.4913000000000001</v>
      </c>
      <c r="AG382" s="55" t="str">
        <f t="shared" si="92"/>
        <v>—</v>
      </c>
      <c r="AH382" s="55">
        <f t="shared" si="93"/>
        <v>1.4639</v>
      </c>
      <c r="AI382" s="55">
        <f t="shared" si="94"/>
        <v>1.4601999999999999</v>
      </c>
      <c r="AJ382" s="55">
        <f t="shared" si="95"/>
        <v>1.4339</v>
      </c>
      <c r="AK382" s="4" t="str">
        <f t="shared" si="96"/>
        <v>3B</v>
      </c>
      <c r="AL382" s="55">
        <f t="shared" si="97"/>
        <v>1.44</v>
      </c>
      <c r="AM382" s="55">
        <f t="shared" si="98"/>
        <v>1.448</v>
      </c>
      <c r="AN382" s="55">
        <f t="shared" si="99"/>
        <v>1.4639</v>
      </c>
      <c r="AO382" s="55">
        <f t="shared" si="100"/>
        <v>1.4686999999999999</v>
      </c>
      <c r="AP382" s="55">
        <f t="shared" si="101"/>
        <v>1.5</v>
      </c>
      <c r="AT382" s="17"/>
      <c r="AU382" s="77"/>
    </row>
    <row r="383" spans="3:47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02"/>
        <v>11⁄2–20</v>
      </c>
      <c r="U383" s="16" t="str">
        <f t="shared" si="102"/>
        <v>UN</v>
      </c>
      <c r="W383" s="16" t="str">
        <f t="shared" si="86"/>
        <v>11⁄2–20</v>
      </c>
      <c r="X383" s="16" t="str">
        <f>VLOOKUP(LEFT(Table691416[[#This Row],[Column1]],FIND("–",Table691416[[#This Row],[Column1]])-1),Lookups15[],2,0)</f>
        <v>1 1/2</v>
      </c>
      <c r="Y383" s="16" t="str">
        <f>RIGHT(Table691416[[#This Row],[Column1]],LEN(Table691416[[#This Row],[Column1]])-FIND("–",Table691416[[#This Row],[Column1]]))</f>
        <v>20</v>
      </c>
      <c r="Z383" s="16" t="str">
        <f t="shared" si="87"/>
        <v>UN</v>
      </c>
      <c r="AA383" s="16" t="str">
        <f t="shared" si="88"/>
        <v>2A</v>
      </c>
      <c r="AB383" s="4" t="str">
        <f>CONCATENATE(Table691416[[#This Row],[Fraction]],"-",Table691416[[#This Row],[Pitch]]," ",Table691416[[#This Row],[Series]]," ",Table691416[[#This Row],[ClassA]])</f>
        <v>1 1/2-20 UN 2A</v>
      </c>
      <c r="AC383" s="4" t="str">
        <f>CONCATENATE(TEXT(Table691416[[#This Row],[MajorMinB]],".000"),"-",Table691416[[#This Row],[Pitch]]," ",Table691416[[#This Row],[Series]]," ",Table691416[[#This Row],[ClassA]])</f>
        <v>1.500-20 UN 2A</v>
      </c>
      <c r="AD383" s="4">
        <f t="shared" si="89"/>
        <v>1.4E-3</v>
      </c>
      <c r="AE383" s="55">
        <f t="shared" si="90"/>
        <v>1.4985999999999999</v>
      </c>
      <c r="AF383" s="55">
        <f t="shared" si="91"/>
        <v>1.4904999999999999</v>
      </c>
      <c r="AG383" s="55" t="str">
        <f t="shared" si="92"/>
        <v>—</v>
      </c>
      <c r="AH383" s="55">
        <f t="shared" si="93"/>
        <v>1.4661</v>
      </c>
      <c r="AI383" s="55">
        <f t="shared" si="94"/>
        <v>1.4613</v>
      </c>
      <c r="AJ383" s="55">
        <f t="shared" si="95"/>
        <v>1.4391</v>
      </c>
      <c r="AK383" s="4" t="str">
        <f t="shared" si="96"/>
        <v>2B</v>
      </c>
      <c r="AL383" s="55">
        <f t="shared" si="97"/>
        <v>1.446</v>
      </c>
      <c r="AM383" s="55">
        <f t="shared" si="98"/>
        <v>1.4570000000000001</v>
      </c>
      <c r="AN383" s="55">
        <f t="shared" si="99"/>
        <v>1.4675</v>
      </c>
      <c r="AO383" s="55">
        <f t="shared" si="100"/>
        <v>1.4737</v>
      </c>
      <c r="AP383" s="55">
        <f t="shared" si="101"/>
        <v>1.5</v>
      </c>
      <c r="AT383" s="17"/>
      <c r="AU383" s="77"/>
    </row>
    <row r="384" spans="3:47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02"/>
        <v>0</v>
      </c>
      <c r="U384" s="16">
        <f t="shared" si="102"/>
        <v>0</v>
      </c>
      <c r="W384" s="16" t="str">
        <f t="shared" si="86"/>
        <v>11⁄2–20</v>
      </c>
      <c r="X384" s="16" t="str">
        <f>VLOOKUP(LEFT(Table691416[[#This Row],[Column1]],FIND("–",Table691416[[#This Row],[Column1]])-1),Lookups15[],2,0)</f>
        <v>1 1/2</v>
      </c>
      <c r="Y384" s="16" t="str">
        <f>RIGHT(Table691416[[#This Row],[Column1]],LEN(Table691416[[#This Row],[Column1]])-FIND("–",Table691416[[#This Row],[Column1]]))</f>
        <v>20</v>
      </c>
      <c r="Z384" s="16" t="str">
        <f t="shared" si="87"/>
        <v>UN</v>
      </c>
      <c r="AA384" s="16" t="str">
        <f t="shared" si="88"/>
        <v>3A</v>
      </c>
      <c r="AB384" s="4" t="str">
        <f>CONCATENATE(Table691416[[#This Row],[Fraction]],"-",Table691416[[#This Row],[Pitch]]," ",Table691416[[#This Row],[Series]]," ",Table691416[[#This Row],[ClassA]])</f>
        <v>1 1/2-20 UN 3A</v>
      </c>
      <c r="AC384" s="4" t="str">
        <f>CONCATENATE(TEXT(Table691416[[#This Row],[MajorMinB]],".000"),"-",Table691416[[#This Row],[Pitch]]," ",Table691416[[#This Row],[Series]]," ",Table691416[[#This Row],[ClassA]])</f>
        <v>1.500-20 UN 3A</v>
      </c>
      <c r="AD384" s="4">
        <f t="shared" si="89"/>
        <v>0</v>
      </c>
      <c r="AE384" s="55">
        <f t="shared" si="90"/>
        <v>1.5</v>
      </c>
      <c r="AF384" s="55">
        <f t="shared" si="91"/>
        <v>1.4919</v>
      </c>
      <c r="AG384" s="55" t="str">
        <f t="shared" si="92"/>
        <v>—</v>
      </c>
      <c r="AH384" s="55">
        <f t="shared" si="93"/>
        <v>1.4675</v>
      </c>
      <c r="AI384" s="55">
        <f t="shared" si="94"/>
        <v>1.4639</v>
      </c>
      <c r="AJ384" s="55">
        <f t="shared" si="95"/>
        <v>1.4404999999999999</v>
      </c>
      <c r="AK384" s="4" t="str">
        <f t="shared" si="96"/>
        <v>3B</v>
      </c>
      <c r="AL384" s="55">
        <f t="shared" si="97"/>
        <v>1.446</v>
      </c>
      <c r="AM384" s="55">
        <f t="shared" si="98"/>
        <v>1.4537</v>
      </c>
      <c r="AN384" s="55">
        <f t="shared" si="99"/>
        <v>1.4675</v>
      </c>
      <c r="AO384" s="55">
        <f t="shared" si="100"/>
        <v>1.4721</v>
      </c>
      <c r="AP384" s="55">
        <f t="shared" si="101"/>
        <v>1.5</v>
      </c>
      <c r="AT384" s="17"/>
      <c r="AU384" s="77"/>
    </row>
    <row r="385" spans="3:47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02"/>
        <v>11⁄2–24</v>
      </c>
      <c r="U385" s="16" t="str">
        <f t="shared" si="102"/>
        <v>UNS</v>
      </c>
      <c r="W385" s="16" t="str">
        <f t="shared" si="86"/>
        <v>11⁄2–24</v>
      </c>
      <c r="X385" s="16" t="str">
        <f>VLOOKUP(LEFT(Table691416[[#This Row],[Column1]],FIND("–",Table691416[[#This Row],[Column1]])-1),Lookups15[],2,0)</f>
        <v>1 1/2</v>
      </c>
      <c r="Y385" s="16" t="str">
        <f>RIGHT(Table691416[[#This Row],[Column1]],LEN(Table691416[[#This Row],[Column1]])-FIND("–",Table691416[[#This Row],[Column1]]))</f>
        <v>24</v>
      </c>
      <c r="Z385" s="16" t="str">
        <f t="shared" si="87"/>
        <v>UNS</v>
      </c>
      <c r="AA385" s="16" t="str">
        <f t="shared" si="88"/>
        <v>2A</v>
      </c>
      <c r="AB385" s="4" t="str">
        <f>CONCATENATE(Table691416[[#This Row],[Fraction]],"-",Table691416[[#This Row],[Pitch]]," ",Table691416[[#This Row],[Series]]," ",Table691416[[#This Row],[ClassA]])</f>
        <v>1 1/2-24 UNS 2A</v>
      </c>
      <c r="AC385" s="4" t="str">
        <f>CONCATENATE(TEXT(Table691416[[#This Row],[MajorMinB]],".000"),"-",Table691416[[#This Row],[Pitch]]," ",Table691416[[#This Row],[Series]]," ",Table691416[[#This Row],[ClassA]])</f>
        <v>1.500-24 UNS 2A</v>
      </c>
      <c r="AD385" s="4">
        <f t="shared" si="89"/>
        <v>1.2999999999999999E-3</v>
      </c>
      <c r="AE385" s="55">
        <f t="shared" si="90"/>
        <v>1.4986999999999999</v>
      </c>
      <c r="AF385" s="55">
        <f t="shared" si="91"/>
        <v>1.4915</v>
      </c>
      <c r="AG385" s="55" t="str">
        <f t="shared" si="92"/>
        <v>—</v>
      </c>
      <c r="AH385" s="55">
        <f t="shared" si="93"/>
        <v>1.4716</v>
      </c>
      <c r="AI385" s="55">
        <f t="shared" si="94"/>
        <v>1.4672000000000001</v>
      </c>
      <c r="AJ385" s="55">
        <f t="shared" si="95"/>
        <v>1.4491000000000001</v>
      </c>
      <c r="AK385" s="4" t="str">
        <f t="shared" si="96"/>
        <v>2B</v>
      </c>
      <c r="AL385" s="55">
        <f t="shared" si="97"/>
        <v>1.4550000000000001</v>
      </c>
      <c r="AM385" s="55">
        <f t="shared" si="98"/>
        <v>1.4650000000000001</v>
      </c>
      <c r="AN385" s="55">
        <f t="shared" si="99"/>
        <v>1.4729000000000001</v>
      </c>
      <c r="AO385" s="55">
        <f t="shared" si="100"/>
        <v>1.4786999999999999</v>
      </c>
      <c r="AP385" s="55">
        <f t="shared" si="101"/>
        <v>1.5</v>
      </c>
      <c r="AT385" s="17"/>
      <c r="AU385" s="77"/>
    </row>
    <row r="386" spans="3:47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02"/>
        <v>11⁄2–28</v>
      </c>
      <c r="U386" s="16" t="str">
        <f t="shared" si="102"/>
        <v>UN</v>
      </c>
      <c r="W386" s="16" t="str">
        <f t="shared" si="86"/>
        <v>11⁄2–28</v>
      </c>
      <c r="X386" s="16" t="str">
        <f>VLOOKUP(LEFT(Table691416[[#This Row],[Column1]],FIND("–",Table691416[[#This Row],[Column1]])-1),Lookups15[],2,0)</f>
        <v>1 1/2</v>
      </c>
      <c r="Y386" s="16" t="str">
        <f>RIGHT(Table691416[[#This Row],[Column1]],LEN(Table691416[[#This Row],[Column1]])-FIND("–",Table691416[[#This Row],[Column1]]))</f>
        <v>28</v>
      </c>
      <c r="Z386" s="16" t="str">
        <f t="shared" si="87"/>
        <v>UN</v>
      </c>
      <c r="AA386" s="16" t="str">
        <f t="shared" si="88"/>
        <v>2A</v>
      </c>
      <c r="AB386" s="4" t="str">
        <f>CONCATENATE(Table691416[[#This Row],[Fraction]],"-",Table691416[[#This Row],[Pitch]]," ",Table691416[[#This Row],[Series]]," ",Table691416[[#This Row],[ClassA]])</f>
        <v>1 1/2-28 UN 2A</v>
      </c>
      <c r="AC386" s="4" t="str">
        <f>CONCATENATE(TEXT(Table691416[[#This Row],[MajorMinB]],".000"),"-",Table691416[[#This Row],[Pitch]]," ",Table691416[[#This Row],[Series]]," ",Table691416[[#This Row],[ClassA]])</f>
        <v>1.500-28 UN 2A</v>
      </c>
      <c r="AD386" s="4">
        <f t="shared" si="89"/>
        <v>1.2999999999999999E-3</v>
      </c>
      <c r="AE386" s="55">
        <f t="shared" si="90"/>
        <v>1.4986999999999999</v>
      </c>
      <c r="AF386" s="55">
        <f t="shared" si="91"/>
        <v>1.4922</v>
      </c>
      <c r="AG386" s="55" t="str">
        <f t="shared" si="92"/>
        <v>—</v>
      </c>
      <c r="AH386" s="55">
        <f t="shared" si="93"/>
        <v>1.4755</v>
      </c>
      <c r="AI386" s="55">
        <f t="shared" si="94"/>
        <v>1.4713000000000001</v>
      </c>
      <c r="AJ386" s="55">
        <f t="shared" si="95"/>
        <v>1.4560999999999999</v>
      </c>
      <c r="AK386" s="4" t="str">
        <f t="shared" si="96"/>
        <v>2B</v>
      </c>
      <c r="AL386" s="55">
        <f t="shared" si="97"/>
        <v>1.4610000000000001</v>
      </c>
      <c r="AM386" s="55">
        <f t="shared" si="98"/>
        <v>1.47</v>
      </c>
      <c r="AN386" s="55">
        <f t="shared" si="99"/>
        <v>1.4767999999999999</v>
      </c>
      <c r="AO386" s="55">
        <f t="shared" si="100"/>
        <v>1.4823</v>
      </c>
      <c r="AP386" s="55">
        <f t="shared" si="101"/>
        <v>1.5</v>
      </c>
      <c r="AT386" s="17"/>
      <c r="AU386" s="77"/>
    </row>
    <row r="387" spans="3:47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02"/>
        <v>0</v>
      </c>
      <c r="U387" s="16">
        <f t="shared" si="102"/>
        <v>0</v>
      </c>
      <c r="W387" s="16" t="str">
        <f t="shared" si="86"/>
        <v>11⁄2–28</v>
      </c>
      <c r="X387" s="16" t="str">
        <f>VLOOKUP(LEFT(Table691416[[#This Row],[Column1]],FIND("–",Table691416[[#This Row],[Column1]])-1),Lookups15[],2,0)</f>
        <v>1 1/2</v>
      </c>
      <c r="Y387" s="16" t="str">
        <f>RIGHT(Table691416[[#This Row],[Column1]],LEN(Table691416[[#This Row],[Column1]])-FIND("–",Table691416[[#This Row],[Column1]]))</f>
        <v>28</v>
      </c>
      <c r="Z387" s="16" t="str">
        <f t="shared" si="87"/>
        <v>UN</v>
      </c>
      <c r="AA387" s="16" t="str">
        <f t="shared" si="88"/>
        <v>3A</v>
      </c>
      <c r="AB387" s="4" t="str">
        <f>CONCATENATE(Table691416[[#This Row],[Fraction]],"-",Table691416[[#This Row],[Pitch]]," ",Table691416[[#This Row],[Series]]," ",Table691416[[#This Row],[ClassA]])</f>
        <v>1 1/2-28 UN 3A</v>
      </c>
      <c r="AC387" s="4" t="str">
        <f>CONCATENATE(TEXT(Table691416[[#This Row],[MajorMinB]],".000"),"-",Table691416[[#This Row],[Pitch]]," ",Table691416[[#This Row],[Series]]," ",Table691416[[#This Row],[ClassA]])</f>
        <v>1.500-28 UN 3A</v>
      </c>
      <c r="AD387" s="4">
        <f t="shared" si="89"/>
        <v>0</v>
      </c>
      <c r="AE387" s="55">
        <f t="shared" si="90"/>
        <v>1.5</v>
      </c>
      <c r="AF387" s="55">
        <f t="shared" si="91"/>
        <v>1.4935</v>
      </c>
      <c r="AG387" s="55" t="str">
        <f t="shared" si="92"/>
        <v>—</v>
      </c>
      <c r="AH387" s="55">
        <f t="shared" si="93"/>
        <v>1.4767999999999999</v>
      </c>
      <c r="AI387" s="55">
        <f t="shared" si="94"/>
        <v>1.4737</v>
      </c>
      <c r="AJ387" s="55">
        <f t="shared" si="95"/>
        <v>1.4574</v>
      </c>
      <c r="AK387" s="4" t="str">
        <f t="shared" si="96"/>
        <v>3B</v>
      </c>
      <c r="AL387" s="55">
        <f t="shared" si="97"/>
        <v>1.4610000000000001</v>
      </c>
      <c r="AM387" s="55">
        <f t="shared" si="98"/>
        <v>1.4676</v>
      </c>
      <c r="AN387" s="55">
        <f t="shared" si="99"/>
        <v>1.4767999999999999</v>
      </c>
      <c r="AO387" s="55">
        <f t="shared" si="100"/>
        <v>1.4809000000000001</v>
      </c>
      <c r="AP387" s="55">
        <f t="shared" si="101"/>
        <v>1.5</v>
      </c>
      <c r="AT387" s="17"/>
      <c r="AU387" s="77"/>
    </row>
    <row r="388" spans="3:47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02"/>
        <v>19⁄16–6</v>
      </c>
      <c r="U388" s="16" t="str">
        <f t="shared" si="102"/>
        <v>UN</v>
      </c>
      <c r="W388" s="16" t="str">
        <f t="shared" ref="W388:W451" si="103">IF(T388=0,IF(T387=0,T386,T387),T388)</f>
        <v>19⁄16–6</v>
      </c>
      <c r="X388" s="16" t="str">
        <f>VLOOKUP(LEFT(Table691416[[#This Row],[Column1]],FIND("–",Table691416[[#This Row],[Column1]])-1),Lookups15[],2,0)</f>
        <v>1 9/16</v>
      </c>
      <c r="Y388" s="16" t="str">
        <f>RIGHT(Table691416[[#This Row],[Column1]],LEN(Table691416[[#This Row],[Column1]])-FIND("–",Table691416[[#This Row],[Column1]]))</f>
        <v>6</v>
      </c>
      <c r="Z388" s="16" t="str">
        <f t="shared" ref="Z388:Z451" si="104">IF(U388=0,IF(U387=0,U386,U387),U388)</f>
        <v>UN</v>
      </c>
      <c r="AA388" s="16" t="str">
        <f t="shared" ref="AA388:AA451" si="105">IF(OR($C388="1A",$C388="2A",$C388="3A"),C388,E388)</f>
        <v>2A</v>
      </c>
      <c r="AB388" s="4" t="str">
        <f>CONCATENATE(Table691416[[#This Row],[Fraction]],"-",Table691416[[#This Row],[Pitch]]," ",Table691416[[#This Row],[Series]]," ",Table691416[[#This Row],[ClassA]])</f>
        <v>1 9/16-6 UN 2A</v>
      </c>
      <c r="AC388" s="4" t="str">
        <f>CONCATENATE(TEXT(Table691416[[#This Row],[MajorMinB]],".000"),"-",Table691416[[#This Row],[Pitch]]," ",Table691416[[#This Row],[Series]]," ",Table691416[[#This Row],[ClassA]])</f>
        <v>1.563-6 UN 2A</v>
      </c>
      <c r="AD388" s="4">
        <f t="shared" ref="AD388:AD451" si="106">IF(OR($C388="1A",$C388="2A",$C388="3A"),D388,F388)</f>
        <v>2.3999999999999998E-3</v>
      </c>
      <c r="AE388" s="55">
        <f t="shared" ref="AE388:AE451" si="107">IF(OR($C388="1A",$C388="2A",$C388="3A"),E388,G388)</f>
        <v>1.5601</v>
      </c>
      <c r="AF388" s="55">
        <f t="shared" ref="AF388:AF451" si="108">IF(OR($C388="1A",$C388="2A",$C388="3A"),F388,H388)</f>
        <v>1.5419</v>
      </c>
      <c r="AG388" s="55" t="str">
        <f t="shared" ref="AG388:AG451" si="109">IF(OR($C388="1A",$C388="2A",$C388="3A"),G388,I388)</f>
        <v>—</v>
      </c>
      <c r="AH388" s="55">
        <f t="shared" ref="AH388:AH451" si="110">IF(OR($C388="1A",$C388="2A",$C388="3A"),H388,J388)</f>
        <v>1.4518</v>
      </c>
      <c r="AI388" s="55">
        <f t="shared" ref="AI388:AI451" si="111">IF(OR($C388="1A",$C388="2A",$C388="3A"),I388,K388)</f>
        <v>1.4436</v>
      </c>
      <c r="AJ388" s="55">
        <f t="shared" ref="AJ388:AJ451" si="112">IF(OR($C388="1A",$C388="2A",$C388="3A"),J388,L388)</f>
        <v>1.3616999999999999</v>
      </c>
      <c r="AK388" s="4" t="str">
        <f t="shared" ref="AK388:AK451" si="113">IF(OR($C388="1A",$C388="2A",$C388="3A"),K388,M388)</f>
        <v>2B</v>
      </c>
      <c r="AL388" s="55">
        <f t="shared" ref="AL388:AL451" si="114">IF(OR($C388="1A",$C388="2A",$C388="3A"),L388,N388)</f>
        <v>1.3819999999999999</v>
      </c>
      <c r="AM388" s="55">
        <f t="shared" ref="AM388:AM451" si="115">IF(OR($C388="1A",$C388="2A",$C388="3A"),M388,O388)</f>
        <v>1.413</v>
      </c>
      <c r="AN388" s="55">
        <f t="shared" ref="AN388:AN451" si="116">IF(OR($C388="1A",$C388="2A",$C388="3A"),N388,P388)</f>
        <v>1.4541999999999999</v>
      </c>
      <c r="AO388" s="55">
        <f t="shared" ref="AO388:AO451" si="117">IF(OR($C388="1A",$C388="2A",$C388="3A"),O388,Q388)</f>
        <v>1.4648000000000001</v>
      </c>
      <c r="AP388" s="55">
        <f t="shared" ref="AP388:AP451" si="118">IF(OR($C388="1A",$C388="2A",$C388="3A"),P388,R388)</f>
        <v>1.5625</v>
      </c>
      <c r="AT388" s="17"/>
      <c r="AU388" s="77"/>
    </row>
    <row r="389" spans="3:47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ref="T389:U452" si="119">IF(OR($C389="1A",$C389="2A",$C389="3A"),A389,C389)</f>
        <v>0</v>
      </c>
      <c r="U389" s="16">
        <f t="shared" si="119"/>
        <v>0</v>
      </c>
      <c r="W389" s="16" t="str">
        <f t="shared" si="103"/>
        <v>19⁄16–6</v>
      </c>
      <c r="X389" s="16" t="str">
        <f>VLOOKUP(LEFT(Table691416[[#This Row],[Column1]],FIND("–",Table691416[[#This Row],[Column1]])-1),Lookups15[],2,0)</f>
        <v>1 9/16</v>
      </c>
      <c r="Y389" s="16" t="str">
        <f>RIGHT(Table691416[[#This Row],[Column1]],LEN(Table691416[[#This Row],[Column1]])-FIND("–",Table691416[[#This Row],[Column1]]))</f>
        <v>6</v>
      </c>
      <c r="Z389" s="16" t="str">
        <f t="shared" si="104"/>
        <v>UN</v>
      </c>
      <c r="AA389" s="16" t="str">
        <f t="shared" si="105"/>
        <v>3A</v>
      </c>
      <c r="AB389" s="4" t="str">
        <f>CONCATENATE(Table691416[[#This Row],[Fraction]],"-",Table691416[[#This Row],[Pitch]]," ",Table691416[[#This Row],[Series]]," ",Table691416[[#This Row],[ClassA]])</f>
        <v>1 9/16-6 UN 3A</v>
      </c>
      <c r="AC389" s="4" t="str">
        <f>CONCATENATE(TEXT(Table691416[[#This Row],[MajorMinB]],".000"),"-",Table691416[[#This Row],[Pitch]]," ",Table691416[[#This Row],[Series]]," ",Table691416[[#This Row],[ClassA]])</f>
        <v>1.563-6 UN 3A</v>
      </c>
      <c r="AD389" s="4">
        <f t="shared" si="106"/>
        <v>0</v>
      </c>
      <c r="AE389" s="55">
        <f t="shared" si="107"/>
        <v>1.5625</v>
      </c>
      <c r="AF389" s="55">
        <f t="shared" si="108"/>
        <v>1.5443</v>
      </c>
      <c r="AG389" s="55" t="str">
        <f t="shared" si="109"/>
        <v>—</v>
      </c>
      <c r="AH389" s="55">
        <f t="shared" si="110"/>
        <v>1.4541999999999999</v>
      </c>
      <c r="AI389" s="55">
        <f t="shared" si="111"/>
        <v>1.4480999999999999</v>
      </c>
      <c r="AJ389" s="55">
        <f t="shared" si="112"/>
        <v>1.3641000000000001</v>
      </c>
      <c r="AK389" s="4" t="str">
        <f t="shared" si="113"/>
        <v>3B</v>
      </c>
      <c r="AL389" s="55">
        <f t="shared" si="114"/>
        <v>1.3819999999999999</v>
      </c>
      <c r="AM389" s="55">
        <f t="shared" si="115"/>
        <v>1.4020999999999999</v>
      </c>
      <c r="AN389" s="55">
        <f t="shared" si="116"/>
        <v>1.4541999999999999</v>
      </c>
      <c r="AO389" s="55">
        <f t="shared" si="117"/>
        <v>1.4621999999999999</v>
      </c>
      <c r="AP389" s="55">
        <f t="shared" si="118"/>
        <v>1.5625</v>
      </c>
      <c r="AT389" s="17"/>
      <c r="AU389" s="77"/>
    </row>
    <row r="390" spans="3:47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19"/>
        <v>19⁄16–8</v>
      </c>
      <c r="U390" s="16" t="str">
        <f t="shared" si="119"/>
        <v>UN</v>
      </c>
      <c r="W390" s="16" t="str">
        <f t="shared" si="103"/>
        <v>19⁄16–8</v>
      </c>
      <c r="X390" s="16" t="str">
        <f>VLOOKUP(LEFT(Table691416[[#This Row],[Column1]],FIND("–",Table691416[[#This Row],[Column1]])-1),Lookups15[],2,0)</f>
        <v>1 9/16</v>
      </c>
      <c r="Y390" s="16" t="str">
        <f>RIGHT(Table691416[[#This Row],[Column1]],LEN(Table691416[[#This Row],[Column1]])-FIND("–",Table691416[[#This Row],[Column1]]))</f>
        <v>8</v>
      </c>
      <c r="Z390" s="16" t="str">
        <f t="shared" si="104"/>
        <v>UN</v>
      </c>
      <c r="AA390" s="16" t="str">
        <f t="shared" si="105"/>
        <v>2A</v>
      </c>
      <c r="AB390" s="4" t="str">
        <f>CONCATENATE(Table691416[[#This Row],[Fraction]],"-",Table691416[[#This Row],[Pitch]]," ",Table691416[[#This Row],[Series]]," ",Table691416[[#This Row],[ClassA]])</f>
        <v>1 9/16-8 UN 2A</v>
      </c>
      <c r="AC390" s="4" t="str">
        <f>CONCATENATE(TEXT(Table691416[[#This Row],[MajorMinB]],".000"),"-",Table691416[[#This Row],[Pitch]]," ",Table691416[[#This Row],[Series]]," ",Table691416[[#This Row],[ClassA]])</f>
        <v>1.563-8 UN 2A</v>
      </c>
      <c r="AD390" s="4">
        <f t="shared" si="106"/>
        <v>2.2000000000000001E-3</v>
      </c>
      <c r="AE390" s="55">
        <f t="shared" si="107"/>
        <v>1.5603</v>
      </c>
      <c r="AF390" s="55">
        <f t="shared" si="108"/>
        <v>1.5452999999999999</v>
      </c>
      <c r="AG390" s="55" t="str">
        <f t="shared" si="109"/>
        <v>—</v>
      </c>
      <c r="AH390" s="55">
        <f t="shared" si="110"/>
        <v>1.4791000000000001</v>
      </c>
      <c r="AI390" s="55">
        <f t="shared" si="111"/>
        <v>1.4717</v>
      </c>
      <c r="AJ390" s="55">
        <f t="shared" si="112"/>
        <v>1.4115</v>
      </c>
      <c r="AK390" s="4" t="str">
        <f t="shared" si="113"/>
        <v>2B</v>
      </c>
      <c r="AL390" s="55">
        <f t="shared" si="114"/>
        <v>1.427</v>
      </c>
      <c r="AM390" s="55">
        <f t="shared" si="115"/>
        <v>1.452</v>
      </c>
      <c r="AN390" s="55">
        <f t="shared" si="116"/>
        <v>1.4813000000000001</v>
      </c>
      <c r="AO390" s="55">
        <f t="shared" si="117"/>
        <v>1.4908999999999999</v>
      </c>
      <c r="AP390" s="55">
        <f t="shared" si="118"/>
        <v>1.5625</v>
      </c>
      <c r="AT390" s="17"/>
      <c r="AU390" s="77"/>
    </row>
    <row r="391" spans="3:47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19"/>
        <v>0</v>
      </c>
      <c r="U391" s="16">
        <f t="shared" si="119"/>
        <v>0</v>
      </c>
      <c r="W391" s="16" t="str">
        <f t="shared" si="103"/>
        <v>19⁄16–8</v>
      </c>
      <c r="X391" s="16" t="str">
        <f>VLOOKUP(LEFT(Table691416[[#This Row],[Column1]],FIND("–",Table691416[[#This Row],[Column1]])-1),Lookups15[],2,0)</f>
        <v>1 9/16</v>
      </c>
      <c r="Y391" s="16" t="str">
        <f>RIGHT(Table691416[[#This Row],[Column1]],LEN(Table691416[[#This Row],[Column1]])-FIND("–",Table691416[[#This Row],[Column1]]))</f>
        <v>8</v>
      </c>
      <c r="Z391" s="16" t="str">
        <f t="shared" si="104"/>
        <v>UN</v>
      </c>
      <c r="AA391" s="16" t="str">
        <f t="shared" si="105"/>
        <v>3A</v>
      </c>
      <c r="AB391" s="4" t="str">
        <f>CONCATENATE(Table691416[[#This Row],[Fraction]],"-",Table691416[[#This Row],[Pitch]]," ",Table691416[[#This Row],[Series]]," ",Table691416[[#This Row],[ClassA]])</f>
        <v>1 9/16-8 UN 3A</v>
      </c>
      <c r="AC391" s="4" t="str">
        <f>CONCATENATE(TEXT(Table691416[[#This Row],[MajorMinB]],".000"),"-",Table691416[[#This Row],[Pitch]]," ",Table691416[[#This Row],[Series]]," ",Table691416[[#This Row],[ClassA]])</f>
        <v>1.563-8 UN 3A</v>
      </c>
      <c r="AD391" s="4">
        <f t="shared" si="106"/>
        <v>0</v>
      </c>
      <c r="AE391" s="55">
        <f t="shared" si="107"/>
        <v>1.5625</v>
      </c>
      <c r="AF391" s="55">
        <f t="shared" si="108"/>
        <v>1.5475000000000001</v>
      </c>
      <c r="AG391" s="55" t="str">
        <f t="shared" si="109"/>
        <v>—</v>
      </c>
      <c r="AH391" s="55">
        <f t="shared" si="110"/>
        <v>1.4813000000000001</v>
      </c>
      <c r="AI391" s="55">
        <f t="shared" si="111"/>
        <v>1.4758</v>
      </c>
      <c r="AJ391" s="55">
        <f t="shared" si="112"/>
        <v>1.4137</v>
      </c>
      <c r="AK391" s="4" t="str">
        <f t="shared" si="113"/>
        <v>3B</v>
      </c>
      <c r="AL391" s="55">
        <f t="shared" si="114"/>
        <v>1.427</v>
      </c>
      <c r="AM391" s="55">
        <f t="shared" si="115"/>
        <v>1.4421999999999999</v>
      </c>
      <c r="AN391" s="55">
        <f t="shared" si="116"/>
        <v>1.4813000000000001</v>
      </c>
      <c r="AO391" s="55">
        <f t="shared" si="117"/>
        <v>1.4884999999999999</v>
      </c>
      <c r="AP391" s="55">
        <f t="shared" si="118"/>
        <v>1.5625</v>
      </c>
      <c r="AT391" s="17"/>
      <c r="AU391" s="77"/>
    </row>
    <row r="392" spans="3:47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19"/>
        <v>19⁄16–12</v>
      </c>
      <c r="U392" s="16" t="str">
        <f t="shared" si="119"/>
        <v>UN</v>
      </c>
      <c r="W392" s="16" t="str">
        <f t="shared" si="103"/>
        <v>19⁄16–12</v>
      </c>
      <c r="X392" s="16" t="str">
        <f>VLOOKUP(LEFT(Table691416[[#This Row],[Column1]],FIND("–",Table691416[[#This Row],[Column1]])-1),Lookups15[],2,0)</f>
        <v>1 9/16</v>
      </c>
      <c r="Y392" s="16" t="str">
        <f>RIGHT(Table691416[[#This Row],[Column1]],LEN(Table691416[[#This Row],[Column1]])-FIND("–",Table691416[[#This Row],[Column1]]))</f>
        <v>12</v>
      </c>
      <c r="Z392" s="16" t="str">
        <f t="shared" si="104"/>
        <v>UN</v>
      </c>
      <c r="AA392" s="16" t="str">
        <f t="shared" si="105"/>
        <v>2A</v>
      </c>
      <c r="AB392" s="4" t="str">
        <f>CONCATENATE(Table691416[[#This Row],[Fraction]],"-",Table691416[[#This Row],[Pitch]]," ",Table691416[[#This Row],[Series]]," ",Table691416[[#This Row],[ClassA]])</f>
        <v>1 9/16-12 UN 2A</v>
      </c>
      <c r="AC392" s="4" t="str">
        <f>CONCATENATE(TEXT(Table691416[[#This Row],[MajorMinB]],".000"),"-",Table691416[[#This Row],[Pitch]]," ",Table691416[[#This Row],[Series]]," ",Table691416[[#This Row],[ClassA]])</f>
        <v>1.563-12 UN 2A</v>
      </c>
      <c r="AD392" s="4">
        <f t="shared" si="106"/>
        <v>1.8E-3</v>
      </c>
      <c r="AE392" s="55">
        <f t="shared" si="107"/>
        <v>1.5607</v>
      </c>
      <c r="AF392" s="55">
        <f t="shared" si="108"/>
        <v>1.5492999999999999</v>
      </c>
      <c r="AG392" s="55" t="str">
        <f t="shared" si="109"/>
        <v>—</v>
      </c>
      <c r="AH392" s="55">
        <f t="shared" si="110"/>
        <v>1.5065999999999999</v>
      </c>
      <c r="AI392" s="55">
        <f t="shared" si="111"/>
        <v>1.5006999999999999</v>
      </c>
      <c r="AJ392" s="55">
        <f t="shared" si="112"/>
        <v>1.4615</v>
      </c>
      <c r="AK392" s="4" t="str">
        <f t="shared" si="113"/>
        <v>2B</v>
      </c>
      <c r="AL392" s="55">
        <f t="shared" si="114"/>
        <v>1.472</v>
      </c>
      <c r="AM392" s="55">
        <f t="shared" si="115"/>
        <v>1.49</v>
      </c>
      <c r="AN392" s="55">
        <f t="shared" si="116"/>
        <v>1.5084</v>
      </c>
      <c r="AO392" s="55">
        <f t="shared" si="117"/>
        <v>1.516</v>
      </c>
      <c r="AP392" s="55">
        <f t="shared" si="118"/>
        <v>1.5625</v>
      </c>
      <c r="AT392" s="17"/>
      <c r="AU392" s="77"/>
    </row>
    <row r="393" spans="3:47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19"/>
        <v>0</v>
      </c>
      <c r="U393" s="16">
        <f t="shared" si="119"/>
        <v>0</v>
      </c>
      <c r="W393" s="16" t="str">
        <f t="shared" si="103"/>
        <v>19⁄16–12</v>
      </c>
      <c r="X393" s="16" t="str">
        <f>VLOOKUP(LEFT(Table691416[[#This Row],[Column1]],FIND("–",Table691416[[#This Row],[Column1]])-1),Lookups15[],2,0)</f>
        <v>1 9/16</v>
      </c>
      <c r="Y393" s="16" t="str">
        <f>RIGHT(Table691416[[#This Row],[Column1]],LEN(Table691416[[#This Row],[Column1]])-FIND("–",Table691416[[#This Row],[Column1]]))</f>
        <v>12</v>
      </c>
      <c r="Z393" s="16" t="str">
        <f t="shared" si="104"/>
        <v>UN</v>
      </c>
      <c r="AA393" s="16" t="str">
        <f t="shared" si="105"/>
        <v>3A</v>
      </c>
      <c r="AB393" s="4" t="str">
        <f>CONCATENATE(Table691416[[#This Row],[Fraction]],"-",Table691416[[#This Row],[Pitch]]," ",Table691416[[#This Row],[Series]]," ",Table691416[[#This Row],[ClassA]])</f>
        <v>1 9/16-12 UN 3A</v>
      </c>
      <c r="AC393" s="4" t="str">
        <f>CONCATENATE(TEXT(Table691416[[#This Row],[MajorMinB]],".000"),"-",Table691416[[#This Row],[Pitch]]," ",Table691416[[#This Row],[Series]]," ",Table691416[[#This Row],[ClassA]])</f>
        <v>1.563-12 UN 3A</v>
      </c>
      <c r="AD393" s="4">
        <f t="shared" si="106"/>
        <v>0</v>
      </c>
      <c r="AE393" s="55">
        <f t="shared" si="107"/>
        <v>1.5625</v>
      </c>
      <c r="AF393" s="55">
        <f t="shared" si="108"/>
        <v>1.5510999999999999</v>
      </c>
      <c r="AG393" s="55" t="str">
        <f t="shared" si="109"/>
        <v>—</v>
      </c>
      <c r="AH393" s="55">
        <f t="shared" si="110"/>
        <v>1.5084</v>
      </c>
      <c r="AI393" s="55">
        <f t="shared" si="111"/>
        <v>1.504</v>
      </c>
      <c r="AJ393" s="55">
        <f t="shared" si="112"/>
        <v>1.4633</v>
      </c>
      <c r="AK393" s="4" t="str">
        <f t="shared" si="113"/>
        <v>3B</v>
      </c>
      <c r="AL393" s="55">
        <f t="shared" si="114"/>
        <v>1.472</v>
      </c>
      <c r="AM393" s="55">
        <f t="shared" si="115"/>
        <v>1.4823</v>
      </c>
      <c r="AN393" s="55">
        <f t="shared" si="116"/>
        <v>1.5084</v>
      </c>
      <c r="AO393" s="55">
        <f t="shared" si="117"/>
        <v>1.5141</v>
      </c>
      <c r="AP393" s="55">
        <f t="shared" si="118"/>
        <v>1.5625</v>
      </c>
      <c r="AT393" s="17"/>
      <c r="AU393" s="77"/>
    </row>
    <row r="394" spans="3:47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19"/>
        <v>19⁄16–16</v>
      </c>
      <c r="U394" s="16" t="str">
        <f t="shared" si="119"/>
        <v>UN</v>
      </c>
      <c r="W394" s="16" t="str">
        <f t="shared" si="103"/>
        <v>19⁄16–16</v>
      </c>
      <c r="X394" s="16" t="str">
        <f>VLOOKUP(LEFT(Table691416[[#This Row],[Column1]],FIND("–",Table691416[[#This Row],[Column1]])-1),Lookups15[],2,0)</f>
        <v>1 9/16</v>
      </c>
      <c r="Y394" s="16" t="str">
        <f>RIGHT(Table691416[[#This Row],[Column1]],LEN(Table691416[[#This Row],[Column1]])-FIND("–",Table691416[[#This Row],[Column1]]))</f>
        <v>16</v>
      </c>
      <c r="Z394" s="16" t="str">
        <f t="shared" si="104"/>
        <v>UN</v>
      </c>
      <c r="AA394" s="16" t="str">
        <f t="shared" si="105"/>
        <v>2A</v>
      </c>
      <c r="AB394" s="4" t="str">
        <f>CONCATENATE(Table691416[[#This Row],[Fraction]],"-",Table691416[[#This Row],[Pitch]]," ",Table691416[[#This Row],[Series]]," ",Table691416[[#This Row],[ClassA]])</f>
        <v>1 9/16-16 UN 2A</v>
      </c>
      <c r="AC394" s="4" t="str">
        <f>CONCATENATE(TEXT(Table691416[[#This Row],[MajorMinB]],".000"),"-",Table691416[[#This Row],[Pitch]]," ",Table691416[[#This Row],[Series]]," ",Table691416[[#This Row],[ClassA]])</f>
        <v>1.563-16 UN 2A</v>
      </c>
      <c r="AD394" s="4">
        <f t="shared" si="106"/>
        <v>1.6000000000000001E-3</v>
      </c>
      <c r="AE394" s="55">
        <f t="shared" si="107"/>
        <v>1.5609</v>
      </c>
      <c r="AF394" s="55">
        <f t="shared" si="108"/>
        <v>1.5515000000000001</v>
      </c>
      <c r="AG394" s="55" t="str">
        <f t="shared" si="109"/>
        <v>—</v>
      </c>
      <c r="AH394" s="55">
        <f t="shared" si="110"/>
        <v>1.5203</v>
      </c>
      <c r="AI394" s="55">
        <f t="shared" si="111"/>
        <v>1.5150999999999999</v>
      </c>
      <c r="AJ394" s="55">
        <f t="shared" si="112"/>
        <v>1.4863999999999999</v>
      </c>
      <c r="AK394" s="4" t="str">
        <f t="shared" si="113"/>
        <v>2B</v>
      </c>
      <c r="AL394" s="55">
        <f t="shared" si="114"/>
        <v>1.4950000000000001</v>
      </c>
      <c r="AM394" s="55">
        <f t="shared" si="115"/>
        <v>1.5089999999999999</v>
      </c>
      <c r="AN394" s="55">
        <f t="shared" si="116"/>
        <v>1.5219</v>
      </c>
      <c r="AO394" s="55">
        <f t="shared" si="117"/>
        <v>1.5286999999999999</v>
      </c>
      <c r="AP394" s="55">
        <f t="shared" si="118"/>
        <v>1.5625</v>
      </c>
      <c r="AT394" s="17"/>
      <c r="AU394" s="77"/>
    </row>
    <row r="395" spans="3:47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19"/>
        <v>0</v>
      </c>
      <c r="U395" s="16">
        <f t="shared" si="119"/>
        <v>0</v>
      </c>
      <c r="W395" s="16" t="str">
        <f t="shared" si="103"/>
        <v>19⁄16–16</v>
      </c>
      <c r="X395" s="16" t="str">
        <f>VLOOKUP(LEFT(Table691416[[#This Row],[Column1]],FIND("–",Table691416[[#This Row],[Column1]])-1),Lookups15[],2,0)</f>
        <v>1 9/16</v>
      </c>
      <c r="Y395" s="16" t="str">
        <f>RIGHT(Table691416[[#This Row],[Column1]],LEN(Table691416[[#This Row],[Column1]])-FIND("–",Table691416[[#This Row],[Column1]]))</f>
        <v>16</v>
      </c>
      <c r="Z395" s="16" t="str">
        <f t="shared" si="104"/>
        <v>UN</v>
      </c>
      <c r="AA395" s="16" t="str">
        <f t="shared" si="105"/>
        <v>3A</v>
      </c>
      <c r="AB395" s="4" t="str">
        <f>CONCATENATE(Table691416[[#This Row],[Fraction]],"-",Table691416[[#This Row],[Pitch]]," ",Table691416[[#This Row],[Series]]," ",Table691416[[#This Row],[ClassA]])</f>
        <v>1 9/16-16 UN 3A</v>
      </c>
      <c r="AC395" s="4" t="str">
        <f>CONCATENATE(TEXT(Table691416[[#This Row],[MajorMinB]],".000"),"-",Table691416[[#This Row],[Pitch]]," ",Table691416[[#This Row],[Series]]," ",Table691416[[#This Row],[ClassA]])</f>
        <v>1.563-16 UN 3A</v>
      </c>
      <c r="AD395" s="4">
        <f t="shared" si="106"/>
        <v>0</v>
      </c>
      <c r="AE395" s="55">
        <f t="shared" si="107"/>
        <v>1.5625</v>
      </c>
      <c r="AF395" s="55">
        <f t="shared" si="108"/>
        <v>1.5530999999999999</v>
      </c>
      <c r="AG395" s="55" t="str">
        <f t="shared" si="109"/>
        <v>—</v>
      </c>
      <c r="AH395" s="55">
        <f t="shared" si="110"/>
        <v>1.5219</v>
      </c>
      <c r="AI395" s="55">
        <f t="shared" si="111"/>
        <v>1.518</v>
      </c>
      <c r="AJ395" s="55">
        <f t="shared" si="112"/>
        <v>1.488</v>
      </c>
      <c r="AK395" s="4" t="str">
        <f t="shared" si="113"/>
        <v>3B</v>
      </c>
      <c r="AL395" s="55">
        <f t="shared" si="114"/>
        <v>1.4950000000000001</v>
      </c>
      <c r="AM395" s="55">
        <f t="shared" si="115"/>
        <v>1.5033000000000001</v>
      </c>
      <c r="AN395" s="55">
        <f t="shared" si="116"/>
        <v>1.5219</v>
      </c>
      <c r="AO395" s="55">
        <f t="shared" si="117"/>
        <v>1.5269999999999999</v>
      </c>
      <c r="AP395" s="55">
        <f t="shared" si="118"/>
        <v>1.5625</v>
      </c>
      <c r="AT395" s="17"/>
      <c r="AU395" s="77"/>
    </row>
    <row r="396" spans="3:47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19"/>
        <v>19⁄16–18</v>
      </c>
      <c r="U396" s="16" t="str">
        <f t="shared" si="119"/>
        <v>UNEF</v>
      </c>
      <c r="W396" s="16" t="str">
        <f t="shared" si="103"/>
        <v>19⁄16–18</v>
      </c>
      <c r="X396" s="16" t="str">
        <f>VLOOKUP(LEFT(Table691416[[#This Row],[Column1]],FIND("–",Table691416[[#This Row],[Column1]])-1),Lookups15[],2,0)</f>
        <v>1 9/16</v>
      </c>
      <c r="Y396" s="16" t="str">
        <f>RIGHT(Table691416[[#This Row],[Column1]],LEN(Table691416[[#This Row],[Column1]])-FIND("–",Table691416[[#This Row],[Column1]]))</f>
        <v>18</v>
      </c>
      <c r="Z396" s="16" t="str">
        <f t="shared" si="104"/>
        <v>UNEF</v>
      </c>
      <c r="AA396" s="16" t="str">
        <f t="shared" si="105"/>
        <v>2A</v>
      </c>
      <c r="AB396" s="4" t="str">
        <f>CONCATENATE(Table691416[[#This Row],[Fraction]],"-",Table691416[[#This Row],[Pitch]]," ",Table691416[[#This Row],[Series]]," ",Table691416[[#This Row],[ClassA]])</f>
        <v>1 9/16-18 UNEF 2A</v>
      </c>
      <c r="AC396" s="4" t="str">
        <f>CONCATENATE(TEXT(Table691416[[#This Row],[MajorMinB]],".000"),"-",Table691416[[#This Row],[Pitch]]," ",Table691416[[#This Row],[Series]]," ",Table691416[[#This Row],[ClassA]])</f>
        <v>1.563-18 UNEF 2A</v>
      </c>
      <c r="AD396" s="4">
        <f t="shared" si="106"/>
        <v>1.5E-3</v>
      </c>
      <c r="AE396" s="55">
        <f t="shared" si="107"/>
        <v>1.5609999999999999</v>
      </c>
      <c r="AF396" s="55">
        <f t="shared" si="108"/>
        <v>1.5523</v>
      </c>
      <c r="AG396" s="55" t="str">
        <f t="shared" si="109"/>
        <v>—</v>
      </c>
      <c r="AH396" s="55">
        <f t="shared" si="110"/>
        <v>1.5248999999999999</v>
      </c>
      <c r="AI396" s="55">
        <f t="shared" si="111"/>
        <v>1.5199</v>
      </c>
      <c r="AJ396" s="55">
        <f t="shared" si="112"/>
        <v>1.4948999999999999</v>
      </c>
      <c r="AK396" s="4" t="str">
        <f t="shared" si="113"/>
        <v>2B</v>
      </c>
      <c r="AL396" s="55">
        <f t="shared" si="114"/>
        <v>1.502</v>
      </c>
      <c r="AM396" s="55">
        <f t="shared" si="115"/>
        <v>1.5149999999999999</v>
      </c>
      <c r="AN396" s="55">
        <f t="shared" si="116"/>
        <v>1.5264</v>
      </c>
      <c r="AO396" s="55">
        <f t="shared" si="117"/>
        <v>1.5328999999999999</v>
      </c>
      <c r="AP396" s="55">
        <f t="shared" si="118"/>
        <v>1.5625</v>
      </c>
      <c r="AT396" s="17"/>
      <c r="AU396" s="77"/>
    </row>
    <row r="397" spans="3:47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19"/>
        <v>0</v>
      </c>
      <c r="U397" s="16">
        <f t="shared" si="119"/>
        <v>0</v>
      </c>
      <c r="W397" s="16" t="str">
        <f t="shared" si="103"/>
        <v>19⁄16–18</v>
      </c>
      <c r="X397" s="16" t="str">
        <f>VLOOKUP(LEFT(Table691416[[#This Row],[Column1]],FIND("–",Table691416[[#This Row],[Column1]])-1),Lookups15[],2,0)</f>
        <v>1 9/16</v>
      </c>
      <c r="Y397" s="16" t="str">
        <f>RIGHT(Table691416[[#This Row],[Column1]],LEN(Table691416[[#This Row],[Column1]])-FIND("–",Table691416[[#This Row],[Column1]]))</f>
        <v>18</v>
      </c>
      <c r="Z397" s="16" t="str">
        <f t="shared" si="104"/>
        <v>UNEF</v>
      </c>
      <c r="AA397" s="16" t="str">
        <f t="shared" si="105"/>
        <v>3A</v>
      </c>
      <c r="AB397" s="4" t="str">
        <f>CONCATENATE(Table691416[[#This Row],[Fraction]],"-",Table691416[[#This Row],[Pitch]]," ",Table691416[[#This Row],[Series]]," ",Table691416[[#This Row],[ClassA]])</f>
        <v>1 9/16-18 UNEF 3A</v>
      </c>
      <c r="AC397" s="4" t="str">
        <f>CONCATENATE(TEXT(Table691416[[#This Row],[MajorMinB]],".000"),"-",Table691416[[#This Row],[Pitch]]," ",Table691416[[#This Row],[Series]]," ",Table691416[[#This Row],[ClassA]])</f>
        <v>1.563-18 UNEF 3A</v>
      </c>
      <c r="AD397" s="4">
        <f t="shared" si="106"/>
        <v>0</v>
      </c>
      <c r="AE397" s="55">
        <f t="shared" si="107"/>
        <v>1.5625</v>
      </c>
      <c r="AF397" s="55">
        <f t="shared" si="108"/>
        <v>1.5538000000000001</v>
      </c>
      <c r="AG397" s="55" t="str">
        <f t="shared" si="109"/>
        <v>—</v>
      </c>
      <c r="AH397" s="55">
        <f t="shared" si="110"/>
        <v>1.5264</v>
      </c>
      <c r="AI397" s="55">
        <f t="shared" si="111"/>
        <v>1.5226999999999999</v>
      </c>
      <c r="AJ397" s="55">
        <f t="shared" si="112"/>
        <v>1.4964</v>
      </c>
      <c r="AK397" s="4" t="str">
        <f t="shared" si="113"/>
        <v>3B</v>
      </c>
      <c r="AL397" s="55">
        <f t="shared" si="114"/>
        <v>1.502</v>
      </c>
      <c r="AM397" s="55">
        <f t="shared" si="115"/>
        <v>1.5105</v>
      </c>
      <c r="AN397" s="55">
        <f t="shared" si="116"/>
        <v>1.5264</v>
      </c>
      <c r="AO397" s="55">
        <f t="shared" si="117"/>
        <v>1.5311999999999999</v>
      </c>
      <c r="AP397" s="55">
        <f t="shared" si="118"/>
        <v>1.5625</v>
      </c>
      <c r="AT397" s="17"/>
      <c r="AU397" s="77"/>
    </row>
    <row r="398" spans="3:47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19"/>
        <v>19⁄16–20</v>
      </c>
      <c r="U398" s="16" t="str">
        <f t="shared" si="119"/>
        <v>UN</v>
      </c>
      <c r="W398" s="16" t="str">
        <f t="shared" si="103"/>
        <v>19⁄16–20</v>
      </c>
      <c r="X398" s="16" t="str">
        <f>VLOOKUP(LEFT(Table691416[[#This Row],[Column1]],FIND("–",Table691416[[#This Row],[Column1]])-1),Lookups15[],2,0)</f>
        <v>1 9/16</v>
      </c>
      <c r="Y398" s="16" t="str">
        <f>RIGHT(Table691416[[#This Row],[Column1]],LEN(Table691416[[#This Row],[Column1]])-FIND("–",Table691416[[#This Row],[Column1]]))</f>
        <v>20</v>
      </c>
      <c r="Z398" s="16" t="str">
        <f t="shared" si="104"/>
        <v>UN</v>
      </c>
      <c r="AA398" s="16" t="str">
        <f t="shared" si="105"/>
        <v>2A</v>
      </c>
      <c r="AB398" s="4" t="str">
        <f>CONCATENATE(Table691416[[#This Row],[Fraction]],"-",Table691416[[#This Row],[Pitch]]," ",Table691416[[#This Row],[Series]]," ",Table691416[[#This Row],[ClassA]])</f>
        <v>1 9/16-20 UN 2A</v>
      </c>
      <c r="AC398" s="4" t="str">
        <f>CONCATENATE(TEXT(Table691416[[#This Row],[MajorMinB]],".000"),"-",Table691416[[#This Row],[Pitch]]," ",Table691416[[#This Row],[Series]]," ",Table691416[[#This Row],[ClassA]])</f>
        <v>1.563-20 UN 2A</v>
      </c>
      <c r="AD398" s="4">
        <f t="shared" si="106"/>
        <v>1.4E-3</v>
      </c>
      <c r="AE398" s="55">
        <f t="shared" si="107"/>
        <v>1.5610999999999999</v>
      </c>
      <c r="AF398" s="55">
        <f t="shared" si="108"/>
        <v>1.5529999999999999</v>
      </c>
      <c r="AG398" s="55" t="str">
        <f t="shared" si="109"/>
        <v>—</v>
      </c>
      <c r="AH398" s="55">
        <f t="shared" si="110"/>
        <v>1.5286</v>
      </c>
      <c r="AI398" s="55">
        <f t="shared" si="111"/>
        <v>1.5238</v>
      </c>
      <c r="AJ398" s="55">
        <f t="shared" si="112"/>
        <v>1.5016</v>
      </c>
      <c r="AK398" s="4" t="str">
        <f t="shared" si="113"/>
        <v>2B</v>
      </c>
      <c r="AL398" s="55">
        <f t="shared" si="114"/>
        <v>1.508</v>
      </c>
      <c r="AM398" s="55">
        <f t="shared" si="115"/>
        <v>1.52</v>
      </c>
      <c r="AN398" s="55">
        <f t="shared" si="116"/>
        <v>1.53</v>
      </c>
      <c r="AO398" s="55">
        <f t="shared" si="117"/>
        <v>1.5362</v>
      </c>
      <c r="AP398" s="55">
        <f t="shared" si="118"/>
        <v>1.5625</v>
      </c>
      <c r="AT398" s="17"/>
      <c r="AU398" s="77"/>
    </row>
    <row r="399" spans="3:47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19"/>
        <v>0</v>
      </c>
      <c r="U399" s="16">
        <f t="shared" si="119"/>
        <v>0</v>
      </c>
      <c r="W399" s="16" t="str">
        <f t="shared" si="103"/>
        <v>19⁄16–20</v>
      </c>
      <c r="X399" s="16" t="str">
        <f>VLOOKUP(LEFT(Table691416[[#This Row],[Column1]],FIND("–",Table691416[[#This Row],[Column1]])-1),Lookups15[],2,0)</f>
        <v>1 9/16</v>
      </c>
      <c r="Y399" s="16" t="str">
        <f>RIGHT(Table691416[[#This Row],[Column1]],LEN(Table691416[[#This Row],[Column1]])-FIND("–",Table691416[[#This Row],[Column1]]))</f>
        <v>20</v>
      </c>
      <c r="Z399" s="16" t="str">
        <f t="shared" si="104"/>
        <v>UN</v>
      </c>
      <c r="AA399" s="16" t="str">
        <f t="shared" si="105"/>
        <v>3A</v>
      </c>
      <c r="AB399" s="4" t="str">
        <f>CONCATENATE(Table691416[[#This Row],[Fraction]],"-",Table691416[[#This Row],[Pitch]]," ",Table691416[[#This Row],[Series]]," ",Table691416[[#This Row],[ClassA]])</f>
        <v>1 9/16-20 UN 3A</v>
      </c>
      <c r="AC399" s="4" t="str">
        <f>CONCATENATE(TEXT(Table691416[[#This Row],[MajorMinB]],".000"),"-",Table691416[[#This Row],[Pitch]]," ",Table691416[[#This Row],[Series]]," ",Table691416[[#This Row],[ClassA]])</f>
        <v>1.563-20 UN 3A</v>
      </c>
      <c r="AD399" s="4">
        <f t="shared" si="106"/>
        <v>0</v>
      </c>
      <c r="AE399" s="55">
        <f t="shared" si="107"/>
        <v>1.5625</v>
      </c>
      <c r="AF399" s="55">
        <f t="shared" si="108"/>
        <v>1.5544</v>
      </c>
      <c r="AG399" s="55" t="str">
        <f t="shared" si="109"/>
        <v>—</v>
      </c>
      <c r="AH399" s="55">
        <f t="shared" si="110"/>
        <v>1.53</v>
      </c>
      <c r="AI399" s="55">
        <f t="shared" si="111"/>
        <v>1.5264</v>
      </c>
      <c r="AJ399" s="55">
        <f t="shared" si="112"/>
        <v>1.5029999999999999</v>
      </c>
      <c r="AK399" s="4" t="str">
        <f t="shared" si="113"/>
        <v>3B</v>
      </c>
      <c r="AL399" s="55">
        <f t="shared" si="114"/>
        <v>1.508</v>
      </c>
      <c r="AM399" s="55">
        <f t="shared" si="115"/>
        <v>1.5162</v>
      </c>
      <c r="AN399" s="55">
        <f t="shared" si="116"/>
        <v>1.53</v>
      </c>
      <c r="AO399" s="55">
        <f t="shared" si="117"/>
        <v>1.5346</v>
      </c>
      <c r="AP399" s="55">
        <f t="shared" si="118"/>
        <v>1.5625</v>
      </c>
      <c r="AT399" s="17"/>
      <c r="AU399" s="77"/>
    </row>
    <row r="400" spans="3:47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19"/>
        <v>15⁄8–6</v>
      </c>
      <c r="U400" s="16" t="str">
        <f t="shared" si="119"/>
        <v>UN</v>
      </c>
      <c r="W400" s="16" t="str">
        <f t="shared" si="103"/>
        <v>15⁄8–6</v>
      </c>
      <c r="X400" s="16" t="str">
        <f>VLOOKUP(LEFT(Table691416[[#This Row],[Column1]],FIND("–",Table691416[[#This Row],[Column1]])-1),Lookups15[],2,0)</f>
        <v>1 5/8</v>
      </c>
      <c r="Y400" s="16" t="str">
        <f>RIGHT(Table691416[[#This Row],[Column1]],LEN(Table691416[[#This Row],[Column1]])-FIND("–",Table691416[[#This Row],[Column1]]))</f>
        <v>6</v>
      </c>
      <c r="Z400" s="16" t="str">
        <f t="shared" si="104"/>
        <v>UN</v>
      </c>
      <c r="AA400" s="16" t="str">
        <f t="shared" si="105"/>
        <v>2A</v>
      </c>
      <c r="AB400" s="4" t="str">
        <f>CONCATENATE(Table691416[[#This Row],[Fraction]],"-",Table691416[[#This Row],[Pitch]]," ",Table691416[[#This Row],[Series]]," ",Table691416[[#This Row],[ClassA]])</f>
        <v>1 5/8-6 UN 2A</v>
      </c>
      <c r="AC400" s="4" t="str">
        <f>CONCATENATE(TEXT(Table691416[[#This Row],[MajorMinB]],".000"),"-",Table691416[[#This Row],[Pitch]]," ",Table691416[[#This Row],[Series]]," ",Table691416[[#This Row],[ClassA]])</f>
        <v>1.625-6 UN 2A</v>
      </c>
      <c r="AD400" s="4">
        <f t="shared" si="106"/>
        <v>2.5000000000000001E-3</v>
      </c>
      <c r="AE400" s="55">
        <f t="shared" si="107"/>
        <v>1.6225000000000001</v>
      </c>
      <c r="AF400" s="55">
        <f t="shared" si="108"/>
        <v>1.6043000000000001</v>
      </c>
      <c r="AG400" s="55" t="str">
        <f t="shared" si="109"/>
        <v>—</v>
      </c>
      <c r="AH400" s="55">
        <f t="shared" si="110"/>
        <v>1.5142</v>
      </c>
      <c r="AI400" s="55">
        <f t="shared" si="111"/>
        <v>1.506</v>
      </c>
      <c r="AJ400" s="55">
        <f t="shared" si="112"/>
        <v>1.4246000000000001</v>
      </c>
      <c r="AK400" s="4" t="str">
        <f t="shared" si="113"/>
        <v>2B</v>
      </c>
      <c r="AL400" s="55">
        <f t="shared" si="114"/>
        <v>1.4450000000000001</v>
      </c>
      <c r="AM400" s="55">
        <f t="shared" si="115"/>
        <v>1.4750000000000001</v>
      </c>
      <c r="AN400" s="55">
        <f t="shared" si="116"/>
        <v>1.5166999999999999</v>
      </c>
      <c r="AO400" s="55">
        <f t="shared" si="117"/>
        <v>1.5274000000000001</v>
      </c>
      <c r="AP400" s="55">
        <f t="shared" si="118"/>
        <v>1.625</v>
      </c>
      <c r="AT400" s="17"/>
      <c r="AU400" s="77"/>
    </row>
    <row r="401" spans="3:47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19"/>
        <v>0</v>
      </c>
      <c r="U401" s="16">
        <f t="shared" si="119"/>
        <v>0</v>
      </c>
      <c r="W401" s="16" t="str">
        <f t="shared" si="103"/>
        <v>15⁄8–6</v>
      </c>
      <c r="X401" s="16" t="str">
        <f>VLOOKUP(LEFT(Table691416[[#This Row],[Column1]],FIND("–",Table691416[[#This Row],[Column1]])-1),Lookups15[],2,0)</f>
        <v>1 5/8</v>
      </c>
      <c r="Y401" s="16" t="str">
        <f>RIGHT(Table691416[[#This Row],[Column1]],LEN(Table691416[[#This Row],[Column1]])-FIND("–",Table691416[[#This Row],[Column1]]))</f>
        <v>6</v>
      </c>
      <c r="Z401" s="16" t="str">
        <f t="shared" si="104"/>
        <v>UN</v>
      </c>
      <c r="AA401" s="16" t="str">
        <f t="shared" si="105"/>
        <v>3A</v>
      </c>
      <c r="AB401" s="4" t="str">
        <f>CONCATENATE(Table691416[[#This Row],[Fraction]],"-",Table691416[[#This Row],[Pitch]]," ",Table691416[[#This Row],[Series]]," ",Table691416[[#This Row],[ClassA]])</f>
        <v>1 5/8-6 UN 3A</v>
      </c>
      <c r="AC401" s="4" t="str">
        <f>CONCATENATE(TEXT(Table691416[[#This Row],[MajorMinB]],".000"),"-",Table691416[[#This Row],[Pitch]]," ",Table691416[[#This Row],[Series]]," ",Table691416[[#This Row],[ClassA]])</f>
        <v>1.625-6 UN 3A</v>
      </c>
      <c r="AD401" s="4">
        <f t="shared" si="106"/>
        <v>0</v>
      </c>
      <c r="AE401" s="55">
        <f t="shared" si="107"/>
        <v>1.625</v>
      </c>
      <c r="AF401" s="55">
        <f t="shared" si="108"/>
        <v>1.6068</v>
      </c>
      <c r="AG401" s="55" t="str">
        <f t="shared" si="109"/>
        <v>—</v>
      </c>
      <c r="AH401" s="55">
        <f t="shared" si="110"/>
        <v>1.5166999999999999</v>
      </c>
      <c r="AI401" s="55">
        <f t="shared" si="111"/>
        <v>1.5105</v>
      </c>
      <c r="AJ401" s="55">
        <f t="shared" si="112"/>
        <v>1.4271</v>
      </c>
      <c r="AK401" s="4" t="str">
        <f t="shared" si="113"/>
        <v>3B</v>
      </c>
      <c r="AL401" s="55">
        <f t="shared" si="114"/>
        <v>1.4450000000000001</v>
      </c>
      <c r="AM401" s="55">
        <f t="shared" si="115"/>
        <v>1.4645999999999999</v>
      </c>
      <c r="AN401" s="55">
        <f t="shared" si="116"/>
        <v>1.5166999999999999</v>
      </c>
      <c r="AO401" s="55">
        <f t="shared" si="117"/>
        <v>1.5246999999999999</v>
      </c>
      <c r="AP401" s="55">
        <f t="shared" si="118"/>
        <v>1.625</v>
      </c>
      <c r="AT401" s="17"/>
      <c r="AU401" s="77"/>
    </row>
    <row r="402" spans="3:47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19"/>
        <v>15⁄8–8</v>
      </c>
      <c r="U402" s="16" t="str">
        <f t="shared" si="119"/>
        <v>UN</v>
      </c>
      <c r="W402" s="16" t="str">
        <f t="shared" si="103"/>
        <v>15⁄8–8</v>
      </c>
      <c r="X402" s="16" t="str">
        <f>VLOOKUP(LEFT(Table691416[[#This Row],[Column1]],FIND("–",Table691416[[#This Row],[Column1]])-1),Lookups15[],2,0)</f>
        <v>1 5/8</v>
      </c>
      <c r="Y402" s="16" t="str">
        <f>RIGHT(Table691416[[#This Row],[Column1]],LEN(Table691416[[#This Row],[Column1]])-FIND("–",Table691416[[#This Row],[Column1]]))</f>
        <v>8</v>
      </c>
      <c r="Z402" s="16" t="str">
        <f t="shared" si="104"/>
        <v>UN</v>
      </c>
      <c r="AA402" s="16" t="str">
        <f t="shared" si="105"/>
        <v>2A</v>
      </c>
      <c r="AB402" s="4" t="str">
        <f>CONCATENATE(Table691416[[#This Row],[Fraction]],"-",Table691416[[#This Row],[Pitch]]," ",Table691416[[#This Row],[Series]]," ",Table691416[[#This Row],[ClassA]])</f>
        <v>1 5/8-8 UN 2A</v>
      </c>
      <c r="AC402" s="4" t="str">
        <f>CONCATENATE(TEXT(Table691416[[#This Row],[MajorMinB]],".000"),"-",Table691416[[#This Row],[Pitch]]," ",Table691416[[#This Row],[Series]]," ",Table691416[[#This Row],[ClassA]])</f>
        <v>1.625-8 UN 2A</v>
      </c>
      <c r="AD402" s="4">
        <f t="shared" si="106"/>
        <v>2.2000000000000001E-3</v>
      </c>
      <c r="AE402" s="55">
        <f t="shared" si="107"/>
        <v>1.6228</v>
      </c>
      <c r="AF402" s="55">
        <f t="shared" si="108"/>
        <v>1.6077999999999999</v>
      </c>
      <c r="AG402" s="55">
        <f t="shared" si="109"/>
        <v>1.6003000000000001</v>
      </c>
      <c r="AH402" s="55">
        <f t="shared" si="110"/>
        <v>1.5416000000000001</v>
      </c>
      <c r="AI402" s="55">
        <f t="shared" si="111"/>
        <v>1.5342</v>
      </c>
      <c r="AJ402" s="55">
        <f t="shared" si="112"/>
        <v>1.4783999999999999</v>
      </c>
      <c r="AK402" s="4" t="str">
        <f t="shared" si="113"/>
        <v>2B</v>
      </c>
      <c r="AL402" s="55">
        <f t="shared" si="114"/>
        <v>1.49</v>
      </c>
      <c r="AM402" s="55">
        <f t="shared" si="115"/>
        <v>1.5149999999999999</v>
      </c>
      <c r="AN402" s="55">
        <f t="shared" si="116"/>
        <v>1.5438000000000001</v>
      </c>
      <c r="AO402" s="55">
        <f t="shared" si="117"/>
        <v>1.5535000000000001</v>
      </c>
      <c r="AP402" s="55">
        <f t="shared" si="118"/>
        <v>1.625</v>
      </c>
      <c r="AT402" s="17"/>
      <c r="AU402" s="77"/>
    </row>
    <row r="403" spans="3:47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19"/>
        <v>0</v>
      </c>
      <c r="U403" s="16">
        <f t="shared" si="119"/>
        <v>0</v>
      </c>
      <c r="W403" s="16" t="str">
        <f t="shared" si="103"/>
        <v>15⁄8–8</v>
      </c>
      <c r="X403" s="16" t="str">
        <f>VLOOKUP(LEFT(Table691416[[#This Row],[Column1]],FIND("–",Table691416[[#This Row],[Column1]])-1),Lookups15[],2,0)</f>
        <v>1 5/8</v>
      </c>
      <c r="Y403" s="16" t="str">
        <f>RIGHT(Table691416[[#This Row],[Column1]],LEN(Table691416[[#This Row],[Column1]])-FIND("–",Table691416[[#This Row],[Column1]]))</f>
        <v>8</v>
      </c>
      <c r="Z403" s="16" t="str">
        <f t="shared" si="104"/>
        <v>UN</v>
      </c>
      <c r="AA403" s="16" t="str">
        <f t="shared" si="105"/>
        <v>3A</v>
      </c>
      <c r="AB403" s="4" t="str">
        <f>CONCATENATE(Table691416[[#This Row],[Fraction]],"-",Table691416[[#This Row],[Pitch]]," ",Table691416[[#This Row],[Series]]," ",Table691416[[#This Row],[ClassA]])</f>
        <v>1 5/8-8 UN 3A</v>
      </c>
      <c r="AC403" s="4" t="str">
        <f>CONCATENATE(TEXT(Table691416[[#This Row],[MajorMinB]],".000"),"-",Table691416[[#This Row],[Pitch]]," ",Table691416[[#This Row],[Series]]," ",Table691416[[#This Row],[ClassA]])</f>
        <v>1.625-8 UN 3A</v>
      </c>
      <c r="AD403" s="4">
        <f t="shared" si="106"/>
        <v>0</v>
      </c>
      <c r="AE403" s="55">
        <f t="shared" si="107"/>
        <v>1.625</v>
      </c>
      <c r="AF403" s="55">
        <f t="shared" si="108"/>
        <v>1.61</v>
      </c>
      <c r="AG403" s="55" t="str">
        <f t="shared" si="109"/>
        <v>—</v>
      </c>
      <c r="AH403" s="55">
        <f t="shared" si="110"/>
        <v>1.5438000000000001</v>
      </c>
      <c r="AI403" s="55">
        <f t="shared" si="111"/>
        <v>1.5382</v>
      </c>
      <c r="AJ403" s="55">
        <f t="shared" si="112"/>
        <v>1.4805999999999999</v>
      </c>
      <c r="AK403" s="4" t="str">
        <f t="shared" si="113"/>
        <v>3B</v>
      </c>
      <c r="AL403" s="55">
        <f t="shared" si="114"/>
        <v>1.49</v>
      </c>
      <c r="AM403" s="55">
        <f t="shared" si="115"/>
        <v>1.5046999999999999</v>
      </c>
      <c r="AN403" s="55">
        <f t="shared" si="116"/>
        <v>1.5438000000000001</v>
      </c>
      <c r="AO403" s="55">
        <f t="shared" si="117"/>
        <v>1.5509999999999999</v>
      </c>
      <c r="AP403" s="55">
        <f t="shared" si="118"/>
        <v>1.625</v>
      </c>
      <c r="AT403" s="17"/>
      <c r="AU403" s="77"/>
    </row>
    <row r="404" spans="3:47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19"/>
        <v>15⁄8–10</v>
      </c>
      <c r="U404" s="16" t="str">
        <f t="shared" si="119"/>
        <v>UNS</v>
      </c>
      <c r="W404" s="16" t="str">
        <f t="shared" si="103"/>
        <v>15⁄8–10</v>
      </c>
      <c r="X404" s="16" t="str">
        <f>VLOOKUP(LEFT(Table691416[[#This Row],[Column1]],FIND("–",Table691416[[#This Row],[Column1]])-1),Lookups15[],2,0)</f>
        <v>1 5/8</v>
      </c>
      <c r="Y404" s="16" t="str">
        <f>RIGHT(Table691416[[#This Row],[Column1]],LEN(Table691416[[#This Row],[Column1]])-FIND("–",Table691416[[#This Row],[Column1]]))</f>
        <v>10</v>
      </c>
      <c r="Z404" s="16" t="str">
        <f t="shared" si="104"/>
        <v>UNS</v>
      </c>
      <c r="AA404" s="16" t="str">
        <f t="shared" si="105"/>
        <v>2A</v>
      </c>
      <c r="AB404" s="4" t="str">
        <f>CONCATENATE(Table691416[[#This Row],[Fraction]],"-",Table691416[[#This Row],[Pitch]]," ",Table691416[[#This Row],[Series]]," ",Table691416[[#This Row],[ClassA]])</f>
        <v>1 5/8-10 UNS 2A</v>
      </c>
      <c r="AC404" s="4" t="str">
        <f>CONCATENATE(TEXT(Table691416[[#This Row],[MajorMinB]],".000"),"-",Table691416[[#This Row],[Pitch]]," ",Table691416[[#This Row],[Series]]," ",Table691416[[#This Row],[ClassA]])</f>
        <v>1.625-10 UNS 2A</v>
      </c>
      <c r="AD404" s="4">
        <f t="shared" si="106"/>
        <v>1.9E-3</v>
      </c>
      <c r="AE404" s="55">
        <f t="shared" si="107"/>
        <v>1.6231</v>
      </c>
      <c r="AF404" s="55">
        <f t="shared" si="108"/>
        <v>1.6102000000000001</v>
      </c>
      <c r="AG404" s="55" t="str">
        <f t="shared" si="109"/>
        <v>—</v>
      </c>
      <c r="AH404" s="55">
        <f t="shared" si="110"/>
        <v>1.5581</v>
      </c>
      <c r="AI404" s="55">
        <f t="shared" si="111"/>
        <v>1.5517000000000001</v>
      </c>
      <c r="AJ404" s="55">
        <f t="shared" si="112"/>
        <v>1.5041</v>
      </c>
      <c r="AK404" s="4" t="str">
        <f t="shared" si="113"/>
        <v>2B</v>
      </c>
      <c r="AL404" s="55">
        <f t="shared" si="114"/>
        <v>1.5169999999999999</v>
      </c>
      <c r="AM404" s="55">
        <f t="shared" si="115"/>
        <v>1.538</v>
      </c>
      <c r="AN404" s="55">
        <f t="shared" si="116"/>
        <v>1.56</v>
      </c>
      <c r="AO404" s="55">
        <f t="shared" si="117"/>
        <v>1.5683</v>
      </c>
      <c r="AP404" s="55">
        <f t="shared" si="118"/>
        <v>1.625</v>
      </c>
      <c r="AT404" s="17"/>
      <c r="AU404" s="77"/>
    </row>
    <row r="405" spans="3:47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19"/>
        <v>15⁄8–12</v>
      </c>
      <c r="U405" s="16" t="str">
        <f t="shared" si="119"/>
        <v>UN</v>
      </c>
      <c r="W405" s="16" t="str">
        <f t="shared" si="103"/>
        <v>15⁄8–12</v>
      </c>
      <c r="X405" s="16" t="str">
        <f>VLOOKUP(LEFT(Table691416[[#This Row],[Column1]],FIND("–",Table691416[[#This Row],[Column1]])-1),Lookups15[],2,0)</f>
        <v>1 5/8</v>
      </c>
      <c r="Y405" s="16" t="str">
        <f>RIGHT(Table691416[[#This Row],[Column1]],LEN(Table691416[[#This Row],[Column1]])-FIND("–",Table691416[[#This Row],[Column1]]))</f>
        <v>12</v>
      </c>
      <c r="Z405" s="16" t="str">
        <f t="shared" si="104"/>
        <v>UN</v>
      </c>
      <c r="AA405" s="16" t="str">
        <f t="shared" si="105"/>
        <v>2A</v>
      </c>
      <c r="AB405" s="4" t="str">
        <f>CONCATENATE(Table691416[[#This Row],[Fraction]],"-",Table691416[[#This Row],[Pitch]]," ",Table691416[[#This Row],[Series]]," ",Table691416[[#This Row],[ClassA]])</f>
        <v>1 5/8-12 UN 2A</v>
      </c>
      <c r="AC405" s="4" t="str">
        <f>CONCATENATE(TEXT(Table691416[[#This Row],[MajorMinB]],".000"),"-",Table691416[[#This Row],[Pitch]]," ",Table691416[[#This Row],[Series]]," ",Table691416[[#This Row],[ClassA]])</f>
        <v>1.625-12 UN 2A</v>
      </c>
      <c r="AD405" s="4">
        <f t="shared" si="106"/>
        <v>1.8E-3</v>
      </c>
      <c r="AE405" s="55">
        <f t="shared" si="107"/>
        <v>1.6232</v>
      </c>
      <c r="AF405" s="55">
        <f t="shared" si="108"/>
        <v>1.6117999999999999</v>
      </c>
      <c r="AG405" s="55" t="str">
        <f t="shared" si="109"/>
        <v>—</v>
      </c>
      <c r="AH405" s="55">
        <f t="shared" si="110"/>
        <v>1.5690999999999999</v>
      </c>
      <c r="AI405" s="55">
        <f t="shared" si="111"/>
        <v>1.5631999999999999</v>
      </c>
      <c r="AJ405" s="55">
        <f t="shared" si="112"/>
        <v>1.524</v>
      </c>
      <c r="AK405" s="4" t="str">
        <f t="shared" si="113"/>
        <v>2B</v>
      </c>
      <c r="AL405" s="55">
        <f t="shared" si="114"/>
        <v>1.5349999999999999</v>
      </c>
      <c r="AM405" s="55">
        <f t="shared" si="115"/>
        <v>1.5529999999999999</v>
      </c>
      <c r="AN405" s="55">
        <f t="shared" si="116"/>
        <v>1.5709</v>
      </c>
      <c r="AO405" s="55">
        <f t="shared" si="117"/>
        <v>1.5785</v>
      </c>
      <c r="AP405" s="55">
        <f t="shared" si="118"/>
        <v>1.625</v>
      </c>
      <c r="AT405" s="17"/>
      <c r="AU405" s="77"/>
    </row>
    <row r="406" spans="3:47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19"/>
        <v>0</v>
      </c>
      <c r="U406" s="16">
        <f t="shared" si="119"/>
        <v>0</v>
      </c>
      <c r="W406" s="16" t="str">
        <f t="shared" si="103"/>
        <v>15⁄8–12</v>
      </c>
      <c r="X406" s="16" t="str">
        <f>VLOOKUP(LEFT(Table691416[[#This Row],[Column1]],FIND("–",Table691416[[#This Row],[Column1]])-1),Lookups15[],2,0)</f>
        <v>1 5/8</v>
      </c>
      <c r="Y406" s="16" t="str">
        <f>RIGHT(Table691416[[#This Row],[Column1]],LEN(Table691416[[#This Row],[Column1]])-FIND("–",Table691416[[#This Row],[Column1]]))</f>
        <v>12</v>
      </c>
      <c r="Z406" s="16" t="str">
        <f t="shared" si="104"/>
        <v>UN</v>
      </c>
      <c r="AA406" s="16" t="str">
        <f t="shared" si="105"/>
        <v>3A</v>
      </c>
      <c r="AB406" s="4" t="str">
        <f>CONCATENATE(Table691416[[#This Row],[Fraction]],"-",Table691416[[#This Row],[Pitch]]," ",Table691416[[#This Row],[Series]]," ",Table691416[[#This Row],[ClassA]])</f>
        <v>1 5/8-12 UN 3A</v>
      </c>
      <c r="AC406" s="4" t="str">
        <f>CONCATENATE(TEXT(Table691416[[#This Row],[MajorMinB]],".000"),"-",Table691416[[#This Row],[Pitch]]," ",Table691416[[#This Row],[Series]]," ",Table691416[[#This Row],[ClassA]])</f>
        <v>1.625-12 UN 3A</v>
      </c>
      <c r="AD406" s="4">
        <f t="shared" si="106"/>
        <v>0</v>
      </c>
      <c r="AE406" s="55">
        <f t="shared" si="107"/>
        <v>1.625</v>
      </c>
      <c r="AF406" s="55">
        <f t="shared" si="108"/>
        <v>1.6135999999999999</v>
      </c>
      <c r="AG406" s="55" t="str">
        <f t="shared" si="109"/>
        <v>—</v>
      </c>
      <c r="AH406" s="55">
        <f t="shared" si="110"/>
        <v>1.5709</v>
      </c>
      <c r="AI406" s="55">
        <f t="shared" si="111"/>
        <v>1.5665</v>
      </c>
      <c r="AJ406" s="55">
        <f t="shared" si="112"/>
        <v>1.5258</v>
      </c>
      <c r="AK406" s="4" t="str">
        <f t="shared" si="113"/>
        <v>3B</v>
      </c>
      <c r="AL406" s="55">
        <f t="shared" si="114"/>
        <v>1.5349999999999999</v>
      </c>
      <c r="AM406" s="55">
        <f t="shared" si="115"/>
        <v>1.5448</v>
      </c>
      <c r="AN406" s="55">
        <f t="shared" si="116"/>
        <v>1.5709</v>
      </c>
      <c r="AO406" s="55">
        <f t="shared" si="117"/>
        <v>1.5766</v>
      </c>
      <c r="AP406" s="55">
        <f t="shared" si="118"/>
        <v>1.625</v>
      </c>
      <c r="AT406" s="17"/>
      <c r="AU406" s="77"/>
    </row>
    <row r="407" spans="3:47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19"/>
        <v>15⁄8–14</v>
      </c>
      <c r="U407" s="16" t="str">
        <f t="shared" si="119"/>
        <v>UNS</v>
      </c>
      <c r="W407" s="16" t="str">
        <f t="shared" si="103"/>
        <v>15⁄8–14</v>
      </c>
      <c r="X407" s="16" t="str">
        <f>VLOOKUP(LEFT(Table691416[[#This Row],[Column1]],FIND("–",Table691416[[#This Row],[Column1]])-1),Lookups15[],2,0)</f>
        <v>1 5/8</v>
      </c>
      <c r="Y407" s="16" t="str">
        <f>RIGHT(Table691416[[#This Row],[Column1]],LEN(Table691416[[#This Row],[Column1]])-FIND("–",Table691416[[#This Row],[Column1]]))</f>
        <v>14</v>
      </c>
      <c r="Z407" s="16" t="str">
        <f t="shared" si="104"/>
        <v>UNS</v>
      </c>
      <c r="AA407" s="16" t="str">
        <f t="shared" si="105"/>
        <v>2A</v>
      </c>
      <c r="AB407" s="4" t="str">
        <f>CONCATENATE(Table691416[[#This Row],[Fraction]],"-",Table691416[[#This Row],[Pitch]]," ",Table691416[[#This Row],[Series]]," ",Table691416[[#This Row],[ClassA]])</f>
        <v>1 5/8-14 UNS 2A</v>
      </c>
      <c r="AC407" s="4" t="str">
        <f>CONCATENATE(TEXT(Table691416[[#This Row],[MajorMinB]],".000"),"-",Table691416[[#This Row],[Pitch]]," ",Table691416[[#This Row],[Series]]," ",Table691416[[#This Row],[ClassA]])</f>
        <v>1.625-14 UNS 2A</v>
      </c>
      <c r="AD407" s="4">
        <f t="shared" si="106"/>
        <v>1.6999999999999999E-3</v>
      </c>
      <c r="AE407" s="55">
        <f t="shared" si="107"/>
        <v>1.6233</v>
      </c>
      <c r="AF407" s="55">
        <f t="shared" si="108"/>
        <v>1.613</v>
      </c>
      <c r="AG407" s="55" t="str">
        <f t="shared" si="109"/>
        <v>—</v>
      </c>
      <c r="AH407" s="55">
        <f t="shared" si="110"/>
        <v>1.5769</v>
      </c>
      <c r="AI407" s="55">
        <f t="shared" si="111"/>
        <v>1.5713999999999999</v>
      </c>
      <c r="AJ407" s="55">
        <f t="shared" si="112"/>
        <v>1.5383</v>
      </c>
      <c r="AK407" s="4" t="str">
        <f t="shared" si="113"/>
        <v>2B</v>
      </c>
      <c r="AL407" s="55">
        <f t="shared" si="114"/>
        <v>1.548</v>
      </c>
      <c r="AM407" s="55">
        <f t="shared" si="115"/>
        <v>1.5640000000000001</v>
      </c>
      <c r="AN407" s="55">
        <f t="shared" si="116"/>
        <v>1.5786</v>
      </c>
      <c r="AO407" s="55">
        <f t="shared" si="117"/>
        <v>1.5858000000000001</v>
      </c>
      <c r="AP407" s="55">
        <f t="shared" si="118"/>
        <v>1.625</v>
      </c>
      <c r="AT407" s="17"/>
      <c r="AU407" s="77"/>
    </row>
    <row r="408" spans="3:47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19"/>
        <v>15⁄8–16</v>
      </c>
      <c r="U408" s="16" t="str">
        <f t="shared" si="119"/>
        <v>UN</v>
      </c>
      <c r="W408" s="16" t="str">
        <f t="shared" si="103"/>
        <v>15⁄8–16</v>
      </c>
      <c r="X408" s="16" t="str">
        <f>VLOOKUP(LEFT(Table691416[[#This Row],[Column1]],FIND("–",Table691416[[#This Row],[Column1]])-1),Lookups15[],2,0)</f>
        <v>1 5/8</v>
      </c>
      <c r="Y408" s="16" t="str">
        <f>RIGHT(Table691416[[#This Row],[Column1]],LEN(Table691416[[#This Row],[Column1]])-FIND("–",Table691416[[#This Row],[Column1]]))</f>
        <v>16</v>
      </c>
      <c r="Z408" s="16" t="str">
        <f t="shared" si="104"/>
        <v>UN</v>
      </c>
      <c r="AA408" s="16" t="str">
        <f t="shared" si="105"/>
        <v>2A</v>
      </c>
      <c r="AB408" s="4" t="str">
        <f>CONCATENATE(Table691416[[#This Row],[Fraction]],"-",Table691416[[#This Row],[Pitch]]," ",Table691416[[#This Row],[Series]]," ",Table691416[[#This Row],[ClassA]])</f>
        <v>1 5/8-16 UN 2A</v>
      </c>
      <c r="AC408" s="4" t="str">
        <f>CONCATENATE(TEXT(Table691416[[#This Row],[MajorMinB]],".000"),"-",Table691416[[#This Row],[Pitch]]," ",Table691416[[#This Row],[Series]]," ",Table691416[[#This Row],[ClassA]])</f>
        <v>1.625-16 UN 2A</v>
      </c>
      <c r="AD408" s="4">
        <f t="shared" si="106"/>
        <v>1.6000000000000001E-3</v>
      </c>
      <c r="AE408" s="55">
        <f t="shared" si="107"/>
        <v>1.6234</v>
      </c>
      <c r="AF408" s="55">
        <f t="shared" si="108"/>
        <v>1.6140000000000001</v>
      </c>
      <c r="AG408" s="55" t="str">
        <f t="shared" si="109"/>
        <v>—</v>
      </c>
      <c r="AH408" s="55">
        <f t="shared" si="110"/>
        <v>1.5828</v>
      </c>
      <c r="AI408" s="55">
        <f t="shared" si="111"/>
        <v>1.5775999999999999</v>
      </c>
      <c r="AJ408" s="55">
        <f t="shared" si="112"/>
        <v>1.5488999999999999</v>
      </c>
      <c r="AK408" s="4" t="str">
        <f t="shared" si="113"/>
        <v>2B</v>
      </c>
      <c r="AL408" s="55">
        <f t="shared" si="114"/>
        <v>1.5569999999999999</v>
      </c>
      <c r="AM408" s="55">
        <f t="shared" si="115"/>
        <v>1.571</v>
      </c>
      <c r="AN408" s="55">
        <f t="shared" si="116"/>
        <v>1.5844</v>
      </c>
      <c r="AO408" s="55">
        <f t="shared" si="117"/>
        <v>1.5911999999999999</v>
      </c>
      <c r="AP408" s="55">
        <f t="shared" si="118"/>
        <v>1.625</v>
      </c>
      <c r="AT408" s="17"/>
      <c r="AU408" s="77"/>
    </row>
    <row r="409" spans="3:47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19"/>
        <v>0</v>
      </c>
      <c r="U409" s="16">
        <f t="shared" si="119"/>
        <v>0</v>
      </c>
      <c r="W409" s="16" t="str">
        <f t="shared" si="103"/>
        <v>15⁄8–16</v>
      </c>
      <c r="X409" s="16" t="str">
        <f>VLOOKUP(LEFT(Table691416[[#This Row],[Column1]],FIND("–",Table691416[[#This Row],[Column1]])-1),Lookups15[],2,0)</f>
        <v>1 5/8</v>
      </c>
      <c r="Y409" s="16" t="str">
        <f>RIGHT(Table691416[[#This Row],[Column1]],LEN(Table691416[[#This Row],[Column1]])-FIND("–",Table691416[[#This Row],[Column1]]))</f>
        <v>16</v>
      </c>
      <c r="Z409" s="16" t="str">
        <f t="shared" si="104"/>
        <v>UN</v>
      </c>
      <c r="AA409" s="16" t="str">
        <f t="shared" si="105"/>
        <v>3A</v>
      </c>
      <c r="AB409" s="4" t="str">
        <f>CONCATENATE(Table691416[[#This Row],[Fraction]],"-",Table691416[[#This Row],[Pitch]]," ",Table691416[[#This Row],[Series]]," ",Table691416[[#This Row],[ClassA]])</f>
        <v>1 5/8-16 UN 3A</v>
      </c>
      <c r="AC409" s="4" t="str">
        <f>CONCATENATE(TEXT(Table691416[[#This Row],[MajorMinB]],".000"),"-",Table691416[[#This Row],[Pitch]]," ",Table691416[[#This Row],[Series]]," ",Table691416[[#This Row],[ClassA]])</f>
        <v>1.625-16 UN 3A</v>
      </c>
      <c r="AD409" s="4">
        <f t="shared" si="106"/>
        <v>0</v>
      </c>
      <c r="AE409" s="55">
        <f t="shared" si="107"/>
        <v>1.625</v>
      </c>
      <c r="AF409" s="55">
        <f t="shared" si="108"/>
        <v>1.6155999999999999</v>
      </c>
      <c r="AG409" s="55" t="str">
        <f t="shared" si="109"/>
        <v>—</v>
      </c>
      <c r="AH409" s="55">
        <f t="shared" si="110"/>
        <v>1.5844</v>
      </c>
      <c r="AI409" s="55">
        <f t="shared" si="111"/>
        <v>1.5805</v>
      </c>
      <c r="AJ409" s="55">
        <f t="shared" si="112"/>
        <v>1.5505</v>
      </c>
      <c r="AK409" s="4" t="str">
        <f t="shared" si="113"/>
        <v>3B</v>
      </c>
      <c r="AL409" s="55">
        <f t="shared" si="114"/>
        <v>1.5569999999999999</v>
      </c>
      <c r="AM409" s="55">
        <f t="shared" si="115"/>
        <v>1.5658000000000001</v>
      </c>
      <c r="AN409" s="55">
        <f t="shared" si="116"/>
        <v>1.5844</v>
      </c>
      <c r="AO409" s="55">
        <f t="shared" si="117"/>
        <v>1.5894999999999999</v>
      </c>
      <c r="AP409" s="55">
        <f t="shared" si="118"/>
        <v>1.625</v>
      </c>
      <c r="AT409" s="17"/>
      <c r="AU409" s="77"/>
    </row>
    <row r="410" spans="3:47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19"/>
        <v>15⁄8–18</v>
      </c>
      <c r="U410" s="16" t="str">
        <f t="shared" si="119"/>
        <v>UNEF</v>
      </c>
      <c r="W410" s="16" t="str">
        <f t="shared" si="103"/>
        <v>15⁄8–18</v>
      </c>
      <c r="X410" s="16" t="str">
        <f>VLOOKUP(LEFT(Table691416[[#This Row],[Column1]],FIND("–",Table691416[[#This Row],[Column1]])-1),Lookups15[],2,0)</f>
        <v>1 5/8</v>
      </c>
      <c r="Y410" s="16" t="str">
        <f>RIGHT(Table691416[[#This Row],[Column1]],LEN(Table691416[[#This Row],[Column1]])-FIND("–",Table691416[[#This Row],[Column1]]))</f>
        <v>18</v>
      </c>
      <c r="Z410" s="16" t="str">
        <f t="shared" si="104"/>
        <v>UNEF</v>
      </c>
      <c r="AA410" s="16" t="str">
        <f t="shared" si="105"/>
        <v>2A</v>
      </c>
      <c r="AB410" s="4" t="str">
        <f>CONCATENATE(Table691416[[#This Row],[Fraction]],"-",Table691416[[#This Row],[Pitch]]," ",Table691416[[#This Row],[Series]]," ",Table691416[[#This Row],[ClassA]])</f>
        <v>1 5/8-18 UNEF 2A</v>
      </c>
      <c r="AC410" s="4" t="str">
        <f>CONCATENATE(TEXT(Table691416[[#This Row],[MajorMinB]],".000"),"-",Table691416[[#This Row],[Pitch]]," ",Table691416[[#This Row],[Series]]," ",Table691416[[#This Row],[ClassA]])</f>
        <v>1.625-18 UNEF 2A</v>
      </c>
      <c r="AD410" s="4">
        <f t="shared" si="106"/>
        <v>1.5E-3</v>
      </c>
      <c r="AE410" s="55">
        <f t="shared" si="107"/>
        <v>1.6234999999999999</v>
      </c>
      <c r="AF410" s="55">
        <f t="shared" si="108"/>
        <v>1.6148</v>
      </c>
      <c r="AG410" s="55" t="str">
        <f t="shared" si="109"/>
        <v>—</v>
      </c>
      <c r="AH410" s="55">
        <f t="shared" si="110"/>
        <v>1.5873999999999999</v>
      </c>
      <c r="AI410" s="55">
        <f t="shared" si="111"/>
        <v>1.5824</v>
      </c>
      <c r="AJ410" s="55">
        <f t="shared" si="112"/>
        <v>1.5573999999999999</v>
      </c>
      <c r="AK410" s="4" t="str">
        <f t="shared" si="113"/>
        <v>2B</v>
      </c>
      <c r="AL410" s="55">
        <f t="shared" si="114"/>
        <v>1.5649999999999999</v>
      </c>
      <c r="AM410" s="55">
        <f t="shared" si="115"/>
        <v>1.5780000000000001</v>
      </c>
      <c r="AN410" s="55">
        <f t="shared" si="116"/>
        <v>1.5889</v>
      </c>
      <c r="AO410" s="55">
        <f t="shared" si="117"/>
        <v>1.5953999999999999</v>
      </c>
      <c r="AP410" s="55">
        <f t="shared" si="118"/>
        <v>1.625</v>
      </c>
      <c r="AT410" s="17"/>
      <c r="AU410" s="77"/>
    </row>
    <row r="411" spans="3:47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si="119"/>
        <v>0</v>
      </c>
      <c r="U411" s="16">
        <f t="shared" si="119"/>
        <v>0</v>
      </c>
      <c r="W411" s="16" t="str">
        <f t="shared" si="103"/>
        <v>15⁄8–18</v>
      </c>
      <c r="X411" s="16" t="str">
        <f>VLOOKUP(LEFT(Table691416[[#This Row],[Column1]],FIND("–",Table691416[[#This Row],[Column1]])-1),Lookups15[],2,0)</f>
        <v>1 5/8</v>
      </c>
      <c r="Y411" s="16" t="str">
        <f>RIGHT(Table691416[[#This Row],[Column1]],LEN(Table691416[[#This Row],[Column1]])-FIND("–",Table691416[[#This Row],[Column1]]))</f>
        <v>18</v>
      </c>
      <c r="Z411" s="16" t="str">
        <f t="shared" si="104"/>
        <v>UNEF</v>
      </c>
      <c r="AA411" s="16" t="str">
        <f t="shared" si="105"/>
        <v>3A</v>
      </c>
      <c r="AB411" s="4" t="str">
        <f>CONCATENATE(Table691416[[#This Row],[Fraction]],"-",Table691416[[#This Row],[Pitch]]," ",Table691416[[#This Row],[Series]]," ",Table691416[[#This Row],[ClassA]])</f>
        <v>1 5/8-18 UNEF 3A</v>
      </c>
      <c r="AC411" s="4" t="str">
        <f>CONCATENATE(TEXT(Table691416[[#This Row],[MajorMinB]],".000"),"-",Table691416[[#This Row],[Pitch]]," ",Table691416[[#This Row],[Series]]," ",Table691416[[#This Row],[ClassA]])</f>
        <v>1.625-18 UNEF 3A</v>
      </c>
      <c r="AD411" s="4">
        <f t="shared" si="106"/>
        <v>0</v>
      </c>
      <c r="AE411" s="55">
        <f t="shared" si="107"/>
        <v>1.625</v>
      </c>
      <c r="AF411" s="55">
        <f t="shared" si="108"/>
        <v>1.6163000000000001</v>
      </c>
      <c r="AG411" s="55" t="str">
        <f t="shared" si="109"/>
        <v>—</v>
      </c>
      <c r="AH411" s="55">
        <f t="shared" si="110"/>
        <v>1.5889</v>
      </c>
      <c r="AI411" s="55">
        <f t="shared" si="111"/>
        <v>1.5851999999999999</v>
      </c>
      <c r="AJ411" s="55">
        <f t="shared" si="112"/>
        <v>1.5589</v>
      </c>
      <c r="AK411" s="4" t="str">
        <f t="shared" si="113"/>
        <v>3B</v>
      </c>
      <c r="AL411" s="55">
        <f t="shared" si="114"/>
        <v>1.5649999999999999</v>
      </c>
      <c r="AM411" s="55">
        <f t="shared" si="115"/>
        <v>1.573</v>
      </c>
      <c r="AN411" s="55">
        <f t="shared" si="116"/>
        <v>1.5889</v>
      </c>
      <c r="AO411" s="55">
        <f t="shared" si="117"/>
        <v>1.5936999999999999</v>
      </c>
      <c r="AP411" s="55">
        <f t="shared" si="118"/>
        <v>1.625</v>
      </c>
      <c r="AT411" s="17"/>
      <c r="AU411" s="77"/>
    </row>
    <row r="412" spans="3:47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19"/>
        <v>15⁄8–20</v>
      </c>
      <c r="U412" s="16" t="str">
        <f t="shared" si="119"/>
        <v>UN</v>
      </c>
      <c r="W412" s="16" t="str">
        <f t="shared" si="103"/>
        <v>15⁄8–20</v>
      </c>
      <c r="X412" s="16" t="str">
        <f>VLOOKUP(LEFT(Table691416[[#This Row],[Column1]],FIND("–",Table691416[[#This Row],[Column1]])-1),Lookups15[],2,0)</f>
        <v>1 5/8</v>
      </c>
      <c r="Y412" s="16" t="str">
        <f>RIGHT(Table691416[[#This Row],[Column1]],LEN(Table691416[[#This Row],[Column1]])-FIND("–",Table691416[[#This Row],[Column1]]))</f>
        <v>20</v>
      </c>
      <c r="Z412" s="16" t="str">
        <f t="shared" si="104"/>
        <v>UN</v>
      </c>
      <c r="AA412" s="16" t="str">
        <f t="shared" si="105"/>
        <v>2A</v>
      </c>
      <c r="AB412" s="4" t="str">
        <f>CONCATENATE(Table691416[[#This Row],[Fraction]],"-",Table691416[[#This Row],[Pitch]]," ",Table691416[[#This Row],[Series]]," ",Table691416[[#This Row],[ClassA]])</f>
        <v>1 5/8-20 UN 2A</v>
      </c>
      <c r="AC412" s="4" t="str">
        <f>CONCATENATE(TEXT(Table691416[[#This Row],[MajorMinB]],".000"),"-",Table691416[[#This Row],[Pitch]]," ",Table691416[[#This Row],[Series]]," ",Table691416[[#This Row],[ClassA]])</f>
        <v>1.625-20 UN 2A</v>
      </c>
      <c r="AD412" s="4">
        <f t="shared" si="106"/>
        <v>1.4E-3</v>
      </c>
      <c r="AE412" s="55">
        <f t="shared" si="107"/>
        <v>1.6235999999999999</v>
      </c>
      <c r="AF412" s="55">
        <f t="shared" si="108"/>
        <v>1.6154999999999999</v>
      </c>
      <c r="AG412" s="55" t="str">
        <f t="shared" si="109"/>
        <v>—</v>
      </c>
      <c r="AH412" s="55">
        <f t="shared" si="110"/>
        <v>1.5911</v>
      </c>
      <c r="AI412" s="55">
        <f t="shared" si="111"/>
        <v>1.5863</v>
      </c>
      <c r="AJ412" s="55">
        <f t="shared" si="112"/>
        <v>1.5641</v>
      </c>
      <c r="AK412" s="4" t="str">
        <f t="shared" si="113"/>
        <v>2B</v>
      </c>
      <c r="AL412" s="55">
        <f t="shared" si="114"/>
        <v>1.571</v>
      </c>
      <c r="AM412" s="55">
        <f t="shared" si="115"/>
        <v>1.5820000000000001</v>
      </c>
      <c r="AN412" s="55">
        <f t="shared" si="116"/>
        <v>1.5925</v>
      </c>
      <c r="AO412" s="55">
        <f t="shared" si="117"/>
        <v>1.5987</v>
      </c>
      <c r="AP412" s="55">
        <f t="shared" si="118"/>
        <v>1.625</v>
      </c>
      <c r="AT412" s="17"/>
      <c r="AU412" s="77"/>
    </row>
    <row r="413" spans="3:47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19"/>
        <v>0</v>
      </c>
      <c r="U413" s="16">
        <f t="shared" si="119"/>
        <v>0</v>
      </c>
      <c r="W413" s="16" t="str">
        <f t="shared" si="103"/>
        <v>15⁄8–20</v>
      </c>
      <c r="X413" s="16" t="str">
        <f>VLOOKUP(LEFT(Table691416[[#This Row],[Column1]],FIND("–",Table691416[[#This Row],[Column1]])-1),Lookups15[],2,0)</f>
        <v>1 5/8</v>
      </c>
      <c r="Y413" s="16" t="str">
        <f>RIGHT(Table691416[[#This Row],[Column1]],LEN(Table691416[[#This Row],[Column1]])-FIND("–",Table691416[[#This Row],[Column1]]))</f>
        <v>20</v>
      </c>
      <c r="Z413" s="16" t="str">
        <f t="shared" si="104"/>
        <v>UN</v>
      </c>
      <c r="AA413" s="16" t="str">
        <f t="shared" si="105"/>
        <v>3A</v>
      </c>
      <c r="AB413" s="4" t="str">
        <f>CONCATENATE(Table691416[[#This Row],[Fraction]],"-",Table691416[[#This Row],[Pitch]]," ",Table691416[[#This Row],[Series]]," ",Table691416[[#This Row],[ClassA]])</f>
        <v>1 5/8-20 UN 3A</v>
      </c>
      <c r="AC413" s="4" t="str">
        <f>CONCATENATE(TEXT(Table691416[[#This Row],[MajorMinB]],".000"),"-",Table691416[[#This Row],[Pitch]]," ",Table691416[[#This Row],[Series]]," ",Table691416[[#This Row],[ClassA]])</f>
        <v>1.625-20 UN 3A</v>
      </c>
      <c r="AD413" s="4">
        <f t="shared" si="106"/>
        <v>0</v>
      </c>
      <c r="AE413" s="55">
        <f t="shared" si="107"/>
        <v>1.625</v>
      </c>
      <c r="AF413" s="55">
        <f t="shared" si="108"/>
        <v>1.6169</v>
      </c>
      <c r="AG413" s="55" t="str">
        <f t="shared" si="109"/>
        <v>—</v>
      </c>
      <c r="AH413" s="55">
        <f t="shared" si="110"/>
        <v>1.5925</v>
      </c>
      <c r="AI413" s="55">
        <f t="shared" si="111"/>
        <v>1.5889</v>
      </c>
      <c r="AJ413" s="55">
        <f t="shared" si="112"/>
        <v>1.5654999999999999</v>
      </c>
      <c r="AK413" s="4" t="str">
        <f t="shared" si="113"/>
        <v>3B</v>
      </c>
      <c r="AL413" s="55">
        <f t="shared" si="114"/>
        <v>1.571</v>
      </c>
      <c r="AM413" s="55">
        <f t="shared" si="115"/>
        <v>1.5787</v>
      </c>
      <c r="AN413" s="55">
        <f t="shared" si="116"/>
        <v>1.5925</v>
      </c>
      <c r="AO413" s="55">
        <f t="shared" si="117"/>
        <v>1.5971</v>
      </c>
      <c r="AP413" s="55">
        <f t="shared" si="118"/>
        <v>1.625</v>
      </c>
      <c r="AT413" s="17"/>
      <c r="AU413" s="77"/>
    </row>
    <row r="414" spans="3:47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19"/>
        <v>15⁄8–24</v>
      </c>
      <c r="U414" s="16" t="str">
        <f t="shared" si="119"/>
        <v>UNS</v>
      </c>
      <c r="W414" s="16" t="str">
        <f t="shared" si="103"/>
        <v>15⁄8–24</v>
      </c>
      <c r="X414" s="16" t="str">
        <f>VLOOKUP(LEFT(Table691416[[#This Row],[Column1]],FIND("–",Table691416[[#This Row],[Column1]])-1),Lookups15[],2,0)</f>
        <v>1 5/8</v>
      </c>
      <c r="Y414" s="16" t="str">
        <f>RIGHT(Table691416[[#This Row],[Column1]],LEN(Table691416[[#This Row],[Column1]])-FIND("–",Table691416[[#This Row],[Column1]]))</f>
        <v>24</v>
      </c>
      <c r="Z414" s="16" t="str">
        <f t="shared" si="104"/>
        <v>UNS</v>
      </c>
      <c r="AA414" s="16" t="str">
        <f t="shared" si="105"/>
        <v>2A</v>
      </c>
      <c r="AB414" s="4" t="str">
        <f>CONCATENATE(Table691416[[#This Row],[Fraction]],"-",Table691416[[#This Row],[Pitch]]," ",Table691416[[#This Row],[Series]]," ",Table691416[[#This Row],[ClassA]])</f>
        <v>1 5/8-24 UNS 2A</v>
      </c>
      <c r="AC414" s="4" t="str">
        <f>CONCATENATE(TEXT(Table691416[[#This Row],[MajorMinB]],".000"),"-",Table691416[[#This Row],[Pitch]]," ",Table691416[[#This Row],[Series]]," ",Table691416[[#This Row],[ClassA]])</f>
        <v>1.625-24 UNS 2A</v>
      </c>
      <c r="AD414" s="4">
        <f t="shared" si="106"/>
        <v>1.2999999999999999E-3</v>
      </c>
      <c r="AE414" s="55">
        <f t="shared" si="107"/>
        <v>1.6236999999999999</v>
      </c>
      <c r="AF414" s="55">
        <f t="shared" si="108"/>
        <v>1.6165</v>
      </c>
      <c r="AG414" s="55" t="str">
        <f t="shared" si="109"/>
        <v>—</v>
      </c>
      <c r="AH414" s="55">
        <f t="shared" si="110"/>
        <v>1.5966</v>
      </c>
      <c r="AI414" s="55">
        <f t="shared" si="111"/>
        <v>1.5922000000000001</v>
      </c>
      <c r="AJ414" s="55">
        <f t="shared" si="112"/>
        <v>1.5741000000000001</v>
      </c>
      <c r="AK414" s="4" t="str">
        <f t="shared" si="113"/>
        <v>2B</v>
      </c>
      <c r="AL414" s="55">
        <f t="shared" si="114"/>
        <v>1.58</v>
      </c>
      <c r="AM414" s="55">
        <f t="shared" si="115"/>
        <v>1.59</v>
      </c>
      <c r="AN414" s="55">
        <f t="shared" si="116"/>
        <v>1.5979000000000001</v>
      </c>
      <c r="AO414" s="55">
        <f t="shared" si="117"/>
        <v>1.6036999999999999</v>
      </c>
      <c r="AP414" s="55">
        <f t="shared" si="118"/>
        <v>1.625</v>
      </c>
      <c r="AT414" s="17"/>
      <c r="AU414" s="77"/>
    </row>
    <row r="415" spans="3:47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19"/>
        <v>111⁄16–6</v>
      </c>
      <c r="U415" s="16" t="str">
        <f t="shared" si="119"/>
        <v>UN</v>
      </c>
      <c r="W415" s="16" t="str">
        <f t="shared" si="103"/>
        <v>111⁄16–6</v>
      </c>
      <c r="X415" s="16" t="str">
        <f>VLOOKUP(LEFT(Table691416[[#This Row],[Column1]],FIND("–",Table691416[[#This Row],[Column1]])-1),Lookups15[],2,0)</f>
        <v>1 11/16</v>
      </c>
      <c r="Y415" s="16" t="str">
        <f>RIGHT(Table691416[[#This Row],[Column1]],LEN(Table691416[[#This Row],[Column1]])-FIND("–",Table691416[[#This Row],[Column1]]))</f>
        <v>6</v>
      </c>
      <c r="Z415" s="16" t="str">
        <f t="shared" si="104"/>
        <v>UN</v>
      </c>
      <c r="AA415" s="16" t="str">
        <f t="shared" si="105"/>
        <v>2A</v>
      </c>
      <c r="AB415" s="4" t="str">
        <f>CONCATENATE(Table691416[[#This Row],[Fraction]],"-",Table691416[[#This Row],[Pitch]]," ",Table691416[[#This Row],[Series]]," ",Table691416[[#This Row],[ClassA]])</f>
        <v>1 11/16-6 UN 2A</v>
      </c>
      <c r="AC415" s="4" t="str">
        <f>CONCATENATE(TEXT(Table691416[[#This Row],[MajorMinB]],".000"),"-",Table691416[[#This Row],[Pitch]]," ",Table691416[[#This Row],[Series]]," ",Table691416[[#This Row],[ClassA]])</f>
        <v>1.688-6 UN 2A</v>
      </c>
      <c r="AD415" s="4">
        <f t="shared" si="106"/>
        <v>2.5000000000000001E-3</v>
      </c>
      <c r="AE415" s="55">
        <f t="shared" si="107"/>
        <v>1.6850000000000001</v>
      </c>
      <c r="AF415" s="55">
        <f t="shared" si="108"/>
        <v>1.6668000000000001</v>
      </c>
      <c r="AG415" s="55" t="str">
        <f t="shared" si="109"/>
        <v>—</v>
      </c>
      <c r="AH415" s="55">
        <f t="shared" si="110"/>
        <v>1.5767</v>
      </c>
      <c r="AI415" s="55">
        <f t="shared" si="111"/>
        <v>1.5684</v>
      </c>
      <c r="AJ415" s="55">
        <f t="shared" si="112"/>
        <v>1.4865999999999999</v>
      </c>
      <c r="AK415" s="4" t="str">
        <f t="shared" si="113"/>
        <v>2B</v>
      </c>
      <c r="AL415" s="55">
        <f t="shared" si="114"/>
        <v>1.5069999999999999</v>
      </c>
      <c r="AM415" s="55">
        <f t="shared" si="115"/>
        <v>1.538</v>
      </c>
      <c r="AN415" s="55">
        <f t="shared" si="116"/>
        <v>1.5791999999999999</v>
      </c>
      <c r="AO415" s="55">
        <f t="shared" si="117"/>
        <v>1.59</v>
      </c>
      <c r="AP415" s="55">
        <f t="shared" si="118"/>
        <v>1.6875</v>
      </c>
      <c r="AT415" s="17"/>
      <c r="AU415" s="77"/>
    </row>
    <row r="416" spans="3:47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19"/>
        <v>0</v>
      </c>
      <c r="U416" s="16">
        <f t="shared" si="119"/>
        <v>0</v>
      </c>
      <c r="W416" s="16" t="str">
        <f t="shared" si="103"/>
        <v>111⁄16–6</v>
      </c>
      <c r="X416" s="16" t="str">
        <f>VLOOKUP(LEFT(Table691416[[#This Row],[Column1]],FIND("–",Table691416[[#This Row],[Column1]])-1),Lookups15[],2,0)</f>
        <v>1 11/16</v>
      </c>
      <c r="Y416" s="16" t="str">
        <f>RIGHT(Table691416[[#This Row],[Column1]],LEN(Table691416[[#This Row],[Column1]])-FIND("–",Table691416[[#This Row],[Column1]]))</f>
        <v>6</v>
      </c>
      <c r="Z416" s="16" t="str">
        <f t="shared" si="104"/>
        <v>UN</v>
      </c>
      <c r="AA416" s="16" t="str">
        <f t="shared" si="105"/>
        <v>3A</v>
      </c>
      <c r="AB416" s="4" t="str">
        <f>CONCATENATE(Table691416[[#This Row],[Fraction]],"-",Table691416[[#This Row],[Pitch]]," ",Table691416[[#This Row],[Series]]," ",Table691416[[#This Row],[ClassA]])</f>
        <v>1 11/16-6 UN 3A</v>
      </c>
      <c r="AC416" s="4" t="str">
        <f>CONCATENATE(TEXT(Table691416[[#This Row],[MajorMinB]],".000"),"-",Table691416[[#This Row],[Pitch]]," ",Table691416[[#This Row],[Series]]," ",Table691416[[#This Row],[ClassA]])</f>
        <v>1.688-6 UN 3A</v>
      </c>
      <c r="AD416" s="4">
        <f t="shared" si="106"/>
        <v>0</v>
      </c>
      <c r="AE416" s="55">
        <f t="shared" si="107"/>
        <v>1.6875</v>
      </c>
      <c r="AF416" s="55">
        <f t="shared" si="108"/>
        <v>1.6693</v>
      </c>
      <c r="AG416" s="55" t="str">
        <f t="shared" si="109"/>
        <v>—</v>
      </c>
      <c r="AH416" s="55">
        <f t="shared" si="110"/>
        <v>1.5791999999999999</v>
      </c>
      <c r="AI416" s="55">
        <f t="shared" si="111"/>
        <v>1.573</v>
      </c>
      <c r="AJ416" s="55">
        <f t="shared" si="112"/>
        <v>1.4891000000000001</v>
      </c>
      <c r="AK416" s="4" t="str">
        <f t="shared" si="113"/>
        <v>3B</v>
      </c>
      <c r="AL416" s="55">
        <f t="shared" si="114"/>
        <v>1.5069999999999999</v>
      </c>
      <c r="AM416" s="55">
        <f t="shared" si="115"/>
        <v>1.5270999999999999</v>
      </c>
      <c r="AN416" s="55">
        <f t="shared" si="116"/>
        <v>1.5791999999999999</v>
      </c>
      <c r="AO416" s="55">
        <f t="shared" si="117"/>
        <v>1.5872999999999999</v>
      </c>
      <c r="AP416" s="55">
        <f t="shared" si="118"/>
        <v>1.6875</v>
      </c>
      <c r="AT416" s="17"/>
      <c r="AU416" s="77"/>
    </row>
    <row r="417" spans="3:47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19"/>
        <v>111⁄16–8</v>
      </c>
      <c r="U417" s="16" t="str">
        <f t="shared" si="119"/>
        <v>UN</v>
      </c>
      <c r="W417" s="16" t="str">
        <f t="shared" si="103"/>
        <v>111⁄16–8</v>
      </c>
      <c r="X417" s="16" t="str">
        <f>VLOOKUP(LEFT(Table691416[[#This Row],[Column1]],FIND("–",Table691416[[#This Row],[Column1]])-1),Lookups15[],2,0)</f>
        <v>1 11/16</v>
      </c>
      <c r="Y417" s="16" t="str">
        <f>RIGHT(Table691416[[#This Row],[Column1]],LEN(Table691416[[#This Row],[Column1]])-FIND("–",Table691416[[#This Row],[Column1]]))</f>
        <v>8</v>
      </c>
      <c r="Z417" s="16" t="str">
        <f t="shared" si="104"/>
        <v>UN</v>
      </c>
      <c r="AA417" s="16" t="str">
        <f t="shared" si="105"/>
        <v>2A</v>
      </c>
      <c r="AB417" s="4" t="str">
        <f>CONCATENATE(Table691416[[#This Row],[Fraction]],"-",Table691416[[#This Row],[Pitch]]," ",Table691416[[#This Row],[Series]]," ",Table691416[[#This Row],[ClassA]])</f>
        <v>1 11/16-8 UN 2A</v>
      </c>
      <c r="AC417" s="4" t="str">
        <f>CONCATENATE(TEXT(Table691416[[#This Row],[MajorMinB]],".000"),"-",Table691416[[#This Row],[Pitch]]," ",Table691416[[#This Row],[Series]]," ",Table691416[[#This Row],[ClassA]])</f>
        <v>1.688-8 UN 2A</v>
      </c>
      <c r="AD417" s="4">
        <f t="shared" si="106"/>
        <v>2.2000000000000001E-3</v>
      </c>
      <c r="AE417" s="55">
        <f t="shared" si="107"/>
        <v>1.6853</v>
      </c>
      <c r="AF417" s="55">
        <f t="shared" si="108"/>
        <v>1.6702999999999999</v>
      </c>
      <c r="AG417" s="55" t="str">
        <f t="shared" si="109"/>
        <v>—</v>
      </c>
      <c r="AH417" s="55">
        <f t="shared" si="110"/>
        <v>1.6041000000000001</v>
      </c>
      <c r="AI417" s="55">
        <f t="shared" si="111"/>
        <v>1.5966</v>
      </c>
      <c r="AJ417" s="55">
        <f t="shared" si="112"/>
        <v>1.5365</v>
      </c>
      <c r="AK417" s="4" t="str">
        <f t="shared" si="113"/>
        <v>2B</v>
      </c>
      <c r="AL417" s="55">
        <f t="shared" si="114"/>
        <v>1.552</v>
      </c>
      <c r="AM417" s="55">
        <f t="shared" si="115"/>
        <v>1.577</v>
      </c>
      <c r="AN417" s="55">
        <f t="shared" si="116"/>
        <v>1.6063000000000001</v>
      </c>
      <c r="AO417" s="55">
        <f t="shared" si="117"/>
        <v>1.6160000000000001</v>
      </c>
      <c r="AP417" s="55">
        <f t="shared" si="118"/>
        <v>1.6875</v>
      </c>
      <c r="AT417" s="17"/>
      <c r="AU417" s="77"/>
    </row>
    <row r="418" spans="3:47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19"/>
        <v>0</v>
      </c>
      <c r="U418" s="16">
        <f t="shared" si="119"/>
        <v>0</v>
      </c>
      <c r="W418" s="16" t="str">
        <f t="shared" si="103"/>
        <v>111⁄16–8</v>
      </c>
      <c r="X418" s="16" t="str">
        <f>VLOOKUP(LEFT(Table691416[[#This Row],[Column1]],FIND("–",Table691416[[#This Row],[Column1]])-1),Lookups15[],2,0)</f>
        <v>1 11/16</v>
      </c>
      <c r="Y418" s="16" t="str">
        <f>RIGHT(Table691416[[#This Row],[Column1]],LEN(Table691416[[#This Row],[Column1]])-FIND("–",Table691416[[#This Row],[Column1]]))</f>
        <v>8</v>
      </c>
      <c r="Z418" s="16" t="str">
        <f t="shared" si="104"/>
        <v>UN</v>
      </c>
      <c r="AA418" s="16" t="str">
        <f t="shared" si="105"/>
        <v>3A</v>
      </c>
      <c r="AB418" s="4" t="str">
        <f>CONCATENATE(Table691416[[#This Row],[Fraction]],"-",Table691416[[#This Row],[Pitch]]," ",Table691416[[#This Row],[Series]]," ",Table691416[[#This Row],[ClassA]])</f>
        <v>1 11/16-8 UN 3A</v>
      </c>
      <c r="AC418" s="4" t="str">
        <f>CONCATENATE(TEXT(Table691416[[#This Row],[MajorMinB]],".000"),"-",Table691416[[#This Row],[Pitch]]," ",Table691416[[#This Row],[Series]]," ",Table691416[[#This Row],[ClassA]])</f>
        <v>1.688-8 UN 3A</v>
      </c>
      <c r="AD418" s="4">
        <f t="shared" si="106"/>
        <v>0</v>
      </c>
      <c r="AE418" s="55">
        <f t="shared" si="107"/>
        <v>1.6875</v>
      </c>
      <c r="AF418" s="55">
        <f t="shared" si="108"/>
        <v>1.6725000000000001</v>
      </c>
      <c r="AG418" s="55" t="str">
        <f t="shared" si="109"/>
        <v>—</v>
      </c>
      <c r="AH418" s="55">
        <f t="shared" si="110"/>
        <v>1.6063000000000001</v>
      </c>
      <c r="AI418" s="55">
        <f t="shared" si="111"/>
        <v>1.6007</v>
      </c>
      <c r="AJ418" s="55">
        <f t="shared" si="112"/>
        <v>1.5387</v>
      </c>
      <c r="AK418" s="4" t="str">
        <f t="shared" si="113"/>
        <v>3B</v>
      </c>
      <c r="AL418" s="55">
        <f t="shared" si="114"/>
        <v>1.552</v>
      </c>
      <c r="AM418" s="55">
        <f t="shared" si="115"/>
        <v>1.5671999999999999</v>
      </c>
      <c r="AN418" s="55">
        <f t="shared" si="116"/>
        <v>1.6063000000000001</v>
      </c>
      <c r="AO418" s="55">
        <f t="shared" si="117"/>
        <v>1.6135999999999999</v>
      </c>
      <c r="AP418" s="55">
        <f t="shared" si="118"/>
        <v>1.6875</v>
      </c>
      <c r="AT418" s="17"/>
      <c r="AU418" s="77"/>
    </row>
    <row r="419" spans="3:47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19"/>
        <v>111⁄16–12</v>
      </c>
      <c r="U419" s="16" t="str">
        <f t="shared" si="119"/>
        <v>UN</v>
      </c>
      <c r="W419" s="16" t="str">
        <f t="shared" si="103"/>
        <v>111⁄16–12</v>
      </c>
      <c r="X419" s="16" t="str">
        <f>VLOOKUP(LEFT(Table691416[[#This Row],[Column1]],FIND("–",Table691416[[#This Row],[Column1]])-1),Lookups15[],2,0)</f>
        <v>1 11/16</v>
      </c>
      <c r="Y419" s="16" t="str">
        <f>RIGHT(Table691416[[#This Row],[Column1]],LEN(Table691416[[#This Row],[Column1]])-FIND("–",Table691416[[#This Row],[Column1]]))</f>
        <v>12</v>
      </c>
      <c r="Z419" s="16" t="str">
        <f t="shared" si="104"/>
        <v>UN</v>
      </c>
      <c r="AA419" s="16" t="str">
        <f t="shared" si="105"/>
        <v>2A</v>
      </c>
      <c r="AB419" s="4" t="str">
        <f>CONCATENATE(Table691416[[#This Row],[Fraction]],"-",Table691416[[#This Row],[Pitch]]," ",Table691416[[#This Row],[Series]]," ",Table691416[[#This Row],[ClassA]])</f>
        <v>1 11/16-12 UN 2A</v>
      </c>
      <c r="AC419" s="4" t="str">
        <f>CONCATENATE(TEXT(Table691416[[#This Row],[MajorMinB]],".000"),"-",Table691416[[#This Row],[Pitch]]," ",Table691416[[#This Row],[Series]]," ",Table691416[[#This Row],[ClassA]])</f>
        <v>1.688-12 UN 2A</v>
      </c>
      <c r="AD419" s="4">
        <f t="shared" si="106"/>
        <v>1.8E-3</v>
      </c>
      <c r="AE419" s="55">
        <f t="shared" si="107"/>
        <v>1.6857</v>
      </c>
      <c r="AF419" s="55">
        <f t="shared" si="108"/>
        <v>1.6742999999999999</v>
      </c>
      <c r="AG419" s="55" t="str">
        <f t="shared" si="109"/>
        <v>—</v>
      </c>
      <c r="AH419" s="55">
        <f t="shared" si="110"/>
        <v>1.6315999999999999</v>
      </c>
      <c r="AI419" s="55">
        <f t="shared" si="111"/>
        <v>1.6255999999999999</v>
      </c>
      <c r="AJ419" s="55">
        <f t="shared" si="112"/>
        <v>1.5865</v>
      </c>
      <c r="AK419" s="4" t="str">
        <f t="shared" si="113"/>
        <v>2B</v>
      </c>
      <c r="AL419" s="55">
        <f t="shared" si="114"/>
        <v>1.597</v>
      </c>
      <c r="AM419" s="55">
        <f t="shared" si="115"/>
        <v>1.615</v>
      </c>
      <c r="AN419" s="55">
        <f t="shared" si="116"/>
        <v>1.6334</v>
      </c>
      <c r="AO419" s="55">
        <f t="shared" si="117"/>
        <v>1.6412</v>
      </c>
      <c r="AP419" s="55">
        <f t="shared" si="118"/>
        <v>1.6875</v>
      </c>
      <c r="AT419" s="17"/>
      <c r="AU419" s="77"/>
    </row>
    <row r="420" spans="3:47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19"/>
        <v>0</v>
      </c>
      <c r="U420" s="16">
        <f t="shared" si="119"/>
        <v>0</v>
      </c>
      <c r="W420" s="16" t="str">
        <f t="shared" si="103"/>
        <v>111⁄16–12</v>
      </c>
      <c r="X420" s="16" t="str">
        <f>VLOOKUP(LEFT(Table691416[[#This Row],[Column1]],FIND("–",Table691416[[#This Row],[Column1]])-1),Lookups15[],2,0)</f>
        <v>1 11/16</v>
      </c>
      <c r="Y420" s="16" t="str">
        <f>RIGHT(Table691416[[#This Row],[Column1]],LEN(Table691416[[#This Row],[Column1]])-FIND("–",Table691416[[#This Row],[Column1]]))</f>
        <v>12</v>
      </c>
      <c r="Z420" s="16" t="str">
        <f t="shared" si="104"/>
        <v>UN</v>
      </c>
      <c r="AA420" s="16" t="str">
        <f t="shared" si="105"/>
        <v>3A</v>
      </c>
      <c r="AB420" s="4" t="str">
        <f>CONCATENATE(Table691416[[#This Row],[Fraction]],"-",Table691416[[#This Row],[Pitch]]," ",Table691416[[#This Row],[Series]]," ",Table691416[[#This Row],[ClassA]])</f>
        <v>1 11/16-12 UN 3A</v>
      </c>
      <c r="AC420" s="4" t="str">
        <f>CONCATENATE(TEXT(Table691416[[#This Row],[MajorMinB]],".000"),"-",Table691416[[#This Row],[Pitch]]," ",Table691416[[#This Row],[Series]]," ",Table691416[[#This Row],[ClassA]])</f>
        <v>1.688-12 UN 3A</v>
      </c>
      <c r="AD420" s="4">
        <f t="shared" si="106"/>
        <v>0</v>
      </c>
      <c r="AE420" s="55">
        <f t="shared" si="107"/>
        <v>1.6875</v>
      </c>
      <c r="AF420" s="55">
        <f t="shared" si="108"/>
        <v>1.6760999999999999</v>
      </c>
      <c r="AG420" s="55" t="str">
        <f t="shared" si="109"/>
        <v>—</v>
      </c>
      <c r="AH420" s="55">
        <f t="shared" si="110"/>
        <v>1.6334</v>
      </c>
      <c r="AI420" s="55">
        <f t="shared" si="111"/>
        <v>1.6289</v>
      </c>
      <c r="AJ420" s="55">
        <f t="shared" si="112"/>
        <v>1.5883</v>
      </c>
      <c r="AK420" s="4" t="str">
        <f t="shared" si="113"/>
        <v>3B</v>
      </c>
      <c r="AL420" s="55">
        <f t="shared" si="114"/>
        <v>1.597</v>
      </c>
      <c r="AM420" s="55">
        <f t="shared" si="115"/>
        <v>1.6073</v>
      </c>
      <c r="AN420" s="55">
        <f t="shared" si="116"/>
        <v>1.6334</v>
      </c>
      <c r="AO420" s="55">
        <f t="shared" si="117"/>
        <v>1.6392</v>
      </c>
      <c r="AP420" s="55">
        <f t="shared" si="118"/>
        <v>1.6875</v>
      </c>
      <c r="AT420" s="17"/>
      <c r="AU420" s="77"/>
    </row>
    <row r="421" spans="3:47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19"/>
        <v>111⁄16–16</v>
      </c>
      <c r="U421" s="16" t="str">
        <f t="shared" si="119"/>
        <v>UN</v>
      </c>
      <c r="W421" s="16" t="str">
        <f t="shared" si="103"/>
        <v>111⁄16–16</v>
      </c>
      <c r="X421" s="16" t="str">
        <f>VLOOKUP(LEFT(Table691416[[#This Row],[Column1]],FIND("–",Table691416[[#This Row],[Column1]])-1),Lookups15[],2,0)</f>
        <v>1 11/16</v>
      </c>
      <c r="Y421" s="16" t="str">
        <f>RIGHT(Table691416[[#This Row],[Column1]],LEN(Table691416[[#This Row],[Column1]])-FIND("–",Table691416[[#This Row],[Column1]]))</f>
        <v>16</v>
      </c>
      <c r="Z421" s="16" t="str">
        <f t="shared" si="104"/>
        <v>UN</v>
      </c>
      <c r="AA421" s="16" t="str">
        <f t="shared" si="105"/>
        <v>2A</v>
      </c>
      <c r="AB421" s="4" t="str">
        <f>CONCATENATE(Table691416[[#This Row],[Fraction]],"-",Table691416[[#This Row],[Pitch]]," ",Table691416[[#This Row],[Series]]," ",Table691416[[#This Row],[ClassA]])</f>
        <v>1 11/16-16 UN 2A</v>
      </c>
      <c r="AC421" s="4" t="str">
        <f>CONCATENATE(TEXT(Table691416[[#This Row],[MajorMinB]],".000"),"-",Table691416[[#This Row],[Pitch]]," ",Table691416[[#This Row],[Series]]," ",Table691416[[#This Row],[ClassA]])</f>
        <v>1.688-16 UN 2A</v>
      </c>
      <c r="AD421" s="4">
        <f t="shared" si="106"/>
        <v>1.6000000000000001E-3</v>
      </c>
      <c r="AE421" s="55">
        <f t="shared" si="107"/>
        <v>1.6859</v>
      </c>
      <c r="AF421" s="55">
        <f t="shared" si="108"/>
        <v>1.6765000000000001</v>
      </c>
      <c r="AG421" s="55" t="str">
        <f t="shared" si="109"/>
        <v>—</v>
      </c>
      <c r="AH421" s="55">
        <f t="shared" si="110"/>
        <v>1.6453</v>
      </c>
      <c r="AI421" s="55">
        <f t="shared" si="111"/>
        <v>1.64</v>
      </c>
      <c r="AJ421" s="55">
        <f t="shared" si="112"/>
        <v>1.6113999999999999</v>
      </c>
      <c r="AK421" s="4" t="str">
        <f t="shared" si="113"/>
        <v>2B</v>
      </c>
      <c r="AL421" s="55">
        <f t="shared" si="114"/>
        <v>1.62</v>
      </c>
      <c r="AM421" s="55">
        <f t="shared" si="115"/>
        <v>1.6339999999999999</v>
      </c>
      <c r="AN421" s="55">
        <f t="shared" si="116"/>
        <v>1.6469</v>
      </c>
      <c r="AO421" s="55">
        <f t="shared" si="117"/>
        <v>1.6537999999999999</v>
      </c>
      <c r="AP421" s="55">
        <f t="shared" si="118"/>
        <v>1.6875</v>
      </c>
      <c r="AT421" s="17"/>
      <c r="AU421" s="77"/>
    </row>
    <row r="422" spans="3:47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19"/>
        <v>0</v>
      </c>
      <c r="U422" s="16">
        <f t="shared" si="119"/>
        <v>0</v>
      </c>
      <c r="W422" s="16" t="str">
        <f t="shared" si="103"/>
        <v>111⁄16–16</v>
      </c>
      <c r="X422" s="16" t="str">
        <f>VLOOKUP(LEFT(Table691416[[#This Row],[Column1]],FIND("–",Table691416[[#This Row],[Column1]])-1),Lookups15[],2,0)</f>
        <v>1 11/16</v>
      </c>
      <c r="Y422" s="16" t="str">
        <f>RIGHT(Table691416[[#This Row],[Column1]],LEN(Table691416[[#This Row],[Column1]])-FIND("–",Table691416[[#This Row],[Column1]]))</f>
        <v>16</v>
      </c>
      <c r="Z422" s="16" t="str">
        <f t="shared" si="104"/>
        <v>UN</v>
      </c>
      <c r="AA422" s="16" t="str">
        <f t="shared" si="105"/>
        <v>3A</v>
      </c>
      <c r="AB422" s="4" t="str">
        <f>CONCATENATE(Table691416[[#This Row],[Fraction]],"-",Table691416[[#This Row],[Pitch]]," ",Table691416[[#This Row],[Series]]," ",Table691416[[#This Row],[ClassA]])</f>
        <v>1 11/16-16 UN 3A</v>
      </c>
      <c r="AC422" s="4" t="str">
        <f>CONCATENATE(TEXT(Table691416[[#This Row],[MajorMinB]],".000"),"-",Table691416[[#This Row],[Pitch]]," ",Table691416[[#This Row],[Series]]," ",Table691416[[#This Row],[ClassA]])</f>
        <v>1.688-16 UN 3A</v>
      </c>
      <c r="AD422" s="4">
        <f t="shared" si="106"/>
        <v>0</v>
      </c>
      <c r="AE422" s="55">
        <f t="shared" si="107"/>
        <v>1.6875</v>
      </c>
      <c r="AF422" s="55">
        <f t="shared" si="108"/>
        <v>1.6780999999999999</v>
      </c>
      <c r="AG422" s="55" t="str">
        <f t="shared" si="109"/>
        <v>—</v>
      </c>
      <c r="AH422" s="55">
        <f t="shared" si="110"/>
        <v>1.6469</v>
      </c>
      <c r="AI422" s="55">
        <f t="shared" si="111"/>
        <v>1.6429</v>
      </c>
      <c r="AJ422" s="55">
        <f t="shared" si="112"/>
        <v>1.613</v>
      </c>
      <c r="AK422" s="4" t="str">
        <f t="shared" si="113"/>
        <v>3B</v>
      </c>
      <c r="AL422" s="55">
        <f t="shared" si="114"/>
        <v>1.62</v>
      </c>
      <c r="AM422" s="55">
        <f t="shared" si="115"/>
        <v>1.6283000000000001</v>
      </c>
      <c r="AN422" s="55">
        <f t="shared" si="116"/>
        <v>1.6469</v>
      </c>
      <c r="AO422" s="55">
        <f t="shared" si="117"/>
        <v>1.6520999999999999</v>
      </c>
      <c r="AP422" s="55">
        <f t="shared" si="118"/>
        <v>1.6875</v>
      </c>
      <c r="AT422" s="17"/>
      <c r="AU422" s="77"/>
    </row>
    <row r="423" spans="3:47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19"/>
        <v>111⁄16–18</v>
      </c>
      <c r="U423" s="16" t="str">
        <f t="shared" si="119"/>
        <v>UNEF</v>
      </c>
      <c r="W423" s="16" t="str">
        <f t="shared" si="103"/>
        <v>111⁄16–18</v>
      </c>
      <c r="X423" s="16" t="str">
        <f>VLOOKUP(LEFT(Table691416[[#This Row],[Column1]],FIND("–",Table691416[[#This Row],[Column1]])-1),Lookups15[],2,0)</f>
        <v>1 11/16</v>
      </c>
      <c r="Y423" s="16" t="str">
        <f>RIGHT(Table691416[[#This Row],[Column1]],LEN(Table691416[[#This Row],[Column1]])-FIND("–",Table691416[[#This Row],[Column1]]))</f>
        <v>18</v>
      </c>
      <c r="Z423" s="16" t="str">
        <f t="shared" si="104"/>
        <v>UNEF</v>
      </c>
      <c r="AA423" s="16" t="str">
        <f t="shared" si="105"/>
        <v>2A</v>
      </c>
      <c r="AB423" s="4" t="str">
        <f>CONCATENATE(Table691416[[#This Row],[Fraction]],"-",Table691416[[#This Row],[Pitch]]," ",Table691416[[#This Row],[Series]]," ",Table691416[[#This Row],[ClassA]])</f>
        <v>1 11/16-18 UNEF 2A</v>
      </c>
      <c r="AC423" s="4" t="str">
        <f>CONCATENATE(TEXT(Table691416[[#This Row],[MajorMinB]],".000"),"-",Table691416[[#This Row],[Pitch]]," ",Table691416[[#This Row],[Series]]," ",Table691416[[#This Row],[ClassA]])</f>
        <v>1.688-18 UNEF 2A</v>
      </c>
      <c r="AD423" s="4">
        <f t="shared" si="106"/>
        <v>1.5E-3</v>
      </c>
      <c r="AE423" s="55">
        <f t="shared" si="107"/>
        <v>1.6859999999999999</v>
      </c>
      <c r="AF423" s="55">
        <f t="shared" si="108"/>
        <v>1.6773</v>
      </c>
      <c r="AG423" s="55" t="str">
        <f t="shared" si="109"/>
        <v>—</v>
      </c>
      <c r="AH423" s="55">
        <f t="shared" si="110"/>
        <v>1.6498999999999999</v>
      </c>
      <c r="AI423" s="55">
        <f t="shared" si="111"/>
        <v>1.6448</v>
      </c>
      <c r="AJ423" s="55">
        <f t="shared" si="112"/>
        <v>1.6198999999999999</v>
      </c>
      <c r="AK423" s="4" t="str">
        <f t="shared" si="113"/>
        <v>2B</v>
      </c>
      <c r="AL423" s="55">
        <f t="shared" si="114"/>
        <v>1.627</v>
      </c>
      <c r="AM423" s="55">
        <f t="shared" si="115"/>
        <v>1.64</v>
      </c>
      <c r="AN423" s="55">
        <f t="shared" si="116"/>
        <v>1.6514</v>
      </c>
      <c r="AO423" s="55">
        <f t="shared" si="117"/>
        <v>1.6579999999999999</v>
      </c>
      <c r="AP423" s="55">
        <f t="shared" si="118"/>
        <v>1.6875</v>
      </c>
      <c r="AT423" s="17"/>
      <c r="AU423" s="77"/>
    </row>
    <row r="424" spans="3:47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19"/>
        <v>0</v>
      </c>
      <c r="U424" s="16">
        <f t="shared" si="119"/>
        <v>0</v>
      </c>
      <c r="W424" s="16" t="str">
        <f t="shared" si="103"/>
        <v>111⁄16–18</v>
      </c>
      <c r="X424" s="16" t="str">
        <f>VLOOKUP(LEFT(Table691416[[#This Row],[Column1]],FIND("–",Table691416[[#This Row],[Column1]])-1),Lookups15[],2,0)</f>
        <v>1 11/16</v>
      </c>
      <c r="Y424" s="16" t="str">
        <f>RIGHT(Table691416[[#This Row],[Column1]],LEN(Table691416[[#This Row],[Column1]])-FIND("–",Table691416[[#This Row],[Column1]]))</f>
        <v>18</v>
      </c>
      <c r="Z424" s="16" t="str">
        <f t="shared" si="104"/>
        <v>UNEF</v>
      </c>
      <c r="AA424" s="16" t="str">
        <f t="shared" si="105"/>
        <v>3A</v>
      </c>
      <c r="AB424" s="4" t="str">
        <f>CONCATENATE(Table691416[[#This Row],[Fraction]],"-",Table691416[[#This Row],[Pitch]]," ",Table691416[[#This Row],[Series]]," ",Table691416[[#This Row],[ClassA]])</f>
        <v>1 11/16-18 UNEF 3A</v>
      </c>
      <c r="AC424" s="4" t="str">
        <f>CONCATENATE(TEXT(Table691416[[#This Row],[MajorMinB]],".000"),"-",Table691416[[#This Row],[Pitch]]," ",Table691416[[#This Row],[Series]]," ",Table691416[[#This Row],[ClassA]])</f>
        <v>1.688-18 UNEF 3A</v>
      </c>
      <c r="AD424" s="4">
        <f t="shared" si="106"/>
        <v>0</v>
      </c>
      <c r="AE424" s="55">
        <f t="shared" si="107"/>
        <v>1.6875</v>
      </c>
      <c r="AF424" s="55">
        <f t="shared" si="108"/>
        <v>1.6788000000000001</v>
      </c>
      <c r="AG424" s="55" t="str">
        <f t="shared" si="109"/>
        <v>—</v>
      </c>
      <c r="AH424" s="55">
        <f t="shared" si="110"/>
        <v>1.6514</v>
      </c>
      <c r="AI424" s="55">
        <f t="shared" si="111"/>
        <v>1.6476</v>
      </c>
      <c r="AJ424" s="55">
        <f t="shared" si="112"/>
        <v>1.6214</v>
      </c>
      <c r="AK424" s="4" t="str">
        <f t="shared" si="113"/>
        <v>3B</v>
      </c>
      <c r="AL424" s="55">
        <f t="shared" si="114"/>
        <v>1.627</v>
      </c>
      <c r="AM424" s="55">
        <f t="shared" si="115"/>
        <v>1.6355</v>
      </c>
      <c r="AN424" s="55">
        <f t="shared" si="116"/>
        <v>1.6514</v>
      </c>
      <c r="AO424" s="55">
        <f t="shared" si="117"/>
        <v>1.6563000000000001</v>
      </c>
      <c r="AP424" s="55">
        <f t="shared" si="118"/>
        <v>1.6875</v>
      </c>
      <c r="AT424" s="17"/>
      <c r="AU424" s="77"/>
    </row>
    <row r="425" spans="3:47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19"/>
        <v>111⁄16–20</v>
      </c>
      <c r="U425" s="16" t="str">
        <f t="shared" si="119"/>
        <v>UN</v>
      </c>
      <c r="W425" s="16" t="str">
        <f t="shared" si="103"/>
        <v>111⁄16–20</v>
      </c>
      <c r="X425" s="16" t="str">
        <f>VLOOKUP(LEFT(Table691416[[#This Row],[Column1]],FIND("–",Table691416[[#This Row],[Column1]])-1),Lookups15[],2,0)</f>
        <v>1 11/16</v>
      </c>
      <c r="Y425" s="16" t="str">
        <f>RIGHT(Table691416[[#This Row],[Column1]],LEN(Table691416[[#This Row],[Column1]])-FIND("–",Table691416[[#This Row],[Column1]]))</f>
        <v>20</v>
      </c>
      <c r="Z425" s="16" t="str">
        <f t="shared" si="104"/>
        <v>UN</v>
      </c>
      <c r="AA425" s="16" t="str">
        <f t="shared" si="105"/>
        <v>2A</v>
      </c>
      <c r="AB425" s="4" t="str">
        <f>CONCATENATE(Table691416[[#This Row],[Fraction]],"-",Table691416[[#This Row],[Pitch]]," ",Table691416[[#This Row],[Series]]," ",Table691416[[#This Row],[ClassA]])</f>
        <v>1 11/16-20 UN 2A</v>
      </c>
      <c r="AC425" s="4" t="str">
        <f>CONCATENATE(TEXT(Table691416[[#This Row],[MajorMinB]],".000"),"-",Table691416[[#This Row],[Pitch]]," ",Table691416[[#This Row],[Series]]," ",Table691416[[#This Row],[ClassA]])</f>
        <v>1.688-20 UN 2A</v>
      </c>
      <c r="AD425" s="4">
        <f t="shared" si="106"/>
        <v>1.5E-3</v>
      </c>
      <c r="AE425" s="55">
        <f t="shared" si="107"/>
        <v>1.6859999999999999</v>
      </c>
      <c r="AF425" s="55">
        <f t="shared" si="108"/>
        <v>1.6778999999999999</v>
      </c>
      <c r="AG425" s="55" t="str">
        <f t="shared" si="109"/>
        <v>—</v>
      </c>
      <c r="AH425" s="55">
        <f t="shared" si="110"/>
        <v>1.6535</v>
      </c>
      <c r="AI425" s="55">
        <f t="shared" si="111"/>
        <v>1.6487000000000001</v>
      </c>
      <c r="AJ425" s="55">
        <f t="shared" si="112"/>
        <v>1.6265000000000001</v>
      </c>
      <c r="AK425" s="4" t="str">
        <f t="shared" si="113"/>
        <v>2B</v>
      </c>
      <c r="AL425" s="55">
        <f t="shared" si="114"/>
        <v>1.633</v>
      </c>
      <c r="AM425" s="55">
        <f t="shared" si="115"/>
        <v>1.645</v>
      </c>
      <c r="AN425" s="55">
        <f t="shared" si="116"/>
        <v>1.655</v>
      </c>
      <c r="AO425" s="55">
        <f t="shared" si="117"/>
        <v>1.6613</v>
      </c>
      <c r="AP425" s="55">
        <f t="shared" si="118"/>
        <v>1.6875</v>
      </c>
      <c r="AT425" s="17"/>
      <c r="AU425" s="77"/>
    </row>
    <row r="426" spans="3:47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19"/>
        <v>0</v>
      </c>
      <c r="U426" s="16">
        <f t="shared" si="119"/>
        <v>0</v>
      </c>
      <c r="W426" s="16" t="str">
        <f t="shared" si="103"/>
        <v>111⁄16–20</v>
      </c>
      <c r="X426" s="16" t="str">
        <f>VLOOKUP(LEFT(Table691416[[#This Row],[Column1]],FIND("–",Table691416[[#This Row],[Column1]])-1),Lookups15[],2,0)</f>
        <v>1 11/16</v>
      </c>
      <c r="Y426" s="16" t="str">
        <f>RIGHT(Table691416[[#This Row],[Column1]],LEN(Table691416[[#This Row],[Column1]])-FIND("–",Table691416[[#This Row],[Column1]]))</f>
        <v>20</v>
      </c>
      <c r="Z426" s="16" t="str">
        <f t="shared" si="104"/>
        <v>UN</v>
      </c>
      <c r="AA426" s="16" t="str">
        <f t="shared" si="105"/>
        <v>3A</v>
      </c>
      <c r="AB426" s="4" t="str">
        <f>CONCATENATE(Table691416[[#This Row],[Fraction]],"-",Table691416[[#This Row],[Pitch]]," ",Table691416[[#This Row],[Series]]," ",Table691416[[#This Row],[ClassA]])</f>
        <v>1 11/16-20 UN 3A</v>
      </c>
      <c r="AC426" s="4" t="str">
        <f>CONCATENATE(TEXT(Table691416[[#This Row],[MajorMinB]],".000"),"-",Table691416[[#This Row],[Pitch]]," ",Table691416[[#This Row],[Series]]," ",Table691416[[#This Row],[ClassA]])</f>
        <v>1.688-20 UN 3A</v>
      </c>
      <c r="AD426" s="4">
        <f t="shared" si="106"/>
        <v>0</v>
      </c>
      <c r="AE426" s="55">
        <f t="shared" si="107"/>
        <v>1.6875</v>
      </c>
      <c r="AF426" s="55">
        <f t="shared" si="108"/>
        <v>1.6794</v>
      </c>
      <c r="AG426" s="55" t="str">
        <f t="shared" si="109"/>
        <v>—</v>
      </c>
      <c r="AH426" s="55">
        <f t="shared" si="110"/>
        <v>1.655</v>
      </c>
      <c r="AI426" s="55">
        <f t="shared" si="111"/>
        <v>1.6514</v>
      </c>
      <c r="AJ426" s="55">
        <f t="shared" si="112"/>
        <v>1.6279999999999999</v>
      </c>
      <c r="AK426" s="4" t="str">
        <f t="shared" si="113"/>
        <v>3B</v>
      </c>
      <c r="AL426" s="55">
        <f t="shared" si="114"/>
        <v>1.633</v>
      </c>
      <c r="AM426" s="55">
        <f t="shared" si="115"/>
        <v>1.6412</v>
      </c>
      <c r="AN426" s="55">
        <f t="shared" si="116"/>
        <v>1.655</v>
      </c>
      <c r="AO426" s="55">
        <f t="shared" si="117"/>
        <v>1.6597</v>
      </c>
      <c r="AP426" s="55">
        <f t="shared" si="118"/>
        <v>1.6875</v>
      </c>
      <c r="AT426" s="17"/>
      <c r="AU426" s="77"/>
    </row>
    <row r="427" spans="3:47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19"/>
        <v>13⁄4–5</v>
      </c>
      <c r="U427" s="16" t="str">
        <f t="shared" si="119"/>
        <v>UNC</v>
      </c>
      <c r="W427" s="16" t="str">
        <f t="shared" si="103"/>
        <v>13⁄4–5</v>
      </c>
      <c r="X427" s="16" t="str">
        <f>VLOOKUP(LEFT(Table691416[[#This Row],[Column1]],FIND("–",Table691416[[#This Row],[Column1]])-1),Lookups15[],2,0)</f>
        <v>1 3/4</v>
      </c>
      <c r="Y427" s="16" t="str">
        <f>RIGHT(Table691416[[#This Row],[Column1]],LEN(Table691416[[#This Row],[Column1]])-FIND("–",Table691416[[#This Row],[Column1]]))</f>
        <v>5</v>
      </c>
      <c r="Z427" s="16" t="str">
        <f t="shared" si="104"/>
        <v>UNC</v>
      </c>
      <c r="AA427" s="16" t="str">
        <f t="shared" si="105"/>
        <v>1A</v>
      </c>
      <c r="AB427" s="4" t="str">
        <f>CONCATENATE(Table691416[[#This Row],[Fraction]],"-",Table691416[[#This Row],[Pitch]]," ",Table691416[[#This Row],[Series]]," ",Table691416[[#This Row],[ClassA]])</f>
        <v>1 3/4-5 UNC 1A</v>
      </c>
      <c r="AC427" s="4" t="str">
        <f>CONCATENATE(TEXT(Table691416[[#This Row],[MajorMinB]],".000"),"-",Table691416[[#This Row],[Pitch]]," ",Table691416[[#This Row],[Series]]," ",Table691416[[#This Row],[ClassA]])</f>
        <v>1.750-5 UNC 1A</v>
      </c>
      <c r="AD427" s="4">
        <f t="shared" si="106"/>
        <v>2.7000000000000001E-3</v>
      </c>
      <c r="AE427" s="55">
        <f t="shared" si="107"/>
        <v>1.7473000000000001</v>
      </c>
      <c r="AF427" s="55">
        <f t="shared" si="108"/>
        <v>1.7164999999999999</v>
      </c>
      <c r="AG427" s="55" t="str">
        <f t="shared" si="109"/>
        <v>—</v>
      </c>
      <c r="AH427" s="55">
        <f t="shared" si="110"/>
        <v>1.6173999999999999</v>
      </c>
      <c r="AI427" s="55">
        <f t="shared" si="111"/>
        <v>1.6040000000000001</v>
      </c>
      <c r="AJ427" s="55">
        <f t="shared" si="112"/>
        <v>1.5092000000000001</v>
      </c>
      <c r="AK427" s="4" t="str">
        <f t="shared" si="113"/>
        <v>1B</v>
      </c>
      <c r="AL427" s="55">
        <f t="shared" si="114"/>
        <v>1.534</v>
      </c>
      <c r="AM427" s="55">
        <f t="shared" si="115"/>
        <v>1.5680000000000001</v>
      </c>
      <c r="AN427" s="55">
        <f t="shared" si="116"/>
        <v>1.6201000000000001</v>
      </c>
      <c r="AO427" s="55">
        <f t="shared" si="117"/>
        <v>1.6375</v>
      </c>
      <c r="AP427" s="55">
        <f t="shared" si="118"/>
        <v>1.75</v>
      </c>
      <c r="AT427" s="17"/>
      <c r="AU427" s="77"/>
    </row>
    <row r="428" spans="3:47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19"/>
        <v>0</v>
      </c>
      <c r="U428" s="16">
        <f t="shared" si="119"/>
        <v>0</v>
      </c>
      <c r="W428" s="16" t="str">
        <f t="shared" si="103"/>
        <v>13⁄4–5</v>
      </c>
      <c r="X428" s="16" t="str">
        <f>VLOOKUP(LEFT(Table691416[[#This Row],[Column1]],FIND("–",Table691416[[#This Row],[Column1]])-1),Lookups15[],2,0)</f>
        <v>1 3/4</v>
      </c>
      <c r="Y428" s="16" t="str">
        <f>RIGHT(Table691416[[#This Row],[Column1]],LEN(Table691416[[#This Row],[Column1]])-FIND("–",Table691416[[#This Row],[Column1]]))</f>
        <v>5</v>
      </c>
      <c r="Z428" s="16" t="str">
        <f t="shared" si="104"/>
        <v>UNC</v>
      </c>
      <c r="AA428" s="16" t="str">
        <f t="shared" si="105"/>
        <v>2A</v>
      </c>
      <c r="AB428" s="4" t="str">
        <f>CONCATENATE(Table691416[[#This Row],[Fraction]],"-",Table691416[[#This Row],[Pitch]]," ",Table691416[[#This Row],[Series]]," ",Table691416[[#This Row],[ClassA]])</f>
        <v>1 3/4-5 UNC 2A</v>
      </c>
      <c r="AC428" s="4" t="str">
        <f>CONCATENATE(TEXT(Table691416[[#This Row],[MajorMinB]],".000"),"-",Table691416[[#This Row],[Pitch]]," ",Table691416[[#This Row],[Series]]," ",Table691416[[#This Row],[ClassA]])</f>
        <v>1.750-5 UNC 2A</v>
      </c>
      <c r="AD428" s="4">
        <f t="shared" si="106"/>
        <v>2.7000000000000001E-3</v>
      </c>
      <c r="AE428" s="55">
        <f t="shared" si="107"/>
        <v>1.7473000000000001</v>
      </c>
      <c r="AF428" s="55">
        <f t="shared" si="108"/>
        <v>1.7267999999999999</v>
      </c>
      <c r="AG428" s="55">
        <f t="shared" si="109"/>
        <v>1.7164999999999999</v>
      </c>
      <c r="AH428" s="55">
        <f t="shared" si="110"/>
        <v>1.6173999999999999</v>
      </c>
      <c r="AI428" s="55">
        <f t="shared" si="111"/>
        <v>1.6085</v>
      </c>
      <c r="AJ428" s="55">
        <f t="shared" si="112"/>
        <v>1.5092000000000001</v>
      </c>
      <c r="AK428" s="4" t="str">
        <f t="shared" si="113"/>
        <v>2B</v>
      </c>
      <c r="AL428" s="55">
        <f t="shared" si="114"/>
        <v>1.534</v>
      </c>
      <c r="AM428" s="55">
        <f t="shared" si="115"/>
        <v>1.5680000000000001</v>
      </c>
      <c r="AN428" s="55">
        <f t="shared" si="116"/>
        <v>1.6201000000000001</v>
      </c>
      <c r="AO428" s="55">
        <f t="shared" si="117"/>
        <v>1.6316999999999999</v>
      </c>
      <c r="AP428" s="55">
        <f t="shared" si="118"/>
        <v>1.75</v>
      </c>
      <c r="AT428" s="17"/>
      <c r="AU428" s="77"/>
    </row>
    <row r="429" spans="3:47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19"/>
        <v>0</v>
      </c>
      <c r="U429" s="16">
        <f t="shared" si="119"/>
        <v>0</v>
      </c>
      <c r="W429" s="16" t="str">
        <f t="shared" si="103"/>
        <v>13⁄4–5</v>
      </c>
      <c r="X429" s="16" t="str">
        <f>VLOOKUP(LEFT(Table691416[[#This Row],[Column1]],FIND("–",Table691416[[#This Row],[Column1]])-1),Lookups15[],2,0)</f>
        <v>1 3/4</v>
      </c>
      <c r="Y429" s="16" t="str">
        <f>RIGHT(Table691416[[#This Row],[Column1]],LEN(Table691416[[#This Row],[Column1]])-FIND("–",Table691416[[#This Row],[Column1]]))</f>
        <v>5</v>
      </c>
      <c r="Z429" s="16" t="str">
        <f t="shared" si="104"/>
        <v>UNC</v>
      </c>
      <c r="AA429" s="16" t="str">
        <f t="shared" si="105"/>
        <v>3A</v>
      </c>
      <c r="AB429" s="4" t="str">
        <f>CONCATENATE(Table691416[[#This Row],[Fraction]],"-",Table691416[[#This Row],[Pitch]]," ",Table691416[[#This Row],[Series]]," ",Table691416[[#This Row],[ClassA]])</f>
        <v>1 3/4-5 UNC 3A</v>
      </c>
      <c r="AC429" s="4" t="str">
        <f>CONCATENATE(TEXT(Table691416[[#This Row],[MajorMinB]],".000"),"-",Table691416[[#This Row],[Pitch]]," ",Table691416[[#This Row],[Series]]," ",Table691416[[#This Row],[ClassA]])</f>
        <v>1.750-5 UNC 3A</v>
      </c>
      <c r="AD429" s="4">
        <f t="shared" si="106"/>
        <v>0</v>
      </c>
      <c r="AE429" s="55">
        <f t="shared" si="107"/>
        <v>1.75</v>
      </c>
      <c r="AF429" s="55">
        <f t="shared" si="108"/>
        <v>1.7295</v>
      </c>
      <c r="AG429" s="55" t="str">
        <f t="shared" si="109"/>
        <v>—</v>
      </c>
      <c r="AH429" s="55">
        <f t="shared" si="110"/>
        <v>1.6201000000000001</v>
      </c>
      <c r="AI429" s="55">
        <f t="shared" si="111"/>
        <v>1.6133999999999999</v>
      </c>
      <c r="AJ429" s="55">
        <f t="shared" si="112"/>
        <v>1.5119</v>
      </c>
      <c r="AK429" s="4" t="str">
        <f t="shared" si="113"/>
        <v>3B</v>
      </c>
      <c r="AL429" s="55">
        <f t="shared" si="114"/>
        <v>1.534</v>
      </c>
      <c r="AM429" s="55">
        <f t="shared" si="115"/>
        <v>1.5575000000000001</v>
      </c>
      <c r="AN429" s="55">
        <f t="shared" si="116"/>
        <v>1.6201000000000001</v>
      </c>
      <c r="AO429" s="55">
        <f t="shared" si="117"/>
        <v>1.6288</v>
      </c>
      <c r="AP429" s="55">
        <f t="shared" si="118"/>
        <v>1.75</v>
      </c>
      <c r="AT429" s="17"/>
      <c r="AU429" s="77"/>
    </row>
    <row r="430" spans="3:47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19"/>
        <v>13⁄4–6</v>
      </c>
      <c r="U430" s="16" t="str">
        <f t="shared" si="119"/>
        <v>UN</v>
      </c>
      <c r="W430" s="16" t="str">
        <f t="shared" si="103"/>
        <v>13⁄4–6</v>
      </c>
      <c r="X430" s="16" t="str">
        <f>VLOOKUP(LEFT(Table691416[[#This Row],[Column1]],FIND("–",Table691416[[#This Row],[Column1]])-1),Lookups15[],2,0)</f>
        <v>1 3/4</v>
      </c>
      <c r="Y430" s="16" t="str">
        <f>RIGHT(Table691416[[#This Row],[Column1]],LEN(Table691416[[#This Row],[Column1]])-FIND("–",Table691416[[#This Row],[Column1]]))</f>
        <v>6</v>
      </c>
      <c r="Z430" s="16" t="str">
        <f t="shared" si="104"/>
        <v>UN</v>
      </c>
      <c r="AA430" s="16" t="str">
        <f t="shared" si="105"/>
        <v>2A</v>
      </c>
      <c r="AB430" s="4" t="str">
        <f>CONCATENATE(Table691416[[#This Row],[Fraction]],"-",Table691416[[#This Row],[Pitch]]," ",Table691416[[#This Row],[Series]]," ",Table691416[[#This Row],[ClassA]])</f>
        <v>1 3/4-6 UN 2A</v>
      </c>
      <c r="AC430" s="4" t="str">
        <f>CONCATENATE(TEXT(Table691416[[#This Row],[MajorMinB]],".000"),"-",Table691416[[#This Row],[Pitch]]," ",Table691416[[#This Row],[Series]]," ",Table691416[[#This Row],[ClassA]])</f>
        <v>1.750-6 UN 2A</v>
      </c>
      <c r="AD430" s="4">
        <f t="shared" si="106"/>
        <v>2.5000000000000001E-3</v>
      </c>
      <c r="AE430" s="55">
        <f t="shared" si="107"/>
        <v>1.7475000000000001</v>
      </c>
      <c r="AF430" s="55">
        <f t="shared" si="108"/>
        <v>1.7293000000000001</v>
      </c>
      <c r="AG430" s="55" t="str">
        <f t="shared" si="109"/>
        <v>—</v>
      </c>
      <c r="AH430" s="55">
        <f t="shared" si="110"/>
        <v>1.6392</v>
      </c>
      <c r="AI430" s="55">
        <f t="shared" si="111"/>
        <v>1.6309</v>
      </c>
      <c r="AJ430" s="55">
        <f t="shared" si="112"/>
        <v>1.5490999999999999</v>
      </c>
      <c r="AK430" s="4" t="str">
        <f t="shared" si="113"/>
        <v>2B</v>
      </c>
      <c r="AL430" s="55">
        <f t="shared" si="114"/>
        <v>1.57</v>
      </c>
      <c r="AM430" s="55">
        <f t="shared" si="115"/>
        <v>1.6</v>
      </c>
      <c r="AN430" s="55">
        <f t="shared" si="116"/>
        <v>1.6416999999999999</v>
      </c>
      <c r="AO430" s="55">
        <f t="shared" si="117"/>
        <v>1.6525000000000001</v>
      </c>
      <c r="AP430" s="55">
        <f t="shared" si="118"/>
        <v>1.75</v>
      </c>
      <c r="AT430" s="17"/>
      <c r="AU430" s="77"/>
    </row>
    <row r="431" spans="3:47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19"/>
        <v>0</v>
      </c>
      <c r="U431" s="16">
        <f t="shared" si="119"/>
        <v>0</v>
      </c>
      <c r="W431" s="16" t="str">
        <f t="shared" si="103"/>
        <v>13⁄4–6</v>
      </c>
      <c r="X431" s="16" t="str">
        <f>VLOOKUP(LEFT(Table691416[[#This Row],[Column1]],FIND("–",Table691416[[#This Row],[Column1]])-1),Lookups15[],2,0)</f>
        <v>1 3/4</v>
      </c>
      <c r="Y431" s="16" t="str">
        <f>RIGHT(Table691416[[#This Row],[Column1]],LEN(Table691416[[#This Row],[Column1]])-FIND("–",Table691416[[#This Row],[Column1]]))</f>
        <v>6</v>
      </c>
      <c r="Z431" s="16" t="str">
        <f t="shared" si="104"/>
        <v>UN</v>
      </c>
      <c r="AA431" s="16" t="str">
        <f t="shared" si="105"/>
        <v>3A</v>
      </c>
      <c r="AB431" s="4" t="str">
        <f>CONCATENATE(Table691416[[#This Row],[Fraction]],"-",Table691416[[#This Row],[Pitch]]," ",Table691416[[#This Row],[Series]]," ",Table691416[[#This Row],[ClassA]])</f>
        <v>1 3/4-6 UN 3A</v>
      </c>
      <c r="AC431" s="4" t="str">
        <f>CONCATENATE(TEXT(Table691416[[#This Row],[MajorMinB]],".000"),"-",Table691416[[#This Row],[Pitch]]," ",Table691416[[#This Row],[Series]]," ",Table691416[[#This Row],[ClassA]])</f>
        <v>1.750-6 UN 3A</v>
      </c>
      <c r="AD431" s="4">
        <f t="shared" si="106"/>
        <v>0</v>
      </c>
      <c r="AE431" s="55">
        <f t="shared" si="107"/>
        <v>1.75</v>
      </c>
      <c r="AF431" s="55">
        <f t="shared" si="108"/>
        <v>1.7318</v>
      </c>
      <c r="AG431" s="55" t="str">
        <f t="shared" si="109"/>
        <v>—</v>
      </c>
      <c r="AH431" s="55">
        <f t="shared" si="110"/>
        <v>1.6416999999999999</v>
      </c>
      <c r="AI431" s="55">
        <f t="shared" si="111"/>
        <v>1.6354</v>
      </c>
      <c r="AJ431" s="55">
        <f t="shared" si="112"/>
        <v>1.5516000000000001</v>
      </c>
      <c r="AK431" s="4" t="str">
        <f t="shared" si="113"/>
        <v>3B</v>
      </c>
      <c r="AL431" s="55">
        <f t="shared" si="114"/>
        <v>1.57</v>
      </c>
      <c r="AM431" s="55">
        <f t="shared" si="115"/>
        <v>1.5895999999999999</v>
      </c>
      <c r="AN431" s="55">
        <f t="shared" si="116"/>
        <v>1.6416999999999999</v>
      </c>
      <c r="AO431" s="55">
        <f t="shared" si="117"/>
        <v>1.6497999999999999</v>
      </c>
      <c r="AP431" s="55">
        <f t="shared" si="118"/>
        <v>1.75</v>
      </c>
      <c r="AT431" s="17"/>
      <c r="AU431" s="77"/>
    </row>
    <row r="432" spans="3:47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19"/>
        <v>13⁄4–8</v>
      </c>
      <c r="U432" s="16" t="str">
        <f t="shared" si="119"/>
        <v>UN</v>
      </c>
      <c r="W432" s="16" t="str">
        <f t="shared" si="103"/>
        <v>13⁄4–8</v>
      </c>
      <c r="X432" s="16" t="str">
        <f>VLOOKUP(LEFT(Table691416[[#This Row],[Column1]],FIND("–",Table691416[[#This Row],[Column1]])-1),Lookups15[],2,0)</f>
        <v>1 3/4</v>
      </c>
      <c r="Y432" s="16" t="str">
        <f>RIGHT(Table691416[[#This Row],[Column1]],LEN(Table691416[[#This Row],[Column1]])-FIND("–",Table691416[[#This Row],[Column1]]))</f>
        <v>8</v>
      </c>
      <c r="Z432" s="16" t="str">
        <f t="shared" si="104"/>
        <v>UN</v>
      </c>
      <c r="AA432" s="16" t="str">
        <f t="shared" si="105"/>
        <v>2A</v>
      </c>
      <c r="AB432" s="4" t="str">
        <f>CONCATENATE(Table691416[[#This Row],[Fraction]],"-",Table691416[[#This Row],[Pitch]]," ",Table691416[[#This Row],[Series]]," ",Table691416[[#This Row],[ClassA]])</f>
        <v>1 3/4-8 UN 2A</v>
      </c>
      <c r="AC432" s="4" t="str">
        <f>CONCATENATE(TEXT(Table691416[[#This Row],[MajorMinB]],".000"),"-",Table691416[[#This Row],[Pitch]]," ",Table691416[[#This Row],[Series]]," ",Table691416[[#This Row],[ClassA]])</f>
        <v>1.750-8 UN 2A</v>
      </c>
      <c r="AD432" s="4">
        <f t="shared" si="106"/>
        <v>2.3E-3</v>
      </c>
      <c r="AE432" s="55">
        <f t="shared" si="107"/>
        <v>1.7477</v>
      </c>
      <c r="AF432" s="55">
        <f t="shared" si="108"/>
        <v>1.7326999999999999</v>
      </c>
      <c r="AG432" s="55">
        <f t="shared" si="109"/>
        <v>1.7252000000000001</v>
      </c>
      <c r="AH432" s="55">
        <f t="shared" si="110"/>
        <v>1.6665000000000001</v>
      </c>
      <c r="AI432" s="55">
        <f t="shared" si="111"/>
        <v>1.659</v>
      </c>
      <c r="AJ432" s="55">
        <f t="shared" si="112"/>
        <v>1.5989</v>
      </c>
      <c r="AK432" s="4" t="str">
        <f t="shared" si="113"/>
        <v>2B</v>
      </c>
      <c r="AL432" s="55">
        <f t="shared" si="114"/>
        <v>1.615</v>
      </c>
      <c r="AM432" s="55">
        <f t="shared" si="115"/>
        <v>1.64</v>
      </c>
      <c r="AN432" s="55">
        <f t="shared" si="116"/>
        <v>1.6688000000000001</v>
      </c>
      <c r="AO432" s="55">
        <f t="shared" si="117"/>
        <v>1.6786000000000001</v>
      </c>
      <c r="AP432" s="55">
        <f t="shared" si="118"/>
        <v>1.75</v>
      </c>
      <c r="AT432" s="17"/>
      <c r="AU432" s="77"/>
    </row>
    <row r="433" spans="3:47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19"/>
        <v>0</v>
      </c>
      <c r="U433" s="16">
        <f t="shared" si="119"/>
        <v>0</v>
      </c>
      <c r="W433" s="16" t="str">
        <f t="shared" si="103"/>
        <v>13⁄4–8</v>
      </c>
      <c r="X433" s="16" t="str">
        <f>VLOOKUP(LEFT(Table691416[[#This Row],[Column1]],FIND("–",Table691416[[#This Row],[Column1]])-1),Lookups15[],2,0)</f>
        <v>1 3/4</v>
      </c>
      <c r="Y433" s="16" t="str">
        <f>RIGHT(Table691416[[#This Row],[Column1]],LEN(Table691416[[#This Row],[Column1]])-FIND("–",Table691416[[#This Row],[Column1]]))</f>
        <v>8</v>
      </c>
      <c r="Z433" s="16" t="str">
        <f t="shared" si="104"/>
        <v>UN</v>
      </c>
      <c r="AA433" s="16" t="str">
        <f t="shared" si="105"/>
        <v>3A</v>
      </c>
      <c r="AB433" s="4" t="str">
        <f>CONCATENATE(Table691416[[#This Row],[Fraction]],"-",Table691416[[#This Row],[Pitch]]," ",Table691416[[#This Row],[Series]]," ",Table691416[[#This Row],[ClassA]])</f>
        <v>1 3/4-8 UN 3A</v>
      </c>
      <c r="AC433" s="4" t="str">
        <f>CONCATENATE(TEXT(Table691416[[#This Row],[MajorMinB]],".000"),"-",Table691416[[#This Row],[Pitch]]," ",Table691416[[#This Row],[Series]]," ",Table691416[[#This Row],[ClassA]])</f>
        <v>1.750-8 UN 3A</v>
      </c>
      <c r="AD433" s="4">
        <f t="shared" si="106"/>
        <v>0</v>
      </c>
      <c r="AE433" s="55">
        <f t="shared" si="107"/>
        <v>1.75</v>
      </c>
      <c r="AF433" s="55">
        <f t="shared" si="108"/>
        <v>1.7350000000000001</v>
      </c>
      <c r="AG433" s="55" t="str">
        <f t="shared" si="109"/>
        <v>—</v>
      </c>
      <c r="AH433" s="55">
        <f t="shared" si="110"/>
        <v>1.6688000000000001</v>
      </c>
      <c r="AI433" s="55">
        <f t="shared" si="111"/>
        <v>1.6632</v>
      </c>
      <c r="AJ433" s="55">
        <f t="shared" si="112"/>
        <v>1.6012</v>
      </c>
      <c r="AK433" s="4" t="str">
        <f t="shared" si="113"/>
        <v>3B</v>
      </c>
      <c r="AL433" s="55">
        <f t="shared" si="114"/>
        <v>1.615</v>
      </c>
      <c r="AM433" s="55">
        <f t="shared" si="115"/>
        <v>1.6296999999999999</v>
      </c>
      <c r="AN433" s="55">
        <f t="shared" si="116"/>
        <v>1.6688000000000001</v>
      </c>
      <c r="AO433" s="55">
        <f t="shared" si="117"/>
        <v>1.6761999999999999</v>
      </c>
      <c r="AP433" s="55">
        <f t="shared" si="118"/>
        <v>1.75</v>
      </c>
      <c r="AT433" s="17"/>
      <c r="AU433" s="77"/>
    </row>
    <row r="434" spans="3:47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19"/>
        <v>13⁄4–10</v>
      </c>
      <c r="U434" s="16" t="str">
        <f t="shared" si="119"/>
        <v>UNS</v>
      </c>
      <c r="W434" s="16" t="str">
        <f t="shared" si="103"/>
        <v>13⁄4–10</v>
      </c>
      <c r="X434" s="16" t="str">
        <f>VLOOKUP(LEFT(Table691416[[#This Row],[Column1]],FIND("–",Table691416[[#This Row],[Column1]])-1),Lookups15[],2,0)</f>
        <v>1 3/4</v>
      </c>
      <c r="Y434" s="16" t="str">
        <f>RIGHT(Table691416[[#This Row],[Column1]],LEN(Table691416[[#This Row],[Column1]])-FIND("–",Table691416[[#This Row],[Column1]]))</f>
        <v>10</v>
      </c>
      <c r="Z434" s="16" t="str">
        <f t="shared" si="104"/>
        <v>UNS</v>
      </c>
      <c r="AA434" s="16" t="str">
        <f t="shared" si="105"/>
        <v>2A</v>
      </c>
      <c r="AB434" s="4" t="str">
        <f>CONCATENATE(Table691416[[#This Row],[Fraction]],"-",Table691416[[#This Row],[Pitch]]," ",Table691416[[#This Row],[Series]]," ",Table691416[[#This Row],[ClassA]])</f>
        <v>1 3/4-10 UNS 2A</v>
      </c>
      <c r="AC434" s="4" t="str">
        <f>CONCATENATE(TEXT(Table691416[[#This Row],[MajorMinB]],".000"),"-",Table691416[[#This Row],[Pitch]]," ",Table691416[[#This Row],[Series]]," ",Table691416[[#This Row],[ClassA]])</f>
        <v>1.750-10 UNS 2A</v>
      </c>
      <c r="AD434" s="4">
        <f t="shared" si="106"/>
        <v>1.9E-3</v>
      </c>
      <c r="AE434" s="55">
        <f t="shared" si="107"/>
        <v>1.7481</v>
      </c>
      <c r="AF434" s="55">
        <f t="shared" si="108"/>
        <v>1.7352000000000001</v>
      </c>
      <c r="AG434" s="55" t="str">
        <f t="shared" si="109"/>
        <v>—</v>
      </c>
      <c r="AH434" s="55">
        <f t="shared" si="110"/>
        <v>1.6831</v>
      </c>
      <c r="AI434" s="55">
        <f t="shared" si="111"/>
        <v>1.6766000000000001</v>
      </c>
      <c r="AJ434" s="55">
        <f t="shared" si="112"/>
        <v>1.6291</v>
      </c>
      <c r="AK434" s="4" t="str">
        <f t="shared" si="113"/>
        <v>2B</v>
      </c>
      <c r="AL434" s="55">
        <f t="shared" si="114"/>
        <v>1.6419999999999999</v>
      </c>
      <c r="AM434" s="55">
        <f t="shared" si="115"/>
        <v>1.663</v>
      </c>
      <c r="AN434" s="55">
        <f t="shared" si="116"/>
        <v>1.6850000000000001</v>
      </c>
      <c r="AO434" s="55">
        <f t="shared" si="117"/>
        <v>1.6934</v>
      </c>
      <c r="AP434" s="55">
        <f t="shared" si="118"/>
        <v>1.75</v>
      </c>
      <c r="AT434" s="17"/>
      <c r="AU434" s="77"/>
    </row>
    <row r="435" spans="3:47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19"/>
        <v>13⁄4–12</v>
      </c>
      <c r="U435" s="16" t="str">
        <f t="shared" si="119"/>
        <v>UN</v>
      </c>
      <c r="W435" s="16" t="str">
        <f t="shared" si="103"/>
        <v>13⁄4–12</v>
      </c>
      <c r="X435" s="16" t="str">
        <f>VLOOKUP(LEFT(Table691416[[#This Row],[Column1]],FIND("–",Table691416[[#This Row],[Column1]])-1),Lookups15[],2,0)</f>
        <v>1 3/4</v>
      </c>
      <c r="Y435" s="16" t="str">
        <f>RIGHT(Table691416[[#This Row],[Column1]],LEN(Table691416[[#This Row],[Column1]])-FIND("–",Table691416[[#This Row],[Column1]]))</f>
        <v>12</v>
      </c>
      <c r="Z435" s="16" t="str">
        <f t="shared" si="104"/>
        <v>UN</v>
      </c>
      <c r="AA435" s="16" t="str">
        <f t="shared" si="105"/>
        <v>2A</v>
      </c>
      <c r="AB435" s="4" t="str">
        <f>CONCATENATE(Table691416[[#This Row],[Fraction]],"-",Table691416[[#This Row],[Pitch]]," ",Table691416[[#This Row],[Series]]," ",Table691416[[#This Row],[ClassA]])</f>
        <v>1 3/4-12 UN 2A</v>
      </c>
      <c r="AC435" s="4" t="str">
        <f>CONCATENATE(TEXT(Table691416[[#This Row],[MajorMinB]],".000"),"-",Table691416[[#This Row],[Pitch]]," ",Table691416[[#This Row],[Series]]," ",Table691416[[#This Row],[ClassA]])</f>
        <v>1.750-12 UN 2A</v>
      </c>
      <c r="AD435" s="4">
        <f t="shared" si="106"/>
        <v>1.8E-3</v>
      </c>
      <c r="AE435" s="55">
        <f t="shared" si="107"/>
        <v>1.7482</v>
      </c>
      <c r="AF435" s="55">
        <f t="shared" si="108"/>
        <v>1.7367999999999999</v>
      </c>
      <c r="AG435" s="55" t="str">
        <f t="shared" si="109"/>
        <v>—</v>
      </c>
      <c r="AH435" s="55">
        <f t="shared" si="110"/>
        <v>1.6940999999999999</v>
      </c>
      <c r="AI435" s="55">
        <f t="shared" si="111"/>
        <v>1.6880999999999999</v>
      </c>
      <c r="AJ435" s="55">
        <f t="shared" si="112"/>
        <v>1.649</v>
      </c>
      <c r="AK435" s="4" t="str">
        <f t="shared" si="113"/>
        <v>2B</v>
      </c>
      <c r="AL435" s="55">
        <f t="shared" si="114"/>
        <v>1.66</v>
      </c>
      <c r="AM435" s="55">
        <f t="shared" si="115"/>
        <v>1.6779999999999999</v>
      </c>
      <c r="AN435" s="55">
        <f t="shared" si="116"/>
        <v>1.6959</v>
      </c>
      <c r="AO435" s="55">
        <f t="shared" si="117"/>
        <v>1.7037</v>
      </c>
      <c r="AP435" s="55">
        <f t="shared" si="118"/>
        <v>1.75</v>
      </c>
      <c r="AT435" s="17"/>
      <c r="AU435" s="77"/>
    </row>
    <row r="436" spans="3:47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19"/>
        <v>0</v>
      </c>
      <c r="U436" s="16">
        <f t="shared" si="119"/>
        <v>0</v>
      </c>
      <c r="W436" s="16" t="str">
        <f t="shared" si="103"/>
        <v>13⁄4–12</v>
      </c>
      <c r="X436" s="16" t="str">
        <f>VLOOKUP(LEFT(Table691416[[#This Row],[Column1]],FIND("–",Table691416[[#This Row],[Column1]])-1),Lookups15[],2,0)</f>
        <v>1 3/4</v>
      </c>
      <c r="Y436" s="16" t="str">
        <f>RIGHT(Table691416[[#This Row],[Column1]],LEN(Table691416[[#This Row],[Column1]])-FIND("–",Table691416[[#This Row],[Column1]]))</f>
        <v>12</v>
      </c>
      <c r="Z436" s="16" t="str">
        <f t="shared" si="104"/>
        <v>UN</v>
      </c>
      <c r="AA436" s="16" t="str">
        <f t="shared" si="105"/>
        <v>3A</v>
      </c>
      <c r="AB436" s="4" t="str">
        <f>CONCATENATE(Table691416[[#This Row],[Fraction]],"-",Table691416[[#This Row],[Pitch]]," ",Table691416[[#This Row],[Series]]," ",Table691416[[#This Row],[ClassA]])</f>
        <v>1 3/4-12 UN 3A</v>
      </c>
      <c r="AC436" s="4" t="str">
        <f>CONCATENATE(TEXT(Table691416[[#This Row],[MajorMinB]],".000"),"-",Table691416[[#This Row],[Pitch]]," ",Table691416[[#This Row],[Series]]," ",Table691416[[#This Row],[ClassA]])</f>
        <v>1.750-12 UN 3A</v>
      </c>
      <c r="AD436" s="4">
        <f t="shared" si="106"/>
        <v>0</v>
      </c>
      <c r="AE436" s="55">
        <f t="shared" si="107"/>
        <v>1.75</v>
      </c>
      <c r="AF436" s="55">
        <f t="shared" si="108"/>
        <v>1.7385999999999999</v>
      </c>
      <c r="AG436" s="55" t="str">
        <f t="shared" si="109"/>
        <v>—</v>
      </c>
      <c r="AH436" s="55">
        <f t="shared" si="110"/>
        <v>1.6959</v>
      </c>
      <c r="AI436" s="55">
        <f t="shared" si="111"/>
        <v>1.6914</v>
      </c>
      <c r="AJ436" s="55">
        <f t="shared" si="112"/>
        <v>1.6508</v>
      </c>
      <c r="AK436" s="4" t="str">
        <f t="shared" si="113"/>
        <v>3B</v>
      </c>
      <c r="AL436" s="55">
        <f t="shared" si="114"/>
        <v>1.66</v>
      </c>
      <c r="AM436" s="55">
        <f t="shared" si="115"/>
        <v>1.6698</v>
      </c>
      <c r="AN436" s="55">
        <f t="shared" si="116"/>
        <v>1.6959</v>
      </c>
      <c r="AO436" s="55">
        <f t="shared" si="117"/>
        <v>1.7017</v>
      </c>
      <c r="AP436" s="55">
        <f t="shared" si="118"/>
        <v>1.75</v>
      </c>
      <c r="AT436" s="17"/>
      <c r="AU436" s="77"/>
    </row>
    <row r="437" spans="3:47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19"/>
        <v>13⁄4–14</v>
      </c>
      <c r="U437" s="16" t="str">
        <f t="shared" si="119"/>
        <v>UNS</v>
      </c>
      <c r="W437" s="16" t="str">
        <f t="shared" si="103"/>
        <v>13⁄4–14</v>
      </c>
      <c r="X437" s="16" t="str">
        <f>VLOOKUP(LEFT(Table691416[[#This Row],[Column1]],FIND("–",Table691416[[#This Row],[Column1]])-1),Lookups15[],2,0)</f>
        <v>1 3/4</v>
      </c>
      <c r="Y437" s="16" t="str">
        <f>RIGHT(Table691416[[#This Row],[Column1]],LEN(Table691416[[#This Row],[Column1]])-FIND("–",Table691416[[#This Row],[Column1]]))</f>
        <v>14</v>
      </c>
      <c r="Z437" s="16" t="str">
        <f t="shared" si="104"/>
        <v>UNS</v>
      </c>
      <c r="AA437" s="16" t="str">
        <f t="shared" si="105"/>
        <v>2A</v>
      </c>
      <c r="AB437" s="4" t="str">
        <f>CONCATENATE(Table691416[[#This Row],[Fraction]],"-",Table691416[[#This Row],[Pitch]]," ",Table691416[[#This Row],[Series]]," ",Table691416[[#This Row],[ClassA]])</f>
        <v>1 3/4-14 UNS 2A</v>
      </c>
      <c r="AC437" s="4" t="str">
        <f>CONCATENATE(TEXT(Table691416[[#This Row],[MajorMinB]],".000"),"-",Table691416[[#This Row],[Pitch]]," ",Table691416[[#This Row],[Series]]," ",Table691416[[#This Row],[ClassA]])</f>
        <v>1.750-14 UNS 2A</v>
      </c>
      <c r="AD437" s="4">
        <f t="shared" si="106"/>
        <v>1.6999999999999999E-3</v>
      </c>
      <c r="AE437" s="55">
        <f t="shared" si="107"/>
        <v>1.7483</v>
      </c>
      <c r="AF437" s="55">
        <f t="shared" si="108"/>
        <v>1.738</v>
      </c>
      <c r="AG437" s="55" t="str">
        <f t="shared" si="109"/>
        <v>—</v>
      </c>
      <c r="AH437" s="55">
        <f t="shared" si="110"/>
        <v>1.7019</v>
      </c>
      <c r="AI437" s="55">
        <f t="shared" si="111"/>
        <v>1.6962999999999999</v>
      </c>
      <c r="AJ437" s="55">
        <f t="shared" si="112"/>
        <v>1.6632</v>
      </c>
      <c r="AK437" s="4" t="str">
        <f t="shared" si="113"/>
        <v>2B</v>
      </c>
      <c r="AL437" s="55">
        <f t="shared" si="114"/>
        <v>1.673</v>
      </c>
      <c r="AM437" s="55">
        <f t="shared" si="115"/>
        <v>1.6879999999999999</v>
      </c>
      <c r="AN437" s="55">
        <f t="shared" si="116"/>
        <v>1.7036</v>
      </c>
      <c r="AO437" s="55">
        <f t="shared" si="117"/>
        <v>1.7109000000000001</v>
      </c>
      <c r="AP437" s="55">
        <f t="shared" si="118"/>
        <v>1.75</v>
      </c>
      <c r="AT437" s="17"/>
      <c r="AU437" s="77"/>
    </row>
    <row r="438" spans="3:47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19"/>
        <v>13⁄4–16</v>
      </c>
      <c r="U438" s="16" t="str">
        <f t="shared" si="119"/>
        <v>UN</v>
      </c>
      <c r="W438" s="16" t="str">
        <f t="shared" si="103"/>
        <v>13⁄4–16</v>
      </c>
      <c r="X438" s="16" t="str">
        <f>VLOOKUP(LEFT(Table691416[[#This Row],[Column1]],FIND("–",Table691416[[#This Row],[Column1]])-1),Lookups15[],2,0)</f>
        <v>1 3/4</v>
      </c>
      <c r="Y438" s="16" t="str">
        <f>RIGHT(Table691416[[#This Row],[Column1]],LEN(Table691416[[#This Row],[Column1]])-FIND("–",Table691416[[#This Row],[Column1]]))</f>
        <v>16</v>
      </c>
      <c r="Z438" s="16" t="str">
        <f t="shared" si="104"/>
        <v>UN</v>
      </c>
      <c r="AA438" s="16" t="str">
        <f t="shared" si="105"/>
        <v>2A</v>
      </c>
      <c r="AB438" s="4" t="str">
        <f>CONCATENATE(Table691416[[#This Row],[Fraction]],"-",Table691416[[#This Row],[Pitch]]," ",Table691416[[#This Row],[Series]]," ",Table691416[[#This Row],[ClassA]])</f>
        <v>1 3/4-16 UN 2A</v>
      </c>
      <c r="AC438" s="4" t="str">
        <f>CONCATENATE(TEXT(Table691416[[#This Row],[MajorMinB]],".000"),"-",Table691416[[#This Row],[Pitch]]," ",Table691416[[#This Row],[Series]]," ",Table691416[[#This Row],[ClassA]])</f>
        <v>1.750-16 UN 2A</v>
      </c>
      <c r="AD438" s="4">
        <f t="shared" si="106"/>
        <v>1.6000000000000001E-3</v>
      </c>
      <c r="AE438" s="55">
        <f t="shared" si="107"/>
        <v>1.7484</v>
      </c>
      <c r="AF438" s="55">
        <f t="shared" si="108"/>
        <v>1.7390000000000001</v>
      </c>
      <c r="AG438" s="55" t="str">
        <f t="shared" si="109"/>
        <v>—</v>
      </c>
      <c r="AH438" s="55">
        <f t="shared" si="110"/>
        <v>1.7078</v>
      </c>
      <c r="AI438" s="55">
        <f t="shared" si="111"/>
        <v>1.7024999999999999</v>
      </c>
      <c r="AJ438" s="55">
        <f t="shared" si="112"/>
        <v>1.6738999999999999</v>
      </c>
      <c r="AK438" s="4" t="str">
        <f t="shared" si="113"/>
        <v>2B</v>
      </c>
      <c r="AL438" s="55">
        <f t="shared" si="114"/>
        <v>1.6819999999999999</v>
      </c>
      <c r="AM438" s="55">
        <f t="shared" si="115"/>
        <v>1.696</v>
      </c>
      <c r="AN438" s="55">
        <f t="shared" si="116"/>
        <v>1.7094</v>
      </c>
      <c r="AO438" s="55">
        <f t="shared" si="117"/>
        <v>1.7162999999999999</v>
      </c>
      <c r="AP438" s="55">
        <f t="shared" si="118"/>
        <v>1.75</v>
      </c>
      <c r="AT438" s="17"/>
      <c r="AU438" s="77"/>
    </row>
    <row r="439" spans="3:47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19"/>
        <v>0</v>
      </c>
      <c r="U439" s="16">
        <f t="shared" si="119"/>
        <v>0</v>
      </c>
      <c r="W439" s="16" t="str">
        <f t="shared" si="103"/>
        <v>13⁄4–16</v>
      </c>
      <c r="X439" s="16" t="str">
        <f>VLOOKUP(LEFT(Table691416[[#This Row],[Column1]],FIND("–",Table691416[[#This Row],[Column1]])-1),Lookups15[],2,0)</f>
        <v>1 3/4</v>
      </c>
      <c r="Y439" s="16" t="str">
        <f>RIGHT(Table691416[[#This Row],[Column1]],LEN(Table691416[[#This Row],[Column1]])-FIND("–",Table691416[[#This Row],[Column1]]))</f>
        <v>16</v>
      </c>
      <c r="Z439" s="16" t="str">
        <f t="shared" si="104"/>
        <v>UN</v>
      </c>
      <c r="AA439" s="16" t="str">
        <f t="shared" si="105"/>
        <v>3A</v>
      </c>
      <c r="AB439" s="4" t="str">
        <f>CONCATENATE(Table691416[[#This Row],[Fraction]],"-",Table691416[[#This Row],[Pitch]]," ",Table691416[[#This Row],[Series]]," ",Table691416[[#This Row],[ClassA]])</f>
        <v>1 3/4-16 UN 3A</v>
      </c>
      <c r="AC439" s="4" t="str">
        <f>CONCATENATE(TEXT(Table691416[[#This Row],[MajorMinB]],".000"),"-",Table691416[[#This Row],[Pitch]]," ",Table691416[[#This Row],[Series]]," ",Table691416[[#This Row],[ClassA]])</f>
        <v>1.750-16 UN 3A</v>
      </c>
      <c r="AD439" s="4">
        <f t="shared" si="106"/>
        <v>0</v>
      </c>
      <c r="AE439" s="55">
        <f t="shared" si="107"/>
        <v>1.75</v>
      </c>
      <c r="AF439" s="55">
        <f t="shared" si="108"/>
        <v>1.7405999999999999</v>
      </c>
      <c r="AG439" s="55" t="str">
        <f t="shared" si="109"/>
        <v>—</v>
      </c>
      <c r="AH439" s="55">
        <f t="shared" si="110"/>
        <v>1.7094</v>
      </c>
      <c r="AI439" s="55">
        <f t="shared" si="111"/>
        <v>1.7054</v>
      </c>
      <c r="AJ439" s="55">
        <f t="shared" si="112"/>
        <v>1.6755</v>
      </c>
      <c r="AK439" s="4" t="str">
        <f t="shared" si="113"/>
        <v>3B</v>
      </c>
      <c r="AL439" s="55">
        <f t="shared" si="114"/>
        <v>1.6819999999999999</v>
      </c>
      <c r="AM439" s="55">
        <f t="shared" si="115"/>
        <v>1.6908000000000001</v>
      </c>
      <c r="AN439" s="55">
        <f t="shared" si="116"/>
        <v>1.7094</v>
      </c>
      <c r="AO439" s="55">
        <f t="shared" si="117"/>
        <v>1.7145999999999999</v>
      </c>
      <c r="AP439" s="55">
        <f t="shared" si="118"/>
        <v>1.75</v>
      </c>
      <c r="AT439" s="17"/>
      <c r="AU439" s="77"/>
    </row>
    <row r="440" spans="3:47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19"/>
        <v>13⁄4–18</v>
      </c>
      <c r="U440" s="16" t="str">
        <f t="shared" si="119"/>
        <v>UNS</v>
      </c>
      <c r="W440" s="16" t="str">
        <f t="shared" si="103"/>
        <v>13⁄4–18</v>
      </c>
      <c r="X440" s="16" t="str">
        <f>VLOOKUP(LEFT(Table691416[[#This Row],[Column1]],FIND("–",Table691416[[#This Row],[Column1]])-1),Lookups15[],2,0)</f>
        <v>1 3/4</v>
      </c>
      <c r="Y440" s="16" t="str">
        <f>RIGHT(Table691416[[#This Row],[Column1]],LEN(Table691416[[#This Row],[Column1]])-FIND("–",Table691416[[#This Row],[Column1]]))</f>
        <v>18</v>
      </c>
      <c r="Z440" s="16" t="str">
        <f t="shared" si="104"/>
        <v>UNS</v>
      </c>
      <c r="AA440" s="16" t="str">
        <f t="shared" si="105"/>
        <v>2A</v>
      </c>
      <c r="AB440" s="4" t="str">
        <f>CONCATENATE(Table691416[[#This Row],[Fraction]],"-",Table691416[[#This Row],[Pitch]]," ",Table691416[[#This Row],[Series]]," ",Table691416[[#This Row],[ClassA]])</f>
        <v>1 3/4-18 UNS 2A</v>
      </c>
      <c r="AC440" s="4" t="str">
        <f>CONCATENATE(TEXT(Table691416[[#This Row],[MajorMinB]],".000"),"-",Table691416[[#This Row],[Pitch]]," ",Table691416[[#This Row],[Series]]," ",Table691416[[#This Row],[ClassA]])</f>
        <v>1.750-18 UNS 2A</v>
      </c>
      <c r="AD440" s="4">
        <f t="shared" si="106"/>
        <v>1.5E-3</v>
      </c>
      <c r="AE440" s="55">
        <f t="shared" si="107"/>
        <v>1.7484999999999999</v>
      </c>
      <c r="AF440" s="55">
        <f t="shared" si="108"/>
        <v>1.7398</v>
      </c>
      <c r="AG440" s="55" t="str">
        <f t="shared" si="109"/>
        <v>—</v>
      </c>
      <c r="AH440" s="55">
        <f t="shared" si="110"/>
        <v>1.7123999999999999</v>
      </c>
      <c r="AI440" s="55">
        <f t="shared" si="111"/>
        <v>1.7073</v>
      </c>
      <c r="AJ440" s="55">
        <f t="shared" si="112"/>
        <v>1.6823999999999999</v>
      </c>
      <c r="AK440" s="4" t="str">
        <f t="shared" si="113"/>
        <v>2B</v>
      </c>
      <c r="AL440" s="55">
        <f t="shared" si="114"/>
        <v>1.69</v>
      </c>
      <c r="AM440" s="55">
        <f t="shared" si="115"/>
        <v>1.7030000000000001</v>
      </c>
      <c r="AN440" s="55">
        <f t="shared" si="116"/>
        <v>1.7139</v>
      </c>
      <c r="AO440" s="55">
        <f t="shared" si="117"/>
        <v>1.7204999999999999</v>
      </c>
      <c r="AP440" s="55">
        <f t="shared" si="118"/>
        <v>1.75</v>
      </c>
      <c r="AT440" s="17"/>
      <c r="AU440" s="77"/>
    </row>
    <row r="441" spans="3:47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19"/>
        <v>13⁄4–20</v>
      </c>
      <c r="U441" s="16" t="str">
        <f t="shared" si="119"/>
        <v>UN</v>
      </c>
      <c r="W441" s="16" t="str">
        <f t="shared" si="103"/>
        <v>13⁄4–20</v>
      </c>
      <c r="X441" s="16" t="str">
        <f>VLOOKUP(LEFT(Table691416[[#This Row],[Column1]],FIND("–",Table691416[[#This Row],[Column1]])-1),Lookups15[],2,0)</f>
        <v>1 3/4</v>
      </c>
      <c r="Y441" s="16" t="str">
        <f>RIGHT(Table691416[[#This Row],[Column1]],LEN(Table691416[[#This Row],[Column1]])-FIND("–",Table691416[[#This Row],[Column1]]))</f>
        <v>20</v>
      </c>
      <c r="Z441" s="16" t="str">
        <f t="shared" si="104"/>
        <v>UN</v>
      </c>
      <c r="AA441" s="16" t="str">
        <f t="shared" si="105"/>
        <v>2A</v>
      </c>
      <c r="AB441" s="4" t="str">
        <f>CONCATENATE(Table691416[[#This Row],[Fraction]],"-",Table691416[[#This Row],[Pitch]]," ",Table691416[[#This Row],[Series]]," ",Table691416[[#This Row],[ClassA]])</f>
        <v>1 3/4-20 UN 2A</v>
      </c>
      <c r="AC441" s="4" t="str">
        <f>CONCATENATE(TEXT(Table691416[[#This Row],[MajorMinB]],".000"),"-",Table691416[[#This Row],[Pitch]]," ",Table691416[[#This Row],[Series]]," ",Table691416[[#This Row],[ClassA]])</f>
        <v>1.750-20 UN 2A</v>
      </c>
      <c r="AD441" s="4">
        <f t="shared" si="106"/>
        <v>1.5E-3</v>
      </c>
      <c r="AE441" s="55">
        <f t="shared" si="107"/>
        <v>1.7484999999999999</v>
      </c>
      <c r="AF441" s="55">
        <f t="shared" si="108"/>
        <v>1.7403999999999999</v>
      </c>
      <c r="AG441" s="55" t="str">
        <f t="shared" si="109"/>
        <v>—</v>
      </c>
      <c r="AH441" s="55">
        <f t="shared" si="110"/>
        <v>1.716</v>
      </c>
      <c r="AI441" s="55">
        <f t="shared" si="111"/>
        <v>1.7112000000000001</v>
      </c>
      <c r="AJ441" s="55">
        <f t="shared" si="112"/>
        <v>1.6890000000000001</v>
      </c>
      <c r="AK441" s="4" t="str">
        <f t="shared" si="113"/>
        <v>2B</v>
      </c>
      <c r="AL441" s="55">
        <f t="shared" si="114"/>
        <v>1.696</v>
      </c>
      <c r="AM441" s="55">
        <f t="shared" si="115"/>
        <v>1.7070000000000001</v>
      </c>
      <c r="AN441" s="55">
        <f t="shared" si="116"/>
        <v>1.7175</v>
      </c>
      <c r="AO441" s="55">
        <f t="shared" si="117"/>
        <v>1.7238</v>
      </c>
      <c r="AP441" s="55">
        <f t="shared" si="118"/>
        <v>1.75</v>
      </c>
      <c r="AT441" s="17"/>
      <c r="AU441" s="77"/>
    </row>
    <row r="442" spans="3:47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19"/>
        <v>0</v>
      </c>
      <c r="U442" s="16">
        <f t="shared" si="119"/>
        <v>0</v>
      </c>
      <c r="W442" s="16" t="str">
        <f t="shared" si="103"/>
        <v>13⁄4–20</v>
      </c>
      <c r="X442" s="16" t="str">
        <f>VLOOKUP(LEFT(Table691416[[#This Row],[Column1]],FIND("–",Table691416[[#This Row],[Column1]])-1),Lookups15[],2,0)</f>
        <v>1 3/4</v>
      </c>
      <c r="Y442" s="16" t="str">
        <f>RIGHT(Table691416[[#This Row],[Column1]],LEN(Table691416[[#This Row],[Column1]])-FIND("–",Table691416[[#This Row],[Column1]]))</f>
        <v>20</v>
      </c>
      <c r="Z442" s="16" t="str">
        <f t="shared" si="104"/>
        <v>UN</v>
      </c>
      <c r="AA442" s="16" t="str">
        <f t="shared" si="105"/>
        <v>3A</v>
      </c>
      <c r="AB442" s="4" t="str">
        <f>CONCATENATE(Table691416[[#This Row],[Fraction]],"-",Table691416[[#This Row],[Pitch]]," ",Table691416[[#This Row],[Series]]," ",Table691416[[#This Row],[ClassA]])</f>
        <v>1 3/4-20 UN 3A</v>
      </c>
      <c r="AC442" s="4" t="str">
        <f>CONCATENATE(TEXT(Table691416[[#This Row],[MajorMinB]],".000"),"-",Table691416[[#This Row],[Pitch]]," ",Table691416[[#This Row],[Series]]," ",Table691416[[#This Row],[ClassA]])</f>
        <v>1.750-20 UN 3A</v>
      </c>
      <c r="AD442" s="4">
        <f t="shared" si="106"/>
        <v>0</v>
      </c>
      <c r="AE442" s="55">
        <f t="shared" si="107"/>
        <v>1.75</v>
      </c>
      <c r="AF442" s="55">
        <f t="shared" si="108"/>
        <v>1.7419</v>
      </c>
      <c r="AG442" s="55" t="str">
        <f t="shared" si="109"/>
        <v>—</v>
      </c>
      <c r="AH442" s="55">
        <f t="shared" si="110"/>
        <v>1.7175</v>
      </c>
      <c r="AI442" s="55">
        <f t="shared" si="111"/>
        <v>1.7139</v>
      </c>
      <c r="AJ442" s="55">
        <f t="shared" si="112"/>
        <v>1.6904999999999999</v>
      </c>
      <c r="AK442" s="4" t="str">
        <f t="shared" si="113"/>
        <v>3B</v>
      </c>
      <c r="AL442" s="55">
        <f t="shared" si="114"/>
        <v>1.696</v>
      </c>
      <c r="AM442" s="55">
        <f t="shared" si="115"/>
        <v>1.7037</v>
      </c>
      <c r="AN442" s="55">
        <f t="shared" si="116"/>
        <v>1.7175</v>
      </c>
      <c r="AO442" s="55">
        <f t="shared" si="117"/>
        <v>1.7222</v>
      </c>
      <c r="AP442" s="55">
        <f t="shared" si="118"/>
        <v>1.75</v>
      </c>
      <c r="AT442" s="17"/>
      <c r="AU442" s="77"/>
    </row>
    <row r="443" spans="3:47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19"/>
        <v>113⁄16–6</v>
      </c>
      <c r="U443" s="16" t="str">
        <f t="shared" si="119"/>
        <v>UN</v>
      </c>
      <c r="W443" s="16" t="str">
        <f t="shared" si="103"/>
        <v>113⁄16–6</v>
      </c>
      <c r="X443" s="16" t="str">
        <f>VLOOKUP(LEFT(Table691416[[#This Row],[Column1]],FIND("–",Table691416[[#This Row],[Column1]])-1),Lookups15[],2,0)</f>
        <v>1 13/16</v>
      </c>
      <c r="Y443" s="16" t="str">
        <f>RIGHT(Table691416[[#This Row],[Column1]],LEN(Table691416[[#This Row],[Column1]])-FIND("–",Table691416[[#This Row],[Column1]]))</f>
        <v>6</v>
      </c>
      <c r="Z443" s="16" t="str">
        <f t="shared" si="104"/>
        <v>UN</v>
      </c>
      <c r="AA443" s="16" t="str">
        <f t="shared" si="105"/>
        <v>2A</v>
      </c>
      <c r="AB443" s="4" t="str">
        <f>CONCATENATE(Table691416[[#This Row],[Fraction]],"-",Table691416[[#This Row],[Pitch]]," ",Table691416[[#This Row],[Series]]," ",Table691416[[#This Row],[ClassA]])</f>
        <v>1 13/16-6 UN 2A</v>
      </c>
      <c r="AC443" s="4" t="str">
        <f>CONCATENATE(TEXT(Table691416[[#This Row],[MajorMinB]],".000"),"-",Table691416[[#This Row],[Pitch]]," ",Table691416[[#This Row],[Series]]," ",Table691416[[#This Row],[ClassA]])</f>
        <v>1.813-6 UN 2A</v>
      </c>
      <c r="AD443" s="4">
        <f t="shared" si="106"/>
        <v>2.5000000000000001E-3</v>
      </c>
      <c r="AE443" s="55">
        <f t="shared" si="107"/>
        <v>1.81</v>
      </c>
      <c r="AF443" s="55">
        <f t="shared" si="108"/>
        <v>1.7918000000000001</v>
      </c>
      <c r="AG443" s="55" t="str">
        <f t="shared" si="109"/>
        <v>—</v>
      </c>
      <c r="AH443" s="55">
        <f t="shared" si="110"/>
        <v>1.7017</v>
      </c>
      <c r="AI443" s="55">
        <f t="shared" si="111"/>
        <v>1.6933</v>
      </c>
      <c r="AJ443" s="55">
        <f t="shared" si="112"/>
        <v>1.6115999999999999</v>
      </c>
      <c r="AK443" s="4" t="str">
        <f t="shared" si="113"/>
        <v>2B</v>
      </c>
      <c r="AL443" s="55">
        <f t="shared" si="114"/>
        <v>1.6319999999999999</v>
      </c>
      <c r="AM443" s="55">
        <f t="shared" si="115"/>
        <v>1.663</v>
      </c>
      <c r="AN443" s="55">
        <f t="shared" si="116"/>
        <v>1.7041999999999999</v>
      </c>
      <c r="AO443" s="55">
        <f t="shared" si="117"/>
        <v>1.7151000000000001</v>
      </c>
      <c r="AP443" s="55">
        <f t="shared" si="118"/>
        <v>1.8125</v>
      </c>
      <c r="AT443" s="17"/>
      <c r="AU443" s="77"/>
    </row>
    <row r="444" spans="3:47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19"/>
        <v>0</v>
      </c>
      <c r="U444" s="16">
        <f t="shared" si="119"/>
        <v>0</v>
      </c>
      <c r="W444" s="16" t="str">
        <f t="shared" si="103"/>
        <v>113⁄16–6</v>
      </c>
      <c r="X444" s="16" t="str">
        <f>VLOOKUP(LEFT(Table691416[[#This Row],[Column1]],FIND("–",Table691416[[#This Row],[Column1]])-1),Lookups15[],2,0)</f>
        <v>1 13/16</v>
      </c>
      <c r="Y444" s="16" t="str">
        <f>RIGHT(Table691416[[#This Row],[Column1]],LEN(Table691416[[#This Row],[Column1]])-FIND("–",Table691416[[#This Row],[Column1]]))</f>
        <v>6</v>
      </c>
      <c r="Z444" s="16" t="str">
        <f t="shared" si="104"/>
        <v>UN</v>
      </c>
      <c r="AA444" s="16" t="str">
        <f t="shared" si="105"/>
        <v>3A</v>
      </c>
      <c r="AB444" s="4" t="str">
        <f>CONCATENATE(Table691416[[#This Row],[Fraction]],"-",Table691416[[#This Row],[Pitch]]," ",Table691416[[#This Row],[Series]]," ",Table691416[[#This Row],[ClassA]])</f>
        <v>1 13/16-6 UN 3A</v>
      </c>
      <c r="AC444" s="4" t="str">
        <f>CONCATENATE(TEXT(Table691416[[#This Row],[MajorMinB]],".000"),"-",Table691416[[#This Row],[Pitch]]," ",Table691416[[#This Row],[Series]]," ",Table691416[[#This Row],[ClassA]])</f>
        <v>1.813-6 UN 3A</v>
      </c>
      <c r="AD444" s="4">
        <f t="shared" si="106"/>
        <v>0</v>
      </c>
      <c r="AE444" s="55">
        <f t="shared" si="107"/>
        <v>1.8125</v>
      </c>
      <c r="AF444" s="55">
        <f t="shared" si="108"/>
        <v>1.7943</v>
      </c>
      <c r="AG444" s="55" t="str">
        <f t="shared" si="109"/>
        <v>—</v>
      </c>
      <c r="AH444" s="55">
        <f t="shared" si="110"/>
        <v>1.7041999999999999</v>
      </c>
      <c r="AI444" s="55">
        <f t="shared" si="111"/>
        <v>1.6979</v>
      </c>
      <c r="AJ444" s="55">
        <f t="shared" si="112"/>
        <v>1.6141000000000001</v>
      </c>
      <c r="AK444" s="4" t="str">
        <f t="shared" si="113"/>
        <v>3B</v>
      </c>
      <c r="AL444" s="55">
        <f t="shared" si="114"/>
        <v>1.6319999999999999</v>
      </c>
      <c r="AM444" s="55">
        <f t="shared" si="115"/>
        <v>1.6520999999999999</v>
      </c>
      <c r="AN444" s="55">
        <f t="shared" si="116"/>
        <v>1.7041999999999999</v>
      </c>
      <c r="AO444" s="55">
        <f t="shared" si="117"/>
        <v>1.7123999999999999</v>
      </c>
      <c r="AP444" s="55">
        <f t="shared" si="118"/>
        <v>1.8125</v>
      </c>
      <c r="AT444" s="17"/>
      <c r="AU444" s="77"/>
    </row>
    <row r="445" spans="3:47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19"/>
        <v>113⁄16–8</v>
      </c>
      <c r="U445" s="16" t="str">
        <f t="shared" si="119"/>
        <v>UN</v>
      </c>
      <c r="W445" s="16" t="str">
        <f t="shared" si="103"/>
        <v>113⁄16–8</v>
      </c>
      <c r="X445" s="16" t="str">
        <f>VLOOKUP(LEFT(Table691416[[#This Row],[Column1]],FIND("–",Table691416[[#This Row],[Column1]])-1),Lookups15[],2,0)</f>
        <v>1 13/16</v>
      </c>
      <c r="Y445" s="16" t="str">
        <f>RIGHT(Table691416[[#This Row],[Column1]],LEN(Table691416[[#This Row],[Column1]])-FIND("–",Table691416[[#This Row],[Column1]]))</f>
        <v>8</v>
      </c>
      <c r="Z445" s="16" t="str">
        <f t="shared" si="104"/>
        <v>UN</v>
      </c>
      <c r="AA445" s="16" t="str">
        <f t="shared" si="105"/>
        <v>2A</v>
      </c>
      <c r="AB445" s="4" t="str">
        <f>CONCATENATE(Table691416[[#This Row],[Fraction]],"-",Table691416[[#This Row],[Pitch]]," ",Table691416[[#This Row],[Series]]," ",Table691416[[#This Row],[ClassA]])</f>
        <v>1 13/16-8 UN 2A</v>
      </c>
      <c r="AC445" s="4" t="str">
        <f>CONCATENATE(TEXT(Table691416[[#This Row],[MajorMinB]],".000"),"-",Table691416[[#This Row],[Pitch]]," ",Table691416[[#This Row],[Series]]," ",Table691416[[#This Row],[ClassA]])</f>
        <v>1.813-8 UN 2A</v>
      </c>
      <c r="AD445" s="4">
        <f t="shared" si="106"/>
        <v>2.3E-3</v>
      </c>
      <c r="AE445" s="55">
        <f t="shared" si="107"/>
        <v>1.8102</v>
      </c>
      <c r="AF445" s="55">
        <f t="shared" si="108"/>
        <v>1.7951999999999999</v>
      </c>
      <c r="AG445" s="55" t="str">
        <f t="shared" si="109"/>
        <v>—</v>
      </c>
      <c r="AH445" s="55">
        <f t="shared" si="110"/>
        <v>1.7290000000000001</v>
      </c>
      <c r="AI445" s="55">
        <f t="shared" si="111"/>
        <v>1.7214</v>
      </c>
      <c r="AJ445" s="55">
        <f t="shared" si="112"/>
        <v>1.6614</v>
      </c>
      <c r="AK445" s="4" t="str">
        <f t="shared" si="113"/>
        <v>2B</v>
      </c>
      <c r="AL445" s="55">
        <f t="shared" si="114"/>
        <v>1.677</v>
      </c>
      <c r="AM445" s="55">
        <f t="shared" si="115"/>
        <v>1.702</v>
      </c>
      <c r="AN445" s="55">
        <f t="shared" si="116"/>
        <v>1.7313000000000001</v>
      </c>
      <c r="AO445" s="55">
        <f t="shared" si="117"/>
        <v>1.7412000000000001</v>
      </c>
      <c r="AP445" s="55">
        <f t="shared" si="118"/>
        <v>1.8125</v>
      </c>
      <c r="AT445" s="17"/>
      <c r="AU445" s="77"/>
    </row>
    <row r="446" spans="3:47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19"/>
        <v>0</v>
      </c>
      <c r="U446" s="16">
        <f t="shared" si="119"/>
        <v>0</v>
      </c>
      <c r="W446" s="16" t="str">
        <f t="shared" si="103"/>
        <v>113⁄16–8</v>
      </c>
      <c r="X446" s="16" t="str">
        <f>VLOOKUP(LEFT(Table691416[[#This Row],[Column1]],FIND("–",Table691416[[#This Row],[Column1]])-1),Lookups15[],2,0)</f>
        <v>1 13/16</v>
      </c>
      <c r="Y446" s="16" t="str">
        <f>RIGHT(Table691416[[#This Row],[Column1]],LEN(Table691416[[#This Row],[Column1]])-FIND("–",Table691416[[#This Row],[Column1]]))</f>
        <v>8</v>
      </c>
      <c r="Z446" s="16" t="str">
        <f t="shared" si="104"/>
        <v>UN</v>
      </c>
      <c r="AA446" s="16" t="str">
        <f t="shared" si="105"/>
        <v>3A</v>
      </c>
      <c r="AB446" s="4" t="str">
        <f>CONCATENATE(Table691416[[#This Row],[Fraction]],"-",Table691416[[#This Row],[Pitch]]," ",Table691416[[#This Row],[Series]]," ",Table691416[[#This Row],[ClassA]])</f>
        <v>1 13/16-8 UN 3A</v>
      </c>
      <c r="AC446" s="4" t="str">
        <f>CONCATENATE(TEXT(Table691416[[#This Row],[MajorMinB]],".000"),"-",Table691416[[#This Row],[Pitch]]," ",Table691416[[#This Row],[Series]]," ",Table691416[[#This Row],[ClassA]])</f>
        <v>1.813-8 UN 3A</v>
      </c>
      <c r="AD446" s="4">
        <f t="shared" si="106"/>
        <v>0</v>
      </c>
      <c r="AE446" s="55">
        <f t="shared" si="107"/>
        <v>1.8125</v>
      </c>
      <c r="AF446" s="55">
        <f t="shared" si="108"/>
        <v>1.7975000000000001</v>
      </c>
      <c r="AG446" s="55" t="str">
        <f t="shared" si="109"/>
        <v>—</v>
      </c>
      <c r="AH446" s="55">
        <f t="shared" si="110"/>
        <v>1.7313000000000001</v>
      </c>
      <c r="AI446" s="55">
        <f t="shared" si="111"/>
        <v>1.7256</v>
      </c>
      <c r="AJ446" s="55">
        <f t="shared" si="112"/>
        <v>1.6637</v>
      </c>
      <c r="AK446" s="4" t="str">
        <f t="shared" si="113"/>
        <v>3B</v>
      </c>
      <c r="AL446" s="55">
        <f t="shared" si="114"/>
        <v>1.677</v>
      </c>
      <c r="AM446" s="55">
        <f t="shared" si="115"/>
        <v>1.6921999999999999</v>
      </c>
      <c r="AN446" s="55">
        <f t="shared" si="116"/>
        <v>1.7313000000000001</v>
      </c>
      <c r="AO446" s="55">
        <f t="shared" si="117"/>
        <v>1.7386999999999999</v>
      </c>
      <c r="AP446" s="55">
        <f t="shared" si="118"/>
        <v>1.8125</v>
      </c>
      <c r="AT446" s="17"/>
      <c r="AU446" s="77"/>
    </row>
    <row r="447" spans="3:47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19"/>
        <v>113⁄16–12</v>
      </c>
      <c r="U447" s="16" t="str">
        <f t="shared" si="119"/>
        <v>UN</v>
      </c>
      <c r="W447" s="16" t="str">
        <f t="shared" si="103"/>
        <v>113⁄16–12</v>
      </c>
      <c r="X447" s="16" t="str">
        <f>VLOOKUP(LEFT(Table691416[[#This Row],[Column1]],FIND("–",Table691416[[#This Row],[Column1]])-1),Lookups15[],2,0)</f>
        <v>1 13/16</v>
      </c>
      <c r="Y447" s="16" t="str">
        <f>RIGHT(Table691416[[#This Row],[Column1]],LEN(Table691416[[#This Row],[Column1]])-FIND("–",Table691416[[#This Row],[Column1]]))</f>
        <v>12</v>
      </c>
      <c r="Z447" s="16" t="str">
        <f t="shared" si="104"/>
        <v>UN</v>
      </c>
      <c r="AA447" s="16" t="str">
        <f t="shared" si="105"/>
        <v>2A</v>
      </c>
      <c r="AB447" s="4" t="str">
        <f>CONCATENATE(Table691416[[#This Row],[Fraction]],"-",Table691416[[#This Row],[Pitch]]," ",Table691416[[#This Row],[Series]]," ",Table691416[[#This Row],[ClassA]])</f>
        <v>1 13/16-12 UN 2A</v>
      </c>
      <c r="AC447" s="4" t="str">
        <f>CONCATENATE(TEXT(Table691416[[#This Row],[MajorMinB]],".000"),"-",Table691416[[#This Row],[Pitch]]," ",Table691416[[#This Row],[Series]]," ",Table691416[[#This Row],[ClassA]])</f>
        <v>1.813-12 UN 2A</v>
      </c>
      <c r="AD447" s="4">
        <f t="shared" si="106"/>
        <v>1.8E-3</v>
      </c>
      <c r="AE447" s="55">
        <f t="shared" si="107"/>
        <v>1.8107</v>
      </c>
      <c r="AF447" s="55">
        <f t="shared" si="108"/>
        <v>1.7992999999999999</v>
      </c>
      <c r="AG447" s="55" t="str">
        <f t="shared" si="109"/>
        <v>—</v>
      </c>
      <c r="AH447" s="55">
        <f t="shared" si="110"/>
        <v>1.7565999999999999</v>
      </c>
      <c r="AI447" s="55">
        <f t="shared" si="111"/>
        <v>1.7505999999999999</v>
      </c>
      <c r="AJ447" s="55">
        <f t="shared" si="112"/>
        <v>1.7115</v>
      </c>
      <c r="AK447" s="4" t="str">
        <f t="shared" si="113"/>
        <v>2B</v>
      </c>
      <c r="AL447" s="55">
        <f t="shared" si="114"/>
        <v>1.722</v>
      </c>
      <c r="AM447" s="55">
        <f t="shared" si="115"/>
        <v>1.74</v>
      </c>
      <c r="AN447" s="55">
        <f t="shared" si="116"/>
        <v>1.7584</v>
      </c>
      <c r="AO447" s="55">
        <f t="shared" si="117"/>
        <v>1.7662</v>
      </c>
      <c r="AP447" s="55">
        <f t="shared" si="118"/>
        <v>1.8125</v>
      </c>
      <c r="AT447" s="17"/>
      <c r="AU447" s="77"/>
    </row>
    <row r="448" spans="3:47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19"/>
        <v>0</v>
      </c>
      <c r="U448" s="16">
        <f t="shared" si="119"/>
        <v>0</v>
      </c>
      <c r="W448" s="16" t="str">
        <f t="shared" si="103"/>
        <v>113⁄16–12</v>
      </c>
      <c r="X448" s="16" t="str">
        <f>VLOOKUP(LEFT(Table691416[[#This Row],[Column1]],FIND("–",Table691416[[#This Row],[Column1]])-1),Lookups15[],2,0)</f>
        <v>1 13/16</v>
      </c>
      <c r="Y448" s="16" t="str">
        <f>RIGHT(Table691416[[#This Row],[Column1]],LEN(Table691416[[#This Row],[Column1]])-FIND("–",Table691416[[#This Row],[Column1]]))</f>
        <v>12</v>
      </c>
      <c r="Z448" s="16" t="str">
        <f t="shared" si="104"/>
        <v>UN</v>
      </c>
      <c r="AA448" s="16" t="str">
        <f t="shared" si="105"/>
        <v>3A</v>
      </c>
      <c r="AB448" s="4" t="str">
        <f>CONCATENATE(Table691416[[#This Row],[Fraction]],"-",Table691416[[#This Row],[Pitch]]," ",Table691416[[#This Row],[Series]]," ",Table691416[[#This Row],[ClassA]])</f>
        <v>1 13/16-12 UN 3A</v>
      </c>
      <c r="AC448" s="4" t="str">
        <f>CONCATENATE(TEXT(Table691416[[#This Row],[MajorMinB]],".000"),"-",Table691416[[#This Row],[Pitch]]," ",Table691416[[#This Row],[Series]]," ",Table691416[[#This Row],[ClassA]])</f>
        <v>1.813-12 UN 3A</v>
      </c>
      <c r="AD448" s="4">
        <f t="shared" si="106"/>
        <v>0</v>
      </c>
      <c r="AE448" s="55">
        <f t="shared" si="107"/>
        <v>1.8125</v>
      </c>
      <c r="AF448" s="55">
        <f t="shared" si="108"/>
        <v>1.8010999999999999</v>
      </c>
      <c r="AG448" s="55" t="str">
        <f t="shared" si="109"/>
        <v>—</v>
      </c>
      <c r="AH448" s="55">
        <f t="shared" si="110"/>
        <v>1.7584</v>
      </c>
      <c r="AI448" s="55">
        <f t="shared" si="111"/>
        <v>1.7539</v>
      </c>
      <c r="AJ448" s="55">
        <f t="shared" si="112"/>
        <v>1.7133</v>
      </c>
      <c r="AK448" s="4" t="str">
        <f t="shared" si="113"/>
        <v>3B</v>
      </c>
      <c r="AL448" s="55">
        <f t="shared" si="114"/>
        <v>1.722</v>
      </c>
      <c r="AM448" s="55">
        <f t="shared" si="115"/>
        <v>1.7323</v>
      </c>
      <c r="AN448" s="55">
        <f t="shared" si="116"/>
        <v>1.7584</v>
      </c>
      <c r="AO448" s="55">
        <f t="shared" si="117"/>
        <v>1.7642</v>
      </c>
      <c r="AP448" s="55">
        <f t="shared" si="118"/>
        <v>1.8125</v>
      </c>
      <c r="AT448" s="17"/>
      <c r="AU448" s="77"/>
    </row>
    <row r="449" spans="3:47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19"/>
        <v>113⁄16–16</v>
      </c>
      <c r="U449" s="16" t="str">
        <f t="shared" si="119"/>
        <v>UN</v>
      </c>
      <c r="W449" s="16" t="str">
        <f t="shared" si="103"/>
        <v>113⁄16–16</v>
      </c>
      <c r="X449" s="16" t="str">
        <f>VLOOKUP(LEFT(Table691416[[#This Row],[Column1]],FIND("–",Table691416[[#This Row],[Column1]])-1),Lookups15[],2,0)</f>
        <v>1 13/16</v>
      </c>
      <c r="Y449" s="16" t="str">
        <f>RIGHT(Table691416[[#This Row],[Column1]],LEN(Table691416[[#This Row],[Column1]])-FIND("–",Table691416[[#This Row],[Column1]]))</f>
        <v>16</v>
      </c>
      <c r="Z449" s="16" t="str">
        <f t="shared" si="104"/>
        <v>UN</v>
      </c>
      <c r="AA449" s="16" t="str">
        <f t="shared" si="105"/>
        <v>2A</v>
      </c>
      <c r="AB449" s="4" t="str">
        <f>CONCATENATE(Table691416[[#This Row],[Fraction]],"-",Table691416[[#This Row],[Pitch]]," ",Table691416[[#This Row],[Series]]," ",Table691416[[#This Row],[ClassA]])</f>
        <v>1 13/16-16 UN 2A</v>
      </c>
      <c r="AC449" s="4" t="str">
        <f>CONCATENATE(TEXT(Table691416[[#This Row],[MajorMinB]],".000"),"-",Table691416[[#This Row],[Pitch]]," ",Table691416[[#This Row],[Series]]," ",Table691416[[#This Row],[ClassA]])</f>
        <v>1.813-16 UN 2A</v>
      </c>
      <c r="AD449" s="4">
        <f t="shared" si="106"/>
        <v>1.6000000000000001E-3</v>
      </c>
      <c r="AE449" s="55">
        <f t="shared" si="107"/>
        <v>1.8109</v>
      </c>
      <c r="AF449" s="55">
        <f t="shared" si="108"/>
        <v>1.8015000000000001</v>
      </c>
      <c r="AG449" s="55" t="str">
        <f t="shared" si="109"/>
        <v>—</v>
      </c>
      <c r="AH449" s="55">
        <f t="shared" si="110"/>
        <v>1.7703</v>
      </c>
      <c r="AI449" s="55">
        <f t="shared" si="111"/>
        <v>1.7649999999999999</v>
      </c>
      <c r="AJ449" s="55">
        <f t="shared" si="112"/>
        <v>1.7363999999999999</v>
      </c>
      <c r="AK449" s="4" t="str">
        <f t="shared" si="113"/>
        <v>2B</v>
      </c>
      <c r="AL449" s="55">
        <f t="shared" si="114"/>
        <v>1.7450000000000001</v>
      </c>
      <c r="AM449" s="55">
        <f t="shared" si="115"/>
        <v>1.7589999999999999</v>
      </c>
      <c r="AN449" s="55">
        <f t="shared" si="116"/>
        <v>1.7719</v>
      </c>
      <c r="AO449" s="55">
        <f t="shared" si="117"/>
        <v>1.7787999999999999</v>
      </c>
      <c r="AP449" s="55">
        <f t="shared" si="118"/>
        <v>1.8125</v>
      </c>
      <c r="AT449" s="17"/>
      <c r="AU449" s="77"/>
    </row>
    <row r="450" spans="3:47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19"/>
        <v>0</v>
      </c>
      <c r="U450" s="16">
        <f t="shared" si="119"/>
        <v>0</v>
      </c>
      <c r="W450" s="16" t="str">
        <f t="shared" si="103"/>
        <v>113⁄16–16</v>
      </c>
      <c r="X450" s="16" t="str">
        <f>VLOOKUP(LEFT(Table691416[[#This Row],[Column1]],FIND("–",Table691416[[#This Row],[Column1]])-1),Lookups15[],2,0)</f>
        <v>1 13/16</v>
      </c>
      <c r="Y450" s="16" t="str">
        <f>RIGHT(Table691416[[#This Row],[Column1]],LEN(Table691416[[#This Row],[Column1]])-FIND("–",Table691416[[#This Row],[Column1]]))</f>
        <v>16</v>
      </c>
      <c r="Z450" s="16" t="str">
        <f t="shared" si="104"/>
        <v>UN</v>
      </c>
      <c r="AA450" s="16" t="str">
        <f t="shared" si="105"/>
        <v>3A</v>
      </c>
      <c r="AB450" s="4" t="str">
        <f>CONCATENATE(Table691416[[#This Row],[Fraction]],"-",Table691416[[#This Row],[Pitch]]," ",Table691416[[#This Row],[Series]]," ",Table691416[[#This Row],[ClassA]])</f>
        <v>1 13/16-16 UN 3A</v>
      </c>
      <c r="AC450" s="4" t="str">
        <f>CONCATENATE(TEXT(Table691416[[#This Row],[MajorMinB]],".000"),"-",Table691416[[#This Row],[Pitch]]," ",Table691416[[#This Row],[Series]]," ",Table691416[[#This Row],[ClassA]])</f>
        <v>1.813-16 UN 3A</v>
      </c>
      <c r="AD450" s="4">
        <f t="shared" si="106"/>
        <v>0</v>
      </c>
      <c r="AE450" s="55">
        <f t="shared" si="107"/>
        <v>1.8125</v>
      </c>
      <c r="AF450" s="55">
        <f t="shared" si="108"/>
        <v>1.8030999999999999</v>
      </c>
      <c r="AG450" s="55" t="str">
        <f t="shared" si="109"/>
        <v>—</v>
      </c>
      <c r="AH450" s="55">
        <f t="shared" si="110"/>
        <v>1.7719</v>
      </c>
      <c r="AI450" s="55">
        <f t="shared" si="111"/>
        <v>1.7679</v>
      </c>
      <c r="AJ450" s="55">
        <f t="shared" si="112"/>
        <v>1.738</v>
      </c>
      <c r="AK450" s="4" t="str">
        <f t="shared" si="113"/>
        <v>3B</v>
      </c>
      <c r="AL450" s="55">
        <f t="shared" si="114"/>
        <v>1.7450000000000001</v>
      </c>
      <c r="AM450" s="55">
        <f t="shared" si="115"/>
        <v>1.7533000000000001</v>
      </c>
      <c r="AN450" s="55">
        <f t="shared" si="116"/>
        <v>1.7719</v>
      </c>
      <c r="AO450" s="55">
        <f t="shared" si="117"/>
        <v>1.7770999999999999</v>
      </c>
      <c r="AP450" s="55">
        <f t="shared" si="118"/>
        <v>1.8125</v>
      </c>
      <c r="AT450" s="17"/>
      <c r="AU450" s="77"/>
    </row>
    <row r="451" spans="3:47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19"/>
        <v>113⁄16–20</v>
      </c>
      <c r="U451" s="16" t="str">
        <f t="shared" si="119"/>
        <v>UN</v>
      </c>
      <c r="W451" s="16" t="str">
        <f t="shared" si="103"/>
        <v>113⁄16–20</v>
      </c>
      <c r="X451" s="16" t="str">
        <f>VLOOKUP(LEFT(Table691416[[#This Row],[Column1]],FIND("–",Table691416[[#This Row],[Column1]])-1),Lookups15[],2,0)</f>
        <v>1 13/16</v>
      </c>
      <c r="Y451" s="16" t="str">
        <f>RIGHT(Table691416[[#This Row],[Column1]],LEN(Table691416[[#This Row],[Column1]])-FIND("–",Table691416[[#This Row],[Column1]]))</f>
        <v>20</v>
      </c>
      <c r="Z451" s="16" t="str">
        <f t="shared" si="104"/>
        <v>UN</v>
      </c>
      <c r="AA451" s="16" t="str">
        <f t="shared" si="105"/>
        <v>2A</v>
      </c>
      <c r="AB451" s="4" t="str">
        <f>CONCATENATE(Table691416[[#This Row],[Fraction]],"-",Table691416[[#This Row],[Pitch]]," ",Table691416[[#This Row],[Series]]," ",Table691416[[#This Row],[ClassA]])</f>
        <v>1 13/16-20 UN 2A</v>
      </c>
      <c r="AC451" s="4" t="str">
        <f>CONCATENATE(TEXT(Table691416[[#This Row],[MajorMinB]],".000"),"-",Table691416[[#This Row],[Pitch]]," ",Table691416[[#This Row],[Series]]," ",Table691416[[#This Row],[ClassA]])</f>
        <v>1.813-20 UN 2A</v>
      </c>
      <c r="AD451" s="4">
        <f t="shared" si="106"/>
        <v>1.5E-3</v>
      </c>
      <c r="AE451" s="55">
        <f t="shared" si="107"/>
        <v>1.8109999999999999</v>
      </c>
      <c r="AF451" s="55">
        <f t="shared" si="108"/>
        <v>1.8028999999999999</v>
      </c>
      <c r="AG451" s="55" t="str">
        <f t="shared" si="109"/>
        <v>—</v>
      </c>
      <c r="AH451" s="55">
        <f t="shared" si="110"/>
        <v>1.7785</v>
      </c>
      <c r="AI451" s="55">
        <f t="shared" si="111"/>
        <v>1.7737000000000001</v>
      </c>
      <c r="AJ451" s="55">
        <f t="shared" si="112"/>
        <v>1.7515000000000001</v>
      </c>
      <c r="AK451" s="4" t="str">
        <f t="shared" si="113"/>
        <v>2B</v>
      </c>
      <c r="AL451" s="55">
        <f t="shared" si="114"/>
        <v>1.758</v>
      </c>
      <c r="AM451" s="55">
        <f t="shared" si="115"/>
        <v>1.77</v>
      </c>
      <c r="AN451" s="55">
        <f t="shared" si="116"/>
        <v>1.78</v>
      </c>
      <c r="AO451" s="55">
        <f t="shared" si="117"/>
        <v>1.7863</v>
      </c>
      <c r="AP451" s="55">
        <f t="shared" si="118"/>
        <v>1.8125</v>
      </c>
      <c r="AT451" s="17"/>
      <c r="AU451" s="77"/>
    </row>
    <row r="452" spans="3:47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19"/>
        <v>0</v>
      </c>
      <c r="U452" s="16">
        <f t="shared" si="119"/>
        <v>0</v>
      </c>
      <c r="W452" s="16" t="str">
        <f t="shared" ref="W452:W515" si="120">IF(T452=0,IF(T451=0,T450,T451),T452)</f>
        <v>113⁄16–20</v>
      </c>
      <c r="X452" s="16" t="str">
        <f>VLOOKUP(LEFT(Table691416[[#This Row],[Column1]],FIND("–",Table691416[[#This Row],[Column1]])-1),Lookups15[],2,0)</f>
        <v>1 13/16</v>
      </c>
      <c r="Y452" s="16" t="str">
        <f>RIGHT(Table691416[[#This Row],[Column1]],LEN(Table691416[[#This Row],[Column1]])-FIND("–",Table691416[[#This Row],[Column1]]))</f>
        <v>20</v>
      </c>
      <c r="Z452" s="16" t="str">
        <f t="shared" ref="Z452:Z515" si="121">IF(U452=0,IF(U451=0,U450,U451),U452)</f>
        <v>UN</v>
      </c>
      <c r="AA452" s="16" t="str">
        <f t="shared" ref="AA452:AA515" si="122">IF(OR($C452="1A",$C452="2A",$C452="3A"),C452,E452)</f>
        <v>3A</v>
      </c>
      <c r="AB452" s="4" t="str">
        <f>CONCATENATE(Table691416[[#This Row],[Fraction]],"-",Table691416[[#This Row],[Pitch]]," ",Table691416[[#This Row],[Series]]," ",Table691416[[#This Row],[ClassA]])</f>
        <v>1 13/16-20 UN 3A</v>
      </c>
      <c r="AC452" s="4" t="str">
        <f>CONCATENATE(TEXT(Table691416[[#This Row],[MajorMinB]],".000"),"-",Table691416[[#This Row],[Pitch]]," ",Table691416[[#This Row],[Series]]," ",Table691416[[#This Row],[ClassA]])</f>
        <v>1.813-20 UN 3A</v>
      </c>
      <c r="AD452" s="4">
        <f t="shared" ref="AD452:AD515" si="123">IF(OR($C452="1A",$C452="2A",$C452="3A"),D452,F452)</f>
        <v>0</v>
      </c>
      <c r="AE452" s="55">
        <f t="shared" ref="AE452:AE515" si="124">IF(OR($C452="1A",$C452="2A",$C452="3A"),E452,G452)</f>
        <v>1.8125</v>
      </c>
      <c r="AF452" s="55">
        <f t="shared" ref="AF452:AF515" si="125">IF(OR($C452="1A",$C452="2A",$C452="3A"),F452,H452)</f>
        <v>1.8044</v>
      </c>
      <c r="AG452" s="55" t="str">
        <f t="shared" ref="AG452:AG515" si="126">IF(OR($C452="1A",$C452="2A",$C452="3A"),G452,I452)</f>
        <v>—</v>
      </c>
      <c r="AH452" s="55">
        <f t="shared" ref="AH452:AH515" si="127">IF(OR($C452="1A",$C452="2A",$C452="3A"),H452,J452)</f>
        <v>1.78</v>
      </c>
      <c r="AI452" s="55">
        <f t="shared" ref="AI452:AI515" si="128">IF(OR($C452="1A",$C452="2A",$C452="3A"),I452,K452)</f>
        <v>1.7764</v>
      </c>
      <c r="AJ452" s="55">
        <f t="shared" ref="AJ452:AJ515" si="129">IF(OR($C452="1A",$C452="2A",$C452="3A"),J452,L452)</f>
        <v>1.7529999999999999</v>
      </c>
      <c r="AK452" s="4" t="str">
        <f t="shared" ref="AK452:AK515" si="130">IF(OR($C452="1A",$C452="2A",$C452="3A"),K452,M452)</f>
        <v>3B</v>
      </c>
      <c r="AL452" s="55">
        <f t="shared" ref="AL452:AL515" si="131">IF(OR($C452="1A",$C452="2A",$C452="3A"),L452,N452)</f>
        <v>1.758</v>
      </c>
      <c r="AM452" s="55">
        <f t="shared" ref="AM452:AM515" si="132">IF(OR($C452="1A",$C452="2A",$C452="3A"),M452,O452)</f>
        <v>1.7662</v>
      </c>
      <c r="AN452" s="55">
        <f t="shared" ref="AN452:AN515" si="133">IF(OR($C452="1A",$C452="2A",$C452="3A"),N452,P452)</f>
        <v>1.78</v>
      </c>
      <c r="AO452" s="55">
        <f t="shared" ref="AO452:AO515" si="134">IF(OR($C452="1A",$C452="2A",$C452="3A"),O452,Q452)</f>
        <v>1.7847</v>
      </c>
      <c r="AP452" s="55">
        <f t="shared" ref="AP452:AP515" si="135">IF(OR($C452="1A",$C452="2A",$C452="3A"),P452,R452)</f>
        <v>1.8125</v>
      </c>
      <c r="AT452" s="17"/>
      <c r="AU452" s="77"/>
    </row>
    <row r="453" spans="3:47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ref="T453:U516" si="136">IF(OR($C453="1A",$C453="2A",$C453="3A"),A453,C453)</f>
        <v>17⁄8–6</v>
      </c>
      <c r="U453" s="16" t="str">
        <f t="shared" si="136"/>
        <v>UN</v>
      </c>
      <c r="W453" s="16" t="str">
        <f t="shared" si="120"/>
        <v>17⁄8–6</v>
      </c>
      <c r="X453" s="16" t="str">
        <f>VLOOKUP(LEFT(Table691416[[#This Row],[Column1]],FIND("–",Table691416[[#This Row],[Column1]])-1),Lookups15[],2,0)</f>
        <v>1 7/8</v>
      </c>
      <c r="Y453" s="16" t="str">
        <f>RIGHT(Table691416[[#This Row],[Column1]],LEN(Table691416[[#This Row],[Column1]])-FIND("–",Table691416[[#This Row],[Column1]]))</f>
        <v>6</v>
      </c>
      <c r="Z453" s="16" t="str">
        <f t="shared" si="121"/>
        <v>UN</v>
      </c>
      <c r="AA453" s="16" t="str">
        <f t="shared" si="122"/>
        <v>2A</v>
      </c>
      <c r="AB453" s="4" t="str">
        <f>CONCATENATE(Table691416[[#This Row],[Fraction]],"-",Table691416[[#This Row],[Pitch]]," ",Table691416[[#This Row],[Series]]," ",Table691416[[#This Row],[ClassA]])</f>
        <v>1 7/8-6 UN 2A</v>
      </c>
      <c r="AC453" s="4" t="str">
        <f>CONCATENATE(TEXT(Table691416[[#This Row],[MajorMinB]],".000"),"-",Table691416[[#This Row],[Pitch]]," ",Table691416[[#This Row],[Series]]," ",Table691416[[#This Row],[ClassA]])</f>
        <v>1.875-6 UN 2A</v>
      </c>
      <c r="AD453" s="4">
        <f t="shared" si="123"/>
        <v>2.5000000000000001E-3</v>
      </c>
      <c r="AE453" s="55">
        <f t="shared" si="124"/>
        <v>1.8725000000000001</v>
      </c>
      <c r="AF453" s="55">
        <f t="shared" si="125"/>
        <v>1.8543000000000001</v>
      </c>
      <c r="AG453" s="55" t="str">
        <f t="shared" si="126"/>
        <v>—</v>
      </c>
      <c r="AH453" s="55">
        <f t="shared" si="127"/>
        <v>1.7642</v>
      </c>
      <c r="AI453" s="55">
        <f t="shared" si="128"/>
        <v>1.7558</v>
      </c>
      <c r="AJ453" s="55">
        <f t="shared" si="129"/>
        <v>1.6740999999999999</v>
      </c>
      <c r="AK453" s="4" t="str">
        <f t="shared" si="130"/>
        <v>2B</v>
      </c>
      <c r="AL453" s="55">
        <f t="shared" si="131"/>
        <v>1.6950000000000001</v>
      </c>
      <c r="AM453" s="55">
        <f t="shared" si="132"/>
        <v>1.7250000000000001</v>
      </c>
      <c r="AN453" s="55">
        <f t="shared" si="133"/>
        <v>1.7666999999999999</v>
      </c>
      <c r="AO453" s="55">
        <f t="shared" si="134"/>
        <v>1.7777000000000001</v>
      </c>
      <c r="AP453" s="55">
        <f t="shared" si="135"/>
        <v>1.875</v>
      </c>
      <c r="AT453" s="17"/>
      <c r="AU453" s="77"/>
    </row>
    <row r="454" spans="3:47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36"/>
        <v>0</v>
      </c>
      <c r="U454" s="16">
        <f t="shared" si="136"/>
        <v>0</v>
      </c>
      <c r="W454" s="16" t="str">
        <f t="shared" si="120"/>
        <v>17⁄8–6</v>
      </c>
      <c r="X454" s="16" t="str">
        <f>VLOOKUP(LEFT(Table691416[[#This Row],[Column1]],FIND("–",Table691416[[#This Row],[Column1]])-1),Lookups15[],2,0)</f>
        <v>1 7/8</v>
      </c>
      <c r="Y454" s="16" t="str">
        <f>RIGHT(Table691416[[#This Row],[Column1]],LEN(Table691416[[#This Row],[Column1]])-FIND("–",Table691416[[#This Row],[Column1]]))</f>
        <v>6</v>
      </c>
      <c r="Z454" s="16" t="str">
        <f t="shared" si="121"/>
        <v>UN</v>
      </c>
      <c r="AA454" s="16" t="str">
        <f t="shared" si="122"/>
        <v>3A</v>
      </c>
      <c r="AB454" s="4" t="str">
        <f>CONCATENATE(Table691416[[#This Row],[Fraction]],"-",Table691416[[#This Row],[Pitch]]," ",Table691416[[#This Row],[Series]]," ",Table691416[[#This Row],[ClassA]])</f>
        <v>1 7/8-6 UN 3A</v>
      </c>
      <c r="AC454" s="4" t="str">
        <f>CONCATENATE(TEXT(Table691416[[#This Row],[MajorMinB]],".000"),"-",Table691416[[#This Row],[Pitch]]," ",Table691416[[#This Row],[Series]]," ",Table691416[[#This Row],[ClassA]])</f>
        <v>1.875-6 UN 3A</v>
      </c>
      <c r="AD454" s="4">
        <f t="shared" si="123"/>
        <v>0</v>
      </c>
      <c r="AE454" s="55">
        <f t="shared" si="124"/>
        <v>1.875</v>
      </c>
      <c r="AF454" s="55">
        <f t="shared" si="125"/>
        <v>1.8568</v>
      </c>
      <c r="AG454" s="55" t="str">
        <f t="shared" si="126"/>
        <v>—</v>
      </c>
      <c r="AH454" s="55">
        <f t="shared" si="127"/>
        <v>1.7666999999999999</v>
      </c>
      <c r="AI454" s="55">
        <f t="shared" si="128"/>
        <v>1.7604</v>
      </c>
      <c r="AJ454" s="55">
        <f t="shared" si="129"/>
        <v>1.6766000000000001</v>
      </c>
      <c r="AK454" s="4" t="str">
        <f t="shared" si="130"/>
        <v>3B</v>
      </c>
      <c r="AL454" s="55">
        <f t="shared" si="131"/>
        <v>1.6950000000000001</v>
      </c>
      <c r="AM454" s="55">
        <f t="shared" si="132"/>
        <v>1.7145999999999999</v>
      </c>
      <c r="AN454" s="55">
        <f t="shared" si="133"/>
        <v>1.7666999999999999</v>
      </c>
      <c r="AO454" s="55">
        <f t="shared" si="134"/>
        <v>1.7748999999999999</v>
      </c>
      <c r="AP454" s="55">
        <f t="shared" si="135"/>
        <v>1.875</v>
      </c>
      <c r="AT454" s="17"/>
      <c r="AU454" s="77"/>
    </row>
    <row r="455" spans="3:47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36"/>
        <v>17⁄8–8</v>
      </c>
      <c r="U455" s="16" t="str">
        <f t="shared" si="136"/>
        <v>UN</v>
      </c>
      <c r="W455" s="16" t="str">
        <f t="shared" si="120"/>
        <v>17⁄8–8</v>
      </c>
      <c r="X455" s="16" t="str">
        <f>VLOOKUP(LEFT(Table691416[[#This Row],[Column1]],FIND("–",Table691416[[#This Row],[Column1]])-1),Lookups15[],2,0)</f>
        <v>1 7/8</v>
      </c>
      <c r="Y455" s="16" t="str">
        <f>RIGHT(Table691416[[#This Row],[Column1]],LEN(Table691416[[#This Row],[Column1]])-FIND("–",Table691416[[#This Row],[Column1]]))</f>
        <v>8</v>
      </c>
      <c r="Z455" s="16" t="str">
        <f t="shared" si="121"/>
        <v>UN</v>
      </c>
      <c r="AA455" s="16" t="str">
        <f t="shared" si="122"/>
        <v>2A</v>
      </c>
      <c r="AB455" s="4" t="str">
        <f>CONCATENATE(Table691416[[#This Row],[Fraction]],"-",Table691416[[#This Row],[Pitch]]," ",Table691416[[#This Row],[Series]]," ",Table691416[[#This Row],[ClassA]])</f>
        <v>1 7/8-8 UN 2A</v>
      </c>
      <c r="AC455" s="4" t="str">
        <f>CONCATENATE(TEXT(Table691416[[#This Row],[MajorMinB]],".000"),"-",Table691416[[#This Row],[Pitch]]," ",Table691416[[#This Row],[Series]]," ",Table691416[[#This Row],[ClassA]])</f>
        <v>1.875-8 UN 2A</v>
      </c>
      <c r="AD455" s="4">
        <f t="shared" si="123"/>
        <v>2.3E-3</v>
      </c>
      <c r="AE455" s="55">
        <f t="shared" si="124"/>
        <v>1.8727</v>
      </c>
      <c r="AF455" s="55">
        <f t="shared" si="125"/>
        <v>1.8576999999999999</v>
      </c>
      <c r="AG455" s="55">
        <f t="shared" si="126"/>
        <v>1.8502000000000001</v>
      </c>
      <c r="AH455" s="55">
        <f t="shared" si="127"/>
        <v>1.7915000000000001</v>
      </c>
      <c r="AI455" s="55">
        <f t="shared" si="128"/>
        <v>1.7838000000000001</v>
      </c>
      <c r="AJ455" s="55">
        <f t="shared" si="129"/>
        <v>1.7239</v>
      </c>
      <c r="AK455" s="4" t="str">
        <f t="shared" si="130"/>
        <v>2B</v>
      </c>
      <c r="AL455" s="55">
        <f t="shared" si="131"/>
        <v>1.74</v>
      </c>
      <c r="AM455" s="55">
        <f t="shared" si="132"/>
        <v>1.7649999999999999</v>
      </c>
      <c r="AN455" s="55">
        <f t="shared" si="133"/>
        <v>1.7938000000000001</v>
      </c>
      <c r="AO455" s="55">
        <f t="shared" si="134"/>
        <v>1.8038000000000001</v>
      </c>
      <c r="AP455" s="55">
        <f t="shared" si="135"/>
        <v>1.875</v>
      </c>
      <c r="AT455" s="17"/>
      <c r="AU455" s="77"/>
    </row>
    <row r="456" spans="3:47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36"/>
        <v>0</v>
      </c>
      <c r="U456" s="16">
        <f t="shared" si="136"/>
        <v>0</v>
      </c>
      <c r="W456" s="16" t="str">
        <f t="shared" si="120"/>
        <v>17⁄8–8</v>
      </c>
      <c r="X456" s="16" t="str">
        <f>VLOOKUP(LEFT(Table691416[[#This Row],[Column1]],FIND("–",Table691416[[#This Row],[Column1]])-1),Lookups15[],2,0)</f>
        <v>1 7/8</v>
      </c>
      <c r="Y456" s="16" t="str">
        <f>RIGHT(Table691416[[#This Row],[Column1]],LEN(Table691416[[#This Row],[Column1]])-FIND("–",Table691416[[#This Row],[Column1]]))</f>
        <v>8</v>
      </c>
      <c r="Z456" s="16" t="str">
        <f t="shared" si="121"/>
        <v>UN</v>
      </c>
      <c r="AA456" s="16" t="str">
        <f t="shared" si="122"/>
        <v>3A</v>
      </c>
      <c r="AB456" s="4" t="str">
        <f>CONCATENATE(Table691416[[#This Row],[Fraction]],"-",Table691416[[#This Row],[Pitch]]," ",Table691416[[#This Row],[Series]]," ",Table691416[[#This Row],[ClassA]])</f>
        <v>1 7/8-8 UN 3A</v>
      </c>
      <c r="AC456" s="4" t="str">
        <f>CONCATENATE(TEXT(Table691416[[#This Row],[MajorMinB]],".000"),"-",Table691416[[#This Row],[Pitch]]," ",Table691416[[#This Row],[Series]]," ",Table691416[[#This Row],[ClassA]])</f>
        <v>1.875-8 UN 3A</v>
      </c>
      <c r="AD456" s="4">
        <f t="shared" si="123"/>
        <v>0</v>
      </c>
      <c r="AE456" s="55">
        <f t="shared" si="124"/>
        <v>1.875</v>
      </c>
      <c r="AF456" s="55">
        <f t="shared" si="125"/>
        <v>1.86</v>
      </c>
      <c r="AG456" s="55" t="str">
        <f t="shared" si="126"/>
        <v>—</v>
      </c>
      <c r="AH456" s="55">
        <f t="shared" si="127"/>
        <v>1.7938000000000001</v>
      </c>
      <c r="AI456" s="55">
        <f t="shared" si="128"/>
        <v>1.7881</v>
      </c>
      <c r="AJ456" s="55">
        <f t="shared" si="129"/>
        <v>1.7262</v>
      </c>
      <c r="AK456" s="4" t="str">
        <f t="shared" si="130"/>
        <v>3B</v>
      </c>
      <c r="AL456" s="55">
        <f t="shared" si="131"/>
        <v>1.74</v>
      </c>
      <c r="AM456" s="55">
        <f t="shared" si="132"/>
        <v>1.7546999999999999</v>
      </c>
      <c r="AN456" s="55">
        <f t="shared" si="133"/>
        <v>1.7938000000000001</v>
      </c>
      <c r="AO456" s="55">
        <f t="shared" si="134"/>
        <v>1.8012999999999999</v>
      </c>
      <c r="AP456" s="55">
        <f t="shared" si="135"/>
        <v>1.875</v>
      </c>
      <c r="AT456" s="17"/>
      <c r="AU456" s="77"/>
    </row>
    <row r="457" spans="3:47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36"/>
        <v>17⁄8–10</v>
      </c>
      <c r="U457" s="16" t="str">
        <f t="shared" si="136"/>
        <v>UNS</v>
      </c>
      <c r="W457" s="16" t="str">
        <f t="shared" si="120"/>
        <v>17⁄8–10</v>
      </c>
      <c r="X457" s="16" t="str">
        <f>VLOOKUP(LEFT(Table691416[[#This Row],[Column1]],FIND("–",Table691416[[#This Row],[Column1]])-1),Lookups15[],2,0)</f>
        <v>1 7/8</v>
      </c>
      <c r="Y457" s="16" t="str">
        <f>RIGHT(Table691416[[#This Row],[Column1]],LEN(Table691416[[#This Row],[Column1]])-FIND("–",Table691416[[#This Row],[Column1]]))</f>
        <v>10</v>
      </c>
      <c r="Z457" s="16" t="str">
        <f t="shared" si="121"/>
        <v>UNS</v>
      </c>
      <c r="AA457" s="16" t="str">
        <f t="shared" si="122"/>
        <v>2A</v>
      </c>
      <c r="AB457" s="4" t="str">
        <f>CONCATENATE(Table691416[[#This Row],[Fraction]],"-",Table691416[[#This Row],[Pitch]]," ",Table691416[[#This Row],[Series]]," ",Table691416[[#This Row],[ClassA]])</f>
        <v>1 7/8-10 UNS 2A</v>
      </c>
      <c r="AC457" s="4" t="str">
        <f>CONCATENATE(TEXT(Table691416[[#This Row],[MajorMinB]],".000"),"-",Table691416[[#This Row],[Pitch]]," ",Table691416[[#This Row],[Series]]," ",Table691416[[#This Row],[ClassA]])</f>
        <v>1.875-10 UNS 2A</v>
      </c>
      <c r="AD457" s="4">
        <f t="shared" si="123"/>
        <v>1.9E-3</v>
      </c>
      <c r="AE457" s="55">
        <f t="shared" si="124"/>
        <v>1.8731</v>
      </c>
      <c r="AF457" s="55">
        <f t="shared" si="125"/>
        <v>1.8602000000000001</v>
      </c>
      <c r="AG457" s="55" t="str">
        <f t="shared" si="126"/>
        <v>—</v>
      </c>
      <c r="AH457" s="55">
        <f t="shared" si="127"/>
        <v>1.8081</v>
      </c>
      <c r="AI457" s="55">
        <f t="shared" si="128"/>
        <v>1.8016000000000001</v>
      </c>
      <c r="AJ457" s="55">
        <f t="shared" si="129"/>
        <v>1.7541</v>
      </c>
      <c r="AK457" s="4" t="str">
        <f t="shared" si="130"/>
        <v>2B</v>
      </c>
      <c r="AL457" s="55">
        <f t="shared" si="131"/>
        <v>1.7669999999999999</v>
      </c>
      <c r="AM457" s="55">
        <f t="shared" si="132"/>
        <v>1.788</v>
      </c>
      <c r="AN457" s="55">
        <f t="shared" si="133"/>
        <v>1.81</v>
      </c>
      <c r="AO457" s="55">
        <f t="shared" si="134"/>
        <v>1.8184</v>
      </c>
      <c r="AP457" s="55">
        <f t="shared" si="135"/>
        <v>1.875</v>
      </c>
      <c r="AT457" s="17"/>
      <c r="AU457" s="77"/>
    </row>
    <row r="458" spans="3:47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36"/>
        <v>17⁄8–12</v>
      </c>
      <c r="U458" s="16" t="str">
        <f t="shared" si="136"/>
        <v>UN</v>
      </c>
      <c r="W458" s="16" t="str">
        <f t="shared" si="120"/>
        <v>17⁄8–12</v>
      </c>
      <c r="X458" s="16" t="str">
        <f>VLOOKUP(LEFT(Table691416[[#This Row],[Column1]],FIND("–",Table691416[[#This Row],[Column1]])-1),Lookups15[],2,0)</f>
        <v>1 7/8</v>
      </c>
      <c r="Y458" s="16" t="str">
        <f>RIGHT(Table691416[[#This Row],[Column1]],LEN(Table691416[[#This Row],[Column1]])-FIND("–",Table691416[[#This Row],[Column1]]))</f>
        <v>12</v>
      </c>
      <c r="Z458" s="16" t="str">
        <f t="shared" si="121"/>
        <v>UN</v>
      </c>
      <c r="AA458" s="16" t="str">
        <f t="shared" si="122"/>
        <v>2A</v>
      </c>
      <c r="AB458" s="4" t="str">
        <f>CONCATENATE(Table691416[[#This Row],[Fraction]],"-",Table691416[[#This Row],[Pitch]]," ",Table691416[[#This Row],[Series]]," ",Table691416[[#This Row],[ClassA]])</f>
        <v>1 7/8-12 UN 2A</v>
      </c>
      <c r="AC458" s="4" t="str">
        <f>CONCATENATE(TEXT(Table691416[[#This Row],[MajorMinB]],".000"),"-",Table691416[[#This Row],[Pitch]]," ",Table691416[[#This Row],[Series]]," ",Table691416[[#This Row],[ClassA]])</f>
        <v>1.875-12 UN 2A</v>
      </c>
      <c r="AD458" s="4">
        <f t="shared" si="123"/>
        <v>1.8E-3</v>
      </c>
      <c r="AE458" s="55">
        <f t="shared" si="124"/>
        <v>1.8732</v>
      </c>
      <c r="AF458" s="55">
        <f t="shared" si="125"/>
        <v>1.8617999999999999</v>
      </c>
      <c r="AG458" s="55" t="str">
        <f t="shared" si="126"/>
        <v>—</v>
      </c>
      <c r="AH458" s="55">
        <f t="shared" si="127"/>
        <v>1.8190999999999999</v>
      </c>
      <c r="AI458" s="55">
        <f t="shared" si="128"/>
        <v>1.8130999999999999</v>
      </c>
      <c r="AJ458" s="55">
        <f t="shared" si="129"/>
        <v>1.774</v>
      </c>
      <c r="AK458" s="4" t="str">
        <f t="shared" si="130"/>
        <v>2B</v>
      </c>
      <c r="AL458" s="55">
        <f t="shared" si="131"/>
        <v>1.7849999999999999</v>
      </c>
      <c r="AM458" s="55">
        <f t="shared" si="132"/>
        <v>1.8029999999999999</v>
      </c>
      <c r="AN458" s="55">
        <f t="shared" si="133"/>
        <v>1.8209</v>
      </c>
      <c r="AO458" s="55">
        <f t="shared" si="134"/>
        <v>1.8287</v>
      </c>
      <c r="AP458" s="55">
        <f t="shared" si="135"/>
        <v>1.875</v>
      </c>
      <c r="AT458" s="17"/>
      <c r="AU458" s="77"/>
    </row>
    <row r="459" spans="3:47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36"/>
        <v>0</v>
      </c>
      <c r="U459" s="16">
        <f t="shared" si="136"/>
        <v>0</v>
      </c>
      <c r="W459" s="16" t="str">
        <f t="shared" si="120"/>
        <v>17⁄8–12</v>
      </c>
      <c r="X459" s="16" t="str">
        <f>VLOOKUP(LEFT(Table691416[[#This Row],[Column1]],FIND("–",Table691416[[#This Row],[Column1]])-1),Lookups15[],2,0)</f>
        <v>1 7/8</v>
      </c>
      <c r="Y459" s="16" t="str">
        <f>RIGHT(Table691416[[#This Row],[Column1]],LEN(Table691416[[#This Row],[Column1]])-FIND("–",Table691416[[#This Row],[Column1]]))</f>
        <v>12</v>
      </c>
      <c r="Z459" s="16" t="str">
        <f t="shared" si="121"/>
        <v>UN</v>
      </c>
      <c r="AA459" s="16" t="str">
        <f t="shared" si="122"/>
        <v>3A</v>
      </c>
      <c r="AB459" s="4" t="str">
        <f>CONCATENATE(Table691416[[#This Row],[Fraction]],"-",Table691416[[#This Row],[Pitch]]," ",Table691416[[#This Row],[Series]]," ",Table691416[[#This Row],[ClassA]])</f>
        <v>1 7/8-12 UN 3A</v>
      </c>
      <c r="AC459" s="4" t="str">
        <f>CONCATENATE(TEXT(Table691416[[#This Row],[MajorMinB]],".000"),"-",Table691416[[#This Row],[Pitch]]," ",Table691416[[#This Row],[Series]]," ",Table691416[[#This Row],[ClassA]])</f>
        <v>1.875-12 UN 3A</v>
      </c>
      <c r="AD459" s="4">
        <f t="shared" si="123"/>
        <v>0</v>
      </c>
      <c r="AE459" s="55">
        <f t="shared" si="124"/>
        <v>1.875</v>
      </c>
      <c r="AF459" s="55">
        <f t="shared" si="125"/>
        <v>1.8635999999999999</v>
      </c>
      <c r="AG459" s="55" t="str">
        <f t="shared" si="126"/>
        <v>—</v>
      </c>
      <c r="AH459" s="55">
        <f t="shared" si="127"/>
        <v>1.8209</v>
      </c>
      <c r="AI459" s="55">
        <f t="shared" si="128"/>
        <v>1.8164</v>
      </c>
      <c r="AJ459" s="55">
        <f t="shared" si="129"/>
        <v>1.7758</v>
      </c>
      <c r="AK459" s="4" t="str">
        <f t="shared" si="130"/>
        <v>3B</v>
      </c>
      <c r="AL459" s="55">
        <f t="shared" si="131"/>
        <v>1.7849999999999999</v>
      </c>
      <c r="AM459" s="55">
        <f t="shared" si="132"/>
        <v>1.7948</v>
      </c>
      <c r="AN459" s="55">
        <f t="shared" si="133"/>
        <v>1.8209</v>
      </c>
      <c r="AO459" s="55">
        <f t="shared" si="134"/>
        <v>1.8267</v>
      </c>
      <c r="AP459" s="55">
        <f t="shared" si="135"/>
        <v>1.875</v>
      </c>
      <c r="AT459" s="17"/>
      <c r="AU459" s="77"/>
    </row>
    <row r="460" spans="3:47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36"/>
        <v>17⁄8–14</v>
      </c>
      <c r="U460" s="16" t="str">
        <f t="shared" si="136"/>
        <v>UNS</v>
      </c>
      <c r="W460" s="16" t="str">
        <f t="shared" si="120"/>
        <v>17⁄8–14</v>
      </c>
      <c r="X460" s="16" t="str">
        <f>VLOOKUP(LEFT(Table691416[[#This Row],[Column1]],FIND("–",Table691416[[#This Row],[Column1]])-1),Lookups15[],2,0)</f>
        <v>1 7/8</v>
      </c>
      <c r="Y460" s="16" t="str">
        <f>RIGHT(Table691416[[#This Row],[Column1]],LEN(Table691416[[#This Row],[Column1]])-FIND("–",Table691416[[#This Row],[Column1]]))</f>
        <v>14</v>
      </c>
      <c r="Z460" s="16" t="str">
        <f t="shared" si="121"/>
        <v>UNS</v>
      </c>
      <c r="AA460" s="16" t="str">
        <f t="shared" si="122"/>
        <v>2A</v>
      </c>
      <c r="AB460" s="4" t="str">
        <f>CONCATENATE(Table691416[[#This Row],[Fraction]],"-",Table691416[[#This Row],[Pitch]]," ",Table691416[[#This Row],[Series]]," ",Table691416[[#This Row],[ClassA]])</f>
        <v>1 7/8-14 UNS 2A</v>
      </c>
      <c r="AC460" s="4" t="str">
        <f>CONCATENATE(TEXT(Table691416[[#This Row],[MajorMinB]],".000"),"-",Table691416[[#This Row],[Pitch]]," ",Table691416[[#This Row],[Series]]," ",Table691416[[#This Row],[ClassA]])</f>
        <v>1.875-14 UNS 2A</v>
      </c>
      <c r="AD460" s="4">
        <f t="shared" si="123"/>
        <v>1.6999999999999999E-3</v>
      </c>
      <c r="AE460" s="55">
        <f t="shared" si="124"/>
        <v>1.8733</v>
      </c>
      <c r="AF460" s="55">
        <f t="shared" si="125"/>
        <v>1.863</v>
      </c>
      <c r="AG460" s="55" t="str">
        <f t="shared" si="126"/>
        <v>—</v>
      </c>
      <c r="AH460" s="55">
        <f t="shared" si="127"/>
        <v>1.8269</v>
      </c>
      <c r="AI460" s="55">
        <f t="shared" si="128"/>
        <v>1.8212999999999999</v>
      </c>
      <c r="AJ460" s="55">
        <f t="shared" si="129"/>
        <v>1.7883</v>
      </c>
      <c r="AK460" s="4" t="str">
        <f t="shared" si="130"/>
        <v>2B</v>
      </c>
      <c r="AL460" s="55">
        <f t="shared" si="131"/>
        <v>1.798</v>
      </c>
      <c r="AM460" s="55">
        <f t="shared" si="132"/>
        <v>1.8140000000000001</v>
      </c>
      <c r="AN460" s="55">
        <f t="shared" si="133"/>
        <v>1.8286</v>
      </c>
      <c r="AO460" s="55">
        <f t="shared" si="134"/>
        <v>1.8359000000000001</v>
      </c>
      <c r="AP460" s="55">
        <f t="shared" si="135"/>
        <v>1.875</v>
      </c>
      <c r="AT460" s="17"/>
      <c r="AU460" s="77"/>
    </row>
    <row r="461" spans="3:47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36"/>
        <v>17⁄8–16</v>
      </c>
      <c r="U461" s="16" t="str">
        <f t="shared" si="136"/>
        <v>UN</v>
      </c>
      <c r="W461" s="16" t="str">
        <f t="shared" si="120"/>
        <v>17⁄8–16</v>
      </c>
      <c r="X461" s="16" t="str">
        <f>VLOOKUP(LEFT(Table691416[[#This Row],[Column1]],FIND("–",Table691416[[#This Row],[Column1]])-1),Lookups15[],2,0)</f>
        <v>1 7/8</v>
      </c>
      <c r="Y461" s="16" t="str">
        <f>RIGHT(Table691416[[#This Row],[Column1]],LEN(Table691416[[#This Row],[Column1]])-FIND("–",Table691416[[#This Row],[Column1]]))</f>
        <v>16</v>
      </c>
      <c r="Z461" s="16" t="str">
        <f t="shared" si="121"/>
        <v>UN</v>
      </c>
      <c r="AA461" s="16" t="str">
        <f t="shared" si="122"/>
        <v>2A</v>
      </c>
      <c r="AB461" s="4" t="str">
        <f>CONCATENATE(Table691416[[#This Row],[Fraction]],"-",Table691416[[#This Row],[Pitch]]," ",Table691416[[#This Row],[Series]]," ",Table691416[[#This Row],[ClassA]])</f>
        <v>1 7/8-16 UN 2A</v>
      </c>
      <c r="AC461" s="4" t="str">
        <f>CONCATENATE(TEXT(Table691416[[#This Row],[MajorMinB]],".000"),"-",Table691416[[#This Row],[Pitch]]," ",Table691416[[#This Row],[Series]]," ",Table691416[[#This Row],[ClassA]])</f>
        <v>1.875-16 UN 2A</v>
      </c>
      <c r="AD461" s="4">
        <f t="shared" si="123"/>
        <v>1.6000000000000001E-3</v>
      </c>
      <c r="AE461" s="55">
        <f t="shared" si="124"/>
        <v>1.8734</v>
      </c>
      <c r="AF461" s="55">
        <f t="shared" si="125"/>
        <v>1.8640000000000001</v>
      </c>
      <c r="AG461" s="55" t="str">
        <f t="shared" si="126"/>
        <v>—</v>
      </c>
      <c r="AH461" s="55">
        <f t="shared" si="127"/>
        <v>1.8328</v>
      </c>
      <c r="AI461" s="55">
        <f t="shared" si="128"/>
        <v>1.8274999999999999</v>
      </c>
      <c r="AJ461" s="55">
        <f t="shared" si="129"/>
        <v>1.7988999999999999</v>
      </c>
      <c r="AK461" s="4" t="str">
        <f t="shared" si="130"/>
        <v>2B</v>
      </c>
      <c r="AL461" s="55">
        <f t="shared" si="131"/>
        <v>1.8069999999999999</v>
      </c>
      <c r="AM461" s="55">
        <f t="shared" si="132"/>
        <v>1.821</v>
      </c>
      <c r="AN461" s="55">
        <f t="shared" si="133"/>
        <v>1.8344</v>
      </c>
      <c r="AO461" s="55">
        <f t="shared" si="134"/>
        <v>1.8412999999999999</v>
      </c>
      <c r="AP461" s="55">
        <f t="shared" si="135"/>
        <v>1.875</v>
      </c>
      <c r="AT461" s="17"/>
      <c r="AU461" s="77"/>
    </row>
    <row r="462" spans="3:47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36"/>
        <v>0</v>
      </c>
      <c r="U462" s="16">
        <f t="shared" si="136"/>
        <v>0</v>
      </c>
      <c r="W462" s="16" t="str">
        <f t="shared" si="120"/>
        <v>17⁄8–16</v>
      </c>
      <c r="X462" s="16" t="str">
        <f>VLOOKUP(LEFT(Table691416[[#This Row],[Column1]],FIND("–",Table691416[[#This Row],[Column1]])-1),Lookups15[],2,0)</f>
        <v>1 7/8</v>
      </c>
      <c r="Y462" s="16" t="str">
        <f>RIGHT(Table691416[[#This Row],[Column1]],LEN(Table691416[[#This Row],[Column1]])-FIND("–",Table691416[[#This Row],[Column1]]))</f>
        <v>16</v>
      </c>
      <c r="Z462" s="16" t="str">
        <f t="shared" si="121"/>
        <v>UN</v>
      </c>
      <c r="AA462" s="16" t="str">
        <f t="shared" si="122"/>
        <v>3A</v>
      </c>
      <c r="AB462" s="4" t="str">
        <f>CONCATENATE(Table691416[[#This Row],[Fraction]],"-",Table691416[[#This Row],[Pitch]]," ",Table691416[[#This Row],[Series]]," ",Table691416[[#This Row],[ClassA]])</f>
        <v>1 7/8-16 UN 3A</v>
      </c>
      <c r="AC462" s="4" t="str">
        <f>CONCATENATE(TEXT(Table691416[[#This Row],[MajorMinB]],".000"),"-",Table691416[[#This Row],[Pitch]]," ",Table691416[[#This Row],[Series]]," ",Table691416[[#This Row],[ClassA]])</f>
        <v>1.875-16 UN 3A</v>
      </c>
      <c r="AD462" s="4">
        <f t="shared" si="123"/>
        <v>0</v>
      </c>
      <c r="AE462" s="55">
        <f t="shared" si="124"/>
        <v>1.875</v>
      </c>
      <c r="AF462" s="55">
        <f t="shared" si="125"/>
        <v>1.8655999999999999</v>
      </c>
      <c r="AG462" s="55" t="str">
        <f t="shared" si="126"/>
        <v>—</v>
      </c>
      <c r="AH462" s="55">
        <f t="shared" si="127"/>
        <v>1.8344</v>
      </c>
      <c r="AI462" s="55">
        <f t="shared" si="128"/>
        <v>1.8304</v>
      </c>
      <c r="AJ462" s="55">
        <f t="shared" si="129"/>
        <v>1.8005</v>
      </c>
      <c r="AK462" s="4" t="str">
        <f t="shared" si="130"/>
        <v>3B</v>
      </c>
      <c r="AL462" s="55">
        <f t="shared" si="131"/>
        <v>1.8069999999999999</v>
      </c>
      <c r="AM462" s="55">
        <f t="shared" si="132"/>
        <v>1.8158000000000001</v>
      </c>
      <c r="AN462" s="55">
        <f t="shared" si="133"/>
        <v>1.8344</v>
      </c>
      <c r="AO462" s="55">
        <f t="shared" si="134"/>
        <v>1.8395999999999999</v>
      </c>
      <c r="AP462" s="55">
        <f t="shared" si="135"/>
        <v>1.875</v>
      </c>
      <c r="AT462" s="17"/>
      <c r="AU462" s="77"/>
    </row>
    <row r="463" spans="3:47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36"/>
        <v>17⁄8–18</v>
      </c>
      <c r="U463" s="16" t="str">
        <f t="shared" si="136"/>
        <v>UNS</v>
      </c>
      <c r="W463" s="16" t="str">
        <f t="shared" si="120"/>
        <v>17⁄8–18</v>
      </c>
      <c r="X463" s="16" t="str">
        <f>VLOOKUP(LEFT(Table691416[[#This Row],[Column1]],FIND("–",Table691416[[#This Row],[Column1]])-1),Lookups15[],2,0)</f>
        <v>1 7/8</v>
      </c>
      <c r="Y463" s="16" t="str">
        <f>RIGHT(Table691416[[#This Row],[Column1]],LEN(Table691416[[#This Row],[Column1]])-FIND("–",Table691416[[#This Row],[Column1]]))</f>
        <v>18</v>
      </c>
      <c r="Z463" s="16" t="str">
        <f t="shared" si="121"/>
        <v>UNS</v>
      </c>
      <c r="AA463" s="16" t="str">
        <f t="shared" si="122"/>
        <v>2A</v>
      </c>
      <c r="AB463" s="4" t="str">
        <f>CONCATENATE(Table691416[[#This Row],[Fraction]],"-",Table691416[[#This Row],[Pitch]]," ",Table691416[[#This Row],[Series]]," ",Table691416[[#This Row],[ClassA]])</f>
        <v>1 7/8-18 UNS 2A</v>
      </c>
      <c r="AC463" s="4" t="str">
        <f>CONCATENATE(TEXT(Table691416[[#This Row],[MajorMinB]],".000"),"-",Table691416[[#This Row],[Pitch]]," ",Table691416[[#This Row],[Series]]," ",Table691416[[#This Row],[ClassA]])</f>
        <v>1.875-18 UNS 2A</v>
      </c>
      <c r="AD463" s="4">
        <f t="shared" si="123"/>
        <v>1.5E-3</v>
      </c>
      <c r="AE463" s="55">
        <f t="shared" si="124"/>
        <v>1.8734999999999999</v>
      </c>
      <c r="AF463" s="55">
        <f t="shared" si="125"/>
        <v>1.8648</v>
      </c>
      <c r="AG463" s="55" t="str">
        <f t="shared" si="126"/>
        <v>—</v>
      </c>
      <c r="AH463" s="55">
        <f t="shared" si="127"/>
        <v>1.8373999999999999</v>
      </c>
      <c r="AI463" s="55">
        <f t="shared" si="128"/>
        <v>1.8323</v>
      </c>
      <c r="AJ463" s="55">
        <f t="shared" si="129"/>
        <v>1.8073999999999999</v>
      </c>
      <c r="AK463" s="4" t="str">
        <f t="shared" si="130"/>
        <v>2B</v>
      </c>
      <c r="AL463" s="55">
        <f t="shared" si="131"/>
        <v>1.8149999999999999</v>
      </c>
      <c r="AM463" s="55">
        <f t="shared" si="132"/>
        <v>1.8280000000000001</v>
      </c>
      <c r="AN463" s="55">
        <f t="shared" si="133"/>
        <v>1.8389</v>
      </c>
      <c r="AO463" s="55">
        <f t="shared" si="134"/>
        <v>1.8454999999999999</v>
      </c>
      <c r="AP463" s="55">
        <f t="shared" si="135"/>
        <v>1.875</v>
      </c>
      <c r="AT463" s="17"/>
      <c r="AU463" s="77"/>
    </row>
    <row r="464" spans="3:47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36"/>
        <v>17⁄8–20</v>
      </c>
      <c r="U464" s="16" t="str">
        <f t="shared" si="136"/>
        <v>UN</v>
      </c>
      <c r="W464" s="16" t="str">
        <f t="shared" si="120"/>
        <v>17⁄8–20</v>
      </c>
      <c r="X464" s="16" t="str">
        <f>VLOOKUP(LEFT(Table691416[[#This Row],[Column1]],FIND("–",Table691416[[#This Row],[Column1]])-1),Lookups15[],2,0)</f>
        <v>1 7/8</v>
      </c>
      <c r="Y464" s="16" t="str">
        <f>RIGHT(Table691416[[#This Row],[Column1]],LEN(Table691416[[#This Row],[Column1]])-FIND("–",Table691416[[#This Row],[Column1]]))</f>
        <v>20</v>
      </c>
      <c r="Z464" s="16" t="str">
        <f t="shared" si="121"/>
        <v>UN</v>
      </c>
      <c r="AA464" s="16" t="str">
        <f t="shared" si="122"/>
        <v>2A</v>
      </c>
      <c r="AB464" s="4" t="str">
        <f>CONCATENATE(Table691416[[#This Row],[Fraction]],"-",Table691416[[#This Row],[Pitch]]," ",Table691416[[#This Row],[Series]]," ",Table691416[[#This Row],[ClassA]])</f>
        <v>1 7/8-20 UN 2A</v>
      </c>
      <c r="AC464" s="4" t="str">
        <f>CONCATENATE(TEXT(Table691416[[#This Row],[MajorMinB]],".000"),"-",Table691416[[#This Row],[Pitch]]," ",Table691416[[#This Row],[Series]]," ",Table691416[[#This Row],[ClassA]])</f>
        <v>1.875-20 UN 2A</v>
      </c>
      <c r="AD464" s="4">
        <f t="shared" si="123"/>
        <v>1.5E-3</v>
      </c>
      <c r="AE464" s="55">
        <f t="shared" si="124"/>
        <v>1.8734999999999999</v>
      </c>
      <c r="AF464" s="55">
        <f t="shared" si="125"/>
        <v>1.8653999999999999</v>
      </c>
      <c r="AG464" s="55" t="str">
        <f t="shared" si="126"/>
        <v>—</v>
      </c>
      <c r="AH464" s="55">
        <f t="shared" si="127"/>
        <v>1.841</v>
      </c>
      <c r="AI464" s="55">
        <f t="shared" si="128"/>
        <v>1.8362000000000001</v>
      </c>
      <c r="AJ464" s="55">
        <f t="shared" si="129"/>
        <v>1.8140000000000001</v>
      </c>
      <c r="AK464" s="4" t="str">
        <f t="shared" si="130"/>
        <v>2B</v>
      </c>
      <c r="AL464" s="55">
        <f t="shared" si="131"/>
        <v>1.821</v>
      </c>
      <c r="AM464" s="55">
        <f t="shared" si="132"/>
        <v>1.8320000000000001</v>
      </c>
      <c r="AN464" s="55">
        <f t="shared" si="133"/>
        <v>1.8425</v>
      </c>
      <c r="AO464" s="55">
        <f t="shared" si="134"/>
        <v>1.8488</v>
      </c>
      <c r="AP464" s="55">
        <f t="shared" si="135"/>
        <v>1.875</v>
      </c>
      <c r="AT464" s="17"/>
      <c r="AU464" s="77"/>
    </row>
    <row r="465" spans="3:47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36"/>
        <v>0</v>
      </c>
      <c r="U465" s="16">
        <f t="shared" si="136"/>
        <v>0</v>
      </c>
      <c r="W465" s="16" t="str">
        <f t="shared" si="120"/>
        <v>17⁄8–20</v>
      </c>
      <c r="X465" s="16" t="str">
        <f>VLOOKUP(LEFT(Table691416[[#This Row],[Column1]],FIND("–",Table691416[[#This Row],[Column1]])-1),Lookups15[],2,0)</f>
        <v>1 7/8</v>
      </c>
      <c r="Y465" s="16" t="str">
        <f>RIGHT(Table691416[[#This Row],[Column1]],LEN(Table691416[[#This Row],[Column1]])-FIND("–",Table691416[[#This Row],[Column1]]))</f>
        <v>20</v>
      </c>
      <c r="Z465" s="16" t="str">
        <f t="shared" si="121"/>
        <v>UN</v>
      </c>
      <c r="AA465" s="16" t="str">
        <f t="shared" si="122"/>
        <v>3A</v>
      </c>
      <c r="AB465" s="4" t="str">
        <f>CONCATENATE(Table691416[[#This Row],[Fraction]],"-",Table691416[[#This Row],[Pitch]]," ",Table691416[[#This Row],[Series]]," ",Table691416[[#This Row],[ClassA]])</f>
        <v>1 7/8-20 UN 3A</v>
      </c>
      <c r="AC465" s="4" t="str">
        <f>CONCATENATE(TEXT(Table691416[[#This Row],[MajorMinB]],".000"),"-",Table691416[[#This Row],[Pitch]]," ",Table691416[[#This Row],[Series]]," ",Table691416[[#This Row],[ClassA]])</f>
        <v>1.875-20 UN 3A</v>
      </c>
      <c r="AD465" s="4">
        <f t="shared" si="123"/>
        <v>0</v>
      </c>
      <c r="AE465" s="55">
        <f t="shared" si="124"/>
        <v>1.875</v>
      </c>
      <c r="AF465" s="55">
        <f t="shared" si="125"/>
        <v>1.8669</v>
      </c>
      <c r="AG465" s="55" t="str">
        <f t="shared" si="126"/>
        <v>—</v>
      </c>
      <c r="AH465" s="55">
        <f t="shared" si="127"/>
        <v>1.8425</v>
      </c>
      <c r="AI465" s="55">
        <f t="shared" si="128"/>
        <v>1.8389</v>
      </c>
      <c r="AJ465" s="55">
        <f t="shared" si="129"/>
        <v>1.8154999999999999</v>
      </c>
      <c r="AK465" s="4" t="str">
        <f t="shared" si="130"/>
        <v>3B</v>
      </c>
      <c r="AL465" s="55">
        <f t="shared" si="131"/>
        <v>1.821</v>
      </c>
      <c r="AM465" s="55">
        <f t="shared" si="132"/>
        <v>1.8287</v>
      </c>
      <c r="AN465" s="55">
        <f t="shared" si="133"/>
        <v>1.8425</v>
      </c>
      <c r="AO465" s="55">
        <f t="shared" si="134"/>
        <v>1.8472</v>
      </c>
      <c r="AP465" s="55">
        <f t="shared" si="135"/>
        <v>1.875</v>
      </c>
      <c r="AT465" s="17"/>
      <c r="AU465" s="77"/>
    </row>
    <row r="466" spans="3:47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36"/>
        <v>115⁄16–6</v>
      </c>
      <c r="U466" s="16" t="str">
        <f t="shared" si="136"/>
        <v>UN</v>
      </c>
      <c r="W466" s="16" t="str">
        <f t="shared" si="120"/>
        <v>115⁄16–6</v>
      </c>
      <c r="X466" s="16" t="str">
        <f>VLOOKUP(LEFT(Table691416[[#This Row],[Column1]],FIND("–",Table691416[[#This Row],[Column1]])-1),Lookups15[],2,0)</f>
        <v>1 15/16</v>
      </c>
      <c r="Y466" s="16" t="str">
        <f>RIGHT(Table691416[[#This Row],[Column1]],LEN(Table691416[[#This Row],[Column1]])-FIND("–",Table691416[[#This Row],[Column1]]))</f>
        <v>6</v>
      </c>
      <c r="Z466" s="16" t="str">
        <f t="shared" si="121"/>
        <v>UN</v>
      </c>
      <c r="AA466" s="16" t="str">
        <f t="shared" si="122"/>
        <v>2A</v>
      </c>
      <c r="AB466" s="4" t="str">
        <f>CONCATENATE(Table691416[[#This Row],[Fraction]],"-",Table691416[[#This Row],[Pitch]]," ",Table691416[[#This Row],[Series]]," ",Table691416[[#This Row],[ClassA]])</f>
        <v>1 15/16-6 UN 2A</v>
      </c>
      <c r="AC466" s="4" t="str">
        <f>CONCATENATE(TEXT(Table691416[[#This Row],[MajorMinB]],".000"),"-",Table691416[[#This Row],[Pitch]]," ",Table691416[[#This Row],[Series]]," ",Table691416[[#This Row],[ClassA]])</f>
        <v>1.938-6 UN 2A</v>
      </c>
      <c r="AD466" s="4">
        <f t="shared" si="123"/>
        <v>2.5999999999999999E-3</v>
      </c>
      <c r="AE466" s="55">
        <f t="shared" si="124"/>
        <v>1.9349000000000001</v>
      </c>
      <c r="AF466" s="55">
        <f t="shared" si="125"/>
        <v>1.9167000000000001</v>
      </c>
      <c r="AG466" s="55" t="str">
        <f t="shared" si="126"/>
        <v>—</v>
      </c>
      <c r="AH466" s="55">
        <f t="shared" si="127"/>
        <v>1.8266</v>
      </c>
      <c r="AI466" s="55">
        <f t="shared" si="128"/>
        <v>1.8181</v>
      </c>
      <c r="AJ466" s="55">
        <f t="shared" si="129"/>
        <v>1.7364999999999999</v>
      </c>
      <c r="AK466" s="4" t="str">
        <f t="shared" si="130"/>
        <v>2B</v>
      </c>
      <c r="AL466" s="55">
        <f t="shared" si="131"/>
        <v>1.7569999999999999</v>
      </c>
      <c r="AM466" s="55">
        <f t="shared" si="132"/>
        <v>1.788</v>
      </c>
      <c r="AN466" s="55">
        <f t="shared" si="133"/>
        <v>1.8291999999999999</v>
      </c>
      <c r="AO466" s="55">
        <f t="shared" si="134"/>
        <v>1.8403</v>
      </c>
      <c r="AP466" s="55">
        <f t="shared" si="135"/>
        <v>1.9375</v>
      </c>
      <c r="AT466" s="17"/>
      <c r="AU466" s="77"/>
    </row>
    <row r="467" spans="3:47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36"/>
        <v>0</v>
      </c>
      <c r="U467" s="16">
        <f t="shared" si="136"/>
        <v>0</v>
      </c>
      <c r="W467" s="16" t="str">
        <f t="shared" si="120"/>
        <v>115⁄16–6</v>
      </c>
      <c r="X467" s="16" t="str">
        <f>VLOOKUP(LEFT(Table691416[[#This Row],[Column1]],FIND("–",Table691416[[#This Row],[Column1]])-1),Lookups15[],2,0)</f>
        <v>1 15/16</v>
      </c>
      <c r="Y467" s="16" t="str">
        <f>RIGHT(Table691416[[#This Row],[Column1]],LEN(Table691416[[#This Row],[Column1]])-FIND("–",Table691416[[#This Row],[Column1]]))</f>
        <v>6</v>
      </c>
      <c r="Z467" s="16" t="str">
        <f t="shared" si="121"/>
        <v>UN</v>
      </c>
      <c r="AA467" s="16" t="str">
        <f t="shared" si="122"/>
        <v>3A</v>
      </c>
      <c r="AB467" s="4" t="str">
        <f>CONCATENATE(Table691416[[#This Row],[Fraction]],"-",Table691416[[#This Row],[Pitch]]," ",Table691416[[#This Row],[Series]]," ",Table691416[[#This Row],[ClassA]])</f>
        <v>1 15/16-6 UN 3A</v>
      </c>
      <c r="AC467" s="4" t="str">
        <f>CONCATENATE(TEXT(Table691416[[#This Row],[MajorMinB]],".000"),"-",Table691416[[#This Row],[Pitch]]," ",Table691416[[#This Row],[Series]]," ",Table691416[[#This Row],[ClassA]])</f>
        <v>1.938-6 UN 3A</v>
      </c>
      <c r="AD467" s="4">
        <f t="shared" si="123"/>
        <v>0</v>
      </c>
      <c r="AE467" s="55">
        <f t="shared" si="124"/>
        <v>1.9375</v>
      </c>
      <c r="AF467" s="55">
        <f t="shared" si="125"/>
        <v>1.9193</v>
      </c>
      <c r="AG467" s="55" t="str">
        <f t="shared" si="126"/>
        <v>—</v>
      </c>
      <c r="AH467" s="55">
        <f t="shared" si="127"/>
        <v>1.8291999999999999</v>
      </c>
      <c r="AI467" s="55">
        <f t="shared" si="128"/>
        <v>1.8228</v>
      </c>
      <c r="AJ467" s="55">
        <f t="shared" si="129"/>
        <v>1.7391000000000001</v>
      </c>
      <c r="AK467" s="4" t="str">
        <f t="shared" si="130"/>
        <v>3B</v>
      </c>
      <c r="AL467" s="55">
        <f t="shared" si="131"/>
        <v>1.7569999999999999</v>
      </c>
      <c r="AM467" s="55">
        <f t="shared" si="132"/>
        <v>1.7770999999999999</v>
      </c>
      <c r="AN467" s="55">
        <f t="shared" si="133"/>
        <v>1.8291999999999999</v>
      </c>
      <c r="AO467" s="55">
        <f t="shared" si="134"/>
        <v>1.8374999999999999</v>
      </c>
      <c r="AP467" s="55">
        <f t="shared" si="135"/>
        <v>1.9375</v>
      </c>
      <c r="AT467" s="17"/>
      <c r="AU467" s="77"/>
    </row>
    <row r="468" spans="3:47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36"/>
        <v>115⁄16–8</v>
      </c>
      <c r="U468" s="16" t="str">
        <f t="shared" si="136"/>
        <v>UN</v>
      </c>
      <c r="W468" s="16" t="str">
        <f t="shared" si="120"/>
        <v>115⁄16–8</v>
      </c>
      <c r="X468" s="16" t="str">
        <f>VLOOKUP(LEFT(Table691416[[#This Row],[Column1]],FIND("–",Table691416[[#This Row],[Column1]])-1),Lookups15[],2,0)</f>
        <v>1 15/16</v>
      </c>
      <c r="Y468" s="16" t="str">
        <f>RIGHT(Table691416[[#This Row],[Column1]],LEN(Table691416[[#This Row],[Column1]])-FIND("–",Table691416[[#This Row],[Column1]]))</f>
        <v>8</v>
      </c>
      <c r="Z468" s="16" t="str">
        <f t="shared" si="121"/>
        <v>UN</v>
      </c>
      <c r="AA468" s="16" t="str">
        <f t="shared" si="122"/>
        <v>2A</v>
      </c>
      <c r="AB468" s="4" t="str">
        <f>CONCATENATE(Table691416[[#This Row],[Fraction]],"-",Table691416[[#This Row],[Pitch]]," ",Table691416[[#This Row],[Series]]," ",Table691416[[#This Row],[ClassA]])</f>
        <v>1 15/16-8 UN 2A</v>
      </c>
      <c r="AC468" s="4" t="str">
        <f>CONCATENATE(TEXT(Table691416[[#This Row],[MajorMinB]],".000"),"-",Table691416[[#This Row],[Pitch]]," ",Table691416[[#This Row],[Series]]," ",Table691416[[#This Row],[ClassA]])</f>
        <v>1.938-8 UN 2A</v>
      </c>
      <c r="AD468" s="4">
        <f t="shared" si="123"/>
        <v>2.3E-3</v>
      </c>
      <c r="AE468" s="55">
        <f t="shared" si="124"/>
        <v>1.9352</v>
      </c>
      <c r="AF468" s="55">
        <f t="shared" si="125"/>
        <v>1.9201999999999999</v>
      </c>
      <c r="AG468" s="55" t="str">
        <f t="shared" si="126"/>
        <v>—</v>
      </c>
      <c r="AH468" s="55">
        <f t="shared" si="127"/>
        <v>1.8540000000000001</v>
      </c>
      <c r="AI468" s="55">
        <f t="shared" si="128"/>
        <v>1.8463000000000001</v>
      </c>
      <c r="AJ468" s="55">
        <f t="shared" si="129"/>
        <v>1.7864</v>
      </c>
      <c r="AK468" s="4" t="str">
        <f t="shared" si="130"/>
        <v>2B</v>
      </c>
      <c r="AL468" s="55">
        <f t="shared" si="131"/>
        <v>1.802</v>
      </c>
      <c r="AM468" s="55">
        <f t="shared" si="132"/>
        <v>1.827</v>
      </c>
      <c r="AN468" s="55">
        <f t="shared" si="133"/>
        <v>1.8563000000000001</v>
      </c>
      <c r="AO468" s="55">
        <f t="shared" si="134"/>
        <v>1.8663000000000001</v>
      </c>
      <c r="AP468" s="55">
        <f t="shared" si="135"/>
        <v>1.9375</v>
      </c>
      <c r="AT468" s="17"/>
      <c r="AU468" s="77"/>
    </row>
    <row r="469" spans="3:47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36"/>
        <v>0</v>
      </c>
      <c r="U469" s="16">
        <f t="shared" si="136"/>
        <v>0</v>
      </c>
      <c r="W469" s="16" t="str">
        <f t="shared" si="120"/>
        <v>115⁄16–8</v>
      </c>
      <c r="X469" s="16" t="str">
        <f>VLOOKUP(LEFT(Table691416[[#This Row],[Column1]],FIND("–",Table691416[[#This Row],[Column1]])-1),Lookups15[],2,0)</f>
        <v>1 15/16</v>
      </c>
      <c r="Y469" s="16" t="str">
        <f>RIGHT(Table691416[[#This Row],[Column1]],LEN(Table691416[[#This Row],[Column1]])-FIND("–",Table691416[[#This Row],[Column1]]))</f>
        <v>8</v>
      </c>
      <c r="Z469" s="16" t="str">
        <f t="shared" si="121"/>
        <v>UN</v>
      </c>
      <c r="AA469" s="16" t="str">
        <f t="shared" si="122"/>
        <v>3A</v>
      </c>
      <c r="AB469" s="4" t="str">
        <f>CONCATENATE(Table691416[[#This Row],[Fraction]],"-",Table691416[[#This Row],[Pitch]]," ",Table691416[[#This Row],[Series]]," ",Table691416[[#This Row],[ClassA]])</f>
        <v>1 15/16-8 UN 3A</v>
      </c>
      <c r="AC469" s="4" t="str">
        <f>CONCATENATE(TEXT(Table691416[[#This Row],[MajorMinB]],".000"),"-",Table691416[[#This Row],[Pitch]]," ",Table691416[[#This Row],[Series]]," ",Table691416[[#This Row],[ClassA]])</f>
        <v>1.938-8 UN 3A</v>
      </c>
      <c r="AD469" s="4">
        <f t="shared" si="123"/>
        <v>0</v>
      </c>
      <c r="AE469" s="55">
        <f t="shared" si="124"/>
        <v>1.9375</v>
      </c>
      <c r="AF469" s="55">
        <f t="shared" si="125"/>
        <v>1.9225000000000001</v>
      </c>
      <c r="AG469" s="55" t="str">
        <f t="shared" si="126"/>
        <v>—</v>
      </c>
      <c r="AH469" s="55">
        <f t="shared" si="127"/>
        <v>1.8563000000000001</v>
      </c>
      <c r="AI469" s="55">
        <f t="shared" si="128"/>
        <v>1.8505</v>
      </c>
      <c r="AJ469" s="55">
        <f t="shared" si="129"/>
        <v>1.7887</v>
      </c>
      <c r="AK469" s="4" t="str">
        <f t="shared" si="130"/>
        <v>3B</v>
      </c>
      <c r="AL469" s="55">
        <f t="shared" si="131"/>
        <v>1.802</v>
      </c>
      <c r="AM469" s="55">
        <f t="shared" si="132"/>
        <v>1.8171999999999999</v>
      </c>
      <c r="AN469" s="55">
        <f t="shared" si="133"/>
        <v>1.8563000000000001</v>
      </c>
      <c r="AO469" s="55">
        <f t="shared" si="134"/>
        <v>1.8637999999999999</v>
      </c>
      <c r="AP469" s="55">
        <f t="shared" si="135"/>
        <v>1.9375</v>
      </c>
      <c r="AT469" s="17"/>
      <c r="AU469" s="77"/>
    </row>
    <row r="470" spans="3:47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36"/>
        <v>115⁄16–12</v>
      </c>
      <c r="U470" s="16" t="str">
        <f t="shared" si="136"/>
        <v>UN</v>
      </c>
      <c r="W470" s="16" t="str">
        <f t="shared" si="120"/>
        <v>115⁄16–12</v>
      </c>
      <c r="X470" s="16" t="str">
        <f>VLOOKUP(LEFT(Table691416[[#This Row],[Column1]],FIND("–",Table691416[[#This Row],[Column1]])-1),Lookups15[],2,0)</f>
        <v>1 15/16</v>
      </c>
      <c r="Y470" s="16" t="str">
        <f>RIGHT(Table691416[[#This Row],[Column1]],LEN(Table691416[[#This Row],[Column1]])-FIND("–",Table691416[[#This Row],[Column1]]))</f>
        <v>12</v>
      </c>
      <c r="Z470" s="16" t="str">
        <f t="shared" si="121"/>
        <v>UN</v>
      </c>
      <c r="AA470" s="16" t="str">
        <f t="shared" si="122"/>
        <v>2A</v>
      </c>
      <c r="AB470" s="4" t="str">
        <f>CONCATENATE(Table691416[[#This Row],[Fraction]],"-",Table691416[[#This Row],[Pitch]]," ",Table691416[[#This Row],[Series]]," ",Table691416[[#This Row],[ClassA]])</f>
        <v>1 15/16-12 UN 2A</v>
      </c>
      <c r="AC470" s="4" t="str">
        <f>CONCATENATE(TEXT(Table691416[[#This Row],[MajorMinB]],".000"),"-",Table691416[[#This Row],[Pitch]]," ",Table691416[[#This Row],[Series]]," ",Table691416[[#This Row],[ClassA]])</f>
        <v>1.938-12 UN 2A</v>
      </c>
      <c r="AD470" s="4">
        <f t="shared" si="123"/>
        <v>1.8E-3</v>
      </c>
      <c r="AE470" s="55">
        <f t="shared" si="124"/>
        <v>1.9357</v>
      </c>
      <c r="AF470" s="55">
        <f t="shared" si="125"/>
        <v>1.9242999999999999</v>
      </c>
      <c r="AG470" s="55" t="str">
        <f t="shared" si="126"/>
        <v>—</v>
      </c>
      <c r="AH470" s="55">
        <f t="shared" si="127"/>
        <v>1.8815999999999999</v>
      </c>
      <c r="AI470" s="55">
        <f t="shared" si="128"/>
        <v>1.8754999999999999</v>
      </c>
      <c r="AJ470" s="55">
        <f t="shared" si="129"/>
        <v>1.8365</v>
      </c>
      <c r="AK470" s="4" t="str">
        <f t="shared" si="130"/>
        <v>2B</v>
      </c>
      <c r="AL470" s="55">
        <f t="shared" si="131"/>
        <v>1.847</v>
      </c>
      <c r="AM470" s="55">
        <f t="shared" si="132"/>
        <v>1.865</v>
      </c>
      <c r="AN470" s="55">
        <f t="shared" si="133"/>
        <v>1.8834</v>
      </c>
      <c r="AO470" s="55">
        <f t="shared" si="134"/>
        <v>1.8913</v>
      </c>
      <c r="AP470" s="55">
        <f t="shared" si="135"/>
        <v>1.9375</v>
      </c>
      <c r="AT470" s="17"/>
      <c r="AU470" s="77"/>
    </row>
    <row r="471" spans="3:47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36"/>
        <v>0</v>
      </c>
      <c r="U471" s="16">
        <f t="shared" si="136"/>
        <v>0</v>
      </c>
      <c r="W471" s="16" t="str">
        <f t="shared" si="120"/>
        <v>115⁄16–12</v>
      </c>
      <c r="X471" s="16" t="str">
        <f>VLOOKUP(LEFT(Table691416[[#This Row],[Column1]],FIND("–",Table691416[[#This Row],[Column1]])-1),Lookups15[],2,0)</f>
        <v>1 15/16</v>
      </c>
      <c r="Y471" s="16" t="str">
        <f>RIGHT(Table691416[[#This Row],[Column1]],LEN(Table691416[[#This Row],[Column1]])-FIND("–",Table691416[[#This Row],[Column1]]))</f>
        <v>12</v>
      </c>
      <c r="Z471" s="16" t="str">
        <f t="shared" si="121"/>
        <v>UN</v>
      </c>
      <c r="AA471" s="16" t="str">
        <f t="shared" si="122"/>
        <v>3A</v>
      </c>
      <c r="AB471" s="4" t="str">
        <f>CONCATENATE(Table691416[[#This Row],[Fraction]],"-",Table691416[[#This Row],[Pitch]]," ",Table691416[[#This Row],[Series]]," ",Table691416[[#This Row],[ClassA]])</f>
        <v>1 15/16-12 UN 3A</v>
      </c>
      <c r="AC471" s="4" t="str">
        <f>CONCATENATE(TEXT(Table691416[[#This Row],[MajorMinB]],".000"),"-",Table691416[[#This Row],[Pitch]]," ",Table691416[[#This Row],[Series]]," ",Table691416[[#This Row],[ClassA]])</f>
        <v>1.938-12 UN 3A</v>
      </c>
      <c r="AD471" s="4">
        <f t="shared" si="123"/>
        <v>0</v>
      </c>
      <c r="AE471" s="55">
        <f t="shared" si="124"/>
        <v>1.9375</v>
      </c>
      <c r="AF471" s="55">
        <f t="shared" si="125"/>
        <v>1.9260999999999999</v>
      </c>
      <c r="AG471" s="55" t="str">
        <f t="shared" si="126"/>
        <v>—</v>
      </c>
      <c r="AH471" s="55">
        <f t="shared" si="127"/>
        <v>1.8834</v>
      </c>
      <c r="AI471" s="55">
        <f t="shared" si="128"/>
        <v>1.8789</v>
      </c>
      <c r="AJ471" s="55">
        <f t="shared" si="129"/>
        <v>1.8383</v>
      </c>
      <c r="AK471" s="4" t="str">
        <f t="shared" si="130"/>
        <v>3B</v>
      </c>
      <c r="AL471" s="55">
        <f t="shared" si="131"/>
        <v>1.847</v>
      </c>
      <c r="AM471" s="55">
        <f t="shared" si="132"/>
        <v>1.8573</v>
      </c>
      <c r="AN471" s="55">
        <f t="shared" si="133"/>
        <v>1.8834</v>
      </c>
      <c r="AO471" s="55">
        <f t="shared" si="134"/>
        <v>1.8893</v>
      </c>
      <c r="AP471" s="55">
        <f t="shared" si="135"/>
        <v>1.9375</v>
      </c>
      <c r="AT471" s="17"/>
      <c r="AU471" s="77"/>
    </row>
    <row r="472" spans="3:47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36"/>
        <v>115⁄16–16</v>
      </c>
      <c r="U472" s="16" t="str">
        <f t="shared" si="136"/>
        <v>UN</v>
      </c>
      <c r="W472" s="16" t="str">
        <f t="shared" si="120"/>
        <v>115⁄16–16</v>
      </c>
      <c r="X472" s="16" t="str">
        <f>VLOOKUP(LEFT(Table691416[[#This Row],[Column1]],FIND("–",Table691416[[#This Row],[Column1]])-1),Lookups15[],2,0)</f>
        <v>1 15/16</v>
      </c>
      <c r="Y472" s="16" t="str">
        <f>RIGHT(Table691416[[#This Row],[Column1]],LEN(Table691416[[#This Row],[Column1]])-FIND("–",Table691416[[#This Row],[Column1]]))</f>
        <v>16</v>
      </c>
      <c r="Z472" s="16" t="str">
        <f t="shared" si="121"/>
        <v>UN</v>
      </c>
      <c r="AA472" s="16" t="str">
        <f t="shared" si="122"/>
        <v>2A</v>
      </c>
      <c r="AB472" s="4" t="str">
        <f>CONCATENATE(Table691416[[#This Row],[Fraction]],"-",Table691416[[#This Row],[Pitch]]," ",Table691416[[#This Row],[Series]]," ",Table691416[[#This Row],[ClassA]])</f>
        <v>1 15/16-16 UN 2A</v>
      </c>
      <c r="AC472" s="4" t="str">
        <f>CONCATENATE(TEXT(Table691416[[#This Row],[MajorMinB]],".000"),"-",Table691416[[#This Row],[Pitch]]," ",Table691416[[#This Row],[Series]]," ",Table691416[[#This Row],[ClassA]])</f>
        <v>1.938-16 UN 2A</v>
      </c>
      <c r="AD472" s="4">
        <f t="shared" si="123"/>
        <v>1.6000000000000001E-3</v>
      </c>
      <c r="AE472" s="55">
        <f t="shared" si="124"/>
        <v>1.9359</v>
      </c>
      <c r="AF472" s="55">
        <f t="shared" si="125"/>
        <v>1.9265000000000001</v>
      </c>
      <c r="AG472" s="55" t="str">
        <f t="shared" si="126"/>
        <v>—</v>
      </c>
      <c r="AH472" s="55">
        <f t="shared" si="127"/>
        <v>1.8953</v>
      </c>
      <c r="AI472" s="55">
        <f t="shared" si="128"/>
        <v>1.8898999999999999</v>
      </c>
      <c r="AJ472" s="55">
        <f t="shared" si="129"/>
        <v>1.8613999999999999</v>
      </c>
      <c r="AK472" s="4" t="str">
        <f t="shared" si="130"/>
        <v>2B</v>
      </c>
      <c r="AL472" s="55">
        <f t="shared" si="131"/>
        <v>1.87</v>
      </c>
      <c r="AM472" s="55">
        <f t="shared" si="132"/>
        <v>1.8839999999999999</v>
      </c>
      <c r="AN472" s="55">
        <f t="shared" si="133"/>
        <v>1.8969</v>
      </c>
      <c r="AO472" s="55">
        <f t="shared" si="134"/>
        <v>1.9038999999999999</v>
      </c>
      <c r="AP472" s="55">
        <f t="shared" si="135"/>
        <v>1.9375</v>
      </c>
      <c r="AT472" s="17"/>
      <c r="AU472" s="77"/>
    </row>
    <row r="473" spans="3:47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36"/>
        <v>0</v>
      </c>
      <c r="U473" s="16">
        <f t="shared" si="136"/>
        <v>0</v>
      </c>
      <c r="W473" s="16" t="str">
        <f t="shared" si="120"/>
        <v>115⁄16–16</v>
      </c>
      <c r="X473" s="16" t="str">
        <f>VLOOKUP(LEFT(Table691416[[#This Row],[Column1]],FIND("–",Table691416[[#This Row],[Column1]])-1),Lookups15[],2,0)</f>
        <v>1 15/16</v>
      </c>
      <c r="Y473" s="16" t="str">
        <f>RIGHT(Table691416[[#This Row],[Column1]],LEN(Table691416[[#This Row],[Column1]])-FIND("–",Table691416[[#This Row],[Column1]]))</f>
        <v>16</v>
      </c>
      <c r="Z473" s="16" t="str">
        <f t="shared" si="121"/>
        <v>UN</v>
      </c>
      <c r="AA473" s="16" t="str">
        <f t="shared" si="122"/>
        <v>3A</v>
      </c>
      <c r="AB473" s="4" t="str">
        <f>CONCATENATE(Table691416[[#This Row],[Fraction]],"-",Table691416[[#This Row],[Pitch]]," ",Table691416[[#This Row],[Series]]," ",Table691416[[#This Row],[ClassA]])</f>
        <v>1 15/16-16 UN 3A</v>
      </c>
      <c r="AC473" s="4" t="str">
        <f>CONCATENATE(TEXT(Table691416[[#This Row],[MajorMinB]],".000"),"-",Table691416[[#This Row],[Pitch]]," ",Table691416[[#This Row],[Series]]," ",Table691416[[#This Row],[ClassA]])</f>
        <v>1.938-16 UN 3A</v>
      </c>
      <c r="AD473" s="4">
        <f t="shared" si="123"/>
        <v>0</v>
      </c>
      <c r="AE473" s="55">
        <f t="shared" si="124"/>
        <v>1.9375</v>
      </c>
      <c r="AF473" s="55">
        <f t="shared" si="125"/>
        <v>1.9280999999999999</v>
      </c>
      <c r="AG473" s="55" t="str">
        <f t="shared" si="126"/>
        <v>—</v>
      </c>
      <c r="AH473" s="55">
        <f t="shared" si="127"/>
        <v>1.8969</v>
      </c>
      <c r="AI473" s="55">
        <f t="shared" si="128"/>
        <v>1.8929</v>
      </c>
      <c r="AJ473" s="55">
        <f t="shared" si="129"/>
        <v>1.863</v>
      </c>
      <c r="AK473" s="4" t="str">
        <f t="shared" si="130"/>
        <v>3B</v>
      </c>
      <c r="AL473" s="55">
        <f t="shared" si="131"/>
        <v>1.87</v>
      </c>
      <c r="AM473" s="55">
        <f t="shared" si="132"/>
        <v>1.8783000000000001</v>
      </c>
      <c r="AN473" s="55">
        <f t="shared" si="133"/>
        <v>1.8969</v>
      </c>
      <c r="AO473" s="55">
        <f t="shared" si="134"/>
        <v>1.9020999999999999</v>
      </c>
      <c r="AP473" s="55">
        <f t="shared" si="135"/>
        <v>1.9375</v>
      </c>
      <c r="AT473" s="17"/>
      <c r="AU473" s="77"/>
    </row>
    <row r="474" spans="3:47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36"/>
        <v>115⁄16–20</v>
      </c>
      <c r="U474" s="16" t="str">
        <f t="shared" si="136"/>
        <v>UN</v>
      </c>
      <c r="W474" s="16" t="str">
        <f t="shared" si="120"/>
        <v>115⁄16–20</v>
      </c>
      <c r="X474" s="16" t="str">
        <f>VLOOKUP(LEFT(Table691416[[#This Row],[Column1]],FIND("–",Table691416[[#This Row],[Column1]])-1),Lookups15[],2,0)</f>
        <v>1 15/16</v>
      </c>
      <c r="Y474" s="16" t="str">
        <f>RIGHT(Table691416[[#This Row],[Column1]],LEN(Table691416[[#This Row],[Column1]])-FIND("–",Table691416[[#This Row],[Column1]]))</f>
        <v>20</v>
      </c>
      <c r="Z474" s="16" t="str">
        <f t="shared" si="121"/>
        <v>UN</v>
      </c>
      <c r="AA474" s="16" t="str">
        <f t="shared" si="122"/>
        <v>2A</v>
      </c>
      <c r="AB474" s="4" t="str">
        <f>CONCATENATE(Table691416[[#This Row],[Fraction]],"-",Table691416[[#This Row],[Pitch]]," ",Table691416[[#This Row],[Series]]," ",Table691416[[#This Row],[ClassA]])</f>
        <v>1 15/16-20 UN 2A</v>
      </c>
      <c r="AC474" s="4" t="str">
        <f>CONCATENATE(TEXT(Table691416[[#This Row],[MajorMinB]],".000"),"-",Table691416[[#This Row],[Pitch]]," ",Table691416[[#This Row],[Series]]," ",Table691416[[#This Row],[ClassA]])</f>
        <v>1.938-20 UN 2A</v>
      </c>
      <c r="AD474" s="4">
        <f t="shared" si="123"/>
        <v>1.5E-3</v>
      </c>
      <c r="AE474" s="55">
        <f t="shared" si="124"/>
        <v>1.9359999999999999</v>
      </c>
      <c r="AF474" s="55">
        <f t="shared" si="125"/>
        <v>1.9278999999999999</v>
      </c>
      <c r="AG474" s="55" t="str">
        <f t="shared" si="126"/>
        <v>—</v>
      </c>
      <c r="AH474" s="55">
        <f t="shared" si="127"/>
        <v>1.9035</v>
      </c>
      <c r="AI474" s="55">
        <f t="shared" si="128"/>
        <v>1.8986000000000001</v>
      </c>
      <c r="AJ474" s="55">
        <f t="shared" si="129"/>
        <v>1.8765000000000001</v>
      </c>
      <c r="AK474" s="4" t="str">
        <f t="shared" si="130"/>
        <v>2B</v>
      </c>
      <c r="AL474" s="55">
        <f t="shared" si="131"/>
        <v>1.883</v>
      </c>
      <c r="AM474" s="55">
        <f t="shared" si="132"/>
        <v>1.895</v>
      </c>
      <c r="AN474" s="55">
        <f t="shared" si="133"/>
        <v>1.905</v>
      </c>
      <c r="AO474" s="55">
        <f t="shared" si="134"/>
        <v>1.9114</v>
      </c>
      <c r="AP474" s="55">
        <f t="shared" si="135"/>
        <v>1.9375</v>
      </c>
      <c r="AT474" s="17"/>
      <c r="AU474" s="77"/>
    </row>
    <row r="475" spans="3:47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si="136"/>
        <v>0</v>
      </c>
      <c r="U475" s="16">
        <f t="shared" si="136"/>
        <v>0</v>
      </c>
      <c r="W475" s="16" t="str">
        <f t="shared" si="120"/>
        <v>115⁄16–20</v>
      </c>
      <c r="X475" s="16" t="str">
        <f>VLOOKUP(LEFT(Table691416[[#This Row],[Column1]],FIND("–",Table691416[[#This Row],[Column1]])-1),Lookups15[],2,0)</f>
        <v>1 15/16</v>
      </c>
      <c r="Y475" s="16" t="str">
        <f>RIGHT(Table691416[[#This Row],[Column1]],LEN(Table691416[[#This Row],[Column1]])-FIND("–",Table691416[[#This Row],[Column1]]))</f>
        <v>20</v>
      </c>
      <c r="Z475" s="16" t="str">
        <f t="shared" si="121"/>
        <v>UN</v>
      </c>
      <c r="AA475" s="16" t="str">
        <f t="shared" si="122"/>
        <v>3A</v>
      </c>
      <c r="AB475" s="4" t="str">
        <f>CONCATENATE(Table691416[[#This Row],[Fraction]],"-",Table691416[[#This Row],[Pitch]]," ",Table691416[[#This Row],[Series]]," ",Table691416[[#This Row],[ClassA]])</f>
        <v>1 15/16-20 UN 3A</v>
      </c>
      <c r="AC475" s="4" t="str">
        <f>CONCATENATE(TEXT(Table691416[[#This Row],[MajorMinB]],".000"),"-",Table691416[[#This Row],[Pitch]]," ",Table691416[[#This Row],[Series]]," ",Table691416[[#This Row],[ClassA]])</f>
        <v>1.938-20 UN 3A</v>
      </c>
      <c r="AD475" s="4">
        <f t="shared" si="123"/>
        <v>0</v>
      </c>
      <c r="AE475" s="55">
        <f t="shared" si="124"/>
        <v>1.9375</v>
      </c>
      <c r="AF475" s="55">
        <f t="shared" si="125"/>
        <v>1.9294</v>
      </c>
      <c r="AG475" s="55" t="str">
        <f t="shared" si="126"/>
        <v>—</v>
      </c>
      <c r="AH475" s="55">
        <f t="shared" si="127"/>
        <v>1.905</v>
      </c>
      <c r="AI475" s="55">
        <f t="shared" si="128"/>
        <v>1.9013</v>
      </c>
      <c r="AJ475" s="55">
        <f t="shared" si="129"/>
        <v>1.8779999999999999</v>
      </c>
      <c r="AK475" s="4" t="str">
        <f t="shared" si="130"/>
        <v>3B</v>
      </c>
      <c r="AL475" s="55">
        <f t="shared" si="131"/>
        <v>1.883</v>
      </c>
      <c r="AM475" s="55">
        <f t="shared" si="132"/>
        <v>1.8912</v>
      </c>
      <c r="AN475" s="55">
        <f t="shared" si="133"/>
        <v>1.905</v>
      </c>
      <c r="AO475" s="55">
        <f t="shared" si="134"/>
        <v>1.9097999999999999</v>
      </c>
      <c r="AP475" s="55">
        <f t="shared" si="135"/>
        <v>1.9375</v>
      </c>
      <c r="AT475" s="17"/>
      <c r="AU475" s="77"/>
    </row>
    <row r="476" spans="3:47" x14ac:dyDescent="0.25">
      <c r="C476" s="16" t="s">
        <v>1093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36"/>
        <v>2.00–41⁄2</v>
      </c>
      <c r="U476" s="16" t="str">
        <f t="shared" si="136"/>
        <v>UNC</v>
      </c>
      <c r="W476" s="16" t="str">
        <f t="shared" si="120"/>
        <v>2.00–41⁄2</v>
      </c>
      <c r="X476" s="16" t="str">
        <f>VLOOKUP(LEFT(Table691416[[#This Row],[Column1]],FIND("–",Table691416[[#This Row],[Column1]])-1),Lookups15[],2,0)</f>
        <v>2</v>
      </c>
      <c r="Y476" s="85" t="str">
        <f>RIGHT(Table691416[[#This Row],[Column1]],LEN(Table691416[[#This Row],[Column1]])-FIND("–",Table691416[[#This Row],[Column1]]))</f>
        <v>41⁄2</v>
      </c>
      <c r="Z476" s="16" t="str">
        <f t="shared" si="121"/>
        <v>UNC</v>
      </c>
      <c r="AA476" s="16" t="str">
        <f t="shared" si="122"/>
        <v>1A</v>
      </c>
      <c r="AB476" s="4" t="str">
        <f>CONCATENATE(Table691416[[#This Row],[Fraction]],"-",Table691416[[#This Row],[Pitch]]," ",Table691416[[#This Row],[Series]]," ",Table691416[[#This Row],[ClassA]])</f>
        <v>2-41⁄2 UNC 1A</v>
      </c>
      <c r="AC476" s="4" t="str">
        <f>CONCATENATE(TEXT(Table691416[[#This Row],[MajorMinB]],".000"),"-",Table691416[[#This Row],[Pitch]]," ",Table691416[[#This Row],[Series]]," ",Table691416[[#This Row],[ClassA]])</f>
        <v>2.000-41⁄2 UNC 1A</v>
      </c>
      <c r="AD476" s="4">
        <f t="shared" si="123"/>
        <v>2.8999999999999998E-3</v>
      </c>
      <c r="AE476" s="55">
        <f t="shared" si="124"/>
        <v>1.9971000000000001</v>
      </c>
      <c r="AF476" s="55">
        <f t="shared" si="125"/>
        <v>1.9641</v>
      </c>
      <c r="AG476" s="55" t="str">
        <f t="shared" si="126"/>
        <v>—</v>
      </c>
      <c r="AH476" s="55">
        <f t="shared" si="127"/>
        <v>1.8528</v>
      </c>
      <c r="AI476" s="55">
        <f t="shared" si="128"/>
        <v>1.8385</v>
      </c>
      <c r="AJ476" s="55">
        <f t="shared" si="129"/>
        <v>1.7323999999999999</v>
      </c>
      <c r="AK476" s="4" t="str">
        <f t="shared" si="130"/>
        <v>1B</v>
      </c>
      <c r="AL476" s="55">
        <f t="shared" si="131"/>
        <v>1.7589999999999999</v>
      </c>
      <c r="AM476" s="55">
        <f t="shared" si="132"/>
        <v>1.7949999999999999</v>
      </c>
      <c r="AN476" s="55">
        <f t="shared" si="133"/>
        <v>1.8556999999999999</v>
      </c>
      <c r="AO476" s="55">
        <f t="shared" si="134"/>
        <v>1.8743000000000001</v>
      </c>
      <c r="AP476" s="55">
        <f t="shared" si="135"/>
        <v>2</v>
      </c>
      <c r="AT476" s="17"/>
      <c r="AU476" s="77"/>
    </row>
    <row r="477" spans="3:47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36"/>
        <v>0</v>
      </c>
      <c r="U477" s="16">
        <f t="shared" si="136"/>
        <v>0</v>
      </c>
      <c r="W477" s="16" t="str">
        <f t="shared" si="120"/>
        <v>2.00–41⁄2</v>
      </c>
      <c r="X477" s="16" t="str">
        <f>VLOOKUP(LEFT(Table691416[[#This Row],[Column1]],FIND("–",Table691416[[#This Row],[Column1]])-1),Lookups15[],2,0)</f>
        <v>2</v>
      </c>
      <c r="Y477" s="85" t="str">
        <f>RIGHT(Table691416[[#This Row],[Column1]],LEN(Table691416[[#This Row],[Column1]])-FIND("–",Table691416[[#This Row],[Column1]]))</f>
        <v>41⁄2</v>
      </c>
      <c r="Z477" s="16" t="str">
        <f t="shared" si="121"/>
        <v>UNC</v>
      </c>
      <c r="AA477" s="16" t="str">
        <f t="shared" si="122"/>
        <v>2A</v>
      </c>
      <c r="AB477" s="4" t="str">
        <f>CONCATENATE(Table691416[[#This Row],[Fraction]],"-",Table691416[[#This Row],[Pitch]]," ",Table691416[[#This Row],[Series]]," ",Table691416[[#This Row],[ClassA]])</f>
        <v>2-41⁄2 UNC 2A</v>
      </c>
      <c r="AC477" s="4" t="str">
        <f>CONCATENATE(TEXT(Table691416[[#This Row],[MajorMinB]],".000"),"-",Table691416[[#This Row],[Pitch]]," ",Table691416[[#This Row],[Series]]," ",Table691416[[#This Row],[ClassA]])</f>
        <v>2.000-41⁄2 UNC 2A</v>
      </c>
      <c r="AD477" s="4">
        <f t="shared" si="123"/>
        <v>2.8999999999999998E-3</v>
      </c>
      <c r="AE477" s="55">
        <f t="shared" si="124"/>
        <v>1.9971000000000001</v>
      </c>
      <c r="AF477" s="55">
        <f t="shared" si="125"/>
        <v>1.9751000000000001</v>
      </c>
      <c r="AG477" s="55">
        <f t="shared" si="126"/>
        <v>1.9641</v>
      </c>
      <c r="AH477" s="55">
        <f t="shared" si="127"/>
        <v>1.8528</v>
      </c>
      <c r="AI477" s="55">
        <f t="shared" si="128"/>
        <v>1.8432999999999999</v>
      </c>
      <c r="AJ477" s="55">
        <f t="shared" si="129"/>
        <v>1.7323999999999999</v>
      </c>
      <c r="AK477" s="4" t="str">
        <f t="shared" si="130"/>
        <v>2B</v>
      </c>
      <c r="AL477" s="55">
        <f t="shared" si="131"/>
        <v>1.7589999999999999</v>
      </c>
      <c r="AM477" s="55">
        <f t="shared" si="132"/>
        <v>1.7949999999999999</v>
      </c>
      <c r="AN477" s="55">
        <f t="shared" si="133"/>
        <v>1.8556999999999999</v>
      </c>
      <c r="AO477" s="55">
        <f t="shared" si="134"/>
        <v>1.8681000000000001</v>
      </c>
      <c r="AP477" s="55">
        <f t="shared" si="135"/>
        <v>2</v>
      </c>
      <c r="AT477" s="17"/>
      <c r="AU477" s="77"/>
    </row>
    <row r="478" spans="3:47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36"/>
        <v>0</v>
      </c>
      <c r="U478" s="16">
        <f t="shared" si="136"/>
        <v>0</v>
      </c>
      <c r="W478" s="16" t="str">
        <f t="shared" si="120"/>
        <v>2.00–41⁄2</v>
      </c>
      <c r="X478" s="16" t="str">
        <f>VLOOKUP(LEFT(Table691416[[#This Row],[Column1]],FIND("–",Table691416[[#This Row],[Column1]])-1),Lookups15[],2,0)</f>
        <v>2</v>
      </c>
      <c r="Y478" s="85" t="str">
        <f>RIGHT(Table691416[[#This Row],[Column1]],LEN(Table691416[[#This Row],[Column1]])-FIND("–",Table691416[[#This Row],[Column1]]))</f>
        <v>41⁄2</v>
      </c>
      <c r="Z478" s="16" t="str">
        <f t="shared" si="121"/>
        <v>UNC</v>
      </c>
      <c r="AA478" s="16" t="str">
        <f t="shared" si="122"/>
        <v>3A</v>
      </c>
      <c r="AB478" s="4" t="str">
        <f>CONCATENATE(Table691416[[#This Row],[Fraction]],"-",Table691416[[#This Row],[Pitch]]," ",Table691416[[#This Row],[Series]]," ",Table691416[[#This Row],[ClassA]])</f>
        <v>2-41⁄2 UNC 3A</v>
      </c>
      <c r="AC478" s="4" t="str">
        <f>CONCATENATE(TEXT(Table691416[[#This Row],[MajorMinB]],".000"),"-",Table691416[[#This Row],[Pitch]]," ",Table691416[[#This Row],[Series]]," ",Table691416[[#This Row],[ClassA]])</f>
        <v>2.000-41⁄2 UNC 3A</v>
      </c>
      <c r="AD478" s="4">
        <f t="shared" si="123"/>
        <v>0</v>
      </c>
      <c r="AE478" s="55">
        <f t="shared" si="124"/>
        <v>2</v>
      </c>
      <c r="AF478" s="55">
        <f t="shared" si="125"/>
        <v>1.978</v>
      </c>
      <c r="AG478" s="55" t="str">
        <f t="shared" si="126"/>
        <v>—</v>
      </c>
      <c r="AH478" s="55">
        <f t="shared" si="127"/>
        <v>1.8556999999999999</v>
      </c>
      <c r="AI478" s="55">
        <f t="shared" si="128"/>
        <v>1.8486</v>
      </c>
      <c r="AJ478" s="55">
        <f t="shared" si="129"/>
        <v>1.7353000000000001</v>
      </c>
      <c r="AK478" s="4" t="str">
        <f t="shared" si="130"/>
        <v>3B</v>
      </c>
      <c r="AL478" s="55">
        <f t="shared" si="131"/>
        <v>1.7589999999999999</v>
      </c>
      <c r="AM478" s="55">
        <f t="shared" si="132"/>
        <v>1.7861</v>
      </c>
      <c r="AN478" s="55">
        <f t="shared" si="133"/>
        <v>1.8556999999999999</v>
      </c>
      <c r="AO478" s="55">
        <f t="shared" si="134"/>
        <v>1.865</v>
      </c>
      <c r="AP478" s="55">
        <f t="shared" si="135"/>
        <v>2</v>
      </c>
      <c r="AT478" s="17"/>
      <c r="AU478" s="77"/>
    </row>
    <row r="479" spans="3:47" x14ac:dyDescent="0.25">
      <c r="C479" s="16" t="s">
        <v>1094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36"/>
        <v>2.00–6</v>
      </c>
      <c r="U479" s="16" t="str">
        <f t="shared" si="136"/>
        <v>UN</v>
      </c>
      <c r="W479" s="16" t="str">
        <f t="shared" si="120"/>
        <v>2.00–6</v>
      </c>
      <c r="X479" s="16" t="str">
        <f>VLOOKUP(LEFT(Table691416[[#This Row],[Column1]],FIND("–",Table691416[[#This Row],[Column1]])-1),Lookups15[],2,0)</f>
        <v>2</v>
      </c>
      <c r="Y479" s="16" t="str">
        <f>RIGHT(Table691416[[#This Row],[Column1]],LEN(Table691416[[#This Row],[Column1]])-FIND("–",Table691416[[#This Row],[Column1]]))</f>
        <v>6</v>
      </c>
      <c r="Z479" s="16" t="str">
        <f t="shared" si="121"/>
        <v>UN</v>
      </c>
      <c r="AA479" s="16" t="str">
        <f t="shared" si="122"/>
        <v>2A</v>
      </c>
      <c r="AB479" s="4" t="str">
        <f>CONCATENATE(Table691416[[#This Row],[Fraction]],"-",Table691416[[#This Row],[Pitch]]," ",Table691416[[#This Row],[Series]]," ",Table691416[[#This Row],[ClassA]])</f>
        <v>2-6 UN 2A</v>
      </c>
      <c r="AC479" s="4" t="str">
        <f>CONCATENATE(TEXT(Table691416[[#This Row],[MajorMinB]],".000"),"-",Table691416[[#This Row],[Pitch]]," ",Table691416[[#This Row],[Series]]," ",Table691416[[#This Row],[ClassA]])</f>
        <v>2.000-6 UN 2A</v>
      </c>
      <c r="AD479" s="4">
        <f t="shared" si="123"/>
        <v>2.5999999999999999E-3</v>
      </c>
      <c r="AE479" s="55">
        <f t="shared" si="124"/>
        <v>1.9974000000000001</v>
      </c>
      <c r="AF479" s="55">
        <f t="shared" si="125"/>
        <v>1.9792000000000001</v>
      </c>
      <c r="AG479" s="55" t="str">
        <f t="shared" si="126"/>
        <v>—</v>
      </c>
      <c r="AH479" s="55">
        <f t="shared" si="127"/>
        <v>1.8891</v>
      </c>
      <c r="AI479" s="55">
        <f t="shared" si="128"/>
        <v>1.8805000000000001</v>
      </c>
      <c r="AJ479" s="55">
        <f t="shared" si="129"/>
        <v>1.7989999999999999</v>
      </c>
      <c r="AK479" s="4" t="str">
        <f t="shared" si="130"/>
        <v>2B</v>
      </c>
      <c r="AL479" s="55">
        <f t="shared" si="131"/>
        <v>1.82</v>
      </c>
      <c r="AM479" s="55">
        <f t="shared" si="132"/>
        <v>1.85</v>
      </c>
      <c r="AN479" s="55">
        <f t="shared" si="133"/>
        <v>1.8916999999999999</v>
      </c>
      <c r="AO479" s="55">
        <f t="shared" si="134"/>
        <v>1.9028</v>
      </c>
      <c r="AP479" s="55">
        <f t="shared" si="135"/>
        <v>2</v>
      </c>
      <c r="AT479" s="17"/>
      <c r="AU479" s="77"/>
    </row>
    <row r="480" spans="3:47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36"/>
        <v>0</v>
      </c>
      <c r="U480" s="16">
        <f t="shared" si="136"/>
        <v>0</v>
      </c>
      <c r="W480" s="16" t="str">
        <f t="shared" si="120"/>
        <v>2.00–6</v>
      </c>
      <c r="X480" s="16" t="str">
        <f>VLOOKUP(LEFT(Table691416[[#This Row],[Column1]],FIND("–",Table691416[[#This Row],[Column1]])-1),Lookups15[],2,0)</f>
        <v>2</v>
      </c>
      <c r="Y480" s="16" t="str">
        <f>RIGHT(Table691416[[#This Row],[Column1]],LEN(Table691416[[#This Row],[Column1]])-FIND("–",Table691416[[#This Row],[Column1]]))</f>
        <v>6</v>
      </c>
      <c r="Z480" s="16" t="str">
        <f t="shared" si="121"/>
        <v>UN</v>
      </c>
      <c r="AA480" s="16" t="str">
        <f t="shared" si="122"/>
        <v>3A</v>
      </c>
      <c r="AB480" s="4" t="str">
        <f>CONCATENATE(Table691416[[#This Row],[Fraction]],"-",Table691416[[#This Row],[Pitch]]," ",Table691416[[#This Row],[Series]]," ",Table691416[[#This Row],[ClassA]])</f>
        <v>2-6 UN 3A</v>
      </c>
      <c r="AC480" s="4" t="str">
        <f>CONCATENATE(TEXT(Table691416[[#This Row],[MajorMinB]],".000"),"-",Table691416[[#This Row],[Pitch]]," ",Table691416[[#This Row],[Series]]," ",Table691416[[#This Row],[ClassA]])</f>
        <v>2.000-6 UN 3A</v>
      </c>
      <c r="AD480" s="4">
        <f t="shared" si="123"/>
        <v>0</v>
      </c>
      <c r="AE480" s="55">
        <f t="shared" si="124"/>
        <v>2</v>
      </c>
      <c r="AF480" s="55">
        <f t="shared" si="125"/>
        <v>1.9818</v>
      </c>
      <c r="AG480" s="55" t="str">
        <f t="shared" si="126"/>
        <v>—</v>
      </c>
      <c r="AH480" s="55">
        <f t="shared" si="127"/>
        <v>1.8916999999999999</v>
      </c>
      <c r="AI480" s="55">
        <f t="shared" si="128"/>
        <v>1.8853</v>
      </c>
      <c r="AJ480" s="55">
        <f t="shared" si="129"/>
        <v>1.8016000000000001</v>
      </c>
      <c r="AK480" s="4" t="str">
        <f t="shared" si="130"/>
        <v>3B</v>
      </c>
      <c r="AL480" s="55">
        <f t="shared" si="131"/>
        <v>1.82</v>
      </c>
      <c r="AM480" s="55">
        <f t="shared" si="132"/>
        <v>1.8395999999999999</v>
      </c>
      <c r="AN480" s="55">
        <f t="shared" si="133"/>
        <v>1.8916999999999999</v>
      </c>
      <c r="AO480" s="55">
        <f t="shared" si="134"/>
        <v>1.9</v>
      </c>
      <c r="AP480" s="55">
        <f t="shared" si="135"/>
        <v>2</v>
      </c>
      <c r="AT480" s="17"/>
      <c r="AU480" s="77"/>
    </row>
    <row r="481" spans="3:47" x14ac:dyDescent="0.25">
      <c r="C481" s="16" t="s">
        <v>1095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36"/>
        <v>2.00–8</v>
      </c>
      <c r="U481" s="16" t="str">
        <f t="shared" si="136"/>
        <v>UN</v>
      </c>
      <c r="W481" s="16" t="str">
        <f t="shared" si="120"/>
        <v>2.00–8</v>
      </c>
      <c r="X481" s="16" t="str">
        <f>VLOOKUP(LEFT(Table691416[[#This Row],[Column1]],FIND("–",Table691416[[#This Row],[Column1]])-1),Lookups15[],2,0)</f>
        <v>2</v>
      </c>
      <c r="Y481" s="16" t="str">
        <f>RIGHT(Table691416[[#This Row],[Column1]],LEN(Table691416[[#This Row],[Column1]])-FIND("–",Table691416[[#This Row],[Column1]]))</f>
        <v>8</v>
      </c>
      <c r="Z481" s="16" t="str">
        <f t="shared" si="121"/>
        <v>UN</v>
      </c>
      <c r="AA481" s="16" t="str">
        <f t="shared" si="122"/>
        <v>2A</v>
      </c>
      <c r="AB481" s="4" t="str">
        <f>CONCATENATE(Table691416[[#This Row],[Fraction]],"-",Table691416[[#This Row],[Pitch]]," ",Table691416[[#This Row],[Series]]," ",Table691416[[#This Row],[ClassA]])</f>
        <v>2-8 UN 2A</v>
      </c>
      <c r="AC481" s="4" t="str">
        <f>CONCATENATE(TEXT(Table691416[[#This Row],[MajorMinB]],".000"),"-",Table691416[[#This Row],[Pitch]]," ",Table691416[[#This Row],[Series]]," ",Table691416[[#This Row],[ClassA]])</f>
        <v>2.000-8 UN 2A</v>
      </c>
      <c r="AD481" s="4">
        <f t="shared" si="123"/>
        <v>2.3E-3</v>
      </c>
      <c r="AE481" s="55">
        <f t="shared" si="124"/>
        <v>1.9977</v>
      </c>
      <c r="AF481" s="55">
        <f t="shared" si="125"/>
        <v>1.9826999999999999</v>
      </c>
      <c r="AG481" s="55">
        <f t="shared" si="126"/>
        <v>1.9752000000000001</v>
      </c>
      <c r="AH481" s="55">
        <f t="shared" si="127"/>
        <v>1.9165000000000001</v>
      </c>
      <c r="AI481" s="55">
        <f t="shared" si="128"/>
        <v>1.9087000000000001</v>
      </c>
      <c r="AJ481" s="55">
        <f t="shared" si="129"/>
        <v>1.8489</v>
      </c>
      <c r="AK481" s="4" t="str">
        <f t="shared" si="130"/>
        <v>2B</v>
      </c>
      <c r="AL481" s="55">
        <f t="shared" si="131"/>
        <v>1.865</v>
      </c>
      <c r="AM481" s="55">
        <f t="shared" si="132"/>
        <v>1.89</v>
      </c>
      <c r="AN481" s="55">
        <f t="shared" si="133"/>
        <v>1.9188000000000001</v>
      </c>
      <c r="AO481" s="55">
        <f t="shared" si="134"/>
        <v>1.9289000000000001</v>
      </c>
      <c r="AP481" s="55">
        <f t="shared" si="135"/>
        <v>2</v>
      </c>
      <c r="AT481" s="17"/>
      <c r="AU481" s="77"/>
    </row>
    <row r="482" spans="3:47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36"/>
        <v>0</v>
      </c>
      <c r="U482" s="16">
        <f t="shared" si="136"/>
        <v>0</v>
      </c>
      <c r="W482" s="16" t="str">
        <f t="shared" si="120"/>
        <v>2.00–8</v>
      </c>
      <c r="X482" s="16" t="str">
        <f>VLOOKUP(LEFT(Table691416[[#This Row],[Column1]],FIND("–",Table691416[[#This Row],[Column1]])-1),Lookups15[],2,0)</f>
        <v>2</v>
      </c>
      <c r="Y482" s="16" t="str">
        <f>RIGHT(Table691416[[#This Row],[Column1]],LEN(Table691416[[#This Row],[Column1]])-FIND("–",Table691416[[#This Row],[Column1]]))</f>
        <v>8</v>
      </c>
      <c r="Z482" s="16" t="str">
        <f t="shared" si="121"/>
        <v>UN</v>
      </c>
      <c r="AA482" s="16" t="str">
        <f t="shared" si="122"/>
        <v>3A</v>
      </c>
      <c r="AB482" s="4" t="str">
        <f>CONCATENATE(Table691416[[#This Row],[Fraction]],"-",Table691416[[#This Row],[Pitch]]," ",Table691416[[#This Row],[Series]]," ",Table691416[[#This Row],[ClassA]])</f>
        <v>2-8 UN 3A</v>
      </c>
      <c r="AC482" s="4" t="str">
        <f>CONCATENATE(TEXT(Table691416[[#This Row],[MajorMinB]],".000"),"-",Table691416[[#This Row],[Pitch]]," ",Table691416[[#This Row],[Series]]," ",Table691416[[#This Row],[ClassA]])</f>
        <v>2.000-8 UN 3A</v>
      </c>
      <c r="AD482" s="4">
        <f t="shared" si="123"/>
        <v>0</v>
      </c>
      <c r="AE482" s="55">
        <f t="shared" si="124"/>
        <v>2</v>
      </c>
      <c r="AF482" s="55">
        <f t="shared" si="125"/>
        <v>1.9850000000000001</v>
      </c>
      <c r="AG482" s="55" t="str">
        <f t="shared" si="126"/>
        <v>—</v>
      </c>
      <c r="AH482" s="55">
        <f t="shared" si="127"/>
        <v>1.9188000000000001</v>
      </c>
      <c r="AI482" s="55">
        <f t="shared" si="128"/>
        <v>1.913</v>
      </c>
      <c r="AJ482" s="55">
        <f t="shared" si="129"/>
        <v>1.8512</v>
      </c>
      <c r="AK482" s="4" t="str">
        <f t="shared" si="130"/>
        <v>3B</v>
      </c>
      <c r="AL482" s="55">
        <f t="shared" si="131"/>
        <v>1.865</v>
      </c>
      <c r="AM482" s="55">
        <f t="shared" si="132"/>
        <v>1.8796999999999999</v>
      </c>
      <c r="AN482" s="55">
        <f t="shared" si="133"/>
        <v>1.9188000000000001</v>
      </c>
      <c r="AO482" s="55">
        <f t="shared" si="134"/>
        <v>1.9263999999999999</v>
      </c>
      <c r="AP482" s="55">
        <f t="shared" si="135"/>
        <v>2</v>
      </c>
      <c r="AT482" s="17"/>
      <c r="AU482" s="77"/>
    </row>
    <row r="483" spans="3:47" x14ac:dyDescent="0.25">
      <c r="C483" s="16" t="s">
        <v>1096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36"/>
        <v>2.00–10</v>
      </c>
      <c r="U483" s="16" t="str">
        <f t="shared" si="136"/>
        <v>UNS</v>
      </c>
      <c r="W483" s="16" t="str">
        <f t="shared" si="120"/>
        <v>2.00–10</v>
      </c>
      <c r="X483" s="16" t="str">
        <f>VLOOKUP(LEFT(Table691416[[#This Row],[Column1]],FIND("–",Table691416[[#This Row],[Column1]])-1),Lookups15[],2,0)</f>
        <v>2</v>
      </c>
      <c r="Y483" s="16" t="str">
        <f>RIGHT(Table691416[[#This Row],[Column1]],LEN(Table691416[[#This Row],[Column1]])-FIND("–",Table691416[[#This Row],[Column1]]))</f>
        <v>10</v>
      </c>
      <c r="Z483" s="16" t="str">
        <f t="shared" si="121"/>
        <v>UNS</v>
      </c>
      <c r="AA483" s="16" t="str">
        <f t="shared" si="122"/>
        <v>2A</v>
      </c>
      <c r="AB483" s="4" t="str">
        <f>CONCATENATE(Table691416[[#This Row],[Fraction]],"-",Table691416[[#This Row],[Pitch]]," ",Table691416[[#This Row],[Series]]," ",Table691416[[#This Row],[ClassA]])</f>
        <v>2-10 UNS 2A</v>
      </c>
      <c r="AC483" s="4" t="str">
        <f>CONCATENATE(TEXT(Table691416[[#This Row],[MajorMinB]],".000"),"-",Table691416[[#This Row],[Pitch]]," ",Table691416[[#This Row],[Series]]," ",Table691416[[#This Row],[ClassA]])</f>
        <v>2.000-10 UNS 2A</v>
      </c>
      <c r="AD483" s="4">
        <f t="shared" si="123"/>
        <v>2E-3</v>
      </c>
      <c r="AE483" s="55">
        <f t="shared" si="124"/>
        <v>1.998</v>
      </c>
      <c r="AF483" s="55">
        <f t="shared" si="125"/>
        <v>1.9851000000000001</v>
      </c>
      <c r="AG483" s="55" t="str">
        <f t="shared" si="126"/>
        <v>—</v>
      </c>
      <c r="AH483" s="55">
        <f t="shared" si="127"/>
        <v>1.9330000000000001</v>
      </c>
      <c r="AI483" s="55">
        <f t="shared" si="128"/>
        <v>1.9265000000000001</v>
      </c>
      <c r="AJ483" s="55">
        <f t="shared" si="129"/>
        <v>1.879</v>
      </c>
      <c r="AK483" s="4" t="str">
        <f t="shared" si="130"/>
        <v>2B</v>
      </c>
      <c r="AL483" s="55">
        <f t="shared" si="131"/>
        <v>1.8919999999999999</v>
      </c>
      <c r="AM483" s="55">
        <f t="shared" si="132"/>
        <v>1.913</v>
      </c>
      <c r="AN483" s="55">
        <f t="shared" si="133"/>
        <v>1.9350000000000001</v>
      </c>
      <c r="AO483" s="55">
        <f t="shared" si="134"/>
        <v>1.9435</v>
      </c>
      <c r="AP483" s="55">
        <f t="shared" si="135"/>
        <v>2</v>
      </c>
      <c r="AT483" s="17"/>
      <c r="AU483" s="77"/>
    </row>
    <row r="484" spans="3:47" x14ac:dyDescent="0.25">
      <c r="C484" s="16" t="s">
        <v>1097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36"/>
        <v>2.00–12</v>
      </c>
      <c r="U484" s="16" t="str">
        <f t="shared" si="136"/>
        <v>UN</v>
      </c>
      <c r="W484" s="16" t="str">
        <f t="shared" si="120"/>
        <v>2.00–12</v>
      </c>
      <c r="X484" s="16" t="str">
        <f>VLOOKUP(LEFT(Table691416[[#This Row],[Column1]],FIND("–",Table691416[[#This Row],[Column1]])-1),Lookups15[],2,0)</f>
        <v>2</v>
      </c>
      <c r="Y484" s="16" t="str">
        <f>RIGHT(Table691416[[#This Row],[Column1]],LEN(Table691416[[#This Row],[Column1]])-FIND("–",Table691416[[#This Row],[Column1]]))</f>
        <v>12</v>
      </c>
      <c r="Z484" s="16" t="str">
        <f t="shared" si="121"/>
        <v>UN</v>
      </c>
      <c r="AA484" s="16" t="str">
        <f t="shared" si="122"/>
        <v>2A</v>
      </c>
      <c r="AB484" s="4" t="str">
        <f>CONCATENATE(Table691416[[#This Row],[Fraction]],"-",Table691416[[#This Row],[Pitch]]," ",Table691416[[#This Row],[Series]]," ",Table691416[[#This Row],[ClassA]])</f>
        <v>2-12 UN 2A</v>
      </c>
      <c r="AC484" s="4" t="str">
        <f>CONCATENATE(TEXT(Table691416[[#This Row],[MajorMinB]],".000"),"-",Table691416[[#This Row],[Pitch]]," ",Table691416[[#This Row],[Series]]," ",Table691416[[#This Row],[ClassA]])</f>
        <v>2.000-12 UN 2A</v>
      </c>
      <c r="AD484" s="4">
        <f t="shared" si="123"/>
        <v>1.8E-3</v>
      </c>
      <c r="AE484" s="55">
        <f t="shared" si="124"/>
        <v>1.9982</v>
      </c>
      <c r="AF484" s="55">
        <f t="shared" si="125"/>
        <v>1.9867999999999999</v>
      </c>
      <c r="AG484" s="55" t="str">
        <f t="shared" si="126"/>
        <v>—</v>
      </c>
      <c r="AH484" s="55">
        <f t="shared" si="127"/>
        <v>1.9440999999999999</v>
      </c>
      <c r="AI484" s="55">
        <f t="shared" si="128"/>
        <v>1.9379999999999999</v>
      </c>
      <c r="AJ484" s="55">
        <f t="shared" si="129"/>
        <v>1.899</v>
      </c>
      <c r="AK484" s="4" t="str">
        <f t="shared" si="130"/>
        <v>2B</v>
      </c>
      <c r="AL484" s="55">
        <f t="shared" si="131"/>
        <v>1.91</v>
      </c>
      <c r="AM484" s="55">
        <f t="shared" si="132"/>
        <v>1.9279999999999999</v>
      </c>
      <c r="AN484" s="55">
        <f t="shared" si="133"/>
        <v>1.9459</v>
      </c>
      <c r="AO484" s="55">
        <f t="shared" si="134"/>
        <v>1.9538</v>
      </c>
      <c r="AP484" s="55">
        <f t="shared" si="135"/>
        <v>2</v>
      </c>
      <c r="AT484" s="17"/>
      <c r="AU484" s="77"/>
    </row>
    <row r="485" spans="3:47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36"/>
        <v>0</v>
      </c>
      <c r="U485" s="16">
        <f t="shared" si="136"/>
        <v>0</v>
      </c>
      <c r="W485" s="16" t="str">
        <f t="shared" si="120"/>
        <v>2.00–12</v>
      </c>
      <c r="X485" s="16" t="str">
        <f>VLOOKUP(LEFT(Table691416[[#This Row],[Column1]],FIND("–",Table691416[[#This Row],[Column1]])-1),Lookups15[],2,0)</f>
        <v>2</v>
      </c>
      <c r="Y485" s="16" t="str">
        <f>RIGHT(Table691416[[#This Row],[Column1]],LEN(Table691416[[#This Row],[Column1]])-FIND("–",Table691416[[#This Row],[Column1]]))</f>
        <v>12</v>
      </c>
      <c r="Z485" s="16" t="str">
        <f t="shared" si="121"/>
        <v>UN</v>
      </c>
      <c r="AA485" s="16" t="str">
        <f t="shared" si="122"/>
        <v>3A</v>
      </c>
      <c r="AB485" s="4" t="str">
        <f>CONCATENATE(Table691416[[#This Row],[Fraction]],"-",Table691416[[#This Row],[Pitch]]," ",Table691416[[#This Row],[Series]]," ",Table691416[[#This Row],[ClassA]])</f>
        <v>2-12 UN 3A</v>
      </c>
      <c r="AC485" s="4" t="str">
        <f>CONCATENATE(TEXT(Table691416[[#This Row],[MajorMinB]],".000"),"-",Table691416[[#This Row],[Pitch]]," ",Table691416[[#This Row],[Series]]," ",Table691416[[#This Row],[ClassA]])</f>
        <v>2.000-12 UN 3A</v>
      </c>
      <c r="AD485" s="4">
        <f t="shared" si="123"/>
        <v>0</v>
      </c>
      <c r="AE485" s="55">
        <f t="shared" si="124"/>
        <v>2</v>
      </c>
      <c r="AF485" s="55">
        <f t="shared" si="125"/>
        <v>1.9885999999999999</v>
      </c>
      <c r="AG485" s="55" t="str">
        <f t="shared" si="126"/>
        <v>—</v>
      </c>
      <c r="AH485" s="55">
        <f t="shared" si="127"/>
        <v>1.9459</v>
      </c>
      <c r="AI485" s="55">
        <f t="shared" si="128"/>
        <v>1.9414</v>
      </c>
      <c r="AJ485" s="55">
        <f t="shared" si="129"/>
        <v>1.9008</v>
      </c>
      <c r="AK485" s="4" t="str">
        <f t="shared" si="130"/>
        <v>3B</v>
      </c>
      <c r="AL485" s="55">
        <f t="shared" si="131"/>
        <v>1.91</v>
      </c>
      <c r="AM485" s="55">
        <f t="shared" si="132"/>
        <v>1.9198</v>
      </c>
      <c r="AN485" s="55">
        <f t="shared" si="133"/>
        <v>1.9459</v>
      </c>
      <c r="AO485" s="55">
        <f t="shared" si="134"/>
        <v>1.9518</v>
      </c>
      <c r="AP485" s="55">
        <f t="shared" si="135"/>
        <v>2</v>
      </c>
      <c r="AT485" s="17"/>
      <c r="AU485" s="77"/>
    </row>
    <row r="486" spans="3:47" x14ac:dyDescent="0.25">
      <c r="C486" s="16" t="s">
        <v>1098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36"/>
        <v>2.00–14</v>
      </c>
      <c r="U486" s="16" t="str">
        <f t="shared" si="136"/>
        <v>UNS</v>
      </c>
      <c r="W486" s="16" t="str">
        <f t="shared" si="120"/>
        <v>2.00–14</v>
      </c>
      <c r="X486" s="16" t="str">
        <f>VLOOKUP(LEFT(Table691416[[#This Row],[Column1]],FIND("–",Table691416[[#This Row],[Column1]])-1),Lookups15[],2,0)</f>
        <v>2</v>
      </c>
      <c r="Y486" s="16" t="str">
        <f>RIGHT(Table691416[[#This Row],[Column1]],LEN(Table691416[[#This Row],[Column1]])-FIND("–",Table691416[[#This Row],[Column1]]))</f>
        <v>14</v>
      </c>
      <c r="Z486" s="16" t="str">
        <f t="shared" si="121"/>
        <v>UNS</v>
      </c>
      <c r="AA486" s="16" t="str">
        <f t="shared" si="122"/>
        <v>2A</v>
      </c>
      <c r="AB486" s="4" t="str">
        <f>CONCATENATE(Table691416[[#This Row],[Fraction]],"-",Table691416[[#This Row],[Pitch]]," ",Table691416[[#This Row],[Series]]," ",Table691416[[#This Row],[ClassA]])</f>
        <v>2-14 UNS 2A</v>
      </c>
      <c r="AC486" s="4" t="str">
        <f>CONCATENATE(TEXT(Table691416[[#This Row],[MajorMinB]],".000"),"-",Table691416[[#This Row],[Pitch]]," ",Table691416[[#This Row],[Series]]," ",Table691416[[#This Row],[ClassA]])</f>
        <v>2.000-14 UNS 2A</v>
      </c>
      <c r="AD486" s="4">
        <f t="shared" si="123"/>
        <v>1.6999999999999999E-3</v>
      </c>
      <c r="AE486" s="55">
        <f t="shared" si="124"/>
        <v>1.9983</v>
      </c>
      <c r="AF486" s="55">
        <f t="shared" si="125"/>
        <v>1.988</v>
      </c>
      <c r="AG486" s="55" t="str">
        <f t="shared" si="126"/>
        <v>—</v>
      </c>
      <c r="AH486" s="55">
        <f t="shared" si="127"/>
        <v>1.9519</v>
      </c>
      <c r="AI486" s="55">
        <f t="shared" si="128"/>
        <v>1.9461999999999999</v>
      </c>
      <c r="AJ486" s="55">
        <f t="shared" si="129"/>
        <v>1.9133</v>
      </c>
      <c r="AK486" s="4" t="str">
        <f t="shared" si="130"/>
        <v>2B</v>
      </c>
      <c r="AL486" s="55">
        <f t="shared" si="131"/>
        <v>1.923</v>
      </c>
      <c r="AM486" s="55">
        <f t="shared" si="132"/>
        <v>1.9379999999999999</v>
      </c>
      <c r="AN486" s="55">
        <f t="shared" si="133"/>
        <v>1.9536</v>
      </c>
      <c r="AO486" s="55">
        <f t="shared" si="134"/>
        <v>1.9610000000000001</v>
      </c>
      <c r="AP486" s="55">
        <f t="shared" si="135"/>
        <v>2</v>
      </c>
      <c r="AT486" s="17"/>
      <c r="AU486" s="77"/>
    </row>
    <row r="487" spans="3:47" x14ac:dyDescent="0.25">
      <c r="C487" s="16" t="s">
        <v>1099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36"/>
        <v>2.00–16</v>
      </c>
      <c r="U487" s="16" t="str">
        <f t="shared" si="136"/>
        <v>UN</v>
      </c>
      <c r="W487" s="16" t="str">
        <f t="shared" si="120"/>
        <v>2.00–16</v>
      </c>
      <c r="X487" s="16" t="str">
        <f>VLOOKUP(LEFT(Table691416[[#This Row],[Column1]],FIND("–",Table691416[[#This Row],[Column1]])-1),Lookups15[],2,0)</f>
        <v>2</v>
      </c>
      <c r="Y487" s="16" t="str">
        <f>RIGHT(Table691416[[#This Row],[Column1]],LEN(Table691416[[#This Row],[Column1]])-FIND("–",Table691416[[#This Row],[Column1]]))</f>
        <v>16</v>
      </c>
      <c r="Z487" s="16" t="str">
        <f t="shared" si="121"/>
        <v>UN</v>
      </c>
      <c r="AA487" s="16" t="str">
        <f t="shared" si="122"/>
        <v>2A</v>
      </c>
      <c r="AB487" s="4" t="str">
        <f>CONCATENATE(Table691416[[#This Row],[Fraction]],"-",Table691416[[#This Row],[Pitch]]," ",Table691416[[#This Row],[Series]]," ",Table691416[[#This Row],[ClassA]])</f>
        <v>2-16 UN 2A</v>
      </c>
      <c r="AC487" s="4" t="str">
        <f>CONCATENATE(TEXT(Table691416[[#This Row],[MajorMinB]],".000"),"-",Table691416[[#This Row],[Pitch]]," ",Table691416[[#This Row],[Series]]," ",Table691416[[#This Row],[ClassA]])</f>
        <v>2.000-16 UN 2A</v>
      </c>
      <c r="AD487" s="4">
        <f t="shared" si="123"/>
        <v>1.6000000000000001E-3</v>
      </c>
      <c r="AE487" s="55">
        <f t="shared" si="124"/>
        <v>1.9984</v>
      </c>
      <c r="AF487" s="55">
        <f t="shared" si="125"/>
        <v>1.9890000000000001</v>
      </c>
      <c r="AG487" s="55" t="str">
        <f t="shared" si="126"/>
        <v>—</v>
      </c>
      <c r="AH487" s="55">
        <f t="shared" si="127"/>
        <v>1.9578</v>
      </c>
      <c r="AI487" s="55">
        <f t="shared" si="128"/>
        <v>1.9523999999999999</v>
      </c>
      <c r="AJ487" s="55">
        <f t="shared" si="129"/>
        <v>1.9238999999999999</v>
      </c>
      <c r="AK487" s="4" t="str">
        <f t="shared" si="130"/>
        <v>2B</v>
      </c>
      <c r="AL487" s="55">
        <f t="shared" si="131"/>
        <v>1.9319999999999999</v>
      </c>
      <c r="AM487" s="55">
        <f t="shared" si="132"/>
        <v>1.946</v>
      </c>
      <c r="AN487" s="55">
        <f t="shared" si="133"/>
        <v>1.9594</v>
      </c>
      <c r="AO487" s="55">
        <f t="shared" si="134"/>
        <v>1.9663999999999999</v>
      </c>
      <c r="AP487" s="55">
        <f t="shared" si="135"/>
        <v>2</v>
      </c>
      <c r="AT487" s="17"/>
      <c r="AU487" s="77"/>
    </row>
    <row r="488" spans="3:47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36"/>
        <v>0</v>
      </c>
      <c r="U488" s="16">
        <f t="shared" si="136"/>
        <v>0</v>
      </c>
      <c r="W488" s="16" t="str">
        <f t="shared" si="120"/>
        <v>2.00–16</v>
      </c>
      <c r="X488" s="16" t="str">
        <f>VLOOKUP(LEFT(Table691416[[#This Row],[Column1]],FIND("–",Table691416[[#This Row],[Column1]])-1),Lookups15[],2,0)</f>
        <v>2</v>
      </c>
      <c r="Y488" s="16" t="str">
        <f>RIGHT(Table691416[[#This Row],[Column1]],LEN(Table691416[[#This Row],[Column1]])-FIND("–",Table691416[[#This Row],[Column1]]))</f>
        <v>16</v>
      </c>
      <c r="Z488" s="16" t="str">
        <f t="shared" si="121"/>
        <v>UN</v>
      </c>
      <c r="AA488" s="16" t="str">
        <f t="shared" si="122"/>
        <v>3A</v>
      </c>
      <c r="AB488" s="4" t="str">
        <f>CONCATENATE(Table691416[[#This Row],[Fraction]],"-",Table691416[[#This Row],[Pitch]]," ",Table691416[[#This Row],[Series]]," ",Table691416[[#This Row],[ClassA]])</f>
        <v>2-16 UN 3A</v>
      </c>
      <c r="AC488" s="4" t="str">
        <f>CONCATENATE(TEXT(Table691416[[#This Row],[MajorMinB]],".000"),"-",Table691416[[#This Row],[Pitch]]," ",Table691416[[#This Row],[Series]]," ",Table691416[[#This Row],[ClassA]])</f>
        <v>2.000-16 UN 3A</v>
      </c>
      <c r="AD488" s="4">
        <f t="shared" si="123"/>
        <v>0</v>
      </c>
      <c r="AE488" s="55">
        <f t="shared" si="124"/>
        <v>2</v>
      </c>
      <c r="AF488" s="55">
        <f t="shared" si="125"/>
        <v>1.9905999999999999</v>
      </c>
      <c r="AG488" s="55" t="str">
        <f t="shared" si="126"/>
        <v>—</v>
      </c>
      <c r="AH488" s="55">
        <f t="shared" si="127"/>
        <v>1.9594</v>
      </c>
      <c r="AI488" s="55">
        <f t="shared" si="128"/>
        <v>1.9554</v>
      </c>
      <c r="AJ488" s="55">
        <f t="shared" si="129"/>
        <v>1.9255</v>
      </c>
      <c r="AK488" s="4" t="str">
        <f t="shared" si="130"/>
        <v>3B</v>
      </c>
      <c r="AL488" s="55">
        <f t="shared" si="131"/>
        <v>1.9319999999999999</v>
      </c>
      <c r="AM488" s="55">
        <f t="shared" si="132"/>
        <v>1.9408000000000001</v>
      </c>
      <c r="AN488" s="55">
        <f t="shared" si="133"/>
        <v>1.9594</v>
      </c>
      <c r="AO488" s="55">
        <f t="shared" si="134"/>
        <v>1.9645999999999999</v>
      </c>
      <c r="AP488" s="55">
        <f t="shared" si="135"/>
        <v>2</v>
      </c>
      <c r="AT488" s="17"/>
      <c r="AU488" s="77"/>
    </row>
    <row r="489" spans="3:47" x14ac:dyDescent="0.25">
      <c r="C489" s="16" t="s">
        <v>1100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36"/>
        <v>2.00–18</v>
      </c>
      <c r="U489" s="16" t="str">
        <f t="shared" si="136"/>
        <v>UNS</v>
      </c>
      <c r="W489" s="16" t="str">
        <f t="shared" si="120"/>
        <v>2.00–18</v>
      </c>
      <c r="X489" s="16" t="str">
        <f>VLOOKUP(LEFT(Table691416[[#This Row],[Column1]],FIND("–",Table691416[[#This Row],[Column1]])-1),Lookups15[],2,0)</f>
        <v>2</v>
      </c>
      <c r="Y489" s="16" t="str">
        <f>RIGHT(Table691416[[#This Row],[Column1]],LEN(Table691416[[#This Row],[Column1]])-FIND("–",Table691416[[#This Row],[Column1]]))</f>
        <v>18</v>
      </c>
      <c r="Z489" s="16" t="str">
        <f t="shared" si="121"/>
        <v>UNS</v>
      </c>
      <c r="AA489" s="16" t="str">
        <f t="shared" si="122"/>
        <v>2A</v>
      </c>
      <c r="AB489" s="4" t="str">
        <f>CONCATENATE(Table691416[[#This Row],[Fraction]],"-",Table691416[[#This Row],[Pitch]]," ",Table691416[[#This Row],[Series]]," ",Table691416[[#This Row],[ClassA]])</f>
        <v>2-18 UNS 2A</v>
      </c>
      <c r="AC489" s="4" t="str">
        <f>CONCATENATE(TEXT(Table691416[[#This Row],[MajorMinB]],".000"),"-",Table691416[[#This Row],[Pitch]]," ",Table691416[[#This Row],[Series]]," ",Table691416[[#This Row],[ClassA]])</f>
        <v>2.000-18 UNS 2A</v>
      </c>
      <c r="AD489" s="4">
        <f t="shared" si="123"/>
        <v>1.5E-3</v>
      </c>
      <c r="AE489" s="55">
        <f t="shared" si="124"/>
        <v>1.9984999999999999</v>
      </c>
      <c r="AF489" s="55">
        <f t="shared" si="125"/>
        <v>1.9898</v>
      </c>
      <c r="AG489" s="55" t="str">
        <f t="shared" si="126"/>
        <v>—</v>
      </c>
      <c r="AH489" s="55">
        <f t="shared" si="127"/>
        <v>1.9623999999999999</v>
      </c>
      <c r="AI489" s="55">
        <f t="shared" si="128"/>
        <v>1.9573</v>
      </c>
      <c r="AJ489" s="55">
        <f t="shared" si="129"/>
        <v>1.9323999999999999</v>
      </c>
      <c r="AK489" s="4" t="str">
        <f t="shared" si="130"/>
        <v>2B</v>
      </c>
      <c r="AL489" s="55">
        <f t="shared" si="131"/>
        <v>1.94</v>
      </c>
      <c r="AM489" s="55">
        <f t="shared" si="132"/>
        <v>1.9530000000000001</v>
      </c>
      <c r="AN489" s="55">
        <f t="shared" si="133"/>
        <v>1.9639</v>
      </c>
      <c r="AO489" s="55">
        <f t="shared" si="134"/>
        <v>1.9705999999999999</v>
      </c>
      <c r="AP489" s="55">
        <f t="shared" si="135"/>
        <v>2</v>
      </c>
      <c r="AT489" s="17"/>
      <c r="AU489" s="77"/>
    </row>
    <row r="490" spans="3:47" x14ac:dyDescent="0.25">
      <c r="C490" s="16" t="s">
        <v>1101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36"/>
        <v>2.00–20</v>
      </c>
      <c r="U490" s="16" t="str">
        <f t="shared" si="136"/>
        <v>UN</v>
      </c>
      <c r="W490" s="16" t="str">
        <f t="shared" si="120"/>
        <v>2.00–20</v>
      </c>
      <c r="X490" s="16" t="str">
        <f>VLOOKUP(LEFT(Table691416[[#This Row],[Column1]],FIND("–",Table691416[[#This Row],[Column1]])-1),Lookups15[],2,0)</f>
        <v>2</v>
      </c>
      <c r="Y490" s="16" t="str">
        <f>RIGHT(Table691416[[#This Row],[Column1]],LEN(Table691416[[#This Row],[Column1]])-FIND("–",Table691416[[#This Row],[Column1]]))</f>
        <v>20</v>
      </c>
      <c r="Z490" s="16" t="str">
        <f t="shared" si="121"/>
        <v>UN</v>
      </c>
      <c r="AA490" s="16" t="str">
        <f t="shared" si="122"/>
        <v>2A</v>
      </c>
      <c r="AB490" s="4" t="str">
        <f>CONCATENATE(Table691416[[#This Row],[Fraction]],"-",Table691416[[#This Row],[Pitch]]," ",Table691416[[#This Row],[Series]]," ",Table691416[[#This Row],[ClassA]])</f>
        <v>2-20 UN 2A</v>
      </c>
      <c r="AC490" s="4" t="str">
        <f>CONCATENATE(TEXT(Table691416[[#This Row],[MajorMinB]],".000"),"-",Table691416[[#This Row],[Pitch]]," ",Table691416[[#This Row],[Series]]," ",Table691416[[#This Row],[ClassA]])</f>
        <v>2.000-20 UN 2A</v>
      </c>
      <c r="AD490" s="4">
        <f t="shared" si="123"/>
        <v>1.5E-3</v>
      </c>
      <c r="AE490" s="55">
        <f t="shared" si="124"/>
        <v>1.9984999999999999</v>
      </c>
      <c r="AF490" s="55">
        <f t="shared" si="125"/>
        <v>1.9903999999999999</v>
      </c>
      <c r="AG490" s="55" t="str">
        <f t="shared" si="126"/>
        <v>—</v>
      </c>
      <c r="AH490" s="55">
        <f t="shared" si="127"/>
        <v>1.966</v>
      </c>
      <c r="AI490" s="55">
        <f t="shared" si="128"/>
        <v>1.9611000000000001</v>
      </c>
      <c r="AJ490" s="55">
        <f t="shared" si="129"/>
        <v>1.9390000000000001</v>
      </c>
      <c r="AK490" s="4" t="str">
        <f t="shared" si="130"/>
        <v>2B</v>
      </c>
      <c r="AL490" s="55">
        <f t="shared" si="131"/>
        <v>1.946</v>
      </c>
      <c r="AM490" s="55">
        <f t="shared" si="132"/>
        <v>1.9570000000000001</v>
      </c>
      <c r="AN490" s="55">
        <f t="shared" si="133"/>
        <v>1.9675</v>
      </c>
      <c r="AO490" s="55">
        <f t="shared" si="134"/>
        <v>1.9739</v>
      </c>
      <c r="AP490" s="55">
        <f t="shared" si="135"/>
        <v>2</v>
      </c>
      <c r="AT490" s="17"/>
      <c r="AU490" s="77"/>
    </row>
    <row r="491" spans="3:47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36"/>
        <v>0</v>
      </c>
      <c r="U491" s="16">
        <f t="shared" si="136"/>
        <v>0</v>
      </c>
      <c r="W491" s="16" t="str">
        <f t="shared" si="120"/>
        <v>2.00–20</v>
      </c>
      <c r="X491" s="16" t="str">
        <f>VLOOKUP(LEFT(Table691416[[#This Row],[Column1]],FIND("–",Table691416[[#This Row],[Column1]])-1),Lookups15[],2,0)</f>
        <v>2</v>
      </c>
      <c r="Y491" s="16" t="str">
        <f>RIGHT(Table691416[[#This Row],[Column1]],LEN(Table691416[[#This Row],[Column1]])-FIND("–",Table691416[[#This Row],[Column1]]))</f>
        <v>20</v>
      </c>
      <c r="Z491" s="16" t="str">
        <f t="shared" si="121"/>
        <v>UN</v>
      </c>
      <c r="AA491" s="16" t="str">
        <f t="shared" si="122"/>
        <v>3A</v>
      </c>
      <c r="AB491" s="4" t="str">
        <f>CONCATENATE(Table691416[[#This Row],[Fraction]],"-",Table691416[[#This Row],[Pitch]]," ",Table691416[[#This Row],[Series]]," ",Table691416[[#This Row],[ClassA]])</f>
        <v>2-20 UN 3A</v>
      </c>
      <c r="AC491" s="4" t="str">
        <f>CONCATENATE(TEXT(Table691416[[#This Row],[MajorMinB]],".000"),"-",Table691416[[#This Row],[Pitch]]," ",Table691416[[#This Row],[Series]]," ",Table691416[[#This Row],[ClassA]])</f>
        <v>2.000-20 UN 3A</v>
      </c>
      <c r="AD491" s="4">
        <f t="shared" si="123"/>
        <v>0</v>
      </c>
      <c r="AE491" s="55">
        <f t="shared" si="124"/>
        <v>2</v>
      </c>
      <c r="AF491" s="55">
        <f t="shared" si="125"/>
        <v>1.9919</v>
      </c>
      <c r="AG491" s="55" t="str">
        <f t="shared" si="126"/>
        <v>—</v>
      </c>
      <c r="AH491" s="55">
        <f t="shared" si="127"/>
        <v>1.9675</v>
      </c>
      <c r="AI491" s="55">
        <f t="shared" si="128"/>
        <v>1.9638</v>
      </c>
      <c r="AJ491" s="55">
        <f t="shared" si="129"/>
        <v>1.9404999999999999</v>
      </c>
      <c r="AK491" s="4" t="str">
        <f t="shared" si="130"/>
        <v>3B</v>
      </c>
      <c r="AL491" s="55">
        <f t="shared" si="131"/>
        <v>1.946</v>
      </c>
      <c r="AM491" s="55">
        <f t="shared" si="132"/>
        <v>1.9537</v>
      </c>
      <c r="AN491" s="55">
        <f t="shared" si="133"/>
        <v>1.9675</v>
      </c>
      <c r="AO491" s="55">
        <f t="shared" si="134"/>
        <v>1.9722999999999999</v>
      </c>
      <c r="AP491" s="55">
        <f t="shared" si="135"/>
        <v>2</v>
      </c>
      <c r="AT491" s="17"/>
      <c r="AU491" s="77"/>
    </row>
    <row r="492" spans="3:47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36"/>
        <v>21⁄16–16</v>
      </c>
      <c r="U492" s="16" t="str">
        <f t="shared" si="136"/>
        <v>UNS</v>
      </c>
      <c r="W492" s="16" t="str">
        <f t="shared" si="120"/>
        <v>21⁄16–16</v>
      </c>
      <c r="X492" s="16" t="str">
        <f>VLOOKUP(LEFT(Table691416[[#This Row],[Column1]],FIND("–",Table691416[[#This Row],[Column1]])-1),Lookups15[],2,0)</f>
        <v>2 1/16</v>
      </c>
      <c r="Y492" s="16" t="str">
        <f>RIGHT(Table691416[[#This Row],[Column1]],LEN(Table691416[[#This Row],[Column1]])-FIND("–",Table691416[[#This Row],[Column1]]))</f>
        <v>16</v>
      </c>
      <c r="Z492" s="16" t="str">
        <f t="shared" si="121"/>
        <v>UNS</v>
      </c>
      <c r="AA492" s="16" t="str">
        <f t="shared" si="122"/>
        <v>2A</v>
      </c>
      <c r="AB492" s="4" t="str">
        <f>CONCATENATE(Table691416[[#This Row],[Fraction]],"-",Table691416[[#This Row],[Pitch]]," ",Table691416[[#This Row],[Series]]," ",Table691416[[#This Row],[ClassA]])</f>
        <v>2 1/16-16 UNS 2A</v>
      </c>
      <c r="AC492" s="4" t="str">
        <f>CONCATENATE(TEXT(Table691416[[#This Row],[MajorMinB]],".000"),"-",Table691416[[#This Row],[Pitch]]," ",Table691416[[#This Row],[Series]]," ",Table691416[[#This Row],[ClassA]])</f>
        <v>2.063-16 UNS 2A</v>
      </c>
      <c r="AD492" s="4">
        <f t="shared" si="123"/>
        <v>1.6000000000000001E-3</v>
      </c>
      <c r="AE492" s="55">
        <f t="shared" si="124"/>
        <v>2.0609000000000002</v>
      </c>
      <c r="AF492" s="55">
        <f t="shared" si="125"/>
        <v>2.0514999999999999</v>
      </c>
      <c r="AG492" s="55" t="str">
        <f t="shared" si="126"/>
        <v>—</v>
      </c>
      <c r="AH492" s="55">
        <f t="shared" si="127"/>
        <v>2.0203000000000002</v>
      </c>
      <c r="AI492" s="55">
        <f t="shared" si="128"/>
        <v>2.0148999999999999</v>
      </c>
      <c r="AJ492" s="55">
        <f t="shared" si="129"/>
        <v>1.9863999999999999</v>
      </c>
      <c r="AK492" s="4" t="str">
        <f t="shared" si="130"/>
        <v>2B</v>
      </c>
      <c r="AL492" s="55">
        <f t="shared" si="131"/>
        <v>1.9950000000000001</v>
      </c>
      <c r="AM492" s="55">
        <f t="shared" si="132"/>
        <v>2.0089999999999999</v>
      </c>
      <c r="AN492" s="55">
        <f t="shared" si="133"/>
        <v>2.0219</v>
      </c>
      <c r="AO492" s="55">
        <f t="shared" si="134"/>
        <v>2.0289000000000001</v>
      </c>
      <c r="AP492" s="55">
        <f t="shared" si="135"/>
        <v>2.0625</v>
      </c>
      <c r="AT492" s="17"/>
      <c r="AU492" s="77"/>
    </row>
    <row r="493" spans="3:47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36"/>
        <v>0</v>
      </c>
      <c r="U493" s="16">
        <f t="shared" si="136"/>
        <v>0</v>
      </c>
      <c r="W493" s="16" t="str">
        <f t="shared" si="120"/>
        <v>21⁄16–16</v>
      </c>
      <c r="X493" s="16" t="str">
        <f>VLOOKUP(LEFT(Table691416[[#This Row],[Column1]],FIND("–",Table691416[[#This Row],[Column1]])-1),Lookups15[],2,0)</f>
        <v>2 1/16</v>
      </c>
      <c r="Y493" s="16" t="str">
        <f>RIGHT(Table691416[[#This Row],[Column1]],LEN(Table691416[[#This Row],[Column1]])-FIND("–",Table691416[[#This Row],[Column1]]))</f>
        <v>16</v>
      </c>
      <c r="Z493" s="16" t="str">
        <f t="shared" si="121"/>
        <v>UNS</v>
      </c>
      <c r="AA493" s="16" t="str">
        <f t="shared" si="122"/>
        <v>3A</v>
      </c>
      <c r="AB493" s="4" t="str">
        <f>CONCATENATE(Table691416[[#This Row],[Fraction]],"-",Table691416[[#This Row],[Pitch]]," ",Table691416[[#This Row],[Series]]," ",Table691416[[#This Row],[ClassA]])</f>
        <v>2 1/16-16 UNS 3A</v>
      </c>
      <c r="AC493" s="4" t="str">
        <f>CONCATENATE(TEXT(Table691416[[#This Row],[MajorMinB]],".000"),"-",Table691416[[#This Row],[Pitch]]," ",Table691416[[#This Row],[Series]]," ",Table691416[[#This Row],[ClassA]])</f>
        <v>2.063-16 UNS 3A</v>
      </c>
      <c r="AD493" s="4">
        <f t="shared" si="123"/>
        <v>0</v>
      </c>
      <c r="AE493" s="55">
        <f t="shared" si="124"/>
        <v>2.0625</v>
      </c>
      <c r="AF493" s="55">
        <f t="shared" si="125"/>
        <v>2.0531000000000001</v>
      </c>
      <c r="AG493" s="55" t="str">
        <f t="shared" si="126"/>
        <v>—</v>
      </c>
      <c r="AH493" s="55">
        <f t="shared" si="127"/>
        <v>2.0219</v>
      </c>
      <c r="AI493" s="55">
        <f t="shared" si="128"/>
        <v>2.0179</v>
      </c>
      <c r="AJ493" s="55">
        <f t="shared" si="129"/>
        <v>1.988</v>
      </c>
      <c r="AK493" s="4" t="str">
        <f t="shared" si="130"/>
        <v>3B</v>
      </c>
      <c r="AL493" s="55">
        <f t="shared" si="131"/>
        <v>1.9950000000000001</v>
      </c>
      <c r="AM493" s="55">
        <f t="shared" si="132"/>
        <v>2.0032999999999999</v>
      </c>
      <c r="AN493" s="55">
        <f t="shared" si="133"/>
        <v>2.0219</v>
      </c>
      <c r="AO493" s="55">
        <f t="shared" si="134"/>
        <v>2.0270999999999999</v>
      </c>
      <c r="AP493" s="55">
        <f t="shared" si="135"/>
        <v>2.0625</v>
      </c>
      <c r="AT493" s="17"/>
      <c r="AU493" s="77"/>
    </row>
    <row r="494" spans="3:47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36"/>
        <v>21⁄8–6</v>
      </c>
      <c r="U494" s="16" t="str">
        <f t="shared" si="136"/>
        <v>UN</v>
      </c>
      <c r="W494" s="16" t="str">
        <f t="shared" si="120"/>
        <v>21⁄8–6</v>
      </c>
      <c r="X494" s="16" t="str">
        <f>VLOOKUP(LEFT(Table691416[[#This Row],[Column1]],FIND("–",Table691416[[#This Row],[Column1]])-1),Lookups15[],2,0)</f>
        <v>2 1/8</v>
      </c>
      <c r="Y494" s="16" t="str">
        <f>RIGHT(Table691416[[#This Row],[Column1]],LEN(Table691416[[#This Row],[Column1]])-FIND("–",Table691416[[#This Row],[Column1]]))</f>
        <v>6</v>
      </c>
      <c r="Z494" s="16" t="str">
        <f t="shared" si="121"/>
        <v>UN</v>
      </c>
      <c r="AA494" s="16" t="str">
        <f t="shared" si="122"/>
        <v>2A</v>
      </c>
      <c r="AB494" s="4" t="str">
        <f>CONCATENATE(Table691416[[#This Row],[Fraction]],"-",Table691416[[#This Row],[Pitch]]," ",Table691416[[#This Row],[Series]]," ",Table691416[[#This Row],[ClassA]])</f>
        <v>2 1/8-6 UN 2A</v>
      </c>
      <c r="AC494" s="4" t="str">
        <f>CONCATENATE(TEXT(Table691416[[#This Row],[MajorMinB]],".000"),"-",Table691416[[#This Row],[Pitch]]," ",Table691416[[#This Row],[Series]]," ",Table691416[[#This Row],[ClassA]])</f>
        <v>2.125-6 UN 2A</v>
      </c>
      <c r="AD494" s="4">
        <f t="shared" si="123"/>
        <v>2.5999999999999999E-3</v>
      </c>
      <c r="AE494" s="55">
        <f t="shared" si="124"/>
        <v>2.1223999999999998</v>
      </c>
      <c r="AF494" s="55">
        <f t="shared" si="125"/>
        <v>2.1042000000000001</v>
      </c>
      <c r="AG494" s="55" t="str">
        <f t="shared" si="126"/>
        <v>—</v>
      </c>
      <c r="AH494" s="55">
        <f t="shared" si="127"/>
        <v>2.0141</v>
      </c>
      <c r="AI494" s="55">
        <f t="shared" si="128"/>
        <v>2.0053999999999998</v>
      </c>
      <c r="AJ494" s="55">
        <f t="shared" si="129"/>
        <v>1.9239999999999999</v>
      </c>
      <c r="AK494" s="4" t="str">
        <f t="shared" si="130"/>
        <v>2B</v>
      </c>
      <c r="AL494" s="55">
        <f t="shared" si="131"/>
        <v>1.9450000000000001</v>
      </c>
      <c r="AM494" s="55">
        <f t="shared" si="132"/>
        <v>1.9750000000000001</v>
      </c>
      <c r="AN494" s="55">
        <f t="shared" si="133"/>
        <v>2.0167000000000002</v>
      </c>
      <c r="AO494" s="55">
        <f t="shared" si="134"/>
        <v>2.028</v>
      </c>
      <c r="AP494" s="55">
        <f t="shared" si="135"/>
        <v>2.125</v>
      </c>
      <c r="AT494" s="17"/>
      <c r="AU494" s="77"/>
    </row>
    <row r="495" spans="3:47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36"/>
        <v>0</v>
      </c>
      <c r="U495" s="16">
        <f t="shared" si="136"/>
        <v>0</v>
      </c>
      <c r="W495" s="16" t="str">
        <f t="shared" si="120"/>
        <v>21⁄8–6</v>
      </c>
      <c r="X495" s="16" t="str">
        <f>VLOOKUP(LEFT(Table691416[[#This Row],[Column1]],FIND("–",Table691416[[#This Row],[Column1]])-1),Lookups15[],2,0)</f>
        <v>2 1/8</v>
      </c>
      <c r="Y495" s="16" t="str">
        <f>RIGHT(Table691416[[#This Row],[Column1]],LEN(Table691416[[#This Row],[Column1]])-FIND("–",Table691416[[#This Row],[Column1]]))</f>
        <v>6</v>
      </c>
      <c r="Z495" s="16" t="str">
        <f t="shared" si="121"/>
        <v>UN</v>
      </c>
      <c r="AA495" s="16" t="str">
        <f t="shared" si="122"/>
        <v>3A</v>
      </c>
      <c r="AB495" s="4" t="str">
        <f>CONCATENATE(Table691416[[#This Row],[Fraction]],"-",Table691416[[#This Row],[Pitch]]," ",Table691416[[#This Row],[Series]]," ",Table691416[[#This Row],[ClassA]])</f>
        <v>2 1/8-6 UN 3A</v>
      </c>
      <c r="AC495" s="4" t="str">
        <f>CONCATENATE(TEXT(Table691416[[#This Row],[MajorMinB]],".000"),"-",Table691416[[#This Row],[Pitch]]," ",Table691416[[#This Row],[Series]]," ",Table691416[[#This Row],[ClassA]])</f>
        <v>2.125-6 UN 3A</v>
      </c>
      <c r="AD495" s="4">
        <f t="shared" si="123"/>
        <v>0</v>
      </c>
      <c r="AE495" s="55">
        <f t="shared" si="124"/>
        <v>2.125</v>
      </c>
      <c r="AF495" s="55">
        <f t="shared" si="125"/>
        <v>2.1067999999999998</v>
      </c>
      <c r="AG495" s="55" t="str">
        <f t="shared" si="126"/>
        <v>—</v>
      </c>
      <c r="AH495" s="55">
        <f t="shared" si="127"/>
        <v>2.0167000000000002</v>
      </c>
      <c r="AI495" s="55">
        <f t="shared" si="128"/>
        <v>2.0102000000000002</v>
      </c>
      <c r="AJ495" s="55">
        <f t="shared" si="129"/>
        <v>1.9266000000000001</v>
      </c>
      <c r="AK495" s="4" t="str">
        <f t="shared" si="130"/>
        <v>3B</v>
      </c>
      <c r="AL495" s="55">
        <f t="shared" si="131"/>
        <v>1.9450000000000001</v>
      </c>
      <c r="AM495" s="55">
        <f t="shared" si="132"/>
        <v>1.9645999999999999</v>
      </c>
      <c r="AN495" s="55">
        <f t="shared" si="133"/>
        <v>2.0167000000000002</v>
      </c>
      <c r="AO495" s="55">
        <f t="shared" si="134"/>
        <v>2.0251000000000001</v>
      </c>
      <c r="AP495" s="55">
        <f t="shared" si="135"/>
        <v>2.125</v>
      </c>
      <c r="AT495" s="17"/>
      <c r="AU495" s="77"/>
    </row>
    <row r="496" spans="3:47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36"/>
        <v>21⁄8–8</v>
      </c>
      <c r="U496" s="16" t="str">
        <f t="shared" si="136"/>
        <v>UN</v>
      </c>
      <c r="W496" s="16" t="str">
        <f t="shared" si="120"/>
        <v>21⁄8–8</v>
      </c>
      <c r="X496" s="16" t="str">
        <f>VLOOKUP(LEFT(Table691416[[#This Row],[Column1]],FIND("–",Table691416[[#This Row],[Column1]])-1),Lookups15[],2,0)</f>
        <v>2 1/8</v>
      </c>
      <c r="Y496" s="16" t="str">
        <f>RIGHT(Table691416[[#This Row],[Column1]],LEN(Table691416[[#This Row],[Column1]])-FIND("–",Table691416[[#This Row],[Column1]]))</f>
        <v>8</v>
      </c>
      <c r="Z496" s="16" t="str">
        <f t="shared" si="121"/>
        <v>UN</v>
      </c>
      <c r="AA496" s="16" t="str">
        <f t="shared" si="122"/>
        <v>2A</v>
      </c>
      <c r="AB496" s="4" t="str">
        <f>CONCATENATE(Table691416[[#This Row],[Fraction]],"-",Table691416[[#This Row],[Pitch]]," ",Table691416[[#This Row],[Series]]," ",Table691416[[#This Row],[ClassA]])</f>
        <v>2 1/8-8 UN 2A</v>
      </c>
      <c r="AC496" s="4" t="str">
        <f>CONCATENATE(TEXT(Table691416[[#This Row],[MajorMinB]],".000"),"-",Table691416[[#This Row],[Pitch]]," ",Table691416[[#This Row],[Series]]," ",Table691416[[#This Row],[ClassA]])</f>
        <v>2.125-8 UN 2A</v>
      </c>
      <c r="AD496" s="4">
        <f t="shared" si="123"/>
        <v>2.3999999999999998E-3</v>
      </c>
      <c r="AE496" s="55">
        <f t="shared" si="124"/>
        <v>2.1225999999999998</v>
      </c>
      <c r="AF496" s="55">
        <f t="shared" si="125"/>
        <v>2.1076000000000001</v>
      </c>
      <c r="AG496" s="55">
        <f t="shared" si="126"/>
        <v>2.1000999999999999</v>
      </c>
      <c r="AH496" s="55">
        <f t="shared" si="127"/>
        <v>2.0413999999999999</v>
      </c>
      <c r="AI496" s="55">
        <f t="shared" si="128"/>
        <v>2.0335000000000001</v>
      </c>
      <c r="AJ496" s="55">
        <f t="shared" si="129"/>
        <v>1.9738</v>
      </c>
      <c r="AK496" s="4" t="str">
        <f t="shared" si="130"/>
        <v>2B</v>
      </c>
      <c r="AL496" s="55">
        <f t="shared" si="131"/>
        <v>1.99</v>
      </c>
      <c r="AM496" s="55">
        <f t="shared" si="132"/>
        <v>2.0150000000000001</v>
      </c>
      <c r="AN496" s="55">
        <f t="shared" si="133"/>
        <v>2.0438000000000001</v>
      </c>
      <c r="AO496" s="55">
        <f t="shared" si="134"/>
        <v>2.0539999999999998</v>
      </c>
      <c r="AP496" s="55">
        <f t="shared" si="135"/>
        <v>2.125</v>
      </c>
      <c r="AT496" s="17"/>
      <c r="AU496" s="77"/>
    </row>
    <row r="497" spans="3:47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36"/>
        <v>0</v>
      </c>
      <c r="U497" s="16">
        <f t="shared" si="136"/>
        <v>0</v>
      </c>
      <c r="W497" s="16" t="str">
        <f t="shared" si="120"/>
        <v>21⁄8–8</v>
      </c>
      <c r="X497" s="16" t="str">
        <f>VLOOKUP(LEFT(Table691416[[#This Row],[Column1]],FIND("–",Table691416[[#This Row],[Column1]])-1),Lookups15[],2,0)</f>
        <v>2 1/8</v>
      </c>
      <c r="Y497" s="16" t="str">
        <f>RIGHT(Table691416[[#This Row],[Column1]],LEN(Table691416[[#This Row],[Column1]])-FIND("–",Table691416[[#This Row],[Column1]]))</f>
        <v>8</v>
      </c>
      <c r="Z497" s="16" t="str">
        <f t="shared" si="121"/>
        <v>UN</v>
      </c>
      <c r="AA497" s="16" t="str">
        <f t="shared" si="122"/>
        <v>3A</v>
      </c>
      <c r="AB497" s="4" t="str">
        <f>CONCATENATE(Table691416[[#This Row],[Fraction]],"-",Table691416[[#This Row],[Pitch]]," ",Table691416[[#This Row],[Series]]," ",Table691416[[#This Row],[ClassA]])</f>
        <v>2 1/8-8 UN 3A</v>
      </c>
      <c r="AC497" s="4" t="str">
        <f>CONCATENATE(TEXT(Table691416[[#This Row],[MajorMinB]],".000"),"-",Table691416[[#This Row],[Pitch]]," ",Table691416[[#This Row],[Series]]," ",Table691416[[#This Row],[ClassA]])</f>
        <v>2.125-8 UN 3A</v>
      </c>
      <c r="AD497" s="4">
        <f t="shared" si="123"/>
        <v>0</v>
      </c>
      <c r="AE497" s="55">
        <f t="shared" si="124"/>
        <v>2.125</v>
      </c>
      <c r="AF497" s="55">
        <f t="shared" si="125"/>
        <v>2.11</v>
      </c>
      <c r="AG497" s="55" t="str">
        <f t="shared" si="126"/>
        <v>—</v>
      </c>
      <c r="AH497" s="55">
        <f t="shared" si="127"/>
        <v>2.0438000000000001</v>
      </c>
      <c r="AI497" s="55">
        <f t="shared" si="128"/>
        <v>2.0379</v>
      </c>
      <c r="AJ497" s="55">
        <f t="shared" si="129"/>
        <v>1.9762</v>
      </c>
      <c r="AK497" s="4" t="str">
        <f t="shared" si="130"/>
        <v>3B</v>
      </c>
      <c r="AL497" s="55">
        <f t="shared" si="131"/>
        <v>1.99</v>
      </c>
      <c r="AM497" s="55">
        <f t="shared" si="132"/>
        <v>2.0047000000000001</v>
      </c>
      <c r="AN497" s="55">
        <f t="shared" si="133"/>
        <v>2.0438000000000001</v>
      </c>
      <c r="AO497" s="55">
        <f t="shared" si="134"/>
        <v>2.0514999999999999</v>
      </c>
      <c r="AP497" s="55">
        <f t="shared" si="135"/>
        <v>2.125</v>
      </c>
      <c r="AT497" s="17"/>
      <c r="AU497" s="77"/>
    </row>
    <row r="498" spans="3:47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36"/>
        <v>21⁄8–12</v>
      </c>
      <c r="U498" s="16" t="str">
        <f t="shared" si="136"/>
        <v>UN</v>
      </c>
      <c r="W498" s="16" t="str">
        <f t="shared" si="120"/>
        <v>21⁄8–12</v>
      </c>
      <c r="X498" s="16" t="str">
        <f>VLOOKUP(LEFT(Table691416[[#This Row],[Column1]],FIND("–",Table691416[[#This Row],[Column1]])-1),Lookups15[],2,0)</f>
        <v>2 1/8</v>
      </c>
      <c r="Y498" s="16" t="str">
        <f>RIGHT(Table691416[[#This Row],[Column1]],LEN(Table691416[[#This Row],[Column1]])-FIND("–",Table691416[[#This Row],[Column1]]))</f>
        <v>12</v>
      </c>
      <c r="Z498" s="16" t="str">
        <f t="shared" si="121"/>
        <v>UN</v>
      </c>
      <c r="AA498" s="16" t="str">
        <f t="shared" si="122"/>
        <v>2A</v>
      </c>
      <c r="AB498" s="4" t="str">
        <f>CONCATENATE(Table691416[[#This Row],[Fraction]],"-",Table691416[[#This Row],[Pitch]]," ",Table691416[[#This Row],[Series]]," ",Table691416[[#This Row],[ClassA]])</f>
        <v>2 1/8-12 UN 2A</v>
      </c>
      <c r="AC498" s="4" t="str">
        <f>CONCATENATE(TEXT(Table691416[[#This Row],[MajorMinB]],".000"),"-",Table691416[[#This Row],[Pitch]]," ",Table691416[[#This Row],[Series]]," ",Table691416[[#This Row],[ClassA]])</f>
        <v>2.125-12 UN 2A</v>
      </c>
      <c r="AD498" s="4">
        <f t="shared" si="123"/>
        <v>1.8E-3</v>
      </c>
      <c r="AE498" s="55">
        <f t="shared" si="124"/>
        <v>2.1232000000000002</v>
      </c>
      <c r="AF498" s="55">
        <f t="shared" si="125"/>
        <v>2.1118000000000001</v>
      </c>
      <c r="AG498" s="55" t="str">
        <f t="shared" si="126"/>
        <v>—</v>
      </c>
      <c r="AH498" s="55">
        <f t="shared" si="127"/>
        <v>2.0691000000000002</v>
      </c>
      <c r="AI498" s="55">
        <f t="shared" si="128"/>
        <v>2.0630000000000002</v>
      </c>
      <c r="AJ498" s="55">
        <f t="shared" si="129"/>
        <v>2.024</v>
      </c>
      <c r="AK498" s="4" t="str">
        <f t="shared" si="130"/>
        <v>2B</v>
      </c>
      <c r="AL498" s="55">
        <f t="shared" si="131"/>
        <v>2.0350000000000001</v>
      </c>
      <c r="AM498" s="55">
        <f t="shared" si="132"/>
        <v>2.0529999999999999</v>
      </c>
      <c r="AN498" s="55">
        <f t="shared" si="133"/>
        <v>2.0709</v>
      </c>
      <c r="AO498" s="55">
        <f t="shared" si="134"/>
        <v>2.0788000000000002</v>
      </c>
      <c r="AP498" s="55">
        <f t="shared" si="135"/>
        <v>2.125</v>
      </c>
      <c r="AT498" s="17"/>
      <c r="AU498" s="77"/>
    </row>
    <row r="499" spans="3:47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36"/>
        <v>0</v>
      </c>
      <c r="U499" s="16">
        <f t="shared" si="136"/>
        <v>0</v>
      </c>
      <c r="W499" s="16" t="str">
        <f t="shared" si="120"/>
        <v>21⁄8–12</v>
      </c>
      <c r="X499" s="16" t="str">
        <f>VLOOKUP(LEFT(Table691416[[#This Row],[Column1]],FIND("–",Table691416[[#This Row],[Column1]])-1),Lookups15[],2,0)</f>
        <v>2 1/8</v>
      </c>
      <c r="Y499" s="16" t="str">
        <f>RIGHT(Table691416[[#This Row],[Column1]],LEN(Table691416[[#This Row],[Column1]])-FIND("–",Table691416[[#This Row],[Column1]]))</f>
        <v>12</v>
      </c>
      <c r="Z499" s="16" t="str">
        <f t="shared" si="121"/>
        <v>UN</v>
      </c>
      <c r="AA499" s="16" t="str">
        <f t="shared" si="122"/>
        <v>3A</v>
      </c>
      <c r="AB499" s="4" t="str">
        <f>CONCATENATE(Table691416[[#This Row],[Fraction]],"-",Table691416[[#This Row],[Pitch]]," ",Table691416[[#This Row],[Series]]," ",Table691416[[#This Row],[ClassA]])</f>
        <v>2 1/8-12 UN 3A</v>
      </c>
      <c r="AC499" s="4" t="str">
        <f>CONCATENATE(TEXT(Table691416[[#This Row],[MajorMinB]],".000"),"-",Table691416[[#This Row],[Pitch]]," ",Table691416[[#This Row],[Series]]," ",Table691416[[#This Row],[ClassA]])</f>
        <v>2.125-12 UN 3A</v>
      </c>
      <c r="AD499" s="4">
        <f t="shared" si="123"/>
        <v>0</v>
      </c>
      <c r="AE499" s="55">
        <f t="shared" si="124"/>
        <v>2.125</v>
      </c>
      <c r="AF499" s="55">
        <f t="shared" si="125"/>
        <v>2.1135999999999999</v>
      </c>
      <c r="AG499" s="55" t="str">
        <f t="shared" si="126"/>
        <v>—</v>
      </c>
      <c r="AH499" s="55">
        <f t="shared" si="127"/>
        <v>2.0709</v>
      </c>
      <c r="AI499" s="55">
        <f t="shared" si="128"/>
        <v>2.0663999999999998</v>
      </c>
      <c r="AJ499" s="55">
        <f t="shared" si="129"/>
        <v>2.0257999999999998</v>
      </c>
      <c r="AK499" s="4" t="str">
        <f t="shared" si="130"/>
        <v>3B</v>
      </c>
      <c r="AL499" s="55">
        <f t="shared" si="131"/>
        <v>2.0350000000000001</v>
      </c>
      <c r="AM499" s="55">
        <f t="shared" si="132"/>
        <v>2.0448</v>
      </c>
      <c r="AN499" s="55">
        <f t="shared" si="133"/>
        <v>2.0709</v>
      </c>
      <c r="AO499" s="55">
        <f t="shared" si="134"/>
        <v>2.0768</v>
      </c>
      <c r="AP499" s="55">
        <f t="shared" si="135"/>
        <v>2.125</v>
      </c>
      <c r="AT499" s="17"/>
      <c r="AU499" s="77"/>
    </row>
    <row r="500" spans="3:47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36"/>
        <v>21⁄8–16</v>
      </c>
      <c r="U500" s="16" t="str">
        <f t="shared" si="136"/>
        <v>UN</v>
      </c>
      <c r="W500" s="16" t="str">
        <f t="shared" si="120"/>
        <v>21⁄8–16</v>
      </c>
      <c r="X500" s="16" t="str">
        <f>VLOOKUP(LEFT(Table691416[[#This Row],[Column1]],FIND("–",Table691416[[#This Row],[Column1]])-1),Lookups15[],2,0)</f>
        <v>2 1/8</v>
      </c>
      <c r="Y500" s="16" t="str">
        <f>RIGHT(Table691416[[#This Row],[Column1]],LEN(Table691416[[#This Row],[Column1]])-FIND("–",Table691416[[#This Row],[Column1]]))</f>
        <v>16</v>
      </c>
      <c r="Z500" s="16" t="str">
        <f t="shared" si="121"/>
        <v>UN</v>
      </c>
      <c r="AA500" s="16" t="str">
        <f t="shared" si="122"/>
        <v>2A</v>
      </c>
      <c r="AB500" s="4" t="str">
        <f>CONCATENATE(Table691416[[#This Row],[Fraction]],"-",Table691416[[#This Row],[Pitch]]," ",Table691416[[#This Row],[Series]]," ",Table691416[[#This Row],[ClassA]])</f>
        <v>2 1/8-16 UN 2A</v>
      </c>
      <c r="AC500" s="4" t="str">
        <f>CONCATENATE(TEXT(Table691416[[#This Row],[MajorMinB]],".000"),"-",Table691416[[#This Row],[Pitch]]," ",Table691416[[#This Row],[Series]]," ",Table691416[[#This Row],[ClassA]])</f>
        <v>2.125-16 UN 2A</v>
      </c>
      <c r="AD500" s="4">
        <f t="shared" si="123"/>
        <v>1.6000000000000001E-3</v>
      </c>
      <c r="AE500" s="55">
        <f t="shared" si="124"/>
        <v>2.1234000000000002</v>
      </c>
      <c r="AF500" s="55">
        <f t="shared" si="125"/>
        <v>2.1139999999999999</v>
      </c>
      <c r="AG500" s="55" t="str">
        <f t="shared" si="126"/>
        <v>—</v>
      </c>
      <c r="AH500" s="55">
        <f t="shared" si="127"/>
        <v>2.0828000000000002</v>
      </c>
      <c r="AI500" s="55">
        <f t="shared" si="128"/>
        <v>2.0773999999999999</v>
      </c>
      <c r="AJ500" s="55">
        <f t="shared" si="129"/>
        <v>2.0489000000000002</v>
      </c>
      <c r="AK500" s="4" t="str">
        <f t="shared" si="130"/>
        <v>2B</v>
      </c>
      <c r="AL500" s="55">
        <f t="shared" si="131"/>
        <v>2.0569999999999999</v>
      </c>
      <c r="AM500" s="55">
        <f t="shared" si="132"/>
        <v>2.0710000000000002</v>
      </c>
      <c r="AN500" s="55">
        <f t="shared" si="133"/>
        <v>2.0844</v>
      </c>
      <c r="AO500" s="55">
        <f t="shared" si="134"/>
        <v>2.0914000000000001</v>
      </c>
      <c r="AP500" s="55">
        <f t="shared" si="135"/>
        <v>2.125</v>
      </c>
      <c r="AT500" s="17"/>
      <c r="AU500" s="77"/>
    </row>
    <row r="501" spans="3:47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36"/>
        <v>0</v>
      </c>
      <c r="U501" s="16">
        <f t="shared" si="136"/>
        <v>0</v>
      </c>
      <c r="W501" s="16" t="str">
        <f t="shared" si="120"/>
        <v>21⁄8–16</v>
      </c>
      <c r="X501" s="16" t="str">
        <f>VLOOKUP(LEFT(Table691416[[#This Row],[Column1]],FIND("–",Table691416[[#This Row],[Column1]])-1),Lookups15[],2,0)</f>
        <v>2 1/8</v>
      </c>
      <c r="Y501" s="16" t="str">
        <f>RIGHT(Table691416[[#This Row],[Column1]],LEN(Table691416[[#This Row],[Column1]])-FIND("–",Table691416[[#This Row],[Column1]]))</f>
        <v>16</v>
      </c>
      <c r="Z501" s="16" t="str">
        <f t="shared" si="121"/>
        <v>UN</v>
      </c>
      <c r="AA501" s="16" t="str">
        <f t="shared" si="122"/>
        <v>3A</v>
      </c>
      <c r="AB501" s="4" t="str">
        <f>CONCATENATE(Table691416[[#This Row],[Fraction]],"-",Table691416[[#This Row],[Pitch]]," ",Table691416[[#This Row],[Series]]," ",Table691416[[#This Row],[ClassA]])</f>
        <v>2 1/8-16 UN 3A</v>
      </c>
      <c r="AC501" s="4" t="str">
        <f>CONCATENATE(TEXT(Table691416[[#This Row],[MajorMinB]],".000"),"-",Table691416[[#This Row],[Pitch]]," ",Table691416[[#This Row],[Series]]," ",Table691416[[#This Row],[ClassA]])</f>
        <v>2.125-16 UN 3A</v>
      </c>
      <c r="AD501" s="4">
        <f t="shared" si="123"/>
        <v>0</v>
      </c>
      <c r="AE501" s="55">
        <f t="shared" si="124"/>
        <v>2.125</v>
      </c>
      <c r="AF501" s="55">
        <f t="shared" si="125"/>
        <v>2.1156000000000001</v>
      </c>
      <c r="AG501" s="55" t="str">
        <f t="shared" si="126"/>
        <v>—</v>
      </c>
      <c r="AH501" s="55">
        <f t="shared" si="127"/>
        <v>2.0844</v>
      </c>
      <c r="AI501" s="55">
        <f t="shared" si="128"/>
        <v>2.0802999999999998</v>
      </c>
      <c r="AJ501" s="55">
        <f t="shared" si="129"/>
        <v>2.0505</v>
      </c>
      <c r="AK501" s="4" t="str">
        <f t="shared" si="130"/>
        <v>3B</v>
      </c>
      <c r="AL501" s="55">
        <f t="shared" si="131"/>
        <v>2.0569999999999999</v>
      </c>
      <c r="AM501" s="55">
        <f t="shared" si="132"/>
        <v>2.0657999999999999</v>
      </c>
      <c r="AN501" s="55">
        <f t="shared" si="133"/>
        <v>2.0844</v>
      </c>
      <c r="AO501" s="55">
        <f t="shared" si="134"/>
        <v>2.0895999999999999</v>
      </c>
      <c r="AP501" s="55">
        <f t="shared" si="135"/>
        <v>2.125</v>
      </c>
      <c r="AT501" s="17"/>
      <c r="AU501" s="77"/>
    </row>
    <row r="502" spans="3:47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36"/>
        <v>21⁄8–20</v>
      </c>
      <c r="U502" s="16" t="str">
        <f t="shared" si="136"/>
        <v>UN</v>
      </c>
      <c r="W502" s="16" t="str">
        <f t="shared" si="120"/>
        <v>21⁄8–20</v>
      </c>
      <c r="X502" s="16" t="str">
        <f>VLOOKUP(LEFT(Table691416[[#This Row],[Column1]],FIND("–",Table691416[[#This Row],[Column1]])-1),Lookups15[],2,0)</f>
        <v>2 1/8</v>
      </c>
      <c r="Y502" s="16" t="str">
        <f>RIGHT(Table691416[[#This Row],[Column1]],LEN(Table691416[[#This Row],[Column1]])-FIND("–",Table691416[[#This Row],[Column1]]))</f>
        <v>20</v>
      </c>
      <c r="Z502" s="16" t="str">
        <f t="shared" si="121"/>
        <v>UN</v>
      </c>
      <c r="AA502" s="16" t="str">
        <f t="shared" si="122"/>
        <v>2A</v>
      </c>
      <c r="AB502" s="4" t="str">
        <f>CONCATENATE(Table691416[[#This Row],[Fraction]],"-",Table691416[[#This Row],[Pitch]]," ",Table691416[[#This Row],[Series]]," ",Table691416[[#This Row],[ClassA]])</f>
        <v>2 1/8-20 UN 2A</v>
      </c>
      <c r="AC502" s="4" t="str">
        <f>CONCATENATE(TEXT(Table691416[[#This Row],[MajorMinB]],".000"),"-",Table691416[[#This Row],[Pitch]]," ",Table691416[[#This Row],[Series]]," ",Table691416[[#This Row],[ClassA]])</f>
        <v>2.125-20 UN 2A</v>
      </c>
      <c r="AD502" s="4">
        <f t="shared" si="123"/>
        <v>1.5E-3</v>
      </c>
      <c r="AE502" s="55">
        <f t="shared" si="124"/>
        <v>2.1234999999999999</v>
      </c>
      <c r="AF502" s="55">
        <f t="shared" si="125"/>
        <v>2.1154000000000002</v>
      </c>
      <c r="AG502" s="55" t="str">
        <f t="shared" si="126"/>
        <v>—</v>
      </c>
      <c r="AH502" s="55">
        <f t="shared" si="127"/>
        <v>2.0910000000000002</v>
      </c>
      <c r="AI502" s="55">
        <f t="shared" si="128"/>
        <v>2.0861000000000001</v>
      </c>
      <c r="AJ502" s="55">
        <f t="shared" si="129"/>
        <v>2.0640000000000001</v>
      </c>
      <c r="AK502" s="4" t="str">
        <f t="shared" si="130"/>
        <v>2B</v>
      </c>
      <c r="AL502" s="55">
        <f t="shared" si="131"/>
        <v>2.0710000000000002</v>
      </c>
      <c r="AM502" s="55">
        <f t="shared" si="132"/>
        <v>2.0819999999999999</v>
      </c>
      <c r="AN502" s="55">
        <f t="shared" si="133"/>
        <v>2.0924999999999998</v>
      </c>
      <c r="AO502" s="55">
        <f t="shared" si="134"/>
        <v>2.0989</v>
      </c>
      <c r="AP502" s="55">
        <f t="shared" si="135"/>
        <v>2.125</v>
      </c>
      <c r="AT502" s="17"/>
      <c r="AU502" s="77"/>
    </row>
    <row r="503" spans="3:47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36"/>
        <v>0</v>
      </c>
      <c r="U503" s="16">
        <f t="shared" si="136"/>
        <v>0</v>
      </c>
      <c r="W503" s="16" t="str">
        <f t="shared" si="120"/>
        <v>21⁄8–20</v>
      </c>
      <c r="X503" s="16" t="str">
        <f>VLOOKUP(LEFT(Table691416[[#This Row],[Column1]],FIND("–",Table691416[[#This Row],[Column1]])-1),Lookups15[],2,0)</f>
        <v>2 1/8</v>
      </c>
      <c r="Y503" s="16" t="str">
        <f>RIGHT(Table691416[[#This Row],[Column1]],LEN(Table691416[[#This Row],[Column1]])-FIND("–",Table691416[[#This Row],[Column1]]))</f>
        <v>20</v>
      </c>
      <c r="Z503" s="16" t="str">
        <f t="shared" si="121"/>
        <v>UN</v>
      </c>
      <c r="AA503" s="16" t="str">
        <f t="shared" si="122"/>
        <v>3A</v>
      </c>
      <c r="AB503" s="4" t="str">
        <f>CONCATENATE(Table691416[[#This Row],[Fraction]],"-",Table691416[[#This Row],[Pitch]]," ",Table691416[[#This Row],[Series]]," ",Table691416[[#This Row],[ClassA]])</f>
        <v>2 1/8-20 UN 3A</v>
      </c>
      <c r="AC503" s="4" t="str">
        <f>CONCATENATE(TEXT(Table691416[[#This Row],[MajorMinB]],".000"),"-",Table691416[[#This Row],[Pitch]]," ",Table691416[[#This Row],[Series]]," ",Table691416[[#This Row],[ClassA]])</f>
        <v>2.125-20 UN 3A</v>
      </c>
      <c r="AD503" s="4">
        <f t="shared" si="123"/>
        <v>0</v>
      </c>
      <c r="AE503" s="55">
        <f t="shared" si="124"/>
        <v>2.125</v>
      </c>
      <c r="AF503" s="55">
        <f t="shared" si="125"/>
        <v>2.1168999999999998</v>
      </c>
      <c r="AG503" s="55" t="str">
        <f t="shared" si="126"/>
        <v>—</v>
      </c>
      <c r="AH503" s="55">
        <f t="shared" si="127"/>
        <v>2.0924999999999998</v>
      </c>
      <c r="AI503" s="55">
        <f t="shared" si="128"/>
        <v>2.0888</v>
      </c>
      <c r="AJ503" s="55">
        <f t="shared" si="129"/>
        <v>2.0655000000000001</v>
      </c>
      <c r="AK503" s="4" t="str">
        <f t="shared" si="130"/>
        <v>3B</v>
      </c>
      <c r="AL503" s="55">
        <f t="shared" si="131"/>
        <v>2.0710000000000002</v>
      </c>
      <c r="AM503" s="55">
        <f t="shared" si="132"/>
        <v>2.0787</v>
      </c>
      <c r="AN503" s="55">
        <f t="shared" si="133"/>
        <v>2.0924999999999998</v>
      </c>
      <c r="AO503" s="55">
        <f t="shared" si="134"/>
        <v>2.0973000000000002</v>
      </c>
      <c r="AP503" s="55">
        <f t="shared" si="135"/>
        <v>2.125</v>
      </c>
      <c r="AT503" s="17"/>
      <c r="AU503" s="77"/>
    </row>
    <row r="504" spans="3:47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36"/>
        <v>23⁄16–16</v>
      </c>
      <c r="U504" s="16" t="str">
        <f t="shared" si="136"/>
        <v>UNS</v>
      </c>
      <c r="W504" s="16" t="str">
        <f t="shared" si="120"/>
        <v>23⁄16–16</v>
      </c>
      <c r="X504" s="16" t="str">
        <f>VLOOKUP(LEFT(Table691416[[#This Row],[Column1]],FIND("–",Table691416[[#This Row],[Column1]])-1),Lookups15[],2,0)</f>
        <v>2 3/16</v>
      </c>
      <c r="Y504" s="16" t="str">
        <f>RIGHT(Table691416[[#This Row],[Column1]],LEN(Table691416[[#This Row],[Column1]])-FIND("–",Table691416[[#This Row],[Column1]]))</f>
        <v>16</v>
      </c>
      <c r="Z504" s="16" t="str">
        <f t="shared" si="121"/>
        <v>UNS</v>
      </c>
      <c r="AA504" s="16" t="str">
        <f t="shared" si="122"/>
        <v>2A</v>
      </c>
      <c r="AB504" s="4" t="str">
        <f>CONCATENATE(Table691416[[#This Row],[Fraction]],"-",Table691416[[#This Row],[Pitch]]," ",Table691416[[#This Row],[Series]]," ",Table691416[[#This Row],[ClassA]])</f>
        <v>2 3/16-16 UNS 2A</v>
      </c>
      <c r="AC504" s="4" t="str">
        <f>CONCATENATE(TEXT(Table691416[[#This Row],[MajorMinB]],".000"),"-",Table691416[[#This Row],[Pitch]]," ",Table691416[[#This Row],[Series]]," ",Table691416[[#This Row],[ClassA]])</f>
        <v>2.188-16 UNS 2A</v>
      </c>
      <c r="AD504" s="4">
        <f t="shared" si="123"/>
        <v>1.6000000000000001E-3</v>
      </c>
      <c r="AE504" s="55">
        <f t="shared" si="124"/>
        <v>2.1859000000000002</v>
      </c>
      <c r="AF504" s="55">
        <f t="shared" si="125"/>
        <v>2.1764999999999999</v>
      </c>
      <c r="AG504" s="55" t="str">
        <f t="shared" si="126"/>
        <v>—</v>
      </c>
      <c r="AH504" s="55">
        <f t="shared" si="127"/>
        <v>2.1453000000000002</v>
      </c>
      <c r="AI504" s="55">
        <f t="shared" si="128"/>
        <v>2.1398999999999999</v>
      </c>
      <c r="AJ504" s="55">
        <f t="shared" si="129"/>
        <v>2.1114000000000002</v>
      </c>
      <c r="AK504" s="4" t="str">
        <f t="shared" si="130"/>
        <v>2B</v>
      </c>
      <c r="AL504" s="55">
        <f t="shared" si="131"/>
        <v>2.12</v>
      </c>
      <c r="AM504" s="55">
        <f t="shared" si="132"/>
        <v>2.1339999999999999</v>
      </c>
      <c r="AN504" s="55">
        <f t="shared" si="133"/>
        <v>2.1469</v>
      </c>
      <c r="AO504" s="55">
        <f t="shared" si="134"/>
        <v>2.1539000000000001</v>
      </c>
      <c r="AP504" s="55">
        <f t="shared" si="135"/>
        <v>2.1875</v>
      </c>
      <c r="AT504" s="17"/>
      <c r="AU504" s="77"/>
    </row>
    <row r="505" spans="3:47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36"/>
        <v>0</v>
      </c>
      <c r="U505" s="16">
        <f t="shared" si="136"/>
        <v>0</v>
      </c>
      <c r="W505" s="16" t="str">
        <f t="shared" si="120"/>
        <v>23⁄16–16</v>
      </c>
      <c r="X505" s="16" t="str">
        <f>VLOOKUP(LEFT(Table691416[[#This Row],[Column1]],FIND("–",Table691416[[#This Row],[Column1]])-1),Lookups15[],2,0)</f>
        <v>2 3/16</v>
      </c>
      <c r="Y505" s="16" t="str">
        <f>RIGHT(Table691416[[#This Row],[Column1]],LEN(Table691416[[#This Row],[Column1]])-FIND("–",Table691416[[#This Row],[Column1]]))</f>
        <v>16</v>
      </c>
      <c r="Z505" s="16" t="str">
        <f t="shared" si="121"/>
        <v>UNS</v>
      </c>
      <c r="AA505" s="16" t="str">
        <f t="shared" si="122"/>
        <v>3A</v>
      </c>
      <c r="AB505" s="4" t="str">
        <f>CONCATENATE(Table691416[[#This Row],[Fraction]],"-",Table691416[[#This Row],[Pitch]]," ",Table691416[[#This Row],[Series]]," ",Table691416[[#This Row],[ClassA]])</f>
        <v>2 3/16-16 UNS 3A</v>
      </c>
      <c r="AC505" s="4" t="str">
        <f>CONCATENATE(TEXT(Table691416[[#This Row],[MajorMinB]],".000"),"-",Table691416[[#This Row],[Pitch]]," ",Table691416[[#This Row],[Series]]," ",Table691416[[#This Row],[ClassA]])</f>
        <v>2.188-16 UNS 3A</v>
      </c>
      <c r="AD505" s="4">
        <f t="shared" si="123"/>
        <v>0</v>
      </c>
      <c r="AE505" s="55">
        <f t="shared" si="124"/>
        <v>2.1875</v>
      </c>
      <c r="AF505" s="55">
        <f t="shared" si="125"/>
        <v>2.1781000000000001</v>
      </c>
      <c r="AG505" s="55" t="str">
        <f t="shared" si="126"/>
        <v>—</v>
      </c>
      <c r="AH505" s="55">
        <f t="shared" si="127"/>
        <v>2.1469</v>
      </c>
      <c r="AI505" s="55">
        <f t="shared" si="128"/>
        <v>2.1427999999999998</v>
      </c>
      <c r="AJ505" s="55">
        <f t="shared" si="129"/>
        <v>2.113</v>
      </c>
      <c r="AK505" s="4" t="str">
        <f t="shared" si="130"/>
        <v>3B</v>
      </c>
      <c r="AL505" s="55">
        <f t="shared" si="131"/>
        <v>2.12</v>
      </c>
      <c r="AM505" s="55">
        <f t="shared" si="132"/>
        <v>2.1282999999999999</v>
      </c>
      <c r="AN505" s="55">
        <f t="shared" si="133"/>
        <v>2.1469</v>
      </c>
      <c r="AO505" s="55">
        <f t="shared" si="134"/>
        <v>2.1520999999999999</v>
      </c>
      <c r="AP505" s="55">
        <f t="shared" si="135"/>
        <v>2.1875</v>
      </c>
      <c r="AT505" s="17"/>
      <c r="AU505" s="77"/>
    </row>
    <row r="506" spans="3:47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36"/>
        <v>21⁄4–41⁄2</v>
      </c>
      <c r="U506" s="16" t="str">
        <f t="shared" si="136"/>
        <v>UNC</v>
      </c>
      <c r="W506" s="16" t="str">
        <f t="shared" si="120"/>
        <v>21⁄4–41⁄2</v>
      </c>
      <c r="X506" s="16" t="str">
        <f>VLOOKUP(LEFT(Table691416[[#This Row],[Column1]],FIND("–",Table691416[[#This Row],[Column1]])-1),Lookups15[],2,0)</f>
        <v>2 1/4</v>
      </c>
      <c r="Y506" s="85" t="str">
        <f>RIGHT(Table691416[[#This Row],[Column1]],LEN(Table691416[[#This Row],[Column1]])-FIND("–",Table691416[[#This Row],[Column1]]))</f>
        <v>41⁄2</v>
      </c>
      <c r="Z506" s="16" t="str">
        <f t="shared" si="121"/>
        <v>UNC</v>
      </c>
      <c r="AA506" s="16" t="str">
        <f t="shared" si="122"/>
        <v>1A</v>
      </c>
      <c r="AB506" s="4" t="str">
        <f>CONCATENATE(Table691416[[#This Row],[Fraction]],"-",Table691416[[#This Row],[Pitch]]," ",Table691416[[#This Row],[Series]]," ",Table691416[[#This Row],[ClassA]])</f>
        <v>2 1/4-41⁄2 UNC 1A</v>
      </c>
      <c r="AC506" s="4" t="str">
        <f>CONCATENATE(TEXT(Table691416[[#This Row],[MajorMinB]],".000"),"-",Table691416[[#This Row],[Pitch]]," ",Table691416[[#This Row],[Series]]," ",Table691416[[#This Row],[ClassA]])</f>
        <v>2.250-41⁄2 UNC 1A</v>
      </c>
      <c r="AD506" s="4">
        <f t="shared" si="123"/>
        <v>2.8999999999999998E-3</v>
      </c>
      <c r="AE506" s="55">
        <f t="shared" si="124"/>
        <v>2.2471000000000001</v>
      </c>
      <c r="AF506" s="55">
        <f t="shared" si="125"/>
        <v>2.2141000000000002</v>
      </c>
      <c r="AG506" s="55" t="str">
        <f t="shared" si="126"/>
        <v>—</v>
      </c>
      <c r="AH506" s="55">
        <f t="shared" si="127"/>
        <v>2.1027999999999998</v>
      </c>
      <c r="AI506" s="55">
        <f t="shared" si="128"/>
        <v>2.0882000000000001</v>
      </c>
      <c r="AJ506" s="55">
        <f t="shared" si="129"/>
        <v>1.9823999999999999</v>
      </c>
      <c r="AK506" s="4" t="str">
        <f t="shared" si="130"/>
        <v>1B</v>
      </c>
      <c r="AL506" s="55">
        <f t="shared" si="131"/>
        <v>2.0089999999999999</v>
      </c>
      <c r="AM506" s="55">
        <f t="shared" si="132"/>
        <v>2.0449999999999999</v>
      </c>
      <c r="AN506" s="55">
        <f t="shared" si="133"/>
        <v>2.1057000000000001</v>
      </c>
      <c r="AO506" s="55">
        <f t="shared" si="134"/>
        <v>2.1246999999999998</v>
      </c>
      <c r="AP506" s="55">
        <f t="shared" si="135"/>
        <v>2.25</v>
      </c>
      <c r="AT506" s="17"/>
      <c r="AU506" s="77"/>
    </row>
    <row r="507" spans="3:47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36"/>
        <v>0</v>
      </c>
      <c r="U507" s="16">
        <f t="shared" si="136"/>
        <v>0</v>
      </c>
      <c r="W507" s="16" t="str">
        <f t="shared" si="120"/>
        <v>21⁄4–41⁄2</v>
      </c>
      <c r="X507" s="16" t="str">
        <f>VLOOKUP(LEFT(Table691416[[#This Row],[Column1]],FIND("–",Table691416[[#This Row],[Column1]])-1),Lookups15[],2,0)</f>
        <v>2 1/4</v>
      </c>
      <c r="Y507" s="85" t="str">
        <f>RIGHT(Table691416[[#This Row],[Column1]],LEN(Table691416[[#This Row],[Column1]])-FIND("–",Table691416[[#This Row],[Column1]]))</f>
        <v>41⁄2</v>
      </c>
      <c r="Z507" s="16" t="str">
        <f t="shared" si="121"/>
        <v>UNC</v>
      </c>
      <c r="AA507" s="16" t="str">
        <f t="shared" si="122"/>
        <v>2A</v>
      </c>
      <c r="AB507" s="4" t="str">
        <f>CONCATENATE(Table691416[[#This Row],[Fraction]],"-",Table691416[[#This Row],[Pitch]]," ",Table691416[[#This Row],[Series]]," ",Table691416[[#This Row],[ClassA]])</f>
        <v>2 1/4-41⁄2 UNC 2A</v>
      </c>
      <c r="AC507" s="4" t="str">
        <f>CONCATENATE(TEXT(Table691416[[#This Row],[MajorMinB]],".000"),"-",Table691416[[#This Row],[Pitch]]," ",Table691416[[#This Row],[Series]]," ",Table691416[[#This Row],[ClassA]])</f>
        <v>2.250-41⁄2 UNC 2A</v>
      </c>
      <c r="AD507" s="4">
        <f t="shared" si="123"/>
        <v>2.8999999999999998E-3</v>
      </c>
      <c r="AE507" s="55">
        <f t="shared" si="124"/>
        <v>2.2471000000000001</v>
      </c>
      <c r="AF507" s="55">
        <f t="shared" si="125"/>
        <v>2.2250999999999999</v>
      </c>
      <c r="AG507" s="55">
        <f t="shared" si="126"/>
        <v>2.2141000000000002</v>
      </c>
      <c r="AH507" s="55">
        <f t="shared" si="127"/>
        <v>2.1027999999999998</v>
      </c>
      <c r="AI507" s="55">
        <f t="shared" si="128"/>
        <v>2.0931000000000002</v>
      </c>
      <c r="AJ507" s="55">
        <f t="shared" si="129"/>
        <v>1.9823999999999999</v>
      </c>
      <c r="AK507" s="4" t="str">
        <f t="shared" si="130"/>
        <v>2B</v>
      </c>
      <c r="AL507" s="55">
        <f t="shared" si="131"/>
        <v>2.0089999999999999</v>
      </c>
      <c r="AM507" s="55">
        <f t="shared" si="132"/>
        <v>2.0449999999999999</v>
      </c>
      <c r="AN507" s="55">
        <f t="shared" si="133"/>
        <v>2.1057000000000001</v>
      </c>
      <c r="AO507" s="55">
        <f t="shared" si="134"/>
        <v>2.1183000000000001</v>
      </c>
      <c r="AP507" s="55">
        <f t="shared" si="135"/>
        <v>2.25</v>
      </c>
      <c r="AT507" s="17"/>
      <c r="AU507" s="77"/>
    </row>
    <row r="508" spans="3:47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36"/>
        <v>0</v>
      </c>
      <c r="U508" s="16">
        <f t="shared" si="136"/>
        <v>0</v>
      </c>
      <c r="W508" s="16" t="str">
        <f t="shared" si="120"/>
        <v>21⁄4–41⁄2</v>
      </c>
      <c r="X508" s="16" t="str">
        <f>VLOOKUP(LEFT(Table691416[[#This Row],[Column1]],FIND("–",Table691416[[#This Row],[Column1]])-1),Lookups15[],2,0)</f>
        <v>2 1/4</v>
      </c>
      <c r="Y508" s="85" t="str">
        <f>RIGHT(Table691416[[#This Row],[Column1]],LEN(Table691416[[#This Row],[Column1]])-FIND("–",Table691416[[#This Row],[Column1]]))</f>
        <v>41⁄2</v>
      </c>
      <c r="Z508" s="16" t="str">
        <f t="shared" si="121"/>
        <v>UNC</v>
      </c>
      <c r="AA508" s="16" t="str">
        <f t="shared" si="122"/>
        <v>3A</v>
      </c>
      <c r="AB508" s="4" t="str">
        <f>CONCATENATE(Table691416[[#This Row],[Fraction]],"-",Table691416[[#This Row],[Pitch]]," ",Table691416[[#This Row],[Series]]," ",Table691416[[#This Row],[ClassA]])</f>
        <v>2 1/4-41⁄2 UNC 3A</v>
      </c>
      <c r="AC508" s="4" t="str">
        <f>CONCATENATE(TEXT(Table691416[[#This Row],[MajorMinB]],".000"),"-",Table691416[[#This Row],[Pitch]]," ",Table691416[[#This Row],[Series]]," ",Table691416[[#This Row],[ClassA]])</f>
        <v>2.250-41⁄2 UNC 3A</v>
      </c>
      <c r="AD508" s="4">
        <f t="shared" si="123"/>
        <v>0</v>
      </c>
      <c r="AE508" s="55">
        <f t="shared" si="124"/>
        <v>2.25</v>
      </c>
      <c r="AF508" s="55">
        <f t="shared" si="125"/>
        <v>2.2280000000000002</v>
      </c>
      <c r="AG508" s="55" t="str">
        <f t="shared" si="126"/>
        <v>—</v>
      </c>
      <c r="AH508" s="55">
        <f t="shared" si="127"/>
        <v>2.1057000000000001</v>
      </c>
      <c r="AI508" s="55">
        <f t="shared" si="128"/>
        <v>2.0983999999999998</v>
      </c>
      <c r="AJ508" s="55">
        <f t="shared" si="129"/>
        <v>1.9853000000000001</v>
      </c>
      <c r="AK508" s="4" t="str">
        <f t="shared" si="130"/>
        <v>3B</v>
      </c>
      <c r="AL508" s="55">
        <f t="shared" si="131"/>
        <v>2.0089999999999999</v>
      </c>
      <c r="AM508" s="55">
        <f t="shared" si="132"/>
        <v>2.0360999999999998</v>
      </c>
      <c r="AN508" s="55">
        <f t="shared" si="133"/>
        <v>2.1057000000000001</v>
      </c>
      <c r="AO508" s="55">
        <f t="shared" si="134"/>
        <v>2.1152000000000002</v>
      </c>
      <c r="AP508" s="55">
        <f t="shared" si="135"/>
        <v>2.25</v>
      </c>
      <c r="AT508" s="17"/>
      <c r="AU508" s="77"/>
    </row>
    <row r="509" spans="3:47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36"/>
        <v>21⁄4–6</v>
      </c>
      <c r="U509" s="16" t="str">
        <f t="shared" si="136"/>
        <v>UN</v>
      </c>
      <c r="W509" s="16" t="str">
        <f t="shared" si="120"/>
        <v>21⁄4–6</v>
      </c>
      <c r="X509" s="16" t="str">
        <f>VLOOKUP(LEFT(Table691416[[#This Row],[Column1]],FIND("–",Table691416[[#This Row],[Column1]])-1),Lookups15[],2,0)</f>
        <v>2 1/4</v>
      </c>
      <c r="Y509" s="16" t="str">
        <f>RIGHT(Table691416[[#This Row],[Column1]],LEN(Table691416[[#This Row],[Column1]])-FIND("–",Table691416[[#This Row],[Column1]]))</f>
        <v>6</v>
      </c>
      <c r="Z509" s="16" t="str">
        <f t="shared" si="121"/>
        <v>UN</v>
      </c>
      <c r="AA509" s="16" t="str">
        <f t="shared" si="122"/>
        <v>2A</v>
      </c>
      <c r="AB509" s="4" t="str">
        <f>CONCATENATE(Table691416[[#This Row],[Fraction]],"-",Table691416[[#This Row],[Pitch]]," ",Table691416[[#This Row],[Series]]," ",Table691416[[#This Row],[ClassA]])</f>
        <v>2 1/4-6 UN 2A</v>
      </c>
      <c r="AC509" s="4" t="str">
        <f>CONCATENATE(TEXT(Table691416[[#This Row],[MajorMinB]],".000"),"-",Table691416[[#This Row],[Pitch]]," ",Table691416[[#This Row],[Series]]," ",Table691416[[#This Row],[ClassA]])</f>
        <v>2.250-6 UN 2A</v>
      </c>
      <c r="AD509" s="4">
        <f t="shared" si="123"/>
        <v>2.5999999999999999E-3</v>
      </c>
      <c r="AE509" s="55">
        <f t="shared" si="124"/>
        <v>2.2473999999999998</v>
      </c>
      <c r="AF509" s="55">
        <f t="shared" si="125"/>
        <v>2.2292000000000001</v>
      </c>
      <c r="AG509" s="55" t="str">
        <f t="shared" si="126"/>
        <v>—</v>
      </c>
      <c r="AH509" s="55">
        <f t="shared" si="127"/>
        <v>2.1391</v>
      </c>
      <c r="AI509" s="55">
        <f t="shared" si="128"/>
        <v>2.1303000000000001</v>
      </c>
      <c r="AJ509" s="55">
        <f t="shared" si="129"/>
        <v>2.0489999999999999</v>
      </c>
      <c r="AK509" s="4" t="str">
        <f t="shared" si="130"/>
        <v>2B</v>
      </c>
      <c r="AL509" s="55">
        <f t="shared" si="131"/>
        <v>2.0699999999999998</v>
      </c>
      <c r="AM509" s="55">
        <f t="shared" si="132"/>
        <v>2.1</v>
      </c>
      <c r="AN509" s="55">
        <f t="shared" si="133"/>
        <v>2.1417000000000002</v>
      </c>
      <c r="AO509" s="55">
        <f t="shared" si="134"/>
        <v>2.1530999999999998</v>
      </c>
      <c r="AP509" s="55">
        <f t="shared" si="135"/>
        <v>2.25</v>
      </c>
      <c r="AT509" s="17"/>
      <c r="AU509" s="77"/>
    </row>
    <row r="510" spans="3:47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36"/>
        <v>0</v>
      </c>
      <c r="U510" s="16">
        <f t="shared" si="136"/>
        <v>0</v>
      </c>
      <c r="W510" s="16" t="str">
        <f t="shared" si="120"/>
        <v>21⁄4–6</v>
      </c>
      <c r="X510" s="16" t="str">
        <f>VLOOKUP(LEFT(Table691416[[#This Row],[Column1]],FIND("–",Table691416[[#This Row],[Column1]])-1),Lookups15[],2,0)</f>
        <v>2 1/4</v>
      </c>
      <c r="Y510" s="16" t="str">
        <f>RIGHT(Table691416[[#This Row],[Column1]],LEN(Table691416[[#This Row],[Column1]])-FIND("–",Table691416[[#This Row],[Column1]]))</f>
        <v>6</v>
      </c>
      <c r="Z510" s="16" t="str">
        <f t="shared" si="121"/>
        <v>UN</v>
      </c>
      <c r="AA510" s="16" t="str">
        <f t="shared" si="122"/>
        <v>3A</v>
      </c>
      <c r="AB510" s="4" t="str">
        <f>CONCATENATE(Table691416[[#This Row],[Fraction]],"-",Table691416[[#This Row],[Pitch]]," ",Table691416[[#This Row],[Series]]," ",Table691416[[#This Row],[ClassA]])</f>
        <v>2 1/4-6 UN 3A</v>
      </c>
      <c r="AC510" s="4" t="str">
        <f>CONCATENATE(TEXT(Table691416[[#This Row],[MajorMinB]],".000"),"-",Table691416[[#This Row],[Pitch]]," ",Table691416[[#This Row],[Series]]," ",Table691416[[#This Row],[ClassA]])</f>
        <v>2.250-6 UN 3A</v>
      </c>
      <c r="AD510" s="4">
        <f t="shared" si="123"/>
        <v>0</v>
      </c>
      <c r="AE510" s="55">
        <f t="shared" si="124"/>
        <v>2.25</v>
      </c>
      <c r="AF510" s="55">
        <f t="shared" si="125"/>
        <v>2.2317999999999998</v>
      </c>
      <c r="AG510" s="55" t="str">
        <f t="shared" si="126"/>
        <v>—</v>
      </c>
      <c r="AH510" s="55">
        <f t="shared" si="127"/>
        <v>2.1417000000000002</v>
      </c>
      <c r="AI510" s="55">
        <f t="shared" si="128"/>
        <v>2.1351</v>
      </c>
      <c r="AJ510" s="55">
        <f t="shared" si="129"/>
        <v>2.0516000000000001</v>
      </c>
      <c r="AK510" s="4" t="str">
        <f t="shared" si="130"/>
        <v>3B</v>
      </c>
      <c r="AL510" s="55">
        <f t="shared" si="131"/>
        <v>2.0699999999999998</v>
      </c>
      <c r="AM510" s="55">
        <f t="shared" si="132"/>
        <v>2.0895999999999999</v>
      </c>
      <c r="AN510" s="55">
        <f t="shared" si="133"/>
        <v>2.1417000000000002</v>
      </c>
      <c r="AO510" s="55">
        <f t="shared" si="134"/>
        <v>2.1501999999999999</v>
      </c>
      <c r="AP510" s="55">
        <f t="shared" si="135"/>
        <v>2.25</v>
      </c>
      <c r="AT510" s="17"/>
      <c r="AU510" s="77"/>
    </row>
    <row r="511" spans="3:47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36"/>
        <v>21⁄4–8</v>
      </c>
      <c r="U511" s="16" t="str">
        <f t="shared" si="136"/>
        <v>UN</v>
      </c>
      <c r="W511" s="16" t="str">
        <f t="shared" si="120"/>
        <v>21⁄4–8</v>
      </c>
      <c r="X511" s="16" t="str">
        <f>VLOOKUP(LEFT(Table691416[[#This Row],[Column1]],FIND("–",Table691416[[#This Row],[Column1]])-1),Lookups15[],2,0)</f>
        <v>2 1/4</v>
      </c>
      <c r="Y511" s="16" t="str">
        <f>RIGHT(Table691416[[#This Row],[Column1]],LEN(Table691416[[#This Row],[Column1]])-FIND("–",Table691416[[#This Row],[Column1]]))</f>
        <v>8</v>
      </c>
      <c r="Z511" s="16" t="str">
        <f t="shared" si="121"/>
        <v>UN</v>
      </c>
      <c r="AA511" s="16" t="str">
        <f t="shared" si="122"/>
        <v>2A</v>
      </c>
      <c r="AB511" s="4" t="str">
        <f>CONCATENATE(Table691416[[#This Row],[Fraction]],"-",Table691416[[#This Row],[Pitch]]," ",Table691416[[#This Row],[Series]]," ",Table691416[[#This Row],[ClassA]])</f>
        <v>2 1/4-8 UN 2A</v>
      </c>
      <c r="AC511" s="4" t="str">
        <f>CONCATENATE(TEXT(Table691416[[#This Row],[MajorMinB]],".000"),"-",Table691416[[#This Row],[Pitch]]," ",Table691416[[#This Row],[Series]]," ",Table691416[[#This Row],[ClassA]])</f>
        <v>2.250-8 UN 2A</v>
      </c>
      <c r="AD511" s="4">
        <f t="shared" si="123"/>
        <v>2.3999999999999998E-3</v>
      </c>
      <c r="AE511" s="55">
        <f t="shared" si="124"/>
        <v>2.2475999999999998</v>
      </c>
      <c r="AF511" s="55">
        <f t="shared" si="125"/>
        <v>2.2326000000000001</v>
      </c>
      <c r="AG511" s="55">
        <f t="shared" si="126"/>
        <v>2.2250999999999999</v>
      </c>
      <c r="AH511" s="55">
        <f t="shared" si="127"/>
        <v>2.1663999999999999</v>
      </c>
      <c r="AI511" s="55">
        <f t="shared" si="128"/>
        <v>2.1583999999999999</v>
      </c>
      <c r="AJ511" s="55">
        <f t="shared" si="129"/>
        <v>2.0988000000000002</v>
      </c>
      <c r="AK511" s="4" t="str">
        <f t="shared" si="130"/>
        <v>2B</v>
      </c>
      <c r="AL511" s="55">
        <f t="shared" si="131"/>
        <v>2.1150000000000002</v>
      </c>
      <c r="AM511" s="55">
        <f t="shared" si="132"/>
        <v>2.14</v>
      </c>
      <c r="AN511" s="55">
        <f t="shared" si="133"/>
        <v>2.1688000000000001</v>
      </c>
      <c r="AO511" s="55">
        <f t="shared" si="134"/>
        <v>2.1791999999999998</v>
      </c>
      <c r="AP511" s="55">
        <f t="shared" si="135"/>
        <v>2.25</v>
      </c>
      <c r="AT511" s="17"/>
      <c r="AU511" s="77"/>
    </row>
    <row r="512" spans="3:47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36"/>
        <v>0</v>
      </c>
      <c r="U512" s="16">
        <f t="shared" si="136"/>
        <v>0</v>
      </c>
      <c r="W512" s="16" t="str">
        <f t="shared" si="120"/>
        <v>21⁄4–8</v>
      </c>
      <c r="X512" s="16" t="str">
        <f>VLOOKUP(LEFT(Table691416[[#This Row],[Column1]],FIND("–",Table691416[[#This Row],[Column1]])-1),Lookups15[],2,0)</f>
        <v>2 1/4</v>
      </c>
      <c r="Y512" s="16" t="str">
        <f>RIGHT(Table691416[[#This Row],[Column1]],LEN(Table691416[[#This Row],[Column1]])-FIND("–",Table691416[[#This Row],[Column1]]))</f>
        <v>8</v>
      </c>
      <c r="Z512" s="16" t="str">
        <f t="shared" si="121"/>
        <v>UN</v>
      </c>
      <c r="AA512" s="16" t="str">
        <f t="shared" si="122"/>
        <v>3A</v>
      </c>
      <c r="AB512" s="4" t="str">
        <f>CONCATENATE(Table691416[[#This Row],[Fraction]],"-",Table691416[[#This Row],[Pitch]]," ",Table691416[[#This Row],[Series]]," ",Table691416[[#This Row],[ClassA]])</f>
        <v>2 1/4-8 UN 3A</v>
      </c>
      <c r="AC512" s="4" t="str">
        <f>CONCATENATE(TEXT(Table691416[[#This Row],[MajorMinB]],".000"),"-",Table691416[[#This Row],[Pitch]]," ",Table691416[[#This Row],[Series]]," ",Table691416[[#This Row],[ClassA]])</f>
        <v>2.250-8 UN 3A</v>
      </c>
      <c r="AD512" s="4">
        <f t="shared" si="123"/>
        <v>0</v>
      </c>
      <c r="AE512" s="55">
        <f t="shared" si="124"/>
        <v>2.25</v>
      </c>
      <c r="AF512" s="55">
        <f t="shared" si="125"/>
        <v>2.2349999999999999</v>
      </c>
      <c r="AG512" s="55" t="str">
        <f t="shared" si="126"/>
        <v>—</v>
      </c>
      <c r="AH512" s="55">
        <f t="shared" si="127"/>
        <v>2.1688000000000001</v>
      </c>
      <c r="AI512" s="55">
        <f t="shared" si="128"/>
        <v>2.1627999999999998</v>
      </c>
      <c r="AJ512" s="55">
        <f t="shared" si="129"/>
        <v>2.1012</v>
      </c>
      <c r="AK512" s="4" t="str">
        <f t="shared" si="130"/>
        <v>3B</v>
      </c>
      <c r="AL512" s="55">
        <f t="shared" si="131"/>
        <v>2.1150000000000002</v>
      </c>
      <c r="AM512" s="55">
        <f t="shared" si="132"/>
        <v>2.1297000000000001</v>
      </c>
      <c r="AN512" s="55">
        <f t="shared" si="133"/>
        <v>2.1688000000000001</v>
      </c>
      <c r="AO512" s="55">
        <f t="shared" si="134"/>
        <v>2.1766000000000001</v>
      </c>
      <c r="AP512" s="55">
        <f t="shared" si="135"/>
        <v>2.25</v>
      </c>
      <c r="AT512" s="17"/>
      <c r="AU512" s="77"/>
    </row>
    <row r="513" spans="3:47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36"/>
        <v>21⁄4–10</v>
      </c>
      <c r="U513" s="16" t="str">
        <f t="shared" si="136"/>
        <v>UNS</v>
      </c>
      <c r="W513" s="16" t="str">
        <f t="shared" si="120"/>
        <v>21⁄4–10</v>
      </c>
      <c r="X513" s="16" t="str">
        <f>VLOOKUP(LEFT(Table691416[[#This Row],[Column1]],FIND("–",Table691416[[#This Row],[Column1]])-1),Lookups15[],2,0)</f>
        <v>2 1/4</v>
      </c>
      <c r="Y513" s="16" t="str">
        <f>RIGHT(Table691416[[#This Row],[Column1]],LEN(Table691416[[#This Row],[Column1]])-FIND("–",Table691416[[#This Row],[Column1]]))</f>
        <v>10</v>
      </c>
      <c r="Z513" s="16" t="str">
        <f t="shared" si="121"/>
        <v>UNS</v>
      </c>
      <c r="AA513" s="16" t="str">
        <f t="shared" si="122"/>
        <v>2A</v>
      </c>
      <c r="AB513" s="4" t="str">
        <f>CONCATENATE(Table691416[[#This Row],[Fraction]],"-",Table691416[[#This Row],[Pitch]]," ",Table691416[[#This Row],[Series]]," ",Table691416[[#This Row],[ClassA]])</f>
        <v>2 1/4-10 UNS 2A</v>
      </c>
      <c r="AC513" s="4" t="str">
        <f>CONCATENATE(TEXT(Table691416[[#This Row],[MajorMinB]],".000"),"-",Table691416[[#This Row],[Pitch]]," ",Table691416[[#This Row],[Series]]," ",Table691416[[#This Row],[ClassA]])</f>
        <v>2.250-10 UNS 2A</v>
      </c>
      <c r="AD513" s="4">
        <f t="shared" si="123"/>
        <v>2E-3</v>
      </c>
      <c r="AE513" s="55">
        <f t="shared" si="124"/>
        <v>2.2480000000000002</v>
      </c>
      <c r="AF513" s="55">
        <f t="shared" si="125"/>
        <v>2.2351000000000001</v>
      </c>
      <c r="AG513" s="55" t="str">
        <f t="shared" si="126"/>
        <v>—</v>
      </c>
      <c r="AH513" s="55">
        <f t="shared" si="127"/>
        <v>2.1829999999999998</v>
      </c>
      <c r="AI513" s="55">
        <f t="shared" si="128"/>
        <v>2.1764999999999999</v>
      </c>
      <c r="AJ513" s="55">
        <f t="shared" si="129"/>
        <v>2.129</v>
      </c>
      <c r="AK513" s="4" t="str">
        <f t="shared" si="130"/>
        <v>2B</v>
      </c>
      <c r="AL513" s="55">
        <f t="shared" si="131"/>
        <v>2.1419999999999999</v>
      </c>
      <c r="AM513" s="55">
        <f t="shared" si="132"/>
        <v>2.1629999999999998</v>
      </c>
      <c r="AN513" s="55">
        <f t="shared" si="133"/>
        <v>2.1850000000000001</v>
      </c>
      <c r="AO513" s="55">
        <f t="shared" si="134"/>
        <v>2.1934999999999998</v>
      </c>
      <c r="AP513" s="55">
        <f t="shared" si="135"/>
        <v>2.25</v>
      </c>
      <c r="AT513" s="17"/>
      <c r="AU513" s="77"/>
    </row>
    <row r="514" spans="3:47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36"/>
        <v>21⁄4–12</v>
      </c>
      <c r="U514" s="16" t="str">
        <f t="shared" si="136"/>
        <v>UN</v>
      </c>
      <c r="W514" s="16" t="str">
        <f t="shared" si="120"/>
        <v>21⁄4–12</v>
      </c>
      <c r="X514" s="16" t="str">
        <f>VLOOKUP(LEFT(Table691416[[#This Row],[Column1]],FIND("–",Table691416[[#This Row],[Column1]])-1),Lookups15[],2,0)</f>
        <v>2 1/4</v>
      </c>
      <c r="Y514" s="16" t="str">
        <f>RIGHT(Table691416[[#This Row],[Column1]],LEN(Table691416[[#This Row],[Column1]])-FIND("–",Table691416[[#This Row],[Column1]]))</f>
        <v>12</v>
      </c>
      <c r="Z514" s="16" t="str">
        <f t="shared" si="121"/>
        <v>UN</v>
      </c>
      <c r="AA514" s="16" t="str">
        <f t="shared" si="122"/>
        <v>2A</v>
      </c>
      <c r="AB514" s="4" t="str">
        <f>CONCATENATE(Table691416[[#This Row],[Fraction]],"-",Table691416[[#This Row],[Pitch]]," ",Table691416[[#This Row],[Series]]," ",Table691416[[#This Row],[ClassA]])</f>
        <v>2 1/4-12 UN 2A</v>
      </c>
      <c r="AC514" s="4" t="str">
        <f>CONCATENATE(TEXT(Table691416[[#This Row],[MajorMinB]],".000"),"-",Table691416[[#This Row],[Pitch]]," ",Table691416[[#This Row],[Series]]," ",Table691416[[#This Row],[ClassA]])</f>
        <v>2.250-12 UN 2A</v>
      </c>
      <c r="AD514" s="4">
        <f t="shared" si="123"/>
        <v>1.8E-3</v>
      </c>
      <c r="AE514" s="55">
        <f t="shared" si="124"/>
        <v>2.2482000000000002</v>
      </c>
      <c r="AF514" s="55">
        <f t="shared" si="125"/>
        <v>2.2368000000000001</v>
      </c>
      <c r="AG514" s="55" t="str">
        <f t="shared" si="126"/>
        <v>—</v>
      </c>
      <c r="AH514" s="55">
        <f t="shared" si="127"/>
        <v>2.1941000000000002</v>
      </c>
      <c r="AI514" s="55">
        <f t="shared" si="128"/>
        <v>2.1880000000000002</v>
      </c>
      <c r="AJ514" s="55">
        <f t="shared" si="129"/>
        <v>2.149</v>
      </c>
      <c r="AK514" s="4" t="str">
        <f t="shared" si="130"/>
        <v>2B</v>
      </c>
      <c r="AL514" s="55">
        <f t="shared" si="131"/>
        <v>2.16</v>
      </c>
      <c r="AM514" s="55">
        <f t="shared" si="132"/>
        <v>2.1779999999999999</v>
      </c>
      <c r="AN514" s="55">
        <f t="shared" si="133"/>
        <v>2.1959</v>
      </c>
      <c r="AO514" s="55">
        <f t="shared" si="134"/>
        <v>2.2038000000000002</v>
      </c>
      <c r="AP514" s="55">
        <f t="shared" si="135"/>
        <v>2.25</v>
      </c>
      <c r="AT514" s="17"/>
      <c r="AU514" s="77"/>
    </row>
    <row r="515" spans="3:47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36"/>
        <v>0</v>
      </c>
      <c r="U515" s="16">
        <f t="shared" si="136"/>
        <v>0</v>
      </c>
      <c r="W515" s="16" t="str">
        <f t="shared" si="120"/>
        <v>21⁄4–12</v>
      </c>
      <c r="X515" s="16" t="str">
        <f>VLOOKUP(LEFT(Table691416[[#This Row],[Column1]],FIND("–",Table691416[[#This Row],[Column1]])-1),Lookups15[],2,0)</f>
        <v>2 1/4</v>
      </c>
      <c r="Y515" s="16" t="str">
        <f>RIGHT(Table691416[[#This Row],[Column1]],LEN(Table691416[[#This Row],[Column1]])-FIND("–",Table691416[[#This Row],[Column1]]))</f>
        <v>12</v>
      </c>
      <c r="Z515" s="16" t="str">
        <f t="shared" si="121"/>
        <v>UN</v>
      </c>
      <c r="AA515" s="16" t="str">
        <f t="shared" si="122"/>
        <v>3A</v>
      </c>
      <c r="AB515" s="4" t="str">
        <f>CONCATENATE(Table691416[[#This Row],[Fraction]],"-",Table691416[[#This Row],[Pitch]]," ",Table691416[[#This Row],[Series]]," ",Table691416[[#This Row],[ClassA]])</f>
        <v>2 1/4-12 UN 3A</v>
      </c>
      <c r="AC515" s="4" t="str">
        <f>CONCATENATE(TEXT(Table691416[[#This Row],[MajorMinB]],".000"),"-",Table691416[[#This Row],[Pitch]]," ",Table691416[[#This Row],[Series]]," ",Table691416[[#This Row],[ClassA]])</f>
        <v>2.250-12 UN 3A</v>
      </c>
      <c r="AD515" s="4">
        <f t="shared" si="123"/>
        <v>0</v>
      </c>
      <c r="AE515" s="55">
        <f t="shared" si="124"/>
        <v>2.25</v>
      </c>
      <c r="AF515" s="55">
        <f t="shared" si="125"/>
        <v>2.2385999999999999</v>
      </c>
      <c r="AG515" s="55" t="str">
        <f t="shared" si="126"/>
        <v>—</v>
      </c>
      <c r="AH515" s="55">
        <f t="shared" si="127"/>
        <v>2.1959</v>
      </c>
      <c r="AI515" s="55">
        <f t="shared" si="128"/>
        <v>2.1913999999999998</v>
      </c>
      <c r="AJ515" s="55">
        <f t="shared" si="129"/>
        <v>2.1507999999999998</v>
      </c>
      <c r="AK515" s="4" t="str">
        <f t="shared" si="130"/>
        <v>3B</v>
      </c>
      <c r="AL515" s="55">
        <f t="shared" si="131"/>
        <v>2.16</v>
      </c>
      <c r="AM515" s="55">
        <f t="shared" si="132"/>
        <v>2.1698</v>
      </c>
      <c r="AN515" s="55">
        <f t="shared" si="133"/>
        <v>2.1959</v>
      </c>
      <c r="AO515" s="55">
        <f t="shared" si="134"/>
        <v>2.2018</v>
      </c>
      <c r="AP515" s="55">
        <f t="shared" si="135"/>
        <v>2.25</v>
      </c>
      <c r="AT515" s="17"/>
      <c r="AU515" s="77"/>
    </row>
    <row r="516" spans="3:47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36"/>
        <v>21⁄4–14</v>
      </c>
      <c r="U516" s="16" t="str">
        <f t="shared" si="136"/>
        <v>UNS</v>
      </c>
      <c r="W516" s="16" t="str">
        <f t="shared" ref="W516:W579" si="137">IF(T516=0,IF(T515=0,T514,T515),T516)</f>
        <v>21⁄4–14</v>
      </c>
      <c r="X516" s="16" t="str">
        <f>VLOOKUP(LEFT(Table691416[[#This Row],[Column1]],FIND("–",Table691416[[#This Row],[Column1]])-1),Lookups15[],2,0)</f>
        <v>2 1/4</v>
      </c>
      <c r="Y516" s="16" t="str">
        <f>RIGHT(Table691416[[#This Row],[Column1]],LEN(Table691416[[#This Row],[Column1]])-FIND("–",Table691416[[#This Row],[Column1]]))</f>
        <v>14</v>
      </c>
      <c r="Z516" s="16" t="str">
        <f t="shared" ref="Z516:Z579" si="138">IF(U516=0,IF(U515=0,U514,U515),U516)</f>
        <v>UNS</v>
      </c>
      <c r="AA516" s="16" t="str">
        <f t="shared" ref="AA516:AA579" si="139">IF(OR($C516="1A",$C516="2A",$C516="3A"),C516,E516)</f>
        <v>2A</v>
      </c>
      <c r="AB516" s="4" t="str">
        <f>CONCATENATE(Table691416[[#This Row],[Fraction]],"-",Table691416[[#This Row],[Pitch]]," ",Table691416[[#This Row],[Series]]," ",Table691416[[#This Row],[ClassA]])</f>
        <v>2 1/4-14 UNS 2A</v>
      </c>
      <c r="AC516" s="4" t="str">
        <f>CONCATENATE(TEXT(Table691416[[#This Row],[MajorMinB]],".000"),"-",Table691416[[#This Row],[Pitch]]," ",Table691416[[#This Row],[Series]]," ",Table691416[[#This Row],[ClassA]])</f>
        <v>2.250-14 UNS 2A</v>
      </c>
      <c r="AD516" s="4">
        <f t="shared" ref="AD516:AD579" si="140">IF(OR($C516="1A",$C516="2A",$C516="3A"),D516,F516)</f>
        <v>1.6999999999999999E-3</v>
      </c>
      <c r="AE516" s="55">
        <f t="shared" ref="AE516:AE579" si="141">IF(OR($C516="1A",$C516="2A",$C516="3A"),E516,G516)</f>
        <v>2.2483</v>
      </c>
      <c r="AF516" s="55">
        <f t="shared" ref="AF516:AF579" si="142">IF(OR($C516="1A",$C516="2A",$C516="3A"),F516,H516)</f>
        <v>2.238</v>
      </c>
      <c r="AG516" s="55" t="str">
        <f t="shared" ref="AG516:AG579" si="143">IF(OR($C516="1A",$C516="2A",$C516="3A"),G516,I516)</f>
        <v>—</v>
      </c>
      <c r="AH516" s="55">
        <f t="shared" ref="AH516:AH579" si="144">IF(OR($C516="1A",$C516="2A",$C516="3A"),H516,J516)</f>
        <v>2.2019000000000002</v>
      </c>
      <c r="AI516" s="55">
        <f t="shared" ref="AI516:AI579" si="145">IF(OR($C516="1A",$C516="2A",$C516="3A"),I516,K516)</f>
        <v>2.1962000000000002</v>
      </c>
      <c r="AJ516" s="55">
        <f t="shared" ref="AJ516:AJ579" si="146">IF(OR($C516="1A",$C516="2A",$C516="3A"),J516,L516)</f>
        <v>2.1633</v>
      </c>
      <c r="AK516" s="4" t="str">
        <f t="shared" ref="AK516:AK579" si="147">IF(OR($C516="1A",$C516="2A",$C516="3A"),K516,M516)</f>
        <v>2B</v>
      </c>
      <c r="AL516" s="55">
        <f t="shared" ref="AL516:AL579" si="148">IF(OR($C516="1A",$C516="2A",$C516="3A"),L516,N516)</f>
        <v>2.173</v>
      </c>
      <c r="AM516" s="55">
        <f t="shared" ref="AM516:AM579" si="149">IF(OR($C516="1A",$C516="2A",$C516="3A"),M516,O516)</f>
        <v>2.1880000000000002</v>
      </c>
      <c r="AN516" s="55">
        <f t="shared" ref="AN516:AN579" si="150">IF(OR($C516="1A",$C516="2A",$C516="3A"),N516,P516)</f>
        <v>2.2035999999999998</v>
      </c>
      <c r="AO516" s="55">
        <f t="shared" ref="AO516:AO579" si="151">IF(OR($C516="1A",$C516="2A",$C516="3A"),O516,Q516)</f>
        <v>2.2109999999999999</v>
      </c>
      <c r="AP516" s="55">
        <f t="shared" ref="AP516:AP579" si="152">IF(OR($C516="1A",$C516="2A",$C516="3A"),P516,R516)</f>
        <v>2.25</v>
      </c>
      <c r="AT516" s="17"/>
      <c r="AU516" s="77"/>
    </row>
    <row r="517" spans="3:47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ref="T517:U580" si="153">IF(OR($C517="1A",$C517="2A",$C517="3A"),A517,C517)</f>
        <v>21⁄4–16</v>
      </c>
      <c r="U517" s="16" t="str">
        <f t="shared" si="153"/>
        <v>UN</v>
      </c>
      <c r="W517" s="16" t="str">
        <f t="shared" si="137"/>
        <v>21⁄4–16</v>
      </c>
      <c r="X517" s="16" t="str">
        <f>VLOOKUP(LEFT(Table691416[[#This Row],[Column1]],FIND("–",Table691416[[#This Row],[Column1]])-1),Lookups15[],2,0)</f>
        <v>2 1/4</v>
      </c>
      <c r="Y517" s="16" t="str">
        <f>RIGHT(Table691416[[#This Row],[Column1]],LEN(Table691416[[#This Row],[Column1]])-FIND("–",Table691416[[#This Row],[Column1]]))</f>
        <v>16</v>
      </c>
      <c r="Z517" s="16" t="str">
        <f t="shared" si="138"/>
        <v>UN</v>
      </c>
      <c r="AA517" s="16" t="str">
        <f t="shared" si="139"/>
        <v>2A</v>
      </c>
      <c r="AB517" s="4" t="str">
        <f>CONCATENATE(Table691416[[#This Row],[Fraction]],"-",Table691416[[#This Row],[Pitch]]," ",Table691416[[#This Row],[Series]]," ",Table691416[[#This Row],[ClassA]])</f>
        <v>2 1/4-16 UN 2A</v>
      </c>
      <c r="AC517" s="4" t="str">
        <f>CONCATENATE(TEXT(Table691416[[#This Row],[MajorMinB]],".000"),"-",Table691416[[#This Row],[Pitch]]," ",Table691416[[#This Row],[Series]]," ",Table691416[[#This Row],[ClassA]])</f>
        <v>2.250-16 UN 2A</v>
      </c>
      <c r="AD517" s="4">
        <f t="shared" si="140"/>
        <v>1.6000000000000001E-3</v>
      </c>
      <c r="AE517" s="55">
        <f t="shared" si="141"/>
        <v>2.2484000000000002</v>
      </c>
      <c r="AF517" s="55">
        <f t="shared" si="142"/>
        <v>2.2389999999999999</v>
      </c>
      <c r="AG517" s="55" t="str">
        <f t="shared" si="143"/>
        <v>—</v>
      </c>
      <c r="AH517" s="55">
        <f t="shared" si="144"/>
        <v>2.2078000000000002</v>
      </c>
      <c r="AI517" s="55">
        <f t="shared" si="145"/>
        <v>2.2023999999999999</v>
      </c>
      <c r="AJ517" s="55">
        <f t="shared" si="146"/>
        <v>2.1739000000000002</v>
      </c>
      <c r="AK517" s="4" t="str">
        <f t="shared" si="147"/>
        <v>2B</v>
      </c>
      <c r="AL517" s="55">
        <f t="shared" si="148"/>
        <v>2.1819999999999999</v>
      </c>
      <c r="AM517" s="55">
        <f t="shared" si="149"/>
        <v>2.1960000000000002</v>
      </c>
      <c r="AN517" s="55">
        <f t="shared" si="150"/>
        <v>2.2094</v>
      </c>
      <c r="AO517" s="55">
        <f t="shared" si="151"/>
        <v>2.2164000000000001</v>
      </c>
      <c r="AP517" s="55">
        <f t="shared" si="152"/>
        <v>2.25</v>
      </c>
      <c r="AT517" s="17"/>
      <c r="AU517" s="77"/>
    </row>
    <row r="518" spans="3:47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53"/>
        <v>0</v>
      </c>
      <c r="U518" s="16">
        <f t="shared" si="153"/>
        <v>0</v>
      </c>
      <c r="W518" s="16" t="str">
        <f t="shared" si="137"/>
        <v>21⁄4–16</v>
      </c>
      <c r="X518" s="16" t="str">
        <f>VLOOKUP(LEFT(Table691416[[#This Row],[Column1]],FIND("–",Table691416[[#This Row],[Column1]])-1),Lookups15[],2,0)</f>
        <v>2 1/4</v>
      </c>
      <c r="Y518" s="16" t="str">
        <f>RIGHT(Table691416[[#This Row],[Column1]],LEN(Table691416[[#This Row],[Column1]])-FIND("–",Table691416[[#This Row],[Column1]]))</f>
        <v>16</v>
      </c>
      <c r="Z518" s="16" t="str">
        <f t="shared" si="138"/>
        <v>UN</v>
      </c>
      <c r="AA518" s="16" t="str">
        <f t="shared" si="139"/>
        <v>3A</v>
      </c>
      <c r="AB518" s="4" t="str">
        <f>CONCATENATE(Table691416[[#This Row],[Fraction]],"-",Table691416[[#This Row],[Pitch]]," ",Table691416[[#This Row],[Series]]," ",Table691416[[#This Row],[ClassA]])</f>
        <v>2 1/4-16 UN 3A</v>
      </c>
      <c r="AC518" s="4" t="str">
        <f>CONCATENATE(TEXT(Table691416[[#This Row],[MajorMinB]],".000"),"-",Table691416[[#This Row],[Pitch]]," ",Table691416[[#This Row],[Series]]," ",Table691416[[#This Row],[ClassA]])</f>
        <v>2.250-16 UN 3A</v>
      </c>
      <c r="AD518" s="4">
        <f t="shared" si="140"/>
        <v>0</v>
      </c>
      <c r="AE518" s="55">
        <f t="shared" si="141"/>
        <v>2.25</v>
      </c>
      <c r="AF518" s="55">
        <f t="shared" si="142"/>
        <v>2.2406000000000001</v>
      </c>
      <c r="AG518" s="55" t="str">
        <f t="shared" si="143"/>
        <v>—</v>
      </c>
      <c r="AH518" s="55">
        <f t="shared" si="144"/>
        <v>2.2094</v>
      </c>
      <c r="AI518" s="55">
        <f t="shared" si="145"/>
        <v>2.2052999999999998</v>
      </c>
      <c r="AJ518" s="55">
        <f t="shared" si="146"/>
        <v>2.1755</v>
      </c>
      <c r="AK518" s="4" t="str">
        <f t="shared" si="147"/>
        <v>3B</v>
      </c>
      <c r="AL518" s="55">
        <f t="shared" si="148"/>
        <v>2.1819999999999999</v>
      </c>
      <c r="AM518" s="55">
        <f t="shared" si="149"/>
        <v>2.1907999999999999</v>
      </c>
      <c r="AN518" s="55">
        <f t="shared" si="150"/>
        <v>2.2094</v>
      </c>
      <c r="AO518" s="55">
        <f t="shared" si="151"/>
        <v>2.2145999999999999</v>
      </c>
      <c r="AP518" s="55">
        <f t="shared" si="152"/>
        <v>2.25</v>
      </c>
      <c r="AT518" s="17"/>
      <c r="AU518" s="77"/>
    </row>
    <row r="519" spans="3:47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53"/>
        <v>21⁄4–18</v>
      </c>
      <c r="U519" s="16" t="str">
        <f t="shared" si="153"/>
        <v>UNS</v>
      </c>
      <c r="W519" s="16" t="str">
        <f t="shared" si="137"/>
        <v>21⁄4–18</v>
      </c>
      <c r="X519" s="16" t="str">
        <f>VLOOKUP(LEFT(Table691416[[#This Row],[Column1]],FIND("–",Table691416[[#This Row],[Column1]])-1),Lookups15[],2,0)</f>
        <v>2 1/4</v>
      </c>
      <c r="Y519" s="16" t="str">
        <f>RIGHT(Table691416[[#This Row],[Column1]],LEN(Table691416[[#This Row],[Column1]])-FIND("–",Table691416[[#This Row],[Column1]]))</f>
        <v>18</v>
      </c>
      <c r="Z519" s="16" t="str">
        <f t="shared" si="138"/>
        <v>UNS</v>
      </c>
      <c r="AA519" s="16" t="str">
        <f t="shared" si="139"/>
        <v>2A</v>
      </c>
      <c r="AB519" s="4" t="str">
        <f>CONCATENATE(Table691416[[#This Row],[Fraction]],"-",Table691416[[#This Row],[Pitch]]," ",Table691416[[#This Row],[Series]]," ",Table691416[[#This Row],[ClassA]])</f>
        <v>2 1/4-18 UNS 2A</v>
      </c>
      <c r="AC519" s="4" t="str">
        <f>CONCATENATE(TEXT(Table691416[[#This Row],[MajorMinB]],".000"),"-",Table691416[[#This Row],[Pitch]]," ",Table691416[[#This Row],[Series]]," ",Table691416[[#This Row],[ClassA]])</f>
        <v>2.250-18 UNS 2A</v>
      </c>
      <c r="AD519" s="4">
        <f t="shared" si="140"/>
        <v>1.5E-3</v>
      </c>
      <c r="AE519" s="55">
        <f t="shared" si="141"/>
        <v>2.2484999999999999</v>
      </c>
      <c r="AF519" s="55">
        <f t="shared" si="142"/>
        <v>2.2397999999999998</v>
      </c>
      <c r="AG519" s="55" t="str">
        <f t="shared" si="143"/>
        <v>—</v>
      </c>
      <c r="AH519" s="55">
        <f t="shared" si="144"/>
        <v>2.2124000000000001</v>
      </c>
      <c r="AI519" s="55">
        <f t="shared" si="145"/>
        <v>2.2073</v>
      </c>
      <c r="AJ519" s="55">
        <f t="shared" si="146"/>
        <v>2.1823999999999999</v>
      </c>
      <c r="AK519" s="4" t="str">
        <f t="shared" si="147"/>
        <v>2B</v>
      </c>
      <c r="AL519" s="55">
        <f t="shared" si="148"/>
        <v>2.19</v>
      </c>
      <c r="AM519" s="55">
        <f t="shared" si="149"/>
        <v>2.2029999999999998</v>
      </c>
      <c r="AN519" s="55">
        <f t="shared" si="150"/>
        <v>2.2139000000000002</v>
      </c>
      <c r="AO519" s="55">
        <f t="shared" si="151"/>
        <v>2.2206000000000001</v>
      </c>
      <c r="AP519" s="55">
        <f t="shared" si="152"/>
        <v>2.25</v>
      </c>
      <c r="AT519" s="17"/>
      <c r="AU519" s="77"/>
    </row>
    <row r="520" spans="3:47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53"/>
        <v>21⁄4–20</v>
      </c>
      <c r="U520" s="16" t="str">
        <f t="shared" si="153"/>
        <v>UN</v>
      </c>
      <c r="W520" s="16" t="str">
        <f t="shared" si="137"/>
        <v>21⁄4–20</v>
      </c>
      <c r="X520" s="16" t="str">
        <f>VLOOKUP(LEFT(Table691416[[#This Row],[Column1]],FIND("–",Table691416[[#This Row],[Column1]])-1),Lookups15[],2,0)</f>
        <v>2 1/4</v>
      </c>
      <c r="Y520" s="16" t="str">
        <f>RIGHT(Table691416[[#This Row],[Column1]],LEN(Table691416[[#This Row],[Column1]])-FIND("–",Table691416[[#This Row],[Column1]]))</f>
        <v>20</v>
      </c>
      <c r="Z520" s="16" t="str">
        <f t="shared" si="138"/>
        <v>UN</v>
      </c>
      <c r="AA520" s="16" t="str">
        <f t="shared" si="139"/>
        <v>2A</v>
      </c>
      <c r="AB520" s="4" t="str">
        <f>CONCATENATE(Table691416[[#This Row],[Fraction]],"-",Table691416[[#This Row],[Pitch]]," ",Table691416[[#This Row],[Series]]," ",Table691416[[#This Row],[ClassA]])</f>
        <v>2 1/4-20 UN 2A</v>
      </c>
      <c r="AC520" s="4" t="str">
        <f>CONCATENATE(TEXT(Table691416[[#This Row],[MajorMinB]],".000"),"-",Table691416[[#This Row],[Pitch]]," ",Table691416[[#This Row],[Series]]," ",Table691416[[#This Row],[ClassA]])</f>
        <v>2.250-20 UN 2A</v>
      </c>
      <c r="AD520" s="4">
        <f t="shared" si="140"/>
        <v>1.5E-3</v>
      </c>
      <c r="AE520" s="55">
        <f t="shared" si="141"/>
        <v>2.2484999999999999</v>
      </c>
      <c r="AF520" s="55">
        <f t="shared" si="142"/>
        <v>2.2404000000000002</v>
      </c>
      <c r="AG520" s="55" t="str">
        <f t="shared" si="143"/>
        <v>—</v>
      </c>
      <c r="AH520" s="55">
        <f t="shared" si="144"/>
        <v>2.2160000000000002</v>
      </c>
      <c r="AI520" s="55">
        <f t="shared" si="145"/>
        <v>2.2111000000000001</v>
      </c>
      <c r="AJ520" s="55">
        <f t="shared" si="146"/>
        <v>2.1890000000000001</v>
      </c>
      <c r="AK520" s="4" t="str">
        <f t="shared" si="147"/>
        <v>2B</v>
      </c>
      <c r="AL520" s="55">
        <f t="shared" si="148"/>
        <v>2.1960000000000002</v>
      </c>
      <c r="AM520" s="55">
        <f t="shared" si="149"/>
        <v>2.2069999999999999</v>
      </c>
      <c r="AN520" s="55">
        <f t="shared" si="150"/>
        <v>2.2174999999999998</v>
      </c>
      <c r="AO520" s="55">
        <f t="shared" si="151"/>
        <v>2.2239</v>
      </c>
      <c r="AP520" s="55">
        <f t="shared" si="152"/>
        <v>2.25</v>
      </c>
      <c r="AT520" s="17"/>
      <c r="AU520" s="77"/>
    </row>
    <row r="521" spans="3:47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53"/>
        <v>0</v>
      </c>
      <c r="U521" s="16">
        <f t="shared" si="153"/>
        <v>0</v>
      </c>
      <c r="W521" s="16" t="str">
        <f t="shared" si="137"/>
        <v>21⁄4–20</v>
      </c>
      <c r="X521" s="16" t="str">
        <f>VLOOKUP(LEFT(Table691416[[#This Row],[Column1]],FIND("–",Table691416[[#This Row],[Column1]])-1),Lookups15[],2,0)</f>
        <v>2 1/4</v>
      </c>
      <c r="Y521" s="16" t="str">
        <f>RIGHT(Table691416[[#This Row],[Column1]],LEN(Table691416[[#This Row],[Column1]])-FIND("–",Table691416[[#This Row],[Column1]]))</f>
        <v>20</v>
      </c>
      <c r="Z521" s="16" t="str">
        <f t="shared" si="138"/>
        <v>UN</v>
      </c>
      <c r="AA521" s="16" t="str">
        <f t="shared" si="139"/>
        <v>3A</v>
      </c>
      <c r="AB521" s="4" t="str">
        <f>CONCATENATE(Table691416[[#This Row],[Fraction]],"-",Table691416[[#This Row],[Pitch]]," ",Table691416[[#This Row],[Series]]," ",Table691416[[#This Row],[ClassA]])</f>
        <v>2 1/4-20 UN 3A</v>
      </c>
      <c r="AC521" s="4" t="str">
        <f>CONCATENATE(TEXT(Table691416[[#This Row],[MajorMinB]],".000"),"-",Table691416[[#This Row],[Pitch]]," ",Table691416[[#This Row],[Series]]," ",Table691416[[#This Row],[ClassA]])</f>
        <v>2.250-20 UN 3A</v>
      </c>
      <c r="AD521" s="4">
        <f t="shared" si="140"/>
        <v>0</v>
      </c>
      <c r="AE521" s="55">
        <f t="shared" si="141"/>
        <v>2.25</v>
      </c>
      <c r="AF521" s="55">
        <f t="shared" si="142"/>
        <v>2.2418999999999998</v>
      </c>
      <c r="AG521" s="55" t="str">
        <f t="shared" si="143"/>
        <v>—</v>
      </c>
      <c r="AH521" s="55">
        <f t="shared" si="144"/>
        <v>2.2174999999999998</v>
      </c>
      <c r="AI521" s="55">
        <f t="shared" si="145"/>
        <v>2.2136999999999998</v>
      </c>
      <c r="AJ521" s="55">
        <f t="shared" si="146"/>
        <v>2.1905000000000001</v>
      </c>
      <c r="AK521" s="4" t="str">
        <f t="shared" si="147"/>
        <v>3B</v>
      </c>
      <c r="AL521" s="55">
        <f t="shared" si="148"/>
        <v>2.1960000000000002</v>
      </c>
      <c r="AM521" s="55">
        <f t="shared" si="149"/>
        <v>2.2037</v>
      </c>
      <c r="AN521" s="55">
        <f t="shared" si="150"/>
        <v>2.2174999999999998</v>
      </c>
      <c r="AO521" s="55">
        <f t="shared" si="151"/>
        <v>2.2223000000000002</v>
      </c>
      <c r="AP521" s="55">
        <f t="shared" si="152"/>
        <v>2.25</v>
      </c>
      <c r="AT521" s="17"/>
      <c r="AU521" s="77"/>
    </row>
    <row r="522" spans="3:47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53"/>
        <v>25⁄16–16</v>
      </c>
      <c r="U522" s="16" t="str">
        <f t="shared" si="153"/>
        <v>UNS</v>
      </c>
      <c r="W522" s="16" t="str">
        <f t="shared" si="137"/>
        <v>25⁄16–16</v>
      </c>
      <c r="X522" s="16" t="str">
        <f>VLOOKUP(LEFT(Table691416[[#This Row],[Column1]],FIND("–",Table691416[[#This Row],[Column1]])-1),Lookups15[],2,0)</f>
        <v>2 5/16</v>
      </c>
      <c r="Y522" s="16" t="str">
        <f>RIGHT(Table691416[[#This Row],[Column1]],LEN(Table691416[[#This Row],[Column1]])-FIND("–",Table691416[[#This Row],[Column1]]))</f>
        <v>16</v>
      </c>
      <c r="Z522" s="16" t="str">
        <f t="shared" si="138"/>
        <v>UNS</v>
      </c>
      <c r="AA522" s="16" t="str">
        <f t="shared" si="139"/>
        <v>2A</v>
      </c>
      <c r="AB522" s="4" t="str">
        <f>CONCATENATE(Table691416[[#This Row],[Fraction]],"-",Table691416[[#This Row],[Pitch]]," ",Table691416[[#This Row],[Series]]," ",Table691416[[#This Row],[ClassA]])</f>
        <v>2 5/16-16 UNS 2A</v>
      </c>
      <c r="AC522" s="4" t="str">
        <f>CONCATENATE(TEXT(Table691416[[#This Row],[MajorMinB]],".000"),"-",Table691416[[#This Row],[Pitch]]," ",Table691416[[#This Row],[Series]]," ",Table691416[[#This Row],[ClassA]])</f>
        <v>2.313-16 UNS 2A</v>
      </c>
      <c r="AD522" s="4">
        <f t="shared" si="140"/>
        <v>1.6999999999999999E-3</v>
      </c>
      <c r="AE522" s="55">
        <f t="shared" si="141"/>
        <v>2.3108</v>
      </c>
      <c r="AF522" s="55">
        <f t="shared" si="142"/>
        <v>2.3014000000000001</v>
      </c>
      <c r="AG522" s="55" t="str">
        <f t="shared" si="143"/>
        <v>—</v>
      </c>
      <c r="AH522" s="55">
        <f t="shared" si="144"/>
        <v>2.2702</v>
      </c>
      <c r="AI522" s="55">
        <f t="shared" si="145"/>
        <v>2.2646999999999999</v>
      </c>
      <c r="AJ522" s="55">
        <f t="shared" si="146"/>
        <v>2.2363</v>
      </c>
      <c r="AK522" s="4" t="str">
        <f t="shared" si="147"/>
        <v>2B</v>
      </c>
      <c r="AL522" s="55">
        <f t="shared" si="148"/>
        <v>2.2450000000000001</v>
      </c>
      <c r="AM522" s="55">
        <f t="shared" si="149"/>
        <v>2.2589999999999999</v>
      </c>
      <c r="AN522" s="55">
        <f t="shared" si="150"/>
        <v>2.2719</v>
      </c>
      <c r="AO522" s="55">
        <f t="shared" si="151"/>
        <v>2.2791000000000001</v>
      </c>
      <c r="AP522" s="55">
        <f t="shared" si="152"/>
        <v>2.3125</v>
      </c>
      <c r="AT522" s="17"/>
      <c r="AU522" s="77"/>
    </row>
    <row r="523" spans="3:47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53"/>
        <v>0</v>
      </c>
      <c r="U523" s="16">
        <f t="shared" si="153"/>
        <v>0</v>
      </c>
      <c r="W523" s="16" t="str">
        <f t="shared" si="137"/>
        <v>25⁄16–16</v>
      </c>
      <c r="X523" s="16" t="str">
        <f>VLOOKUP(LEFT(Table691416[[#This Row],[Column1]],FIND("–",Table691416[[#This Row],[Column1]])-1),Lookups15[],2,0)</f>
        <v>2 5/16</v>
      </c>
      <c r="Y523" s="16" t="str">
        <f>RIGHT(Table691416[[#This Row],[Column1]],LEN(Table691416[[#This Row],[Column1]])-FIND("–",Table691416[[#This Row],[Column1]]))</f>
        <v>16</v>
      </c>
      <c r="Z523" s="16" t="str">
        <f t="shared" si="138"/>
        <v>UNS</v>
      </c>
      <c r="AA523" s="16" t="str">
        <f t="shared" si="139"/>
        <v>3A</v>
      </c>
      <c r="AB523" s="4" t="str">
        <f>CONCATENATE(Table691416[[#This Row],[Fraction]],"-",Table691416[[#This Row],[Pitch]]," ",Table691416[[#This Row],[Series]]," ",Table691416[[#This Row],[ClassA]])</f>
        <v>2 5/16-16 UNS 3A</v>
      </c>
      <c r="AC523" s="4" t="str">
        <f>CONCATENATE(TEXT(Table691416[[#This Row],[MajorMinB]],".000"),"-",Table691416[[#This Row],[Pitch]]," ",Table691416[[#This Row],[Series]]," ",Table691416[[#This Row],[ClassA]])</f>
        <v>2.313-16 UNS 3A</v>
      </c>
      <c r="AD523" s="4">
        <f t="shared" si="140"/>
        <v>0</v>
      </c>
      <c r="AE523" s="55">
        <f t="shared" si="141"/>
        <v>2.3125</v>
      </c>
      <c r="AF523" s="55">
        <f t="shared" si="142"/>
        <v>2.3031000000000001</v>
      </c>
      <c r="AG523" s="55" t="str">
        <f t="shared" si="143"/>
        <v>—</v>
      </c>
      <c r="AH523" s="55">
        <f t="shared" si="144"/>
        <v>2.2719</v>
      </c>
      <c r="AI523" s="55">
        <f t="shared" si="145"/>
        <v>2.2677999999999998</v>
      </c>
      <c r="AJ523" s="55">
        <f t="shared" si="146"/>
        <v>2.238</v>
      </c>
      <c r="AK523" s="4" t="str">
        <f t="shared" si="147"/>
        <v>3B</v>
      </c>
      <c r="AL523" s="55">
        <f t="shared" si="148"/>
        <v>2.2450000000000001</v>
      </c>
      <c r="AM523" s="55">
        <f t="shared" si="149"/>
        <v>2.2532999999999999</v>
      </c>
      <c r="AN523" s="55">
        <f t="shared" si="150"/>
        <v>2.2719</v>
      </c>
      <c r="AO523" s="55">
        <f t="shared" si="151"/>
        <v>2.2772999999999999</v>
      </c>
      <c r="AP523" s="55">
        <f t="shared" si="152"/>
        <v>2.3125</v>
      </c>
      <c r="AT523" s="17"/>
      <c r="AU523" s="77"/>
    </row>
    <row r="524" spans="3:47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53"/>
        <v>23⁄8–6</v>
      </c>
      <c r="U524" s="16" t="str">
        <f t="shared" si="153"/>
        <v>UN</v>
      </c>
      <c r="W524" s="16" t="str">
        <f t="shared" si="137"/>
        <v>23⁄8–6</v>
      </c>
      <c r="X524" s="16" t="str">
        <f>VLOOKUP(LEFT(Table691416[[#This Row],[Column1]],FIND("–",Table691416[[#This Row],[Column1]])-1),Lookups15[],2,0)</f>
        <v>2 3/8</v>
      </c>
      <c r="Y524" s="16" t="str">
        <f>RIGHT(Table691416[[#This Row],[Column1]],LEN(Table691416[[#This Row],[Column1]])-FIND("–",Table691416[[#This Row],[Column1]]))</f>
        <v>6</v>
      </c>
      <c r="Z524" s="16" t="str">
        <f t="shared" si="138"/>
        <v>UN</v>
      </c>
      <c r="AA524" s="16" t="str">
        <f t="shared" si="139"/>
        <v>2A</v>
      </c>
      <c r="AB524" s="4" t="str">
        <f>CONCATENATE(Table691416[[#This Row],[Fraction]],"-",Table691416[[#This Row],[Pitch]]," ",Table691416[[#This Row],[Series]]," ",Table691416[[#This Row],[ClassA]])</f>
        <v>2 3/8-6 UN 2A</v>
      </c>
      <c r="AC524" s="4" t="str">
        <f>CONCATENATE(TEXT(Table691416[[#This Row],[MajorMinB]],".000"),"-",Table691416[[#This Row],[Pitch]]," ",Table691416[[#This Row],[Series]]," ",Table691416[[#This Row],[ClassA]])</f>
        <v>2.375-6 UN 2A</v>
      </c>
      <c r="AD524" s="4">
        <f t="shared" si="140"/>
        <v>2.7000000000000001E-3</v>
      </c>
      <c r="AE524" s="55">
        <f t="shared" si="141"/>
        <v>2.3723000000000001</v>
      </c>
      <c r="AF524" s="55">
        <f t="shared" si="142"/>
        <v>2.3540999999999999</v>
      </c>
      <c r="AG524" s="55" t="str">
        <f t="shared" si="143"/>
        <v>—</v>
      </c>
      <c r="AH524" s="55">
        <f t="shared" si="144"/>
        <v>2.2639999999999998</v>
      </c>
      <c r="AI524" s="55">
        <f t="shared" si="145"/>
        <v>2.2551000000000001</v>
      </c>
      <c r="AJ524" s="55">
        <f t="shared" si="146"/>
        <v>2.1739000000000002</v>
      </c>
      <c r="AK524" s="4" t="str">
        <f t="shared" si="147"/>
        <v>2B</v>
      </c>
      <c r="AL524" s="55">
        <f t="shared" si="148"/>
        <v>2.1949999999999998</v>
      </c>
      <c r="AM524" s="55">
        <f t="shared" si="149"/>
        <v>2.226</v>
      </c>
      <c r="AN524" s="55">
        <f t="shared" si="150"/>
        <v>2.2667000000000002</v>
      </c>
      <c r="AO524" s="55">
        <f t="shared" si="151"/>
        <v>2.2782</v>
      </c>
      <c r="AP524" s="55">
        <f t="shared" si="152"/>
        <v>2.375</v>
      </c>
      <c r="AT524" s="17"/>
      <c r="AU524" s="77"/>
    </row>
    <row r="525" spans="3:47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53"/>
        <v>0</v>
      </c>
      <c r="U525" s="16">
        <f t="shared" si="153"/>
        <v>0</v>
      </c>
      <c r="W525" s="16" t="str">
        <f t="shared" si="137"/>
        <v>23⁄8–6</v>
      </c>
      <c r="X525" s="16" t="str">
        <f>VLOOKUP(LEFT(Table691416[[#This Row],[Column1]],FIND("–",Table691416[[#This Row],[Column1]])-1),Lookups15[],2,0)</f>
        <v>2 3/8</v>
      </c>
      <c r="Y525" s="16" t="str">
        <f>RIGHT(Table691416[[#This Row],[Column1]],LEN(Table691416[[#This Row],[Column1]])-FIND("–",Table691416[[#This Row],[Column1]]))</f>
        <v>6</v>
      </c>
      <c r="Z525" s="16" t="str">
        <f t="shared" si="138"/>
        <v>UN</v>
      </c>
      <c r="AA525" s="16" t="str">
        <f t="shared" si="139"/>
        <v>3A</v>
      </c>
      <c r="AB525" s="4" t="str">
        <f>CONCATENATE(Table691416[[#This Row],[Fraction]],"-",Table691416[[#This Row],[Pitch]]," ",Table691416[[#This Row],[Series]]," ",Table691416[[#This Row],[ClassA]])</f>
        <v>2 3/8-6 UN 3A</v>
      </c>
      <c r="AC525" s="4" t="str">
        <f>CONCATENATE(TEXT(Table691416[[#This Row],[MajorMinB]],".000"),"-",Table691416[[#This Row],[Pitch]]," ",Table691416[[#This Row],[Series]]," ",Table691416[[#This Row],[ClassA]])</f>
        <v>2.375-6 UN 3A</v>
      </c>
      <c r="AD525" s="4">
        <f t="shared" si="140"/>
        <v>0</v>
      </c>
      <c r="AE525" s="55">
        <f t="shared" si="141"/>
        <v>2.375</v>
      </c>
      <c r="AF525" s="55">
        <f t="shared" si="142"/>
        <v>2.3567999999999998</v>
      </c>
      <c r="AG525" s="55" t="str">
        <f t="shared" si="143"/>
        <v>—</v>
      </c>
      <c r="AH525" s="55">
        <f t="shared" si="144"/>
        <v>2.2667000000000002</v>
      </c>
      <c r="AI525" s="55">
        <f t="shared" si="145"/>
        <v>2.2601</v>
      </c>
      <c r="AJ525" s="55">
        <f t="shared" si="146"/>
        <v>2.1766000000000001</v>
      </c>
      <c r="AK525" s="4" t="str">
        <f t="shared" si="147"/>
        <v>3B</v>
      </c>
      <c r="AL525" s="55">
        <f t="shared" si="148"/>
        <v>2.1949999999999998</v>
      </c>
      <c r="AM525" s="55">
        <f t="shared" si="149"/>
        <v>2.2145999999999999</v>
      </c>
      <c r="AN525" s="55">
        <f t="shared" si="150"/>
        <v>2.2667000000000002</v>
      </c>
      <c r="AO525" s="55">
        <f t="shared" si="151"/>
        <v>2.2753000000000001</v>
      </c>
      <c r="AP525" s="55">
        <f t="shared" si="152"/>
        <v>2.375</v>
      </c>
      <c r="AT525" s="17"/>
      <c r="AU525" s="77"/>
    </row>
    <row r="526" spans="3:47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53"/>
        <v>23⁄8–8</v>
      </c>
      <c r="U526" s="16" t="str">
        <f t="shared" si="153"/>
        <v>UN</v>
      </c>
      <c r="W526" s="16" t="str">
        <f t="shared" si="137"/>
        <v>23⁄8–8</v>
      </c>
      <c r="X526" s="16" t="str">
        <f>VLOOKUP(LEFT(Table691416[[#This Row],[Column1]],FIND("–",Table691416[[#This Row],[Column1]])-1),Lookups15[],2,0)</f>
        <v>2 3/8</v>
      </c>
      <c r="Y526" s="16" t="str">
        <f>RIGHT(Table691416[[#This Row],[Column1]],LEN(Table691416[[#This Row],[Column1]])-FIND("–",Table691416[[#This Row],[Column1]]))</f>
        <v>8</v>
      </c>
      <c r="Z526" s="16" t="str">
        <f t="shared" si="138"/>
        <v>UN</v>
      </c>
      <c r="AA526" s="16" t="str">
        <f t="shared" si="139"/>
        <v>2A</v>
      </c>
      <c r="AB526" s="4" t="str">
        <f>CONCATENATE(Table691416[[#This Row],[Fraction]],"-",Table691416[[#This Row],[Pitch]]," ",Table691416[[#This Row],[Series]]," ",Table691416[[#This Row],[ClassA]])</f>
        <v>2 3/8-8 UN 2A</v>
      </c>
      <c r="AC526" s="4" t="str">
        <f>CONCATENATE(TEXT(Table691416[[#This Row],[MajorMinB]],".000"),"-",Table691416[[#This Row],[Pitch]]," ",Table691416[[#This Row],[Series]]," ",Table691416[[#This Row],[ClassA]])</f>
        <v>2.375-8 UN 2A</v>
      </c>
      <c r="AD526" s="4">
        <f t="shared" si="140"/>
        <v>2.3999999999999998E-3</v>
      </c>
      <c r="AE526" s="55">
        <f t="shared" si="141"/>
        <v>2.3725999999999998</v>
      </c>
      <c r="AF526" s="55">
        <f t="shared" si="142"/>
        <v>2.3576000000000001</v>
      </c>
      <c r="AG526" s="55" t="str">
        <f t="shared" si="143"/>
        <v>—</v>
      </c>
      <c r="AH526" s="55">
        <f t="shared" si="144"/>
        <v>2.2913999999999999</v>
      </c>
      <c r="AI526" s="55">
        <f t="shared" si="145"/>
        <v>2.2833000000000001</v>
      </c>
      <c r="AJ526" s="55">
        <f t="shared" si="146"/>
        <v>2.2238000000000002</v>
      </c>
      <c r="AK526" s="4" t="str">
        <f t="shared" si="147"/>
        <v>2B</v>
      </c>
      <c r="AL526" s="55">
        <f t="shared" si="148"/>
        <v>2.2400000000000002</v>
      </c>
      <c r="AM526" s="55">
        <f t="shared" si="149"/>
        <v>2.2650000000000001</v>
      </c>
      <c r="AN526" s="55">
        <f t="shared" si="150"/>
        <v>2.2938000000000001</v>
      </c>
      <c r="AO526" s="55">
        <f t="shared" si="151"/>
        <v>2.3043</v>
      </c>
      <c r="AP526" s="55">
        <f t="shared" si="152"/>
        <v>2.375</v>
      </c>
      <c r="AT526" s="17"/>
      <c r="AU526" s="77"/>
    </row>
    <row r="527" spans="3:47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53"/>
        <v>0</v>
      </c>
      <c r="U527" s="16">
        <f t="shared" si="153"/>
        <v>0</v>
      </c>
      <c r="W527" s="16" t="str">
        <f t="shared" si="137"/>
        <v>23⁄8–8</v>
      </c>
      <c r="X527" s="16" t="str">
        <f>VLOOKUP(LEFT(Table691416[[#This Row],[Column1]],FIND("–",Table691416[[#This Row],[Column1]])-1),Lookups15[],2,0)</f>
        <v>2 3/8</v>
      </c>
      <c r="Y527" s="16" t="str">
        <f>RIGHT(Table691416[[#This Row],[Column1]],LEN(Table691416[[#This Row],[Column1]])-FIND("–",Table691416[[#This Row],[Column1]]))</f>
        <v>8</v>
      </c>
      <c r="Z527" s="16" t="str">
        <f t="shared" si="138"/>
        <v>UN</v>
      </c>
      <c r="AA527" s="16" t="str">
        <f t="shared" si="139"/>
        <v>3A</v>
      </c>
      <c r="AB527" s="4" t="str">
        <f>CONCATENATE(Table691416[[#This Row],[Fraction]],"-",Table691416[[#This Row],[Pitch]]," ",Table691416[[#This Row],[Series]]," ",Table691416[[#This Row],[ClassA]])</f>
        <v>2 3/8-8 UN 3A</v>
      </c>
      <c r="AC527" s="4" t="str">
        <f>CONCATENATE(TEXT(Table691416[[#This Row],[MajorMinB]],".000"),"-",Table691416[[#This Row],[Pitch]]," ",Table691416[[#This Row],[Series]]," ",Table691416[[#This Row],[ClassA]])</f>
        <v>2.375-8 UN 3A</v>
      </c>
      <c r="AD527" s="4">
        <f t="shared" si="140"/>
        <v>0</v>
      </c>
      <c r="AE527" s="55">
        <f t="shared" si="141"/>
        <v>2.375</v>
      </c>
      <c r="AF527" s="55">
        <f t="shared" si="142"/>
        <v>2.36</v>
      </c>
      <c r="AG527" s="55" t="str">
        <f t="shared" si="143"/>
        <v>—</v>
      </c>
      <c r="AH527" s="55">
        <f t="shared" si="144"/>
        <v>2.2938000000000001</v>
      </c>
      <c r="AI527" s="55">
        <f t="shared" si="145"/>
        <v>2.2877999999999998</v>
      </c>
      <c r="AJ527" s="55">
        <f t="shared" si="146"/>
        <v>2.2262</v>
      </c>
      <c r="AK527" s="4" t="str">
        <f t="shared" si="147"/>
        <v>3B</v>
      </c>
      <c r="AL527" s="55">
        <f t="shared" si="148"/>
        <v>2.2400000000000002</v>
      </c>
      <c r="AM527" s="55">
        <f t="shared" si="149"/>
        <v>2.2547000000000001</v>
      </c>
      <c r="AN527" s="55">
        <f t="shared" si="150"/>
        <v>2.2938000000000001</v>
      </c>
      <c r="AO527" s="55">
        <f t="shared" si="151"/>
        <v>2.3016999999999999</v>
      </c>
      <c r="AP527" s="55">
        <f t="shared" si="152"/>
        <v>2.375</v>
      </c>
      <c r="AT527" s="17"/>
      <c r="AU527" s="77"/>
    </row>
    <row r="528" spans="3:47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53"/>
        <v>23⁄8–12</v>
      </c>
      <c r="U528" s="16" t="str">
        <f t="shared" si="153"/>
        <v>UN</v>
      </c>
      <c r="W528" s="16" t="str">
        <f t="shared" si="137"/>
        <v>23⁄8–12</v>
      </c>
      <c r="X528" s="16" t="str">
        <f>VLOOKUP(LEFT(Table691416[[#This Row],[Column1]],FIND("–",Table691416[[#This Row],[Column1]])-1),Lookups15[],2,0)</f>
        <v>2 3/8</v>
      </c>
      <c r="Y528" s="16" t="str">
        <f>RIGHT(Table691416[[#This Row],[Column1]],LEN(Table691416[[#This Row],[Column1]])-FIND("–",Table691416[[#This Row],[Column1]]))</f>
        <v>12</v>
      </c>
      <c r="Z528" s="16" t="str">
        <f t="shared" si="138"/>
        <v>UN</v>
      </c>
      <c r="AA528" s="16" t="str">
        <f t="shared" si="139"/>
        <v>2A</v>
      </c>
      <c r="AB528" s="4" t="str">
        <f>CONCATENATE(Table691416[[#This Row],[Fraction]],"-",Table691416[[#This Row],[Pitch]]," ",Table691416[[#This Row],[Series]]," ",Table691416[[#This Row],[ClassA]])</f>
        <v>2 3/8-12 UN 2A</v>
      </c>
      <c r="AC528" s="4" t="str">
        <f>CONCATENATE(TEXT(Table691416[[#This Row],[MajorMinB]],".000"),"-",Table691416[[#This Row],[Pitch]]," ",Table691416[[#This Row],[Series]]," ",Table691416[[#This Row],[ClassA]])</f>
        <v>2.375-12 UN 2A</v>
      </c>
      <c r="AD528" s="4">
        <f t="shared" si="140"/>
        <v>1.9E-3</v>
      </c>
      <c r="AE528" s="55">
        <f t="shared" si="141"/>
        <v>2.3731</v>
      </c>
      <c r="AF528" s="55">
        <f t="shared" si="142"/>
        <v>2.3616999999999999</v>
      </c>
      <c r="AG528" s="55" t="str">
        <f t="shared" si="143"/>
        <v>—</v>
      </c>
      <c r="AH528" s="55">
        <f t="shared" si="144"/>
        <v>2.319</v>
      </c>
      <c r="AI528" s="55">
        <f t="shared" si="145"/>
        <v>2.3128000000000002</v>
      </c>
      <c r="AJ528" s="55">
        <f t="shared" si="146"/>
        <v>2.2738999999999998</v>
      </c>
      <c r="AK528" s="4" t="str">
        <f t="shared" si="147"/>
        <v>2B</v>
      </c>
      <c r="AL528" s="55">
        <f t="shared" si="148"/>
        <v>2.2850000000000001</v>
      </c>
      <c r="AM528" s="55">
        <f t="shared" si="149"/>
        <v>2.3029999999999999</v>
      </c>
      <c r="AN528" s="55">
        <f t="shared" si="150"/>
        <v>2.3209</v>
      </c>
      <c r="AO528" s="55">
        <f t="shared" si="151"/>
        <v>2.3290000000000002</v>
      </c>
      <c r="AP528" s="55">
        <f t="shared" si="152"/>
        <v>2.375</v>
      </c>
      <c r="AT528" s="17"/>
      <c r="AU528" s="77"/>
    </row>
    <row r="529" spans="3:47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53"/>
        <v>0</v>
      </c>
      <c r="U529" s="16">
        <f t="shared" si="153"/>
        <v>0</v>
      </c>
      <c r="W529" s="16" t="str">
        <f t="shared" si="137"/>
        <v>23⁄8–12</v>
      </c>
      <c r="X529" s="16" t="str">
        <f>VLOOKUP(LEFT(Table691416[[#This Row],[Column1]],FIND("–",Table691416[[#This Row],[Column1]])-1),Lookups15[],2,0)</f>
        <v>2 3/8</v>
      </c>
      <c r="Y529" s="16" t="str">
        <f>RIGHT(Table691416[[#This Row],[Column1]],LEN(Table691416[[#This Row],[Column1]])-FIND("–",Table691416[[#This Row],[Column1]]))</f>
        <v>12</v>
      </c>
      <c r="Z529" s="16" t="str">
        <f t="shared" si="138"/>
        <v>UN</v>
      </c>
      <c r="AA529" s="16" t="str">
        <f t="shared" si="139"/>
        <v>3A</v>
      </c>
      <c r="AB529" s="4" t="str">
        <f>CONCATENATE(Table691416[[#This Row],[Fraction]],"-",Table691416[[#This Row],[Pitch]]," ",Table691416[[#This Row],[Series]]," ",Table691416[[#This Row],[ClassA]])</f>
        <v>2 3/8-12 UN 3A</v>
      </c>
      <c r="AC529" s="4" t="str">
        <f>CONCATENATE(TEXT(Table691416[[#This Row],[MajorMinB]],".000"),"-",Table691416[[#This Row],[Pitch]]," ",Table691416[[#This Row],[Series]]," ",Table691416[[#This Row],[ClassA]])</f>
        <v>2.375-12 UN 3A</v>
      </c>
      <c r="AD529" s="4">
        <f t="shared" si="140"/>
        <v>0</v>
      </c>
      <c r="AE529" s="55">
        <f t="shared" si="141"/>
        <v>2.375</v>
      </c>
      <c r="AF529" s="55">
        <f t="shared" si="142"/>
        <v>2.3635999999999999</v>
      </c>
      <c r="AG529" s="55" t="str">
        <f t="shared" si="143"/>
        <v>—</v>
      </c>
      <c r="AH529" s="55">
        <f t="shared" si="144"/>
        <v>2.3209</v>
      </c>
      <c r="AI529" s="55">
        <f t="shared" si="145"/>
        <v>2.3163</v>
      </c>
      <c r="AJ529" s="55">
        <f t="shared" si="146"/>
        <v>2.2757999999999998</v>
      </c>
      <c r="AK529" s="4" t="str">
        <f t="shared" si="147"/>
        <v>3B</v>
      </c>
      <c r="AL529" s="55">
        <f t="shared" si="148"/>
        <v>2.2850000000000001</v>
      </c>
      <c r="AM529" s="55">
        <f t="shared" si="149"/>
        <v>2.2948</v>
      </c>
      <c r="AN529" s="55">
        <f t="shared" si="150"/>
        <v>2.3209</v>
      </c>
      <c r="AO529" s="55">
        <f t="shared" si="151"/>
        <v>2.3269000000000002</v>
      </c>
      <c r="AP529" s="55">
        <f t="shared" si="152"/>
        <v>2.375</v>
      </c>
      <c r="AT529" s="17"/>
      <c r="AU529" s="77"/>
    </row>
    <row r="530" spans="3:47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53"/>
        <v>23⁄8–16</v>
      </c>
      <c r="U530" s="16" t="str">
        <f t="shared" si="153"/>
        <v>UN</v>
      </c>
      <c r="W530" s="16" t="str">
        <f t="shared" si="137"/>
        <v>23⁄8–16</v>
      </c>
      <c r="X530" s="16" t="str">
        <f>VLOOKUP(LEFT(Table691416[[#This Row],[Column1]],FIND("–",Table691416[[#This Row],[Column1]])-1),Lookups15[],2,0)</f>
        <v>2 3/8</v>
      </c>
      <c r="Y530" s="16" t="str">
        <f>RIGHT(Table691416[[#This Row],[Column1]],LEN(Table691416[[#This Row],[Column1]])-FIND("–",Table691416[[#This Row],[Column1]]))</f>
        <v>16</v>
      </c>
      <c r="Z530" s="16" t="str">
        <f t="shared" si="138"/>
        <v>UN</v>
      </c>
      <c r="AA530" s="16" t="str">
        <f t="shared" si="139"/>
        <v>2A</v>
      </c>
      <c r="AB530" s="4" t="str">
        <f>CONCATENATE(Table691416[[#This Row],[Fraction]],"-",Table691416[[#This Row],[Pitch]]," ",Table691416[[#This Row],[Series]]," ",Table691416[[#This Row],[ClassA]])</f>
        <v>2 3/8-16 UN 2A</v>
      </c>
      <c r="AC530" s="4" t="str">
        <f>CONCATENATE(TEXT(Table691416[[#This Row],[MajorMinB]],".000"),"-",Table691416[[#This Row],[Pitch]]," ",Table691416[[#This Row],[Series]]," ",Table691416[[#This Row],[ClassA]])</f>
        <v>2.375-16 UN 2A</v>
      </c>
      <c r="AD530" s="4">
        <f t="shared" si="140"/>
        <v>1.6999999999999999E-3</v>
      </c>
      <c r="AE530" s="55">
        <f t="shared" si="141"/>
        <v>2.3733</v>
      </c>
      <c r="AF530" s="55">
        <f t="shared" si="142"/>
        <v>2.3639000000000001</v>
      </c>
      <c r="AG530" s="55" t="str">
        <f t="shared" si="143"/>
        <v>—</v>
      </c>
      <c r="AH530" s="55">
        <f t="shared" si="144"/>
        <v>2.3327</v>
      </c>
      <c r="AI530" s="55">
        <f t="shared" si="145"/>
        <v>2.3271999999999999</v>
      </c>
      <c r="AJ530" s="55">
        <f t="shared" si="146"/>
        <v>2.2988</v>
      </c>
      <c r="AK530" s="4" t="str">
        <f t="shared" si="147"/>
        <v>2B</v>
      </c>
      <c r="AL530" s="55">
        <f t="shared" si="148"/>
        <v>2.3069999999999999</v>
      </c>
      <c r="AM530" s="55">
        <f t="shared" si="149"/>
        <v>2.3210000000000002</v>
      </c>
      <c r="AN530" s="55">
        <f t="shared" si="150"/>
        <v>2.3344</v>
      </c>
      <c r="AO530" s="55">
        <f t="shared" si="151"/>
        <v>2.3416000000000001</v>
      </c>
      <c r="AP530" s="55">
        <f t="shared" si="152"/>
        <v>2.375</v>
      </c>
      <c r="AT530" s="17"/>
      <c r="AU530" s="77"/>
    </row>
    <row r="531" spans="3:47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53"/>
        <v>0</v>
      </c>
      <c r="U531" s="16">
        <f t="shared" si="153"/>
        <v>0</v>
      </c>
      <c r="W531" s="16" t="str">
        <f t="shared" si="137"/>
        <v>23⁄8–16</v>
      </c>
      <c r="X531" s="16" t="str">
        <f>VLOOKUP(LEFT(Table691416[[#This Row],[Column1]],FIND("–",Table691416[[#This Row],[Column1]])-1),Lookups15[],2,0)</f>
        <v>2 3/8</v>
      </c>
      <c r="Y531" s="16" t="str">
        <f>RIGHT(Table691416[[#This Row],[Column1]],LEN(Table691416[[#This Row],[Column1]])-FIND("–",Table691416[[#This Row],[Column1]]))</f>
        <v>16</v>
      </c>
      <c r="Z531" s="16" t="str">
        <f t="shared" si="138"/>
        <v>UN</v>
      </c>
      <c r="AA531" s="16" t="str">
        <f t="shared" si="139"/>
        <v>3A</v>
      </c>
      <c r="AB531" s="4" t="str">
        <f>CONCATENATE(Table691416[[#This Row],[Fraction]],"-",Table691416[[#This Row],[Pitch]]," ",Table691416[[#This Row],[Series]]," ",Table691416[[#This Row],[ClassA]])</f>
        <v>2 3/8-16 UN 3A</v>
      </c>
      <c r="AC531" s="4" t="str">
        <f>CONCATENATE(TEXT(Table691416[[#This Row],[MajorMinB]],".000"),"-",Table691416[[#This Row],[Pitch]]," ",Table691416[[#This Row],[Series]]," ",Table691416[[#This Row],[ClassA]])</f>
        <v>2.375-16 UN 3A</v>
      </c>
      <c r="AD531" s="4">
        <f t="shared" si="140"/>
        <v>0</v>
      </c>
      <c r="AE531" s="55">
        <f t="shared" si="141"/>
        <v>2.375</v>
      </c>
      <c r="AF531" s="55">
        <f t="shared" si="142"/>
        <v>2.3656000000000001</v>
      </c>
      <c r="AG531" s="55" t="str">
        <f t="shared" si="143"/>
        <v>—</v>
      </c>
      <c r="AH531" s="55">
        <f t="shared" si="144"/>
        <v>2.3344</v>
      </c>
      <c r="AI531" s="55">
        <f t="shared" si="145"/>
        <v>2.3302999999999998</v>
      </c>
      <c r="AJ531" s="55">
        <f t="shared" si="146"/>
        <v>2.3005</v>
      </c>
      <c r="AK531" s="4" t="str">
        <f t="shared" si="147"/>
        <v>3B</v>
      </c>
      <c r="AL531" s="55">
        <f t="shared" si="148"/>
        <v>2.3069999999999999</v>
      </c>
      <c r="AM531" s="55">
        <f t="shared" si="149"/>
        <v>2.3157999999999999</v>
      </c>
      <c r="AN531" s="55">
        <f t="shared" si="150"/>
        <v>2.3344</v>
      </c>
      <c r="AO531" s="55">
        <f t="shared" si="151"/>
        <v>2.3397999999999999</v>
      </c>
      <c r="AP531" s="55">
        <f t="shared" si="152"/>
        <v>2.375</v>
      </c>
      <c r="AT531" s="17"/>
      <c r="AU531" s="77"/>
    </row>
    <row r="532" spans="3:47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53"/>
        <v>23⁄8–20</v>
      </c>
      <c r="U532" s="16" t="str">
        <f t="shared" si="153"/>
        <v>UN</v>
      </c>
      <c r="W532" s="16" t="str">
        <f t="shared" si="137"/>
        <v>23⁄8–20</v>
      </c>
      <c r="X532" s="16" t="str">
        <f>VLOOKUP(LEFT(Table691416[[#This Row],[Column1]],FIND("–",Table691416[[#This Row],[Column1]])-1),Lookups15[],2,0)</f>
        <v>2 3/8</v>
      </c>
      <c r="Y532" s="16" t="str">
        <f>RIGHT(Table691416[[#This Row],[Column1]],LEN(Table691416[[#This Row],[Column1]])-FIND("–",Table691416[[#This Row],[Column1]]))</f>
        <v>20</v>
      </c>
      <c r="Z532" s="16" t="str">
        <f t="shared" si="138"/>
        <v>UN</v>
      </c>
      <c r="AA532" s="16" t="str">
        <f t="shared" si="139"/>
        <v>2A</v>
      </c>
      <c r="AB532" s="4" t="str">
        <f>CONCATENATE(Table691416[[#This Row],[Fraction]],"-",Table691416[[#This Row],[Pitch]]," ",Table691416[[#This Row],[Series]]," ",Table691416[[#This Row],[ClassA]])</f>
        <v>2 3/8-20 UN 2A</v>
      </c>
      <c r="AC532" s="4" t="str">
        <f>CONCATENATE(TEXT(Table691416[[#This Row],[MajorMinB]],".000"),"-",Table691416[[#This Row],[Pitch]]," ",Table691416[[#This Row],[Series]]," ",Table691416[[#This Row],[ClassA]])</f>
        <v>2.375-20 UN 2A</v>
      </c>
      <c r="AD532" s="4">
        <f t="shared" si="140"/>
        <v>1.5E-3</v>
      </c>
      <c r="AE532" s="55">
        <f t="shared" si="141"/>
        <v>2.3734999999999999</v>
      </c>
      <c r="AF532" s="55">
        <f t="shared" si="142"/>
        <v>2.3654000000000002</v>
      </c>
      <c r="AG532" s="55" t="str">
        <f t="shared" si="143"/>
        <v>—</v>
      </c>
      <c r="AH532" s="55">
        <f t="shared" si="144"/>
        <v>2.3410000000000002</v>
      </c>
      <c r="AI532" s="55">
        <f t="shared" si="145"/>
        <v>2.3359000000000001</v>
      </c>
      <c r="AJ532" s="55">
        <f t="shared" si="146"/>
        <v>2.3140000000000001</v>
      </c>
      <c r="AK532" s="4" t="str">
        <f t="shared" si="147"/>
        <v>2B</v>
      </c>
      <c r="AL532" s="55">
        <f t="shared" si="148"/>
        <v>2.3210000000000002</v>
      </c>
      <c r="AM532" s="55">
        <f t="shared" si="149"/>
        <v>2.3319999999999999</v>
      </c>
      <c r="AN532" s="55">
        <f t="shared" si="150"/>
        <v>2.3424999999999998</v>
      </c>
      <c r="AO532" s="55">
        <f t="shared" si="151"/>
        <v>2.3491</v>
      </c>
      <c r="AP532" s="55">
        <f t="shared" si="152"/>
        <v>2.375</v>
      </c>
      <c r="AT532" s="17"/>
      <c r="AU532" s="77"/>
    </row>
    <row r="533" spans="3:47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53"/>
        <v>0</v>
      </c>
      <c r="U533" s="16">
        <f t="shared" si="153"/>
        <v>0</v>
      </c>
      <c r="W533" s="16" t="str">
        <f t="shared" si="137"/>
        <v>23⁄8–20</v>
      </c>
      <c r="X533" s="16" t="str">
        <f>VLOOKUP(LEFT(Table691416[[#This Row],[Column1]],FIND("–",Table691416[[#This Row],[Column1]])-1),Lookups15[],2,0)</f>
        <v>2 3/8</v>
      </c>
      <c r="Y533" s="16" t="str">
        <f>RIGHT(Table691416[[#This Row],[Column1]],LEN(Table691416[[#This Row],[Column1]])-FIND("–",Table691416[[#This Row],[Column1]]))</f>
        <v>20</v>
      </c>
      <c r="Z533" s="16" t="str">
        <f t="shared" si="138"/>
        <v>UN</v>
      </c>
      <c r="AA533" s="16" t="str">
        <f t="shared" si="139"/>
        <v>3A</v>
      </c>
      <c r="AB533" s="4" t="str">
        <f>CONCATENATE(Table691416[[#This Row],[Fraction]],"-",Table691416[[#This Row],[Pitch]]," ",Table691416[[#This Row],[Series]]," ",Table691416[[#This Row],[ClassA]])</f>
        <v>2 3/8-20 UN 3A</v>
      </c>
      <c r="AC533" s="4" t="str">
        <f>CONCATENATE(TEXT(Table691416[[#This Row],[MajorMinB]],".000"),"-",Table691416[[#This Row],[Pitch]]," ",Table691416[[#This Row],[Series]]," ",Table691416[[#This Row],[ClassA]])</f>
        <v>2.375-20 UN 3A</v>
      </c>
      <c r="AD533" s="4">
        <f t="shared" si="140"/>
        <v>0</v>
      </c>
      <c r="AE533" s="55">
        <f t="shared" si="141"/>
        <v>2.375</v>
      </c>
      <c r="AF533" s="55">
        <f t="shared" si="142"/>
        <v>2.3668999999999998</v>
      </c>
      <c r="AG533" s="55" t="str">
        <f t="shared" si="143"/>
        <v>—</v>
      </c>
      <c r="AH533" s="55">
        <f t="shared" si="144"/>
        <v>2.3424999999999998</v>
      </c>
      <c r="AI533" s="55">
        <f t="shared" si="145"/>
        <v>2.3386999999999998</v>
      </c>
      <c r="AJ533" s="55">
        <f t="shared" si="146"/>
        <v>2.3155000000000001</v>
      </c>
      <c r="AK533" s="4" t="str">
        <f t="shared" si="147"/>
        <v>3B</v>
      </c>
      <c r="AL533" s="55">
        <f t="shared" si="148"/>
        <v>2.3210000000000002</v>
      </c>
      <c r="AM533" s="55">
        <f t="shared" si="149"/>
        <v>2.3287</v>
      </c>
      <c r="AN533" s="55">
        <f t="shared" si="150"/>
        <v>2.3424999999999998</v>
      </c>
      <c r="AO533" s="55">
        <f t="shared" si="151"/>
        <v>2.3475000000000001</v>
      </c>
      <c r="AP533" s="55">
        <f t="shared" si="152"/>
        <v>2.375</v>
      </c>
      <c r="AT533" s="17"/>
      <c r="AU533" s="77"/>
    </row>
    <row r="534" spans="3:47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53"/>
        <v>27⁄16–16</v>
      </c>
      <c r="U534" s="16" t="str">
        <f t="shared" si="153"/>
        <v>UNS</v>
      </c>
      <c r="W534" s="16" t="str">
        <f t="shared" si="137"/>
        <v>27⁄16–16</v>
      </c>
      <c r="X534" s="16" t="str">
        <f>VLOOKUP(LEFT(Table691416[[#This Row],[Column1]],FIND("–",Table691416[[#This Row],[Column1]])-1),Lookups15[],2,0)</f>
        <v>2 7/16</v>
      </c>
      <c r="Y534" s="16" t="str">
        <f>RIGHT(Table691416[[#This Row],[Column1]],LEN(Table691416[[#This Row],[Column1]])-FIND("–",Table691416[[#This Row],[Column1]]))</f>
        <v>16</v>
      </c>
      <c r="Z534" s="16" t="str">
        <f t="shared" si="138"/>
        <v>UNS</v>
      </c>
      <c r="AA534" s="16" t="str">
        <f t="shared" si="139"/>
        <v>2A</v>
      </c>
      <c r="AB534" s="4" t="str">
        <f>CONCATENATE(Table691416[[#This Row],[Fraction]],"-",Table691416[[#This Row],[Pitch]]," ",Table691416[[#This Row],[Series]]," ",Table691416[[#This Row],[ClassA]])</f>
        <v>2 7/16-16 UNS 2A</v>
      </c>
      <c r="AC534" s="4" t="str">
        <f>CONCATENATE(TEXT(Table691416[[#This Row],[MajorMinB]],".000"),"-",Table691416[[#This Row],[Pitch]]," ",Table691416[[#This Row],[Series]]," ",Table691416[[#This Row],[ClassA]])</f>
        <v>2.438-16 UNS 2A</v>
      </c>
      <c r="AD534" s="4">
        <f t="shared" si="140"/>
        <v>1.6999999999999999E-3</v>
      </c>
      <c r="AE534" s="55">
        <f t="shared" si="141"/>
        <v>2.4358</v>
      </c>
      <c r="AF534" s="55">
        <f t="shared" si="142"/>
        <v>2.4264000000000001</v>
      </c>
      <c r="AG534" s="55" t="str">
        <f t="shared" si="143"/>
        <v>—</v>
      </c>
      <c r="AH534" s="55">
        <f t="shared" si="144"/>
        <v>2.3952</v>
      </c>
      <c r="AI534" s="55">
        <f t="shared" si="145"/>
        <v>2.3896999999999999</v>
      </c>
      <c r="AJ534" s="55">
        <f t="shared" si="146"/>
        <v>2.3613</v>
      </c>
      <c r="AK534" s="4" t="str">
        <f t="shared" si="147"/>
        <v>2B</v>
      </c>
      <c r="AL534" s="55">
        <f t="shared" si="148"/>
        <v>2.37</v>
      </c>
      <c r="AM534" s="55">
        <f t="shared" si="149"/>
        <v>2.3839999999999999</v>
      </c>
      <c r="AN534" s="55">
        <f t="shared" si="150"/>
        <v>2.3969</v>
      </c>
      <c r="AO534" s="55">
        <f t="shared" si="151"/>
        <v>2.4041000000000001</v>
      </c>
      <c r="AP534" s="55">
        <f t="shared" si="152"/>
        <v>2.4375</v>
      </c>
      <c r="AT534" s="17"/>
      <c r="AU534" s="77"/>
    </row>
    <row r="535" spans="3:47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53"/>
        <v>0</v>
      </c>
      <c r="U535" s="16">
        <f t="shared" si="153"/>
        <v>0</v>
      </c>
      <c r="W535" s="16" t="str">
        <f t="shared" si="137"/>
        <v>27⁄16–16</v>
      </c>
      <c r="X535" s="16" t="str">
        <f>VLOOKUP(LEFT(Table691416[[#This Row],[Column1]],FIND("–",Table691416[[#This Row],[Column1]])-1),Lookups15[],2,0)</f>
        <v>2 7/16</v>
      </c>
      <c r="Y535" s="16" t="str">
        <f>RIGHT(Table691416[[#This Row],[Column1]],LEN(Table691416[[#This Row],[Column1]])-FIND("–",Table691416[[#This Row],[Column1]]))</f>
        <v>16</v>
      </c>
      <c r="Z535" s="16" t="str">
        <f t="shared" si="138"/>
        <v>UNS</v>
      </c>
      <c r="AA535" s="16" t="str">
        <f t="shared" si="139"/>
        <v>3A</v>
      </c>
      <c r="AB535" s="4" t="str">
        <f>CONCATENATE(Table691416[[#This Row],[Fraction]],"-",Table691416[[#This Row],[Pitch]]," ",Table691416[[#This Row],[Series]]," ",Table691416[[#This Row],[ClassA]])</f>
        <v>2 7/16-16 UNS 3A</v>
      </c>
      <c r="AC535" s="4" t="str">
        <f>CONCATENATE(TEXT(Table691416[[#This Row],[MajorMinB]],".000"),"-",Table691416[[#This Row],[Pitch]]," ",Table691416[[#This Row],[Series]]," ",Table691416[[#This Row],[ClassA]])</f>
        <v>2.438-16 UNS 3A</v>
      </c>
      <c r="AD535" s="4">
        <f t="shared" si="140"/>
        <v>0</v>
      </c>
      <c r="AE535" s="55">
        <f t="shared" si="141"/>
        <v>2.4375</v>
      </c>
      <c r="AF535" s="55">
        <f t="shared" si="142"/>
        <v>2.4281000000000001</v>
      </c>
      <c r="AG535" s="55" t="str">
        <f t="shared" si="143"/>
        <v>—</v>
      </c>
      <c r="AH535" s="55">
        <f t="shared" si="144"/>
        <v>2.3969</v>
      </c>
      <c r="AI535" s="55">
        <f t="shared" si="145"/>
        <v>2.3927999999999998</v>
      </c>
      <c r="AJ535" s="55">
        <f t="shared" si="146"/>
        <v>2.363</v>
      </c>
      <c r="AK535" s="4" t="str">
        <f t="shared" si="147"/>
        <v>3B</v>
      </c>
      <c r="AL535" s="55">
        <f t="shared" si="148"/>
        <v>2.37</v>
      </c>
      <c r="AM535" s="55">
        <f t="shared" si="149"/>
        <v>2.3782999999999999</v>
      </c>
      <c r="AN535" s="55">
        <f t="shared" si="150"/>
        <v>2.3969</v>
      </c>
      <c r="AO535" s="55">
        <f t="shared" si="151"/>
        <v>2.4022999999999999</v>
      </c>
      <c r="AP535" s="55">
        <f t="shared" si="152"/>
        <v>2.4375</v>
      </c>
      <c r="AT535" s="17"/>
      <c r="AU535" s="77"/>
    </row>
    <row r="536" spans="3:47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53"/>
        <v>21⁄2–4</v>
      </c>
      <c r="U536" s="16" t="str">
        <f t="shared" si="153"/>
        <v>UNC</v>
      </c>
      <c r="W536" s="16" t="str">
        <f t="shared" si="137"/>
        <v>21⁄2–4</v>
      </c>
      <c r="X536" s="16" t="str">
        <f>VLOOKUP(LEFT(Table691416[[#This Row],[Column1]],FIND("–",Table691416[[#This Row],[Column1]])-1),Lookups15[],2,0)</f>
        <v>2 1/2</v>
      </c>
      <c r="Y536" s="16" t="str">
        <f>RIGHT(Table691416[[#This Row],[Column1]],LEN(Table691416[[#This Row],[Column1]])-FIND("–",Table691416[[#This Row],[Column1]]))</f>
        <v>4</v>
      </c>
      <c r="Z536" s="16" t="str">
        <f t="shared" si="138"/>
        <v>UNC</v>
      </c>
      <c r="AA536" s="16" t="str">
        <f t="shared" si="139"/>
        <v>1A</v>
      </c>
      <c r="AB536" s="4" t="str">
        <f>CONCATENATE(Table691416[[#This Row],[Fraction]],"-",Table691416[[#This Row],[Pitch]]," ",Table691416[[#This Row],[Series]]," ",Table691416[[#This Row],[ClassA]])</f>
        <v>2 1/2-4 UNC 1A</v>
      </c>
      <c r="AC536" s="4" t="str">
        <f>CONCATENATE(TEXT(Table691416[[#This Row],[MajorMinB]],".000"),"-",Table691416[[#This Row],[Pitch]]," ",Table691416[[#This Row],[Series]]," ",Table691416[[#This Row],[ClassA]])</f>
        <v>2.500-4 UNC 1A</v>
      </c>
      <c r="AD536" s="4">
        <f t="shared" si="140"/>
        <v>3.0999999999999999E-3</v>
      </c>
      <c r="AE536" s="55">
        <f t="shared" si="141"/>
        <v>2.4969000000000001</v>
      </c>
      <c r="AF536" s="55">
        <f t="shared" si="142"/>
        <v>2.4611999999999998</v>
      </c>
      <c r="AG536" s="55" t="str">
        <f t="shared" si="143"/>
        <v>—</v>
      </c>
      <c r="AH536" s="55">
        <f t="shared" si="144"/>
        <v>2.3344999999999998</v>
      </c>
      <c r="AI536" s="55">
        <f t="shared" si="145"/>
        <v>2.319</v>
      </c>
      <c r="AJ536" s="55">
        <f t="shared" si="146"/>
        <v>2.1991999999999998</v>
      </c>
      <c r="AK536" s="4" t="str">
        <f t="shared" si="147"/>
        <v>1B</v>
      </c>
      <c r="AL536" s="55">
        <f t="shared" si="148"/>
        <v>2.2290000000000001</v>
      </c>
      <c r="AM536" s="55">
        <f t="shared" si="149"/>
        <v>2.2669999999999999</v>
      </c>
      <c r="AN536" s="55">
        <f t="shared" si="150"/>
        <v>2.3376000000000001</v>
      </c>
      <c r="AO536" s="55">
        <f t="shared" si="151"/>
        <v>2.3578000000000001</v>
      </c>
      <c r="AP536" s="55">
        <f t="shared" si="152"/>
        <v>2.5</v>
      </c>
      <c r="AT536" s="17"/>
      <c r="AU536" s="77"/>
    </row>
    <row r="537" spans="3:47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53"/>
        <v>0</v>
      </c>
      <c r="U537" s="16">
        <f t="shared" si="153"/>
        <v>0</v>
      </c>
      <c r="W537" s="16" t="str">
        <f t="shared" si="137"/>
        <v>21⁄2–4</v>
      </c>
      <c r="X537" s="16" t="str">
        <f>VLOOKUP(LEFT(Table691416[[#This Row],[Column1]],FIND("–",Table691416[[#This Row],[Column1]])-1),Lookups15[],2,0)</f>
        <v>2 1/2</v>
      </c>
      <c r="Y537" s="16" t="str">
        <f>RIGHT(Table691416[[#This Row],[Column1]],LEN(Table691416[[#This Row],[Column1]])-FIND("–",Table691416[[#This Row],[Column1]]))</f>
        <v>4</v>
      </c>
      <c r="Z537" s="16" t="str">
        <f t="shared" si="138"/>
        <v>UNC</v>
      </c>
      <c r="AA537" s="16" t="str">
        <f t="shared" si="139"/>
        <v>2A</v>
      </c>
      <c r="AB537" s="4" t="str">
        <f>CONCATENATE(Table691416[[#This Row],[Fraction]],"-",Table691416[[#This Row],[Pitch]]," ",Table691416[[#This Row],[Series]]," ",Table691416[[#This Row],[ClassA]])</f>
        <v>2 1/2-4 UNC 2A</v>
      </c>
      <c r="AC537" s="4" t="str">
        <f>CONCATENATE(TEXT(Table691416[[#This Row],[MajorMinB]],".000"),"-",Table691416[[#This Row],[Pitch]]," ",Table691416[[#This Row],[Series]]," ",Table691416[[#This Row],[ClassA]])</f>
        <v>2.500-4 UNC 2A</v>
      </c>
      <c r="AD537" s="4">
        <f t="shared" si="140"/>
        <v>3.0999999999999999E-3</v>
      </c>
      <c r="AE537" s="55">
        <f t="shared" si="141"/>
        <v>2.4969000000000001</v>
      </c>
      <c r="AF537" s="55">
        <f t="shared" si="142"/>
        <v>2.4731000000000001</v>
      </c>
      <c r="AG537" s="55">
        <f t="shared" si="143"/>
        <v>2.4611999999999998</v>
      </c>
      <c r="AH537" s="55">
        <f t="shared" si="144"/>
        <v>2.3344999999999998</v>
      </c>
      <c r="AI537" s="55">
        <f t="shared" si="145"/>
        <v>2.3241000000000001</v>
      </c>
      <c r="AJ537" s="55">
        <f t="shared" si="146"/>
        <v>2.1991999999999998</v>
      </c>
      <c r="AK537" s="4" t="str">
        <f t="shared" si="147"/>
        <v>2B</v>
      </c>
      <c r="AL537" s="55">
        <f t="shared" si="148"/>
        <v>2.2290000000000001</v>
      </c>
      <c r="AM537" s="55">
        <f t="shared" si="149"/>
        <v>2.2669999999999999</v>
      </c>
      <c r="AN537" s="55">
        <f t="shared" si="150"/>
        <v>2.3376000000000001</v>
      </c>
      <c r="AO537" s="55">
        <f t="shared" si="151"/>
        <v>2.3511000000000002</v>
      </c>
      <c r="AP537" s="55">
        <f t="shared" si="152"/>
        <v>2.5</v>
      </c>
      <c r="AT537" s="17"/>
      <c r="AU537" s="77"/>
    </row>
    <row r="538" spans="3:47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53"/>
        <v>0</v>
      </c>
      <c r="U538" s="16">
        <f t="shared" si="153"/>
        <v>0</v>
      </c>
      <c r="W538" s="16" t="str">
        <f t="shared" si="137"/>
        <v>21⁄2–4</v>
      </c>
      <c r="X538" s="16" t="str">
        <f>VLOOKUP(LEFT(Table691416[[#This Row],[Column1]],FIND("–",Table691416[[#This Row],[Column1]])-1),Lookups15[],2,0)</f>
        <v>2 1/2</v>
      </c>
      <c r="Y538" s="16" t="str">
        <f>RIGHT(Table691416[[#This Row],[Column1]],LEN(Table691416[[#This Row],[Column1]])-FIND("–",Table691416[[#This Row],[Column1]]))</f>
        <v>4</v>
      </c>
      <c r="Z538" s="16" t="str">
        <f t="shared" si="138"/>
        <v>UNC</v>
      </c>
      <c r="AA538" s="16" t="str">
        <f t="shared" si="139"/>
        <v>3A</v>
      </c>
      <c r="AB538" s="4" t="str">
        <f>CONCATENATE(Table691416[[#This Row],[Fraction]],"-",Table691416[[#This Row],[Pitch]]," ",Table691416[[#This Row],[Series]]," ",Table691416[[#This Row],[ClassA]])</f>
        <v>2 1/2-4 UNC 3A</v>
      </c>
      <c r="AC538" s="4" t="str">
        <f>CONCATENATE(TEXT(Table691416[[#This Row],[MajorMinB]],".000"),"-",Table691416[[#This Row],[Pitch]]," ",Table691416[[#This Row],[Series]]," ",Table691416[[#This Row],[ClassA]])</f>
        <v>2.500-4 UNC 3A</v>
      </c>
      <c r="AD538" s="4">
        <f t="shared" si="140"/>
        <v>0</v>
      </c>
      <c r="AE538" s="55">
        <f t="shared" si="141"/>
        <v>2.5</v>
      </c>
      <c r="AF538" s="55">
        <f t="shared" si="142"/>
        <v>2.4762</v>
      </c>
      <c r="AG538" s="55" t="str">
        <f t="shared" si="143"/>
        <v>—</v>
      </c>
      <c r="AH538" s="55">
        <f t="shared" si="144"/>
        <v>2.3376000000000001</v>
      </c>
      <c r="AI538" s="55">
        <f t="shared" si="145"/>
        <v>2.3298000000000001</v>
      </c>
      <c r="AJ538" s="55">
        <f t="shared" si="146"/>
        <v>2.2023000000000001</v>
      </c>
      <c r="AK538" s="4" t="str">
        <f t="shared" si="147"/>
        <v>3B</v>
      </c>
      <c r="AL538" s="55">
        <f t="shared" si="148"/>
        <v>2.2290000000000001</v>
      </c>
      <c r="AM538" s="55">
        <f t="shared" si="149"/>
        <v>2.2593999999999999</v>
      </c>
      <c r="AN538" s="55">
        <f t="shared" si="150"/>
        <v>2.3376000000000001</v>
      </c>
      <c r="AO538" s="55">
        <f t="shared" si="151"/>
        <v>2.3477000000000001</v>
      </c>
      <c r="AP538" s="55">
        <f t="shared" si="152"/>
        <v>2.5</v>
      </c>
      <c r="AT538" s="17"/>
      <c r="AU538" s="77"/>
    </row>
    <row r="539" spans="3:47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si="153"/>
        <v>21⁄2–6</v>
      </c>
      <c r="U539" s="16" t="str">
        <f t="shared" si="153"/>
        <v>UN</v>
      </c>
      <c r="W539" s="16" t="str">
        <f t="shared" si="137"/>
        <v>21⁄2–6</v>
      </c>
      <c r="X539" s="16" t="str">
        <f>VLOOKUP(LEFT(Table691416[[#This Row],[Column1]],FIND("–",Table691416[[#This Row],[Column1]])-1),Lookups15[],2,0)</f>
        <v>2 1/2</v>
      </c>
      <c r="Y539" s="16" t="str">
        <f>RIGHT(Table691416[[#This Row],[Column1]],LEN(Table691416[[#This Row],[Column1]])-FIND("–",Table691416[[#This Row],[Column1]]))</f>
        <v>6</v>
      </c>
      <c r="Z539" s="16" t="str">
        <f t="shared" si="138"/>
        <v>UN</v>
      </c>
      <c r="AA539" s="16" t="str">
        <f t="shared" si="139"/>
        <v>2A</v>
      </c>
      <c r="AB539" s="4" t="str">
        <f>CONCATENATE(Table691416[[#This Row],[Fraction]],"-",Table691416[[#This Row],[Pitch]]," ",Table691416[[#This Row],[Series]]," ",Table691416[[#This Row],[ClassA]])</f>
        <v>2 1/2-6 UN 2A</v>
      </c>
      <c r="AC539" s="4" t="str">
        <f>CONCATENATE(TEXT(Table691416[[#This Row],[MajorMinB]],".000"),"-",Table691416[[#This Row],[Pitch]]," ",Table691416[[#This Row],[Series]]," ",Table691416[[#This Row],[ClassA]])</f>
        <v>2.500-6 UN 2A</v>
      </c>
      <c r="AD539" s="4">
        <f t="shared" si="140"/>
        <v>2.7000000000000001E-3</v>
      </c>
      <c r="AE539" s="55">
        <f t="shared" si="141"/>
        <v>2.4973000000000001</v>
      </c>
      <c r="AF539" s="55">
        <f t="shared" si="142"/>
        <v>2.4790999999999999</v>
      </c>
      <c r="AG539" s="55" t="str">
        <f t="shared" si="143"/>
        <v>—</v>
      </c>
      <c r="AH539" s="55">
        <f t="shared" si="144"/>
        <v>2.3889999999999998</v>
      </c>
      <c r="AI539" s="55">
        <f t="shared" si="145"/>
        <v>2.38</v>
      </c>
      <c r="AJ539" s="55">
        <f t="shared" si="146"/>
        <v>2.2989000000000002</v>
      </c>
      <c r="AK539" s="4" t="str">
        <f t="shared" si="147"/>
        <v>2B</v>
      </c>
      <c r="AL539" s="55">
        <f t="shared" si="148"/>
        <v>2.3199999999999998</v>
      </c>
      <c r="AM539" s="55">
        <f t="shared" si="149"/>
        <v>2.35</v>
      </c>
      <c r="AN539" s="55">
        <f t="shared" si="150"/>
        <v>2.3917000000000002</v>
      </c>
      <c r="AO539" s="55">
        <f t="shared" si="151"/>
        <v>2.4033000000000002</v>
      </c>
      <c r="AP539" s="55">
        <f t="shared" si="152"/>
        <v>2.5</v>
      </c>
      <c r="AT539" s="17"/>
      <c r="AU539" s="77"/>
    </row>
    <row r="540" spans="3:47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53"/>
        <v>0</v>
      </c>
      <c r="U540" s="16">
        <f t="shared" si="153"/>
        <v>0</v>
      </c>
      <c r="W540" s="16" t="str">
        <f t="shared" si="137"/>
        <v>21⁄2–6</v>
      </c>
      <c r="X540" s="16" t="str">
        <f>VLOOKUP(LEFT(Table691416[[#This Row],[Column1]],FIND("–",Table691416[[#This Row],[Column1]])-1),Lookups15[],2,0)</f>
        <v>2 1/2</v>
      </c>
      <c r="Y540" s="16" t="str">
        <f>RIGHT(Table691416[[#This Row],[Column1]],LEN(Table691416[[#This Row],[Column1]])-FIND("–",Table691416[[#This Row],[Column1]]))</f>
        <v>6</v>
      </c>
      <c r="Z540" s="16" t="str">
        <f t="shared" si="138"/>
        <v>UN</v>
      </c>
      <c r="AA540" s="16" t="str">
        <f t="shared" si="139"/>
        <v>3A</v>
      </c>
      <c r="AB540" s="4" t="str">
        <f>CONCATENATE(Table691416[[#This Row],[Fraction]],"-",Table691416[[#This Row],[Pitch]]," ",Table691416[[#This Row],[Series]]," ",Table691416[[#This Row],[ClassA]])</f>
        <v>2 1/2-6 UN 3A</v>
      </c>
      <c r="AC540" s="4" t="str">
        <f>CONCATENATE(TEXT(Table691416[[#This Row],[MajorMinB]],".000"),"-",Table691416[[#This Row],[Pitch]]," ",Table691416[[#This Row],[Series]]," ",Table691416[[#This Row],[ClassA]])</f>
        <v>2.500-6 UN 3A</v>
      </c>
      <c r="AD540" s="4">
        <f t="shared" si="140"/>
        <v>0</v>
      </c>
      <c r="AE540" s="55">
        <f t="shared" si="141"/>
        <v>2.5</v>
      </c>
      <c r="AF540" s="55">
        <f t="shared" si="142"/>
        <v>2.4817999999999998</v>
      </c>
      <c r="AG540" s="55" t="str">
        <f t="shared" si="143"/>
        <v>—</v>
      </c>
      <c r="AH540" s="55">
        <f t="shared" si="144"/>
        <v>2.3917000000000002</v>
      </c>
      <c r="AI540" s="55">
        <f t="shared" si="145"/>
        <v>2.3849999999999998</v>
      </c>
      <c r="AJ540" s="55">
        <f t="shared" si="146"/>
        <v>2.3016000000000001</v>
      </c>
      <c r="AK540" s="4" t="str">
        <f t="shared" si="147"/>
        <v>3B</v>
      </c>
      <c r="AL540" s="55">
        <f t="shared" si="148"/>
        <v>2.3199999999999998</v>
      </c>
      <c r="AM540" s="55">
        <f t="shared" si="149"/>
        <v>2.3395999999999999</v>
      </c>
      <c r="AN540" s="55">
        <f t="shared" si="150"/>
        <v>2.3917000000000002</v>
      </c>
      <c r="AO540" s="55">
        <f t="shared" si="151"/>
        <v>2.4003999999999999</v>
      </c>
      <c r="AP540" s="55">
        <f t="shared" si="152"/>
        <v>2.5</v>
      </c>
      <c r="AT540" s="17"/>
      <c r="AU540" s="77"/>
    </row>
    <row r="541" spans="3:47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53"/>
        <v>21⁄2–8</v>
      </c>
      <c r="U541" s="16" t="str">
        <f t="shared" si="153"/>
        <v>UN</v>
      </c>
      <c r="W541" s="16" t="str">
        <f t="shared" si="137"/>
        <v>21⁄2–8</v>
      </c>
      <c r="X541" s="16" t="str">
        <f>VLOOKUP(LEFT(Table691416[[#This Row],[Column1]],FIND("–",Table691416[[#This Row],[Column1]])-1),Lookups15[],2,0)</f>
        <v>2 1/2</v>
      </c>
      <c r="Y541" s="16" t="str">
        <f>RIGHT(Table691416[[#This Row],[Column1]],LEN(Table691416[[#This Row],[Column1]])-FIND("–",Table691416[[#This Row],[Column1]]))</f>
        <v>8</v>
      </c>
      <c r="Z541" s="16" t="str">
        <f t="shared" si="138"/>
        <v>UN</v>
      </c>
      <c r="AA541" s="16" t="str">
        <f t="shared" si="139"/>
        <v>2A</v>
      </c>
      <c r="AB541" s="4" t="str">
        <f>CONCATENATE(Table691416[[#This Row],[Fraction]],"-",Table691416[[#This Row],[Pitch]]," ",Table691416[[#This Row],[Series]]," ",Table691416[[#This Row],[ClassA]])</f>
        <v>2 1/2-8 UN 2A</v>
      </c>
      <c r="AC541" s="4" t="str">
        <f>CONCATENATE(TEXT(Table691416[[#This Row],[MajorMinB]],".000"),"-",Table691416[[#This Row],[Pitch]]," ",Table691416[[#This Row],[Series]]," ",Table691416[[#This Row],[ClassA]])</f>
        <v>2.500-8 UN 2A</v>
      </c>
      <c r="AD541" s="4">
        <f t="shared" si="140"/>
        <v>2.3999999999999998E-3</v>
      </c>
      <c r="AE541" s="55">
        <f t="shared" si="141"/>
        <v>2.4975999999999998</v>
      </c>
      <c r="AF541" s="55">
        <f t="shared" si="142"/>
        <v>2.4826000000000001</v>
      </c>
      <c r="AG541" s="55">
        <f t="shared" si="143"/>
        <v>2.4750999999999999</v>
      </c>
      <c r="AH541" s="55">
        <f t="shared" si="144"/>
        <v>2.4163999999999999</v>
      </c>
      <c r="AI541" s="55">
        <f t="shared" si="145"/>
        <v>2.4081999999999999</v>
      </c>
      <c r="AJ541" s="55">
        <f t="shared" si="146"/>
        <v>2.3488000000000002</v>
      </c>
      <c r="AK541" s="4" t="str">
        <f t="shared" si="147"/>
        <v>2B</v>
      </c>
      <c r="AL541" s="55">
        <f t="shared" si="148"/>
        <v>2.3650000000000002</v>
      </c>
      <c r="AM541" s="55">
        <f t="shared" si="149"/>
        <v>2.39</v>
      </c>
      <c r="AN541" s="55">
        <f t="shared" si="150"/>
        <v>2.4188000000000001</v>
      </c>
      <c r="AO541" s="55">
        <f t="shared" si="151"/>
        <v>2.4293999999999998</v>
      </c>
      <c r="AP541" s="55">
        <f t="shared" si="152"/>
        <v>2.5</v>
      </c>
      <c r="AT541" s="17"/>
      <c r="AU541" s="77"/>
    </row>
    <row r="542" spans="3:47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53"/>
        <v>0</v>
      </c>
      <c r="U542" s="16">
        <f t="shared" si="153"/>
        <v>0</v>
      </c>
      <c r="W542" s="16" t="str">
        <f t="shared" si="137"/>
        <v>21⁄2–8</v>
      </c>
      <c r="X542" s="16" t="str">
        <f>VLOOKUP(LEFT(Table691416[[#This Row],[Column1]],FIND("–",Table691416[[#This Row],[Column1]])-1),Lookups15[],2,0)</f>
        <v>2 1/2</v>
      </c>
      <c r="Y542" s="16" t="str">
        <f>RIGHT(Table691416[[#This Row],[Column1]],LEN(Table691416[[#This Row],[Column1]])-FIND("–",Table691416[[#This Row],[Column1]]))</f>
        <v>8</v>
      </c>
      <c r="Z542" s="16" t="str">
        <f t="shared" si="138"/>
        <v>UN</v>
      </c>
      <c r="AA542" s="16" t="str">
        <f t="shared" si="139"/>
        <v>3A</v>
      </c>
      <c r="AB542" s="4" t="str">
        <f>CONCATENATE(Table691416[[#This Row],[Fraction]],"-",Table691416[[#This Row],[Pitch]]," ",Table691416[[#This Row],[Series]]," ",Table691416[[#This Row],[ClassA]])</f>
        <v>2 1/2-8 UN 3A</v>
      </c>
      <c r="AC542" s="4" t="str">
        <f>CONCATENATE(TEXT(Table691416[[#This Row],[MajorMinB]],".000"),"-",Table691416[[#This Row],[Pitch]]," ",Table691416[[#This Row],[Series]]," ",Table691416[[#This Row],[ClassA]])</f>
        <v>2.500-8 UN 3A</v>
      </c>
      <c r="AD542" s="4">
        <f t="shared" si="140"/>
        <v>0</v>
      </c>
      <c r="AE542" s="55">
        <f t="shared" si="141"/>
        <v>2.5</v>
      </c>
      <c r="AF542" s="55">
        <f t="shared" si="142"/>
        <v>2.4849999999999999</v>
      </c>
      <c r="AG542" s="55" t="str">
        <f t="shared" si="143"/>
        <v>—</v>
      </c>
      <c r="AH542" s="55">
        <f t="shared" si="144"/>
        <v>2.4188000000000001</v>
      </c>
      <c r="AI542" s="55">
        <f t="shared" si="145"/>
        <v>2.4127000000000001</v>
      </c>
      <c r="AJ542" s="55">
        <f t="shared" si="146"/>
        <v>2.3512</v>
      </c>
      <c r="AK542" s="4" t="str">
        <f t="shared" si="147"/>
        <v>3B</v>
      </c>
      <c r="AL542" s="55">
        <f t="shared" si="148"/>
        <v>2.3650000000000002</v>
      </c>
      <c r="AM542" s="55">
        <f t="shared" si="149"/>
        <v>2.3797000000000001</v>
      </c>
      <c r="AN542" s="55">
        <f t="shared" si="150"/>
        <v>2.4188000000000001</v>
      </c>
      <c r="AO542" s="55">
        <f t="shared" si="151"/>
        <v>2.4268000000000001</v>
      </c>
      <c r="AP542" s="55">
        <f t="shared" si="152"/>
        <v>2.5</v>
      </c>
      <c r="AT542" s="17"/>
      <c r="AU542" s="77"/>
    </row>
    <row r="543" spans="3:47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53"/>
        <v>21⁄2–10</v>
      </c>
      <c r="U543" s="16" t="str">
        <f t="shared" si="153"/>
        <v>UNS</v>
      </c>
      <c r="W543" s="16" t="str">
        <f t="shared" si="137"/>
        <v>21⁄2–10</v>
      </c>
      <c r="X543" s="16" t="str">
        <f>VLOOKUP(LEFT(Table691416[[#This Row],[Column1]],FIND("–",Table691416[[#This Row],[Column1]])-1),Lookups15[],2,0)</f>
        <v>2 1/2</v>
      </c>
      <c r="Y543" s="16" t="str">
        <f>RIGHT(Table691416[[#This Row],[Column1]],LEN(Table691416[[#This Row],[Column1]])-FIND("–",Table691416[[#This Row],[Column1]]))</f>
        <v>10</v>
      </c>
      <c r="Z543" s="16" t="str">
        <f t="shared" si="138"/>
        <v>UNS</v>
      </c>
      <c r="AA543" s="16" t="str">
        <f t="shared" si="139"/>
        <v>2A</v>
      </c>
      <c r="AB543" s="4" t="str">
        <f>CONCATENATE(Table691416[[#This Row],[Fraction]],"-",Table691416[[#This Row],[Pitch]]," ",Table691416[[#This Row],[Series]]," ",Table691416[[#This Row],[ClassA]])</f>
        <v>2 1/2-10 UNS 2A</v>
      </c>
      <c r="AC543" s="4" t="str">
        <f>CONCATENATE(TEXT(Table691416[[#This Row],[MajorMinB]],".000"),"-",Table691416[[#This Row],[Pitch]]," ",Table691416[[#This Row],[Series]]," ",Table691416[[#This Row],[ClassA]])</f>
        <v>2.500-10 UNS 2A</v>
      </c>
      <c r="AD543" s="4">
        <f t="shared" si="140"/>
        <v>2E-3</v>
      </c>
      <c r="AE543" s="55">
        <f t="shared" si="141"/>
        <v>2.4980000000000002</v>
      </c>
      <c r="AF543" s="55">
        <f t="shared" si="142"/>
        <v>2.4851000000000001</v>
      </c>
      <c r="AG543" s="55" t="str">
        <f t="shared" si="143"/>
        <v>—</v>
      </c>
      <c r="AH543" s="55">
        <f t="shared" si="144"/>
        <v>2.4329999999999998</v>
      </c>
      <c r="AI543" s="55">
        <f t="shared" si="145"/>
        <v>2.4262999999999999</v>
      </c>
      <c r="AJ543" s="55">
        <f t="shared" si="146"/>
        <v>2.379</v>
      </c>
      <c r="AK543" s="4" t="str">
        <f t="shared" si="147"/>
        <v>2B</v>
      </c>
      <c r="AL543" s="55">
        <f t="shared" si="148"/>
        <v>2.3919999999999999</v>
      </c>
      <c r="AM543" s="55">
        <f t="shared" si="149"/>
        <v>2.4129999999999998</v>
      </c>
      <c r="AN543" s="55">
        <f t="shared" si="150"/>
        <v>2.4350000000000001</v>
      </c>
      <c r="AO543" s="55">
        <f t="shared" si="151"/>
        <v>2.4437000000000002</v>
      </c>
      <c r="AP543" s="55">
        <f t="shared" si="152"/>
        <v>2.5</v>
      </c>
      <c r="AT543" s="17"/>
      <c r="AU543" s="77"/>
    </row>
    <row r="544" spans="3:47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53"/>
        <v>21⁄2–12</v>
      </c>
      <c r="U544" s="16" t="str">
        <f t="shared" si="153"/>
        <v>UN</v>
      </c>
      <c r="W544" s="16" t="str">
        <f t="shared" si="137"/>
        <v>21⁄2–12</v>
      </c>
      <c r="X544" s="16" t="str">
        <f>VLOOKUP(LEFT(Table691416[[#This Row],[Column1]],FIND("–",Table691416[[#This Row],[Column1]])-1),Lookups15[],2,0)</f>
        <v>2 1/2</v>
      </c>
      <c r="Y544" s="16" t="str">
        <f>RIGHT(Table691416[[#This Row],[Column1]],LEN(Table691416[[#This Row],[Column1]])-FIND("–",Table691416[[#This Row],[Column1]]))</f>
        <v>12</v>
      </c>
      <c r="Z544" s="16" t="str">
        <f t="shared" si="138"/>
        <v>UN</v>
      </c>
      <c r="AA544" s="16" t="str">
        <f t="shared" si="139"/>
        <v>2A</v>
      </c>
      <c r="AB544" s="4" t="str">
        <f>CONCATENATE(Table691416[[#This Row],[Fraction]],"-",Table691416[[#This Row],[Pitch]]," ",Table691416[[#This Row],[Series]]," ",Table691416[[#This Row],[ClassA]])</f>
        <v>2 1/2-12 UN 2A</v>
      </c>
      <c r="AC544" s="4" t="str">
        <f>CONCATENATE(TEXT(Table691416[[#This Row],[MajorMinB]],".000"),"-",Table691416[[#This Row],[Pitch]]," ",Table691416[[#This Row],[Series]]," ",Table691416[[#This Row],[ClassA]])</f>
        <v>2.500-12 UN 2A</v>
      </c>
      <c r="AD544" s="4">
        <f t="shared" si="140"/>
        <v>1.9E-3</v>
      </c>
      <c r="AE544" s="55">
        <f t="shared" si="141"/>
        <v>2.4981</v>
      </c>
      <c r="AF544" s="55">
        <f t="shared" si="142"/>
        <v>2.4866999999999999</v>
      </c>
      <c r="AG544" s="55" t="str">
        <f t="shared" si="143"/>
        <v>—</v>
      </c>
      <c r="AH544" s="55">
        <f t="shared" si="144"/>
        <v>2.444</v>
      </c>
      <c r="AI544" s="55">
        <f t="shared" si="145"/>
        <v>2.4378000000000002</v>
      </c>
      <c r="AJ544" s="55">
        <f t="shared" si="146"/>
        <v>2.3988999999999998</v>
      </c>
      <c r="AK544" s="4" t="str">
        <f t="shared" si="147"/>
        <v>2B</v>
      </c>
      <c r="AL544" s="55">
        <f t="shared" si="148"/>
        <v>2.41</v>
      </c>
      <c r="AM544" s="55">
        <f t="shared" si="149"/>
        <v>2.4279999999999999</v>
      </c>
      <c r="AN544" s="55">
        <f t="shared" si="150"/>
        <v>2.4459</v>
      </c>
      <c r="AO544" s="55">
        <f t="shared" si="151"/>
        <v>2.4540000000000002</v>
      </c>
      <c r="AP544" s="55">
        <f t="shared" si="152"/>
        <v>2.5</v>
      </c>
      <c r="AT544" s="17"/>
      <c r="AU544" s="77"/>
    </row>
    <row r="545" spans="3:47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53"/>
        <v>0</v>
      </c>
      <c r="U545" s="16">
        <f t="shared" si="153"/>
        <v>0</v>
      </c>
      <c r="W545" s="16" t="str">
        <f t="shared" si="137"/>
        <v>21⁄2–12</v>
      </c>
      <c r="X545" s="16" t="str">
        <f>VLOOKUP(LEFT(Table691416[[#This Row],[Column1]],FIND("–",Table691416[[#This Row],[Column1]])-1),Lookups15[],2,0)</f>
        <v>2 1/2</v>
      </c>
      <c r="Y545" s="16" t="str">
        <f>RIGHT(Table691416[[#This Row],[Column1]],LEN(Table691416[[#This Row],[Column1]])-FIND("–",Table691416[[#This Row],[Column1]]))</f>
        <v>12</v>
      </c>
      <c r="Z545" s="16" t="str">
        <f t="shared" si="138"/>
        <v>UN</v>
      </c>
      <c r="AA545" s="16" t="str">
        <f t="shared" si="139"/>
        <v>3A</v>
      </c>
      <c r="AB545" s="4" t="str">
        <f>CONCATENATE(Table691416[[#This Row],[Fraction]],"-",Table691416[[#This Row],[Pitch]]," ",Table691416[[#This Row],[Series]]," ",Table691416[[#This Row],[ClassA]])</f>
        <v>2 1/2-12 UN 3A</v>
      </c>
      <c r="AC545" s="4" t="str">
        <f>CONCATENATE(TEXT(Table691416[[#This Row],[MajorMinB]],".000"),"-",Table691416[[#This Row],[Pitch]]," ",Table691416[[#This Row],[Series]]," ",Table691416[[#This Row],[ClassA]])</f>
        <v>2.500-12 UN 3A</v>
      </c>
      <c r="AD545" s="4">
        <f t="shared" si="140"/>
        <v>0</v>
      </c>
      <c r="AE545" s="55">
        <f t="shared" si="141"/>
        <v>2.5</v>
      </c>
      <c r="AF545" s="55">
        <f t="shared" si="142"/>
        <v>2.4885999999999999</v>
      </c>
      <c r="AG545" s="55" t="str">
        <f t="shared" si="143"/>
        <v>—</v>
      </c>
      <c r="AH545" s="55">
        <f t="shared" si="144"/>
        <v>2.4459</v>
      </c>
      <c r="AI545" s="55">
        <f t="shared" si="145"/>
        <v>2.4413</v>
      </c>
      <c r="AJ545" s="55">
        <f t="shared" si="146"/>
        <v>2.4007999999999998</v>
      </c>
      <c r="AK545" s="4" t="str">
        <f t="shared" si="147"/>
        <v>3B</v>
      </c>
      <c r="AL545" s="55">
        <f t="shared" si="148"/>
        <v>2.41</v>
      </c>
      <c r="AM545" s="55">
        <f t="shared" si="149"/>
        <v>2.4198</v>
      </c>
      <c r="AN545" s="55">
        <f t="shared" si="150"/>
        <v>2.4459</v>
      </c>
      <c r="AO545" s="55">
        <f t="shared" si="151"/>
        <v>2.4519000000000002</v>
      </c>
      <c r="AP545" s="55">
        <f t="shared" si="152"/>
        <v>2.5</v>
      </c>
      <c r="AT545" s="17"/>
      <c r="AU545" s="77"/>
    </row>
    <row r="546" spans="3:47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53"/>
        <v>21⁄2–14</v>
      </c>
      <c r="U546" s="16" t="str">
        <f t="shared" si="153"/>
        <v>UNS</v>
      </c>
      <c r="W546" s="16" t="str">
        <f t="shared" si="137"/>
        <v>21⁄2–14</v>
      </c>
      <c r="X546" s="16" t="str">
        <f>VLOOKUP(LEFT(Table691416[[#This Row],[Column1]],FIND("–",Table691416[[#This Row],[Column1]])-1),Lookups15[],2,0)</f>
        <v>2 1/2</v>
      </c>
      <c r="Y546" s="16" t="str">
        <f>RIGHT(Table691416[[#This Row],[Column1]],LEN(Table691416[[#This Row],[Column1]])-FIND("–",Table691416[[#This Row],[Column1]]))</f>
        <v>14</v>
      </c>
      <c r="Z546" s="16" t="str">
        <f t="shared" si="138"/>
        <v>UNS</v>
      </c>
      <c r="AA546" s="16" t="str">
        <f t="shared" si="139"/>
        <v>2A</v>
      </c>
      <c r="AB546" s="4" t="str">
        <f>CONCATENATE(Table691416[[#This Row],[Fraction]],"-",Table691416[[#This Row],[Pitch]]," ",Table691416[[#This Row],[Series]]," ",Table691416[[#This Row],[ClassA]])</f>
        <v>2 1/2-14 UNS 2A</v>
      </c>
      <c r="AC546" s="4" t="str">
        <f>CONCATENATE(TEXT(Table691416[[#This Row],[MajorMinB]],".000"),"-",Table691416[[#This Row],[Pitch]]," ",Table691416[[#This Row],[Series]]," ",Table691416[[#This Row],[ClassA]])</f>
        <v>2.500-14 UNS 2A</v>
      </c>
      <c r="AD546" s="4">
        <f t="shared" si="140"/>
        <v>1.6999999999999999E-3</v>
      </c>
      <c r="AE546" s="55">
        <f t="shared" si="141"/>
        <v>2.4983</v>
      </c>
      <c r="AF546" s="55">
        <f t="shared" si="142"/>
        <v>2.488</v>
      </c>
      <c r="AG546" s="55" t="str">
        <f t="shared" si="143"/>
        <v>—</v>
      </c>
      <c r="AH546" s="55">
        <f t="shared" si="144"/>
        <v>2.4519000000000002</v>
      </c>
      <c r="AI546" s="55">
        <f t="shared" si="145"/>
        <v>2.4460999999999999</v>
      </c>
      <c r="AJ546" s="55">
        <f t="shared" si="146"/>
        <v>2.4133</v>
      </c>
      <c r="AK546" s="4" t="str">
        <f t="shared" si="147"/>
        <v>2B</v>
      </c>
      <c r="AL546" s="55">
        <f t="shared" si="148"/>
        <v>2.423</v>
      </c>
      <c r="AM546" s="55">
        <f t="shared" si="149"/>
        <v>2.4380000000000002</v>
      </c>
      <c r="AN546" s="55">
        <f t="shared" si="150"/>
        <v>2.4535999999999998</v>
      </c>
      <c r="AO546" s="55">
        <f t="shared" si="151"/>
        <v>2.4611999999999998</v>
      </c>
      <c r="AP546" s="55">
        <f t="shared" si="152"/>
        <v>2.5</v>
      </c>
      <c r="AT546" s="17"/>
      <c r="AU546" s="77"/>
    </row>
    <row r="547" spans="3:47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53"/>
        <v>21⁄2–16</v>
      </c>
      <c r="U547" s="16" t="str">
        <f t="shared" si="153"/>
        <v>UN</v>
      </c>
      <c r="W547" s="16" t="str">
        <f t="shared" si="137"/>
        <v>21⁄2–16</v>
      </c>
      <c r="X547" s="16" t="str">
        <f>VLOOKUP(LEFT(Table691416[[#This Row],[Column1]],FIND("–",Table691416[[#This Row],[Column1]])-1),Lookups15[],2,0)</f>
        <v>2 1/2</v>
      </c>
      <c r="Y547" s="16" t="str">
        <f>RIGHT(Table691416[[#This Row],[Column1]],LEN(Table691416[[#This Row],[Column1]])-FIND("–",Table691416[[#This Row],[Column1]]))</f>
        <v>16</v>
      </c>
      <c r="Z547" s="16" t="str">
        <f t="shared" si="138"/>
        <v>UN</v>
      </c>
      <c r="AA547" s="16" t="str">
        <f t="shared" si="139"/>
        <v>2A</v>
      </c>
      <c r="AB547" s="4" t="str">
        <f>CONCATENATE(Table691416[[#This Row],[Fraction]],"-",Table691416[[#This Row],[Pitch]]," ",Table691416[[#This Row],[Series]]," ",Table691416[[#This Row],[ClassA]])</f>
        <v>2 1/2-16 UN 2A</v>
      </c>
      <c r="AC547" s="4" t="str">
        <f>CONCATENATE(TEXT(Table691416[[#This Row],[MajorMinB]],".000"),"-",Table691416[[#This Row],[Pitch]]," ",Table691416[[#This Row],[Series]]," ",Table691416[[#This Row],[ClassA]])</f>
        <v>2.500-16 UN 2A</v>
      </c>
      <c r="AD547" s="4">
        <f t="shared" si="140"/>
        <v>1.6999999999999999E-3</v>
      </c>
      <c r="AE547" s="55">
        <f t="shared" si="141"/>
        <v>2.4983</v>
      </c>
      <c r="AF547" s="55">
        <f t="shared" si="142"/>
        <v>2.4889000000000001</v>
      </c>
      <c r="AG547" s="55" t="str">
        <f t="shared" si="143"/>
        <v>—</v>
      </c>
      <c r="AH547" s="55">
        <f t="shared" si="144"/>
        <v>2.4577</v>
      </c>
      <c r="AI547" s="55">
        <f t="shared" si="145"/>
        <v>2.4521999999999999</v>
      </c>
      <c r="AJ547" s="55">
        <f t="shared" si="146"/>
        <v>2.4238</v>
      </c>
      <c r="AK547" s="4" t="str">
        <f t="shared" si="147"/>
        <v>2B</v>
      </c>
      <c r="AL547" s="55">
        <f t="shared" si="148"/>
        <v>2.4319999999999999</v>
      </c>
      <c r="AM547" s="55">
        <f t="shared" si="149"/>
        <v>2.4460000000000002</v>
      </c>
      <c r="AN547" s="55">
        <f t="shared" si="150"/>
        <v>2.4594</v>
      </c>
      <c r="AO547" s="55">
        <f t="shared" si="151"/>
        <v>2.4666000000000001</v>
      </c>
      <c r="AP547" s="55">
        <f t="shared" si="152"/>
        <v>2.5</v>
      </c>
      <c r="AT547" s="17"/>
      <c r="AU547" s="77"/>
    </row>
    <row r="548" spans="3:47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53"/>
        <v>0</v>
      </c>
      <c r="U548" s="16">
        <f t="shared" si="153"/>
        <v>0</v>
      </c>
      <c r="W548" s="16" t="str">
        <f t="shared" si="137"/>
        <v>21⁄2–16</v>
      </c>
      <c r="X548" s="16" t="str">
        <f>VLOOKUP(LEFT(Table691416[[#This Row],[Column1]],FIND("–",Table691416[[#This Row],[Column1]])-1),Lookups15[],2,0)</f>
        <v>2 1/2</v>
      </c>
      <c r="Y548" s="16" t="str">
        <f>RIGHT(Table691416[[#This Row],[Column1]],LEN(Table691416[[#This Row],[Column1]])-FIND("–",Table691416[[#This Row],[Column1]]))</f>
        <v>16</v>
      </c>
      <c r="Z548" s="16" t="str">
        <f t="shared" si="138"/>
        <v>UN</v>
      </c>
      <c r="AA548" s="16" t="str">
        <f t="shared" si="139"/>
        <v>3A</v>
      </c>
      <c r="AB548" s="4" t="str">
        <f>CONCATENATE(Table691416[[#This Row],[Fraction]],"-",Table691416[[#This Row],[Pitch]]," ",Table691416[[#This Row],[Series]]," ",Table691416[[#This Row],[ClassA]])</f>
        <v>2 1/2-16 UN 3A</v>
      </c>
      <c r="AC548" s="4" t="str">
        <f>CONCATENATE(TEXT(Table691416[[#This Row],[MajorMinB]],".000"),"-",Table691416[[#This Row],[Pitch]]," ",Table691416[[#This Row],[Series]]," ",Table691416[[#This Row],[ClassA]])</f>
        <v>2.500-16 UN 3A</v>
      </c>
      <c r="AD548" s="4">
        <f t="shared" si="140"/>
        <v>0</v>
      </c>
      <c r="AE548" s="55">
        <f t="shared" si="141"/>
        <v>2.5</v>
      </c>
      <c r="AF548" s="55">
        <f t="shared" si="142"/>
        <v>2.4906000000000001</v>
      </c>
      <c r="AG548" s="55" t="str">
        <f t="shared" si="143"/>
        <v>—</v>
      </c>
      <c r="AH548" s="55">
        <f t="shared" si="144"/>
        <v>2.4594</v>
      </c>
      <c r="AI548" s="55">
        <f t="shared" si="145"/>
        <v>2.4552999999999998</v>
      </c>
      <c r="AJ548" s="55">
        <f t="shared" si="146"/>
        <v>2.4255</v>
      </c>
      <c r="AK548" s="4" t="str">
        <f t="shared" si="147"/>
        <v>3B</v>
      </c>
      <c r="AL548" s="55">
        <f t="shared" si="148"/>
        <v>2.4319999999999999</v>
      </c>
      <c r="AM548" s="55">
        <f t="shared" si="149"/>
        <v>2.4407999999999999</v>
      </c>
      <c r="AN548" s="55">
        <f t="shared" si="150"/>
        <v>2.4594</v>
      </c>
      <c r="AO548" s="55">
        <f t="shared" si="151"/>
        <v>2.4647999999999999</v>
      </c>
      <c r="AP548" s="55">
        <f t="shared" si="152"/>
        <v>2.5</v>
      </c>
      <c r="AT548" s="17"/>
      <c r="AU548" s="77"/>
    </row>
    <row r="549" spans="3:47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53"/>
        <v>21⁄2–18</v>
      </c>
      <c r="U549" s="16" t="str">
        <f t="shared" si="153"/>
        <v>UNS</v>
      </c>
      <c r="W549" s="16" t="str">
        <f t="shared" si="137"/>
        <v>21⁄2–18</v>
      </c>
      <c r="X549" s="16" t="str">
        <f>VLOOKUP(LEFT(Table691416[[#This Row],[Column1]],FIND("–",Table691416[[#This Row],[Column1]])-1),Lookups15[],2,0)</f>
        <v>2 1/2</v>
      </c>
      <c r="Y549" s="16" t="str">
        <f>RIGHT(Table691416[[#This Row],[Column1]],LEN(Table691416[[#This Row],[Column1]])-FIND("–",Table691416[[#This Row],[Column1]]))</f>
        <v>18</v>
      </c>
      <c r="Z549" s="16" t="str">
        <f t="shared" si="138"/>
        <v>UNS</v>
      </c>
      <c r="AA549" s="16" t="str">
        <f t="shared" si="139"/>
        <v>2A</v>
      </c>
      <c r="AB549" s="4" t="str">
        <f>CONCATENATE(Table691416[[#This Row],[Fraction]],"-",Table691416[[#This Row],[Pitch]]," ",Table691416[[#This Row],[Series]]," ",Table691416[[#This Row],[ClassA]])</f>
        <v>2 1/2-18 UNS 2A</v>
      </c>
      <c r="AC549" s="4" t="str">
        <f>CONCATENATE(TEXT(Table691416[[#This Row],[MajorMinB]],".000"),"-",Table691416[[#This Row],[Pitch]]," ",Table691416[[#This Row],[Series]]," ",Table691416[[#This Row],[ClassA]])</f>
        <v>2.500-18 UNS 2A</v>
      </c>
      <c r="AD549" s="4">
        <f t="shared" si="140"/>
        <v>1.6000000000000001E-3</v>
      </c>
      <c r="AE549" s="55">
        <f t="shared" si="141"/>
        <v>2.4984000000000002</v>
      </c>
      <c r="AF549" s="55">
        <f t="shared" si="142"/>
        <v>2.4897</v>
      </c>
      <c r="AG549" s="55" t="str">
        <f t="shared" si="143"/>
        <v>—</v>
      </c>
      <c r="AH549" s="55">
        <f t="shared" si="144"/>
        <v>2.4622999999999999</v>
      </c>
      <c r="AI549" s="55">
        <f t="shared" si="145"/>
        <v>2.4569999999999999</v>
      </c>
      <c r="AJ549" s="55">
        <f t="shared" si="146"/>
        <v>2.4323000000000001</v>
      </c>
      <c r="AK549" s="4" t="str">
        <f t="shared" si="147"/>
        <v>2B</v>
      </c>
      <c r="AL549" s="55">
        <f t="shared" si="148"/>
        <v>2.44</v>
      </c>
      <c r="AM549" s="55">
        <f t="shared" si="149"/>
        <v>2.4529999999999998</v>
      </c>
      <c r="AN549" s="55">
        <f t="shared" si="150"/>
        <v>2.4639000000000002</v>
      </c>
      <c r="AO549" s="55">
        <f t="shared" si="151"/>
        <v>2.4708000000000001</v>
      </c>
      <c r="AP549" s="55">
        <f t="shared" si="152"/>
        <v>2.5</v>
      </c>
      <c r="AT549" s="17"/>
      <c r="AU549" s="77"/>
    </row>
    <row r="550" spans="3:47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53"/>
        <v>21⁄2–20</v>
      </c>
      <c r="U550" s="16" t="str">
        <f t="shared" si="153"/>
        <v>UN</v>
      </c>
      <c r="W550" s="16" t="str">
        <f t="shared" si="137"/>
        <v>21⁄2–20</v>
      </c>
      <c r="X550" s="16" t="str">
        <f>VLOOKUP(LEFT(Table691416[[#This Row],[Column1]],FIND("–",Table691416[[#This Row],[Column1]])-1),Lookups15[],2,0)</f>
        <v>2 1/2</v>
      </c>
      <c r="Y550" s="16" t="str">
        <f>RIGHT(Table691416[[#This Row],[Column1]],LEN(Table691416[[#This Row],[Column1]])-FIND("–",Table691416[[#This Row],[Column1]]))</f>
        <v>20</v>
      </c>
      <c r="Z550" s="16" t="str">
        <f t="shared" si="138"/>
        <v>UN</v>
      </c>
      <c r="AA550" s="16" t="str">
        <f t="shared" si="139"/>
        <v>2A</v>
      </c>
      <c r="AB550" s="4" t="str">
        <f>CONCATENATE(Table691416[[#This Row],[Fraction]],"-",Table691416[[#This Row],[Pitch]]," ",Table691416[[#This Row],[Series]]," ",Table691416[[#This Row],[ClassA]])</f>
        <v>2 1/2-20 UN 2A</v>
      </c>
      <c r="AC550" s="4" t="str">
        <f>CONCATENATE(TEXT(Table691416[[#This Row],[MajorMinB]],".000"),"-",Table691416[[#This Row],[Pitch]]," ",Table691416[[#This Row],[Series]]," ",Table691416[[#This Row],[ClassA]])</f>
        <v>2.500-20 UN 2A</v>
      </c>
      <c r="AD550" s="4">
        <f t="shared" si="140"/>
        <v>1.5E-3</v>
      </c>
      <c r="AE550" s="55">
        <f t="shared" si="141"/>
        <v>2.4984999999999999</v>
      </c>
      <c r="AF550" s="55">
        <f t="shared" si="142"/>
        <v>2.4904000000000002</v>
      </c>
      <c r="AG550" s="55" t="str">
        <f t="shared" si="143"/>
        <v>—</v>
      </c>
      <c r="AH550" s="55">
        <f t="shared" si="144"/>
        <v>2.4660000000000002</v>
      </c>
      <c r="AI550" s="55">
        <f t="shared" si="145"/>
        <v>2.4609000000000001</v>
      </c>
      <c r="AJ550" s="55">
        <f t="shared" si="146"/>
        <v>2.4390000000000001</v>
      </c>
      <c r="AK550" s="4" t="str">
        <f t="shared" si="147"/>
        <v>2B</v>
      </c>
      <c r="AL550" s="55">
        <f t="shared" si="148"/>
        <v>2.4460000000000002</v>
      </c>
      <c r="AM550" s="55">
        <f t="shared" si="149"/>
        <v>2.4569999999999999</v>
      </c>
      <c r="AN550" s="55">
        <f t="shared" si="150"/>
        <v>2.4674999999999998</v>
      </c>
      <c r="AO550" s="55">
        <f t="shared" si="151"/>
        <v>2.4741</v>
      </c>
      <c r="AP550" s="55">
        <f t="shared" si="152"/>
        <v>2.5</v>
      </c>
      <c r="AT550" s="17"/>
      <c r="AU550" s="77"/>
    </row>
    <row r="551" spans="3:47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53"/>
        <v>0</v>
      </c>
      <c r="U551" s="16">
        <f t="shared" si="153"/>
        <v>0</v>
      </c>
      <c r="W551" s="16" t="str">
        <f t="shared" si="137"/>
        <v>21⁄2–20</v>
      </c>
      <c r="X551" s="16" t="str">
        <f>VLOOKUP(LEFT(Table691416[[#This Row],[Column1]],FIND("–",Table691416[[#This Row],[Column1]])-1),Lookups15[],2,0)</f>
        <v>2 1/2</v>
      </c>
      <c r="Y551" s="16" t="str">
        <f>RIGHT(Table691416[[#This Row],[Column1]],LEN(Table691416[[#This Row],[Column1]])-FIND("–",Table691416[[#This Row],[Column1]]))</f>
        <v>20</v>
      </c>
      <c r="Z551" s="16" t="str">
        <f t="shared" si="138"/>
        <v>UN</v>
      </c>
      <c r="AA551" s="16" t="str">
        <f t="shared" si="139"/>
        <v>3A</v>
      </c>
      <c r="AB551" s="4" t="str">
        <f>CONCATENATE(Table691416[[#This Row],[Fraction]],"-",Table691416[[#This Row],[Pitch]]," ",Table691416[[#This Row],[Series]]," ",Table691416[[#This Row],[ClassA]])</f>
        <v>2 1/2-20 UN 3A</v>
      </c>
      <c r="AC551" s="4" t="str">
        <f>CONCATENATE(TEXT(Table691416[[#This Row],[MajorMinB]],".000"),"-",Table691416[[#This Row],[Pitch]]," ",Table691416[[#This Row],[Series]]," ",Table691416[[#This Row],[ClassA]])</f>
        <v>2.500-20 UN 3A</v>
      </c>
      <c r="AD551" s="4">
        <f t="shared" si="140"/>
        <v>0</v>
      </c>
      <c r="AE551" s="55">
        <f t="shared" si="141"/>
        <v>2.5</v>
      </c>
      <c r="AF551" s="55">
        <f t="shared" si="142"/>
        <v>2.4918999999999998</v>
      </c>
      <c r="AG551" s="55" t="str">
        <f t="shared" si="143"/>
        <v>—</v>
      </c>
      <c r="AH551" s="55">
        <f t="shared" si="144"/>
        <v>2.4674999999999998</v>
      </c>
      <c r="AI551" s="55">
        <f t="shared" si="145"/>
        <v>2.4636999999999998</v>
      </c>
      <c r="AJ551" s="55">
        <f t="shared" si="146"/>
        <v>2.4405000000000001</v>
      </c>
      <c r="AK551" s="4" t="str">
        <f t="shared" si="147"/>
        <v>3B</v>
      </c>
      <c r="AL551" s="55">
        <f t="shared" si="148"/>
        <v>2.4460000000000002</v>
      </c>
      <c r="AM551" s="55">
        <f t="shared" si="149"/>
        <v>2.4537</v>
      </c>
      <c r="AN551" s="55">
        <f t="shared" si="150"/>
        <v>2.4674999999999998</v>
      </c>
      <c r="AO551" s="55">
        <f t="shared" si="151"/>
        <v>2.4725000000000001</v>
      </c>
      <c r="AP551" s="55">
        <f t="shared" si="152"/>
        <v>2.5</v>
      </c>
      <c r="AT551" s="17"/>
      <c r="AU551" s="77"/>
    </row>
    <row r="552" spans="3:47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53"/>
        <v>25⁄8–6</v>
      </c>
      <c r="U552" s="16" t="str">
        <f t="shared" si="153"/>
        <v>UN</v>
      </c>
      <c r="W552" s="16" t="str">
        <f t="shared" si="137"/>
        <v>25⁄8–6</v>
      </c>
      <c r="X552" s="16" t="str">
        <f>VLOOKUP(LEFT(Table691416[[#This Row],[Column1]],FIND("–",Table691416[[#This Row],[Column1]])-1),Lookups15[],2,0)</f>
        <v>2 5/8</v>
      </c>
      <c r="Y552" s="16" t="str">
        <f>RIGHT(Table691416[[#This Row],[Column1]],LEN(Table691416[[#This Row],[Column1]])-FIND("–",Table691416[[#This Row],[Column1]]))</f>
        <v>6</v>
      </c>
      <c r="Z552" s="16" t="str">
        <f t="shared" si="138"/>
        <v>UN</v>
      </c>
      <c r="AA552" s="16" t="str">
        <f t="shared" si="139"/>
        <v>2A</v>
      </c>
      <c r="AB552" s="4" t="str">
        <f>CONCATENATE(Table691416[[#This Row],[Fraction]],"-",Table691416[[#This Row],[Pitch]]," ",Table691416[[#This Row],[Series]]," ",Table691416[[#This Row],[ClassA]])</f>
        <v>2 5/8-6 UN 2A</v>
      </c>
      <c r="AC552" s="4" t="str">
        <f>CONCATENATE(TEXT(Table691416[[#This Row],[MajorMinB]],".000"),"-",Table691416[[#This Row],[Pitch]]," ",Table691416[[#This Row],[Series]]," ",Table691416[[#This Row],[ClassA]])</f>
        <v>2.625-6 UN 2A</v>
      </c>
      <c r="AD552" s="4">
        <f t="shared" si="140"/>
        <v>2.7000000000000001E-3</v>
      </c>
      <c r="AE552" s="55">
        <f t="shared" si="141"/>
        <v>2.6223000000000001</v>
      </c>
      <c r="AF552" s="55">
        <f t="shared" si="142"/>
        <v>2.6040999999999999</v>
      </c>
      <c r="AG552" s="55" t="str">
        <f t="shared" si="143"/>
        <v>—</v>
      </c>
      <c r="AH552" s="55">
        <f t="shared" si="144"/>
        <v>2.5139999999999998</v>
      </c>
      <c r="AI552" s="55">
        <f t="shared" si="145"/>
        <v>2.5049999999999999</v>
      </c>
      <c r="AJ552" s="55">
        <f t="shared" si="146"/>
        <v>2.4239000000000002</v>
      </c>
      <c r="AK552" s="4" t="str">
        <f t="shared" si="147"/>
        <v>2B</v>
      </c>
      <c r="AL552" s="55">
        <f t="shared" si="148"/>
        <v>2.4449999999999998</v>
      </c>
      <c r="AM552" s="55">
        <f t="shared" si="149"/>
        <v>2.4750000000000001</v>
      </c>
      <c r="AN552" s="55">
        <f t="shared" si="150"/>
        <v>2.5167000000000002</v>
      </c>
      <c r="AO552" s="55">
        <f t="shared" si="151"/>
        <v>2.5285000000000002</v>
      </c>
      <c r="AP552" s="55">
        <f t="shared" si="152"/>
        <v>2.625</v>
      </c>
      <c r="AT552" s="17"/>
      <c r="AU552" s="77"/>
    </row>
    <row r="553" spans="3:47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53"/>
        <v>0</v>
      </c>
      <c r="U553" s="16">
        <f t="shared" si="153"/>
        <v>0</v>
      </c>
      <c r="W553" s="16" t="str">
        <f t="shared" si="137"/>
        <v>25⁄8–6</v>
      </c>
      <c r="X553" s="16" t="str">
        <f>VLOOKUP(LEFT(Table691416[[#This Row],[Column1]],FIND("–",Table691416[[#This Row],[Column1]])-1),Lookups15[],2,0)</f>
        <v>2 5/8</v>
      </c>
      <c r="Y553" s="16" t="str">
        <f>RIGHT(Table691416[[#This Row],[Column1]],LEN(Table691416[[#This Row],[Column1]])-FIND("–",Table691416[[#This Row],[Column1]]))</f>
        <v>6</v>
      </c>
      <c r="Z553" s="16" t="str">
        <f t="shared" si="138"/>
        <v>UN</v>
      </c>
      <c r="AA553" s="16" t="str">
        <f t="shared" si="139"/>
        <v>3A</v>
      </c>
      <c r="AB553" s="4" t="str">
        <f>CONCATENATE(Table691416[[#This Row],[Fraction]],"-",Table691416[[#This Row],[Pitch]]," ",Table691416[[#This Row],[Series]]," ",Table691416[[#This Row],[ClassA]])</f>
        <v>2 5/8-6 UN 3A</v>
      </c>
      <c r="AC553" s="4" t="str">
        <f>CONCATENATE(TEXT(Table691416[[#This Row],[MajorMinB]],".000"),"-",Table691416[[#This Row],[Pitch]]," ",Table691416[[#This Row],[Series]]," ",Table691416[[#This Row],[ClassA]])</f>
        <v>2.625-6 UN 3A</v>
      </c>
      <c r="AD553" s="4">
        <f t="shared" si="140"/>
        <v>0</v>
      </c>
      <c r="AE553" s="55">
        <f t="shared" si="141"/>
        <v>2.625</v>
      </c>
      <c r="AF553" s="55">
        <f t="shared" si="142"/>
        <v>2.6067999999999998</v>
      </c>
      <c r="AG553" s="55" t="str">
        <f t="shared" si="143"/>
        <v>—</v>
      </c>
      <c r="AH553" s="55">
        <f t="shared" si="144"/>
        <v>2.5167000000000002</v>
      </c>
      <c r="AI553" s="55">
        <f t="shared" si="145"/>
        <v>2.5099</v>
      </c>
      <c r="AJ553" s="55">
        <f t="shared" si="146"/>
        <v>2.4266000000000001</v>
      </c>
      <c r="AK553" s="4" t="str">
        <f t="shared" si="147"/>
        <v>3B</v>
      </c>
      <c r="AL553" s="55">
        <f t="shared" si="148"/>
        <v>2.4449999999999998</v>
      </c>
      <c r="AM553" s="55">
        <f t="shared" si="149"/>
        <v>2.4645999999999999</v>
      </c>
      <c r="AN553" s="55">
        <f t="shared" si="150"/>
        <v>2.5167000000000002</v>
      </c>
      <c r="AO553" s="55">
        <f t="shared" si="151"/>
        <v>2.5255000000000001</v>
      </c>
      <c r="AP553" s="55">
        <f t="shared" si="152"/>
        <v>2.625</v>
      </c>
      <c r="AT553" s="17"/>
      <c r="AU553" s="77"/>
    </row>
    <row r="554" spans="3:47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53"/>
        <v>25⁄8–8</v>
      </c>
      <c r="U554" s="16" t="str">
        <f t="shared" si="153"/>
        <v>UN</v>
      </c>
      <c r="W554" s="16" t="str">
        <f t="shared" si="137"/>
        <v>25⁄8–8</v>
      </c>
      <c r="X554" s="16" t="str">
        <f>VLOOKUP(LEFT(Table691416[[#This Row],[Column1]],FIND("–",Table691416[[#This Row],[Column1]])-1),Lookups15[],2,0)</f>
        <v>2 5/8</v>
      </c>
      <c r="Y554" s="16" t="str">
        <f>RIGHT(Table691416[[#This Row],[Column1]],LEN(Table691416[[#This Row],[Column1]])-FIND("–",Table691416[[#This Row],[Column1]]))</f>
        <v>8</v>
      </c>
      <c r="Z554" s="16" t="str">
        <f t="shared" si="138"/>
        <v>UN</v>
      </c>
      <c r="AA554" s="16" t="str">
        <f t="shared" si="139"/>
        <v>2A</v>
      </c>
      <c r="AB554" s="4" t="str">
        <f>CONCATENATE(Table691416[[#This Row],[Fraction]],"-",Table691416[[#This Row],[Pitch]]," ",Table691416[[#This Row],[Series]]," ",Table691416[[#This Row],[ClassA]])</f>
        <v>2 5/8-8 UN 2A</v>
      </c>
      <c r="AC554" s="4" t="str">
        <f>CONCATENATE(TEXT(Table691416[[#This Row],[MajorMinB]],".000"),"-",Table691416[[#This Row],[Pitch]]," ",Table691416[[#This Row],[Series]]," ",Table691416[[#This Row],[ClassA]])</f>
        <v>2.625-8 UN 2A</v>
      </c>
      <c r="AD554" s="4">
        <f t="shared" si="140"/>
        <v>2.5000000000000001E-3</v>
      </c>
      <c r="AE554" s="55">
        <f t="shared" si="141"/>
        <v>2.6225000000000001</v>
      </c>
      <c r="AF554" s="55">
        <f t="shared" si="142"/>
        <v>2.6074999999999999</v>
      </c>
      <c r="AG554" s="55" t="str">
        <f t="shared" si="143"/>
        <v>—</v>
      </c>
      <c r="AH554" s="55">
        <f t="shared" si="144"/>
        <v>2.5413000000000001</v>
      </c>
      <c r="AI554" s="55">
        <f t="shared" si="145"/>
        <v>2.5331000000000001</v>
      </c>
      <c r="AJ554" s="55">
        <f t="shared" si="146"/>
        <v>2.4737</v>
      </c>
      <c r="AK554" s="4" t="str">
        <f t="shared" si="147"/>
        <v>2B</v>
      </c>
      <c r="AL554" s="55">
        <f t="shared" si="148"/>
        <v>2.4900000000000002</v>
      </c>
      <c r="AM554" s="55">
        <f t="shared" si="149"/>
        <v>2.5150000000000001</v>
      </c>
      <c r="AN554" s="55">
        <f t="shared" si="150"/>
        <v>2.5438000000000001</v>
      </c>
      <c r="AO554" s="55">
        <f t="shared" si="151"/>
        <v>2.5545</v>
      </c>
      <c r="AP554" s="55">
        <f t="shared" si="152"/>
        <v>2.625</v>
      </c>
      <c r="AT554" s="17"/>
      <c r="AU554" s="77"/>
    </row>
    <row r="555" spans="3:47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53"/>
        <v>0</v>
      </c>
      <c r="U555" s="16">
        <f t="shared" si="153"/>
        <v>0</v>
      </c>
      <c r="W555" s="16" t="str">
        <f t="shared" si="137"/>
        <v>25⁄8–8</v>
      </c>
      <c r="X555" s="16" t="str">
        <f>VLOOKUP(LEFT(Table691416[[#This Row],[Column1]],FIND("–",Table691416[[#This Row],[Column1]])-1),Lookups15[],2,0)</f>
        <v>2 5/8</v>
      </c>
      <c r="Y555" s="16" t="str">
        <f>RIGHT(Table691416[[#This Row],[Column1]],LEN(Table691416[[#This Row],[Column1]])-FIND("–",Table691416[[#This Row],[Column1]]))</f>
        <v>8</v>
      </c>
      <c r="Z555" s="16" t="str">
        <f t="shared" si="138"/>
        <v>UN</v>
      </c>
      <c r="AA555" s="16" t="str">
        <f t="shared" si="139"/>
        <v>3A</v>
      </c>
      <c r="AB555" s="4" t="str">
        <f>CONCATENATE(Table691416[[#This Row],[Fraction]],"-",Table691416[[#This Row],[Pitch]]," ",Table691416[[#This Row],[Series]]," ",Table691416[[#This Row],[ClassA]])</f>
        <v>2 5/8-8 UN 3A</v>
      </c>
      <c r="AC555" s="4" t="str">
        <f>CONCATENATE(TEXT(Table691416[[#This Row],[MajorMinB]],".000"),"-",Table691416[[#This Row],[Pitch]]," ",Table691416[[#This Row],[Series]]," ",Table691416[[#This Row],[ClassA]])</f>
        <v>2.625-8 UN 3A</v>
      </c>
      <c r="AD555" s="4">
        <f t="shared" si="140"/>
        <v>0</v>
      </c>
      <c r="AE555" s="55">
        <f t="shared" si="141"/>
        <v>2.625</v>
      </c>
      <c r="AF555" s="55">
        <f t="shared" si="142"/>
        <v>2.61</v>
      </c>
      <c r="AG555" s="55" t="str">
        <f t="shared" si="143"/>
        <v>—</v>
      </c>
      <c r="AH555" s="55">
        <f t="shared" si="144"/>
        <v>2.5438000000000001</v>
      </c>
      <c r="AI555" s="55">
        <f t="shared" si="145"/>
        <v>2.5375999999999999</v>
      </c>
      <c r="AJ555" s="55">
        <f t="shared" si="146"/>
        <v>2.4762</v>
      </c>
      <c r="AK555" s="4" t="str">
        <f t="shared" si="147"/>
        <v>3B</v>
      </c>
      <c r="AL555" s="55">
        <f t="shared" si="148"/>
        <v>2.4900000000000002</v>
      </c>
      <c r="AM555" s="55">
        <f t="shared" si="149"/>
        <v>2.5047000000000001</v>
      </c>
      <c r="AN555" s="55">
        <f t="shared" si="150"/>
        <v>2.5438000000000001</v>
      </c>
      <c r="AO555" s="55">
        <f t="shared" si="151"/>
        <v>2.5518000000000001</v>
      </c>
      <c r="AP555" s="55">
        <f t="shared" si="152"/>
        <v>2.625</v>
      </c>
      <c r="AT555" s="17"/>
      <c r="AU555" s="77"/>
    </row>
    <row r="556" spans="3:47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53"/>
        <v>25⁄8–12</v>
      </c>
      <c r="U556" s="16" t="str">
        <f t="shared" si="153"/>
        <v>UN</v>
      </c>
      <c r="W556" s="16" t="str">
        <f t="shared" si="137"/>
        <v>25⁄8–12</v>
      </c>
      <c r="X556" s="16" t="str">
        <f>VLOOKUP(LEFT(Table691416[[#This Row],[Column1]],FIND("–",Table691416[[#This Row],[Column1]])-1),Lookups15[],2,0)</f>
        <v>2 5/8</v>
      </c>
      <c r="Y556" s="16" t="str">
        <f>RIGHT(Table691416[[#This Row],[Column1]],LEN(Table691416[[#This Row],[Column1]])-FIND("–",Table691416[[#This Row],[Column1]]))</f>
        <v>12</v>
      </c>
      <c r="Z556" s="16" t="str">
        <f t="shared" si="138"/>
        <v>UN</v>
      </c>
      <c r="AA556" s="16" t="str">
        <f t="shared" si="139"/>
        <v>2A</v>
      </c>
      <c r="AB556" s="4" t="str">
        <f>CONCATENATE(Table691416[[#This Row],[Fraction]],"-",Table691416[[#This Row],[Pitch]]," ",Table691416[[#This Row],[Series]]," ",Table691416[[#This Row],[ClassA]])</f>
        <v>2 5/8-12 UN 2A</v>
      </c>
      <c r="AC556" s="4" t="str">
        <f>CONCATENATE(TEXT(Table691416[[#This Row],[MajorMinB]],".000"),"-",Table691416[[#This Row],[Pitch]]," ",Table691416[[#This Row],[Series]]," ",Table691416[[#This Row],[ClassA]])</f>
        <v>2.625-12 UN 2A</v>
      </c>
      <c r="AD556" s="4">
        <f t="shared" si="140"/>
        <v>1.9E-3</v>
      </c>
      <c r="AE556" s="55">
        <f t="shared" si="141"/>
        <v>2.6231</v>
      </c>
      <c r="AF556" s="55">
        <f t="shared" si="142"/>
        <v>2.6116999999999999</v>
      </c>
      <c r="AG556" s="55" t="str">
        <f t="shared" si="143"/>
        <v>—</v>
      </c>
      <c r="AH556" s="55">
        <f t="shared" si="144"/>
        <v>2.569</v>
      </c>
      <c r="AI556" s="55">
        <f t="shared" si="145"/>
        <v>2.5628000000000002</v>
      </c>
      <c r="AJ556" s="55">
        <f t="shared" si="146"/>
        <v>2.5238999999999998</v>
      </c>
      <c r="AK556" s="4" t="str">
        <f t="shared" si="147"/>
        <v>2B</v>
      </c>
      <c r="AL556" s="55">
        <f t="shared" si="148"/>
        <v>2.5350000000000001</v>
      </c>
      <c r="AM556" s="55">
        <f t="shared" si="149"/>
        <v>2.5529999999999999</v>
      </c>
      <c r="AN556" s="55">
        <f t="shared" si="150"/>
        <v>2.5709</v>
      </c>
      <c r="AO556" s="55">
        <f t="shared" si="151"/>
        <v>2.5790000000000002</v>
      </c>
      <c r="AP556" s="55">
        <f t="shared" si="152"/>
        <v>2.625</v>
      </c>
      <c r="AT556" s="17"/>
      <c r="AU556" s="77"/>
    </row>
    <row r="557" spans="3:47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53"/>
        <v>0</v>
      </c>
      <c r="U557" s="16">
        <f t="shared" si="153"/>
        <v>0</v>
      </c>
      <c r="W557" s="16" t="str">
        <f t="shared" si="137"/>
        <v>25⁄8–12</v>
      </c>
      <c r="X557" s="16" t="str">
        <f>VLOOKUP(LEFT(Table691416[[#This Row],[Column1]],FIND("–",Table691416[[#This Row],[Column1]])-1),Lookups15[],2,0)</f>
        <v>2 5/8</v>
      </c>
      <c r="Y557" s="16" t="str">
        <f>RIGHT(Table691416[[#This Row],[Column1]],LEN(Table691416[[#This Row],[Column1]])-FIND("–",Table691416[[#This Row],[Column1]]))</f>
        <v>12</v>
      </c>
      <c r="Z557" s="16" t="str">
        <f t="shared" si="138"/>
        <v>UN</v>
      </c>
      <c r="AA557" s="16" t="str">
        <f t="shared" si="139"/>
        <v>3A</v>
      </c>
      <c r="AB557" s="4" t="str">
        <f>CONCATENATE(Table691416[[#This Row],[Fraction]],"-",Table691416[[#This Row],[Pitch]]," ",Table691416[[#This Row],[Series]]," ",Table691416[[#This Row],[ClassA]])</f>
        <v>2 5/8-12 UN 3A</v>
      </c>
      <c r="AC557" s="4" t="str">
        <f>CONCATENATE(TEXT(Table691416[[#This Row],[MajorMinB]],".000"),"-",Table691416[[#This Row],[Pitch]]," ",Table691416[[#This Row],[Series]]," ",Table691416[[#This Row],[ClassA]])</f>
        <v>2.625-12 UN 3A</v>
      </c>
      <c r="AD557" s="4">
        <f t="shared" si="140"/>
        <v>0</v>
      </c>
      <c r="AE557" s="55">
        <f t="shared" si="141"/>
        <v>2.625</v>
      </c>
      <c r="AF557" s="55">
        <f t="shared" si="142"/>
        <v>2.6135999999999999</v>
      </c>
      <c r="AG557" s="55" t="str">
        <f t="shared" si="143"/>
        <v>—</v>
      </c>
      <c r="AH557" s="55">
        <f t="shared" si="144"/>
        <v>2.5709</v>
      </c>
      <c r="AI557" s="55">
        <f t="shared" si="145"/>
        <v>2.5663</v>
      </c>
      <c r="AJ557" s="55">
        <f t="shared" si="146"/>
        <v>2.5257999999999998</v>
      </c>
      <c r="AK557" s="4" t="str">
        <f t="shared" si="147"/>
        <v>3B</v>
      </c>
      <c r="AL557" s="55">
        <f t="shared" si="148"/>
        <v>2.5350000000000001</v>
      </c>
      <c r="AM557" s="55">
        <f t="shared" si="149"/>
        <v>2.5448</v>
      </c>
      <c r="AN557" s="55">
        <f t="shared" si="150"/>
        <v>2.5709</v>
      </c>
      <c r="AO557" s="55">
        <f t="shared" si="151"/>
        <v>2.5769000000000002</v>
      </c>
      <c r="AP557" s="55">
        <f t="shared" si="152"/>
        <v>2.625</v>
      </c>
      <c r="AT557" s="17"/>
      <c r="AU557" s="77"/>
    </row>
    <row r="558" spans="3:47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53"/>
        <v>25⁄8–16</v>
      </c>
      <c r="U558" s="16" t="str">
        <f t="shared" si="153"/>
        <v>UN</v>
      </c>
      <c r="W558" s="16" t="str">
        <f t="shared" si="137"/>
        <v>25⁄8–16</v>
      </c>
      <c r="X558" s="16" t="str">
        <f>VLOOKUP(LEFT(Table691416[[#This Row],[Column1]],FIND("–",Table691416[[#This Row],[Column1]])-1),Lookups15[],2,0)</f>
        <v>2 5/8</v>
      </c>
      <c r="Y558" s="16" t="str">
        <f>RIGHT(Table691416[[#This Row],[Column1]],LEN(Table691416[[#This Row],[Column1]])-FIND("–",Table691416[[#This Row],[Column1]]))</f>
        <v>16</v>
      </c>
      <c r="Z558" s="16" t="str">
        <f t="shared" si="138"/>
        <v>UN</v>
      </c>
      <c r="AA558" s="16" t="str">
        <f t="shared" si="139"/>
        <v>2A</v>
      </c>
      <c r="AB558" s="4" t="str">
        <f>CONCATENATE(Table691416[[#This Row],[Fraction]],"-",Table691416[[#This Row],[Pitch]]," ",Table691416[[#This Row],[Series]]," ",Table691416[[#This Row],[ClassA]])</f>
        <v>2 5/8-16 UN 2A</v>
      </c>
      <c r="AC558" s="4" t="str">
        <f>CONCATENATE(TEXT(Table691416[[#This Row],[MajorMinB]],".000"),"-",Table691416[[#This Row],[Pitch]]," ",Table691416[[#This Row],[Series]]," ",Table691416[[#This Row],[ClassA]])</f>
        <v>2.625-16 UN 2A</v>
      </c>
      <c r="AD558" s="4">
        <f t="shared" si="140"/>
        <v>1.6999999999999999E-3</v>
      </c>
      <c r="AE558" s="55">
        <f t="shared" si="141"/>
        <v>2.6233</v>
      </c>
      <c r="AF558" s="55">
        <f t="shared" si="142"/>
        <v>2.6139000000000001</v>
      </c>
      <c r="AG558" s="55" t="str">
        <f t="shared" si="143"/>
        <v>—</v>
      </c>
      <c r="AH558" s="55">
        <f t="shared" si="144"/>
        <v>2.5827</v>
      </c>
      <c r="AI558" s="55">
        <f t="shared" si="145"/>
        <v>2.5771999999999999</v>
      </c>
      <c r="AJ558" s="55">
        <f t="shared" si="146"/>
        <v>2.5488</v>
      </c>
      <c r="AK558" s="4" t="str">
        <f t="shared" si="147"/>
        <v>2B</v>
      </c>
      <c r="AL558" s="55">
        <f t="shared" si="148"/>
        <v>2.5569999999999999</v>
      </c>
      <c r="AM558" s="55">
        <f t="shared" si="149"/>
        <v>2.5710000000000002</v>
      </c>
      <c r="AN558" s="55">
        <f t="shared" si="150"/>
        <v>2.5844</v>
      </c>
      <c r="AO558" s="55">
        <f t="shared" si="151"/>
        <v>2.5916000000000001</v>
      </c>
      <c r="AP558" s="55">
        <f t="shared" si="152"/>
        <v>2.625</v>
      </c>
      <c r="AT558" s="17"/>
      <c r="AU558" s="77"/>
    </row>
    <row r="559" spans="3:47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53"/>
        <v>0</v>
      </c>
      <c r="U559" s="16">
        <f t="shared" si="153"/>
        <v>0</v>
      </c>
      <c r="W559" s="16" t="str">
        <f t="shared" si="137"/>
        <v>25⁄8–16</v>
      </c>
      <c r="X559" s="16" t="str">
        <f>VLOOKUP(LEFT(Table691416[[#This Row],[Column1]],FIND("–",Table691416[[#This Row],[Column1]])-1),Lookups15[],2,0)</f>
        <v>2 5/8</v>
      </c>
      <c r="Y559" s="16" t="str">
        <f>RIGHT(Table691416[[#This Row],[Column1]],LEN(Table691416[[#This Row],[Column1]])-FIND("–",Table691416[[#This Row],[Column1]]))</f>
        <v>16</v>
      </c>
      <c r="Z559" s="16" t="str">
        <f t="shared" si="138"/>
        <v>UN</v>
      </c>
      <c r="AA559" s="16" t="str">
        <f t="shared" si="139"/>
        <v>3A</v>
      </c>
      <c r="AB559" s="4" t="str">
        <f>CONCATENATE(Table691416[[#This Row],[Fraction]],"-",Table691416[[#This Row],[Pitch]]," ",Table691416[[#This Row],[Series]]," ",Table691416[[#This Row],[ClassA]])</f>
        <v>2 5/8-16 UN 3A</v>
      </c>
      <c r="AC559" s="4" t="str">
        <f>CONCATENATE(TEXT(Table691416[[#This Row],[MajorMinB]],".000"),"-",Table691416[[#This Row],[Pitch]]," ",Table691416[[#This Row],[Series]]," ",Table691416[[#This Row],[ClassA]])</f>
        <v>2.625-16 UN 3A</v>
      </c>
      <c r="AD559" s="4">
        <f t="shared" si="140"/>
        <v>0</v>
      </c>
      <c r="AE559" s="55">
        <f t="shared" si="141"/>
        <v>2.625</v>
      </c>
      <c r="AF559" s="55">
        <f t="shared" si="142"/>
        <v>2.6156000000000001</v>
      </c>
      <c r="AG559" s="55" t="str">
        <f t="shared" si="143"/>
        <v>—</v>
      </c>
      <c r="AH559" s="55">
        <f t="shared" si="144"/>
        <v>2.5844</v>
      </c>
      <c r="AI559" s="55">
        <f t="shared" si="145"/>
        <v>2.5802999999999998</v>
      </c>
      <c r="AJ559" s="55">
        <f t="shared" si="146"/>
        <v>2.5505</v>
      </c>
      <c r="AK559" s="4" t="str">
        <f t="shared" si="147"/>
        <v>3B</v>
      </c>
      <c r="AL559" s="55">
        <f t="shared" si="148"/>
        <v>2.5569999999999999</v>
      </c>
      <c r="AM559" s="55">
        <f t="shared" si="149"/>
        <v>2.5657999999999999</v>
      </c>
      <c r="AN559" s="55">
        <f t="shared" si="150"/>
        <v>2.5844</v>
      </c>
      <c r="AO559" s="55">
        <f t="shared" si="151"/>
        <v>2.5897999999999999</v>
      </c>
      <c r="AP559" s="55">
        <f t="shared" si="152"/>
        <v>2.625</v>
      </c>
      <c r="AT559" s="17"/>
      <c r="AU559" s="77"/>
    </row>
    <row r="560" spans="3:47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53"/>
        <v>25⁄8–20</v>
      </c>
      <c r="U560" s="16" t="str">
        <f t="shared" si="153"/>
        <v>UN</v>
      </c>
      <c r="W560" s="16" t="str">
        <f t="shared" si="137"/>
        <v>25⁄8–20</v>
      </c>
      <c r="X560" s="16" t="str">
        <f>VLOOKUP(LEFT(Table691416[[#This Row],[Column1]],FIND("–",Table691416[[#This Row],[Column1]])-1),Lookups15[],2,0)</f>
        <v>2 5/8</v>
      </c>
      <c r="Y560" s="16" t="str">
        <f>RIGHT(Table691416[[#This Row],[Column1]],LEN(Table691416[[#This Row],[Column1]])-FIND("–",Table691416[[#This Row],[Column1]]))</f>
        <v>20</v>
      </c>
      <c r="Z560" s="16" t="str">
        <f t="shared" si="138"/>
        <v>UN</v>
      </c>
      <c r="AA560" s="16" t="str">
        <f t="shared" si="139"/>
        <v>2A</v>
      </c>
      <c r="AB560" s="4" t="str">
        <f>CONCATENATE(Table691416[[#This Row],[Fraction]],"-",Table691416[[#This Row],[Pitch]]," ",Table691416[[#This Row],[Series]]," ",Table691416[[#This Row],[ClassA]])</f>
        <v>2 5/8-20 UN 2A</v>
      </c>
      <c r="AC560" s="4" t="str">
        <f>CONCATENATE(TEXT(Table691416[[#This Row],[MajorMinB]],".000"),"-",Table691416[[#This Row],[Pitch]]," ",Table691416[[#This Row],[Series]]," ",Table691416[[#This Row],[ClassA]])</f>
        <v>2.625-20 UN 2A</v>
      </c>
      <c r="AD560" s="4">
        <f t="shared" si="140"/>
        <v>1.5E-3</v>
      </c>
      <c r="AE560" s="55">
        <f t="shared" si="141"/>
        <v>2.6234999999999999</v>
      </c>
      <c r="AF560" s="55">
        <f t="shared" si="142"/>
        <v>2.6154000000000002</v>
      </c>
      <c r="AG560" s="55" t="str">
        <f t="shared" si="143"/>
        <v>—</v>
      </c>
      <c r="AH560" s="55">
        <f t="shared" si="144"/>
        <v>2.5910000000000002</v>
      </c>
      <c r="AI560" s="55">
        <f t="shared" si="145"/>
        <v>2.5859000000000001</v>
      </c>
      <c r="AJ560" s="55">
        <f t="shared" si="146"/>
        <v>2.5640000000000001</v>
      </c>
      <c r="AK560" s="4" t="str">
        <f t="shared" si="147"/>
        <v>2B</v>
      </c>
      <c r="AL560" s="55">
        <f t="shared" si="148"/>
        <v>2.5710000000000002</v>
      </c>
      <c r="AM560" s="55">
        <f t="shared" si="149"/>
        <v>2.5819999999999999</v>
      </c>
      <c r="AN560" s="55">
        <f t="shared" si="150"/>
        <v>2.5924999999999998</v>
      </c>
      <c r="AO560" s="55">
        <f t="shared" si="151"/>
        <v>2.5991</v>
      </c>
      <c r="AP560" s="55">
        <f t="shared" si="152"/>
        <v>2.625</v>
      </c>
      <c r="AT560" s="17"/>
      <c r="AU560" s="77"/>
    </row>
    <row r="561" spans="3:47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53"/>
        <v>0</v>
      </c>
      <c r="U561" s="16">
        <f t="shared" si="153"/>
        <v>0</v>
      </c>
      <c r="W561" s="16" t="str">
        <f t="shared" si="137"/>
        <v>25⁄8–20</v>
      </c>
      <c r="X561" s="16" t="str">
        <f>VLOOKUP(LEFT(Table691416[[#This Row],[Column1]],FIND("–",Table691416[[#This Row],[Column1]])-1),Lookups15[],2,0)</f>
        <v>2 5/8</v>
      </c>
      <c r="Y561" s="16" t="str">
        <f>RIGHT(Table691416[[#This Row],[Column1]],LEN(Table691416[[#This Row],[Column1]])-FIND("–",Table691416[[#This Row],[Column1]]))</f>
        <v>20</v>
      </c>
      <c r="Z561" s="16" t="str">
        <f t="shared" si="138"/>
        <v>UN</v>
      </c>
      <c r="AA561" s="16" t="str">
        <f t="shared" si="139"/>
        <v>3A</v>
      </c>
      <c r="AB561" s="4" t="str">
        <f>CONCATENATE(Table691416[[#This Row],[Fraction]],"-",Table691416[[#This Row],[Pitch]]," ",Table691416[[#This Row],[Series]]," ",Table691416[[#This Row],[ClassA]])</f>
        <v>2 5/8-20 UN 3A</v>
      </c>
      <c r="AC561" s="4" t="str">
        <f>CONCATENATE(TEXT(Table691416[[#This Row],[MajorMinB]],".000"),"-",Table691416[[#This Row],[Pitch]]," ",Table691416[[#This Row],[Series]]," ",Table691416[[#This Row],[ClassA]])</f>
        <v>2.625-20 UN 3A</v>
      </c>
      <c r="AD561" s="4">
        <f t="shared" si="140"/>
        <v>0</v>
      </c>
      <c r="AE561" s="55">
        <f t="shared" si="141"/>
        <v>2.625</v>
      </c>
      <c r="AF561" s="55">
        <f t="shared" si="142"/>
        <v>2.6168999999999998</v>
      </c>
      <c r="AG561" s="55" t="str">
        <f t="shared" si="143"/>
        <v>—</v>
      </c>
      <c r="AH561" s="55">
        <f t="shared" si="144"/>
        <v>2.5924999999999998</v>
      </c>
      <c r="AI561" s="55">
        <f t="shared" si="145"/>
        <v>2.5886999999999998</v>
      </c>
      <c r="AJ561" s="55">
        <f t="shared" si="146"/>
        <v>2.5655000000000001</v>
      </c>
      <c r="AK561" s="4" t="str">
        <f t="shared" si="147"/>
        <v>3B</v>
      </c>
      <c r="AL561" s="55">
        <f t="shared" si="148"/>
        <v>2.5710000000000002</v>
      </c>
      <c r="AM561" s="55">
        <f t="shared" si="149"/>
        <v>2.5787</v>
      </c>
      <c r="AN561" s="55">
        <f t="shared" si="150"/>
        <v>2.5924999999999998</v>
      </c>
      <c r="AO561" s="55">
        <f t="shared" si="151"/>
        <v>2.5975000000000001</v>
      </c>
      <c r="AP561" s="55">
        <f t="shared" si="152"/>
        <v>2.625</v>
      </c>
      <c r="AT561" s="17"/>
      <c r="AU561" s="77"/>
    </row>
    <row r="562" spans="3:47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53"/>
        <v>23⁄4–4</v>
      </c>
      <c r="U562" s="16" t="str">
        <f t="shared" si="153"/>
        <v>UNC</v>
      </c>
      <c r="W562" s="16" t="str">
        <f t="shared" si="137"/>
        <v>23⁄4–4</v>
      </c>
      <c r="X562" s="16" t="str">
        <f>VLOOKUP(LEFT(Table691416[[#This Row],[Column1]],FIND("–",Table691416[[#This Row],[Column1]])-1),Lookups15[],2,0)</f>
        <v>2 3/4</v>
      </c>
      <c r="Y562" s="16" t="str">
        <f>RIGHT(Table691416[[#This Row],[Column1]],LEN(Table691416[[#This Row],[Column1]])-FIND("–",Table691416[[#This Row],[Column1]]))</f>
        <v>4</v>
      </c>
      <c r="Z562" s="16" t="str">
        <f t="shared" si="138"/>
        <v>UNC</v>
      </c>
      <c r="AA562" s="16" t="str">
        <f t="shared" si="139"/>
        <v>1A</v>
      </c>
      <c r="AB562" s="4" t="str">
        <f>CONCATENATE(Table691416[[#This Row],[Fraction]],"-",Table691416[[#This Row],[Pitch]]," ",Table691416[[#This Row],[Series]]," ",Table691416[[#This Row],[ClassA]])</f>
        <v>2 3/4-4 UNC 1A</v>
      </c>
      <c r="AC562" s="4" t="str">
        <f>CONCATENATE(TEXT(Table691416[[#This Row],[MajorMinB]],".000"),"-",Table691416[[#This Row],[Pitch]]," ",Table691416[[#This Row],[Series]]," ",Table691416[[#This Row],[ClassA]])</f>
        <v>2.750-4 UNC 1A</v>
      </c>
      <c r="AD562" s="4">
        <f t="shared" si="140"/>
        <v>3.2000000000000002E-3</v>
      </c>
      <c r="AE562" s="55">
        <f t="shared" si="141"/>
        <v>2.7467999999999999</v>
      </c>
      <c r="AF562" s="55">
        <f t="shared" si="142"/>
        <v>2.7111000000000001</v>
      </c>
      <c r="AG562" s="55" t="str">
        <f t="shared" si="143"/>
        <v>—</v>
      </c>
      <c r="AH562" s="55">
        <f t="shared" si="144"/>
        <v>2.5844</v>
      </c>
      <c r="AI562" s="55">
        <f t="shared" si="145"/>
        <v>2.5686</v>
      </c>
      <c r="AJ562" s="55">
        <f t="shared" si="146"/>
        <v>2.4491000000000001</v>
      </c>
      <c r="AK562" s="4" t="str">
        <f t="shared" si="147"/>
        <v>1B</v>
      </c>
      <c r="AL562" s="55">
        <f t="shared" si="148"/>
        <v>2.4790000000000001</v>
      </c>
      <c r="AM562" s="55">
        <f t="shared" si="149"/>
        <v>2.5169999999999999</v>
      </c>
      <c r="AN562" s="55">
        <f t="shared" si="150"/>
        <v>2.5876000000000001</v>
      </c>
      <c r="AO562" s="55">
        <f t="shared" si="151"/>
        <v>2.6082000000000001</v>
      </c>
      <c r="AP562" s="55">
        <f t="shared" si="152"/>
        <v>2.75</v>
      </c>
      <c r="AT562" s="17"/>
      <c r="AU562" s="77"/>
    </row>
    <row r="563" spans="3:47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53"/>
        <v>0</v>
      </c>
      <c r="U563" s="16">
        <f t="shared" si="153"/>
        <v>0</v>
      </c>
      <c r="W563" s="16" t="str">
        <f t="shared" si="137"/>
        <v>23⁄4–4</v>
      </c>
      <c r="X563" s="16" t="str">
        <f>VLOOKUP(LEFT(Table691416[[#This Row],[Column1]],FIND("–",Table691416[[#This Row],[Column1]])-1),Lookups15[],2,0)</f>
        <v>2 3/4</v>
      </c>
      <c r="Y563" s="16" t="str">
        <f>RIGHT(Table691416[[#This Row],[Column1]],LEN(Table691416[[#This Row],[Column1]])-FIND("–",Table691416[[#This Row],[Column1]]))</f>
        <v>4</v>
      </c>
      <c r="Z563" s="16" t="str">
        <f t="shared" si="138"/>
        <v>UNC</v>
      </c>
      <c r="AA563" s="16" t="str">
        <f t="shared" si="139"/>
        <v>2A</v>
      </c>
      <c r="AB563" s="4" t="str">
        <f>CONCATENATE(Table691416[[#This Row],[Fraction]],"-",Table691416[[#This Row],[Pitch]]," ",Table691416[[#This Row],[Series]]," ",Table691416[[#This Row],[ClassA]])</f>
        <v>2 3/4-4 UNC 2A</v>
      </c>
      <c r="AC563" s="4" t="str">
        <f>CONCATENATE(TEXT(Table691416[[#This Row],[MajorMinB]],".000"),"-",Table691416[[#This Row],[Pitch]]," ",Table691416[[#This Row],[Series]]," ",Table691416[[#This Row],[ClassA]])</f>
        <v>2.750-4 UNC 2A</v>
      </c>
      <c r="AD563" s="4">
        <f t="shared" si="140"/>
        <v>3.2000000000000002E-3</v>
      </c>
      <c r="AE563" s="55">
        <f t="shared" si="141"/>
        <v>2.7467999999999999</v>
      </c>
      <c r="AF563" s="55">
        <f t="shared" si="142"/>
        <v>2.7229999999999999</v>
      </c>
      <c r="AG563" s="55">
        <f t="shared" si="143"/>
        <v>2.7111000000000001</v>
      </c>
      <c r="AH563" s="55">
        <f t="shared" si="144"/>
        <v>2.5844</v>
      </c>
      <c r="AI563" s="55">
        <f t="shared" si="145"/>
        <v>2.5739000000000001</v>
      </c>
      <c r="AJ563" s="55">
        <f t="shared" si="146"/>
        <v>2.4491000000000001</v>
      </c>
      <c r="AK563" s="4" t="str">
        <f t="shared" si="147"/>
        <v>2B</v>
      </c>
      <c r="AL563" s="55">
        <f t="shared" si="148"/>
        <v>2.4790000000000001</v>
      </c>
      <c r="AM563" s="55">
        <f t="shared" si="149"/>
        <v>2.5169999999999999</v>
      </c>
      <c r="AN563" s="55">
        <f t="shared" si="150"/>
        <v>2.5876000000000001</v>
      </c>
      <c r="AO563" s="55">
        <f t="shared" si="151"/>
        <v>2.6013000000000002</v>
      </c>
      <c r="AP563" s="55">
        <f t="shared" si="152"/>
        <v>2.75</v>
      </c>
      <c r="AT563" s="17"/>
      <c r="AU563" s="77"/>
    </row>
    <row r="564" spans="3:47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53"/>
        <v>0</v>
      </c>
      <c r="U564" s="16">
        <f t="shared" si="153"/>
        <v>0</v>
      </c>
      <c r="W564" s="16" t="str">
        <f t="shared" si="137"/>
        <v>23⁄4–4</v>
      </c>
      <c r="X564" s="16" t="str">
        <f>VLOOKUP(LEFT(Table691416[[#This Row],[Column1]],FIND("–",Table691416[[#This Row],[Column1]])-1),Lookups15[],2,0)</f>
        <v>2 3/4</v>
      </c>
      <c r="Y564" s="16" t="str">
        <f>RIGHT(Table691416[[#This Row],[Column1]],LEN(Table691416[[#This Row],[Column1]])-FIND("–",Table691416[[#This Row],[Column1]]))</f>
        <v>4</v>
      </c>
      <c r="Z564" s="16" t="str">
        <f t="shared" si="138"/>
        <v>UNC</v>
      </c>
      <c r="AA564" s="16" t="str">
        <f t="shared" si="139"/>
        <v>3A</v>
      </c>
      <c r="AB564" s="4" t="str">
        <f>CONCATENATE(Table691416[[#This Row],[Fraction]],"-",Table691416[[#This Row],[Pitch]]," ",Table691416[[#This Row],[Series]]," ",Table691416[[#This Row],[ClassA]])</f>
        <v>2 3/4-4 UNC 3A</v>
      </c>
      <c r="AC564" s="4" t="str">
        <f>CONCATENATE(TEXT(Table691416[[#This Row],[MajorMinB]],".000"),"-",Table691416[[#This Row],[Pitch]]," ",Table691416[[#This Row],[Series]]," ",Table691416[[#This Row],[ClassA]])</f>
        <v>2.750-4 UNC 3A</v>
      </c>
      <c r="AD564" s="4">
        <f t="shared" si="140"/>
        <v>0</v>
      </c>
      <c r="AE564" s="55">
        <f t="shared" si="141"/>
        <v>2.75</v>
      </c>
      <c r="AF564" s="55">
        <f t="shared" si="142"/>
        <v>2.7262</v>
      </c>
      <c r="AG564" s="55" t="str">
        <f t="shared" si="143"/>
        <v>—</v>
      </c>
      <c r="AH564" s="55">
        <f t="shared" si="144"/>
        <v>2.5876000000000001</v>
      </c>
      <c r="AI564" s="55">
        <f t="shared" si="145"/>
        <v>2.5796999999999999</v>
      </c>
      <c r="AJ564" s="55">
        <f t="shared" si="146"/>
        <v>2.4523000000000001</v>
      </c>
      <c r="AK564" s="4" t="str">
        <f t="shared" si="147"/>
        <v>3B</v>
      </c>
      <c r="AL564" s="55">
        <f t="shared" si="148"/>
        <v>2.4790000000000001</v>
      </c>
      <c r="AM564" s="55">
        <f t="shared" si="149"/>
        <v>2.5093999999999999</v>
      </c>
      <c r="AN564" s="55">
        <f t="shared" si="150"/>
        <v>2.5876000000000001</v>
      </c>
      <c r="AO564" s="55">
        <f t="shared" si="151"/>
        <v>2.5979000000000001</v>
      </c>
      <c r="AP564" s="55">
        <f t="shared" si="152"/>
        <v>2.75</v>
      </c>
      <c r="AT564" s="17"/>
      <c r="AU564" s="77"/>
    </row>
    <row r="565" spans="3:47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53"/>
        <v>23⁄4–6</v>
      </c>
      <c r="U565" s="16" t="str">
        <f t="shared" si="153"/>
        <v>UN</v>
      </c>
      <c r="W565" s="16" t="str">
        <f t="shared" si="137"/>
        <v>23⁄4–6</v>
      </c>
      <c r="X565" s="16" t="str">
        <f>VLOOKUP(LEFT(Table691416[[#This Row],[Column1]],FIND("–",Table691416[[#This Row],[Column1]])-1),Lookups15[],2,0)</f>
        <v>2 3/4</v>
      </c>
      <c r="Y565" s="16" t="str">
        <f>RIGHT(Table691416[[#This Row],[Column1]],LEN(Table691416[[#This Row],[Column1]])-FIND("–",Table691416[[#This Row],[Column1]]))</f>
        <v>6</v>
      </c>
      <c r="Z565" s="16" t="str">
        <f t="shared" si="138"/>
        <v>UN</v>
      </c>
      <c r="AA565" s="16" t="str">
        <f t="shared" si="139"/>
        <v>2A</v>
      </c>
      <c r="AB565" s="4" t="str">
        <f>CONCATENATE(Table691416[[#This Row],[Fraction]],"-",Table691416[[#This Row],[Pitch]]," ",Table691416[[#This Row],[Series]]," ",Table691416[[#This Row],[ClassA]])</f>
        <v>2 3/4-6 UN 2A</v>
      </c>
      <c r="AC565" s="4" t="str">
        <f>CONCATENATE(TEXT(Table691416[[#This Row],[MajorMinB]],".000"),"-",Table691416[[#This Row],[Pitch]]," ",Table691416[[#This Row],[Series]]," ",Table691416[[#This Row],[ClassA]])</f>
        <v>2.750-6 UN 2A</v>
      </c>
      <c r="AD565" s="4">
        <f t="shared" si="140"/>
        <v>2.7000000000000001E-3</v>
      </c>
      <c r="AE565" s="55">
        <f t="shared" si="141"/>
        <v>2.7473000000000001</v>
      </c>
      <c r="AF565" s="55">
        <f t="shared" si="142"/>
        <v>2.7290999999999999</v>
      </c>
      <c r="AG565" s="55" t="str">
        <f t="shared" si="143"/>
        <v>—</v>
      </c>
      <c r="AH565" s="55">
        <f t="shared" si="144"/>
        <v>2.6389999999999998</v>
      </c>
      <c r="AI565" s="55">
        <f t="shared" si="145"/>
        <v>2.6299000000000001</v>
      </c>
      <c r="AJ565" s="55">
        <f t="shared" si="146"/>
        <v>2.5489000000000002</v>
      </c>
      <c r="AK565" s="4" t="str">
        <f t="shared" si="147"/>
        <v>2B</v>
      </c>
      <c r="AL565" s="55">
        <f t="shared" si="148"/>
        <v>2.57</v>
      </c>
      <c r="AM565" s="55">
        <f t="shared" si="149"/>
        <v>2.6</v>
      </c>
      <c r="AN565" s="55">
        <f t="shared" si="150"/>
        <v>2.6417000000000002</v>
      </c>
      <c r="AO565" s="55">
        <f t="shared" si="151"/>
        <v>2.6536</v>
      </c>
      <c r="AP565" s="55">
        <f t="shared" si="152"/>
        <v>2.75</v>
      </c>
      <c r="AT565" s="17"/>
      <c r="AU565" s="77"/>
    </row>
    <row r="566" spans="3:47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53"/>
        <v>0</v>
      </c>
      <c r="U566" s="16">
        <f t="shared" si="153"/>
        <v>0</v>
      </c>
      <c r="W566" s="16" t="str">
        <f t="shared" si="137"/>
        <v>23⁄4–6</v>
      </c>
      <c r="X566" s="16" t="str">
        <f>VLOOKUP(LEFT(Table691416[[#This Row],[Column1]],FIND("–",Table691416[[#This Row],[Column1]])-1),Lookups15[],2,0)</f>
        <v>2 3/4</v>
      </c>
      <c r="Y566" s="16" t="str">
        <f>RIGHT(Table691416[[#This Row],[Column1]],LEN(Table691416[[#This Row],[Column1]])-FIND("–",Table691416[[#This Row],[Column1]]))</f>
        <v>6</v>
      </c>
      <c r="Z566" s="16" t="str">
        <f t="shared" si="138"/>
        <v>UN</v>
      </c>
      <c r="AA566" s="16" t="str">
        <f t="shared" si="139"/>
        <v>3A</v>
      </c>
      <c r="AB566" s="4" t="str">
        <f>CONCATENATE(Table691416[[#This Row],[Fraction]],"-",Table691416[[#This Row],[Pitch]]," ",Table691416[[#This Row],[Series]]," ",Table691416[[#This Row],[ClassA]])</f>
        <v>2 3/4-6 UN 3A</v>
      </c>
      <c r="AC566" s="4" t="str">
        <f>CONCATENATE(TEXT(Table691416[[#This Row],[MajorMinB]],".000"),"-",Table691416[[#This Row],[Pitch]]," ",Table691416[[#This Row],[Series]]," ",Table691416[[#This Row],[ClassA]])</f>
        <v>2.750-6 UN 3A</v>
      </c>
      <c r="AD566" s="4">
        <f t="shared" si="140"/>
        <v>0</v>
      </c>
      <c r="AE566" s="55">
        <f t="shared" si="141"/>
        <v>2.75</v>
      </c>
      <c r="AF566" s="55">
        <f t="shared" si="142"/>
        <v>2.7317999999999998</v>
      </c>
      <c r="AG566" s="55" t="str">
        <f t="shared" si="143"/>
        <v>—</v>
      </c>
      <c r="AH566" s="55">
        <f t="shared" si="144"/>
        <v>2.6417000000000002</v>
      </c>
      <c r="AI566" s="55">
        <f t="shared" si="145"/>
        <v>2.6349</v>
      </c>
      <c r="AJ566" s="55">
        <f t="shared" si="146"/>
        <v>2.5516000000000001</v>
      </c>
      <c r="AK566" s="4" t="str">
        <f t="shared" si="147"/>
        <v>3B</v>
      </c>
      <c r="AL566" s="55">
        <f t="shared" si="148"/>
        <v>2.57</v>
      </c>
      <c r="AM566" s="55">
        <f t="shared" si="149"/>
        <v>2.5895999999999999</v>
      </c>
      <c r="AN566" s="55">
        <f t="shared" si="150"/>
        <v>2.6417000000000002</v>
      </c>
      <c r="AO566" s="55">
        <f t="shared" si="151"/>
        <v>2.6505999999999998</v>
      </c>
      <c r="AP566" s="55">
        <f t="shared" si="152"/>
        <v>2.75</v>
      </c>
      <c r="AT566" s="17"/>
      <c r="AU566" s="77"/>
    </row>
    <row r="567" spans="3:47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53"/>
        <v>23⁄4–8</v>
      </c>
      <c r="U567" s="16" t="str">
        <f t="shared" si="153"/>
        <v>UN</v>
      </c>
      <c r="W567" s="16" t="str">
        <f t="shared" si="137"/>
        <v>23⁄4–8</v>
      </c>
      <c r="X567" s="16" t="str">
        <f>VLOOKUP(LEFT(Table691416[[#This Row],[Column1]],FIND("–",Table691416[[#This Row],[Column1]])-1),Lookups15[],2,0)</f>
        <v>2 3/4</v>
      </c>
      <c r="Y567" s="16" t="str">
        <f>RIGHT(Table691416[[#This Row],[Column1]],LEN(Table691416[[#This Row],[Column1]])-FIND("–",Table691416[[#This Row],[Column1]]))</f>
        <v>8</v>
      </c>
      <c r="Z567" s="16" t="str">
        <f t="shared" si="138"/>
        <v>UN</v>
      </c>
      <c r="AA567" s="16" t="str">
        <f t="shared" si="139"/>
        <v>2A</v>
      </c>
      <c r="AB567" s="4" t="str">
        <f>CONCATENATE(Table691416[[#This Row],[Fraction]],"-",Table691416[[#This Row],[Pitch]]," ",Table691416[[#This Row],[Series]]," ",Table691416[[#This Row],[ClassA]])</f>
        <v>2 3/4-8 UN 2A</v>
      </c>
      <c r="AC567" s="4" t="str">
        <f>CONCATENATE(TEXT(Table691416[[#This Row],[MajorMinB]],".000"),"-",Table691416[[#This Row],[Pitch]]," ",Table691416[[#This Row],[Series]]," ",Table691416[[#This Row],[ClassA]])</f>
        <v>2.750-8 UN 2A</v>
      </c>
      <c r="AD567" s="4">
        <f t="shared" si="140"/>
        <v>2.5000000000000001E-3</v>
      </c>
      <c r="AE567" s="55">
        <f t="shared" si="141"/>
        <v>2.7475000000000001</v>
      </c>
      <c r="AF567" s="55">
        <f t="shared" si="142"/>
        <v>2.7324999999999999</v>
      </c>
      <c r="AG567" s="55">
        <f t="shared" si="143"/>
        <v>2.7250000000000001</v>
      </c>
      <c r="AH567" s="55">
        <f t="shared" si="144"/>
        <v>2.6663000000000001</v>
      </c>
      <c r="AI567" s="55">
        <f t="shared" si="145"/>
        <v>2.6579999999999999</v>
      </c>
      <c r="AJ567" s="55">
        <f t="shared" si="146"/>
        <v>2.5987</v>
      </c>
      <c r="AK567" s="4" t="str">
        <f t="shared" si="147"/>
        <v>2B</v>
      </c>
      <c r="AL567" s="55">
        <f t="shared" si="148"/>
        <v>2.6150000000000002</v>
      </c>
      <c r="AM567" s="55">
        <f t="shared" si="149"/>
        <v>2.64</v>
      </c>
      <c r="AN567" s="55">
        <f t="shared" si="150"/>
        <v>2.6688000000000001</v>
      </c>
      <c r="AO567" s="55">
        <f t="shared" si="151"/>
        <v>2.6796000000000002</v>
      </c>
      <c r="AP567" s="55">
        <f t="shared" si="152"/>
        <v>2.75</v>
      </c>
      <c r="AT567" s="17"/>
      <c r="AU567" s="77"/>
    </row>
    <row r="568" spans="3:47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53"/>
        <v>0</v>
      </c>
      <c r="U568" s="16">
        <f t="shared" si="153"/>
        <v>0</v>
      </c>
      <c r="W568" s="16" t="str">
        <f t="shared" si="137"/>
        <v>23⁄4–8</v>
      </c>
      <c r="X568" s="16" t="str">
        <f>VLOOKUP(LEFT(Table691416[[#This Row],[Column1]],FIND("–",Table691416[[#This Row],[Column1]])-1),Lookups15[],2,0)</f>
        <v>2 3/4</v>
      </c>
      <c r="Y568" s="16" t="str">
        <f>RIGHT(Table691416[[#This Row],[Column1]],LEN(Table691416[[#This Row],[Column1]])-FIND("–",Table691416[[#This Row],[Column1]]))</f>
        <v>8</v>
      </c>
      <c r="Z568" s="16" t="str">
        <f t="shared" si="138"/>
        <v>UN</v>
      </c>
      <c r="AA568" s="16" t="str">
        <f t="shared" si="139"/>
        <v>3A</v>
      </c>
      <c r="AB568" s="4" t="str">
        <f>CONCATENATE(Table691416[[#This Row],[Fraction]],"-",Table691416[[#This Row],[Pitch]]," ",Table691416[[#This Row],[Series]]," ",Table691416[[#This Row],[ClassA]])</f>
        <v>2 3/4-8 UN 3A</v>
      </c>
      <c r="AC568" s="4" t="str">
        <f>CONCATENATE(TEXT(Table691416[[#This Row],[MajorMinB]],".000"),"-",Table691416[[#This Row],[Pitch]]," ",Table691416[[#This Row],[Series]]," ",Table691416[[#This Row],[ClassA]])</f>
        <v>2.750-8 UN 3A</v>
      </c>
      <c r="AD568" s="4">
        <f t="shared" si="140"/>
        <v>0</v>
      </c>
      <c r="AE568" s="55">
        <f t="shared" si="141"/>
        <v>2.75</v>
      </c>
      <c r="AF568" s="55">
        <f t="shared" si="142"/>
        <v>2.7349999999999999</v>
      </c>
      <c r="AG568" s="55" t="str">
        <f t="shared" si="143"/>
        <v>—</v>
      </c>
      <c r="AH568" s="55">
        <f t="shared" si="144"/>
        <v>2.6688000000000001</v>
      </c>
      <c r="AI568" s="55">
        <f t="shared" si="145"/>
        <v>2.6625000000000001</v>
      </c>
      <c r="AJ568" s="55">
        <f t="shared" si="146"/>
        <v>2.6012</v>
      </c>
      <c r="AK568" s="4" t="str">
        <f t="shared" si="147"/>
        <v>3B</v>
      </c>
      <c r="AL568" s="55">
        <f t="shared" si="148"/>
        <v>2.6150000000000002</v>
      </c>
      <c r="AM568" s="55">
        <f t="shared" si="149"/>
        <v>2.6297000000000001</v>
      </c>
      <c r="AN568" s="55">
        <f t="shared" si="150"/>
        <v>2.6688000000000001</v>
      </c>
      <c r="AO568" s="55">
        <f t="shared" si="151"/>
        <v>2.6768999999999998</v>
      </c>
      <c r="AP568" s="55">
        <f t="shared" si="152"/>
        <v>2.75</v>
      </c>
      <c r="AT568" s="17"/>
      <c r="AU568" s="77"/>
    </row>
    <row r="569" spans="3:47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53"/>
        <v>23⁄4–10</v>
      </c>
      <c r="U569" s="16" t="str">
        <f t="shared" si="153"/>
        <v>UNS</v>
      </c>
      <c r="W569" s="16" t="str">
        <f t="shared" si="137"/>
        <v>23⁄4–10</v>
      </c>
      <c r="X569" s="16" t="str">
        <f>VLOOKUP(LEFT(Table691416[[#This Row],[Column1]],FIND("–",Table691416[[#This Row],[Column1]])-1),Lookups15[],2,0)</f>
        <v>2 3/4</v>
      </c>
      <c r="Y569" s="16" t="str">
        <f>RIGHT(Table691416[[#This Row],[Column1]],LEN(Table691416[[#This Row],[Column1]])-FIND("–",Table691416[[#This Row],[Column1]]))</f>
        <v>10</v>
      </c>
      <c r="Z569" s="16" t="str">
        <f t="shared" si="138"/>
        <v>UNS</v>
      </c>
      <c r="AA569" s="16" t="str">
        <f t="shared" si="139"/>
        <v>2A</v>
      </c>
      <c r="AB569" s="4" t="str">
        <f>CONCATENATE(Table691416[[#This Row],[Fraction]],"-",Table691416[[#This Row],[Pitch]]," ",Table691416[[#This Row],[Series]]," ",Table691416[[#This Row],[ClassA]])</f>
        <v>2 3/4-10 UNS 2A</v>
      </c>
      <c r="AC569" s="4" t="str">
        <f>CONCATENATE(TEXT(Table691416[[#This Row],[MajorMinB]],".000"),"-",Table691416[[#This Row],[Pitch]]," ",Table691416[[#This Row],[Series]]," ",Table691416[[#This Row],[ClassA]])</f>
        <v>2.750-10 UNS 2A</v>
      </c>
      <c r="AD569" s="4">
        <f t="shared" si="140"/>
        <v>2E-3</v>
      </c>
      <c r="AE569" s="55">
        <f t="shared" si="141"/>
        <v>2.7480000000000002</v>
      </c>
      <c r="AF569" s="55">
        <f t="shared" si="142"/>
        <v>2.7351000000000001</v>
      </c>
      <c r="AG569" s="55" t="str">
        <f t="shared" si="143"/>
        <v>—</v>
      </c>
      <c r="AH569" s="55">
        <f t="shared" si="144"/>
        <v>2.6829999999999998</v>
      </c>
      <c r="AI569" s="55">
        <f t="shared" si="145"/>
        <v>2.6762999999999999</v>
      </c>
      <c r="AJ569" s="55">
        <f t="shared" si="146"/>
        <v>2.629</v>
      </c>
      <c r="AK569" s="4" t="str">
        <f t="shared" si="147"/>
        <v>2B</v>
      </c>
      <c r="AL569" s="55">
        <f t="shared" si="148"/>
        <v>2.6419999999999999</v>
      </c>
      <c r="AM569" s="55">
        <f t="shared" si="149"/>
        <v>2.6629999999999998</v>
      </c>
      <c r="AN569" s="55">
        <f t="shared" si="150"/>
        <v>2.6850000000000001</v>
      </c>
      <c r="AO569" s="55">
        <f t="shared" si="151"/>
        <v>2.6937000000000002</v>
      </c>
      <c r="AP569" s="55">
        <f t="shared" si="152"/>
        <v>2.75</v>
      </c>
      <c r="AT569" s="17"/>
      <c r="AU569" s="77"/>
    </row>
    <row r="570" spans="3:47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53"/>
        <v>23⁄4–12</v>
      </c>
      <c r="U570" s="16" t="str">
        <f t="shared" si="153"/>
        <v>UN</v>
      </c>
      <c r="W570" s="16" t="str">
        <f t="shared" si="137"/>
        <v>23⁄4–12</v>
      </c>
      <c r="X570" s="16" t="str">
        <f>VLOOKUP(LEFT(Table691416[[#This Row],[Column1]],FIND("–",Table691416[[#This Row],[Column1]])-1),Lookups15[],2,0)</f>
        <v>2 3/4</v>
      </c>
      <c r="Y570" s="16" t="str">
        <f>RIGHT(Table691416[[#This Row],[Column1]],LEN(Table691416[[#This Row],[Column1]])-FIND("–",Table691416[[#This Row],[Column1]]))</f>
        <v>12</v>
      </c>
      <c r="Z570" s="16" t="str">
        <f t="shared" si="138"/>
        <v>UN</v>
      </c>
      <c r="AA570" s="16" t="str">
        <f t="shared" si="139"/>
        <v>2A</v>
      </c>
      <c r="AB570" s="4" t="str">
        <f>CONCATENATE(Table691416[[#This Row],[Fraction]],"-",Table691416[[#This Row],[Pitch]]," ",Table691416[[#This Row],[Series]]," ",Table691416[[#This Row],[ClassA]])</f>
        <v>2 3/4-12 UN 2A</v>
      </c>
      <c r="AC570" s="4" t="str">
        <f>CONCATENATE(TEXT(Table691416[[#This Row],[MajorMinB]],".000"),"-",Table691416[[#This Row],[Pitch]]," ",Table691416[[#This Row],[Series]]," ",Table691416[[#This Row],[ClassA]])</f>
        <v>2.750-12 UN 2A</v>
      </c>
      <c r="AD570" s="4">
        <f t="shared" si="140"/>
        <v>1.9E-3</v>
      </c>
      <c r="AE570" s="55">
        <f t="shared" si="141"/>
        <v>2.7481</v>
      </c>
      <c r="AF570" s="55">
        <f t="shared" si="142"/>
        <v>2.7366999999999999</v>
      </c>
      <c r="AG570" s="55" t="str">
        <f t="shared" si="143"/>
        <v>—</v>
      </c>
      <c r="AH570" s="55">
        <f t="shared" si="144"/>
        <v>2.694</v>
      </c>
      <c r="AI570" s="55">
        <f t="shared" si="145"/>
        <v>2.6878000000000002</v>
      </c>
      <c r="AJ570" s="55">
        <f t="shared" si="146"/>
        <v>2.6488999999999998</v>
      </c>
      <c r="AK570" s="4" t="str">
        <f t="shared" si="147"/>
        <v>2B</v>
      </c>
      <c r="AL570" s="55">
        <f t="shared" si="148"/>
        <v>2.66</v>
      </c>
      <c r="AM570" s="55">
        <f t="shared" si="149"/>
        <v>2.6779999999999999</v>
      </c>
      <c r="AN570" s="55">
        <f t="shared" si="150"/>
        <v>2.6959</v>
      </c>
      <c r="AO570" s="55">
        <f t="shared" si="151"/>
        <v>2.7040000000000002</v>
      </c>
      <c r="AP570" s="55">
        <f t="shared" si="152"/>
        <v>2.75</v>
      </c>
      <c r="AT570" s="17"/>
      <c r="AU570" s="77"/>
    </row>
    <row r="571" spans="3:47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53"/>
        <v>0</v>
      </c>
      <c r="U571" s="16">
        <f t="shared" si="153"/>
        <v>0</v>
      </c>
      <c r="W571" s="16" t="str">
        <f t="shared" si="137"/>
        <v>23⁄4–12</v>
      </c>
      <c r="X571" s="16" t="str">
        <f>VLOOKUP(LEFT(Table691416[[#This Row],[Column1]],FIND("–",Table691416[[#This Row],[Column1]])-1),Lookups15[],2,0)</f>
        <v>2 3/4</v>
      </c>
      <c r="Y571" s="16" t="str">
        <f>RIGHT(Table691416[[#This Row],[Column1]],LEN(Table691416[[#This Row],[Column1]])-FIND("–",Table691416[[#This Row],[Column1]]))</f>
        <v>12</v>
      </c>
      <c r="Z571" s="16" t="str">
        <f t="shared" si="138"/>
        <v>UN</v>
      </c>
      <c r="AA571" s="16" t="str">
        <f t="shared" si="139"/>
        <v>3A</v>
      </c>
      <c r="AB571" s="4" t="str">
        <f>CONCATENATE(Table691416[[#This Row],[Fraction]],"-",Table691416[[#This Row],[Pitch]]," ",Table691416[[#This Row],[Series]]," ",Table691416[[#This Row],[ClassA]])</f>
        <v>2 3/4-12 UN 3A</v>
      </c>
      <c r="AC571" s="4" t="str">
        <f>CONCATENATE(TEXT(Table691416[[#This Row],[MajorMinB]],".000"),"-",Table691416[[#This Row],[Pitch]]," ",Table691416[[#This Row],[Series]]," ",Table691416[[#This Row],[ClassA]])</f>
        <v>2.750-12 UN 3A</v>
      </c>
      <c r="AD571" s="4">
        <f t="shared" si="140"/>
        <v>0</v>
      </c>
      <c r="AE571" s="55">
        <f t="shared" si="141"/>
        <v>2.75</v>
      </c>
      <c r="AF571" s="55">
        <f t="shared" si="142"/>
        <v>2.7385999999999999</v>
      </c>
      <c r="AG571" s="55" t="str">
        <f t="shared" si="143"/>
        <v>—</v>
      </c>
      <c r="AH571" s="55">
        <f t="shared" si="144"/>
        <v>2.6959</v>
      </c>
      <c r="AI571" s="55">
        <f t="shared" si="145"/>
        <v>2.6913</v>
      </c>
      <c r="AJ571" s="55">
        <f t="shared" si="146"/>
        <v>2.6507999999999998</v>
      </c>
      <c r="AK571" s="4" t="str">
        <f t="shared" si="147"/>
        <v>3B</v>
      </c>
      <c r="AL571" s="55">
        <f t="shared" si="148"/>
        <v>2.66</v>
      </c>
      <c r="AM571" s="55">
        <f t="shared" si="149"/>
        <v>2.6698</v>
      </c>
      <c r="AN571" s="55">
        <f t="shared" si="150"/>
        <v>2.6959</v>
      </c>
      <c r="AO571" s="55">
        <f t="shared" si="151"/>
        <v>2.7019000000000002</v>
      </c>
      <c r="AP571" s="55">
        <f t="shared" si="152"/>
        <v>2.75</v>
      </c>
      <c r="AT571" s="17"/>
      <c r="AU571" s="77"/>
    </row>
    <row r="572" spans="3:47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53"/>
        <v>23⁄4–14</v>
      </c>
      <c r="U572" s="16" t="str">
        <f t="shared" si="153"/>
        <v>UNS</v>
      </c>
      <c r="W572" s="16" t="str">
        <f t="shared" si="137"/>
        <v>23⁄4–14</v>
      </c>
      <c r="X572" s="16" t="str">
        <f>VLOOKUP(LEFT(Table691416[[#This Row],[Column1]],FIND("–",Table691416[[#This Row],[Column1]])-1),Lookups15[],2,0)</f>
        <v>2 3/4</v>
      </c>
      <c r="Y572" s="16" t="str">
        <f>RIGHT(Table691416[[#This Row],[Column1]],LEN(Table691416[[#This Row],[Column1]])-FIND("–",Table691416[[#This Row],[Column1]]))</f>
        <v>14</v>
      </c>
      <c r="Z572" s="16" t="str">
        <f t="shared" si="138"/>
        <v>UNS</v>
      </c>
      <c r="AA572" s="16" t="str">
        <f t="shared" si="139"/>
        <v>2A</v>
      </c>
      <c r="AB572" s="4" t="str">
        <f>CONCATENATE(Table691416[[#This Row],[Fraction]],"-",Table691416[[#This Row],[Pitch]]," ",Table691416[[#This Row],[Series]]," ",Table691416[[#This Row],[ClassA]])</f>
        <v>2 3/4-14 UNS 2A</v>
      </c>
      <c r="AC572" s="4" t="str">
        <f>CONCATENATE(TEXT(Table691416[[#This Row],[MajorMinB]],".000"),"-",Table691416[[#This Row],[Pitch]]," ",Table691416[[#This Row],[Series]]," ",Table691416[[#This Row],[ClassA]])</f>
        <v>2.750-14 UNS 2A</v>
      </c>
      <c r="AD572" s="4">
        <f t="shared" si="140"/>
        <v>1.6999999999999999E-3</v>
      </c>
      <c r="AE572" s="55">
        <f t="shared" si="141"/>
        <v>2.7483</v>
      </c>
      <c r="AF572" s="55">
        <f t="shared" si="142"/>
        <v>2.738</v>
      </c>
      <c r="AG572" s="55" t="str">
        <f t="shared" si="143"/>
        <v>—</v>
      </c>
      <c r="AH572" s="55">
        <f t="shared" si="144"/>
        <v>2.7019000000000002</v>
      </c>
      <c r="AI572" s="55">
        <f t="shared" si="145"/>
        <v>2.6960999999999999</v>
      </c>
      <c r="AJ572" s="55">
        <f t="shared" si="146"/>
        <v>2.6633</v>
      </c>
      <c r="AK572" s="4" t="str">
        <f t="shared" si="147"/>
        <v>2B</v>
      </c>
      <c r="AL572" s="55">
        <f t="shared" si="148"/>
        <v>2.673</v>
      </c>
      <c r="AM572" s="55">
        <f t="shared" si="149"/>
        <v>2.6880000000000002</v>
      </c>
      <c r="AN572" s="55">
        <f t="shared" si="150"/>
        <v>2.7035999999999998</v>
      </c>
      <c r="AO572" s="55">
        <f t="shared" si="151"/>
        <v>2.7111999999999998</v>
      </c>
      <c r="AP572" s="55">
        <f t="shared" si="152"/>
        <v>2.75</v>
      </c>
      <c r="AT572" s="17"/>
      <c r="AU572" s="77"/>
    </row>
    <row r="573" spans="3:47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53"/>
        <v>23⁄4–16</v>
      </c>
      <c r="U573" s="16" t="str">
        <f t="shared" si="153"/>
        <v>UN</v>
      </c>
      <c r="W573" s="16" t="str">
        <f t="shared" si="137"/>
        <v>23⁄4–16</v>
      </c>
      <c r="X573" s="16" t="str">
        <f>VLOOKUP(LEFT(Table691416[[#This Row],[Column1]],FIND("–",Table691416[[#This Row],[Column1]])-1),Lookups15[],2,0)</f>
        <v>2 3/4</v>
      </c>
      <c r="Y573" s="16" t="str">
        <f>RIGHT(Table691416[[#This Row],[Column1]],LEN(Table691416[[#This Row],[Column1]])-FIND("–",Table691416[[#This Row],[Column1]]))</f>
        <v>16</v>
      </c>
      <c r="Z573" s="16" t="str">
        <f t="shared" si="138"/>
        <v>UN</v>
      </c>
      <c r="AA573" s="16" t="str">
        <f t="shared" si="139"/>
        <v>2A</v>
      </c>
      <c r="AB573" s="4" t="str">
        <f>CONCATENATE(Table691416[[#This Row],[Fraction]],"-",Table691416[[#This Row],[Pitch]]," ",Table691416[[#This Row],[Series]]," ",Table691416[[#This Row],[ClassA]])</f>
        <v>2 3/4-16 UN 2A</v>
      </c>
      <c r="AC573" s="4" t="str">
        <f>CONCATENATE(TEXT(Table691416[[#This Row],[MajorMinB]],".000"),"-",Table691416[[#This Row],[Pitch]]," ",Table691416[[#This Row],[Series]]," ",Table691416[[#This Row],[ClassA]])</f>
        <v>2.750-16 UN 2A</v>
      </c>
      <c r="AD573" s="4">
        <f t="shared" si="140"/>
        <v>1.6999999999999999E-3</v>
      </c>
      <c r="AE573" s="55">
        <f t="shared" si="141"/>
        <v>2.7483</v>
      </c>
      <c r="AF573" s="55">
        <f t="shared" si="142"/>
        <v>2.7389000000000001</v>
      </c>
      <c r="AG573" s="55" t="str">
        <f t="shared" si="143"/>
        <v>—</v>
      </c>
      <c r="AH573" s="55">
        <f t="shared" si="144"/>
        <v>2.7077</v>
      </c>
      <c r="AI573" s="55">
        <f t="shared" si="145"/>
        <v>2.7021999999999999</v>
      </c>
      <c r="AJ573" s="55">
        <f t="shared" si="146"/>
        <v>2.6738</v>
      </c>
      <c r="AK573" s="4" t="str">
        <f t="shared" si="147"/>
        <v>2B</v>
      </c>
      <c r="AL573" s="55">
        <f t="shared" si="148"/>
        <v>2.6819999999999999</v>
      </c>
      <c r="AM573" s="55">
        <f t="shared" si="149"/>
        <v>2.6960000000000002</v>
      </c>
      <c r="AN573" s="55">
        <f t="shared" si="150"/>
        <v>2.7094</v>
      </c>
      <c r="AO573" s="55">
        <f t="shared" si="151"/>
        <v>2.7166000000000001</v>
      </c>
      <c r="AP573" s="55">
        <f t="shared" si="152"/>
        <v>2.75</v>
      </c>
      <c r="AT573" s="17"/>
      <c r="AU573" s="77"/>
    </row>
    <row r="574" spans="3:47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53"/>
        <v>0</v>
      </c>
      <c r="U574" s="16">
        <f t="shared" si="153"/>
        <v>0</v>
      </c>
      <c r="W574" s="16" t="str">
        <f t="shared" si="137"/>
        <v>23⁄4–16</v>
      </c>
      <c r="X574" s="16" t="str">
        <f>VLOOKUP(LEFT(Table691416[[#This Row],[Column1]],FIND("–",Table691416[[#This Row],[Column1]])-1),Lookups15[],2,0)</f>
        <v>2 3/4</v>
      </c>
      <c r="Y574" s="16" t="str">
        <f>RIGHT(Table691416[[#This Row],[Column1]],LEN(Table691416[[#This Row],[Column1]])-FIND("–",Table691416[[#This Row],[Column1]]))</f>
        <v>16</v>
      </c>
      <c r="Z574" s="16" t="str">
        <f t="shared" si="138"/>
        <v>UN</v>
      </c>
      <c r="AA574" s="16" t="str">
        <f t="shared" si="139"/>
        <v>3A</v>
      </c>
      <c r="AB574" s="4" t="str">
        <f>CONCATENATE(Table691416[[#This Row],[Fraction]],"-",Table691416[[#This Row],[Pitch]]," ",Table691416[[#This Row],[Series]]," ",Table691416[[#This Row],[ClassA]])</f>
        <v>2 3/4-16 UN 3A</v>
      </c>
      <c r="AC574" s="4" t="str">
        <f>CONCATENATE(TEXT(Table691416[[#This Row],[MajorMinB]],".000"),"-",Table691416[[#This Row],[Pitch]]," ",Table691416[[#This Row],[Series]]," ",Table691416[[#This Row],[ClassA]])</f>
        <v>2.750-16 UN 3A</v>
      </c>
      <c r="AD574" s="4">
        <f t="shared" si="140"/>
        <v>0</v>
      </c>
      <c r="AE574" s="55">
        <f t="shared" si="141"/>
        <v>2.75</v>
      </c>
      <c r="AF574" s="55">
        <f t="shared" si="142"/>
        <v>2.7406000000000001</v>
      </c>
      <c r="AG574" s="55" t="str">
        <f t="shared" si="143"/>
        <v>—</v>
      </c>
      <c r="AH574" s="55">
        <f t="shared" si="144"/>
        <v>2.7094</v>
      </c>
      <c r="AI574" s="55">
        <f t="shared" si="145"/>
        <v>2.7052999999999998</v>
      </c>
      <c r="AJ574" s="55">
        <f t="shared" si="146"/>
        <v>2.6755</v>
      </c>
      <c r="AK574" s="4" t="str">
        <f t="shared" si="147"/>
        <v>3B</v>
      </c>
      <c r="AL574" s="55">
        <f t="shared" si="148"/>
        <v>2.6819999999999999</v>
      </c>
      <c r="AM574" s="55">
        <f t="shared" si="149"/>
        <v>2.6907999999999999</v>
      </c>
      <c r="AN574" s="55">
        <f t="shared" si="150"/>
        <v>2.7094</v>
      </c>
      <c r="AO574" s="55">
        <f t="shared" si="151"/>
        <v>2.7147999999999999</v>
      </c>
      <c r="AP574" s="55">
        <f t="shared" si="152"/>
        <v>2.75</v>
      </c>
      <c r="AT574" s="17"/>
      <c r="AU574" s="77"/>
    </row>
    <row r="575" spans="3:47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53"/>
        <v>23⁄4–18</v>
      </c>
      <c r="U575" s="16" t="str">
        <f t="shared" si="153"/>
        <v>UNS</v>
      </c>
      <c r="W575" s="16" t="str">
        <f t="shared" si="137"/>
        <v>23⁄4–18</v>
      </c>
      <c r="X575" s="16" t="str">
        <f>VLOOKUP(LEFT(Table691416[[#This Row],[Column1]],FIND("–",Table691416[[#This Row],[Column1]])-1),Lookups15[],2,0)</f>
        <v>2 3/4</v>
      </c>
      <c r="Y575" s="16" t="str">
        <f>RIGHT(Table691416[[#This Row],[Column1]],LEN(Table691416[[#This Row],[Column1]])-FIND("–",Table691416[[#This Row],[Column1]]))</f>
        <v>18</v>
      </c>
      <c r="Z575" s="16" t="str">
        <f t="shared" si="138"/>
        <v>UNS</v>
      </c>
      <c r="AA575" s="16" t="str">
        <f t="shared" si="139"/>
        <v>2A</v>
      </c>
      <c r="AB575" s="4" t="str">
        <f>CONCATENATE(Table691416[[#This Row],[Fraction]],"-",Table691416[[#This Row],[Pitch]]," ",Table691416[[#This Row],[Series]]," ",Table691416[[#This Row],[ClassA]])</f>
        <v>2 3/4-18 UNS 2A</v>
      </c>
      <c r="AC575" s="4" t="str">
        <f>CONCATENATE(TEXT(Table691416[[#This Row],[MajorMinB]],".000"),"-",Table691416[[#This Row],[Pitch]]," ",Table691416[[#This Row],[Series]]," ",Table691416[[#This Row],[ClassA]])</f>
        <v>2.750-18 UNS 2A</v>
      </c>
      <c r="AD575" s="4">
        <f t="shared" si="140"/>
        <v>1.6000000000000001E-3</v>
      </c>
      <c r="AE575" s="55">
        <f t="shared" si="141"/>
        <v>2.7484000000000002</v>
      </c>
      <c r="AF575" s="55">
        <f t="shared" si="142"/>
        <v>2.7397</v>
      </c>
      <c r="AG575" s="55" t="str">
        <f t="shared" si="143"/>
        <v>—</v>
      </c>
      <c r="AH575" s="55">
        <f t="shared" si="144"/>
        <v>2.7122999999999999</v>
      </c>
      <c r="AI575" s="55">
        <f t="shared" si="145"/>
        <v>2.7069999999999999</v>
      </c>
      <c r="AJ575" s="55">
        <f t="shared" si="146"/>
        <v>2.6823000000000001</v>
      </c>
      <c r="AK575" s="4" t="str">
        <f t="shared" si="147"/>
        <v>2B</v>
      </c>
      <c r="AL575" s="55">
        <f t="shared" si="148"/>
        <v>2.69</v>
      </c>
      <c r="AM575" s="55">
        <f t="shared" si="149"/>
        <v>2.7029999999999998</v>
      </c>
      <c r="AN575" s="55">
        <f t="shared" si="150"/>
        <v>2.7139000000000002</v>
      </c>
      <c r="AO575" s="55">
        <f t="shared" si="151"/>
        <v>2.7208000000000001</v>
      </c>
      <c r="AP575" s="55">
        <f t="shared" si="152"/>
        <v>2.75</v>
      </c>
      <c r="AT575" s="17"/>
      <c r="AU575" s="77"/>
    </row>
    <row r="576" spans="3:47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53"/>
        <v>23⁄4–20</v>
      </c>
      <c r="U576" s="16" t="str">
        <f t="shared" si="153"/>
        <v>UN</v>
      </c>
      <c r="W576" s="16" t="str">
        <f t="shared" si="137"/>
        <v>23⁄4–20</v>
      </c>
      <c r="X576" s="16" t="str">
        <f>VLOOKUP(LEFT(Table691416[[#This Row],[Column1]],FIND("–",Table691416[[#This Row],[Column1]])-1),Lookups15[],2,0)</f>
        <v>2 3/4</v>
      </c>
      <c r="Y576" s="16" t="str">
        <f>RIGHT(Table691416[[#This Row],[Column1]],LEN(Table691416[[#This Row],[Column1]])-FIND("–",Table691416[[#This Row],[Column1]]))</f>
        <v>20</v>
      </c>
      <c r="Z576" s="16" t="str">
        <f t="shared" si="138"/>
        <v>UN</v>
      </c>
      <c r="AA576" s="16" t="str">
        <f t="shared" si="139"/>
        <v>2A</v>
      </c>
      <c r="AB576" s="4" t="str">
        <f>CONCATENATE(Table691416[[#This Row],[Fraction]],"-",Table691416[[#This Row],[Pitch]]," ",Table691416[[#This Row],[Series]]," ",Table691416[[#This Row],[ClassA]])</f>
        <v>2 3/4-20 UN 2A</v>
      </c>
      <c r="AC576" s="4" t="str">
        <f>CONCATENATE(TEXT(Table691416[[#This Row],[MajorMinB]],".000"),"-",Table691416[[#This Row],[Pitch]]," ",Table691416[[#This Row],[Series]]," ",Table691416[[#This Row],[ClassA]])</f>
        <v>2.750-20 UN 2A</v>
      </c>
      <c r="AD576" s="4">
        <f t="shared" si="140"/>
        <v>1.5E-3</v>
      </c>
      <c r="AE576" s="55">
        <f t="shared" si="141"/>
        <v>2.7484999999999999</v>
      </c>
      <c r="AF576" s="55">
        <f t="shared" si="142"/>
        <v>2.7404000000000002</v>
      </c>
      <c r="AG576" s="55" t="str">
        <f t="shared" si="143"/>
        <v>—</v>
      </c>
      <c r="AH576" s="55">
        <f t="shared" si="144"/>
        <v>2.7160000000000002</v>
      </c>
      <c r="AI576" s="55">
        <f t="shared" si="145"/>
        <v>2.7109000000000001</v>
      </c>
      <c r="AJ576" s="55">
        <f t="shared" si="146"/>
        <v>2.6890000000000001</v>
      </c>
      <c r="AK576" s="4" t="str">
        <f t="shared" si="147"/>
        <v>2B</v>
      </c>
      <c r="AL576" s="55">
        <f t="shared" si="148"/>
        <v>2.6960000000000002</v>
      </c>
      <c r="AM576" s="55">
        <f t="shared" si="149"/>
        <v>2.7069999999999999</v>
      </c>
      <c r="AN576" s="55">
        <f t="shared" si="150"/>
        <v>2.7174999999999998</v>
      </c>
      <c r="AO576" s="55">
        <f t="shared" si="151"/>
        <v>2.7241</v>
      </c>
      <c r="AP576" s="55">
        <f t="shared" si="152"/>
        <v>2.75</v>
      </c>
      <c r="AT576" s="17"/>
      <c r="AU576" s="77"/>
    </row>
    <row r="577" spans="3:47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53"/>
        <v>0</v>
      </c>
      <c r="U577" s="16">
        <f t="shared" si="153"/>
        <v>0</v>
      </c>
      <c r="W577" s="16" t="str">
        <f t="shared" si="137"/>
        <v>23⁄4–20</v>
      </c>
      <c r="X577" s="16" t="str">
        <f>VLOOKUP(LEFT(Table691416[[#This Row],[Column1]],FIND("–",Table691416[[#This Row],[Column1]])-1),Lookups15[],2,0)</f>
        <v>2 3/4</v>
      </c>
      <c r="Y577" s="16" t="str">
        <f>RIGHT(Table691416[[#This Row],[Column1]],LEN(Table691416[[#This Row],[Column1]])-FIND("–",Table691416[[#This Row],[Column1]]))</f>
        <v>20</v>
      </c>
      <c r="Z577" s="16" t="str">
        <f t="shared" si="138"/>
        <v>UN</v>
      </c>
      <c r="AA577" s="16" t="str">
        <f t="shared" si="139"/>
        <v>3A</v>
      </c>
      <c r="AB577" s="4" t="str">
        <f>CONCATENATE(Table691416[[#This Row],[Fraction]],"-",Table691416[[#This Row],[Pitch]]," ",Table691416[[#This Row],[Series]]," ",Table691416[[#This Row],[ClassA]])</f>
        <v>2 3/4-20 UN 3A</v>
      </c>
      <c r="AC577" s="4" t="str">
        <f>CONCATENATE(TEXT(Table691416[[#This Row],[MajorMinB]],".000"),"-",Table691416[[#This Row],[Pitch]]," ",Table691416[[#This Row],[Series]]," ",Table691416[[#This Row],[ClassA]])</f>
        <v>2.750-20 UN 3A</v>
      </c>
      <c r="AD577" s="4">
        <f t="shared" si="140"/>
        <v>0</v>
      </c>
      <c r="AE577" s="55">
        <f t="shared" si="141"/>
        <v>2.75</v>
      </c>
      <c r="AF577" s="55">
        <f t="shared" si="142"/>
        <v>2.7418999999999998</v>
      </c>
      <c r="AG577" s="55" t="str">
        <f t="shared" si="143"/>
        <v>—</v>
      </c>
      <c r="AH577" s="55">
        <f t="shared" si="144"/>
        <v>2.7174999999999998</v>
      </c>
      <c r="AI577" s="55">
        <f t="shared" si="145"/>
        <v>2.7136999999999998</v>
      </c>
      <c r="AJ577" s="55">
        <f t="shared" si="146"/>
        <v>2.6905000000000001</v>
      </c>
      <c r="AK577" s="4" t="str">
        <f t="shared" si="147"/>
        <v>3B</v>
      </c>
      <c r="AL577" s="55">
        <f t="shared" si="148"/>
        <v>2.6960000000000002</v>
      </c>
      <c r="AM577" s="55">
        <f t="shared" si="149"/>
        <v>2.7037</v>
      </c>
      <c r="AN577" s="55">
        <f t="shared" si="150"/>
        <v>2.7174999999999998</v>
      </c>
      <c r="AO577" s="55">
        <f t="shared" si="151"/>
        <v>2.7225000000000001</v>
      </c>
      <c r="AP577" s="55">
        <f t="shared" si="152"/>
        <v>2.75</v>
      </c>
      <c r="AT577" s="17"/>
      <c r="AU577" s="77"/>
    </row>
    <row r="578" spans="3:47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53"/>
        <v>27⁄8–6</v>
      </c>
      <c r="U578" s="16" t="str">
        <f t="shared" si="153"/>
        <v>UN</v>
      </c>
      <c r="W578" s="16" t="str">
        <f t="shared" si="137"/>
        <v>27⁄8–6</v>
      </c>
      <c r="X578" s="16" t="str">
        <f>VLOOKUP(LEFT(Table691416[[#This Row],[Column1]],FIND("–",Table691416[[#This Row],[Column1]])-1),Lookups15[],2,0)</f>
        <v>2 7/8</v>
      </c>
      <c r="Y578" s="16" t="str">
        <f>RIGHT(Table691416[[#This Row],[Column1]],LEN(Table691416[[#This Row],[Column1]])-FIND("–",Table691416[[#This Row],[Column1]]))</f>
        <v>6</v>
      </c>
      <c r="Z578" s="16" t="str">
        <f t="shared" si="138"/>
        <v>UN</v>
      </c>
      <c r="AA578" s="16" t="str">
        <f t="shared" si="139"/>
        <v>2A</v>
      </c>
      <c r="AB578" s="4" t="str">
        <f>CONCATENATE(Table691416[[#This Row],[Fraction]],"-",Table691416[[#This Row],[Pitch]]," ",Table691416[[#This Row],[Series]]," ",Table691416[[#This Row],[ClassA]])</f>
        <v>2 7/8-6 UN 2A</v>
      </c>
      <c r="AC578" s="4" t="str">
        <f>CONCATENATE(TEXT(Table691416[[#This Row],[MajorMinB]],".000"),"-",Table691416[[#This Row],[Pitch]]," ",Table691416[[#This Row],[Series]]," ",Table691416[[#This Row],[ClassA]])</f>
        <v>2.875-6 UN 2A</v>
      </c>
      <c r="AD578" s="4">
        <f t="shared" si="140"/>
        <v>2.8E-3</v>
      </c>
      <c r="AE578" s="55">
        <f t="shared" si="141"/>
        <v>2.8721999999999999</v>
      </c>
      <c r="AF578" s="55">
        <f t="shared" si="142"/>
        <v>2.8540000000000001</v>
      </c>
      <c r="AG578" s="55" t="str">
        <f t="shared" si="143"/>
        <v>—</v>
      </c>
      <c r="AH578" s="55">
        <f t="shared" si="144"/>
        <v>2.7639</v>
      </c>
      <c r="AI578" s="55">
        <f t="shared" si="145"/>
        <v>2.7547000000000001</v>
      </c>
      <c r="AJ578" s="55">
        <f t="shared" si="146"/>
        <v>2.6738</v>
      </c>
      <c r="AK578" s="4" t="str">
        <f t="shared" si="147"/>
        <v>2B</v>
      </c>
      <c r="AL578" s="55">
        <f t="shared" si="148"/>
        <v>2.6949999999999998</v>
      </c>
      <c r="AM578" s="55">
        <f t="shared" si="149"/>
        <v>2.7250000000000001</v>
      </c>
      <c r="AN578" s="55">
        <f t="shared" si="150"/>
        <v>2.7667000000000002</v>
      </c>
      <c r="AO578" s="55">
        <f t="shared" si="151"/>
        <v>2.7787000000000002</v>
      </c>
      <c r="AP578" s="55">
        <f t="shared" si="152"/>
        <v>2.875</v>
      </c>
      <c r="AT578" s="17"/>
      <c r="AU578" s="77"/>
    </row>
    <row r="579" spans="3:47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53"/>
        <v>0</v>
      </c>
      <c r="U579" s="16">
        <f t="shared" si="153"/>
        <v>0</v>
      </c>
      <c r="W579" s="16" t="str">
        <f t="shared" si="137"/>
        <v>27⁄8–6</v>
      </c>
      <c r="X579" s="16" t="str">
        <f>VLOOKUP(LEFT(Table691416[[#This Row],[Column1]],FIND("–",Table691416[[#This Row],[Column1]])-1),Lookups15[],2,0)</f>
        <v>2 7/8</v>
      </c>
      <c r="Y579" s="16" t="str">
        <f>RIGHT(Table691416[[#This Row],[Column1]],LEN(Table691416[[#This Row],[Column1]])-FIND("–",Table691416[[#This Row],[Column1]]))</f>
        <v>6</v>
      </c>
      <c r="Z579" s="16" t="str">
        <f t="shared" si="138"/>
        <v>UN</v>
      </c>
      <c r="AA579" s="16" t="str">
        <f t="shared" si="139"/>
        <v>3A</v>
      </c>
      <c r="AB579" s="4" t="str">
        <f>CONCATENATE(Table691416[[#This Row],[Fraction]],"-",Table691416[[#This Row],[Pitch]]," ",Table691416[[#This Row],[Series]]," ",Table691416[[#This Row],[ClassA]])</f>
        <v>2 7/8-6 UN 3A</v>
      </c>
      <c r="AC579" s="4" t="str">
        <f>CONCATENATE(TEXT(Table691416[[#This Row],[MajorMinB]],".000"),"-",Table691416[[#This Row],[Pitch]]," ",Table691416[[#This Row],[Series]]," ",Table691416[[#This Row],[ClassA]])</f>
        <v>2.875-6 UN 3A</v>
      </c>
      <c r="AD579" s="4">
        <f t="shared" si="140"/>
        <v>0</v>
      </c>
      <c r="AE579" s="55">
        <f t="shared" si="141"/>
        <v>2.875</v>
      </c>
      <c r="AF579" s="55">
        <f t="shared" si="142"/>
        <v>2.8567999999999998</v>
      </c>
      <c r="AG579" s="55" t="str">
        <f t="shared" si="143"/>
        <v>—</v>
      </c>
      <c r="AH579" s="55">
        <f t="shared" si="144"/>
        <v>2.7667000000000002</v>
      </c>
      <c r="AI579" s="55">
        <f t="shared" si="145"/>
        <v>2.7597999999999998</v>
      </c>
      <c r="AJ579" s="55">
        <f t="shared" si="146"/>
        <v>2.6766000000000001</v>
      </c>
      <c r="AK579" s="4" t="str">
        <f t="shared" si="147"/>
        <v>3B</v>
      </c>
      <c r="AL579" s="55">
        <f t="shared" si="148"/>
        <v>2.6949999999999998</v>
      </c>
      <c r="AM579" s="55">
        <f t="shared" si="149"/>
        <v>2.7145999999999999</v>
      </c>
      <c r="AN579" s="55">
        <f t="shared" si="150"/>
        <v>2.7667000000000002</v>
      </c>
      <c r="AO579" s="55">
        <f t="shared" si="151"/>
        <v>2.7757000000000001</v>
      </c>
      <c r="AP579" s="55">
        <f t="shared" si="152"/>
        <v>2.875</v>
      </c>
      <c r="AT579" s="17"/>
      <c r="AU579" s="77"/>
    </row>
    <row r="580" spans="3:47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53"/>
        <v>27⁄8–8</v>
      </c>
      <c r="U580" s="16" t="str">
        <f t="shared" si="153"/>
        <v>UN</v>
      </c>
      <c r="W580" s="16" t="str">
        <f t="shared" ref="W580:W643" si="154">IF(T580=0,IF(T579=0,T578,T579),T580)</f>
        <v>27⁄8–8</v>
      </c>
      <c r="X580" s="16" t="str">
        <f>VLOOKUP(LEFT(Table691416[[#This Row],[Column1]],FIND("–",Table691416[[#This Row],[Column1]])-1),Lookups15[],2,0)</f>
        <v>2 7/8</v>
      </c>
      <c r="Y580" s="16" t="str">
        <f>RIGHT(Table691416[[#This Row],[Column1]],LEN(Table691416[[#This Row],[Column1]])-FIND("–",Table691416[[#This Row],[Column1]]))</f>
        <v>8</v>
      </c>
      <c r="Z580" s="16" t="str">
        <f t="shared" ref="Z580:Z643" si="155">IF(U580=0,IF(U579=0,U578,U579),U580)</f>
        <v>UN</v>
      </c>
      <c r="AA580" s="16" t="str">
        <f t="shared" ref="AA580:AA643" si="156">IF(OR($C580="1A",$C580="2A",$C580="3A"),C580,E580)</f>
        <v>2A</v>
      </c>
      <c r="AB580" s="4" t="str">
        <f>CONCATENATE(Table691416[[#This Row],[Fraction]],"-",Table691416[[#This Row],[Pitch]]," ",Table691416[[#This Row],[Series]]," ",Table691416[[#This Row],[ClassA]])</f>
        <v>2 7/8-8 UN 2A</v>
      </c>
      <c r="AC580" s="4" t="str">
        <f>CONCATENATE(TEXT(Table691416[[#This Row],[MajorMinB]],".000"),"-",Table691416[[#This Row],[Pitch]]," ",Table691416[[#This Row],[Series]]," ",Table691416[[#This Row],[ClassA]])</f>
        <v>2.875-8 UN 2A</v>
      </c>
      <c r="AD580" s="4">
        <f t="shared" ref="AD580:AD643" si="157">IF(OR($C580="1A",$C580="2A",$C580="3A"),D580,F580)</f>
        <v>2.5000000000000001E-3</v>
      </c>
      <c r="AE580" s="55">
        <f t="shared" ref="AE580:AE643" si="158">IF(OR($C580="1A",$C580="2A",$C580="3A"),E580,G580)</f>
        <v>2.8725000000000001</v>
      </c>
      <c r="AF580" s="55">
        <f t="shared" ref="AF580:AF643" si="159">IF(OR($C580="1A",$C580="2A",$C580="3A"),F580,H580)</f>
        <v>2.8574999999999999</v>
      </c>
      <c r="AG580" s="55" t="str">
        <f t="shared" ref="AG580:AG643" si="160">IF(OR($C580="1A",$C580="2A",$C580="3A"),G580,I580)</f>
        <v>—</v>
      </c>
      <c r="AH580" s="55">
        <f t="shared" ref="AH580:AH643" si="161">IF(OR($C580="1A",$C580="2A",$C580="3A"),H580,J580)</f>
        <v>2.7913000000000001</v>
      </c>
      <c r="AI580" s="55">
        <f t="shared" ref="AI580:AI643" si="162">IF(OR($C580="1A",$C580="2A",$C580="3A"),I580,K580)</f>
        <v>2.7829000000000002</v>
      </c>
      <c r="AJ580" s="55">
        <f t="shared" ref="AJ580:AJ643" si="163">IF(OR($C580="1A",$C580="2A",$C580="3A"),J580,L580)</f>
        <v>2.7237</v>
      </c>
      <c r="AK580" s="4" t="str">
        <f t="shared" ref="AK580:AK643" si="164">IF(OR($C580="1A",$C580="2A",$C580="3A"),K580,M580)</f>
        <v>2B</v>
      </c>
      <c r="AL580" s="55">
        <f t="shared" ref="AL580:AL643" si="165">IF(OR($C580="1A",$C580="2A",$C580="3A"),L580,N580)</f>
        <v>2.74</v>
      </c>
      <c r="AM580" s="55">
        <f t="shared" ref="AM580:AM643" si="166">IF(OR($C580="1A",$C580="2A",$C580="3A"),M580,O580)</f>
        <v>2.7650000000000001</v>
      </c>
      <c r="AN580" s="55">
        <f t="shared" ref="AN580:AN643" si="167">IF(OR($C580="1A",$C580="2A",$C580="3A"),N580,P580)</f>
        <v>2.7938000000000001</v>
      </c>
      <c r="AO580" s="55">
        <f t="shared" ref="AO580:AO643" si="168">IF(OR($C580="1A",$C580="2A",$C580="3A"),O580,Q580)</f>
        <v>2.8048000000000002</v>
      </c>
      <c r="AP580" s="55">
        <f t="shared" ref="AP580:AP643" si="169">IF(OR($C580="1A",$C580="2A",$C580="3A"),P580,R580)</f>
        <v>2.875</v>
      </c>
      <c r="AT580" s="17"/>
      <c r="AU580" s="77"/>
    </row>
    <row r="581" spans="3:47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ref="T581:U644" si="170">IF(OR($C581="1A",$C581="2A",$C581="3A"),A581,C581)</f>
        <v>0</v>
      </c>
      <c r="U581" s="16">
        <f t="shared" si="170"/>
        <v>0</v>
      </c>
      <c r="W581" s="16" t="str">
        <f t="shared" si="154"/>
        <v>27⁄8–8</v>
      </c>
      <c r="X581" s="16" t="str">
        <f>VLOOKUP(LEFT(Table691416[[#This Row],[Column1]],FIND("–",Table691416[[#This Row],[Column1]])-1),Lookups15[],2,0)</f>
        <v>2 7/8</v>
      </c>
      <c r="Y581" s="16" t="str">
        <f>RIGHT(Table691416[[#This Row],[Column1]],LEN(Table691416[[#This Row],[Column1]])-FIND("–",Table691416[[#This Row],[Column1]]))</f>
        <v>8</v>
      </c>
      <c r="Z581" s="16" t="str">
        <f t="shared" si="155"/>
        <v>UN</v>
      </c>
      <c r="AA581" s="16" t="str">
        <f t="shared" si="156"/>
        <v>3A</v>
      </c>
      <c r="AB581" s="4" t="str">
        <f>CONCATENATE(Table691416[[#This Row],[Fraction]],"-",Table691416[[#This Row],[Pitch]]," ",Table691416[[#This Row],[Series]]," ",Table691416[[#This Row],[ClassA]])</f>
        <v>2 7/8-8 UN 3A</v>
      </c>
      <c r="AC581" s="4" t="str">
        <f>CONCATENATE(TEXT(Table691416[[#This Row],[MajorMinB]],".000"),"-",Table691416[[#This Row],[Pitch]]," ",Table691416[[#This Row],[Series]]," ",Table691416[[#This Row],[ClassA]])</f>
        <v>2.875-8 UN 3A</v>
      </c>
      <c r="AD581" s="4">
        <f t="shared" si="157"/>
        <v>0</v>
      </c>
      <c r="AE581" s="55">
        <f t="shared" si="158"/>
        <v>2.875</v>
      </c>
      <c r="AF581" s="55">
        <f t="shared" si="159"/>
        <v>2.86</v>
      </c>
      <c r="AG581" s="55" t="str">
        <f t="shared" si="160"/>
        <v>—</v>
      </c>
      <c r="AH581" s="55">
        <f t="shared" si="161"/>
        <v>2.7938000000000001</v>
      </c>
      <c r="AI581" s="55">
        <f t="shared" si="162"/>
        <v>2.7875000000000001</v>
      </c>
      <c r="AJ581" s="55">
        <f t="shared" si="163"/>
        <v>2.7262</v>
      </c>
      <c r="AK581" s="4" t="str">
        <f t="shared" si="164"/>
        <v>3B</v>
      </c>
      <c r="AL581" s="55">
        <f t="shared" si="165"/>
        <v>2.74</v>
      </c>
      <c r="AM581" s="55">
        <f t="shared" si="166"/>
        <v>2.7547000000000001</v>
      </c>
      <c r="AN581" s="55">
        <f t="shared" si="167"/>
        <v>2.7938000000000001</v>
      </c>
      <c r="AO581" s="55">
        <f t="shared" si="168"/>
        <v>2.802</v>
      </c>
      <c r="AP581" s="55">
        <f t="shared" si="169"/>
        <v>2.875</v>
      </c>
      <c r="AT581" s="17"/>
      <c r="AU581" s="77"/>
    </row>
    <row r="582" spans="3:47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70"/>
        <v>27⁄8–12</v>
      </c>
      <c r="U582" s="16" t="str">
        <f t="shared" si="170"/>
        <v>UN</v>
      </c>
      <c r="W582" s="16" t="str">
        <f t="shared" si="154"/>
        <v>27⁄8–12</v>
      </c>
      <c r="X582" s="16" t="str">
        <f>VLOOKUP(LEFT(Table691416[[#This Row],[Column1]],FIND("–",Table691416[[#This Row],[Column1]])-1),Lookups15[],2,0)</f>
        <v>2 7/8</v>
      </c>
      <c r="Y582" s="16" t="str">
        <f>RIGHT(Table691416[[#This Row],[Column1]],LEN(Table691416[[#This Row],[Column1]])-FIND("–",Table691416[[#This Row],[Column1]]))</f>
        <v>12</v>
      </c>
      <c r="Z582" s="16" t="str">
        <f t="shared" si="155"/>
        <v>UN</v>
      </c>
      <c r="AA582" s="16" t="str">
        <f t="shared" si="156"/>
        <v>2A</v>
      </c>
      <c r="AB582" s="4" t="str">
        <f>CONCATENATE(Table691416[[#This Row],[Fraction]],"-",Table691416[[#This Row],[Pitch]]," ",Table691416[[#This Row],[Series]]," ",Table691416[[#This Row],[ClassA]])</f>
        <v>2 7/8-12 UN 2A</v>
      </c>
      <c r="AC582" s="4" t="str">
        <f>CONCATENATE(TEXT(Table691416[[#This Row],[MajorMinB]],".000"),"-",Table691416[[#This Row],[Pitch]]," ",Table691416[[#This Row],[Series]]," ",Table691416[[#This Row],[ClassA]])</f>
        <v>2.875-12 UN 2A</v>
      </c>
      <c r="AD582" s="4">
        <f t="shared" si="157"/>
        <v>1.9E-3</v>
      </c>
      <c r="AE582" s="55">
        <f t="shared" si="158"/>
        <v>2.8731</v>
      </c>
      <c r="AF582" s="55">
        <f t="shared" si="159"/>
        <v>2.8616999999999999</v>
      </c>
      <c r="AG582" s="55" t="str">
        <f t="shared" si="160"/>
        <v>—</v>
      </c>
      <c r="AH582" s="55">
        <f t="shared" si="161"/>
        <v>2.819</v>
      </c>
      <c r="AI582" s="55">
        <f t="shared" si="162"/>
        <v>2.8127</v>
      </c>
      <c r="AJ582" s="55">
        <f t="shared" si="163"/>
        <v>2.7738999999999998</v>
      </c>
      <c r="AK582" s="4" t="str">
        <f t="shared" si="164"/>
        <v>2B</v>
      </c>
      <c r="AL582" s="55">
        <f t="shared" si="165"/>
        <v>2.7850000000000001</v>
      </c>
      <c r="AM582" s="55">
        <f t="shared" si="166"/>
        <v>2.8029999999999999</v>
      </c>
      <c r="AN582" s="55">
        <f t="shared" si="167"/>
        <v>2.8209</v>
      </c>
      <c r="AO582" s="55">
        <f t="shared" si="168"/>
        <v>2.8290999999999999</v>
      </c>
      <c r="AP582" s="55">
        <f t="shared" si="169"/>
        <v>2.875</v>
      </c>
      <c r="AT582" s="17"/>
      <c r="AU582" s="77"/>
    </row>
    <row r="583" spans="3:47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70"/>
        <v>0</v>
      </c>
      <c r="U583" s="16">
        <f t="shared" si="170"/>
        <v>0</v>
      </c>
      <c r="W583" s="16" t="str">
        <f t="shared" si="154"/>
        <v>27⁄8–12</v>
      </c>
      <c r="X583" s="16" t="str">
        <f>VLOOKUP(LEFT(Table691416[[#This Row],[Column1]],FIND("–",Table691416[[#This Row],[Column1]])-1),Lookups15[],2,0)</f>
        <v>2 7/8</v>
      </c>
      <c r="Y583" s="16" t="str">
        <f>RIGHT(Table691416[[#This Row],[Column1]],LEN(Table691416[[#This Row],[Column1]])-FIND("–",Table691416[[#This Row],[Column1]]))</f>
        <v>12</v>
      </c>
      <c r="Z583" s="16" t="str">
        <f t="shared" si="155"/>
        <v>UN</v>
      </c>
      <c r="AA583" s="16" t="str">
        <f t="shared" si="156"/>
        <v>3A</v>
      </c>
      <c r="AB583" s="4" t="str">
        <f>CONCATENATE(Table691416[[#This Row],[Fraction]],"-",Table691416[[#This Row],[Pitch]]," ",Table691416[[#This Row],[Series]]," ",Table691416[[#This Row],[ClassA]])</f>
        <v>2 7/8-12 UN 3A</v>
      </c>
      <c r="AC583" s="4" t="str">
        <f>CONCATENATE(TEXT(Table691416[[#This Row],[MajorMinB]],".000"),"-",Table691416[[#This Row],[Pitch]]," ",Table691416[[#This Row],[Series]]," ",Table691416[[#This Row],[ClassA]])</f>
        <v>2.875-12 UN 3A</v>
      </c>
      <c r="AD583" s="4">
        <f t="shared" si="157"/>
        <v>0</v>
      </c>
      <c r="AE583" s="55">
        <f t="shared" si="158"/>
        <v>2.875</v>
      </c>
      <c r="AF583" s="55">
        <f t="shared" si="159"/>
        <v>2.8635999999999999</v>
      </c>
      <c r="AG583" s="55" t="str">
        <f t="shared" si="160"/>
        <v>—</v>
      </c>
      <c r="AH583" s="55">
        <f t="shared" si="161"/>
        <v>2.8209</v>
      </c>
      <c r="AI583" s="55">
        <f t="shared" si="162"/>
        <v>2.8161999999999998</v>
      </c>
      <c r="AJ583" s="55">
        <f t="shared" si="163"/>
        <v>2.7757999999999998</v>
      </c>
      <c r="AK583" s="4" t="str">
        <f t="shared" si="164"/>
        <v>3B</v>
      </c>
      <c r="AL583" s="55">
        <f t="shared" si="165"/>
        <v>2.7850000000000001</v>
      </c>
      <c r="AM583" s="55">
        <f t="shared" si="166"/>
        <v>2.7948</v>
      </c>
      <c r="AN583" s="55">
        <f t="shared" si="167"/>
        <v>2.8209</v>
      </c>
      <c r="AO583" s="55">
        <f t="shared" si="168"/>
        <v>2.8271000000000002</v>
      </c>
      <c r="AP583" s="55">
        <f t="shared" si="169"/>
        <v>2.875</v>
      </c>
      <c r="AT583" s="17"/>
      <c r="AU583" s="77"/>
    </row>
    <row r="584" spans="3:47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70"/>
        <v>27⁄8–16</v>
      </c>
      <c r="U584" s="16" t="str">
        <f t="shared" si="170"/>
        <v>UN</v>
      </c>
      <c r="W584" s="16" t="str">
        <f t="shared" si="154"/>
        <v>27⁄8–16</v>
      </c>
      <c r="X584" s="16" t="str">
        <f>VLOOKUP(LEFT(Table691416[[#This Row],[Column1]],FIND("–",Table691416[[#This Row],[Column1]])-1),Lookups15[],2,0)</f>
        <v>2 7/8</v>
      </c>
      <c r="Y584" s="16" t="str">
        <f>RIGHT(Table691416[[#This Row],[Column1]],LEN(Table691416[[#This Row],[Column1]])-FIND("–",Table691416[[#This Row],[Column1]]))</f>
        <v>16</v>
      </c>
      <c r="Z584" s="16" t="str">
        <f t="shared" si="155"/>
        <v>UN</v>
      </c>
      <c r="AA584" s="16" t="str">
        <f t="shared" si="156"/>
        <v>2A</v>
      </c>
      <c r="AB584" s="4" t="str">
        <f>CONCATENATE(Table691416[[#This Row],[Fraction]],"-",Table691416[[#This Row],[Pitch]]," ",Table691416[[#This Row],[Series]]," ",Table691416[[#This Row],[ClassA]])</f>
        <v>2 7/8-16 UN 2A</v>
      </c>
      <c r="AC584" s="4" t="str">
        <f>CONCATENATE(TEXT(Table691416[[#This Row],[MajorMinB]],".000"),"-",Table691416[[#This Row],[Pitch]]," ",Table691416[[#This Row],[Series]]," ",Table691416[[#This Row],[ClassA]])</f>
        <v>2.875-16 UN 2A</v>
      </c>
      <c r="AD584" s="4">
        <f t="shared" si="157"/>
        <v>1.6999999999999999E-3</v>
      </c>
      <c r="AE584" s="55">
        <f t="shared" si="158"/>
        <v>2.8733</v>
      </c>
      <c r="AF584" s="55">
        <f t="shared" si="159"/>
        <v>2.8639000000000001</v>
      </c>
      <c r="AG584" s="55" t="str">
        <f t="shared" si="160"/>
        <v>—</v>
      </c>
      <c r="AH584" s="55">
        <f t="shared" si="161"/>
        <v>2.8327</v>
      </c>
      <c r="AI584" s="55">
        <f t="shared" si="162"/>
        <v>2.8271000000000002</v>
      </c>
      <c r="AJ584" s="55">
        <f t="shared" si="163"/>
        <v>2.7988</v>
      </c>
      <c r="AK584" s="4" t="str">
        <f t="shared" si="164"/>
        <v>2B</v>
      </c>
      <c r="AL584" s="55">
        <f t="shared" si="165"/>
        <v>2.8069999999999999</v>
      </c>
      <c r="AM584" s="55">
        <f t="shared" si="166"/>
        <v>2.8210000000000002</v>
      </c>
      <c r="AN584" s="55">
        <f t="shared" si="167"/>
        <v>2.8344</v>
      </c>
      <c r="AO584" s="55">
        <f t="shared" si="168"/>
        <v>2.8416999999999999</v>
      </c>
      <c r="AP584" s="55">
        <f t="shared" si="169"/>
        <v>2.875</v>
      </c>
      <c r="AT584" s="17"/>
      <c r="AU584" s="77"/>
    </row>
    <row r="585" spans="3:47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70"/>
        <v>0</v>
      </c>
      <c r="U585" s="16">
        <f t="shared" si="170"/>
        <v>0</v>
      </c>
      <c r="W585" s="16" t="str">
        <f t="shared" si="154"/>
        <v>27⁄8–16</v>
      </c>
      <c r="X585" s="16" t="str">
        <f>VLOOKUP(LEFT(Table691416[[#This Row],[Column1]],FIND("–",Table691416[[#This Row],[Column1]])-1),Lookups15[],2,0)</f>
        <v>2 7/8</v>
      </c>
      <c r="Y585" s="16" t="str">
        <f>RIGHT(Table691416[[#This Row],[Column1]],LEN(Table691416[[#This Row],[Column1]])-FIND("–",Table691416[[#This Row],[Column1]]))</f>
        <v>16</v>
      </c>
      <c r="Z585" s="16" t="str">
        <f t="shared" si="155"/>
        <v>UN</v>
      </c>
      <c r="AA585" s="16" t="str">
        <f t="shared" si="156"/>
        <v>3A</v>
      </c>
      <c r="AB585" s="4" t="str">
        <f>CONCATENATE(Table691416[[#This Row],[Fraction]],"-",Table691416[[#This Row],[Pitch]]," ",Table691416[[#This Row],[Series]]," ",Table691416[[#This Row],[ClassA]])</f>
        <v>2 7/8-16 UN 3A</v>
      </c>
      <c r="AC585" s="4" t="str">
        <f>CONCATENATE(TEXT(Table691416[[#This Row],[MajorMinB]],".000"),"-",Table691416[[#This Row],[Pitch]]," ",Table691416[[#This Row],[Series]]," ",Table691416[[#This Row],[ClassA]])</f>
        <v>2.875-16 UN 3A</v>
      </c>
      <c r="AD585" s="4">
        <f t="shared" si="157"/>
        <v>0</v>
      </c>
      <c r="AE585" s="55">
        <f t="shared" si="158"/>
        <v>2.875</v>
      </c>
      <c r="AF585" s="55">
        <f t="shared" si="159"/>
        <v>2.8656000000000001</v>
      </c>
      <c r="AG585" s="55" t="str">
        <f t="shared" si="160"/>
        <v>—</v>
      </c>
      <c r="AH585" s="55">
        <f t="shared" si="161"/>
        <v>2.8344</v>
      </c>
      <c r="AI585" s="55">
        <f t="shared" si="162"/>
        <v>2.8302</v>
      </c>
      <c r="AJ585" s="55">
        <f t="shared" si="163"/>
        <v>2.8005</v>
      </c>
      <c r="AK585" s="4" t="str">
        <f t="shared" si="164"/>
        <v>3B</v>
      </c>
      <c r="AL585" s="55">
        <f t="shared" si="165"/>
        <v>2.8069999999999999</v>
      </c>
      <c r="AM585" s="55">
        <f t="shared" si="166"/>
        <v>2.8157999999999999</v>
      </c>
      <c r="AN585" s="55">
        <f t="shared" si="167"/>
        <v>2.8344</v>
      </c>
      <c r="AO585" s="55">
        <f t="shared" si="168"/>
        <v>2.8399000000000001</v>
      </c>
      <c r="AP585" s="55">
        <f t="shared" si="169"/>
        <v>2.875</v>
      </c>
      <c r="AT585" s="17"/>
      <c r="AU585" s="77"/>
    </row>
    <row r="586" spans="3:47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70"/>
        <v>27⁄8–20</v>
      </c>
      <c r="U586" s="16" t="str">
        <f t="shared" si="170"/>
        <v>UN</v>
      </c>
      <c r="W586" s="16" t="str">
        <f t="shared" si="154"/>
        <v>27⁄8–20</v>
      </c>
      <c r="X586" s="16" t="str">
        <f>VLOOKUP(LEFT(Table691416[[#This Row],[Column1]],FIND("–",Table691416[[#This Row],[Column1]])-1),Lookups15[],2,0)</f>
        <v>2 7/8</v>
      </c>
      <c r="Y586" s="16" t="str">
        <f>RIGHT(Table691416[[#This Row],[Column1]],LEN(Table691416[[#This Row],[Column1]])-FIND("–",Table691416[[#This Row],[Column1]]))</f>
        <v>20</v>
      </c>
      <c r="Z586" s="16" t="str">
        <f t="shared" si="155"/>
        <v>UN</v>
      </c>
      <c r="AA586" s="16" t="str">
        <f t="shared" si="156"/>
        <v>2A</v>
      </c>
      <c r="AB586" s="4" t="str">
        <f>CONCATENATE(Table691416[[#This Row],[Fraction]],"-",Table691416[[#This Row],[Pitch]]," ",Table691416[[#This Row],[Series]]," ",Table691416[[#This Row],[ClassA]])</f>
        <v>2 7/8-20 UN 2A</v>
      </c>
      <c r="AC586" s="4" t="str">
        <f>CONCATENATE(TEXT(Table691416[[#This Row],[MajorMinB]],".000"),"-",Table691416[[#This Row],[Pitch]]," ",Table691416[[#This Row],[Series]]," ",Table691416[[#This Row],[ClassA]])</f>
        <v>2.875-20 UN 2A</v>
      </c>
      <c r="AD586" s="4">
        <f t="shared" si="157"/>
        <v>1.6000000000000001E-3</v>
      </c>
      <c r="AE586" s="55">
        <f t="shared" si="158"/>
        <v>2.8734000000000002</v>
      </c>
      <c r="AF586" s="55">
        <f t="shared" si="159"/>
        <v>2.8653</v>
      </c>
      <c r="AG586" s="55" t="str">
        <f t="shared" si="160"/>
        <v>—</v>
      </c>
      <c r="AH586" s="55">
        <f t="shared" si="161"/>
        <v>2.8409</v>
      </c>
      <c r="AI586" s="55">
        <f t="shared" si="162"/>
        <v>2.8357000000000001</v>
      </c>
      <c r="AJ586" s="55">
        <f t="shared" si="163"/>
        <v>2.8138999999999998</v>
      </c>
      <c r="AK586" s="4" t="str">
        <f t="shared" si="164"/>
        <v>2B</v>
      </c>
      <c r="AL586" s="55">
        <f t="shared" si="165"/>
        <v>2.8210000000000002</v>
      </c>
      <c r="AM586" s="55">
        <f t="shared" si="166"/>
        <v>2.8319999999999999</v>
      </c>
      <c r="AN586" s="55">
        <f t="shared" si="167"/>
        <v>2.8424999999999998</v>
      </c>
      <c r="AO586" s="55">
        <f t="shared" si="168"/>
        <v>2.8492999999999999</v>
      </c>
      <c r="AP586" s="55">
        <f t="shared" si="169"/>
        <v>2.875</v>
      </c>
      <c r="AT586" s="17"/>
      <c r="AU586" s="77"/>
    </row>
    <row r="587" spans="3:47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70"/>
        <v>0</v>
      </c>
      <c r="U587" s="16">
        <f t="shared" si="170"/>
        <v>0</v>
      </c>
      <c r="W587" s="16" t="str">
        <f t="shared" si="154"/>
        <v>27⁄8–20</v>
      </c>
      <c r="X587" s="16" t="str">
        <f>VLOOKUP(LEFT(Table691416[[#This Row],[Column1]],FIND("–",Table691416[[#This Row],[Column1]])-1),Lookups15[],2,0)</f>
        <v>2 7/8</v>
      </c>
      <c r="Y587" s="16" t="str">
        <f>RIGHT(Table691416[[#This Row],[Column1]],LEN(Table691416[[#This Row],[Column1]])-FIND("–",Table691416[[#This Row],[Column1]]))</f>
        <v>20</v>
      </c>
      <c r="Z587" s="16" t="str">
        <f t="shared" si="155"/>
        <v>UN</v>
      </c>
      <c r="AA587" s="16" t="str">
        <f t="shared" si="156"/>
        <v>3A</v>
      </c>
      <c r="AB587" s="4" t="str">
        <f>CONCATENATE(Table691416[[#This Row],[Fraction]],"-",Table691416[[#This Row],[Pitch]]," ",Table691416[[#This Row],[Series]]," ",Table691416[[#This Row],[ClassA]])</f>
        <v>2 7/8-20 UN 3A</v>
      </c>
      <c r="AC587" s="4" t="str">
        <f>CONCATENATE(TEXT(Table691416[[#This Row],[MajorMinB]],".000"),"-",Table691416[[#This Row],[Pitch]]," ",Table691416[[#This Row],[Series]]," ",Table691416[[#This Row],[ClassA]])</f>
        <v>2.875-20 UN 3A</v>
      </c>
      <c r="AD587" s="4">
        <f t="shared" si="157"/>
        <v>0</v>
      </c>
      <c r="AE587" s="55">
        <f t="shared" si="158"/>
        <v>2.875</v>
      </c>
      <c r="AF587" s="55">
        <f t="shared" si="159"/>
        <v>2.8668999999999998</v>
      </c>
      <c r="AG587" s="55" t="str">
        <f t="shared" si="160"/>
        <v>—</v>
      </c>
      <c r="AH587" s="55">
        <f t="shared" si="161"/>
        <v>2.8424999999999998</v>
      </c>
      <c r="AI587" s="55">
        <f t="shared" si="162"/>
        <v>2.8386</v>
      </c>
      <c r="AJ587" s="55">
        <f t="shared" si="163"/>
        <v>2.8155000000000001</v>
      </c>
      <c r="AK587" s="4" t="str">
        <f t="shared" si="164"/>
        <v>3B</v>
      </c>
      <c r="AL587" s="55">
        <f t="shared" si="165"/>
        <v>2.8210000000000002</v>
      </c>
      <c r="AM587" s="55">
        <f t="shared" si="166"/>
        <v>2.8287</v>
      </c>
      <c r="AN587" s="55">
        <f t="shared" si="167"/>
        <v>2.8424999999999998</v>
      </c>
      <c r="AO587" s="55">
        <f t="shared" si="168"/>
        <v>2.8475999999999999</v>
      </c>
      <c r="AP587" s="55">
        <f t="shared" si="169"/>
        <v>2.875</v>
      </c>
      <c r="AT587" s="17"/>
      <c r="AU587" s="77"/>
    </row>
    <row r="588" spans="3:47" x14ac:dyDescent="0.25">
      <c r="C588" s="16" t="s">
        <v>1102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70"/>
        <v>3.00–4</v>
      </c>
      <c r="U588" s="16" t="str">
        <f t="shared" si="170"/>
        <v>UNC</v>
      </c>
      <c r="W588" s="16" t="str">
        <f t="shared" si="154"/>
        <v>3.00–4</v>
      </c>
      <c r="X588" s="16" t="str">
        <f>VLOOKUP(LEFT(Table691416[[#This Row],[Column1]],FIND("–",Table691416[[#This Row],[Column1]])-1),Lookups15[],2,0)</f>
        <v>3</v>
      </c>
      <c r="Y588" s="16" t="str">
        <f>RIGHT(Table691416[[#This Row],[Column1]],LEN(Table691416[[#This Row],[Column1]])-FIND("–",Table691416[[#This Row],[Column1]]))</f>
        <v>4</v>
      </c>
      <c r="Z588" s="16" t="str">
        <f t="shared" si="155"/>
        <v>UNC</v>
      </c>
      <c r="AA588" s="16" t="str">
        <f t="shared" si="156"/>
        <v>1A</v>
      </c>
      <c r="AB588" s="4" t="str">
        <f>CONCATENATE(Table691416[[#This Row],[Fraction]],"-",Table691416[[#This Row],[Pitch]]," ",Table691416[[#This Row],[Series]]," ",Table691416[[#This Row],[ClassA]])</f>
        <v>3-4 UNC 1A</v>
      </c>
      <c r="AC588" s="4" t="str">
        <f>CONCATENATE(TEXT(Table691416[[#This Row],[MajorMinB]],".000"),"-",Table691416[[#This Row],[Pitch]]," ",Table691416[[#This Row],[Series]]," ",Table691416[[#This Row],[ClassA]])</f>
        <v>3.000-4 UNC 1A</v>
      </c>
      <c r="AD588" s="4">
        <f t="shared" si="157"/>
        <v>3.2000000000000002E-3</v>
      </c>
      <c r="AE588" s="55">
        <f t="shared" si="158"/>
        <v>2.9967999999999999</v>
      </c>
      <c r="AF588" s="55">
        <f t="shared" si="159"/>
        <v>2.9611000000000001</v>
      </c>
      <c r="AG588" s="55" t="str">
        <f t="shared" si="160"/>
        <v>—</v>
      </c>
      <c r="AH588" s="55">
        <f t="shared" si="161"/>
        <v>2.8344</v>
      </c>
      <c r="AI588" s="55">
        <f t="shared" si="162"/>
        <v>2.8182999999999998</v>
      </c>
      <c r="AJ588" s="55">
        <f t="shared" si="163"/>
        <v>2.6991000000000001</v>
      </c>
      <c r="AK588" s="4" t="str">
        <f t="shared" si="164"/>
        <v>1B</v>
      </c>
      <c r="AL588" s="55">
        <f t="shared" si="165"/>
        <v>2.7290000000000001</v>
      </c>
      <c r="AM588" s="55">
        <f t="shared" si="166"/>
        <v>2.7669999999999999</v>
      </c>
      <c r="AN588" s="55">
        <f t="shared" si="167"/>
        <v>2.8376000000000001</v>
      </c>
      <c r="AO588" s="55">
        <f t="shared" si="168"/>
        <v>2.8584999999999998</v>
      </c>
      <c r="AP588" s="55">
        <f t="shared" si="169"/>
        <v>3</v>
      </c>
      <c r="AT588" s="17"/>
      <c r="AU588" s="77"/>
    </row>
    <row r="589" spans="3:47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70"/>
        <v>0</v>
      </c>
      <c r="U589" s="16">
        <f t="shared" si="170"/>
        <v>0</v>
      </c>
      <c r="W589" s="16" t="str">
        <f t="shared" si="154"/>
        <v>3.00–4</v>
      </c>
      <c r="X589" s="16" t="str">
        <f>VLOOKUP(LEFT(Table691416[[#This Row],[Column1]],FIND("–",Table691416[[#This Row],[Column1]])-1),Lookups15[],2,0)</f>
        <v>3</v>
      </c>
      <c r="Y589" s="16" t="str">
        <f>RIGHT(Table691416[[#This Row],[Column1]],LEN(Table691416[[#This Row],[Column1]])-FIND("–",Table691416[[#This Row],[Column1]]))</f>
        <v>4</v>
      </c>
      <c r="Z589" s="16" t="str">
        <f t="shared" si="155"/>
        <v>UNC</v>
      </c>
      <c r="AA589" s="16" t="str">
        <f t="shared" si="156"/>
        <v>2A</v>
      </c>
      <c r="AB589" s="4" t="str">
        <f>CONCATENATE(Table691416[[#This Row],[Fraction]],"-",Table691416[[#This Row],[Pitch]]," ",Table691416[[#This Row],[Series]]," ",Table691416[[#This Row],[ClassA]])</f>
        <v>3-4 UNC 2A</v>
      </c>
      <c r="AC589" s="4" t="str">
        <f>CONCATENATE(TEXT(Table691416[[#This Row],[MajorMinB]],".000"),"-",Table691416[[#This Row],[Pitch]]," ",Table691416[[#This Row],[Series]]," ",Table691416[[#This Row],[ClassA]])</f>
        <v>3.000-4 UNC 2A</v>
      </c>
      <c r="AD589" s="4">
        <f t="shared" si="157"/>
        <v>3.2000000000000002E-3</v>
      </c>
      <c r="AE589" s="55">
        <f t="shared" si="158"/>
        <v>2.9967999999999999</v>
      </c>
      <c r="AF589" s="55">
        <f t="shared" si="159"/>
        <v>2.9729999999999999</v>
      </c>
      <c r="AG589" s="55">
        <f t="shared" si="160"/>
        <v>2.9611000000000001</v>
      </c>
      <c r="AH589" s="55">
        <f t="shared" si="161"/>
        <v>2.8344</v>
      </c>
      <c r="AI589" s="55">
        <f t="shared" si="162"/>
        <v>2.8237000000000001</v>
      </c>
      <c r="AJ589" s="55">
        <f t="shared" si="163"/>
        <v>2.6991000000000001</v>
      </c>
      <c r="AK589" s="4" t="str">
        <f t="shared" si="164"/>
        <v>2B</v>
      </c>
      <c r="AL589" s="55">
        <f t="shared" si="165"/>
        <v>2.7290000000000001</v>
      </c>
      <c r="AM589" s="55">
        <f t="shared" si="166"/>
        <v>2.7669999999999999</v>
      </c>
      <c r="AN589" s="55">
        <f t="shared" si="167"/>
        <v>2.8376000000000001</v>
      </c>
      <c r="AO589" s="55">
        <f t="shared" si="168"/>
        <v>2.8515000000000001</v>
      </c>
      <c r="AP589" s="55">
        <f t="shared" si="169"/>
        <v>3</v>
      </c>
      <c r="AT589" s="17"/>
      <c r="AU589" s="77"/>
    </row>
    <row r="590" spans="3:47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70"/>
        <v>0</v>
      </c>
      <c r="U590" s="16">
        <f t="shared" si="170"/>
        <v>0</v>
      </c>
      <c r="W590" s="16" t="str">
        <f t="shared" si="154"/>
        <v>3.00–4</v>
      </c>
      <c r="X590" s="16" t="str">
        <f>VLOOKUP(LEFT(Table691416[[#This Row],[Column1]],FIND("–",Table691416[[#This Row],[Column1]])-1),Lookups15[],2,0)</f>
        <v>3</v>
      </c>
      <c r="Y590" s="16" t="str">
        <f>RIGHT(Table691416[[#This Row],[Column1]],LEN(Table691416[[#This Row],[Column1]])-FIND("–",Table691416[[#This Row],[Column1]]))</f>
        <v>4</v>
      </c>
      <c r="Z590" s="16" t="str">
        <f t="shared" si="155"/>
        <v>UNC</v>
      </c>
      <c r="AA590" s="16" t="str">
        <f t="shared" si="156"/>
        <v>3A</v>
      </c>
      <c r="AB590" s="4" t="str">
        <f>CONCATENATE(Table691416[[#This Row],[Fraction]],"-",Table691416[[#This Row],[Pitch]]," ",Table691416[[#This Row],[Series]]," ",Table691416[[#This Row],[ClassA]])</f>
        <v>3-4 UNC 3A</v>
      </c>
      <c r="AC590" s="4" t="str">
        <f>CONCATENATE(TEXT(Table691416[[#This Row],[MajorMinB]],".000"),"-",Table691416[[#This Row],[Pitch]]," ",Table691416[[#This Row],[Series]]," ",Table691416[[#This Row],[ClassA]])</f>
        <v>3.000-4 UNC 3A</v>
      </c>
      <c r="AD590" s="4">
        <f t="shared" si="157"/>
        <v>0</v>
      </c>
      <c r="AE590" s="55">
        <f t="shared" si="158"/>
        <v>3</v>
      </c>
      <c r="AF590" s="55">
        <f t="shared" si="159"/>
        <v>2.9762</v>
      </c>
      <c r="AG590" s="55" t="str">
        <f t="shared" si="160"/>
        <v>—</v>
      </c>
      <c r="AH590" s="55">
        <f t="shared" si="161"/>
        <v>2.8376000000000001</v>
      </c>
      <c r="AI590" s="55">
        <f t="shared" si="162"/>
        <v>2.8296000000000001</v>
      </c>
      <c r="AJ590" s="55">
        <f t="shared" si="163"/>
        <v>2.7023000000000001</v>
      </c>
      <c r="AK590" s="4" t="str">
        <f t="shared" si="164"/>
        <v>3B</v>
      </c>
      <c r="AL590" s="55">
        <f t="shared" si="165"/>
        <v>2.7290000000000001</v>
      </c>
      <c r="AM590" s="55">
        <f t="shared" si="166"/>
        <v>2.7593999999999999</v>
      </c>
      <c r="AN590" s="55">
        <f t="shared" si="167"/>
        <v>2.8376000000000001</v>
      </c>
      <c r="AO590" s="55">
        <f t="shared" si="168"/>
        <v>2.8479999999999999</v>
      </c>
      <c r="AP590" s="55">
        <f t="shared" si="169"/>
        <v>3</v>
      </c>
      <c r="AT590" s="17"/>
      <c r="AU590" s="77"/>
    </row>
    <row r="591" spans="3:47" x14ac:dyDescent="0.25">
      <c r="C591" s="16" t="s">
        <v>1103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70"/>
        <v>3.00–6</v>
      </c>
      <c r="U591" s="16" t="str">
        <f t="shared" si="170"/>
        <v>UN</v>
      </c>
      <c r="W591" s="16" t="str">
        <f t="shared" si="154"/>
        <v>3.00–6</v>
      </c>
      <c r="X591" s="16" t="str">
        <f>VLOOKUP(LEFT(Table691416[[#This Row],[Column1]],FIND("–",Table691416[[#This Row],[Column1]])-1),Lookups15[],2,0)</f>
        <v>3</v>
      </c>
      <c r="Y591" s="16" t="str">
        <f>RIGHT(Table691416[[#This Row],[Column1]],LEN(Table691416[[#This Row],[Column1]])-FIND("–",Table691416[[#This Row],[Column1]]))</f>
        <v>6</v>
      </c>
      <c r="Z591" s="16" t="str">
        <f t="shared" si="155"/>
        <v>UN</v>
      </c>
      <c r="AA591" s="16" t="str">
        <f t="shared" si="156"/>
        <v>2A</v>
      </c>
      <c r="AB591" s="4" t="str">
        <f>CONCATENATE(Table691416[[#This Row],[Fraction]],"-",Table691416[[#This Row],[Pitch]]," ",Table691416[[#This Row],[Series]]," ",Table691416[[#This Row],[ClassA]])</f>
        <v>3-6 UN 2A</v>
      </c>
      <c r="AC591" s="4" t="str">
        <f>CONCATENATE(TEXT(Table691416[[#This Row],[MajorMinB]],".000"),"-",Table691416[[#This Row],[Pitch]]," ",Table691416[[#This Row],[Series]]," ",Table691416[[#This Row],[ClassA]])</f>
        <v>3.000-6 UN 2A</v>
      </c>
      <c r="AD591" s="4">
        <f t="shared" si="157"/>
        <v>2.8E-3</v>
      </c>
      <c r="AE591" s="55">
        <f t="shared" si="158"/>
        <v>2.9971999999999999</v>
      </c>
      <c r="AF591" s="55">
        <f t="shared" si="159"/>
        <v>2.9790000000000001</v>
      </c>
      <c r="AG591" s="55" t="str">
        <f t="shared" si="160"/>
        <v>—</v>
      </c>
      <c r="AH591" s="55">
        <f t="shared" si="161"/>
        <v>2.8889</v>
      </c>
      <c r="AI591" s="55">
        <f t="shared" si="162"/>
        <v>2.8795999999999999</v>
      </c>
      <c r="AJ591" s="55">
        <f t="shared" si="163"/>
        <v>2.7988</v>
      </c>
      <c r="AK591" s="4" t="str">
        <f t="shared" si="164"/>
        <v>2B</v>
      </c>
      <c r="AL591" s="55">
        <f t="shared" si="165"/>
        <v>2.82</v>
      </c>
      <c r="AM591" s="55">
        <f t="shared" si="166"/>
        <v>2.85</v>
      </c>
      <c r="AN591" s="55">
        <f t="shared" si="167"/>
        <v>2.8917000000000002</v>
      </c>
      <c r="AO591" s="55">
        <f t="shared" si="168"/>
        <v>2.9037999999999999</v>
      </c>
      <c r="AP591" s="55">
        <f t="shared" si="169"/>
        <v>3</v>
      </c>
      <c r="AT591" s="17"/>
      <c r="AU591" s="77"/>
    </row>
    <row r="592" spans="3:47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70"/>
        <v>0</v>
      </c>
      <c r="U592" s="16">
        <f t="shared" si="170"/>
        <v>0</v>
      </c>
      <c r="W592" s="16" t="str">
        <f t="shared" si="154"/>
        <v>3.00–6</v>
      </c>
      <c r="X592" s="16" t="str">
        <f>VLOOKUP(LEFT(Table691416[[#This Row],[Column1]],FIND("–",Table691416[[#This Row],[Column1]])-1),Lookups15[],2,0)</f>
        <v>3</v>
      </c>
      <c r="Y592" s="16" t="str">
        <f>RIGHT(Table691416[[#This Row],[Column1]],LEN(Table691416[[#This Row],[Column1]])-FIND("–",Table691416[[#This Row],[Column1]]))</f>
        <v>6</v>
      </c>
      <c r="Z592" s="16" t="str">
        <f t="shared" si="155"/>
        <v>UN</v>
      </c>
      <c r="AA592" s="16" t="str">
        <f t="shared" si="156"/>
        <v>3A</v>
      </c>
      <c r="AB592" s="4" t="str">
        <f>CONCATENATE(Table691416[[#This Row],[Fraction]],"-",Table691416[[#This Row],[Pitch]]," ",Table691416[[#This Row],[Series]]," ",Table691416[[#This Row],[ClassA]])</f>
        <v>3-6 UN 3A</v>
      </c>
      <c r="AC592" s="4" t="str">
        <f>CONCATENATE(TEXT(Table691416[[#This Row],[MajorMinB]],".000"),"-",Table691416[[#This Row],[Pitch]]," ",Table691416[[#This Row],[Series]]," ",Table691416[[#This Row],[ClassA]])</f>
        <v>3.000-6 UN 3A</v>
      </c>
      <c r="AD592" s="4">
        <f t="shared" si="157"/>
        <v>0</v>
      </c>
      <c r="AE592" s="55">
        <f t="shared" si="158"/>
        <v>3</v>
      </c>
      <c r="AF592" s="55">
        <f t="shared" si="159"/>
        <v>2.9817999999999998</v>
      </c>
      <c r="AG592" s="55" t="str">
        <f t="shared" si="160"/>
        <v>—</v>
      </c>
      <c r="AH592" s="55">
        <f t="shared" si="161"/>
        <v>2.8917000000000002</v>
      </c>
      <c r="AI592" s="55">
        <f t="shared" si="162"/>
        <v>2.8847</v>
      </c>
      <c r="AJ592" s="55">
        <f t="shared" si="163"/>
        <v>2.8016000000000001</v>
      </c>
      <c r="AK592" s="4" t="str">
        <f t="shared" si="164"/>
        <v>3B</v>
      </c>
      <c r="AL592" s="55">
        <f t="shared" si="165"/>
        <v>2.82</v>
      </c>
      <c r="AM592" s="55">
        <f t="shared" si="166"/>
        <v>2.8395999999999999</v>
      </c>
      <c r="AN592" s="55">
        <f t="shared" si="167"/>
        <v>2.8917000000000002</v>
      </c>
      <c r="AO592" s="55">
        <f t="shared" si="168"/>
        <v>2.9007999999999998</v>
      </c>
      <c r="AP592" s="55">
        <f t="shared" si="169"/>
        <v>3</v>
      </c>
      <c r="AT592" s="17"/>
      <c r="AU592" s="77"/>
    </row>
    <row r="593" spans="3:47" x14ac:dyDescent="0.25">
      <c r="C593" s="16" t="s">
        <v>1104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70"/>
        <v>3.00–8</v>
      </c>
      <c r="U593" s="16" t="str">
        <f t="shared" si="170"/>
        <v>UN</v>
      </c>
      <c r="W593" s="16" t="str">
        <f t="shared" si="154"/>
        <v>3.00–8</v>
      </c>
      <c r="X593" s="16" t="str">
        <f>VLOOKUP(LEFT(Table691416[[#This Row],[Column1]],FIND("–",Table691416[[#This Row],[Column1]])-1),Lookups15[],2,0)</f>
        <v>3</v>
      </c>
      <c r="Y593" s="16" t="str">
        <f>RIGHT(Table691416[[#This Row],[Column1]],LEN(Table691416[[#This Row],[Column1]])-FIND("–",Table691416[[#This Row],[Column1]]))</f>
        <v>8</v>
      </c>
      <c r="Z593" s="16" t="str">
        <f t="shared" si="155"/>
        <v>UN</v>
      </c>
      <c r="AA593" s="16" t="str">
        <f t="shared" si="156"/>
        <v>2A</v>
      </c>
      <c r="AB593" s="4" t="str">
        <f>CONCATENATE(Table691416[[#This Row],[Fraction]],"-",Table691416[[#This Row],[Pitch]]," ",Table691416[[#This Row],[Series]]," ",Table691416[[#This Row],[ClassA]])</f>
        <v>3-8 UN 2A</v>
      </c>
      <c r="AC593" s="4" t="str">
        <f>CONCATENATE(TEXT(Table691416[[#This Row],[MajorMinB]],".000"),"-",Table691416[[#This Row],[Pitch]]," ",Table691416[[#This Row],[Series]]," ",Table691416[[#This Row],[ClassA]])</f>
        <v>3.000-8 UN 2A</v>
      </c>
      <c r="AD593" s="4">
        <f t="shared" si="157"/>
        <v>2.5999999999999999E-3</v>
      </c>
      <c r="AE593" s="55">
        <f t="shared" si="158"/>
        <v>2.9973999999999998</v>
      </c>
      <c r="AF593" s="55">
        <f t="shared" si="159"/>
        <v>2.9824000000000002</v>
      </c>
      <c r="AG593" s="55">
        <f t="shared" si="160"/>
        <v>2.9748999999999999</v>
      </c>
      <c r="AH593" s="55">
        <f t="shared" si="161"/>
        <v>2.9161999999999999</v>
      </c>
      <c r="AI593" s="55">
        <f t="shared" si="162"/>
        <v>2.9077000000000002</v>
      </c>
      <c r="AJ593" s="55">
        <f t="shared" si="163"/>
        <v>2.8485999999999998</v>
      </c>
      <c r="AK593" s="4" t="str">
        <f t="shared" si="164"/>
        <v>2B</v>
      </c>
      <c r="AL593" s="55">
        <f t="shared" si="165"/>
        <v>2.8650000000000002</v>
      </c>
      <c r="AM593" s="55">
        <f t="shared" si="166"/>
        <v>2.89</v>
      </c>
      <c r="AN593" s="55">
        <f t="shared" si="167"/>
        <v>2.9188000000000001</v>
      </c>
      <c r="AO593" s="55">
        <f t="shared" si="168"/>
        <v>2.9298999999999999</v>
      </c>
      <c r="AP593" s="55">
        <f t="shared" si="169"/>
        <v>3</v>
      </c>
      <c r="AT593" s="17"/>
      <c r="AU593" s="77"/>
    </row>
    <row r="594" spans="3:47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70"/>
        <v>0</v>
      </c>
      <c r="U594" s="16">
        <f t="shared" si="170"/>
        <v>0</v>
      </c>
      <c r="W594" s="16" t="str">
        <f t="shared" si="154"/>
        <v>3.00–8</v>
      </c>
      <c r="X594" s="16" t="str">
        <f>VLOOKUP(LEFT(Table691416[[#This Row],[Column1]],FIND("–",Table691416[[#This Row],[Column1]])-1),Lookups15[],2,0)</f>
        <v>3</v>
      </c>
      <c r="Y594" s="16" t="str">
        <f>RIGHT(Table691416[[#This Row],[Column1]],LEN(Table691416[[#This Row],[Column1]])-FIND("–",Table691416[[#This Row],[Column1]]))</f>
        <v>8</v>
      </c>
      <c r="Z594" s="16" t="str">
        <f t="shared" si="155"/>
        <v>UN</v>
      </c>
      <c r="AA594" s="16" t="str">
        <f t="shared" si="156"/>
        <v>3A</v>
      </c>
      <c r="AB594" s="4" t="str">
        <f>CONCATENATE(Table691416[[#This Row],[Fraction]],"-",Table691416[[#This Row],[Pitch]]," ",Table691416[[#This Row],[Series]]," ",Table691416[[#This Row],[ClassA]])</f>
        <v>3-8 UN 3A</v>
      </c>
      <c r="AC594" s="4" t="str">
        <f>CONCATENATE(TEXT(Table691416[[#This Row],[MajorMinB]],".000"),"-",Table691416[[#This Row],[Pitch]]," ",Table691416[[#This Row],[Series]]," ",Table691416[[#This Row],[ClassA]])</f>
        <v>3.000-8 UN 3A</v>
      </c>
      <c r="AD594" s="4">
        <f t="shared" si="157"/>
        <v>0</v>
      </c>
      <c r="AE594" s="55">
        <f t="shared" si="158"/>
        <v>3</v>
      </c>
      <c r="AF594" s="55">
        <f t="shared" si="159"/>
        <v>2.9849999999999999</v>
      </c>
      <c r="AG594" s="55" t="str">
        <f t="shared" si="160"/>
        <v>—</v>
      </c>
      <c r="AH594" s="55">
        <f t="shared" si="161"/>
        <v>2.9188000000000001</v>
      </c>
      <c r="AI594" s="55">
        <f t="shared" si="162"/>
        <v>2.9123999999999999</v>
      </c>
      <c r="AJ594" s="55">
        <f t="shared" si="163"/>
        <v>2.8512</v>
      </c>
      <c r="AK594" s="4" t="str">
        <f t="shared" si="164"/>
        <v>3B</v>
      </c>
      <c r="AL594" s="55">
        <f t="shared" si="165"/>
        <v>2.8650000000000002</v>
      </c>
      <c r="AM594" s="55">
        <f t="shared" si="166"/>
        <v>2.8797000000000001</v>
      </c>
      <c r="AN594" s="55">
        <f t="shared" si="167"/>
        <v>2.9188000000000001</v>
      </c>
      <c r="AO594" s="55">
        <f t="shared" si="168"/>
        <v>2.9270999999999998</v>
      </c>
      <c r="AP594" s="55">
        <f t="shared" si="169"/>
        <v>3</v>
      </c>
      <c r="AT594" s="17"/>
      <c r="AU594" s="77"/>
    </row>
    <row r="595" spans="3:47" x14ac:dyDescent="0.25">
      <c r="C595" s="16" t="s">
        <v>1105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70"/>
        <v>3.00–10</v>
      </c>
      <c r="U595" s="16" t="str">
        <f t="shared" si="170"/>
        <v>UNS</v>
      </c>
      <c r="W595" s="16" t="str">
        <f t="shared" si="154"/>
        <v>3.00–10</v>
      </c>
      <c r="X595" s="16" t="str">
        <f>VLOOKUP(LEFT(Table691416[[#This Row],[Column1]],FIND("–",Table691416[[#This Row],[Column1]])-1),Lookups15[],2,0)</f>
        <v>3</v>
      </c>
      <c r="Y595" s="16" t="str">
        <f>RIGHT(Table691416[[#This Row],[Column1]],LEN(Table691416[[#This Row],[Column1]])-FIND("–",Table691416[[#This Row],[Column1]]))</f>
        <v>10</v>
      </c>
      <c r="Z595" s="16" t="str">
        <f t="shared" si="155"/>
        <v>UNS</v>
      </c>
      <c r="AA595" s="16" t="str">
        <f t="shared" si="156"/>
        <v>2A</v>
      </c>
      <c r="AB595" s="4" t="str">
        <f>CONCATENATE(Table691416[[#This Row],[Fraction]],"-",Table691416[[#This Row],[Pitch]]," ",Table691416[[#This Row],[Series]]," ",Table691416[[#This Row],[ClassA]])</f>
        <v>3-10 UNS 2A</v>
      </c>
      <c r="AC595" s="4" t="str">
        <f>CONCATENATE(TEXT(Table691416[[#This Row],[MajorMinB]],".000"),"-",Table691416[[#This Row],[Pitch]]," ",Table691416[[#This Row],[Series]]," ",Table691416[[#This Row],[ClassA]])</f>
        <v>3.000-10 UNS 2A</v>
      </c>
      <c r="AD595" s="4">
        <f t="shared" si="157"/>
        <v>2E-3</v>
      </c>
      <c r="AE595" s="55">
        <f t="shared" si="158"/>
        <v>2.9980000000000002</v>
      </c>
      <c r="AF595" s="55">
        <f t="shared" si="159"/>
        <v>2.9851000000000001</v>
      </c>
      <c r="AG595" s="55" t="str">
        <f t="shared" si="160"/>
        <v>—</v>
      </c>
      <c r="AH595" s="55">
        <f t="shared" si="161"/>
        <v>2.9329999999999998</v>
      </c>
      <c r="AI595" s="55">
        <f t="shared" si="162"/>
        <v>2.9262000000000001</v>
      </c>
      <c r="AJ595" s="55">
        <f t="shared" si="163"/>
        <v>2.879</v>
      </c>
      <c r="AK595" s="4" t="str">
        <f t="shared" si="164"/>
        <v>2B</v>
      </c>
      <c r="AL595" s="55">
        <f t="shared" si="165"/>
        <v>2.8919999999999999</v>
      </c>
      <c r="AM595" s="55">
        <f t="shared" si="166"/>
        <v>2.9129999999999998</v>
      </c>
      <c r="AN595" s="55">
        <f t="shared" si="167"/>
        <v>2.9350000000000001</v>
      </c>
      <c r="AO595" s="55">
        <f t="shared" si="168"/>
        <v>2.9439000000000002</v>
      </c>
      <c r="AP595" s="55">
        <f t="shared" si="169"/>
        <v>3</v>
      </c>
      <c r="AT595" s="17"/>
      <c r="AU595" s="77"/>
    </row>
    <row r="596" spans="3:47" x14ac:dyDescent="0.25">
      <c r="C596" s="16" t="s">
        <v>1106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70"/>
        <v>3.00–12</v>
      </c>
      <c r="U596" s="16" t="str">
        <f t="shared" si="170"/>
        <v>UN</v>
      </c>
      <c r="W596" s="16" t="str">
        <f t="shared" si="154"/>
        <v>3.00–12</v>
      </c>
      <c r="X596" s="16" t="str">
        <f>VLOOKUP(LEFT(Table691416[[#This Row],[Column1]],FIND("–",Table691416[[#This Row],[Column1]])-1),Lookups15[],2,0)</f>
        <v>3</v>
      </c>
      <c r="Y596" s="16" t="str">
        <f>RIGHT(Table691416[[#This Row],[Column1]],LEN(Table691416[[#This Row],[Column1]])-FIND("–",Table691416[[#This Row],[Column1]]))</f>
        <v>12</v>
      </c>
      <c r="Z596" s="16" t="str">
        <f t="shared" si="155"/>
        <v>UN</v>
      </c>
      <c r="AA596" s="16" t="str">
        <f t="shared" si="156"/>
        <v>2A</v>
      </c>
      <c r="AB596" s="4" t="str">
        <f>CONCATENATE(Table691416[[#This Row],[Fraction]],"-",Table691416[[#This Row],[Pitch]]," ",Table691416[[#This Row],[Series]]," ",Table691416[[#This Row],[ClassA]])</f>
        <v>3-12 UN 2A</v>
      </c>
      <c r="AC596" s="4" t="str">
        <f>CONCATENATE(TEXT(Table691416[[#This Row],[MajorMinB]],".000"),"-",Table691416[[#This Row],[Pitch]]," ",Table691416[[#This Row],[Series]]," ",Table691416[[#This Row],[ClassA]])</f>
        <v>3.000-12 UN 2A</v>
      </c>
      <c r="AD596" s="4">
        <f t="shared" si="157"/>
        <v>1.9E-3</v>
      </c>
      <c r="AE596" s="55">
        <f t="shared" si="158"/>
        <v>2.9981</v>
      </c>
      <c r="AF596" s="55">
        <f t="shared" si="159"/>
        <v>2.9866999999999999</v>
      </c>
      <c r="AG596" s="55" t="str">
        <f t="shared" si="160"/>
        <v>—</v>
      </c>
      <c r="AH596" s="55">
        <f t="shared" si="161"/>
        <v>2.944</v>
      </c>
      <c r="AI596" s="55">
        <f t="shared" si="162"/>
        <v>2.9377</v>
      </c>
      <c r="AJ596" s="55">
        <f t="shared" si="163"/>
        <v>2.8988999999999998</v>
      </c>
      <c r="AK596" s="4" t="str">
        <f t="shared" si="164"/>
        <v>2B</v>
      </c>
      <c r="AL596" s="55">
        <f t="shared" si="165"/>
        <v>2.91</v>
      </c>
      <c r="AM596" s="55">
        <f t="shared" si="166"/>
        <v>2.9279999999999999</v>
      </c>
      <c r="AN596" s="55">
        <f t="shared" si="167"/>
        <v>2.9459</v>
      </c>
      <c r="AO596" s="55">
        <f t="shared" si="168"/>
        <v>2.9540999999999999</v>
      </c>
      <c r="AP596" s="55">
        <f t="shared" si="169"/>
        <v>3</v>
      </c>
      <c r="AT596" s="17"/>
      <c r="AU596" s="77"/>
    </row>
    <row r="597" spans="3:47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70"/>
        <v>0</v>
      </c>
      <c r="U597" s="16">
        <f t="shared" si="170"/>
        <v>0</v>
      </c>
      <c r="W597" s="16" t="str">
        <f t="shared" si="154"/>
        <v>3.00–12</v>
      </c>
      <c r="X597" s="16" t="str">
        <f>VLOOKUP(LEFT(Table691416[[#This Row],[Column1]],FIND("–",Table691416[[#This Row],[Column1]])-1),Lookups15[],2,0)</f>
        <v>3</v>
      </c>
      <c r="Y597" s="16" t="str">
        <f>RIGHT(Table691416[[#This Row],[Column1]],LEN(Table691416[[#This Row],[Column1]])-FIND("–",Table691416[[#This Row],[Column1]]))</f>
        <v>12</v>
      </c>
      <c r="Z597" s="16" t="str">
        <f t="shared" si="155"/>
        <v>UN</v>
      </c>
      <c r="AA597" s="16" t="str">
        <f t="shared" si="156"/>
        <v>3A</v>
      </c>
      <c r="AB597" s="4" t="str">
        <f>CONCATENATE(Table691416[[#This Row],[Fraction]],"-",Table691416[[#This Row],[Pitch]]," ",Table691416[[#This Row],[Series]]," ",Table691416[[#This Row],[ClassA]])</f>
        <v>3-12 UN 3A</v>
      </c>
      <c r="AC597" s="4" t="str">
        <f>CONCATENATE(TEXT(Table691416[[#This Row],[MajorMinB]],".000"),"-",Table691416[[#This Row],[Pitch]]," ",Table691416[[#This Row],[Series]]," ",Table691416[[#This Row],[ClassA]])</f>
        <v>3.000-12 UN 3A</v>
      </c>
      <c r="AD597" s="4">
        <f t="shared" si="157"/>
        <v>0</v>
      </c>
      <c r="AE597" s="55">
        <f t="shared" si="158"/>
        <v>3</v>
      </c>
      <c r="AF597" s="55">
        <f t="shared" si="159"/>
        <v>2.9885999999999999</v>
      </c>
      <c r="AG597" s="55" t="str">
        <f t="shared" si="160"/>
        <v>—</v>
      </c>
      <c r="AH597" s="55">
        <f t="shared" si="161"/>
        <v>2.9459</v>
      </c>
      <c r="AI597" s="55">
        <f t="shared" si="162"/>
        <v>2.9411999999999998</v>
      </c>
      <c r="AJ597" s="55">
        <f t="shared" si="163"/>
        <v>2.9007999999999998</v>
      </c>
      <c r="AK597" s="4" t="str">
        <f t="shared" si="164"/>
        <v>3B</v>
      </c>
      <c r="AL597" s="55">
        <f t="shared" si="165"/>
        <v>2.91</v>
      </c>
      <c r="AM597" s="55">
        <f t="shared" si="166"/>
        <v>2.9198</v>
      </c>
      <c r="AN597" s="55">
        <f t="shared" si="167"/>
        <v>2.9459</v>
      </c>
      <c r="AO597" s="55">
        <f t="shared" si="168"/>
        <v>2.9521000000000002</v>
      </c>
      <c r="AP597" s="55">
        <f t="shared" si="169"/>
        <v>3</v>
      </c>
      <c r="AT597" s="17"/>
      <c r="AU597" s="77"/>
    </row>
    <row r="598" spans="3:47" x14ac:dyDescent="0.25">
      <c r="C598" s="16" t="s">
        <v>1107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70"/>
        <v>3.00–14</v>
      </c>
      <c r="U598" s="16" t="str">
        <f t="shared" si="170"/>
        <v>UNS</v>
      </c>
      <c r="W598" s="16" t="str">
        <f t="shared" si="154"/>
        <v>3.00–14</v>
      </c>
      <c r="X598" s="16" t="str">
        <f>VLOOKUP(LEFT(Table691416[[#This Row],[Column1]],FIND("–",Table691416[[#This Row],[Column1]])-1),Lookups15[],2,0)</f>
        <v>3</v>
      </c>
      <c r="Y598" s="16" t="str">
        <f>RIGHT(Table691416[[#This Row],[Column1]],LEN(Table691416[[#This Row],[Column1]])-FIND("–",Table691416[[#This Row],[Column1]]))</f>
        <v>14</v>
      </c>
      <c r="Z598" s="16" t="str">
        <f t="shared" si="155"/>
        <v>UNS</v>
      </c>
      <c r="AA598" s="16" t="str">
        <f t="shared" si="156"/>
        <v>2A</v>
      </c>
      <c r="AB598" s="4" t="str">
        <f>CONCATENATE(Table691416[[#This Row],[Fraction]],"-",Table691416[[#This Row],[Pitch]]," ",Table691416[[#This Row],[Series]]," ",Table691416[[#This Row],[ClassA]])</f>
        <v>3-14 UNS 2A</v>
      </c>
      <c r="AC598" s="4" t="str">
        <f>CONCATENATE(TEXT(Table691416[[#This Row],[MajorMinB]],".000"),"-",Table691416[[#This Row],[Pitch]]," ",Table691416[[#This Row],[Series]]," ",Table691416[[#This Row],[ClassA]])</f>
        <v>3.000-14 UNS 2A</v>
      </c>
      <c r="AD598" s="4">
        <f t="shared" si="157"/>
        <v>1.8E-3</v>
      </c>
      <c r="AE598" s="55">
        <f t="shared" si="158"/>
        <v>2.9982000000000002</v>
      </c>
      <c r="AF598" s="55">
        <f t="shared" si="159"/>
        <v>2.9878999999999998</v>
      </c>
      <c r="AG598" s="55" t="str">
        <f t="shared" si="160"/>
        <v>—</v>
      </c>
      <c r="AH598" s="55">
        <f t="shared" si="161"/>
        <v>2.9518</v>
      </c>
      <c r="AI598" s="55">
        <f t="shared" si="162"/>
        <v>2.9459</v>
      </c>
      <c r="AJ598" s="55">
        <f t="shared" si="163"/>
        <v>2.9131999999999998</v>
      </c>
      <c r="AK598" s="4" t="str">
        <f t="shared" si="164"/>
        <v>2B</v>
      </c>
      <c r="AL598" s="55">
        <f t="shared" si="165"/>
        <v>2.923</v>
      </c>
      <c r="AM598" s="55">
        <f t="shared" si="166"/>
        <v>2.9380000000000002</v>
      </c>
      <c r="AN598" s="55">
        <f t="shared" si="167"/>
        <v>2.9535999999999998</v>
      </c>
      <c r="AO598" s="55">
        <f t="shared" si="168"/>
        <v>2.9613</v>
      </c>
      <c r="AP598" s="55">
        <f t="shared" si="169"/>
        <v>3</v>
      </c>
      <c r="AT598" s="17"/>
      <c r="AU598" s="77"/>
    </row>
    <row r="599" spans="3:47" x14ac:dyDescent="0.25">
      <c r="C599" s="16" t="s">
        <v>1108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70"/>
        <v>3.00–16</v>
      </c>
      <c r="U599" s="16" t="str">
        <f t="shared" si="170"/>
        <v>UN</v>
      </c>
      <c r="W599" s="16" t="str">
        <f t="shared" si="154"/>
        <v>3.00–16</v>
      </c>
      <c r="X599" s="16" t="str">
        <f>VLOOKUP(LEFT(Table691416[[#This Row],[Column1]],FIND("–",Table691416[[#This Row],[Column1]])-1),Lookups15[],2,0)</f>
        <v>3</v>
      </c>
      <c r="Y599" s="16" t="str">
        <f>RIGHT(Table691416[[#This Row],[Column1]],LEN(Table691416[[#This Row],[Column1]])-FIND("–",Table691416[[#This Row],[Column1]]))</f>
        <v>16</v>
      </c>
      <c r="Z599" s="16" t="str">
        <f t="shared" si="155"/>
        <v>UN</v>
      </c>
      <c r="AA599" s="16" t="str">
        <f t="shared" si="156"/>
        <v>2A</v>
      </c>
      <c r="AB599" s="4" t="str">
        <f>CONCATENATE(Table691416[[#This Row],[Fraction]],"-",Table691416[[#This Row],[Pitch]]," ",Table691416[[#This Row],[Series]]," ",Table691416[[#This Row],[ClassA]])</f>
        <v>3-16 UN 2A</v>
      </c>
      <c r="AC599" s="4" t="str">
        <f>CONCATENATE(TEXT(Table691416[[#This Row],[MajorMinB]],".000"),"-",Table691416[[#This Row],[Pitch]]," ",Table691416[[#This Row],[Series]]," ",Table691416[[#This Row],[ClassA]])</f>
        <v>3.000-16 UN 2A</v>
      </c>
      <c r="AD599" s="4">
        <f t="shared" si="157"/>
        <v>1.6999999999999999E-3</v>
      </c>
      <c r="AE599" s="55">
        <f t="shared" si="158"/>
        <v>2.9983</v>
      </c>
      <c r="AF599" s="55">
        <f t="shared" si="159"/>
        <v>2.9889000000000001</v>
      </c>
      <c r="AG599" s="55" t="str">
        <f t="shared" si="160"/>
        <v>—</v>
      </c>
      <c r="AH599" s="55">
        <f t="shared" si="161"/>
        <v>2.9577</v>
      </c>
      <c r="AI599" s="55">
        <f t="shared" si="162"/>
        <v>2.9521000000000002</v>
      </c>
      <c r="AJ599" s="55">
        <f t="shared" si="163"/>
        <v>2.9238</v>
      </c>
      <c r="AK599" s="4" t="str">
        <f t="shared" si="164"/>
        <v>2B</v>
      </c>
      <c r="AL599" s="55">
        <f t="shared" si="165"/>
        <v>2.9319999999999999</v>
      </c>
      <c r="AM599" s="55">
        <f t="shared" si="166"/>
        <v>2.9460000000000002</v>
      </c>
      <c r="AN599" s="55">
        <f t="shared" si="167"/>
        <v>2.9594</v>
      </c>
      <c r="AO599" s="55">
        <f t="shared" si="168"/>
        <v>2.9666999999999999</v>
      </c>
      <c r="AP599" s="55">
        <f t="shared" si="169"/>
        <v>3</v>
      </c>
      <c r="AT599" s="17"/>
      <c r="AU599" s="77"/>
    </row>
    <row r="600" spans="3:47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70"/>
        <v>0</v>
      </c>
      <c r="U600" s="16">
        <f t="shared" si="170"/>
        <v>0</v>
      </c>
      <c r="W600" s="16" t="str">
        <f t="shared" si="154"/>
        <v>3.00–16</v>
      </c>
      <c r="X600" s="16" t="str">
        <f>VLOOKUP(LEFT(Table691416[[#This Row],[Column1]],FIND("–",Table691416[[#This Row],[Column1]])-1),Lookups15[],2,0)</f>
        <v>3</v>
      </c>
      <c r="Y600" s="16" t="str">
        <f>RIGHT(Table691416[[#This Row],[Column1]],LEN(Table691416[[#This Row],[Column1]])-FIND("–",Table691416[[#This Row],[Column1]]))</f>
        <v>16</v>
      </c>
      <c r="Z600" s="16" t="str">
        <f t="shared" si="155"/>
        <v>UN</v>
      </c>
      <c r="AA600" s="16" t="str">
        <f t="shared" si="156"/>
        <v>3A</v>
      </c>
      <c r="AB600" s="4" t="str">
        <f>CONCATENATE(Table691416[[#This Row],[Fraction]],"-",Table691416[[#This Row],[Pitch]]," ",Table691416[[#This Row],[Series]]," ",Table691416[[#This Row],[ClassA]])</f>
        <v>3-16 UN 3A</v>
      </c>
      <c r="AC600" s="4" t="str">
        <f>CONCATENATE(TEXT(Table691416[[#This Row],[MajorMinB]],".000"),"-",Table691416[[#This Row],[Pitch]]," ",Table691416[[#This Row],[Series]]," ",Table691416[[#This Row],[ClassA]])</f>
        <v>3.000-16 UN 3A</v>
      </c>
      <c r="AD600" s="4">
        <f t="shared" si="157"/>
        <v>0</v>
      </c>
      <c r="AE600" s="55">
        <f t="shared" si="158"/>
        <v>3</v>
      </c>
      <c r="AF600" s="55">
        <f t="shared" si="159"/>
        <v>2.9906000000000001</v>
      </c>
      <c r="AG600" s="55" t="str">
        <f t="shared" si="160"/>
        <v>—</v>
      </c>
      <c r="AH600" s="55">
        <f t="shared" si="161"/>
        <v>2.9594</v>
      </c>
      <c r="AI600" s="55">
        <f t="shared" si="162"/>
        <v>2.9552</v>
      </c>
      <c r="AJ600" s="55">
        <f t="shared" si="163"/>
        <v>2.9255</v>
      </c>
      <c r="AK600" s="4" t="str">
        <f t="shared" si="164"/>
        <v>3B</v>
      </c>
      <c r="AL600" s="55">
        <f t="shared" si="165"/>
        <v>2.9319999999999999</v>
      </c>
      <c r="AM600" s="55">
        <f t="shared" si="166"/>
        <v>2.9407999999999999</v>
      </c>
      <c r="AN600" s="55">
        <f t="shared" si="167"/>
        <v>2.9594</v>
      </c>
      <c r="AO600" s="55">
        <f t="shared" si="168"/>
        <v>2.9649000000000001</v>
      </c>
      <c r="AP600" s="55">
        <f t="shared" si="169"/>
        <v>3</v>
      </c>
      <c r="AT600" s="17"/>
      <c r="AU600" s="77"/>
    </row>
    <row r="601" spans="3:47" x14ac:dyDescent="0.25">
      <c r="C601" s="16" t="s">
        <v>1109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70"/>
        <v>3.00–18</v>
      </c>
      <c r="U601" s="16" t="str">
        <f t="shared" si="170"/>
        <v>UNS</v>
      </c>
      <c r="W601" s="16" t="str">
        <f t="shared" si="154"/>
        <v>3.00–18</v>
      </c>
      <c r="X601" s="16" t="str">
        <f>VLOOKUP(LEFT(Table691416[[#This Row],[Column1]],FIND("–",Table691416[[#This Row],[Column1]])-1),Lookups15[],2,0)</f>
        <v>3</v>
      </c>
      <c r="Y601" s="16" t="str">
        <f>RIGHT(Table691416[[#This Row],[Column1]],LEN(Table691416[[#This Row],[Column1]])-FIND("–",Table691416[[#This Row],[Column1]]))</f>
        <v>18</v>
      </c>
      <c r="Z601" s="16" t="str">
        <f t="shared" si="155"/>
        <v>UNS</v>
      </c>
      <c r="AA601" s="16" t="str">
        <f t="shared" si="156"/>
        <v>2A</v>
      </c>
      <c r="AB601" s="4" t="str">
        <f>CONCATENATE(Table691416[[#This Row],[Fraction]],"-",Table691416[[#This Row],[Pitch]]," ",Table691416[[#This Row],[Series]]," ",Table691416[[#This Row],[ClassA]])</f>
        <v>3-18 UNS 2A</v>
      </c>
      <c r="AC601" s="4" t="str">
        <f>CONCATENATE(TEXT(Table691416[[#This Row],[MajorMinB]],".000"),"-",Table691416[[#This Row],[Pitch]]," ",Table691416[[#This Row],[Series]]," ",Table691416[[#This Row],[ClassA]])</f>
        <v>3.000-18 UNS 2A</v>
      </c>
      <c r="AD601" s="4">
        <f t="shared" si="157"/>
        <v>1.6000000000000001E-3</v>
      </c>
      <c r="AE601" s="55">
        <f t="shared" si="158"/>
        <v>2.9984000000000002</v>
      </c>
      <c r="AF601" s="55">
        <f t="shared" si="159"/>
        <v>2.9897</v>
      </c>
      <c r="AG601" s="55" t="str">
        <f t="shared" si="160"/>
        <v>—</v>
      </c>
      <c r="AH601" s="55">
        <f t="shared" si="161"/>
        <v>2.9622999999999999</v>
      </c>
      <c r="AI601" s="55">
        <f t="shared" si="162"/>
        <v>2.9569000000000001</v>
      </c>
      <c r="AJ601" s="55">
        <f t="shared" si="163"/>
        <v>2.9323000000000001</v>
      </c>
      <c r="AK601" s="4" t="str">
        <f t="shared" si="164"/>
        <v>2B</v>
      </c>
      <c r="AL601" s="55">
        <f t="shared" si="165"/>
        <v>2.94</v>
      </c>
      <c r="AM601" s="55">
        <f t="shared" si="166"/>
        <v>2.9529999999999998</v>
      </c>
      <c r="AN601" s="55">
        <f t="shared" si="167"/>
        <v>2.9639000000000002</v>
      </c>
      <c r="AO601" s="55">
        <f t="shared" si="168"/>
        <v>2.9708999999999999</v>
      </c>
      <c r="AP601" s="55">
        <f t="shared" si="169"/>
        <v>3</v>
      </c>
      <c r="AT601" s="17"/>
      <c r="AU601" s="77"/>
    </row>
    <row r="602" spans="3:47" x14ac:dyDescent="0.25">
      <c r="C602" s="16" t="s">
        <v>1110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70"/>
        <v>3.00–20</v>
      </c>
      <c r="U602" s="16" t="str">
        <f t="shared" si="170"/>
        <v>UN</v>
      </c>
      <c r="W602" s="16" t="str">
        <f t="shared" si="154"/>
        <v>3.00–20</v>
      </c>
      <c r="X602" s="16" t="str">
        <f>VLOOKUP(LEFT(Table691416[[#This Row],[Column1]],FIND("–",Table691416[[#This Row],[Column1]])-1),Lookups15[],2,0)</f>
        <v>3</v>
      </c>
      <c r="Y602" s="16" t="str">
        <f>RIGHT(Table691416[[#This Row],[Column1]],LEN(Table691416[[#This Row],[Column1]])-FIND("–",Table691416[[#This Row],[Column1]]))</f>
        <v>20</v>
      </c>
      <c r="Z602" s="16" t="str">
        <f t="shared" si="155"/>
        <v>UN</v>
      </c>
      <c r="AA602" s="16" t="str">
        <f t="shared" si="156"/>
        <v>2A</v>
      </c>
      <c r="AB602" s="4" t="str">
        <f>CONCATENATE(Table691416[[#This Row],[Fraction]],"-",Table691416[[#This Row],[Pitch]]," ",Table691416[[#This Row],[Series]]," ",Table691416[[#This Row],[ClassA]])</f>
        <v>3-20 UN 2A</v>
      </c>
      <c r="AC602" s="4" t="str">
        <f>CONCATENATE(TEXT(Table691416[[#This Row],[MajorMinB]],".000"),"-",Table691416[[#This Row],[Pitch]]," ",Table691416[[#This Row],[Series]]," ",Table691416[[#This Row],[ClassA]])</f>
        <v>3.000-20 UN 2A</v>
      </c>
      <c r="AD602" s="4">
        <f t="shared" si="157"/>
        <v>1.6000000000000001E-3</v>
      </c>
      <c r="AE602" s="55">
        <f t="shared" si="158"/>
        <v>2.9984000000000002</v>
      </c>
      <c r="AF602" s="55">
        <f t="shared" si="159"/>
        <v>2.9903</v>
      </c>
      <c r="AG602" s="55" t="str">
        <f t="shared" si="160"/>
        <v>—</v>
      </c>
      <c r="AH602" s="55">
        <f t="shared" si="161"/>
        <v>2.9659</v>
      </c>
      <c r="AI602" s="55">
        <f t="shared" si="162"/>
        <v>2.9607000000000001</v>
      </c>
      <c r="AJ602" s="55">
        <f t="shared" si="163"/>
        <v>2.9388999999999998</v>
      </c>
      <c r="AK602" s="4" t="str">
        <f t="shared" si="164"/>
        <v>2B</v>
      </c>
      <c r="AL602" s="55">
        <f t="shared" si="165"/>
        <v>2.9460000000000002</v>
      </c>
      <c r="AM602" s="55">
        <f t="shared" si="166"/>
        <v>2.9569999999999999</v>
      </c>
      <c r="AN602" s="55">
        <f t="shared" si="167"/>
        <v>2.9674999999999998</v>
      </c>
      <c r="AO602" s="55">
        <f t="shared" si="168"/>
        <v>2.9742999999999999</v>
      </c>
      <c r="AP602" s="55">
        <f t="shared" si="169"/>
        <v>3</v>
      </c>
      <c r="AT602" s="17"/>
      <c r="AU602" s="77"/>
    </row>
    <row r="603" spans="3:47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si="170"/>
        <v>0</v>
      </c>
      <c r="U603" s="16">
        <f t="shared" si="170"/>
        <v>0</v>
      </c>
      <c r="W603" s="16" t="str">
        <f t="shared" si="154"/>
        <v>3.00–20</v>
      </c>
      <c r="X603" s="16" t="str">
        <f>VLOOKUP(LEFT(Table691416[[#This Row],[Column1]],FIND("–",Table691416[[#This Row],[Column1]])-1),Lookups15[],2,0)</f>
        <v>3</v>
      </c>
      <c r="Y603" s="16" t="str">
        <f>RIGHT(Table691416[[#This Row],[Column1]],LEN(Table691416[[#This Row],[Column1]])-FIND("–",Table691416[[#This Row],[Column1]]))</f>
        <v>20</v>
      </c>
      <c r="Z603" s="16" t="str">
        <f t="shared" si="155"/>
        <v>UN</v>
      </c>
      <c r="AA603" s="16" t="str">
        <f t="shared" si="156"/>
        <v>3A</v>
      </c>
      <c r="AB603" s="4" t="str">
        <f>CONCATENATE(Table691416[[#This Row],[Fraction]],"-",Table691416[[#This Row],[Pitch]]," ",Table691416[[#This Row],[Series]]," ",Table691416[[#This Row],[ClassA]])</f>
        <v>3-20 UN 3A</v>
      </c>
      <c r="AC603" s="4" t="str">
        <f>CONCATENATE(TEXT(Table691416[[#This Row],[MajorMinB]],".000"),"-",Table691416[[#This Row],[Pitch]]," ",Table691416[[#This Row],[Series]]," ",Table691416[[#This Row],[ClassA]])</f>
        <v>3.000-20 UN 3A</v>
      </c>
      <c r="AD603" s="4">
        <f t="shared" si="157"/>
        <v>0</v>
      </c>
      <c r="AE603" s="55">
        <f t="shared" si="158"/>
        <v>3</v>
      </c>
      <c r="AF603" s="55">
        <f t="shared" si="159"/>
        <v>2.9918999999999998</v>
      </c>
      <c r="AG603" s="55" t="str">
        <f t="shared" si="160"/>
        <v>—</v>
      </c>
      <c r="AH603" s="55">
        <f t="shared" si="161"/>
        <v>2.9674999999999998</v>
      </c>
      <c r="AI603" s="55">
        <f t="shared" si="162"/>
        <v>2.9636</v>
      </c>
      <c r="AJ603" s="55">
        <f t="shared" si="163"/>
        <v>2.9405000000000001</v>
      </c>
      <c r="AK603" s="4" t="str">
        <f t="shared" si="164"/>
        <v>3B</v>
      </c>
      <c r="AL603" s="55">
        <f t="shared" si="165"/>
        <v>2.9460000000000002</v>
      </c>
      <c r="AM603" s="55">
        <f t="shared" si="166"/>
        <v>2.9537</v>
      </c>
      <c r="AN603" s="55">
        <f t="shared" si="167"/>
        <v>2.9674999999999998</v>
      </c>
      <c r="AO603" s="55">
        <f t="shared" si="168"/>
        <v>2.9725999999999999</v>
      </c>
      <c r="AP603" s="55">
        <f t="shared" si="169"/>
        <v>3</v>
      </c>
      <c r="AT603" s="17"/>
      <c r="AU603" s="77"/>
    </row>
    <row r="604" spans="3:47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170"/>
        <v>31⁄8–6</v>
      </c>
      <c r="U604" s="16" t="str">
        <f t="shared" si="170"/>
        <v>UN</v>
      </c>
      <c r="W604" s="16" t="str">
        <f t="shared" si="154"/>
        <v>31⁄8–6</v>
      </c>
      <c r="X604" s="16" t="str">
        <f>VLOOKUP(LEFT(Table691416[[#This Row],[Column1]],FIND("–",Table691416[[#This Row],[Column1]])-1),Lookups15[],2,0)</f>
        <v>3 1/8</v>
      </c>
      <c r="Y604" s="16" t="str">
        <f>RIGHT(Table691416[[#This Row],[Column1]],LEN(Table691416[[#This Row],[Column1]])-FIND("–",Table691416[[#This Row],[Column1]]))</f>
        <v>6</v>
      </c>
      <c r="Z604" s="16" t="str">
        <f t="shared" si="155"/>
        <v>UN</v>
      </c>
      <c r="AA604" s="16" t="str">
        <f t="shared" si="156"/>
        <v>2A</v>
      </c>
      <c r="AB604" s="4" t="str">
        <f>CONCATENATE(Table691416[[#This Row],[Fraction]],"-",Table691416[[#This Row],[Pitch]]," ",Table691416[[#This Row],[Series]]," ",Table691416[[#This Row],[ClassA]])</f>
        <v>3 1/8-6 UN 2A</v>
      </c>
      <c r="AC604" s="4" t="str">
        <f>CONCATENATE(TEXT(Table691416[[#This Row],[MajorMinB]],".000"),"-",Table691416[[#This Row],[Pitch]]," ",Table691416[[#This Row],[Series]]," ",Table691416[[#This Row],[ClassA]])</f>
        <v>3.125-6 UN 2A</v>
      </c>
      <c r="AD604" s="4">
        <f t="shared" si="157"/>
        <v>2.8E-3</v>
      </c>
      <c r="AE604" s="55">
        <f t="shared" si="158"/>
        <v>3.1221999999999999</v>
      </c>
      <c r="AF604" s="55">
        <f t="shared" si="159"/>
        <v>3.1040000000000001</v>
      </c>
      <c r="AG604" s="55" t="str">
        <f t="shared" si="160"/>
        <v>—</v>
      </c>
      <c r="AH604" s="55">
        <f t="shared" si="161"/>
        <v>3.0139</v>
      </c>
      <c r="AI604" s="55">
        <f t="shared" si="162"/>
        <v>3.0045000000000002</v>
      </c>
      <c r="AJ604" s="55">
        <f t="shared" si="163"/>
        <v>2.9238</v>
      </c>
      <c r="AK604" s="4" t="str">
        <f t="shared" si="164"/>
        <v>2B</v>
      </c>
      <c r="AL604" s="55">
        <f t="shared" si="165"/>
        <v>2.9449999999999998</v>
      </c>
      <c r="AM604" s="55">
        <f t="shared" si="166"/>
        <v>2.9750000000000001</v>
      </c>
      <c r="AN604" s="55">
        <f t="shared" si="167"/>
        <v>3.0167000000000002</v>
      </c>
      <c r="AO604" s="55">
        <f t="shared" si="168"/>
        <v>3.0289000000000001</v>
      </c>
      <c r="AP604" s="55">
        <f t="shared" si="169"/>
        <v>3.125</v>
      </c>
      <c r="AT604" s="17"/>
      <c r="AU604" s="77"/>
    </row>
    <row r="605" spans="3:47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170"/>
        <v>0</v>
      </c>
      <c r="U605" s="16">
        <f t="shared" si="170"/>
        <v>0</v>
      </c>
      <c r="W605" s="16" t="str">
        <f t="shared" si="154"/>
        <v>31⁄8–6</v>
      </c>
      <c r="X605" s="16" t="str">
        <f>VLOOKUP(LEFT(Table691416[[#This Row],[Column1]],FIND("–",Table691416[[#This Row],[Column1]])-1),Lookups15[],2,0)</f>
        <v>3 1/8</v>
      </c>
      <c r="Y605" s="16" t="str">
        <f>RIGHT(Table691416[[#This Row],[Column1]],LEN(Table691416[[#This Row],[Column1]])-FIND("–",Table691416[[#This Row],[Column1]]))</f>
        <v>6</v>
      </c>
      <c r="Z605" s="16" t="str">
        <f t="shared" si="155"/>
        <v>UN</v>
      </c>
      <c r="AA605" s="16" t="str">
        <f t="shared" si="156"/>
        <v>3A</v>
      </c>
      <c r="AB605" s="4" t="str">
        <f>CONCATENATE(Table691416[[#This Row],[Fraction]],"-",Table691416[[#This Row],[Pitch]]," ",Table691416[[#This Row],[Series]]," ",Table691416[[#This Row],[ClassA]])</f>
        <v>3 1/8-6 UN 3A</v>
      </c>
      <c r="AC605" s="4" t="str">
        <f>CONCATENATE(TEXT(Table691416[[#This Row],[MajorMinB]],".000"),"-",Table691416[[#This Row],[Pitch]]," ",Table691416[[#This Row],[Series]]," ",Table691416[[#This Row],[ClassA]])</f>
        <v>3.125-6 UN 3A</v>
      </c>
      <c r="AD605" s="4">
        <f t="shared" si="157"/>
        <v>0</v>
      </c>
      <c r="AE605" s="55">
        <f t="shared" si="158"/>
        <v>3.125</v>
      </c>
      <c r="AF605" s="55">
        <f t="shared" si="159"/>
        <v>3.1067999999999998</v>
      </c>
      <c r="AG605" s="55" t="str">
        <f t="shared" si="160"/>
        <v>—</v>
      </c>
      <c r="AH605" s="55">
        <f t="shared" si="161"/>
        <v>3.0167000000000002</v>
      </c>
      <c r="AI605" s="55">
        <f t="shared" si="162"/>
        <v>3.0097</v>
      </c>
      <c r="AJ605" s="55">
        <f t="shared" si="163"/>
        <v>2.9266000000000001</v>
      </c>
      <c r="AK605" s="4" t="str">
        <f t="shared" si="164"/>
        <v>3B</v>
      </c>
      <c r="AL605" s="55">
        <f t="shared" si="165"/>
        <v>2.9449999999999998</v>
      </c>
      <c r="AM605" s="55">
        <f t="shared" si="166"/>
        <v>2.9645999999999999</v>
      </c>
      <c r="AN605" s="55">
        <f t="shared" si="167"/>
        <v>3.0167000000000002</v>
      </c>
      <c r="AO605" s="55">
        <f t="shared" si="168"/>
        <v>3.0259</v>
      </c>
      <c r="AP605" s="55">
        <f t="shared" si="169"/>
        <v>3.125</v>
      </c>
      <c r="AT605" s="17"/>
      <c r="AU605" s="77"/>
    </row>
    <row r="606" spans="3:47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170"/>
        <v>31⁄8–8</v>
      </c>
      <c r="U606" s="16" t="str">
        <f t="shared" si="170"/>
        <v>UN</v>
      </c>
      <c r="W606" s="16" t="str">
        <f t="shared" si="154"/>
        <v>31⁄8–8</v>
      </c>
      <c r="X606" s="16" t="str">
        <f>VLOOKUP(LEFT(Table691416[[#This Row],[Column1]],FIND("–",Table691416[[#This Row],[Column1]])-1),Lookups15[],2,0)</f>
        <v>3 1/8</v>
      </c>
      <c r="Y606" s="16" t="str">
        <f>RIGHT(Table691416[[#This Row],[Column1]],LEN(Table691416[[#This Row],[Column1]])-FIND("–",Table691416[[#This Row],[Column1]]))</f>
        <v>8</v>
      </c>
      <c r="Z606" s="16" t="str">
        <f t="shared" si="155"/>
        <v>UN</v>
      </c>
      <c r="AA606" s="16" t="str">
        <f t="shared" si="156"/>
        <v>2A</v>
      </c>
      <c r="AB606" s="4" t="str">
        <f>CONCATENATE(Table691416[[#This Row],[Fraction]],"-",Table691416[[#This Row],[Pitch]]," ",Table691416[[#This Row],[Series]]," ",Table691416[[#This Row],[ClassA]])</f>
        <v>3 1/8-8 UN 2A</v>
      </c>
      <c r="AC606" s="4" t="str">
        <f>CONCATENATE(TEXT(Table691416[[#This Row],[MajorMinB]],".000"),"-",Table691416[[#This Row],[Pitch]]," ",Table691416[[#This Row],[Series]]," ",Table691416[[#This Row],[ClassA]])</f>
        <v>3.125-8 UN 2A</v>
      </c>
      <c r="AD606" s="4">
        <f t="shared" si="157"/>
        <v>2.5999999999999999E-3</v>
      </c>
      <c r="AE606" s="55">
        <f t="shared" si="158"/>
        <v>3.1223999999999998</v>
      </c>
      <c r="AF606" s="55">
        <f t="shared" si="159"/>
        <v>3.1074000000000002</v>
      </c>
      <c r="AG606" s="55" t="str">
        <f t="shared" si="160"/>
        <v>—</v>
      </c>
      <c r="AH606" s="55">
        <f t="shared" si="161"/>
        <v>3.0411999999999999</v>
      </c>
      <c r="AI606" s="55">
        <f t="shared" si="162"/>
        <v>3.0326</v>
      </c>
      <c r="AJ606" s="55">
        <f t="shared" si="163"/>
        <v>2.9735999999999998</v>
      </c>
      <c r="AK606" s="4" t="str">
        <f t="shared" si="164"/>
        <v>2B</v>
      </c>
      <c r="AL606" s="55">
        <f t="shared" si="165"/>
        <v>2.99</v>
      </c>
      <c r="AM606" s="55">
        <f t="shared" si="166"/>
        <v>3.0150000000000001</v>
      </c>
      <c r="AN606" s="55">
        <f t="shared" si="167"/>
        <v>3.0438000000000001</v>
      </c>
      <c r="AO606" s="55">
        <f t="shared" si="168"/>
        <v>3.0550000000000002</v>
      </c>
      <c r="AP606" s="55">
        <f t="shared" si="169"/>
        <v>3.125</v>
      </c>
      <c r="AT606" s="17"/>
      <c r="AU606" s="77"/>
    </row>
    <row r="607" spans="3:47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170"/>
        <v>0</v>
      </c>
      <c r="U607" s="16">
        <f t="shared" si="170"/>
        <v>0</v>
      </c>
      <c r="W607" s="16" t="str">
        <f t="shared" si="154"/>
        <v>31⁄8–8</v>
      </c>
      <c r="X607" s="16" t="str">
        <f>VLOOKUP(LEFT(Table691416[[#This Row],[Column1]],FIND("–",Table691416[[#This Row],[Column1]])-1),Lookups15[],2,0)</f>
        <v>3 1/8</v>
      </c>
      <c r="Y607" s="16" t="str">
        <f>RIGHT(Table691416[[#This Row],[Column1]],LEN(Table691416[[#This Row],[Column1]])-FIND("–",Table691416[[#This Row],[Column1]]))</f>
        <v>8</v>
      </c>
      <c r="Z607" s="16" t="str">
        <f t="shared" si="155"/>
        <v>UN</v>
      </c>
      <c r="AA607" s="16" t="str">
        <f t="shared" si="156"/>
        <v>3A</v>
      </c>
      <c r="AB607" s="4" t="str">
        <f>CONCATENATE(Table691416[[#This Row],[Fraction]],"-",Table691416[[#This Row],[Pitch]]," ",Table691416[[#This Row],[Series]]," ",Table691416[[#This Row],[ClassA]])</f>
        <v>3 1/8-8 UN 3A</v>
      </c>
      <c r="AC607" s="4" t="str">
        <f>CONCATENATE(TEXT(Table691416[[#This Row],[MajorMinB]],".000"),"-",Table691416[[#This Row],[Pitch]]," ",Table691416[[#This Row],[Series]]," ",Table691416[[#This Row],[ClassA]])</f>
        <v>3.125-8 UN 3A</v>
      </c>
      <c r="AD607" s="4">
        <f t="shared" si="157"/>
        <v>0</v>
      </c>
      <c r="AE607" s="55">
        <f t="shared" si="158"/>
        <v>3.125</v>
      </c>
      <c r="AF607" s="55">
        <f t="shared" si="159"/>
        <v>3.11</v>
      </c>
      <c r="AG607" s="55" t="str">
        <f t="shared" si="160"/>
        <v>—</v>
      </c>
      <c r="AH607" s="55">
        <f t="shared" si="161"/>
        <v>3.0438000000000001</v>
      </c>
      <c r="AI607" s="55">
        <f t="shared" si="162"/>
        <v>3.0373999999999999</v>
      </c>
      <c r="AJ607" s="55">
        <f t="shared" si="163"/>
        <v>2.9762</v>
      </c>
      <c r="AK607" s="4" t="str">
        <f t="shared" si="164"/>
        <v>3B</v>
      </c>
      <c r="AL607" s="55">
        <f t="shared" si="165"/>
        <v>2.99</v>
      </c>
      <c r="AM607" s="55">
        <f t="shared" si="166"/>
        <v>3.0047000000000001</v>
      </c>
      <c r="AN607" s="55">
        <f t="shared" si="167"/>
        <v>3.0438000000000001</v>
      </c>
      <c r="AO607" s="55">
        <f t="shared" si="168"/>
        <v>3.0522</v>
      </c>
      <c r="AP607" s="55">
        <f t="shared" si="169"/>
        <v>3.125</v>
      </c>
      <c r="AT607" s="17"/>
      <c r="AU607" s="77"/>
    </row>
    <row r="608" spans="3:47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170"/>
        <v>31⁄8–12</v>
      </c>
      <c r="U608" s="16" t="str">
        <f t="shared" si="170"/>
        <v>UN</v>
      </c>
      <c r="W608" s="16" t="str">
        <f t="shared" si="154"/>
        <v>31⁄8–12</v>
      </c>
      <c r="X608" s="16" t="str">
        <f>VLOOKUP(LEFT(Table691416[[#This Row],[Column1]],FIND("–",Table691416[[#This Row],[Column1]])-1),Lookups15[],2,0)</f>
        <v>3 1/8</v>
      </c>
      <c r="Y608" s="16" t="str">
        <f>RIGHT(Table691416[[#This Row],[Column1]],LEN(Table691416[[#This Row],[Column1]])-FIND("–",Table691416[[#This Row],[Column1]]))</f>
        <v>12</v>
      </c>
      <c r="Z608" s="16" t="str">
        <f t="shared" si="155"/>
        <v>UN</v>
      </c>
      <c r="AA608" s="16" t="str">
        <f t="shared" si="156"/>
        <v>2A</v>
      </c>
      <c r="AB608" s="4" t="str">
        <f>CONCATENATE(Table691416[[#This Row],[Fraction]],"-",Table691416[[#This Row],[Pitch]]," ",Table691416[[#This Row],[Series]]," ",Table691416[[#This Row],[ClassA]])</f>
        <v>3 1/8-12 UN 2A</v>
      </c>
      <c r="AC608" s="4" t="str">
        <f>CONCATENATE(TEXT(Table691416[[#This Row],[MajorMinB]],".000"),"-",Table691416[[#This Row],[Pitch]]," ",Table691416[[#This Row],[Series]]," ",Table691416[[#This Row],[ClassA]])</f>
        <v>3.125-12 UN 2A</v>
      </c>
      <c r="AD608" s="4">
        <f t="shared" si="157"/>
        <v>1.9E-3</v>
      </c>
      <c r="AE608" s="55">
        <f t="shared" si="158"/>
        <v>3.1231</v>
      </c>
      <c r="AF608" s="55">
        <f t="shared" si="159"/>
        <v>3.1116999999999999</v>
      </c>
      <c r="AG608" s="55" t="str">
        <f t="shared" si="160"/>
        <v>—</v>
      </c>
      <c r="AH608" s="55">
        <f t="shared" si="161"/>
        <v>3.069</v>
      </c>
      <c r="AI608" s="55">
        <f t="shared" si="162"/>
        <v>3.0627</v>
      </c>
      <c r="AJ608" s="55">
        <f t="shared" si="163"/>
        <v>3.0238999999999998</v>
      </c>
      <c r="AK608" s="4" t="str">
        <f t="shared" si="164"/>
        <v>2B</v>
      </c>
      <c r="AL608" s="55">
        <f t="shared" si="165"/>
        <v>3.0350000000000001</v>
      </c>
      <c r="AM608" s="55">
        <f t="shared" si="166"/>
        <v>3.0529999999999999</v>
      </c>
      <c r="AN608" s="55">
        <f t="shared" si="167"/>
        <v>3.0709</v>
      </c>
      <c r="AO608" s="55">
        <f t="shared" si="168"/>
        <v>3.0790999999999999</v>
      </c>
      <c r="AP608" s="55">
        <f t="shared" si="169"/>
        <v>3.125</v>
      </c>
      <c r="AT608" s="17"/>
      <c r="AU608" s="77"/>
    </row>
    <row r="609" spans="3:47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170"/>
        <v>0</v>
      </c>
      <c r="U609" s="16">
        <f t="shared" si="170"/>
        <v>0</v>
      </c>
      <c r="W609" s="16" t="str">
        <f t="shared" si="154"/>
        <v>31⁄8–12</v>
      </c>
      <c r="X609" s="16" t="str">
        <f>VLOOKUP(LEFT(Table691416[[#This Row],[Column1]],FIND("–",Table691416[[#This Row],[Column1]])-1),Lookups15[],2,0)</f>
        <v>3 1/8</v>
      </c>
      <c r="Y609" s="16" t="str">
        <f>RIGHT(Table691416[[#This Row],[Column1]],LEN(Table691416[[#This Row],[Column1]])-FIND("–",Table691416[[#This Row],[Column1]]))</f>
        <v>12</v>
      </c>
      <c r="Z609" s="16" t="str">
        <f t="shared" si="155"/>
        <v>UN</v>
      </c>
      <c r="AA609" s="16" t="str">
        <f t="shared" si="156"/>
        <v>3A</v>
      </c>
      <c r="AB609" s="4" t="str">
        <f>CONCATENATE(Table691416[[#This Row],[Fraction]],"-",Table691416[[#This Row],[Pitch]]," ",Table691416[[#This Row],[Series]]," ",Table691416[[#This Row],[ClassA]])</f>
        <v>3 1/8-12 UN 3A</v>
      </c>
      <c r="AC609" s="4" t="str">
        <f>CONCATENATE(TEXT(Table691416[[#This Row],[MajorMinB]],".000"),"-",Table691416[[#This Row],[Pitch]]," ",Table691416[[#This Row],[Series]]," ",Table691416[[#This Row],[ClassA]])</f>
        <v>3.125-12 UN 3A</v>
      </c>
      <c r="AD609" s="4">
        <f t="shared" si="157"/>
        <v>0</v>
      </c>
      <c r="AE609" s="55">
        <f t="shared" si="158"/>
        <v>3.125</v>
      </c>
      <c r="AF609" s="55">
        <f t="shared" si="159"/>
        <v>3.1135999999999999</v>
      </c>
      <c r="AG609" s="55" t="str">
        <f t="shared" si="160"/>
        <v>—</v>
      </c>
      <c r="AH609" s="55">
        <f t="shared" si="161"/>
        <v>3.0709</v>
      </c>
      <c r="AI609" s="55">
        <f t="shared" si="162"/>
        <v>3.0661999999999998</v>
      </c>
      <c r="AJ609" s="55">
        <f t="shared" si="163"/>
        <v>3.0257999999999998</v>
      </c>
      <c r="AK609" s="4" t="str">
        <f t="shared" si="164"/>
        <v>3B</v>
      </c>
      <c r="AL609" s="55">
        <f t="shared" si="165"/>
        <v>3.0350000000000001</v>
      </c>
      <c r="AM609" s="55">
        <f t="shared" si="166"/>
        <v>3.0448</v>
      </c>
      <c r="AN609" s="55">
        <f t="shared" si="167"/>
        <v>3.0709</v>
      </c>
      <c r="AO609" s="55">
        <f t="shared" si="168"/>
        <v>3.0771000000000002</v>
      </c>
      <c r="AP609" s="55">
        <f t="shared" si="169"/>
        <v>3.125</v>
      </c>
      <c r="AT609" s="17"/>
      <c r="AU609" s="77"/>
    </row>
    <row r="610" spans="3:47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170"/>
        <v>31⁄8–16</v>
      </c>
      <c r="U610" s="16" t="str">
        <f t="shared" si="170"/>
        <v>UN</v>
      </c>
      <c r="W610" s="16" t="str">
        <f t="shared" si="154"/>
        <v>31⁄8–16</v>
      </c>
      <c r="X610" s="16" t="str">
        <f>VLOOKUP(LEFT(Table691416[[#This Row],[Column1]],FIND("–",Table691416[[#This Row],[Column1]])-1),Lookups15[],2,0)</f>
        <v>3 1/8</v>
      </c>
      <c r="Y610" s="16" t="str">
        <f>RIGHT(Table691416[[#This Row],[Column1]],LEN(Table691416[[#This Row],[Column1]])-FIND("–",Table691416[[#This Row],[Column1]]))</f>
        <v>16</v>
      </c>
      <c r="Z610" s="16" t="str">
        <f t="shared" si="155"/>
        <v>UN</v>
      </c>
      <c r="AA610" s="16" t="str">
        <f t="shared" si="156"/>
        <v>2A</v>
      </c>
      <c r="AB610" s="4" t="str">
        <f>CONCATENATE(Table691416[[#This Row],[Fraction]],"-",Table691416[[#This Row],[Pitch]]," ",Table691416[[#This Row],[Series]]," ",Table691416[[#This Row],[ClassA]])</f>
        <v>3 1/8-16 UN 2A</v>
      </c>
      <c r="AC610" s="4" t="str">
        <f>CONCATENATE(TEXT(Table691416[[#This Row],[MajorMinB]],".000"),"-",Table691416[[#This Row],[Pitch]]," ",Table691416[[#This Row],[Series]]," ",Table691416[[#This Row],[ClassA]])</f>
        <v>3.125-16 UN 2A</v>
      </c>
      <c r="AD610" s="4">
        <f t="shared" si="157"/>
        <v>1.6999999999999999E-3</v>
      </c>
      <c r="AE610" s="55">
        <f t="shared" si="158"/>
        <v>3.1233</v>
      </c>
      <c r="AF610" s="55">
        <f t="shared" si="159"/>
        <v>3.1139000000000001</v>
      </c>
      <c r="AG610" s="55" t="str">
        <f t="shared" si="160"/>
        <v>—</v>
      </c>
      <c r="AH610" s="55">
        <f t="shared" si="161"/>
        <v>3.0827</v>
      </c>
      <c r="AI610" s="55">
        <f t="shared" si="162"/>
        <v>3.0771000000000002</v>
      </c>
      <c r="AJ610" s="55">
        <f t="shared" si="163"/>
        <v>3.0488</v>
      </c>
      <c r="AK610" s="4" t="str">
        <f t="shared" si="164"/>
        <v>2B</v>
      </c>
      <c r="AL610" s="55">
        <f t="shared" si="165"/>
        <v>3.0569999999999999</v>
      </c>
      <c r="AM610" s="55">
        <f t="shared" si="166"/>
        <v>3.0710000000000002</v>
      </c>
      <c r="AN610" s="55">
        <f t="shared" si="167"/>
        <v>3.0844</v>
      </c>
      <c r="AO610" s="55">
        <f t="shared" si="168"/>
        <v>3.0916999999999999</v>
      </c>
      <c r="AP610" s="55">
        <f t="shared" si="169"/>
        <v>3.125</v>
      </c>
      <c r="AT610" s="17"/>
      <c r="AU610" s="77"/>
    </row>
    <row r="611" spans="3:47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170"/>
        <v>0</v>
      </c>
      <c r="U611" s="16">
        <f t="shared" si="170"/>
        <v>0</v>
      </c>
      <c r="W611" s="16" t="str">
        <f t="shared" si="154"/>
        <v>31⁄8–16</v>
      </c>
      <c r="X611" s="16" t="str">
        <f>VLOOKUP(LEFT(Table691416[[#This Row],[Column1]],FIND("–",Table691416[[#This Row],[Column1]])-1),Lookups15[],2,0)</f>
        <v>3 1/8</v>
      </c>
      <c r="Y611" s="16" t="str">
        <f>RIGHT(Table691416[[#This Row],[Column1]],LEN(Table691416[[#This Row],[Column1]])-FIND("–",Table691416[[#This Row],[Column1]]))</f>
        <v>16</v>
      </c>
      <c r="Z611" s="16" t="str">
        <f t="shared" si="155"/>
        <v>UN</v>
      </c>
      <c r="AA611" s="16" t="str">
        <f t="shared" si="156"/>
        <v>3A</v>
      </c>
      <c r="AB611" s="4" t="str">
        <f>CONCATENATE(Table691416[[#This Row],[Fraction]],"-",Table691416[[#This Row],[Pitch]]," ",Table691416[[#This Row],[Series]]," ",Table691416[[#This Row],[ClassA]])</f>
        <v>3 1/8-16 UN 3A</v>
      </c>
      <c r="AC611" s="4" t="str">
        <f>CONCATENATE(TEXT(Table691416[[#This Row],[MajorMinB]],".000"),"-",Table691416[[#This Row],[Pitch]]," ",Table691416[[#This Row],[Series]]," ",Table691416[[#This Row],[ClassA]])</f>
        <v>3.125-16 UN 3A</v>
      </c>
      <c r="AD611" s="4">
        <f t="shared" si="157"/>
        <v>0</v>
      </c>
      <c r="AE611" s="55">
        <f t="shared" si="158"/>
        <v>3.125</v>
      </c>
      <c r="AF611" s="55">
        <f t="shared" si="159"/>
        <v>3.1156000000000001</v>
      </c>
      <c r="AG611" s="55" t="str">
        <f t="shared" si="160"/>
        <v>—</v>
      </c>
      <c r="AH611" s="55">
        <f t="shared" si="161"/>
        <v>3.0844</v>
      </c>
      <c r="AI611" s="55">
        <f t="shared" si="162"/>
        <v>3.0802</v>
      </c>
      <c r="AJ611" s="55">
        <f t="shared" si="163"/>
        <v>3.0505</v>
      </c>
      <c r="AK611" s="4" t="str">
        <f t="shared" si="164"/>
        <v>3B</v>
      </c>
      <c r="AL611" s="55">
        <f t="shared" si="165"/>
        <v>3.0569999999999999</v>
      </c>
      <c r="AM611" s="55">
        <f t="shared" si="166"/>
        <v>3.0657999999999999</v>
      </c>
      <c r="AN611" s="55">
        <f t="shared" si="167"/>
        <v>3.0844</v>
      </c>
      <c r="AO611" s="55">
        <f t="shared" si="168"/>
        <v>3.0899000000000001</v>
      </c>
      <c r="AP611" s="55">
        <f t="shared" si="169"/>
        <v>3.125</v>
      </c>
      <c r="AT611" s="17"/>
      <c r="AU611" s="77"/>
    </row>
    <row r="612" spans="3:47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170"/>
        <v>31⁄4–4</v>
      </c>
      <c r="U612" s="16" t="str">
        <f t="shared" si="170"/>
        <v>UNC</v>
      </c>
      <c r="W612" s="16" t="str">
        <f t="shared" si="154"/>
        <v>31⁄4–4</v>
      </c>
      <c r="X612" s="16" t="str">
        <f>VLOOKUP(LEFT(Table691416[[#This Row],[Column1]],FIND("–",Table691416[[#This Row],[Column1]])-1),Lookups15[],2,0)</f>
        <v>3 1/4</v>
      </c>
      <c r="Y612" s="16" t="str">
        <f>RIGHT(Table691416[[#This Row],[Column1]],LEN(Table691416[[#This Row],[Column1]])-FIND("–",Table691416[[#This Row],[Column1]]))</f>
        <v>4</v>
      </c>
      <c r="Z612" s="16" t="str">
        <f t="shared" si="155"/>
        <v>UNC</v>
      </c>
      <c r="AA612" s="16" t="str">
        <f t="shared" si="156"/>
        <v>1A</v>
      </c>
      <c r="AB612" s="4" t="str">
        <f>CONCATENATE(Table691416[[#This Row],[Fraction]],"-",Table691416[[#This Row],[Pitch]]," ",Table691416[[#This Row],[Series]]," ",Table691416[[#This Row],[ClassA]])</f>
        <v>3 1/4-4 UNC 1A</v>
      </c>
      <c r="AC612" s="4" t="str">
        <f>CONCATENATE(TEXT(Table691416[[#This Row],[MajorMinB]],".000"),"-",Table691416[[#This Row],[Pitch]]," ",Table691416[[#This Row],[Series]]," ",Table691416[[#This Row],[ClassA]])</f>
        <v>3.250-4 UNC 1A</v>
      </c>
      <c r="AD612" s="4">
        <f t="shared" si="157"/>
        <v>3.3E-3</v>
      </c>
      <c r="AE612" s="55">
        <f t="shared" si="158"/>
        <v>3.2467000000000001</v>
      </c>
      <c r="AF612" s="55">
        <f t="shared" si="159"/>
        <v>3.2109999999999999</v>
      </c>
      <c r="AG612" s="55" t="str">
        <f t="shared" si="160"/>
        <v>—</v>
      </c>
      <c r="AH612" s="55">
        <f t="shared" si="161"/>
        <v>3.0842999999999998</v>
      </c>
      <c r="AI612" s="55">
        <f t="shared" si="162"/>
        <v>3.0680000000000001</v>
      </c>
      <c r="AJ612" s="55">
        <f t="shared" si="163"/>
        <v>2.9489999999999998</v>
      </c>
      <c r="AK612" s="4" t="str">
        <f t="shared" si="164"/>
        <v>1B</v>
      </c>
      <c r="AL612" s="55">
        <f t="shared" si="165"/>
        <v>2.9790000000000001</v>
      </c>
      <c r="AM612" s="55">
        <f t="shared" si="166"/>
        <v>3.0169999999999999</v>
      </c>
      <c r="AN612" s="55">
        <f t="shared" si="167"/>
        <v>3.0876000000000001</v>
      </c>
      <c r="AO612" s="55">
        <f t="shared" si="168"/>
        <v>3.1088</v>
      </c>
      <c r="AP612" s="55">
        <f t="shared" si="169"/>
        <v>3.25</v>
      </c>
      <c r="AT612" s="17"/>
      <c r="AU612" s="77"/>
    </row>
    <row r="613" spans="3:47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170"/>
        <v>0</v>
      </c>
      <c r="U613" s="16">
        <f t="shared" si="170"/>
        <v>0</v>
      </c>
      <c r="W613" s="16" t="str">
        <f t="shared" si="154"/>
        <v>31⁄4–4</v>
      </c>
      <c r="X613" s="16" t="str">
        <f>VLOOKUP(LEFT(Table691416[[#This Row],[Column1]],FIND("–",Table691416[[#This Row],[Column1]])-1),Lookups15[],2,0)</f>
        <v>3 1/4</v>
      </c>
      <c r="Y613" s="16" t="str">
        <f>RIGHT(Table691416[[#This Row],[Column1]],LEN(Table691416[[#This Row],[Column1]])-FIND("–",Table691416[[#This Row],[Column1]]))</f>
        <v>4</v>
      </c>
      <c r="Z613" s="16" t="str">
        <f t="shared" si="155"/>
        <v>UNC</v>
      </c>
      <c r="AA613" s="16" t="str">
        <f t="shared" si="156"/>
        <v>2A</v>
      </c>
      <c r="AB613" s="4" t="str">
        <f>CONCATENATE(Table691416[[#This Row],[Fraction]],"-",Table691416[[#This Row],[Pitch]]," ",Table691416[[#This Row],[Series]]," ",Table691416[[#This Row],[ClassA]])</f>
        <v>3 1/4-4 UNC 2A</v>
      </c>
      <c r="AC613" s="4" t="str">
        <f>CONCATENATE(TEXT(Table691416[[#This Row],[MajorMinB]],".000"),"-",Table691416[[#This Row],[Pitch]]," ",Table691416[[#This Row],[Series]]," ",Table691416[[#This Row],[ClassA]])</f>
        <v>3.250-4 UNC 2A</v>
      </c>
      <c r="AD613" s="4">
        <f t="shared" si="157"/>
        <v>3.3E-3</v>
      </c>
      <c r="AE613" s="55">
        <f t="shared" si="158"/>
        <v>3.2467000000000001</v>
      </c>
      <c r="AF613" s="55">
        <f t="shared" si="159"/>
        <v>3.2229000000000001</v>
      </c>
      <c r="AG613" s="55">
        <f t="shared" si="160"/>
        <v>3.2109999999999999</v>
      </c>
      <c r="AH613" s="55">
        <f t="shared" si="161"/>
        <v>3.0842999999999998</v>
      </c>
      <c r="AI613" s="55">
        <f t="shared" si="162"/>
        <v>3.0733999999999999</v>
      </c>
      <c r="AJ613" s="55">
        <f t="shared" si="163"/>
        <v>2.9489999999999998</v>
      </c>
      <c r="AK613" s="4" t="str">
        <f t="shared" si="164"/>
        <v>2B</v>
      </c>
      <c r="AL613" s="55">
        <f t="shared" si="165"/>
        <v>2.9790000000000001</v>
      </c>
      <c r="AM613" s="55">
        <f t="shared" si="166"/>
        <v>3.0169999999999999</v>
      </c>
      <c r="AN613" s="55">
        <f t="shared" si="167"/>
        <v>3.0876000000000001</v>
      </c>
      <c r="AO613" s="55">
        <f t="shared" si="168"/>
        <v>3.1017000000000001</v>
      </c>
      <c r="AP613" s="55">
        <f t="shared" si="169"/>
        <v>3.25</v>
      </c>
      <c r="AT613" s="17"/>
      <c r="AU613" s="77"/>
    </row>
    <row r="614" spans="3:47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170"/>
        <v>0</v>
      </c>
      <c r="U614" s="16">
        <f t="shared" si="170"/>
        <v>0</v>
      </c>
      <c r="W614" s="16" t="str">
        <f t="shared" si="154"/>
        <v>31⁄4–4</v>
      </c>
      <c r="X614" s="16" t="str">
        <f>VLOOKUP(LEFT(Table691416[[#This Row],[Column1]],FIND("–",Table691416[[#This Row],[Column1]])-1),Lookups15[],2,0)</f>
        <v>3 1/4</v>
      </c>
      <c r="Y614" s="16" t="str">
        <f>RIGHT(Table691416[[#This Row],[Column1]],LEN(Table691416[[#This Row],[Column1]])-FIND("–",Table691416[[#This Row],[Column1]]))</f>
        <v>4</v>
      </c>
      <c r="Z614" s="16" t="str">
        <f t="shared" si="155"/>
        <v>UNC</v>
      </c>
      <c r="AA614" s="16" t="str">
        <f t="shared" si="156"/>
        <v>3A</v>
      </c>
      <c r="AB614" s="4" t="str">
        <f>CONCATENATE(Table691416[[#This Row],[Fraction]],"-",Table691416[[#This Row],[Pitch]]," ",Table691416[[#This Row],[Series]]," ",Table691416[[#This Row],[ClassA]])</f>
        <v>3 1/4-4 UNC 3A</v>
      </c>
      <c r="AC614" s="4" t="str">
        <f>CONCATENATE(TEXT(Table691416[[#This Row],[MajorMinB]],".000"),"-",Table691416[[#This Row],[Pitch]]," ",Table691416[[#This Row],[Series]]," ",Table691416[[#This Row],[ClassA]])</f>
        <v>3.250-4 UNC 3A</v>
      </c>
      <c r="AD614" s="4">
        <f t="shared" si="157"/>
        <v>0</v>
      </c>
      <c r="AE614" s="55">
        <f t="shared" si="158"/>
        <v>3.25</v>
      </c>
      <c r="AF614" s="55">
        <f t="shared" si="159"/>
        <v>3.2262</v>
      </c>
      <c r="AG614" s="55" t="str">
        <f t="shared" si="160"/>
        <v>—</v>
      </c>
      <c r="AH614" s="55">
        <f t="shared" si="161"/>
        <v>3.0876000000000001</v>
      </c>
      <c r="AI614" s="55">
        <f t="shared" si="162"/>
        <v>3.0794000000000001</v>
      </c>
      <c r="AJ614" s="55">
        <f t="shared" si="163"/>
        <v>2.9523000000000001</v>
      </c>
      <c r="AK614" s="4" t="str">
        <f t="shared" si="164"/>
        <v>3B</v>
      </c>
      <c r="AL614" s="55">
        <f t="shared" si="165"/>
        <v>2.9790000000000001</v>
      </c>
      <c r="AM614" s="55">
        <f t="shared" si="166"/>
        <v>3.0093999999999999</v>
      </c>
      <c r="AN614" s="55">
        <f t="shared" si="167"/>
        <v>3.0876000000000001</v>
      </c>
      <c r="AO614" s="55">
        <f t="shared" si="168"/>
        <v>3.0981999999999998</v>
      </c>
      <c r="AP614" s="55">
        <f t="shared" si="169"/>
        <v>3.25</v>
      </c>
      <c r="AT614" s="17"/>
      <c r="AU614" s="77"/>
    </row>
    <row r="615" spans="3:47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170"/>
        <v>31⁄4–6</v>
      </c>
      <c r="U615" s="16" t="str">
        <f t="shared" si="170"/>
        <v>UN</v>
      </c>
      <c r="W615" s="16" t="str">
        <f t="shared" si="154"/>
        <v>31⁄4–6</v>
      </c>
      <c r="X615" s="16" t="str">
        <f>VLOOKUP(LEFT(Table691416[[#This Row],[Column1]],FIND("–",Table691416[[#This Row],[Column1]])-1),Lookups15[],2,0)</f>
        <v>3 1/4</v>
      </c>
      <c r="Y615" s="16" t="str">
        <f>RIGHT(Table691416[[#This Row],[Column1]],LEN(Table691416[[#This Row],[Column1]])-FIND("–",Table691416[[#This Row],[Column1]]))</f>
        <v>6</v>
      </c>
      <c r="Z615" s="16" t="str">
        <f t="shared" si="155"/>
        <v>UN</v>
      </c>
      <c r="AA615" s="16" t="str">
        <f t="shared" si="156"/>
        <v>2A</v>
      </c>
      <c r="AB615" s="4" t="str">
        <f>CONCATENATE(Table691416[[#This Row],[Fraction]],"-",Table691416[[#This Row],[Pitch]]," ",Table691416[[#This Row],[Series]]," ",Table691416[[#This Row],[ClassA]])</f>
        <v>3 1/4-6 UN 2A</v>
      </c>
      <c r="AC615" s="4" t="str">
        <f>CONCATENATE(TEXT(Table691416[[#This Row],[MajorMinB]],".000"),"-",Table691416[[#This Row],[Pitch]]," ",Table691416[[#This Row],[Series]]," ",Table691416[[#This Row],[ClassA]])</f>
        <v>3.250-6 UN 2A</v>
      </c>
      <c r="AD615" s="4">
        <f t="shared" si="157"/>
        <v>2.8E-3</v>
      </c>
      <c r="AE615" s="55">
        <f t="shared" si="158"/>
        <v>3.2471999999999999</v>
      </c>
      <c r="AF615" s="55">
        <f t="shared" si="159"/>
        <v>3.2290000000000001</v>
      </c>
      <c r="AG615" s="55" t="str">
        <f t="shared" si="160"/>
        <v>—</v>
      </c>
      <c r="AH615" s="55">
        <f t="shared" si="161"/>
        <v>3.1389</v>
      </c>
      <c r="AI615" s="55">
        <f t="shared" si="162"/>
        <v>3.1294</v>
      </c>
      <c r="AJ615" s="55">
        <f t="shared" si="163"/>
        <v>3.0488</v>
      </c>
      <c r="AK615" s="4" t="str">
        <f t="shared" si="164"/>
        <v>2B</v>
      </c>
      <c r="AL615" s="55">
        <f t="shared" si="165"/>
        <v>3.07</v>
      </c>
      <c r="AM615" s="55">
        <f t="shared" si="166"/>
        <v>3.1</v>
      </c>
      <c r="AN615" s="55">
        <f t="shared" si="167"/>
        <v>3.1417000000000002</v>
      </c>
      <c r="AO615" s="55">
        <f t="shared" si="168"/>
        <v>3.1539999999999999</v>
      </c>
      <c r="AP615" s="55">
        <f t="shared" si="169"/>
        <v>3.25</v>
      </c>
      <c r="AT615" s="17"/>
      <c r="AU615" s="77"/>
    </row>
    <row r="616" spans="3:47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170"/>
        <v>0</v>
      </c>
      <c r="U616" s="16">
        <f t="shared" si="170"/>
        <v>0</v>
      </c>
      <c r="W616" s="16" t="str">
        <f t="shared" si="154"/>
        <v>31⁄4–6</v>
      </c>
      <c r="X616" s="16" t="str">
        <f>VLOOKUP(LEFT(Table691416[[#This Row],[Column1]],FIND("–",Table691416[[#This Row],[Column1]])-1),Lookups15[],2,0)</f>
        <v>3 1/4</v>
      </c>
      <c r="Y616" s="16" t="str">
        <f>RIGHT(Table691416[[#This Row],[Column1]],LEN(Table691416[[#This Row],[Column1]])-FIND("–",Table691416[[#This Row],[Column1]]))</f>
        <v>6</v>
      </c>
      <c r="Z616" s="16" t="str">
        <f t="shared" si="155"/>
        <v>UN</v>
      </c>
      <c r="AA616" s="16" t="str">
        <f t="shared" si="156"/>
        <v>3A</v>
      </c>
      <c r="AB616" s="4" t="str">
        <f>CONCATENATE(Table691416[[#This Row],[Fraction]],"-",Table691416[[#This Row],[Pitch]]," ",Table691416[[#This Row],[Series]]," ",Table691416[[#This Row],[ClassA]])</f>
        <v>3 1/4-6 UN 3A</v>
      </c>
      <c r="AC616" s="4" t="str">
        <f>CONCATENATE(TEXT(Table691416[[#This Row],[MajorMinB]],".000"),"-",Table691416[[#This Row],[Pitch]]," ",Table691416[[#This Row],[Series]]," ",Table691416[[#This Row],[ClassA]])</f>
        <v>3.250-6 UN 3A</v>
      </c>
      <c r="AD616" s="4">
        <f t="shared" si="157"/>
        <v>0</v>
      </c>
      <c r="AE616" s="55">
        <f t="shared" si="158"/>
        <v>3.25</v>
      </c>
      <c r="AF616" s="55">
        <f t="shared" si="159"/>
        <v>3.2317999999999998</v>
      </c>
      <c r="AG616" s="55" t="str">
        <f t="shared" si="160"/>
        <v>—</v>
      </c>
      <c r="AH616" s="55">
        <f t="shared" si="161"/>
        <v>3.1417000000000002</v>
      </c>
      <c r="AI616" s="55">
        <f t="shared" si="162"/>
        <v>3.1345999999999998</v>
      </c>
      <c r="AJ616" s="55">
        <f t="shared" si="163"/>
        <v>3.0516000000000001</v>
      </c>
      <c r="AK616" s="4" t="str">
        <f t="shared" si="164"/>
        <v>3B</v>
      </c>
      <c r="AL616" s="55">
        <f t="shared" si="165"/>
        <v>3.07</v>
      </c>
      <c r="AM616" s="55">
        <f t="shared" si="166"/>
        <v>3.0895999999999999</v>
      </c>
      <c r="AN616" s="55">
        <f t="shared" si="167"/>
        <v>3.1417000000000002</v>
      </c>
      <c r="AO616" s="55">
        <f t="shared" si="168"/>
        <v>3.1509</v>
      </c>
      <c r="AP616" s="55">
        <f t="shared" si="169"/>
        <v>3.25</v>
      </c>
      <c r="AT616" s="17"/>
      <c r="AU616" s="77"/>
    </row>
    <row r="617" spans="3:47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170"/>
        <v>31⁄4–8</v>
      </c>
      <c r="U617" s="16" t="str">
        <f t="shared" si="170"/>
        <v>UN</v>
      </c>
      <c r="W617" s="16" t="str">
        <f t="shared" si="154"/>
        <v>31⁄4–8</v>
      </c>
      <c r="X617" s="16" t="str">
        <f>VLOOKUP(LEFT(Table691416[[#This Row],[Column1]],FIND("–",Table691416[[#This Row],[Column1]])-1),Lookups15[],2,0)</f>
        <v>3 1/4</v>
      </c>
      <c r="Y617" s="16" t="str">
        <f>RIGHT(Table691416[[#This Row],[Column1]],LEN(Table691416[[#This Row],[Column1]])-FIND("–",Table691416[[#This Row],[Column1]]))</f>
        <v>8</v>
      </c>
      <c r="Z617" s="16" t="str">
        <f t="shared" si="155"/>
        <v>UN</v>
      </c>
      <c r="AA617" s="16" t="str">
        <f t="shared" si="156"/>
        <v>2A</v>
      </c>
      <c r="AB617" s="4" t="str">
        <f>CONCATENATE(Table691416[[#This Row],[Fraction]],"-",Table691416[[#This Row],[Pitch]]," ",Table691416[[#This Row],[Series]]," ",Table691416[[#This Row],[ClassA]])</f>
        <v>3 1/4-8 UN 2A</v>
      </c>
      <c r="AC617" s="4" t="str">
        <f>CONCATENATE(TEXT(Table691416[[#This Row],[MajorMinB]],".000"),"-",Table691416[[#This Row],[Pitch]]," ",Table691416[[#This Row],[Series]]," ",Table691416[[#This Row],[ClassA]])</f>
        <v>3.250-8 UN 2A</v>
      </c>
      <c r="AD617" s="4">
        <f t="shared" si="157"/>
        <v>2.5999999999999999E-3</v>
      </c>
      <c r="AE617" s="55">
        <f t="shared" si="158"/>
        <v>3.2473999999999998</v>
      </c>
      <c r="AF617" s="55">
        <f t="shared" si="159"/>
        <v>3.2324000000000002</v>
      </c>
      <c r="AG617" s="55">
        <f t="shared" si="160"/>
        <v>3.2248999999999999</v>
      </c>
      <c r="AH617" s="55">
        <f t="shared" si="161"/>
        <v>3.1661999999999999</v>
      </c>
      <c r="AI617" s="55">
        <f t="shared" si="162"/>
        <v>3.1575000000000002</v>
      </c>
      <c r="AJ617" s="55">
        <f t="shared" si="163"/>
        <v>3.0985999999999998</v>
      </c>
      <c r="AK617" s="4" t="str">
        <f t="shared" si="164"/>
        <v>2B</v>
      </c>
      <c r="AL617" s="55">
        <f t="shared" si="165"/>
        <v>3.1150000000000002</v>
      </c>
      <c r="AM617" s="55">
        <f t="shared" si="166"/>
        <v>3.14</v>
      </c>
      <c r="AN617" s="55">
        <f t="shared" si="167"/>
        <v>3.1688000000000001</v>
      </c>
      <c r="AO617" s="55">
        <f t="shared" si="168"/>
        <v>3.1800999999999999</v>
      </c>
      <c r="AP617" s="55">
        <f t="shared" si="169"/>
        <v>3.25</v>
      </c>
      <c r="AT617" s="17"/>
      <c r="AU617" s="77"/>
    </row>
    <row r="618" spans="3:47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170"/>
        <v>0</v>
      </c>
      <c r="U618" s="16">
        <f t="shared" si="170"/>
        <v>0</v>
      </c>
      <c r="W618" s="16" t="str">
        <f t="shared" si="154"/>
        <v>31⁄4–8</v>
      </c>
      <c r="X618" s="16" t="str">
        <f>VLOOKUP(LEFT(Table691416[[#This Row],[Column1]],FIND("–",Table691416[[#This Row],[Column1]])-1),Lookups15[],2,0)</f>
        <v>3 1/4</v>
      </c>
      <c r="Y618" s="16" t="str">
        <f>RIGHT(Table691416[[#This Row],[Column1]],LEN(Table691416[[#This Row],[Column1]])-FIND("–",Table691416[[#This Row],[Column1]]))</f>
        <v>8</v>
      </c>
      <c r="Z618" s="16" t="str">
        <f t="shared" si="155"/>
        <v>UN</v>
      </c>
      <c r="AA618" s="16" t="str">
        <f t="shared" si="156"/>
        <v>3A</v>
      </c>
      <c r="AB618" s="4" t="str">
        <f>CONCATENATE(Table691416[[#This Row],[Fraction]],"-",Table691416[[#This Row],[Pitch]]," ",Table691416[[#This Row],[Series]]," ",Table691416[[#This Row],[ClassA]])</f>
        <v>3 1/4-8 UN 3A</v>
      </c>
      <c r="AC618" s="4" t="str">
        <f>CONCATENATE(TEXT(Table691416[[#This Row],[MajorMinB]],".000"),"-",Table691416[[#This Row],[Pitch]]," ",Table691416[[#This Row],[Series]]," ",Table691416[[#This Row],[ClassA]])</f>
        <v>3.250-8 UN 3A</v>
      </c>
      <c r="AD618" s="4">
        <f t="shared" si="157"/>
        <v>0</v>
      </c>
      <c r="AE618" s="55">
        <f t="shared" si="158"/>
        <v>3.25</v>
      </c>
      <c r="AF618" s="55">
        <f t="shared" si="159"/>
        <v>3.2349999999999999</v>
      </c>
      <c r="AG618" s="55" t="str">
        <f t="shared" si="160"/>
        <v>—</v>
      </c>
      <c r="AH618" s="55">
        <f t="shared" si="161"/>
        <v>3.1688000000000001</v>
      </c>
      <c r="AI618" s="55">
        <f t="shared" si="162"/>
        <v>3.1623000000000001</v>
      </c>
      <c r="AJ618" s="55">
        <f t="shared" si="163"/>
        <v>3.1012</v>
      </c>
      <c r="AK618" s="4" t="str">
        <f t="shared" si="164"/>
        <v>3B</v>
      </c>
      <c r="AL618" s="55">
        <f t="shared" si="165"/>
        <v>3.1150000000000002</v>
      </c>
      <c r="AM618" s="55">
        <f t="shared" si="166"/>
        <v>3.1297000000000001</v>
      </c>
      <c r="AN618" s="55">
        <f t="shared" si="167"/>
        <v>3.1688000000000001</v>
      </c>
      <c r="AO618" s="55">
        <f t="shared" si="168"/>
        <v>3.1772999999999998</v>
      </c>
      <c r="AP618" s="55">
        <f t="shared" si="169"/>
        <v>3.25</v>
      </c>
      <c r="AT618" s="17"/>
      <c r="AU618" s="77"/>
    </row>
    <row r="619" spans="3:47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170"/>
        <v>31⁄4–10</v>
      </c>
      <c r="U619" s="16" t="str">
        <f t="shared" si="170"/>
        <v>UNS</v>
      </c>
      <c r="W619" s="16" t="str">
        <f t="shared" si="154"/>
        <v>31⁄4–10</v>
      </c>
      <c r="X619" s="16" t="str">
        <f>VLOOKUP(LEFT(Table691416[[#This Row],[Column1]],FIND("–",Table691416[[#This Row],[Column1]])-1),Lookups15[],2,0)</f>
        <v>3 1/4</v>
      </c>
      <c r="Y619" s="16" t="str">
        <f>RIGHT(Table691416[[#This Row],[Column1]],LEN(Table691416[[#This Row],[Column1]])-FIND("–",Table691416[[#This Row],[Column1]]))</f>
        <v>10</v>
      </c>
      <c r="Z619" s="16" t="str">
        <f t="shared" si="155"/>
        <v>UNS</v>
      </c>
      <c r="AA619" s="16" t="str">
        <f t="shared" si="156"/>
        <v>2A</v>
      </c>
      <c r="AB619" s="4" t="str">
        <f>CONCATENATE(Table691416[[#This Row],[Fraction]],"-",Table691416[[#This Row],[Pitch]]," ",Table691416[[#This Row],[Series]]," ",Table691416[[#This Row],[ClassA]])</f>
        <v>3 1/4-10 UNS 2A</v>
      </c>
      <c r="AC619" s="4" t="str">
        <f>CONCATENATE(TEXT(Table691416[[#This Row],[MajorMinB]],".000"),"-",Table691416[[#This Row],[Pitch]]," ",Table691416[[#This Row],[Series]]," ",Table691416[[#This Row],[ClassA]])</f>
        <v>3.250-10 UNS 2A</v>
      </c>
      <c r="AD619" s="4">
        <f t="shared" si="157"/>
        <v>2E-3</v>
      </c>
      <c r="AE619" s="55">
        <f t="shared" si="158"/>
        <v>3.2480000000000002</v>
      </c>
      <c r="AF619" s="55">
        <f t="shared" si="159"/>
        <v>3.2351000000000001</v>
      </c>
      <c r="AG619" s="55" t="str">
        <f t="shared" si="160"/>
        <v>—</v>
      </c>
      <c r="AH619" s="55">
        <f t="shared" si="161"/>
        <v>3.1829999999999998</v>
      </c>
      <c r="AI619" s="55">
        <f t="shared" si="162"/>
        <v>3.1762000000000001</v>
      </c>
      <c r="AJ619" s="55">
        <f t="shared" si="163"/>
        <v>3.129</v>
      </c>
      <c r="AK619" s="4" t="str">
        <f t="shared" si="164"/>
        <v>2B</v>
      </c>
      <c r="AL619" s="55">
        <f t="shared" si="165"/>
        <v>3.1419999999999999</v>
      </c>
      <c r="AM619" s="55">
        <f t="shared" si="166"/>
        <v>3.1629999999999998</v>
      </c>
      <c r="AN619" s="55">
        <f t="shared" si="167"/>
        <v>3.1850000000000001</v>
      </c>
      <c r="AO619" s="55">
        <f t="shared" si="168"/>
        <v>3.1939000000000002</v>
      </c>
      <c r="AP619" s="55">
        <f t="shared" si="169"/>
        <v>3.25</v>
      </c>
      <c r="AT619" s="17"/>
      <c r="AU619" s="77"/>
    </row>
    <row r="620" spans="3:47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170"/>
        <v>31⁄4–12</v>
      </c>
      <c r="U620" s="16" t="str">
        <f t="shared" si="170"/>
        <v>UN</v>
      </c>
      <c r="W620" s="16" t="str">
        <f t="shared" si="154"/>
        <v>31⁄4–12</v>
      </c>
      <c r="X620" s="16" t="str">
        <f>VLOOKUP(LEFT(Table691416[[#This Row],[Column1]],FIND("–",Table691416[[#This Row],[Column1]])-1),Lookups15[],2,0)</f>
        <v>3 1/4</v>
      </c>
      <c r="Y620" s="16" t="str">
        <f>RIGHT(Table691416[[#This Row],[Column1]],LEN(Table691416[[#This Row],[Column1]])-FIND("–",Table691416[[#This Row],[Column1]]))</f>
        <v>12</v>
      </c>
      <c r="Z620" s="16" t="str">
        <f t="shared" si="155"/>
        <v>UN</v>
      </c>
      <c r="AA620" s="16" t="str">
        <f t="shared" si="156"/>
        <v>2A</v>
      </c>
      <c r="AB620" s="4" t="str">
        <f>CONCATENATE(Table691416[[#This Row],[Fraction]],"-",Table691416[[#This Row],[Pitch]]," ",Table691416[[#This Row],[Series]]," ",Table691416[[#This Row],[ClassA]])</f>
        <v>3 1/4-12 UN 2A</v>
      </c>
      <c r="AC620" s="4" t="str">
        <f>CONCATENATE(TEXT(Table691416[[#This Row],[MajorMinB]],".000"),"-",Table691416[[#This Row],[Pitch]]," ",Table691416[[#This Row],[Series]]," ",Table691416[[#This Row],[ClassA]])</f>
        <v>3.250-12 UN 2A</v>
      </c>
      <c r="AD620" s="4">
        <f t="shared" si="157"/>
        <v>1.9E-3</v>
      </c>
      <c r="AE620" s="55">
        <f t="shared" si="158"/>
        <v>3.2481</v>
      </c>
      <c r="AF620" s="55">
        <f t="shared" si="159"/>
        <v>3.2366999999999999</v>
      </c>
      <c r="AG620" s="55" t="str">
        <f t="shared" si="160"/>
        <v>—</v>
      </c>
      <c r="AH620" s="55">
        <f t="shared" si="161"/>
        <v>3.194</v>
      </c>
      <c r="AI620" s="55">
        <f t="shared" si="162"/>
        <v>3.1877</v>
      </c>
      <c r="AJ620" s="55">
        <f t="shared" si="163"/>
        <v>3.1488999999999998</v>
      </c>
      <c r="AK620" s="4" t="str">
        <f t="shared" si="164"/>
        <v>2B</v>
      </c>
      <c r="AL620" s="55">
        <f t="shared" si="165"/>
        <v>3.16</v>
      </c>
      <c r="AM620" s="55">
        <f t="shared" si="166"/>
        <v>3.1779999999999999</v>
      </c>
      <c r="AN620" s="55">
        <f t="shared" si="167"/>
        <v>3.1959</v>
      </c>
      <c r="AO620" s="55">
        <f t="shared" si="168"/>
        <v>3.2040999999999999</v>
      </c>
      <c r="AP620" s="55">
        <f t="shared" si="169"/>
        <v>3.25</v>
      </c>
      <c r="AT620" s="17"/>
      <c r="AU620" s="77"/>
    </row>
    <row r="621" spans="3:47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170"/>
        <v>0</v>
      </c>
      <c r="U621" s="16">
        <f t="shared" si="170"/>
        <v>0</v>
      </c>
      <c r="W621" s="16" t="str">
        <f t="shared" si="154"/>
        <v>31⁄4–12</v>
      </c>
      <c r="X621" s="16" t="str">
        <f>VLOOKUP(LEFT(Table691416[[#This Row],[Column1]],FIND("–",Table691416[[#This Row],[Column1]])-1),Lookups15[],2,0)</f>
        <v>3 1/4</v>
      </c>
      <c r="Y621" s="16" t="str">
        <f>RIGHT(Table691416[[#This Row],[Column1]],LEN(Table691416[[#This Row],[Column1]])-FIND("–",Table691416[[#This Row],[Column1]]))</f>
        <v>12</v>
      </c>
      <c r="Z621" s="16" t="str">
        <f t="shared" si="155"/>
        <v>UN</v>
      </c>
      <c r="AA621" s="16" t="str">
        <f t="shared" si="156"/>
        <v>3A</v>
      </c>
      <c r="AB621" s="4" t="str">
        <f>CONCATENATE(Table691416[[#This Row],[Fraction]],"-",Table691416[[#This Row],[Pitch]]," ",Table691416[[#This Row],[Series]]," ",Table691416[[#This Row],[ClassA]])</f>
        <v>3 1/4-12 UN 3A</v>
      </c>
      <c r="AC621" s="4" t="str">
        <f>CONCATENATE(TEXT(Table691416[[#This Row],[MajorMinB]],".000"),"-",Table691416[[#This Row],[Pitch]]," ",Table691416[[#This Row],[Series]]," ",Table691416[[#This Row],[ClassA]])</f>
        <v>3.250-12 UN 3A</v>
      </c>
      <c r="AD621" s="4">
        <f t="shared" si="157"/>
        <v>0</v>
      </c>
      <c r="AE621" s="55">
        <f t="shared" si="158"/>
        <v>3.25</v>
      </c>
      <c r="AF621" s="55">
        <f t="shared" si="159"/>
        <v>3.2385999999999999</v>
      </c>
      <c r="AG621" s="55" t="str">
        <f t="shared" si="160"/>
        <v>—</v>
      </c>
      <c r="AH621" s="55">
        <f t="shared" si="161"/>
        <v>3.1959</v>
      </c>
      <c r="AI621" s="55">
        <f t="shared" si="162"/>
        <v>3.1911999999999998</v>
      </c>
      <c r="AJ621" s="55">
        <f t="shared" si="163"/>
        <v>3.1507999999999998</v>
      </c>
      <c r="AK621" s="4" t="str">
        <f t="shared" si="164"/>
        <v>3B</v>
      </c>
      <c r="AL621" s="55">
        <f t="shared" si="165"/>
        <v>3.16</v>
      </c>
      <c r="AM621" s="55">
        <f t="shared" si="166"/>
        <v>3.1698</v>
      </c>
      <c r="AN621" s="55">
        <f t="shared" si="167"/>
        <v>3.1959</v>
      </c>
      <c r="AO621" s="55">
        <f t="shared" si="168"/>
        <v>3.2040999999999999</v>
      </c>
      <c r="AP621" s="55">
        <f t="shared" si="169"/>
        <v>3.25</v>
      </c>
      <c r="AT621" s="17"/>
      <c r="AU621" s="77"/>
    </row>
    <row r="622" spans="3:47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170"/>
        <v>31⁄4–14</v>
      </c>
      <c r="U622" s="16" t="str">
        <f t="shared" si="170"/>
        <v>UNS</v>
      </c>
      <c r="W622" s="16" t="str">
        <f t="shared" si="154"/>
        <v>31⁄4–14</v>
      </c>
      <c r="X622" s="16" t="str">
        <f>VLOOKUP(LEFT(Table691416[[#This Row],[Column1]],FIND("–",Table691416[[#This Row],[Column1]])-1),Lookups15[],2,0)</f>
        <v>3 1/4</v>
      </c>
      <c r="Y622" s="16" t="str">
        <f>RIGHT(Table691416[[#This Row],[Column1]],LEN(Table691416[[#This Row],[Column1]])-FIND("–",Table691416[[#This Row],[Column1]]))</f>
        <v>14</v>
      </c>
      <c r="Z622" s="16" t="str">
        <f t="shared" si="155"/>
        <v>UNS</v>
      </c>
      <c r="AA622" s="16" t="str">
        <f t="shared" si="156"/>
        <v>2A</v>
      </c>
      <c r="AB622" s="4" t="str">
        <f>CONCATENATE(Table691416[[#This Row],[Fraction]],"-",Table691416[[#This Row],[Pitch]]," ",Table691416[[#This Row],[Series]]," ",Table691416[[#This Row],[ClassA]])</f>
        <v>3 1/4-14 UNS 2A</v>
      </c>
      <c r="AC622" s="4" t="str">
        <f>CONCATENATE(TEXT(Table691416[[#This Row],[MajorMinB]],".000"),"-",Table691416[[#This Row],[Pitch]]," ",Table691416[[#This Row],[Series]]," ",Table691416[[#This Row],[ClassA]])</f>
        <v>3.250-14 UNS 2A</v>
      </c>
      <c r="AD622" s="4">
        <f t="shared" si="157"/>
        <v>1.8E-3</v>
      </c>
      <c r="AE622" s="55">
        <f t="shared" si="158"/>
        <v>3.2482000000000002</v>
      </c>
      <c r="AF622" s="55">
        <f t="shared" si="159"/>
        <v>3.2378999999999998</v>
      </c>
      <c r="AG622" s="55" t="str">
        <f t="shared" si="160"/>
        <v>—</v>
      </c>
      <c r="AH622" s="55">
        <f t="shared" si="161"/>
        <v>3.2018</v>
      </c>
      <c r="AI622" s="55">
        <f t="shared" si="162"/>
        <v>3.1959</v>
      </c>
      <c r="AJ622" s="55">
        <f t="shared" si="163"/>
        <v>3.1631999999999998</v>
      </c>
      <c r="AK622" s="4" t="str">
        <f t="shared" si="164"/>
        <v>2B</v>
      </c>
      <c r="AL622" s="55">
        <f t="shared" si="165"/>
        <v>3.173</v>
      </c>
      <c r="AM622" s="55">
        <f t="shared" si="166"/>
        <v>3.1880000000000002</v>
      </c>
      <c r="AN622" s="55">
        <f t="shared" si="167"/>
        <v>3.2035999999999998</v>
      </c>
      <c r="AO622" s="55">
        <f t="shared" si="168"/>
        <v>3.2113</v>
      </c>
      <c r="AP622" s="55">
        <f t="shared" si="169"/>
        <v>3.25</v>
      </c>
      <c r="AT622" s="17"/>
      <c r="AU622" s="77"/>
    </row>
    <row r="623" spans="3:47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170"/>
        <v>31⁄4–16</v>
      </c>
      <c r="U623" s="16" t="str">
        <f t="shared" si="170"/>
        <v>UN</v>
      </c>
      <c r="W623" s="16" t="str">
        <f t="shared" si="154"/>
        <v>31⁄4–16</v>
      </c>
      <c r="X623" s="16" t="str">
        <f>VLOOKUP(LEFT(Table691416[[#This Row],[Column1]],FIND("–",Table691416[[#This Row],[Column1]])-1),Lookups15[],2,0)</f>
        <v>3 1/4</v>
      </c>
      <c r="Y623" s="16" t="str">
        <f>RIGHT(Table691416[[#This Row],[Column1]],LEN(Table691416[[#This Row],[Column1]])-FIND("–",Table691416[[#This Row],[Column1]]))</f>
        <v>16</v>
      </c>
      <c r="Z623" s="16" t="str">
        <f t="shared" si="155"/>
        <v>UN</v>
      </c>
      <c r="AA623" s="16" t="str">
        <f t="shared" si="156"/>
        <v>2A</v>
      </c>
      <c r="AB623" s="4" t="str">
        <f>CONCATENATE(Table691416[[#This Row],[Fraction]],"-",Table691416[[#This Row],[Pitch]]," ",Table691416[[#This Row],[Series]]," ",Table691416[[#This Row],[ClassA]])</f>
        <v>3 1/4-16 UN 2A</v>
      </c>
      <c r="AC623" s="4" t="str">
        <f>CONCATENATE(TEXT(Table691416[[#This Row],[MajorMinB]],".000"),"-",Table691416[[#This Row],[Pitch]]," ",Table691416[[#This Row],[Series]]," ",Table691416[[#This Row],[ClassA]])</f>
        <v>3.250-16 UN 2A</v>
      </c>
      <c r="AD623" s="4">
        <f t="shared" si="157"/>
        <v>1.6999999999999999E-3</v>
      </c>
      <c r="AE623" s="55">
        <f t="shared" si="158"/>
        <v>3.2483</v>
      </c>
      <c r="AF623" s="55">
        <f t="shared" si="159"/>
        <v>3.2389000000000001</v>
      </c>
      <c r="AG623" s="55" t="str">
        <f t="shared" si="160"/>
        <v>—</v>
      </c>
      <c r="AH623" s="55">
        <f t="shared" si="161"/>
        <v>3.2077</v>
      </c>
      <c r="AI623" s="55">
        <f t="shared" si="162"/>
        <v>3.2021000000000002</v>
      </c>
      <c r="AJ623" s="55">
        <f t="shared" si="163"/>
        <v>3.1738</v>
      </c>
      <c r="AK623" s="4" t="str">
        <f t="shared" si="164"/>
        <v>2B</v>
      </c>
      <c r="AL623" s="55">
        <f t="shared" si="165"/>
        <v>3.1819999999999999</v>
      </c>
      <c r="AM623" s="55">
        <f t="shared" si="166"/>
        <v>3.1960000000000002</v>
      </c>
      <c r="AN623" s="55">
        <f t="shared" si="167"/>
        <v>3.2094</v>
      </c>
      <c r="AO623" s="55">
        <f t="shared" si="168"/>
        <v>3.2166999999999999</v>
      </c>
      <c r="AP623" s="55">
        <f t="shared" si="169"/>
        <v>3.25</v>
      </c>
      <c r="AT623" s="17"/>
      <c r="AU623" s="77"/>
    </row>
    <row r="624" spans="3:47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170"/>
        <v>0</v>
      </c>
      <c r="U624" s="16">
        <f t="shared" si="170"/>
        <v>0</v>
      </c>
      <c r="W624" s="16" t="str">
        <f t="shared" si="154"/>
        <v>31⁄4–16</v>
      </c>
      <c r="X624" s="16" t="str">
        <f>VLOOKUP(LEFT(Table691416[[#This Row],[Column1]],FIND("–",Table691416[[#This Row],[Column1]])-1),Lookups15[],2,0)</f>
        <v>3 1/4</v>
      </c>
      <c r="Y624" s="16" t="str">
        <f>RIGHT(Table691416[[#This Row],[Column1]],LEN(Table691416[[#This Row],[Column1]])-FIND("–",Table691416[[#This Row],[Column1]]))</f>
        <v>16</v>
      </c>
      <c r="Z624" s="16" t="str">
        <f t="shared" si="155"/>
        <v>UN</v>
      </c>
      <c r="AA624" s="16" t="str">
        <f t="shared" si="156"/>
        <v>3A</v>
      </c>
      <c r="AB624" s="4" t="str">
        <f>CONCATENATE(Table691416[[#This Row],[Fraction]],"-",Table691416[[#This Row],[Pitch]]," ",Table691416[[#This Row],[Series]]," ",Table691416[[#This Row],[ClassA]])</f>
        <v>3 1/4-16 UN 3A</v>
      </c>
      <c r="AC624" s="4" t="str">
        <f>CONCATENATE(TEXT(Table691416[[#This Row],[MajorMinB]],".000"),"-",Table691416[[#This Row],[Pitch]]," ",Table691416[[#This Row],[Series]]," ",Table691416[[#This Row],[ClassA]])</f>
        <v>3.250-16 UN 3A</v>
      </c>
      <c r="AD624" s="4">
        <f t="shared" si="157"/>
        <v>0</v>
      </c>
      <c r="AE624" s="55">
        <f t="shared" si="158"/>
        <v>3.25</v>
      </c>
      <c r="AF624" s="55">
        <f t="shared" si="159"/>
        <v>3.2406000000000001</v>
      </c>
      <c r="AG624" s="55" t="str">
        <f t="shared" si="160"/>
        <v>—</v>
      </c>
      <c r="AH624" s="55">
        <f t="shared" si="161"/>
        <v>3.2094</v>
      </c>
      <c r="AI624" s="55">
        <f t="shared" si="162"/>
        <v>3.2052</v>
      </c>
      <c r="AJ624" s="55">
        <f t="shared" si="163"/>
        <v>3.1755</v>
      </c>
      <c r="AK624" s="4" t="str">
        <f t="shared" si="164"/>
        <v>3B</v>
      </c>
      <c r="AL624" s="55">
        <f t="shared" si="165"/>
        <v>3.1819999999999999</v>
      </c>
      <c r="AM624" s="55">
        <f t="shared" si="166"/>
        <v>3.1907999999999999</v>
      </c>
      <c r="AN624" s="55">
        <f t="shared" si="167"/>
        <v>3.2094</v>
      </c>
      <c r="AO624" s="55">
        <f t="shared" si="168"/>
        <v>3.2149000000000001</v>
      </c>
      <c r="AP624" s="55">
        <f t="shared" si="169"/>
        <v>3.25</v>
      </c>
      <c r="AT624" s="17"/>
      <c r="AU624" s="77"/>
    </row>
    <row r="625" spans="3:47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170"/>
        <v>31⁄4–18</v>
      </c>
      <c r="U625" s="16" t="str">
        <f t="shared" si="170"/>
        <v>UNS</v>
      </c>
      <c r="W625" s="16" t="str">
        <f t="shared" si="154"/>
        <v>31⁄4–18</v>
      </c>
      <c r="X625" s="16" t="str">
        <f>VLOOKUP(LEFT(Table691416[[#This Row],[Column1]],FIND("–",Table691416[[#This Row],[Column1]])-1),Lookups15[],2,0)</f>
        <v>3 1/4</v>
      </c>
      <c r="Y625" s="16" t="str">
        <f>RIGHT(Table691416[[#This Row],[Column1]],LEN(Table691416[[#This Row],[Column1]])-FIND("–",Table691416[[#This Row],[Column1]]))</f>
        <v>18</v>
      </c>
      <c r="Z625" s="16" t="str">
        <f t="shared" si="155"/>
        <v>UNS</v>
      </c>
      <c r="AA625" s="16" t="str">
        <f t="shared" si="156"/>
        <v>2A</v>
      </c>
      <c r="AB625" s="4" t="str">
        <f>CONCATENATE(Table691416[[#This Row],[Fraction]],"-",Table691416[[#This Row],[Pitch]]," ",Table691416[[#This Row],[Series]]," ",Table691416[[#This Row],[ClassA]])</f>
        <v>3 1/4-18 UNS 2A</v>
      </c>
      <c r="AC625" s="4" t="str">
        <f>CONCATENATE(TEXT(Table691416[[#This Row],[MajorMinB]],".000"),"-",Table691416[[#This Row],[Pitch]]," ",Table691416[[#This Row],[Series]]," ",Table691416[[#This Row],[ClassA]])</f>
        <v>3.250-18 UNS 2A</v>
      </c>
      <c r="AD625" s="4">
        <f t="shared" si="157"/>
        <v>1.6000000000000001E-3</v>
      </c>
      <c r="AE625" s="55">
        <f t="shared" si="158"/>
        <v>3.2484000000000002</v>
      </c>
      <c r="AF625" s="55">
        <f t="shared" si="159"/>
        <v>3.2397</v>
      </c>
      <c r="AG625" s="55" t="str">
        <f t="shared" si="160"/>
        <v>—</v>
      </c>
      <c r="AH625" s="55">
        <f t="shared" si="161"/>
        <v>3.2122999999999999</v>
      </c>
      <c r="AI625" s="55">
        <f t="shared" si="162"/>
        <v>3.2069000000000001</v>
      </c>
      <c r="AJ625" s="55">
        <f t="shared" si="163"/>
        <v>3.1823000000000001</v>
      </c>
      <c r="AK625" s="4" t="str">
        <f t="shared" si="164"/>
        <v>2B</v>
      </c>
      <c r="AL625" s="55">
        <f t="shared" si="165"/>
        <v>3.19</v>
      </c>
      <c r="AM625" s="55">
        <f t="shared" si="166"/>
        <v>3.2029999999999998</v>
      </c>
      <c r="AN625" s="55">
        <f t="shared" si="167"/>
        <v>3.2139000000000002</v>
      </c>
      <c r="AO625" s="55">
        <f t="shared" si="168"/>
        <v>3.2208999999999999</v>
      </c>
      <c r="AP625" s="55">
        <f t="shared" si="169"/>
        <v>3.25</v>
      </c>
      <c r="AT625" s="17"/>
      <c r="AU625" s="77"/>
    </row>
    <row r="626" spans="3:47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170"/>
        <v>33⁄8–6</v>
      </c>
      <c r="U626" s="16" t="str">
        <f t="shared" si="170"/>
        <v>UN</v>
      </c>
      <c r="W626" s="16" t="str">
        <f t="shared" si="154"/>
        <v>33⁄8–6</v>
      </c>
      <c r="X626" s="16" t="str">
        <f>VLOOKUP(LEFT(Table691416[[#This Row],[Column1]],FIND("–",Table691416[[#This Row],[Column1]])-1),Lookups15[],2,0)</f>
        <v>3 3/8</v>
      </c>
      <c r="Y626" s="16" t="str">
        <f>RIGHT(Table691416[[#This Row],[Column1]],LEN(Table691416[[#This Row],[Column1]])-FIND("–",Table691416[[#This Row],[Column1]]))</f>
        <v>6</v>
      </c>
      <c r="Z626" s="16" t="str">
        <f t="shared" si="155"/>
        <v>UN</v>
      </c>
      <c r="AA626" s="16" t="str">
        <f t="shared" si="156"/>
        <v>2A</v>
      </c>
      <c r="AB626" s="4" t="str">
        <f>CONCATENATE(Table691416[[#This Row],[Fraction]],"-",Table691416[[#This Row],[Pitch]]," ",Table691416[[#This Row],[Series]]," ",Table691416[[#This Row],[ClassA]])</f>
        <v>3 3/8-6 UN 2A</v>
      </c>
      <c r="AC626" s="4" t="str">
        <f>CONCATENATE(TEXT(Table691416[[#This Row],[MajorMinB]],".000"),"-",Table691416[[#This Row],[Pitch]]," ",Table691416[[#This Row],[Series]]," ",Table691416[[#This Row],[ClassA]])</f>
        <v>3.375-6 UN 2A</v>
      </c>
      <c r="AD626" s="4">
        <f t="shared" si="157"/>
        <v>2.8999999999999998E-3</v>
      </c>
      <c r="AE626" s="55">
        <f t="shared" si="158"/>
        <v>3.3721000000000001</v>
      </c>
      <c r="AF626" s="55">
        <f t="shared" si="159"/>
        <v>3.3538999999999999</v>
      </c>
      <c r="AG626" s="55" t="str">
        <f t="shared" si="160"/>
        <v>—</v>
      </c>
      <c r="AH626" s="55">
        <f t="shared" si="161"/>
        <v>3.2637999999999998</v>
      </c>
      <c r="AI626" s="55">
        <f t="shared" si="162"/>
        <v>3.2543000000000002</v>
      </c>
      <c r="AJ626" s="55">
        <f t="shared" si="163"/>
        <v>3.1737000000000002</v>
      </c>
      <c r="AK626" s="4" t="str">
        <f t="shared" si="164"/>
        <v>2B</v>
      </c>
      <c r="AL626" s="55">
        <f t="shared" si="165"/>
        <v>3.1949999999999998</v>
      </c>
      <c r="AM626" s="55">
        <f t="shared" si="166"/>
        <v>3.2250000000000001</v>
      </c>
      <c r="AN626" s="55">
        <f t="shared" si="167"/>
        <v>3.2667000000000002</v>
      </c>
      <c r="AO626" s="55">
        <f t="shared" si="168"/>
        <v>3.2791000000000001</v>
      </c>
      <c r="AP626" s="55">
        <f t="shared" si="169"/>
        <v>3.375</v>
      </c>
      <c r="AT626" s="17"/>
      <c r="AU626" s="77"/>
    </row>
    <row r="627" spans="3:47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170"/>
        <v>0</v>
      </c>
      <c r="U627" s="16">
        <f t="shared" si="170"/>
        <v>0</v>
      </c>
      <c r="W627" s="16" t="str">
        <f t="shared" si="154"/>
        <v>33⁄8–6</v>
      </c>
      <c r="X627" s="16" t="str">
        <f>VLOOKUP(LEFT(Table691416[[#This Row],[Column1]],FIND("–",Table691416[[#This Row],[Column1]])-1),Lookups15[],2,0)</f>
        <v>3 3/8</v>
      </c>
      <c r="Y627" s="16" t="str">
        <f>RIGHT(Table691416[[#This Row],[Column1]],LEN(Table691416[[#This Row],[Column1]])-FIND("–",Table691416[[#This Row],[Column1]]))</f>
        <v>6</v>
      </c>
      <c r="Z627" s="16" t="str">
        <f t="shared" si="155"/>
        <v>UN</v>
      </c>
      <c r="AA627" s="16" t="str">
        <f t="shared" si="156"/>
        <v>3A</v>
      </c>
      <c r="AB627" s="4" t="str">
        <f>CONCATENATE(Table691416[[#This Row],[Fraction]],"-",Table691416[[#This Row],[Pitch]]," ",Table691416[[#This Row],[Series]]," ",Table691416[[#This Row],[ClassA]])</f>
        <v>3 3/8-6 UN 3A</v>
      </c>
      <c r="AC627" s="4" t="str">
        <f>CONCATENATE(TEXT(Table691416[[#This Row],[MajorMinB]],".000"),"-",Table691416[[#This Row],[Pitch]]," ",Table691416[[#This Row],[Series]]," ",Table691416[[#This Row],[ClassA]])</f>
        <v>3.375-6 UN 3A</v>
      </c>
      <c r="AD627" s="4">
        <f t="shared" si="157"/>
        <v>0</v>
      </c>
      <c r="AE627" s="55">
        <f t="shared" si="158"/>
        <v>3.375</v>
      </c>
      <c r="AF627" s="55">
        <f t="shared" si="159"/>
        <v>3.3567999999999998</v>
      </c>
      <c r="AG627" s="55" t="str">
        <f t="shared" si="160"/>
        <v>—</v>
      </c>
      <c r="AH627" s="55">
        <f t="shared" si="161"/>
        <v>3.2667000000000002</v>
      </c>
      <c r="AI627" s="55">
        <f t="shared" si="162"/>
        <v>3.2595000000000001</v>
      </c>
      <c r="AJ627" s="55">
        <f t="shared" si="163"/>
        <v>3.1766000000000001</v>
      </c>
      <c r="AK627" s="4" t="str">
        <f t="shared" si="164"/>
        <v>3B</v>
      </c>
      <c r="AL627" s="55">
        <f t="shared" si="165"/>
        <v>3.1949999999999998</v>
      </c>
      <c r="AM627" s="55">
        <f t="shared" si="166"/>
        <v>3.2145999999999999</v>
      </c>
      <c r="AN627" s="55">
        <f t="shared" si="167"/>
        <v>3.2667000000000002</v>
      </c>
      <c r="AO627" s="55">
        <f t="shared" si="168"/>
        <v>3.2759999999999998</v>
      </c>
      <c r="AP627" s="55">
        <f t="shared" si="169"/>
        <v>3.375</v>
      </c>
      <c r="AT627" s="17"/>
      <c r="AU627" s="77"/>
    </row>
    <row r="628" spans="3:47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170"/>
        <v>33⁄8–8</v>
      </c>
      <c r="U628" s="16" t="str">
        <f t="shared" si="170"/>
        <v>UN</v>
      </c>
      <c r="W628" s="16" t="str">
        <f t="shared" si="154"/>
        <v>33⁄8–8</v>
      </c>
      <c r="X628" s="16" t="str">
        <f>VLOOKUP(LEFT(Table691416[[#This Row],[Column1]],FIND("–",Table691416[[#This Row],[Column1]])-1),Lookups15[],2,0)</f>
        <v>3 3/8</v>
      </c>
      <c r="Y628" s="16" t="str">
        <f>RIGHT(Table691416[[#This Row],[Column1]],LEN(Table691416[[#This Row],[Column1]])-FIND("–",Table691416[[#This Row],[Column1]]))</f>
        <v>8</v>
      </c>
      <c r="Z628" s="16" t="str">
        <f t="shared" si="155"/>
        <v>UN</v>
      </c>
      <c r="AA628" s="16" t="str">
        <f t="shared" si="156"/>
        <v>2A</v>
      </c>
      <c r="AB628" s="4" t="str">
        <f>CONCATENATE(Table691416[[#This Row],[Fraction]],"-",Table691416[[#This Row],[Pitch]]," ",Table691416[[#This Row],[Series]]," ",Table691416[[#This Row],[ClassA]])</f>
        <v>3 3/8-8 UN 2A</v>
      </c>
      <c r="AC628" s="4" t="str">
        <f>CONCATENATE(TEXT(Table691416[[#This Row],[MajorMinB]],".000"),"-",Table691416[[#This Row],[Pitch]]," ",Table691416[[#This Row],[Series]]," ",Table691416[[#This Row],[ClassA]])</f>
        <v>3.375-8 UN 2A</v>
      </c>
      <c r="AD628" s="4">
        <f t="shared" si="157"/>
        <v>2.5999999999999999E-3</v>
      </c>
      <c r="AE628" s="55">
        <f t="shared" si="158"/>
        <v>3.3723999999999998</v>
      </c>
      <c r="AF628" s="55">
        <f t="shared" si="159"/>
        <v>3.3574000000000002</v>
      </c>
      <c r="AG628" s="55" t="str">
        <f t="shared" si="160"/>
        <v>—</v>
      </c>
      <c r="AH628" s="55">
        <f t="shared" si="161"/>
        <v>3.2911999999999999</v>
      </c>
      <c r="AI628" s="55">
        <f t="shared" si="162"/>
        <v>3.2824</v>
      </c>
      <c r="AJ628" s="55">
        <f t="shared" si="163"/>
        <v>3.2235999999999998</v>
      </c>
      <c r="AK628" s="4" t="str">
        <f t="shared" si="164"/>
        <v>2B</v>
      </c>
      <c r="AL628" s="55">
        <f t="shared" si="165"/>
        <v>3.24</v>
      </c>
      <c r="AM628" s="55">
        <f t="shared" si="166"/>
        <v>3.2650000000000001</v>
      </c>
      <c r="AN628" s="55">
        <f t="shared" si="167"/>
        <v>3.2938000000000001</v>
      </c>
      <c r="AO628" s="55">
        <f t="shared" si="168"/>
        <v>3.3052000000000001</v>
      </c>
      <c r="AP628" s="55">
        <f t="shared" si="169"/>
        <v>3.375</v>
      </c>
      <c r="AT628" s="17"/>
      <c r="AU628" s="77"/>
    </row>
    <row r="629" spans="3:47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170"/>
        <v>0</v>
      </c>
      <c r="U629" s="16">
        <f t="shared" si="170"/>
        <v>0</v>
      </c>
      <c r="W629" s="16" t="str">
        <f t="shared" si="154"/>
        <v>33⁄8–8</v>
      </c>
      <c r="X629" s="16" t="str">
        <f>VLOOKUP(LEFT(Table691416[[#This Row],[Column1]],FIND("–",Table691416[[#This Row],[Column1]])-1),Lookups15[],2,0)</f>
        <v>3 3/8</v>
      </c>
      <c r="Y629" s="16" t="str">
        <f>RIGHT(Table691416[[#This Row],[Column1]],LEN(Table691416[[#This Row],[Column1]])-FIND("–",Table691416[[#This Row],[Column1]]))</f>
        <v>8</v>
      </c>
      <c r="Z629" s="16" t="str">
        <f t="shared" si="155"/>
        <v>UN</v>
      </c>
      <c r="AA629" s="16" t="str">
        <f t="shared" si="156"/>
        <v>3A</v>
      </c>
      <c r="AB629" s="4" t="str">
        <f>CONCATENATE(Table691416[[#This Row],[Fraction]],"-",Table691416[[#This Row],[Pitch]]," ",Table691416[[#This Row],[Series]]," ",Table691416[[#This Row],[ClassA]])</f>
        <v>3 3/8-8 UN 3A</v>
      </c>
      <c r="AC629" s="4" t="str">
        <f>CONCATENATE(TEXT(Table691416[[#This Row],[MajorMinB]],".000"),"-",Table691416[[#This Row],[Pitch]]," ",Table691416[[#This Row],[Series]]," ",Table691416[[#This Row],[ClassA]])</f>
        <v>3.375-8 UN 3A</v>
      </c>
      <c r="AD629" s="4">
        <f t="shared" si="157"/>
        <v>0</v>
      </c>
      <c r="AE629" s="55">
        <f t="shared" si="158"/>
        <v>3.375</v>
      </c>
      <c r="AF629" s="55">
        <f t="shared" si="159"/>
        <v>3.36</v>
      </c>
      <c r="AG629" s="55" t="str">
        <f t="shared" si="160"/>
        <v>—</v>
      </c>
      <c r="AH629" s="55">
        <f t="shared" si="161"/>
        <v>3.2938000000000001</v>
      </c>
      <c r="AI629" s="55">
        <f t="shared" si="162"/>
        <v>3.2871999999999999</v>
      </c>
      <c r="AJ629" s="55">
        <f t="shared" si="163"/>
        <v>3.2262</v>
      </c>
      <c r="AK629" s="4" t="str">
        <f t="shared" si="164"/>
        <v>3B</v>
      </c>
      <c r="AL629" s="55">
        <f t="shared" si="165"/>
        <v>3.24</v>
      </c>
      <c r="AM629" s="55">
        <f t="shared" si="166"/>
        <v>3.2547000000000001</v>
      </c>
      <c r="AN629" s="55">
        <f t="shared" si="167"/>
        <v>3.2938000000000001</v>
      </c>
      <c r="AO629" s="55">
        <f t="shared" si="168"/>
        <v>3.3022999999999998</v>
      </c>
      <c r="AP629" s="55">
        <f t="shared" si="169"/>
        <v>3.375</v>
      </c>
      <c r="AT629" s="17"/>
      <c r="AU629" s="77"/>
    </row>
    <row r="630" spans="3:47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170"/>
        <v>33⁄8–12</v>
      </c>
      <c r="U630" s="16" t="str">
        <f t="shared" si="170"/>
        <v>UN</v>
      </c>
      <c r="W630" s="16" t="str">
        <f t="shared" si="154"/>
        <v>33⁄8–12</v>
      </c>
      <c r="X630" s="16" t="str">
        <f>VLOOKUP(LEFT(Table691416[[#This Row],[Column1]],FIND("–",Table691416[[#This Row],[Column1]])-1),Lookups15[],2,0)</f>
        <v>3 3/8</v>
      </c>
      <c r="Y630" s="16" t="str">
        <f>RIGHT(Table691416[[#This Row],[Column1]],LEN(Table691416[[#This Row],[Column1]])-FIND("–",Table691416[[#This Row],[Column1]]))</f>
        <v>12</v>
      </c>
      <c r="Z630" s="16" t="str">
        <f t="shared" si="155"/>
        <v>UN</v>
      </c>
      <c r="AA630" s="16" t="str">
        <f t="shared" si="156"/>
        <v>2A</v>
      </c>
      <c r="AB630" s="4" t="str">
        <f>CONCATENATE(Table691416[[#This Row],[Fraction]],"-",Table691416[[#This Row],[Pitch]]," ",Table691416[[#This Row],[Series]]," ",Table691416[[#This Row],[ClassA]])</f>
        <v>3 3/8-12 UN 2A</v>
      </c>
      <c r="AC630" s="4" t="str">
        <f>CONCATENATE(TEXT(Table691416[[#This Row],[MajorMinB]],".000"),"-",Table691416[[#This Row],[Pitch]]," ",Table691416[[#This Row],[Series]]," ",Table691416[[#This Row],[ClassA]])</f>
        <v>3.375-12 UN 2A</v>
      </c>
      <c r="AD630" s="4">
        <f t="shared" si="157"/>
        <v>1.9E-3</v>
      </c>
      <c r="AE630" s="55">
        <f t="shared" si="158"/>
        <v>3.3731</v>
      </c>
      <c r="AF630" s="55">
        <f t="shared" si="159"/>
        <v>3.3616999999999999</v>
      </c>
      <c r="AG630" s="55" t="str">
        <f t="shared" si="160"/>
        <v>—</v>
      </c>
      <c r="AH630" s="55">
        <f t="shared" si="161"/>
        <v>3.319</v>
      </c>
      <c r="AI630" s="55">
        <f t="shared" si="162"/>
        <v>3.3126000000000002</v>
      </c>
      <c r="AJ630" s="55">
        <f t="shared" si="163"/>
        <v>3.2738999999999998</v>
      </c>
      <c r="AK630" s="4" t="str">
        <f t="shared" si="164"/>
        <v>2B</v>
      </c>
      <c r="AL630" s="55">
        <f t="shared" si="165"/>
        <v>3.2850000000000001</v>
      </c>
      <c r="AM630" s="55">
        <f t="shared" si="166"/>
        <v>3.3029999999999999</v>
      </c>
      <c r="AN630" s="55">
        <f t="shared" si="167"/>
        <v>3.3209</v>
      </c>
      <c r="AO630" s="55">
        <f t="shared" si="168"/>
        <v>3.3292999999999999</v>
      </c>
      <c r="AP630" s="55">
        <f t="shared" si="169"/>
        <v>3.375</v>
      </c>
      <c r="AT630" s="17"/>
      <c r="AU630" s="77"/>
    </row>
    <row r="631" spans="3:47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170"/>
        <v>0</v>
      </c>
      <c r="U631" s="16">
        <f t="shared" si="170"/>
        <v>0</v>
      </c>
      <c r="W631" s="16" t="str">
        <f t="shared" si="154"/>
        <v>33⁄8–12</v>
      </c>
      <c r="X631" s="16" t="str">
        <f>VLOOKUP(LEFT(Table691416[[#This Row],[Column1]],FIND("–",Table691416[[#This Row],[Column1]])-1),Lookups15[],2,0)</f>
        <v>3 3/8</v>
      </c>
      <c r="Y631" s="16" t="str">
        <f>RIGHT(Table691416[[#This Row],[Column1]],LEN(Table691416[[#This Row],[Column1]])-FIND("–",Table691416[[#This Row],[Column1]]))</f>
        <v>12</v>
      </c>
      <c r="Z631" s="16" t="str">
        <f t="shared" si="155"/>
        <v>UN</v>
      </c>
      <c r="AA631" s="16" t="str">
        <f t="shared" si="156"/>
        <v>3A</v>
      </c>
      <c r="AB631" s="4" t="str">
        <f>CONCATENATE(Table691416[[#This Row],[Fraction]],"-",Table691416[[#This Row],[Pitch]]," ",Table691416[[#This Row],[Series]]," ",Table691416[[#This Row],[ClassA]])</f>
        <v>3 3/8-12 UN 3A</v>
      </c>
      <c r="AC631" s="4" t="str">
        <f>CONCATENATE(TEXT(Table691416[[#This Row],[MajorMinB]],".000"),"-",Table691416[[#This Row],[Pitch]]," ",Table691416[[#This Row],[Series]]," ",Table691416[[#This Row],[ClassA]])</f>
        <v>3.375-12 UN 3A</v>
      </c>
      <c r="AD631" s="4">
        <f t="shared" si="157"/>
        <v>0</v>
      </c>
      <c r="AE631" s="55">
        <f t="shared" si="158"/>
        <v>3.375</v>
      </c>
      <c r="AF631" s="55">
        <f t="shared" si="159"/>
        <v>3.3635999999999999</v>
      </c>
      <c r="AG631" s="55" t="str">
        <f t="shared" si="160"/>
        <v>—</v>
      </c>
      <c r="AH631" s="55">
        <f t="shared" si="161"/>
        <v>3.3209</v>
      </c>
      <c r="AI631" s="55">
        <f t="shared" si="162"/>
        <v>3.3161</v>
      </c>
      <c r="AJ631" s="55">
        <f t="shared" si="163"/>
        <v>3.2757999999999998</v>
      </c>
      <c r="AK631" s="4" t="str">
        <f t="shared" si="164"/>
        <v>3B</v>
      </c>
      <c r="AL631" s="55">
        <f t="shared" si="165"/>
        <v>3.2850000000000001</v>
      </c>
      <c r="AM631" s="55">
        <f t="shared" si="166"/>
        <v>3.2948</v>
      </c>
      <c r="AN631" s="55">
        <f t="shared" si="167"/>
        <v>3.3209</v>
      </c>
      <c r="AO631" s="55">
        <f t="shared" si="168"/>
        <v>3.3271999999999999</v>
      </c>
      <c r="AP631" s="55">
        <f t="shared" si="169"/>
        <v>3.375</v>
      </c>
      <c r="AT631" s="17"/>
      <c r="AU631" s="77"/>
    </row>
    <row r="632" spans="3:47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170"/>
        <v>33⁄8–16</v>
      </c>
      <c r="U632" s="16" t="str">
        <f t="shared" si="170"/>
        <v>UN</v>
      </c>
      <c r="W632" s="16" t="str">
        <f t="shared" si="154"/>
        <v>33⁄8–16</v>
      </c>
      <c r="X632" s="16" t="str">
        <f>VLOOKUP(LEFT(Table691416[[#This Row],[Column1]],FIND("–",Table691416[[#This Row],[Column1]])-1),Lookups15[],2,0)</f>
        <v>3 3/8</v>
      </c>
      <c r="Y632" s="16" t="str">
        <f>RIGHT(Table691416[[#This Row],[Column1]],LEN(Table691416[[#This Row],[Column1]])-FIND("–",Table691416[[#This Row],[Column1]]))</f>
        <v>16</v>
      </c>
      <c r="Z632" s="16" t="str">
        <f t="shared" si="155"/>
        <v>UN</v>
      </c>
      <c r="AA632" s="16" t="str">
        <f t="shared" si="156"/>
        <v>2A</v>
      </c>
      <c r="AB632" s="4" t="str">
        <f>CONCATENATE(Table691416[[#This Row],[Fraction]],"-",Table691416[[#This Row],[Pitch]]," ",Table691416[[#This Row],[Series]]," ",Table691416[[#This Row],[ClassA]])</f>
        <v>3 3/8-16 UN 2A</v>
      </c>
      <c r="AC632" s="4" t="str">
        <f>CONCATENATE(TEXT(Table691416[[#This Row],[MajorMinB]],".000"),"-",Table691416[[#This Row],[Pitch]]," ",Table691416[[#This Row],[Series]]," ",Table691416[[#This Row],[ClassA]])</f>
        <v>3.375-16 UN 2A</v>
      </c>
      <c r="AD632" s="4">
        <f t="shared" si="157"/>
        <v>1.6999999999999999E-3</v>
      </c>
      <c r="AE632" s="55">
        <f t="shared" si="158"/>
        <v>3.3733</v>
      </c>
      <c r="AF632" s="55">
        <f t="shared" si="159"/>
        <v>3.3639000000000001</v>
      </c>
      <c r="AG632" s="55" t="str">
        <f t="shared" si="160"/>
        <v>—</v>
      </c>
      <c r="AH632" s="55">
        <f t="shared" si="161"/>
        <v>3.3327</v>
      </c>
      <c r="AI632" s="55">
        <f t="shared" si="162"/>
        <v>3.3269000000000002</v>
      </c>
      <c r="AJ632" s="55">
        <f t="shared" si="163"/>
        <v>3.2988</v>
      </c>
      <c r="AK632" s="4" t="str">
        <f t="shared" si="164"/>
        <v>2B</v>
      </c>
      <c r="AL632" s="55">
        <f t="shared" si="165"/>
        <v>3.3069999999999999</v>
      </c>
      <c r="AM632" s="55">
        <f t="shared" si="166"/>
        <v>3.3210000000000002</v>
      </c>
      <c r="AN632" s="55">
        <f t="shared" si="167"/>
        <v>3.3344</v>
      </c>
      <c r="AO632" s="55">
        <f t="shared" si="168"/>
        <v>3.3418999999999999</v>
      </c>
      <c r="AP632" s="55">
        <f t="shared" si="169"/>
        <v>3.375</v>
      </c>
      <c r="AT632" s="17"/>
      <c r="AU632" s="77"/>
    </row>
    <row r="633" spans="3:47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170"/>
        <v>0</v>
      </c>
      <c r="U633" s="16">
        <f t="shared" si="170"/>
        <v>0</v>
      </c>
      <c r="W633" s="16" t="str">
        <f t="shared" si="154"/>
        <v>33⁄8–16</v>
      </c>
      <c r="X633" s="16" t="str">
        <f>VLOOKUP(LEFT(Table691416[[#This Row],[Column1]],FIND("–",Table691416[[#This Row],[Column1]])-1),Lookups15[],2,0)</f>
        <v>3 3/8</v>
      </c>
      <c r="Y633" s="16" t="str">
        <f>RIGHT(Table691416[[#This Row],[Column1]],LEN(Table691416[[#This Row],[Column1]])-FIND("–",Table691416[[#This Row],[Column1]]))</f>
        <v>16</v>
      </c>
      <c r="Z633" s="16" t="str">
        <f t="shared" si="155"/>
        <v>UN</v>
      </c>
      <c r="AA633" s="16" t="str">
        <f t="shared" si="156"/>
        <v>3A</v>
      </c>
      <c r="AB633" s="4" t="str">
        <f>CONCATENATE(Table691416[[#This Row],[Fraction]],"-",Table691416[[#This Row],[Pitch]]," ",Table691416[[#This Row],[Series]]," ",Table691416[[#This Row],[ClassA]])</f>
        <v>3 3/8-16 UN 3A</v>
      </c>
      <c r="AC633" s="4" t="str">
        <f>CONCATENATE(TEXT(Table691416[[#This Row],[MajorMinB]],".000"),"-",Table691416[[#This Row],[Pitch]]," ",Table691416[[#This Row],[Series]]," ",Table691416[[#This Row],[ClassA]])</f>
        <v>3.375-16 UN 3A</v>
      </c>
      <c r="AD633" s="4">
        <f t="shared" si="157"/>
        <v>0</v>
      </c>
      <c r="AE633" s="55">
        <f t="shared" si="158"/>
        <v>3.375</v>
      </c>
      <c r="AF633" s="55">
        <f t="shared" si="159"/>
        <v>3.3656000000000001</v>
      </c>
      <c r="AG633" s="55" t="str">
        <f t="shared" si="160"/>
        <v>—</v>
      </c>
      <c r="AH633" s="55">
        <f t="shared" si="161"/>
        <v>3.3344</v>
      </c>
      <c r="AI633" s="55">
        <f t="shared" si="162"/>
        <v>3.3300999999999998</v>
      </c>
      <c r="AJ633" s="55">
        <f t="shared" si="163"/>
        <v>3.3005</v>
      </c>
      <c r="AK633" s="4" t="str">
        <f t="shared" si="164"/>
        <v>3B</v>
      </c>
      <c r="AL633" s="55">
        <f t="shared" si="165"/>
        <v>3.3069999999999999</v>
      </c>
      <c r="AM633" s="55">
        <f t="shared" si="166"/>
        <v>3.3157999999999999</v>
      </c>
      <c r="AN633" s="55">
        <f t="shared" si="167"/>
        <v>3.3344</v>
      </c>
      <c r="AO633" s="55">
        <f t="shared" si="168"/>
        <v>3.34</v>
      </c>
      <c r="AP633" s="55">
        <f t="shared" si="169"/>
        <v>3.375</v>
      </c>
      <c r="AT633" s="17"/>
      <c r="AU633" s="77"/>
    </row>
    <row r="634" spans="3:47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170"/>
        <v>31⁄2–4</v>
      </c>
      <c r="U634" s="16" t="str">
        <f t="shared" si="170"/>
        <v>UNC</v>
      </c>
      <c r="W634" s="16" t="str">
        <f t="shared" si="154"/>
        <v>31⁄2–4</v>
      </c>
      <c r="X634" s="16" t="str">
        <f>VLOOKUP(LEFT(Table691416[[#This Row],[Column1]],FIND("–",Table691416[[#This Row],[Column1]])-1),Lookups15[],2,0)</f>
        <v>3 1/2</v>
      </c>
      <c r="Y634" s="16" t="str">
        <f>RIGHT(Table691416[[#This Row],[Column1]],LEN(Table691416[[#This Row],[Column1]])-FIND("–",Table691416[[#This Row],[Column1]]))</f>
        <v>4</v>
      </c>
      <c r="Z634" s="16" t="str">
        <f t="shared" si="155"/>
        <v>UNC</v>
      </c>
      <c r="AA634" s="16" t="str">
        <f t="shared" si="156"/>
        <v>1A</v>
      </c>
      <c r="AB634" s="4" t="str">
        <f>CONCATENATE(Table691416[[#This Row],[Fraction]],"-",Table691416[[#This Row],[Pitch]]," ",Table691416[[#This Row],[Series]]," ",Table691416[[#This Row],[ClassA]])</f>
        <v>3 1/2-4 UNC 1A</v>
      </c>
      <c r="AC634" s="4" t="str">
        <f>CONCATENATE(TEXT(Table691416[[#This Row],[MajorMinB]],".000"),"-",Table691416[[#This Row],[Pitch]]," ",Table691416[[#This Row],[Series]]," ",Table691416[[#This Row],[ClassA]])</f>
        <v>3.500-4 UNC 1A</v>
      </c>
      <c r="AD634" s="4">
        <f t="shared" si="157"/>
        <v>3.3E-3</v>
      </c>
      <c r="AE634" s="55">
        <f t="shared" si="158"/>
        <v>3.4967000000000001</v>
      </c>
      <c r="AF634" s="55">
        <f t="shared" si="159"/>
        <v>3.4609999999999999</v>
      </c>
      <c r="AG634" s="55" t="str">
        <f t="shared" si="160"/>
        <v>—</v>
      </c>
      <c r="AH634" s="55">
        <f t="shared" si="161"/>
        <v>3.3342999999999998</v>
      </c>
      <c r="AI634" s="55">
        <f t="shared" si="162"/>
        <v>3.3176999999999999</v>
      </c>
      <c r="AJ634" s="55">
        <f t="shared" si="163"/>
        <v>3.1989999999999998</v>
      </c>
      <c r="AK634" s="4" t="str">
        <f t="shared" si="164"/>
        <v>1B</v>
      </c>
      <c r="AL634" s="55">
        <f t="shared" si="165"/>
        <v>3.2290000000000001</v>
      </c>
      <c r="AM634" s="55">
        <f t="shared" si="166"/>
        <v>3.2669999999999999</v>
      </c>
      <c r="AN634" s="55">
        <f t="shared" si="167"/>
        <v>3.3376000000000001</v>
      </c>
      <c r="AO634" s="55">
        <f t="shared" si="168"/>
        <v>3.3591000000000002</v>
      </c>
      <c r="AP634" s="55">
        <f t="shared" si="169"/>
        <v>3.5</v>
      </c>
      <c r="AT634" s="17"/>
      <c r="AU634" s="77"/>
    </row>
    <row r="635" spans="3:47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170"/>
        <v>0</v>
      </c>
      <c r="U635" s="16">
        <f t="shared" si="170"/>
        <v>0</v>
      </c>
      <c r="W635" s="16" t="str">
        <f t="shared" si="154"/>
        <v>31⁄2–4</v>
      </c>
      <c r="X635" s="16" t="str">
        <f>VLOOKUP(LEFT(Table691416[[#This Row],[Column1]],FIND("–",Table691416[[#This Row],[Column1]])-1),Lookups15[],2,0)</f>
        <v>3 1/2</v>
      </c>
      <c r="Y635" s="16" t="str">
        <f>RIGHT(Table691416[[#This Row],[Column1]],LEN(Table691416[[#This Row],[Column1]])-FIND("–",Table691416[[#This Row],[Column1]]))</f>
        <v>4</v>
      </c>
      <c r="Z635" s="16" t="str">
        <f t="shared" si="155"/>
        <v>UNC</v>
      </c>
      <c r="AA635" s="16" t="str">
        <f t="shared" si="156"/>
        <v>2A</v>
      </c>
      <c r="AB635" s="4" t="str">
        <f>CONCATENATE(Table691416[[#This Row],[Fraction]],"-",Table691416[[#This Row],[Pitch]]," ",Table691416[[#This Row],[Series]]," ",Table691416[[#This Row],[ClassA]])</f>
        <v>3 1/2-4 UNC 2A</v>
      </c>
      <c r="AC635" s="4" t="str">
        <f>CONCATENATE(TEXT(Table691416[[#This Row],[MajorMinB]],".000"),"-",Table691416[[#This Row],[Pitch]]," ",Table691416[[#This Row],[Series]]," ",Table691416[[#This Row],[ClassA]])</f>
        <v>3.500-4 UNC 2A</v>
      </c>
      <c r="AD635" s="4">
        <f t="shared" si="157"/>
        <v>3.3E-3</v>
      </c>
      <c r="AE635" s="55">
        <f t="shared" si="158"/>
        <v>3.4967000000000001</v>
      </c>
      <c r="AF635" s="55">
        <f t="shared" si="159"/>
        <v>3.4729000000000001</v>
      </c>
      <c r="AG635" s="55">
        <f t="shared" si="160"/>
        <v>3.4609999999999999</v>
      </c>
      <c r="AH635" s="55">
        <f t="shared" si="161"/>
        <v>3.3342999999999998</v>
      </c>
      <c r="AI635" s="55">
        <f t="shared" si="162"/>
        <v>3.3233000000000001</v>
      </c>
      <c r="AJ635" s="55">
        <f t="shared" si="163"/>
        <v>3.1989999999999998</v>
      </c>
      <c r="AK635" s="4" t="str">
        <f t="shared" si="164"/>
        <v>2B</v>
      </c>
      <c r="AL635" s="55">
        <f t="shared" si="165"/>
        <v>3.2290000000000001</v>
      </c>
      <c r="AM635" s="55">
        <f t="shared" si="166"/>
        <v>3.2669999999999999</v>
      </c>
      <c r="AN635" s="55">
        <f t="shared" si="167"/>
        <v>3.3376000000000001</v>
      </c>
      <c r="AO635" s="55">
        <f t="shared" si="168"/>
        <v>3.3519000000000001</v>
      </c>
      <c r="AP635" s="55">
        <f t="shared" si="169"/>
        <v>3.5</v>
      </c>
      <c r="AT635" s="17"/>
      <c r="AU635" s="77"/>
    </row>
    <row r="636" spans="3:47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170"/>
        <v>0</v>
      </c>
      <c r="U636" s="16">
        <f t="shared" si="170"/>
        <v>0</v>
      </c>
      <c r="W636" s="16" t="str">
        <f t="shared" si="154"/>
        <v>31⁄2–4</v>
      </c>
      <c r="X636" s="16" t="str">
        <f>VLOOKUP(LEFT(Table691416[[#This Row],[Column1]],FIND("–",Table691416[[#This Row],[Column1]])-1),Lookups15[],2,0)</f>
        <v>3 1/2</v>
      </c>
      <c r="Y636" s="16" t="str">
        <f>RIGHT(Table691416[[#This Row],[Column1]],LEN(Table691416[[#This Row],[Column1]])-FIND("–",Table691416[[#This Row],[Column1]]))</f>
        <v>4</v>
      </c>
      <c r="Z636" s="16" t="str">
        <f t="shared" si="155"/>
        <v>UNC</v>
      </c>
      <c r="AA636" s="16" t="str">
        <f t="shared" si="156"/>
        <v>3A</v>
      </c>
      <c r="AB636" s="4" t="str">
        <f>CONCATENATE(Table691416[[#This Row],[Fraction]],"-",Table691416[[#This Row],[Pitch]]," ",Table691416[[#This Row],[Series]]," ",Table691416[[#This Row],[ClassA]])</f>
        <v>3 1/2-4 UNC 3A</v>
      </c>
      <c r="AC636" s="4" t="str">
        <f>CONCATENATE(TEXT(Table691416[[#This Row],[MajorMinB]],".000"),"-",Table691416[[#This Row],[Pitch]]," ",Table691416[[#This Row],[Series]]," ",Table691416[[#This Row],[ClassA]])</f>
        <v>3.500-4 UNC 3A</v>
      </c>
      <c r="AD636" s="4">
        <f t="shared" si="157"/>
        <v>0</v>
      </c>
      <c r="AE636" s="55">
        <f t="shared" si="158"/>
        <v>3.5</v>
      </c>
      <c r="AF636" s="55">
        <f t="shared" si="159"/>
        <v>3.4762</v>
      </c>
      <c r="AG636" s="55" t="str">
        <f t="shared" si="160"/>
        <v>—</v>
      </c>
      <c r="AH636" s="55">
        <f t="shared" si="161"/>
        <v>3.3376000000000001</v>
      </c>
      <c r="AI636" s="55">
        <f t="shared" si="162"/>
        <v>3.3292999999999999</v>
      </c>
      <c r="AJ636" s="55">
        <f t="shared" si="163"/>
        <v>3.2023000000000001</v>
      </c>
      <c r="AK636" s="4" t="str">
        <f t="shared" si="164"/>
        <v>3B</v>
      </c>
      <c r="AL636" s="55">
        <f t="shared" si="165"/>
        <v>3.2290000000000001</v>
      </c>
      <c r="AM636" s="55">
        <f t="shared" si="166"/>
        <v>3.2593999999999999</v>
      </c>
      <c r="AN636" s="55">
        <f t="shared" si="167"/>
        <v>3.3376000000000001</v>
      </c>
      <c r="AO636" s="55">
        <f t="shared" si="168"/>
        <v>3.3483999999999998</v>
      </c>
      <c r="AP636" s="55">
        <f t="shared" si="169"/>
        <v>3.5</v>
      </c>
      <c r="AT636" s="17"/>
      <c r="AU636" s="77"/>
    </row>
    <row r="637" spans="3:47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170"/>
        <v>31⁄2–6</v>
      </c>
      <c r="U637" s="16" t="str">
        <f t="shared" si="170"/>
        <v>UN</v>
      </c>
      <c r="W637" s="16" t="str">
        <f t="shared" si="154"/>
        <v>31⁄2–6</v>
      </c>
      <c r="X637" s="16" t="str">
        <f>VLOOKUP(LEFT(Table691416[[#This Row],[Column1]],FIND("–",Table691416[[#This Row],[Column1]])-1),Lookups15[],2,0)</f>
        <v>3 1/2</v>
      </c>
      <c r="Y637" s="16" t="str">
        <f>RIGHT(Table691416[[#This Row],[Column1]],LEN(Table691416[[#This Row],[Column1]])-FIND("–",Table691416[[#This Row],[Column1]]))</f>
        <v>6</v>
      </c>
      <c r="Z637" s="16" t="str">
        <f t="shared" si="155"/>
        <v>UN</v>
      </c>
      <c r="AA637" s="16" t="str">
        <f t="shared" si="156"/>
        <v>2A</v>
      </c>
      <c r="AB637" s="4" t="str">
        <f>CONCATENATE(Table691416[[#This Row],[Fraction]],"-",Table691416[[#This Row],[Pitch]]," ",Table691416[[#This Row],[Series]]," ",Table691416[[#This Row],[ClassA]])</f>
        <v>3 1/2-6 UN 2A</v>
      </c>
      <c r="AC637" s="4" t="str">
        <f>CONCATENATE(TEXT(Table691416[[#This Row],[MajorMinB]],".000"),"-",Table691416[[#This Row],[Pitch]]," ",Table691416[[#This Row],[Series]]," ",Table691416[[#This Row],[ClassA]])</f>
        <v>3.500-6 UN 2A</v>
      </c>
      <c r="AD637" s="4">
        <f t="shared" si="157"/>
        <v>2.8999999999999998E-3</v>
      </c>
      <c r="AE637" s="55">
        <f t="shared" si="158"/>
        <v>3.4971000000000001</v>
      </c>
      <c r="AF637" s="55">
        <f t="shared" si="159"/>
        <v>3.4788999999999999</v>
      </c>
      <c r="AG637" s="55" t="str">
        <f t="shared" si="160"/>
        <v>—</v>
      </c>
      <c r="AH637" s="55">
        <f t="shared" si="161"/>
        <v>3.3887999999999998</v>
      </c>
      <c r="AI637" s="55">
        <f t="shared" si="162"/>
        <v>3.3792</v>
      </c>
      <c r="AJ637" s="55">
        <f t="shared" si="163"/>
        <v>3.2987000000000002</v>
      </c>
      <c r="AK637" s="4" t="str">
        <f t="shared" si="164"/>
        <v>2B</v>
      </c>
      <c r="AL637" s="55">
        <f t="shared" si="165"/>
        <v>3.32</v>
      </c>
      <c r="AM637" s="55">
        <f t="shared" si="166"/>
        <v>3.35</v>
      </c>
      <c r="AN637" s="55">
        <f t="shared" si="167"/>
        <v>3.3917000000000002</v>
      </c>
      <c r="AO637" s="55">
        <f t="shared" si="168"/>
        <v>3.4041999999999999</v>
      </c>
      <c r="AP637" s="55">
        <f t="shared" si="169"/>
        <v>3.5</v>
      </c>
      <c r="AT637" s="17"/>
      <c r="AU637" s="77"/>
    </row>
    <row r="638" spans="3:47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170"/>
        <v>0</v>
      </c>
      <c r="U638" s="16">
        <f t="shared" si="170"/>
        <v>0</v>
      </c>
      <c r="W638" s="16" t="str">
        <f t="shared" si="154"/>
        <v>31⁄2–6</v>
      </c>
      <c r="X638" s="16" t="str">
        <f>VLOOKUP(LEFT(Table691416[[#This Row],[Column1]],FIND("–",Table691416[[#This Row],[Column1]])-1),Lookups15[],2,0)</f>
        <v>3 1/2</v>
      </c>
      <c r="Y638" s="16" t="str">
        <f>RIGHT(Table691416[[#This Row],[Column1]],LEN(Table691416[[#This Row],[Column1]])-FIND("–",Table691416[[#This Row],[Column1]]))</f>
        <v>6</v>
      </c>
      <c r="Z638" s="16" t="str">
        <f t="shared" si="155"/>
        <v>UN</v>
      </c>
      <c r="AA638" s="16" t="str">
        <f t="shared" si="156"/>
        <v>3A</v>
      </c>
      <c r="AB638" s="4" t="str">
        <f>CONCATENATE(Table691416[[#This Row],[Fraction]],"-",Table691416[[#This Row],[Pitch]]," ",Table691416[[#This Row],[Series]]," ",Table691416[[#This Row],[ClassA]])</f>
        <v>3 1/2-6 UN 3A</v>
      </c>
      <c r="AC638" s="4" t="str">
        <f>CONCATENATE(TEXT(Table691416[[#This Row],[MajorMinB]],".000"),"-",Table691416[[#This Row],[Pitch]]," ",Table691416[[#This Row],[Series]]," ",Table691416[[#This Row],[ClassA]])</f>
        <v>3.500-6 UN 3A</v>
      </c>
      <c r="AD638" s="4">
        <f t="shared" si="157"/>
        <v>0</v>
      </c>
      <c r="AE638" s="55">
        <f t="shared" si="158"/>
        <v>3.5</v>
      </c>
      <c r="AF638" s="55">
        <f t="shared" si="159"/>
        <v>3.4817999999999998</v>
      </c>
      <c r="AG638" s="55" t="str">
        <f t="shared" si="160"/>
        <v>—</v>
      </c>
      <c r="AH638" s="55">
        <f t="shared" si="161"/>
        <v>3.3917000000000002</v>
      </c>
      <c r="AI638" s="55">
        <f t="shared" si="162"/>
        <v>3.3845000000000001</v>
      </c>
      <c r="AJ638" s="55">
        <f t="shared" si="163"/>
        <v>3.3016000000000001</v>
      </c>
      <c r="AK638" s="4" t="str">
        <f t="shared" si="164"/>
        <v>3B</v>
      </c>
      <c r="AL638" s="55">
        <f t="shared" si="165"/>
        <v>3.32</v>
      </c>
      <c r="AM638" s="55">
        <f t="shared" si="166"/>
        <v>3.3395999999999999</v>
      </c>
      <c r="AN638" s="55">
        <f t="shared" si="167"/>
        <v>3.3917000000000002</v>
      </c>
      <c r="AO638" s="55">
        <f t="shared" si="168"/>
        <v>3.4011</v>
      </c>
      <c r="AP638" s="55">
        <f t="shared" si="169"/>
        <v>3.5</v>
      </c>
      <c r="AT638" s="17"/>
      <c r="AU638" s="77"/>
    </row>
    <row r="639" spans="3:47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170"/>
        <v>31⁄2–8</v>
      </c>
      <c r="U639" s="16" t="str">
        <f t="shared" si="170"/>
        <v>UN</v>
      </c>
      <c r="W639" s="16" t="str">
        <f t="shared" si="154"/>
        <v>31⁄2–8</v>
      </c>
      <c r="X639" s="16" t="str">
        <f>VLOOKUP(LEFT(Table691416[[#This Row],[Column1]],FIND("–",Table691416[[#This Row],[Column1]])-1),Lookups15[],2,0)</f>
        <v>3 1/2</v>
      </c>
      <c r="Y639" s="16" t="str">
        <f>RIGHT(Table691416[[#This Row],[Column1]],LEN(Table691416[[#This Row],[Column1]])-FIND("–",Table691416[[#This Row],[Column1]]))</f>
        <v>8</v>
      </c>
      <c r="Z639" s="16" t="str">
        <f t="shared" si="155"/>
        <v>UN</v>
      </c>
      <c r="AA639" s="16" t="str">
        <f t="shared" si="156"/>
        <v>2A</v>
      </c>
      <c r="AB639" s="4" t="str">
        <f>CONCATENATE(Table691416[[#This Row],[Fraction]],"-",Table691416[[#This Row],[Pitch]]," ",Table691416[[#This Row],[Series]]," ",Table691416[[#This Row],[ClassA]])</f>
        <v>3 1/2-8 UN 2A</v>
      </c>
      <c r="AC639" s="4" t="str">
        <f>CONCATENATE(TEXT(Table691416[[#This Row],[MajorMinB]],".000"),"-",Table691416[[#This Row],[Pitch]]," ",Table691416[[#This Row],[Series]]," ",Table691416[[#This Row],[ClassA]])</f>
        <v>3.500-8 UN 2A</v>
      </c>
      <c r="AD639" s="4">
        <f t="shared" si="157"/>
        <v>2.5999999999999999E-3</v>
      </c>
      <c r="AE639" s="55">
        <f t="shared" si="158"/>
        <v>3.4973999999999998</v>
      </c>
      <c r="AF639" s="55">
        <f t="shared" si="159"/>
        <v>3.4824000000000002</v>
      </c>
      <c r="AG639" s="55">
        <f t="shared" si="160"/>
        <v>3.4748999999999999</v>
      </c>
      <c r="AH639" s="55">
        <f t="shared" si="161"/>
        <v>3.4161999999999999</v>
      </c>
      <c r="AI639" s="55">
        <f t="shared" si="162"/>
        <v>3.4074</v>
      </c>
      <c r="AJ639" s="55">
        <f t="shared" si="163"/>
        <v>3.3485999999999998</v>
      </c>
      <c r="AK639" s="4" t="str">
        <f t="shared" si="164"/>
        <v>2B</v>
      </c>
      <c r="AL639" s="55">
        <f t="shared" si="165"/>
        <v>3.3650000000000002</v>
      </c>
      <c r="AM639" s="55">
        <f t="shared" si="166"/>
        <v>3.39</v>
      </c>
      <c r="AN639" s="55">
        <f t="shared" si="167"/>
        <v>3.4188000000000001</v>
      </c>
      <c r="AO639" s="55">
        <f t="shared" si="168"/>
        <v>3.4302999999999999</v>
      </c>
      <c r="AP639" s="55">
        <f t="shared" si="169"/>
        <v>3.5</v>
      </c>
      <c r="AT639" s="17"/>
      <c r="AU639" s="77"/>
    </row>
    <row r="640" spans="3:47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170"/>
        <v>0</v>
      </c>
      <c r="U640" s="16">
        <f t="shared" si="170"/>
        <v>0</v>
      </c>
      <c r="W640" s="16" t="str">
        <f t="shared" si="154"/>
        <v>31⁄2–8</v>
      </c>
      <c r="X640" s="16" t="str">
        <f>VLOOKUP(LEFT(Table691416[[#This Row],[Column1]],FIND("–",Table691416[[#This Row],[Column1]])-1),Lookups15[],2,0)</f>
        <v>3 1/2</v>
      </c>
      <c r="Y640" s="16" t="str">
        <f>RIGHT(Table691416[[#This Row],[Column1]],LEN(Table691416[[#This Row],[Column1]])-FIND("–",Table691416[[#This Row],[Column1]]))</f>
        <v>8</v>
      </c>
      <c r="Z640" s="16" t="str">
        <f t="shared" si="155"/>
        <v>UN</v>
      </c>
      <c r="AA640" s="16" t="str">
        <f t="shared" si="156"/>
        <v>3A</v>
      </c>
      <c r="AB640" s="4" t="str">
        <f>CONCATENATE(Table691416[[#This Row],[Fraction]],"-",Table691416[[#This Row],[Pitch]]," ",Table691416[[#This Row],[Series]]," ",Table691416[[#This Row],[ClassA]])</f>
        <v>3 1/2-8 UN 3A</v>
      </c>
      <c r="AC640" s="4" t="str">
        <f>CONCATENATE(TEXT(Table691416[[#This Row],[MajorMinB]],".000"),"-",Table691416[[#This Row],[Pitch]]," ",Table691416[[#This Row],[Series]]," ",Table691416[[#This Row],[ClassA]])</f>
        <v>3.500-8 UN 3A</v>
      </c>
      <c r="AD640" s="4">
        <f t="shared" si="157"/>
        <v>0</v>
      </c>
      <c r="AE640" s="55">
        <f t="shared" si="158"/>
        <v>3.5</v>
      </c>
      <c r="AF640" s="55">
        <f t="shared" si="159"/>
        <v>3.4849999999999999</v>
      </c>
      <c r="AG640" s="55" t="str">
        <f t="shared" si="160"/>
        <v>—</v>
      </c>
      <c r="AH640" s="55">
        <f t="shared" si="161"/>
        <v>3.4188000000000001</v>
      </c>
      <c r="AI640" s="55">
        <f t="shared" si="162"/>
        <v>3.4121999999999999</v>
      </c>
      <c r="AJ640" s="55">
        <f t="shared" si="163"/>
        <v>3.3512</v>
      </c>
      <c r="AK640" s="4" t="str">
        <f t="shared" si="164"/>
        <v>3B</v>
      </c>
      <c r="AL640" s="55">
        <f t="shared" si="165"/>
        <v>3.3650000000000002</v>
      </c>
      <c r="AM640" s="55">
        <f t="shared" si="166"/>
        <v>3.3797000000000001</v>
      </c>
      <c r="AN640" s="55">
        <f t="shared" si="167"/>
        <v>3.4188000000000001</v>
      </c>
      <c r="AO640" s="55">
        <f t="shared" si="168"/>
        <v>3.4274</v>
      </c>
      <c r="AP640" s="55">
        <f t="shared" si="169"/>
        <v>3.5</v>
      </c>
      <c r="AT640" s="17"/>
      <c r="AU640" s="77"/>
    </row>
    <row r="641" spans="3:47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170"/>
        <v>31⁄2–10</v>
      </c>
      <c r="U641" s="16" t="str">
        <f t="shared" si="170"/>
        <v>UNS</v>
      </c>
      <c r="W641" s="16" t="str">
        <f t="shared" si="154"/>
        <v>31⁄2–10</v>
      </c>
      <c r="X641" s="16" t="str">
        <f>VLOOKUP(LEFT(Table691416[[#This Row],[Column1]],FIND("–",Table691416[[#This Row],[Column1]])-1),Lookups15[],2,0)</f>
        <v>3 1/2</v>
      </c>
      <c r="Y641" s="16" t="str">
        <f>RIGHT(Table691416[[#This Row],[Column1]],LEN(Table691416[[#This Row],[Column1]])-FIND("–",Table691416[[#This Row],[Column1]]))</f>
        <v>10</v>
      </c>
      <c r="Z641" s="16" t="str">
        <f t="shared" si="155"/>
        <v>UNS</v>
      </c>
      <c r="AA641" s="16" t="str">
        <f t="shared" si="156"/>
        <v>2A</v>
      </c>
      <c r="AB641" s="4" t="str">
        <f>CONCATENATE(Table691416[[#This Row],[Fraction]],"-",Table691416[[#This Row],[Pitch]]," ",Table691416[[#This Row],[Series]]," ",Table691416[[#This Row],[ClassA]])</f>
        <v>3 1/2-10 UNS 2A</v>
      </c>
      <c r="AC641" s="4" t="str">
        <f>CONCATENATE(TEXT(Table691416[[#This Row],[MajorMinB]],".000"),"-",Table691416[[#This Row],[Pitch]]," ",Table691416[[#This Row],[Series]]," ",Table691416[[#This Row],[ClassA]])</f>
        <v>3.500-10 UNS 2A</v>
      </c>
      <c r="AD641" s="4">
        <f t="shared" si="157"/>
        <v>2.0999999999999999E-3</v>
      </c>
      <c r="AE641" s="55">
        <f t="shared" si="158"/>
        <v>3.4979</v>
      </c>
      <c r="AF641" s="55">
        <f t="shared" si="159"/>
        <v>3.4849999999999999</v>
      </c>
      <c r="AG641" s="55" t="str">
        <f t="shared" si="160"/>
        <v>—</v>
      </c>
      <c r="AH641" s="55">
        <f t="shared" si="161"/>
        <v>3.4329000000000001</v>
      </c>
      <c r="AI641" s="55">
        <f t="shared" si="162"/>
        <v>3.4260000000000002</v>
      </c>
      <c r="AJ641" s="55">
        <f t="shared" si="163"/>
        <v>3.3788999999999998</v>
      </c>
      <c r="AK641" s="4" t="str">
        <f t="shared" si="164"/>
        <v>2B</v>
      </c>
      <c r="AL641" s="55">
        <f t="shared" si="165"/>
        <v>3.3919999999999999</v>
      </c>
      <c r="AM641" s="55">
        <f t="shared" si="166"/>
        <v>3.4129999999999998</v>
      </c>
      <c r="AN641" s="55">
        <f t="shared" si="167"/>
        <v>3.4350000000000001</v>
      </c>
      <c r="AO641" s="55">
        <f t="shared" si="168"/>
        <v>3.444</v>
      </c>
      <c r="AP641" s="55">
        <f t="shared" si="169"/>
        <v>3.5</v>
      </c>
      <c r="AT641" s="17"/>
      <c r="AU641" s="77"/>
    </row>
    <row r="642" spans="3:47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170"/>
        <v>31⁄2–12</v>
      </c>
      <c r="U642" s="16" t="str">
        <f t="shared" si="170"/>
        <v>UN</v>
      </c>
      <c r="W642" s="16" t="str">
        <f t="shared" si="154"/>
        <v>31⁄2–12</v>
      </c>
      <c r="X642" s="16" t="str">
        <f>VLOOKUP(LEFT(Table691416[[#This Row],[Column1]],FIND("–",Table691416[[#This Row],[Column1]])-1),Lookups15[],2,0)</f>
        <v>3 1/2</v>
      </c>
      <c r="Y642" s="16" t="str">
        <f>RIGHT(Table691416[[#This Row],[Column1]],LEN(Table691416[[#This Row],[Column1]])-FIND("–",Table691416[[#This Row],[Column1]]))</f>
        <v>12</v>
      </c>
      <c r="Z642" s="16" t="str">
        <f t="shared" si="155"/>
        <v>UN</v>
      </c>
      <c r="AA642" s="16" t="str">
        <f t="shared" si="156"/>
        <v>2A</v>
      </c>
      <c r="AB642" s="4" t="str">
        <f>CONCATENATE(Table691416[[#This Row],[Fraction]],"-",Table691416[[#This Row],[Pitch]]," ",Table691416[[#This Row],[Series]]," ",Table691416[[#This Row],[ClassA]])</f>
        <v>3 1/2-12 UN 2A</v>
      </c>
      <c r="AC642" s="4" t="str">
        <f>CONCATENATE(TEXT(Table691416[[#This Row],[MajorMinB]],".000"),"-",Table691416[[#This Row],[Pitch]]," ",Table691416[[#This Row],[Series]]," ",Table691416[[#This Row],[ClassA]])</f>
        <v>3.500-12 UN 2A</v>
      </c>
      <c r="AD642" s="4">
        <f t="shared" si="157"/>
        <v>1.9E-3</v>
      </c>
      <c r="AE642" s="55">
        <f t="shared" si="158"/>
        <v>3.4981</v>
      </c>
      <c r="AF642" s="55">
        <f t="shared" si="159"/>
        <v>3.4866999999999999</v>
      </c>
      <c r="AG642" s="55" t="str">
        <f t="shared" si="160"/>
        <v>—</v>
      </c>
      <c r="AH642" s="55">
        <f t="shared" si="161"/>
        <v>3.444</v>
      </c>
      <c r="AI642" s="55">
        <f t="shared" si="162"/>
        <v>3.4376000000000002</v>
      </c>
      <c r="AJ642" s="55">
        <f t="shared" si="163"/>
        <v>3.3988999999999998</v>
      </c>
      <c r="AK642" s="4" t="str">
        <f t="shared" si="164"/>
        <v>2B</v>
      </c>
      <c r="AL642" s="55">
        <f t="shared" si="165"/>
        <v>3.41</v>
      </c>
      <c r="AM642" s="55">
        <f t="shared" si="166"/>
        <v>3.4279999999999999</v>
      </c>
      <c r="AN642" s="55">
        <f t="shared" si="167"/>
        <v>3.4459</v>
      </c>
      <c r="AO642" s="55">
        <f t="shared" si="168"/>
        <v>3.4542999999999999</v>
      </c>
      <c r="AP642" s="55">
        <f t="shared" si="169"/>
        <v>3.5</v>
      </c>
      <c r="AT642" s="17"/>
      <c r="AU642" s="77"/>
    </row>
    <row r="643" spans="3:47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170"/>
        <v>0</v>
      </c>
      <c r="U643" s="16">
        <f t="shared" si="170"/>
        <v>0</v>
      </c>
      <c r="W643" s="16" t="str">
        <f t="shared" si="154"/>
        <v>31⁄2–12</v>
      </c>
      <c r="X643" s="16" t="str">
        <f>VLOOKUP(LEFT(Table691416[[#This Row],[Column1]],FIND("–",Table691416[[#This Row],[Column1]])-1),Lookups15[],2,0)</f>
        <v>3 1/2</v>
      </c>
      <c r="Y643" s="16" t="str">
        <f>RIGHT(Table691416[[#This Row],[Column1]],LEN(Table691416[[#This Row],[Column1]])-FIND("–",Table691416[[#This Row],[Column1]]))</f>
        <v>12</v>
      </c>
      <c r="Z643" s="16" t="str">
        <f t="shared" si="155"/>
        <v>UN</v>
      </c>
      <c r="AA643" s="16" t="str">
        <f t="shared" si="156"/>
        <v>3A</v>
      </c>
      <c r="AB643" s="4" t="str">
        <f>CONCATENATE(Table691416[[#This Row],[Fraction]],"-",Table691416[[#This Row],[Pitch]]," ",Table691416[[#This Row],[Series]]," ",Table691416[[#This Row],[ClassA]])</f>
        <v>3 1/2-12 UN 3A</v>
      </c>
      <c r="AC643" s="4" t="str">
        <f>CONCATENATE(TEXT(Table691416[[#This Row],[MajorMinB]],".000"),"-",Table691416[[#This Row],[Pitch]]," ",Table691416[[#This Row],[Series]]," ",Table691416[[#This Row],[ClassA]])</f>
        <v>3.500-12 UN 3A</v>
      </c>
      <c r="AD643" s="4">
        <f t="shared" si="157"/>
        <v>0</v>
      </c>
      <c r="AE643" s="55">
        <f t="shared" si="158"/>
        <v>3.5</v>
      </c>
      <c r="AF643" s="55">
        <f t="shared" si="159"/>
        <v>3.4885999999999999</v>
      </c>
      <c r="AG643" s="55" t="str">
        <f t="shared" si="160"/>
        <v>—</v>
      </c>
      <c r="AH643" s="55">
        <f t="shared" si="161"/>
        <v>3.4459</v>
      </c>
      <c r="AI643" s="55">
        <f t="shared" si="162"/>
        <v>3.4411</v>
      </c>
      <c r="AJ643" s="55">
        <f t="shared" si="163"/>
        <v>3.4007999999999998</v>
      </c>
      <c r="AK643" s="4" t="str">
        <f t="shared" si="164"/>
        <v>3B</v>
      </c>
      <c r="AL643" s="55">
        <f t="shared" si="165"/>
        <v>3.41</v>
      </c>
      <c r="AM643" s="55">
        <f t="shared" si="166"/>
        <v>3.4198</v>
      </c>
      <c r="AN643" s="55">
        <f t="shared" si="167"/>
        <v>3.4459</v>
      </c>
      <c r="AO643" s="55">
        <f t="shared" si="168"/>
        <v>3.4521999999999999</v>
      </c>
      <c r="AP643" s="55">
        <f t="shared" si="169"/>
        <v>3.5</v>
      </c>
      <c r="AT643" s="17"/>
      <c r="AU643" s="77"/>
    </row>
    <row r="644" spans="3:47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170"/>
        <v>31⁄2–14</v>
      </c>
      <c r="U644" s="16" t="str">
        <f t="shared" si="170"/>
        <v>UNS</v>
      </c>
      <c r="W644" s="16" t="str">
        <f t="shared" ref="W644:W707" si="171">IF(T644=0,IF(T643=0,T642,T643),T644)</f>
        <v>31⁄2–14</v>
      </c>
      <c r="X644" s="16" t="str">
        <f>VLOOKUP(LEFT(Table691416[[#This Row],[Column1]],FIND("–",Table691416[[#This Row],[Column1]])-1),Lookups15[],2,0)</f>
        <v>3 1/2</v>
      </c>
      <c r="Y644" s="16" t="str">
        <f>RIGHT(Table691416[[#This Row],[Column1]],LEN(Table691416[[#This Row],[Column1]])-FIND("–",Table691416[[#This Row],[Column1]]))</f>
        <v>14</v>
      </c>
      <c r="Z644" s="16" t="str">
        <f t="shared" ref="Z644:Z707" si="172">IF(U644=0,IF(U643=0,U642,U643),U644)</f>
        <v>UNS</v>
      </c>
      <c r="AA644" s="16" t="str">
        <f t="shared" ref="AA644:AA707" si="173">IF(OR($C644="1A",$C644="2A",$C644="3A"),C644,E644)</f>
        <v>2A</v>
      </c>
      <c r="AB644" s="4" t="str">
        <f>CONCATENATE(Table691416[[#This Row],[Fraction]],"-",Table691416[[#This Row],[Pitch]]," ",Table691416[[#This Row],[Series]]," ",Table691416[[#This Row],[ClassA]])</f>
        <v>3 1/2-14 UNS 2A</v>
      </c>
      <c r="AC644" s="4" t="str">
        <f>CONCATENATE(TEXT(Table691416[[#This Row],[MajorMinB]],".000"),"-",Table691416[[#This Row],[Pitch]]," ",Table691416[[#This Row],[Series]]," ",Table691416[[#This Row],[ClassA]])</f>
        <v>3.500-14 UNS 2A</v>
      </c>
      <c r="AD644" s="4">
        <f t="shared" ref="AD644:AD707" si="174">IF(OR($C644="1A",$C644="2A",$C644="3A"),D644,F644)</f>
        <v>1.8E-3</v>
      </c>
      <c r="AE644" s="55">
        <f t="shared" ref="AE644:AE707" si="175">IF(OR($C644="1A",$C644="2A",$C644="3A"),E644,G644)</f>
        <v>3.4982000000000002</v>
      </c>
      <c r="AF644" s="55">
        <f t="shared" ref="AF644:AF707" si="176">IF(OR($C644="1A",$C644="2A",$C644="3A"),F644,H644)</f>
        <v>3.4878999999999998</v>
      </c>
      <c r="AG644" s="55" t="str">
        <f t="shared" ref="AG644:AG707" si="177">IF(OR($C644="1A",$C644="2A",$C644="3A"),G644,I644)</f>
        <v>—</v>
      </c>
      <c r="AH644" s="55">
        <f t="shared" ref="AH644:AH707" si="178">IF(OR($C644="1A",$C644="2A",$C644="3A"),H644,J644)</f>
        <v>3.4518</v>
      </c>
      <c r="AI644" s="55">
        <f t="shared" ref="AI644:AI707" si="179">IF(OR($C644="1A",$C644="2A",$C644="3A"),I644,K644)</f>
        <v>3.4457</v>
      </c>
      <c r="AJ644" s="55">
        <f t="shared" ref="AJ644:AJ707" si="180">IF(OR($C644="1A",$C644="2A",$C644="3A"),J644,L644)</f>
        <v>3.4131999999999998</v>
      </c>
      <c r="AK644" s="4" t="str">
        <f t="shared" ref="AK644:AK707" si="181">IF(OR($C644="1A",$C644="2A",$C644="3A"),K644,M644)</f>
        <v>2B</v>
      </c>
      <c r="AL644" s="55">
        <f t="shared" ref="AL644:AL707" si="182">IF(OR($C644="1A",$C644="2A",$C644="3A"),L644,N644)</f>
        <v>3.423</v>
      </c>
      <c r="AM644" s="55">
        <f t="shared" ref="AM644:AM707" si="183">IF(OR($C644="1A",$C644="2A",$C644="3A"),M644,O644)</f>
        <v>3.4380000000000002</v>
      </c>
      <c r="AN644" s="55">
        <f t="shared" ref="AN644:AN707" si="184">IF(OR($C644="1A",$C644="2A",$C644="3A"),N644,P644)</f>
        <v>3.4535999999999998</v>
      </c>
      <c r="AO644" s="55">
        <f t="shared" ref="AO644:AO707" si="185">IF(OR($C644="1A",$C644="2A",$C644="3A"),O644,Q644)</f>
        <v>3.4615</v>
      </c>
      <c r="AP644" s="55">
        <f t="shared" ref="AP644:AP707" si="186">IF(OR($C644="1A",$C644="2A",$C644="3A"),P644,R644)</f>
        <v>3.5</v>
      </c>
      <c r="AT644" s="17"/>
      <c r="AU644" s="77"/>
    </row>
    <row r="645" spans="3:47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ref="T645:U708" si="187">IF(OR($C645="1A",$C645="2A",$C645="3A"),A645,C645)</f>
        <v>31⁄2–16</v>
      </c>
      <c r="U645" s="16" t="str">
        <f t="shared" si="187"/>
        <v>UN</v>
      </c>
      <c r="W645" s="16" t="str">
        <f t="shared" si="171"/>
        <v>31⁄2–16</v>
      </c>
      <c r="X645" s="16" t="str">
        <f>VLOOKUP(LEFT(Table691416[[#This Row],[Column1]],FIND("–",Table691416[[#This Row],[Column1]])-1),Lookups15[],2,0)</f>
        <v>3 1/2</v>
      </c>
      <c r="Y645" s="16" t="str">
        <f>RIGHT(Table691416[[#This Row],[Column1]],LEN(Table691416[[#This Row],[Column1]])-FIND("–",Table691416[[#This Row],[Column1]]))</f>
        <v>16</v>
      </c>
      <c r="Z645" s="16" t="str">
        <f t="shared" si="172"/>
        <v>UN</v>
      </c>
      <c r="AA645" s="16" t="str">
        <f t="shared" si="173"/>
        <v>2A</v>
      </c>
      <c r="AB645" s="4" t="str">
        <f>CONCATENATE(Table691416[[#This Row],[Fraction]],"-",Table691416[[#This Row],[Pitch]]," ",Table691416[[#This Row],[Series]]," ",Table691416[[#This Row],[ClassA]])</f>
        <v>3 1/2-16 UN 2A</v>
      </c>
      <c r="AC645" s="4" t="str">
        <f>CONCATENATE(TEXT(Table691416[[#This Row],[MajorMinB]],".000"),"-",Table691416[[#This Row],[Pitch]]," ",Table691416[[#This Row],[Series]]," ",Table691416[[#This Row],[ClassA]])</f>
        <v>3.500-16 UN 2A</v>
      </c>
      <c r="AD645" s="4">
        <f t="shared" si="174"/>
        <v>1.6999999999999999E-3</v>
      </c>
      <c r="AE645" s="55">
        <f t="shared" si="175"/>
        <v>3.4983</v>
      </c>
      <c r="AF645" s="55">
        <f t="shared" si="176"/>
        <v>3.4889000000000001</v>
      </c>
      <c r="AG645" s="55" t="str">
        <f t="shared" si="177"/>
        <v>—</v>
      </c>
      <c r="AH645" s="55">
        <f t="shared" si="178"/>
        <v>3.4577</v>
      </c>
      <c r="AI645" s="55">
        <f t="shared" si="179"/>
        <v>3.4519000000000002</v>
      </c>
      <c r="AJ645" s="55">
        <f t="shared" si="180"/>
        <v>3.4238</v>
      </c>
      <c r="AK645" s="4" t="str">
        <f t="shared" si="181"/>
        <v>2B</v>
      </c>
      <c r="AL645" s="55">
        <f t="shared" si="182"/>
        <v>3.4319999999999999</v>
      </c>
      <c r="AM645" s="55">
        <f t="shared" si="183"/>
        <v>3.4460000000000002</v>
      </c>
      <c r="AN645" s="55">
        <f t="shared" si="184"/>
        <v>3.4594</v>
      </c>
      <c r="AO645" s="55">
        <f t="shared" si="185"/>
        <v>3.4668999999999999</v>
      </c>
      <c r="AP645" s="55">
        <f t="shared" si="186"/>
        <v>3.5</v>
      </c>
      <c r="AT645" s="17"/>
      <c r="AU645" s="77"/>
    </row>
    <row r="646" spans="3:47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187"/>
        <v>0</v>
      </c>
      <c r="U646" s="16">
        <f t="shared" si="187"/>
        <v>0</v>
      </c>
      <c r="W646" s="16" t="str">
        <f t="shared" si="171"/>
        <v>31⁄2–16</v>
      </c>
      <c r="X646" s="16" t="str">
        <f>VLOOKUP(LEFT(Table691416[[#This Row],[Column1]],FIND("–",Table691416[[#This Row],[Column1]])-1),Lookups15[],2,0)</f>
        <v>3 1/2</v>
      </c>
      <c r="Y646" s="16" t="str">
        <f>RIGHT(Table691416[[#This Row],[Column1]],LEN(Table691416[[#This Row],[Column1]])-FIND("–",Table691416[[#This Row],[Column1]]))</f>
        <v>16</v>
      </c>
      <c r="Z646" s="16" t="str">
        <f t="shared" si="172"/>
        <v>UN</v>
      </c>
      <c r="AA646" s="16" t="str">
        <f t="shared" si="173"/>
        <v>3A</v>
      </c>
      <c r="AB646" s="4" t="str">
        <f>CONCATENATE(Table691416[[#This Row],[Fraction]],"-",Table691416[[#This Row],[Pitch]]," ",Table691416[[#This Row],[Series]]," ",Table691416[[#This Row],[ClassA]])</f>
        <v>3 1/2-16 UN 3A</v>
      </c>
      <c r="AC646" s="4" t="str">
        <f>CONCATENATE(TEXT(Table691416[[#This Row],[MajorMinB]],".000"),"-",Table691416[[#This Row],[Pitch]]," ",Table691416[[#This Row],[Series]]," ",Table691416[[#This Row],[ClassA]])</f>
        <v>3.500-16 UN 3A</v>
      </c>
      <c r="AD646" s="4">
        <f t="shared" si="174"/>
        <v>0</v>
      </c>
      <c r="AE646" s="55">
        <f t="shared" si="175"/>
        <v>3.5</v>
      </c>
      <c r="AF646" s="55">
        <f t="shared" si="176"/>
        <v>3.4906000000000001</v>
      </c>
      <c r="AG646" s="55" t="str">
        <f t="shared" si="177"/>
        <v>—</v>
      </c>
      <c r="AH646" s="55">
        <f t="shared" si="178"/>
        <v>3.4594</v>
      </c>
      <c r="AI646" s="55">
        <f t="shared" si="179"/>
        <v>3.4550999999999998</v>
      </c>
      <c r="AJ646" s="55">
        <f t="shared" si="180"/>
        <v>3.4255</v>
      </c>
      <c r="AK646" s="4" t="str">
        <f t="shared" si="181"/>
        <v>3B</v>
      </c>
      <c r="AL646" s="55">
        <f t="shared" si="182"/>
        <v>3.4319999999999999</v>
      </c>
      <c r="AM646" s="55">
        <f t="shared" si="183"/>
        <v>3.4407999999999999</v>
      </c>
      <c r="AN646" s="55">
        <f t="shared" si="184"/>
        <v>3.4594</v>
      </c>
      <c r="AO646" s="55">
        <f t="shared" si="185"/>
        <v>3.4649999999999999</v>
      </c>
      <c r="AP646" s="55">
        <f t="shared" si="186"/>
        <v>3.5</v>
      </c>
      <c r="AT646" s="17"/>
      <c r="AU646" s="77"/>
    </row>
    <row r="647" spans="3:47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187"/>
        <v>31⁄2–18</v>
      </c>
      <c r="U647" s="16" t="str">
        <f t="shared" si="187"/>
        <v>UNS</v>
      </c>
      <c r="W647" s="16" t="str">
        <f t="shared" si="171"/>
        <v>31⁄2–18</v>
      </c>
      <c r="X647" s="16" t="str">
        <f>VLOOKUP(LEFT(Table691416[[#This Row],[Column1]],FIND("–",Table691416[[#This Row],[Column1]])-1),Lookups15[],2,0)</f>
        <v>3 1/2</v>
      </c>
      <c r="Y647" s="16" t="str">
        <f>RIGHT(Table691416[[#This Row],[Column1]],LEN(Table691416[[#This Row],[Column1]])-FIND("–",Table691416[[#This Row],[Column1]]))</f>
        <v>18</v>
      </c>
      <c r="Z647" s="16" t="str">
        <f t="shared" si="172"/>
        <v>UNS</v>
      </c>
      <c r="AA647" s="16" t="str">
        <f t="shared" si="173"/>
        <v>2A</v>
      </c>
      <c r="AB647" s="4" t="str">
        <f>CONCATENATE(Table691416[[#This Row],[Fraction]],"-",Table691416[[#This Row],[Pitch]]," ",Table691416[[#This Row],[Series]]," ",Table691416[[#This Row],[ClassA]])</f>
        <v>3 1/2-18 UNS 2A</v>
      </c>
      <c r="AC647" s="4" t="str">
        <f>CONCATENATE(TEXT(Table691416[[#This Row],[MajorMinB]],".000"),"-",Table691416[[#This Row],[Pitch]]," ",Table691416[[#This Row],[Series]]," ",Table691416[[#This Row],[ClassA]])</f>
        <v>3.500-18 UNS 2A</v>
      </c>
      <c r="AD647" s="4">
        <f t="shared" si="174"/>
        <v>1.6999999999999999E-3</v>
      </c>
      <c r="AE647" s="55">
        <f t="shared" si="175"/>
        <v>3.4983</v>
      </c>
      <c r="AF647" s="55">
        <f t="shared" si="176"/>
        <v>3.4895999999999998</v>
      </c>
      <c r="AG647" s="55" t="str">
        <f t="shared" si="177"/>
        <v>—</v>
      </c>
      <c r="AH647" s="55">
        <f t="shared" si="178"/>
        <v>3.4622000000000002</v>
      </c>
      <c r="AI647" s="55">
        <f t="shared" si="179"/>
        <v>3.4567000000000001</v>
      </c>
      <c r="AJ647" s="55">
        <f t="shared" si="180"/>
        <v>3.4321999999999999</v>
      </c>
      <c r="AK647" s="4" t="str">
        <f t="shared" si="181"/>
        <v>2B</v>
      </c>
      <c r="AL647" s="55">
        <f t="shared" si="182"/>
        <v>3.44</v>
      </c>
      <c r="AM647" s="55">
        <f t="shared" si="183"/>
        <v>3.4529999999999998</v>
      </c>
      <c r="AN647" s="55">
        <f t="shared" si="184"/>
        <v>3.4639000000000002</v>
      </c>
      <c r="AO647" s="55">
        <f t="shared" si="185"/>
        <v>3.4710999999999999</v>
      </c>
      <c r="AP647" s="55">
        <f t="shared" si="186"/>
        <v>3.5</v>
      </c>
      <c r="AT647" s="17"/>
      <c r="AU647" s="77"/>
    </row>
    <row r="648" spans="3:47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187"/>
        <v>35⁄8–6</v>
      </c>
      <c r="U648" s="16" t="str">
        <f t="shared" si="187"/>
        <v>UN</v>
      </c>
      <c r="W648" s="16" t="str">
        <f t="shared" si="171"/>
        <v>35⁄8–6</v>
      </c>
      <c r="X648" s="16" t="str">
        <f>VLOOKUP(LEFT(Table691416[[#This Row],[Column1]],FIND("–",Table691416[[#This Row],[Column1]])-1),Lookups15[],2,0)</f>
        <v>3 5/8</v>
      </c>
      <c r="Y648" s="16" t="str">
        <f>RIGHT(Table691416[[#This Row],[Column1]],LEN(Table691416[[#This Row],[Column1]])-FIND("–",Table691416[[#This Row],[Column1]]))</f>
        <v>6</v>
      </c>
      <c r="Z648" s="16" t="str">
        <f t="shared" si="172"/>
        <v>UN</v>
      </c>
      <c r="AA648" s="16" t="str">
        <f t="shared" si="173"/>
        <v>2A</v>
      </c>
      <c r="AB648" s="4" t="str">
        <f>CONCATENATE(Table691416[[#This Row],[Fraction]],"-",Table691416[[#This Row],[Pitch]]," ",Table691416[[#This Row],[Series]]," ",Table691416[[#This Row],[ClassA]])</f>
        <v>3 5/8-6 UN 2A</v>
      </c>
      <c r="AC648" s="4" t="str">
        <f>CONCATENATE(TEXT(Table691416[[#This Row],[MajorMinB]],".000"),"-",Table691416[[#This Row],[Pitch]]," ",Table691416[[#This Row],[Series]]," ",Table691416[[#This Row],[ClassA]])</f>
        <v>3.625-6 UN 2A</v>
      </c>
      <c r="AD648" s="4">
        <f t="shared" si="174"/>
        <v>2.8999999999999998E-3</v>
      </c>
      <c r="AE648" s="55">
        <f t="shared" si="175"/>
        <v>3.6221000000000001</v>
      </c>
      <c r="AF648" s="55">
        <f t="shared" si="176"/>
        <v>3.6038999999999999</v>
      </c>
      <c r="AG648" s="55" t="str">
        <f t="shared" si="177"/>
        <v>—</v>
      </c>
      <c r="AH648" s="55">
        <f t="shared" si="178"/>
        <v>3.5137999999999998</v>
      </c>
      <c r="AI648" s="55">
        <f t="shared" si="179"/>
        <v>3.5041000000000002</v>
      </c>
      <c r="AJ648" s="55">
        <f t="shared" si="180"/>
        <v>3.4237000000000002</v>
      </c>
      <c r="AK648" s="4" t="str">
        <f t="shared" si="181"/>
        <v>2B</v>
      </c>
      <c r="AL648" s="55">
        <f t="shared" si="182"/>
        <v>3.4449999999999998</v>
      </c>
      <c r="AM648" s="55">
        <f t="shared" si="183"/>
        <v>3.4750000000000001</v>
      </c>
      <c r="AN648" s="55">
        <f t="shared" si="184"/>
        <v>3.5167000000000002</v>
      </c>
      <c r="AO648" s="55">
        <f t="shared" si="185"/>
        <v>3.5293000000000001</v>
      </c>
      <c r="AP648" s="55">
        <f t="shared" si="186"/>
        <v>3.625</v>
      </c>
      <c r="AT648" s="17"/>
      <c r="AU648" s="77"/>
    </row>
    <row r="649" spans="3:47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187"/>
        <v>0</v>
      </c>
      <c r="U649" s="16">
        <f t="shared" si="187"/>
        <v>0</v>
      </c>
      <c r="W649" s="16" t="str">
        <f t="shared" si="171"/>
        <v>35⁄8–6</v>
      </c>
      <c r="X649" s="16" t="str">
        <f>VLOOKUP(LEFT(Table691416[[#This Row],[Column1]],FIND("–",Table691416[[#This Row],[Column1]])-1),Lookups15[],2,0)</f>
        <v>3 5/8</v>
      </c>
      <c r="Y649" s="16" t="str">
        <f>RIGHT(Table691416[[#This Row],[Column1]],LEN(Table691416[[#This Row],[Column1]])-FIND("–",Table691416[[#This Row],[Column1]]))</f>
        <v>6</v>
      </c>
      <c r="Z649" s="16" t="str">
        <f t="shared" si="172"/>
        <v>UN</v>
      </c>
      <c r="AA649" s="16" t="str">
        <f t="shared" si="173"/>
        <v>3A</v>
      </c>
      <c r="AB649" s="4" t="str">
        <f>CONCATENATE(Table691416[[#This Row],[Fraction]],"-",Table691416[[#This Row],[Pitch]]," ",Table691416[[#This Row],[Series]]," ",Table691416[[#This Row],[ClassA]])</f>
        <v>3 5/8-6 UN 3A</v>
      </c>
      <c r="AC649" s="4" t="str">
        <f>CONCATENATE(TEXT(Table691416[[#This Row],[MajorMinB]],".000"),"-",Table691416[[#This Row],[Pitch]]," ",Table691416[[#This Row],[Series]]," ",Table691416[[#This Row],[ClassA]])</f>
        <v>3.625-6 UN 3A</v>
      </c>
      <c r="AD649" s="4">
        <f t="shared" si="174"/>
        <v>0</v>
      </c>
      <c r="AE649" s="55">
        <f t="shared" si="175"/>
        <v>3.625</v>
      </c>
      <c r="AF649" s="55">
        <f t="shared" si="176"/>
        <v>3.6067999999999998</v>
      </c>
      <c r="AG649" s="55" t="str">
        <f t="shared" si="177"/>
        <v>—</v>
      </c>
      <c r="AH649" s="55">
        <f t="shared" si="178"/>
        <v>3.5167000000000002</v>
      </c>
      <c r="AI649" s="55">
        <f t="shared" si="179"/>
        <v>3.5093999999999999</v>
      </c>
      <c r="AJ649" s="55">
        <f t="shared" si="180"/>
        <v>3.4266000000000001</v>
      </c>
      <c r="AK649" s="4" t="str">
        <f t="shared" si="181"/>
        <v>3B</v>
      </c>
      <c r="AL649" s="55">
        <f t="shared" si="182"/>
        <v>3.4449999999999998</v>
      </c>
      <c r="AM649" s="55">
        <f t="shared" si="183"/>
        <v>3.4645999999999999</v>
      </c>
      <c r="AN649" s="55">
        <f t="shared" si="184"/>
        <v>3.5167000000000002</v>
      </c>
      <c r="AO649" s="55">
        <f t="shared" si="185"/>
        <v>3.5261999999999998</v>
      </c>
      <c r="AP649" s="55">
        <f t="shared" si="186"/>
        <v>3.625</v>
      </c>
      <c r="AT649" s="17"/>
      <c r="AU649" s="77"/>
    </row>
    <row r="650" spans="3:47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187"/>
        <v>35⁄8–8</v>
      </c>
      <c r="U650" s="16" t="str">
        <f t="shared" si="187"/>
        <v>UN</v>
      </c>
      <c r="W650" s="16" t="str">
        <f t="shared" si="171"/>
        <v>35⁄8–8</v>
      </c>
      <c r="X650" s="16" t="str">
        <f>VLOOKUP(LEFT(Table691416[[#This Row],[Column1]],FIND("–",Table691416[[#This Row],[Column1]])-1),Lookups15[],2,0)</f>
        <v>3 5/8</v>
      </c>
      <c r="Y650" s="16" t="str">
        <f>RIGHT(Table691416[[#This Row],[Column1]],LEN(Table691416[[#This Row],[Column1]])-FIND("–",Table691416[[#This Row],[Column1]]))</f>
        <v>8</v>
      </c>
      <c r="Z650" s="16" t="str">
        <f t="shared" si="172"/>
        <v>UN</v>
      </c>
      <c r="AA650" s="16" t="str">
        <f t="shared" si="173"/>
        <v>2A</v>
      </c>
      <c r="AB650" s="4" t="str">
        <f>CONCATENATE(Table691416[[#This Row],[Fraction]],"-",Table691416[[#This Row],[Pitch]]," ",Table691416[[#This Row],[Series]]," ",Table691416[[#This Row],[ClassA]])</f>
        <v>3 5/8-8 UN 2A</v>
      </c>
      <c r="AC650" s="4" t="str">
        <f>CONCATENATE(TEXT(Table691416[[#This Row],[MajorMinB]],".000"),"-",Table691416[[#This Row],[Pitch]]," ",Table691416[[#This Row],[Series]]," ",Table691416[[#This Row],[ClassA]])</f>
        <v>3.625-8 UN 2A</v>
      </c>
      <c r="AD650" s="4">
        <f t="shared" si="174"/>
        <v>2.7000000000000001E-3</v>
      </c>
      <c r="AE650" s="55">
        <f t="shared" si="175"/>
        <v>3.6223000000000001</v>
      </c>
      <c r="AF650" s="55">
        <f t="shared" si="176"/>
        <v>3.6073</v>
      </c>
      <c r="AG650" s="55" t="str">
        <f t="shared" si="177"/>
        <v>—</v>
      </c>
      <c r="AH650" s="55">
        <f t="shared" si="178"/>
        <v>3.5411000000000001</v>
      </c>
      <c r="AI650" s="55">
        <f t="shared" si="179"/>
        <v>3.5322</v>
      </c>
      <c r="AJ650" s="55">
        <f t="shared" si="180"/>
        <v>3.4735</v>
      </c>
      <c r="AK650" s="4" t="str">
        <f t="shared" si="181"/>
        <v>2B</v>
      </c>
      <c r="AL650" s="55">
        <f t="shared" si="182"/>
        <v>3.49</v>
      </c>
      <c r="AM650" s="55">
        <f t="shared" si="183"/>
        <v>3.5150000000000001</v>
      </c>
      <c r="AN650" s="55">
        <f t="shared" si="184"/>
        <v>3.5438000000000001</v>
      </c>
      <c r="AO650" s="55">
        <f t="shared" si="185"/>
        <v>3.5554000000000001</v>
      </c>
      <c r="AP650" s="55">
        <f t="shared" si="186"/>
        <v>3.625</v>
      </c>
      <c r="AT650" s="17"/>
      <c r="AU650" s="77"/>
    </row>
    <row r="651" spans="3:47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187"/>
        <v>0</v>
      </c>
      <c r="U651" s="16">
        <f t="shared" si="187"/>
        <v>0</v>
      </c>
      <c r="W651" s="16" t="str">
        <f t="shared" si="171"/>
        <v>35⁄8–8</v>
      </c>
      <c r="X651" s="16" t="str">
        <f>VLOOKUP(LEFT(Table691416[[#This Row],[Column1]],FIND("–",Table691416[[#This Row],[Column1]])-1),Lookups15[],2,0)</f>
        <v>3 5/8</v>
      </c>
      <c r="Y651" s="16" t="str">
        <f>RIGHT(Table691416[[#This Row],[Column1]],LEN(Table691416[[#This Row],[Column1]])-FIND("–",Table691416[[#This Row],[Column1]]))</f>
        <v>8</v>
      </c>
      <c r="Z651" s="16" t="str">
        <f t="shared" si="172"/>
        <v>UN</v>
      </c>
      <c r="AA651" s="16" t="str">
        <f t="shared" si="173"/>
        <v>3A</v>
      </c>
      <c r="AB651" s="4" t="str">
        <f>CONCATENATE(Table691416[[#This Row],[Fraction]],"-",Table691416[[#This Row],[Pitch]]," ",Table691416[[#This Row],[Series]]," ",Table691416[[#This Row],[ClassA]])</f>
        <v>3 5/8-8 UN 3A</v>
      </c>
      <c r="AC651" s="4" t="str">
        <f>CONCATENATE(TEXT(Table691416[[#This Row],[MajorMinB]],".000"),"-",Table691416[[#This Row],[Pitch]]," ",Table691416[[#This Row],[Series]]," ",Table691416[[#This Row],[ClassA]])</f>
        <v>3.625-8 UN 3A</v>
      </c>
      <c r="AD651" s="4">
        <f t="shared" si="174"/>
        <v>0</v>
      </c>
      <c r="AE651" s="55">
        <f t="shared" si="175"/>
        <v>3.625</v>
      </c>
      <c r="AF651" s="55">
        <f t="shared" si="176"/>
        <v>3.61</v>
      </c>
      <c r="AG651" s="55" t="str">
        <f t="shared" si="177"/>
        <v>—</v>
      </c>
      <c r="AH651" s="55">
        <f t="shared" si="178"/>
        <v>3.5438000000000001</v>
      </c>
      <c r="AI651" s="55">
        <f t="shared" si="179"/>
        <v>3.5371000000000001</v>
      </c>
      <c r="AJ651" s="55">
        <f t="shared" si="180"/>
        <v>3.4762</v>
      </c>
      <c r="AK651" s="4" t="str">
        <f t="shared" si="181"/>
        <v>3B</v>
      </c>
      <c r="AL651" s="55">
        <f t="shared" si="182"/>
        <v>3.49</v>
      </c>
      <c r="AM651" s="55">
        <f t="shared" si="183"/>
        <v>3.5047000000000001</v>
      </c>
      <c r="AN651" s="55">
        <f t="shared" si="184"/>
        <v>3.5438000000000001</v>
      </c>
      <c r="AO651" s="55">
        <f t="shared" si="185"/>
        <v>3.5525000000000002</v>
      </c>
      <c r="AP651" s="55">
        <f t="shared" si="186"/>
        <v>3.625</v>
      </c>
      <c r="AT651" s="17"/>
      <c r="AU651" s="77"/>
    </row>
    <row r="652" spans="3:47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187"/>
        <v>35⁄8–12</v>
      </c>
      <c r="U652" s="16" t="str">
        <f t="shared" si="187"/>
        <v>UN</v>
      </c>
      <c r="W652" s="16" t="str">
        <f t="shared" si="171"/>
        <v>35⁄8–12</v>
      </c>
      <c r="X652" s="16" t="str">
        <f>VLOOKUP(LEFT(Table691416[[#This Row],[Column1]],FIND("–",Table691416[[#This Row],[Column1]])-1),Lookups15[],2,0)</f>
        <v>3 5/8</v>
      </c>
      <c r="Y652" s="16" t="str">
        <f>RIGHT(Table691416[[#This Row],[Column1]],LEN(Table691416[[#This Row],[Column1]])-FIND("–",Table691416[[#This Row],[Column1]]))</f>
        <v>12</v>
      </c>
      <c r="Z652" s="16" t="str">
        <f t="shared" si="172"/>
        <v>UN</v>
      </c>
      <c r="AA652" s="16" t="str">
        <f t="shared" si="173"/>
        <v>2A</v>
      </c>
      <c r="AB652" s="4" t="str">
        <f>CONCATENATE(Table691416[[#This Row],[Fraction]],"-",Table691416[[#This Row],[Pitch]]," ",Table691416[[#This Row],[Series]]," ",Table691416[[#This Row],[ClassA]])</f>
        <v>3 5/8-12 UN 2A</v>
      </c>
      <c r="AC652" s="4" t="str">
        <f>CONCATENATE(TEXT(Table691416[[#This Row],[MajorMinB]],".000"),"-",Table691416[[#This Row],[Pitch]]," ",Table691416[[#This Row],[Series]]," ",Table691416[[#This Row],[ClassA]])</f>
        <v>3.625-12 UN 2A</v>
      </c>
      <c r="AD652" s="4">
        <f t="shared" si="174"/>
        <v>1.9E-3</v>
      </c>
      <c r="AE652" s="55">
        <f t="shared" si="175"/>
        <v>3.6231</v>
      </c>
      <c r="AF652" s="55">
        <f t="shared" si="176"/>
        <v>3.6116999999999999</v>
      </c>
      <c r="AG652" s="55" t="str">
        <f t="shared" si="177"/>
        <v>—</v>
      </c>
      <c r="AH652" s="55">
        <f t="shared" si="178"/>
        <v>3.569</v>
      </c>
      <c r="AI652" s="55">
        <f t="shared" si="179"/>
        <v>3.5626000000000002</v>
      </c>
      <c r="AJ652" s="55">
        <f t="shared" si="180"/>
        <v>3.5238999999999998</v>
      </c>
      <c r="AK652" s="4" t="str">
        <f t="shared" si="181"/>
        <v>2B</v>
      </c>
      <c r="AL652" s="55">
        <f t="shared" si="182"/>
        <v>3.5350000000000001</v>
      </c>
      <c r="AM652" s="55">
        <f t="shared" si="183"/>
        <v>3.5529999999999999</v>
      </c>
      <c r="AN652" s="55">
        <f t="shared" si="184"/>
        <v>3.5709</v>
      </c>
      <c r="AO652" s="55">
        <f t="shared" si="185"/>
        <v>3.5792999999999999</v>
      </c>
      <c r="AP652" s="55">
        <f t="shared" si="186"/>
        <v>3.625</v>
      </c>
      <c r="AT652" s="17"/>
      <c r="AU652" s="77"/>
    </row>
    <row r="653" spans="3:47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187"/>
        <v>0</v>
      </c>
      <c r="U653" s="16">
        <f t="shared" si="187"/>
        <v>0</v>
      </c>
      <c r="W653" s="16" t="str">
        <f t="shared" si="171"/>
        <v>35⁄8–12</v>
      </c>
      <c r="X653" s="16" t="str">
        <f>VLOOKUP(LEFT(Table691416[[#This Row],[Column1]],FIND("–",Table691416[[#This Row],[Column1]])-1),Lookups15[],2,0)</f>
        <v>3 5/8</v>
      </c>
      <c r="Y653" s="16" t="str">
        <f>RIGHT(Table691416[[#This Row],[Column1]],LEN(Table691416[[#This Row],[Column1]])-FIND("–",Table691416[[#This Row],[Column1]]))</f>
        <v>12</v>
      </c>
      <c r="Z653" s="16" t="str">
        <f t="shared" si="172"/>
        <v>UN</v>
      </c>
      <c r="AA653" s="16" t="str">
        <f t="shared" si="173"/>
        <v>3A</v>
      </c>
      <c r="AB653" s="4" t="str">
        <f>CONCATENATE(Table691416[[#This Row],[Fraction]],"-",Table691416[[#This Row],[Pitch]]," ",Table691416[[#This Row],[Series]]," ",Table691416[[#This Row],[ClassA]])</f>
        <v>3 5/8-12 UN 3A</v>
      </c>
      <c r="AC653" s="4" t="str">
        <f>CONCATENATE(TEXT(Table691416[[#This Row],[MajorMinB]],".000"),"-",Table691416[[#This Row],[Pitch]]," ",Table691416[[#This Row],[Series]]," ",Table691416[[#This Row],[ClassA]])</f>
        <v>3.625-12 UN 3A</v>
      </c>
      <c r="AD653" s="4">
        <f t="shared" si="174"/>
        <v>0</v>
      </c>
      <c r="AE653" s="55">
        <f t="shared" si="175"/>
        <v>3.625</v>
      </c>
      <c r="AF653" s="55">
        <f t="shared" si="176"/>
        <v>3.6135999999999999</v>
      </c>
      <c r="AG653" s="55" t="str">
        <f t="shared" si="177"/>
        <v>—</v>
      </c>
      <c r="AH653" s="55">
        <f t="shared" si="178"/>
        <v>3.5709</v>
      </c>
      <c r="AI653" s="55">
        <f t="shared" si="179"/>
        <v>3.5661</v>
      </c>
      <c r="AJ653" s="55">
        <f t="shared" si="180"/>
        <v>3.5257999999999998</v>
      </c>
      <c r="AK653" s="4" t="str">
        <f t="shared" si="181"/>
        <v>3B</v>
      </c>
      <c r="AL653" s="55">
        <f t="shared" si="182"/>
        <v>3.5350000000000001</v>
      </c>
      <c r="AM653" s="55">
        <f t="shared" si="183"/>
        <v>3.5448</v>
      </c>
      <c r="AN653" s="55">
        <f t="shared" si="184"/>
        <v>3.5709</v>
      </c>
      <c r="AO653" s="55">
        <f t="shared" si="185"/>
        <v>3.5771999999999999</v>
      </c>
      <c r="AP653" s="55">
        <f t="shared" si="186"/>
        <v>3.625</v>
      </c>
      <c r="AT653" s="17"/>
      <c r="AU653" s="77"/>
    </row>
    <row r="654" spans="3:47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187"/>
        <v>35⁄8–16</v>
      </c>
      <c r="U654" s="16" t="str">
        <f t="shared" si="187"/>
        <v>UN</v>
      </c>
      <c r="W654" s="16" t="str">
        <f t="shared" si="171"/>
        <v>35⁄8–16</v>
      </c>
      <c r="X654" s="16" t="str">
        <f>VLOOKUP(LEFT(Table691416[[#This Row],[Column1]],FIND("–",Table691416[[#This Row],[Column1]])-1),Lookups15[],2,0)</f>
        <v>3 5/8</v>
      </c>
      <c r="Y654" s="16" t="str">
        <f>RIGHT(Table691416[[#This Row],[Column1]],LEN(Table691416[[#This Row],[Column1]])-FIND("–",Table691416[[#This Row],[Column1]]))</f>
        <v>16</v>
      </c>
      <c r="Z654" s="16" t="str">
        <f t="shared" si="172"/>
        <v>UN</v>
      </c>
      <c r="AA654" s="16" t="str">
        <f t="shared" si="173"/>
        <v>2A</v>
      </c>
      <c r="AB654" s="4" t="str">
        <f>CONCATENATE(Table691416[[#This Row],[Fraction]],"-",Table691416[[#This Row],[Pitch]]," ",Table691416[[#This Row],[Series]]," ",Table691416[[#This Row],[ClassA]])</f>
        <v>3 5/8-16 UN 2A</v>
      </c>
      <c r="AC654" s="4" t="str">
        <f>CONCATENATE(TEXT(Table691416[[#This Row],[MajorMinB]],".000"),"-",Table691416[[#This Row],[Pitch]]," ",Table691416[[#This Row],[Series]]," ",Table691416[[#This Row],[ClassA]])</f>
        <v>3.625-16 UN 2A</v>
      </c>
      <c r="AD654" s="4">
        <f t="shared" si="174"/>
        <v>1.6999999999999999E-3</v>
      </c>
      <c r="AE654" s="55">
        <f t="shared" si="175"/>
        <v>3.6233</v>
      </c>
      <c r="AF654" s="55">
        <f t="shared" si="176"/>
        <v>3.6139000000000001</v>
      </c>
      <c r="AG654" s="55" t="str">
        <f t="shared" si="177"/>
        <v>—</v>
      </c>
      <c r="AH654" s="55">
        <f t="shared" si="178"/>
        <v>3.5827</v>
      </c>
      <c r="AI654" s="55">
        <f t="shared" si="179"/>
        <v>3.5769000000000002</v>
      </c>
      <c r="AJ654" s="55">
        <f t="shared" si="180"/>
        <v>3.5488</v>
      </c>
      <c r="AK654" s="4" t="str">
        <f t="shared" si="181"/>
        <v>2B</v>
      </c>
      <c r="AL654" s="55">
        <f t="shared" si="182"/>
        <v>3.5569999999999999</v>
      </c>
      <c r="AM654" s="55">
        <f t="shared" si="183"/>
        <v>3.5710000000000002</v>
      </c>
      <c r="AN654" s="55">
        <f t="shared" si="184"/>
        <v>3.5844</v>
      </c>
      <c r="AO654" s="55">
        <f t="shared" si="185"/>
        <v>3.5918999999999999</v>
      </c>
      <c r="AP654" s="55">
        <f t="shared" si="186"/>
        <v>3.625</v>
      </c>
      <c r="AT654" s="17"/>
      <c r="AU654" s="77"/>
    </row>
    <row r="655" spans="3:47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187"/>
        <v>0</v>
      </c>
      <c r="U655" s="16">
        <f t="shared" si="187"/>
        <v>0</v>
      </c>
      <c r="W655" s="16" t="str">
        <f t="shared" si="171"/>
        <v>35⁄8–16</v>
      </c>
      <c r="X655" s="16" t="str">
        <f>VLOOKUP(LEFT(Table691416[[#This Row],[Column1]],FIND("–",Table691416[[#This Row],[Column1]])-1),Lookups15[],2,0)</f>
        <v>3 5/8</v>
      </c>
      <c r="Y655" s="16" t="str">
        <f>RIGHT(Table691416[[#This Row],[Column1]],LEN(Table691416[[#This Row],[Column1]])-FIND("–",Table691416[[#This Row],[Column1]]))</f>
        <v>16</v>
      </c>
      <c r="Z655" s="16" t="str">
        <f t="shared" si="172"/>
        <v>UN</v>
      </c>
      <c r="AA655" s="16" t="str">
        <f t="shared" si="173"/>
        <v>3A</v>
      </c>
      <c r="AB655" s="4" t="str">
        <f>CONCATENATE(Table691416[[#This Row],[Fraction]],"-",Table691416[[#This Row],[Pitch]]," ",Table691416[[#This Row],[Series]]," ",Table691416[[#This Row],[ClassA]])</f>
        <v>3 5/8-16 UN 3A</v>
      </c>
      <c r="AC655" s="4" t="str">
        <f>CONCATENATE(TEXT(Table691416[[#This Row],[MajorMinB]],".000"),"-",Table691416[[#This Row],[Pitch]]," ",Table691416[[#This Row],[Series]]," ",Table691416[[#This Row],[ClassA]])</f>
        <v>3.625-16 UN 3A</v>
      </c>
      <c r="AD655" s="4">
        <f t="shared" si="174"/>
        <v>0</v>
      </c>
      <c r="AE655" s="55">
        <f t="shared" si="175"/>
        <v>3.625</v>
      </c>
      <c r="AF655" s="55">
        <f t="shared" si="176"/>
        <v>3.6156000000000001</v>
      </c>
      <c r="AG655" s="55" t="str">
        <f t="shared" si="177"/>
        <v>—</v>
      </c>
      <c r="AH655" s="55">
        <f t="shared" si="178"/>
        <v>3.5844</v>
      </c>
      <c r="AI655" s="55">
        <f t="shared" si="179"/>
        <v>3.5800999999999998</v>
      </c>
      <c r="AJ655" s="55">
        <f t="shared" si="180"/>
        <v>3.5505</v>
      </c>
      <c r="AK655" s="4" t="str">
        <f t="shared" si="181"/>
        <v>3B</v>
      </c>
      <c r="AL655" s="55">
        <f t="shared" si="182"/>
        <v>3.5569999999999999</v>
      </c>
      <c r="AM655" s="55">
        <f t="shared" si="183"/>
        <v>3.5657999999999999</v>
      </c>
      <c r="AN655" s="55">
        <f t="shared" si="184"/>
        <v>3.5844</v>
      </c>
      <c r="AO655" s="55">
        <f t="shared" si="185"/>
        <v>3.59</v>
      </c>
      <c r="AP655" s="55">
        <f t="shared" si="186"/>
        <v>3.625</v>
      </c>
      <c r="AT655" s="17"/>
      <c r="AU655" s="77"/>
    </row>
    <row r="656" spans="3:47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187"/>
        <v>33⁄4–4</v>
      </c>
      <c r="U656" s="16" t="str">
        <f t="shared" si="187"/>
        <v>UNC</v>
      </c>
      <c r="W656" s="16" t="str">
        <f t="shared" si="171"/>
        <v>33⁄4–4</v>
      </c>
      <c r="X656" s="16" t="str">
        <f>VLOOKUP(LEFT(Table691416[[#This Row],[Column1]],FIND("–",Table691416[[#This Row],[Column1]])-1),Lookups15[],2,0)</f>
        <v>3 3/4</v>
      </c>
      <c r="Y656" s="16" t="str">
        <f>RIGHT(Table691416[[#This Row],[Column1]],LEN(Table691416[[#This Row],[Column1]])-FIND("–",Table691416[[#This Row],[Column1]]))</f>
        <v>4</v>
      </c>
      <c r="Z656" s="16" t="str">
        <f t="shared" si="172"/>
        <v>UNC</v>
      </c>
      <c r="AA656" s="16" t="str">
        <f t="shared" si="173"/>
        <v>1A</v>
      </c>
      <c r="AB656" s="4" t="str">
        <f>CONCATENATE(Table691416[[#This Row],[Fraction]],"-",Table691416[[#This Row],[Pitch]]," ",Table691416[[#This Row],[Series]]," ",Table691416[[#This Row],[ClassA]])</f>
        <v>3 3/4-4 UNC 1A</v>
      </c>
      <c r="AC656" s="4" t="str">
        <f>CONCATENATE(TEXT(Table691416[[#This Row],[MajorMinB]],".000"),"-",Table691416[[#This Row],[Pitch]]," ",Table691416[[#This Row],[Series]]," ",Table691416[[#This Row],[ClassA]])</f>
        <v>3.750-4 UNC 1A</v>
      </c>
      <c r="AD656" s="4">
        <f t="shared" si="174"/>
        <v>3.3999999999999998E-3</v>
      </c>
      <c r="AE656" s="55">
        <f t="shared" si="175"/>
        <v>3.7465999999999999</v>
      </c>
      <c r="AF656" s="55">
        <f t="shared" si="176"/>
        <v>3.7109000000000001</v>
      </c>
      <c r="AG656" s="55" t="str">
        <f t="shared" si="177"/>
        <v>—</v>
      </c>
      <c r="AH656" s="55">
        <f t="shared" si="178"/>
        <v>3.5842000000000001</v>
      </c>
      <c r="AI656" s="55">
        <f t="shared" si="179"/>
        <v>3.5674000000000001</v>
      </c>
      <c r="AJ656" s="55">
        <f t="shared" si="180"/>
        <v>3.4489000000000001</v>
      </c>
      <c r="AK656" s="4" t="str">
        <f t="shared" si="181"/>
        <v>1B</v>
      </c>
      <c r="AL656" s="55">
        <f t="shared" si="182"/>
        <v>3.4790000000000001</v>
      </c>
      <c r="AM656" s="55">
        <f t="shared" si="183"/>
        <v>3.5169999999999999</v>
      </c>
      <c r="AN656" s="55">
        <f t="shared" si="184"/>
        <v>3.5876000000000001</v>
      </c>
      <c r="AO656" s="55">
        <f t="shared" si="185"/>
        <v>3.6093999999999999</v>
      </c>
      <c r="AP656" s="55">
        <f t="shared" si="186"/>
        <v>3.75</v>
      </c>
      <c r="AT656" s="17"/>
      <c r="AU656" s="77"/>
    </row>
    <row r="657" spans="3:47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187"/>
        <v>0</v>
      </c>
      <c r="U657" s="16">
        <f t="shared" si="187"/>
        <v>0</v>
      </c>
      <c r="W657" s="16" t="str">
        <f t="shared" si="171"/>
        <v>33⁄4–4</v>
      </c>
      <c r="X657" s="16" t="str">
        <f>VLOOKUP(LEFT(Table691416[[#This Row],[Column1]],FIND("–",Table691416[[#This Row],[Column1]])-1),Lookups15[],2,0)</f>
        <v>3 3/4</v>
      </c>
      <c r="Y657" s="16" t="str">
        <f>RIGHT(Table691416[[#This Row],[Column1]],LEN(Table691416[[#This Row],[Column1]])-FIND("–",Table691416[[#This Row],[Column1]]))</f>
        <v>4</v>
      </c>
      <c r="Z657" s="16" t="str">
        <f t="shared" si="172"/>
        <v>UNC</v>
      </c>
      <c r="AA657" s="16" t="str">
        <f t="shared" si="173"/>
        <v>2A</v>
      </c>
      <c r="AB657" s="4" t="str">
        <f>CONCATENATE(Table691416[[#This Row],[Fraction]],"-",Table691416[[#This Row],[Pitch]]," ",Table691416[[#This Row],[Series]]," ",Table691416[[#This Row],[ClassA]])</f>
        <v>3 3/4-4 UNC 2A</v>
      </c>
      <c r="AC657" s="4" t="str">
        <f>CONCATENATE(TEXT(Table691416[[#This Row],[MajorMinB]],".000"),"-",Table691416[[#This Row],[Pitch]]," ",Table691416[[#This Row],[Series]]," ",Table691416[[#This Row],[ClassA]])</f>
        <v>3.750-4 UNC 2A</v>
      </c>
      <c r="AD657" s="4">
        <f t="shared" si="174"/>
        <v>3.3999999999999998E-3</v>
      </c>
      <c r="AE657" s="55">
        <f t="shared" si="175"/>
        <v>3.7465999999999999</v>
      </c>
      <c r="AF657" s="55">
        <f t="shared" si="176"/>
        <v>3.7227999999999999</v>
      </c>
      <c r="AG657" s="55">
        <f t="shared" si="177"/>
        <v>3.7109000000000001</v>
      </c>
      <c r="AH657" s="55">
        <f t="shared" si="178"/>
        <v>3.5842000000000001</v>
      </c>
      <c r="AI657" s="55">
        <f t="shared" si="179"/>
        <v>3.573</v>
      </c>
      <c r="AJ657" s="55">
        <f t="shared" si="180"/>
        <v>3.4489000000000001</v>
      </c>
      <c r="AK657" s="4" t="str">
        <f t="shared" si="181"/>
        <v>2B</v>
      </c>
      <c r="AL657" s="55">
        <f t="shared" si="182"/>
        <v>3.4790000000000001</v>
      </c>
      <c r="AM657" s="55">
        <f t="shared" si="183"/>
        <v>3.5169999999999999</v>
      </c>
      <c r="AN657" s="55">
        <f t="shared" si="184"/>
        <v>3.5876000000000001</v>
      </c>
      <c r="AO657" s="55">
        <f t="shared" si="185"/>
        <v>3.6021000000000001</v>
      </c>
      <c r="AP657" s="55">
        <f t="shared" si="186"/>
        <v>3.75</v>
      </c>
      <c r="AT657" s="17"/>
      <c r="AU657" s="77"/>
    </row>
    <row r="658" spans="3:47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187"/>
        <v>0</v>
      </c>
      <c r="U658" s="16">
        <f t="shared" si="187"/>
        <v>0</v>
      </c>
      <c r="W658" s="16" t="str">
        <f t="shared" si="171"/>
        <v>33⁄4–4</v>
      </c>
      <c r="X658" s="16" t="str">
        <f>VLOOKUP(LEFT(Table691416[[#This Row],[Column1]],FIND("–",Table691416[[#This Row],[Column1]])-1),Lookups15[],2,0)</f>
        <v>3 3/4</v>
      </c>
      <c r="Y658" s="16" t="str">
        <f>RIGHT(Table691416[[#This Row],[Column1]],LEN(Table691416[[#This Row],[Column1]])-FIND("–",Table691416[[#This Row],[Column1]]))</f>
        <v>4</v>
      </c>
      <c r="Z658" s="16" t="str">
        <f t="shared" si="172"/>
        <v>UNC</v>
      </c>
      <c r="AA658" s="16" t="str">
        <f t="shared" si="173"/>
        <v>3A</v>
      </c>
      <c r="AB658" s="4" t="str">
        <f>CONCATENATE(Table691416[[#This Row],[Fraction]],"-",Table691416[[#This Row],[Pitch]]," ",Table691416[[#This Row],[Series]]," ",Table691416[[#This Row],[ClassA]])</f>
        <v>3 3/4-4 UNC 3A</v>
      </c>
      <c r="AC658" s="4" t="str">
        <f>CONCATENATE(TEXT(Table691416[[#This Row],[MajorMinB]],".000"),"-",Table691416[[#This Row],[Pitch]]," ",Table691416[[#This Row],[Series]]," ",Table691416[[#This Row],[ClassA]])</f>
        <v>3.750-4 UNC 3A</v>
      </c>
      <c r="AD658" s="4">
        <f t="shared" si="174"/>
        <v>0</v>
      </c>
      <c r="AE658" s="55">
        <f t="shared" si="175"/>
        <v>3.75</v>
      </c>
      <c r="AF658" s="55">
        <f t="shared" si="176"/>
        <v>3.7262</v>
      </c>
      <c r="AG658" s="55" t="str">
        <f t="shared" si="177"/>
        <v>—</v>
      </c>
      <c r="AH658" s="55">
        <f t="shared" si="178"/>
        <v>3.5876000000000001</v>
      </c>
      <c r="AI658" s="55">
        <f t="shared" si="179"/>
        <v>3.5792000000000002</v>
      </c>
      <c r="AJ658" s="55">
        <f t="shared" si="180"/>
        <v>3.4523000000000001</v>
      </c>
      <c r="AK658" s="4" t="str">
        <f t="shared" si="181"/>
        <v>3B</v>
      </c>
      <c r="AL658" s="55">
        <f t="shared" si="182"/>
        <v>3.4790000000000001</v>
      </c>
      <c r="AM658" s="55">
        <f t="shared" si="183"/>
        <v>3.5093999999999999</v>
      </c>
      <c r="AN658" s="55">
        <f t="shared" si="184"/>
        <v>3.5876000000000001</v>
      </c>
      <c r="AO658" s="55">
        <f t="shared" si="185"/>
        <v>3.5985</v>
      </c>
      <c r="AP658" s="55">
        <f t="shared" si="186"/>
        <v>3.75</v>
      </c>
      <c r="AT658" s="17"/>
      <c r="AU658" s="77"/>
    </row>
    <row r="659" spans="3:47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187"/>
        <v>33⁄4–6</v>
      </c>
      <c r="U659" s="16" t="str">
        <f t="shared" si="187"/>
        <v>UN</v>
      </c>
      <c r="W659" s="16" t="str">
        <f t="shared" si="171"/>
        <v>33⁄4–6</v>
      </c>
      <c r="X659" s="16" t="str">
        <f>VLOOKUP(LEFT(Table691416[[#This Row],[Column1]],FIND("–",Table691416[[#This Row],[Column1]])-1),Lookups15[],2,0)</f>
        <v>3 3/4</v>
      </c>
      <c r="Y659" s="16" t="str">
        <f>RIGHT(Table691416[[#This Row],[Column1]],LEN(Table691416[[#This Row],[Column1]])-FIND("–",Table691416[[#This Row],[Column1]]))</f>
        <v>6</v>
      </c>
      <c r="Z659" s="16" t="str">
        <f t="shared" si="172"/>
        <v>UN</v>
      </c>
      <c r="AA659" s="16" t="str">
        <f t="shared" si="173"/>
        <v>2A</v>
      </c>
      <c r="AB659" s="4" t="str">
        <f>CONCATENATE(Table691416[[#This Row],[Fraction]],"-",Table691416[[#This Row],[Pitch]]," ",Table691416[[#This Row],[Series]]," ",Table691416[[#This Row],[ClassA]])</f>
        <v>3 3/4-6 UN 2A</v>
      </c>
      <c r="AC659" s="4" t="str">
        <f>CONCATENATE(TEXT(Table691416[[#This Row],[MajorMinB]],".000"),"-",Table691416[[#This Row],[Pitch]]," ",Table691416[[#This Row],[Series]]," ",Table691416[[#This Row],[ClassA]])</f>
        <v>3.750-6 UN 2A</v>
      </c>
      <c r="AD659" s="4">
        <f t="shared" si="174"/>
        <v>2.8999999999999998E-3</v>
      </c>
      <c r="AE659" s="55">
        <f t="shared" si="175"/>
        <v>3.7471000000000001</v>
      </c>
      <c r="AF659" s="55">
        <f t="shared" si="176"/>
        <v>3.7288999999999999</v>
      </c>
      <c r="AG659" s="55" t="str">
        <f t="shared" si="177"/>
        <v>—</v>
      </c>
      <c r="AH659" s="55">
        <f t="shared" si="178"/>
        <v>3.6387999999999998</v>
      </c>
      <c r="AI659" s="55">
        <f t="shared" si="179"/>
        <v>3.629</v>
      </c>
      <c r="AJ659" s="55">
        <f t="shared" si="180"/>
        <v>3.5487000000000002</v>
      </c>
      <c r="AK659" s="4" t="str">
        <f t="shared" si="181"/>
        <v>2B</v>
      </c>
      <c r="AL659" s="55">
        <f t="shared" si="182"/>
        <v>3.57</v>
      </c>
      <c r="AM659" s="55">
        <f t="shared" si="183"/>
        <v>3.6</v>
      </c>
      <c r="AN659" s="55">
        <f t="shared" si="184"/>
        <v>3.6417000000000002</v>
      </c>
      <c r="AO659" s="55">
        <f t="shared" si="185"/>
        <v>3.6543999999999999</v>
      </c>
      <c r="AP659" s="55">
        <f t="shared" si="186"/>
        <v>3.75</v>
      </c>
      <c r="AT659" s="17"/>
      <c r="AU659" s="77"/>
    </row>
    <row r="660" spans="3:47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187"/>
        <v>0</v>
      </c>
      <c r="U660" s="16">
        <f t="shared" si="187"/>
        <v>0</v>
      </c>
      <c r="W660" s="16" t="str">
        <f t="shared" si="171"/>
        <v>33⁄4–6</v>
      </c>
      <c r="X660" s="16" t="str">
        <f>VLOOKUP(LEFT(Table691416[[#This Row],[Column1]],FIND("–",Table691416[[#This Row],[Column1]])-1),Lookups15[],2,0)</f>
        <v>3 3/4</v>
      </c>
      <c r="Y660" s="16" t="str">
        <f>RIGHT(Table691416[[#This Row],[Column1]],LEN(Table691416[[#This Row],[Column1]])-FIND("–",Table691416[[#This Row],[Column1]]))</f>
        <v>6</v>
      </c>
      <c r="Z660" s="16" t="str">
        <f t="shared" si="172"/>
        <v>UN</v>
      </c>
      <c r="AA660" s="16" t="str">
        <f t="shared" si="173"/>
        <v>3A</v>
      </c>
      <c r="AB660" s="4" t="str">
        <f>CONCATENATE(Table691416[[#This Row],[Fraction]],"-",Table691416[[#This Row],[Pitch]]," ",Table691416[[#This Row],[Series]]," ",Table691416[[#This Row],[ClassA]])</f>
        <v>3 3/4-6 UN 3A</v>
      </c>
      <c r="AC660" s="4" t="str">
        <f>CONCATENATE(TEXT(Table691416[[#This Row],[MajorMinB]],".000"),"-",Table691416[[#This Row],[Pitch]]," ",Table691416[[#This Row],[Series]]," ",Table691416[[#This Row],[ClassA]])</f>
        <v>3.750-6 UN 3A</v>
      </c>
      <c r="AD660" s="4">
        <f t="shared" si="174"/>
        <v>0</v>
      </c>
      <c r="AE660" s="55">
        <f t="shared" si="175"/>
        <v>3.75</v>
      </c>
      <c r="AF660" s="55">
        <f t="shared" si="176"/>
        <v>3.7317999999999998</v>
      </c>
      <c r="AG660" s="55" t="str">
        <f t="shared" si="177"/>
        <v>—</v>
      </c>
      <c r="AH660" s="55">
        <f t="shared" si="178"/>
        <v>3.6417000000000002</v>
      </c>
      <c r="AI660" s="55">
        <f t="shared" si="179"/>
        <v>3.6343999999999999</v>
      </c>
      <c r="AJ660" s="55">
        <f t="shared" si="180"/>
        <v>3.5516000000000001</v>
      </c>
      <c r="AK660" s="4" t="str">
        <f t="shared" si="181"/>
        <v>3B</v>
      </c>
      <c r="AL660" s="55">
        <f t="shared" si="182"/>
        <v>3.57</v>
      </c>
      <c r="AM660" s="55">
        <f t="shared" si="183"/>
        <v>3.5895999999999999</v>
      </c>
      <c r="AN660" s="55">
        <f t="shared" si="184"/>
        <v>3.6417000000000002</v>
      </c>
      <c r="AO660" s="55">
        <f t="shared" si="185"/>
        <v>3.6511999999999998</v>
      </c>
      <c r="AP660" s="55">
        <f t="shared" si="186"/>
        <v>3.75</v>
      </c>
      <c r="AT660" s="17"/>
      <c r="AU660" s="77"/>
    </row>
    <row r="661" spans="3:47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187"/>
        <v>33⁄4–8</v>
      </c>
      <c r="U661" s="16" t="str">
        <f t="shared" si="187"/>
        <v>UN</v>
      </c>
      <c r="W661" s="16" t="str">
        <f t="shared" si="171"/>
        <v>33⁄4–8</v>
      </c>
      <c r="X661" s="16" t="str">
        <f>VLOOKUP(LEFT(Table691416[[#This Row],[Column1]],FIND("–",Table691416[[#This Row],[Column1]])-1),Lookups15[],2,0)</f>
        <v>3 3/4</v>
      </c>
      <c r="Y661" s="16" t="str">
        <f>RIGHT(Table691416[[#This Row],[Column1]],LEN(Table691416[[#This Row],[Column1]])-FIND("–",Table691416[[#This Row],[Column1]]))</f>
        <v>8</v>
      </c>
      <c r="Z661" s="16" t="str">
        <f t="shared" si="172"/>
        <v>UN</v>
      </c>
      <c r="AA661" s="16" t="str">
        <f t="shared" si="173"/>
        <v>2A</v>
      </c>
      <c r="AB661" s="4" t="str">
        <f>CONCATENATE(Table691416[[#This Row],[Fraction]],"-",Table691416[[#This Row],[Pitch]]," ",Table691416[[#This Row],[Series]]," ",Table691416[[#This Row],[ClassA]])</f>
        <v>3 3/4-8 UN 2A</v>
      </c>
      <c r="AC661" s="4" t="str">
        <f>CONCATENATE(TEXT(Table691416[[#This Row],[MajorMinB]],".000"),"-",Table691416[[#This Row],[Pitch]]," ",Table691416[[#This Row],[Series]]," ",Table691416[[#This Row],[ClassA]])</f>
        <v>3.750-8 UN 2A</v>
      </c>
      <c r="AD661" s="4">
        <f t="shared" si="174"/>
        <v>2.7000000000000001E-3</v>
      </c>
      <c r="AE661" s="55">
        <f t="shared" si="175"/>
        <v>3.7473000000000001</v>
      </c>
      <c r="AF661" s="55">
        <f t="shared" si="176"/>
        <v>3.7323</v>
      </c>
      <c r="AG661" s="55">
        <f t="shared" si="177"/>
        <v>3.7248000000000001</v>
      </c>
      <c r="AH661" s="55">
        <f t="shared" si="178"/>
        <v>3.6661000000000001</v>
      </c>
      <c r="AI661" s="55">
        <f t="shared" si="179"/>
        <v>3.6570999999999998</v>
      </c>
      <c r="AJ661" s="55">
        <f t="shared" si="180"/>
        <v>3.5985</v>
      </c>
      <c r="AK661" s="4" t="str">
        <f t="shared" si="181"/>
        <v>2B</v>
      </c>
      <c r="AL661" s="55">
        <f t="shared" si="182"/>
        <v>3.6150000000000002</v>
      </c>
      <c r="AM661" s="55">
        <f t="shared" si="183"/>
        <v>3.64</v>
      </c>
      <c r="AN661" s="55">
        <f t="shared" si="184"/>
        <v>3.6688000000000001</v>
      </c>
      <c r="AO661" s="55">
        <f t="shared" si="185"/>
        <v>3.6804999999999999</v>
      </c>
      <c r="AP661" s="55">
        <f t="shared" si="186"/>
        <v>3.75</v>
      </c>
      <c r="AT661" s="17"/>
      <c r="AU661" s="77"/>
    </row>
    <row r="662" spans="3:47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187"/>
        <v>0</v>
      </c>
      <c r="U662" s="16">
        <f t="shared" si="187"/>
        <v>0</v>
      </c>
      <c r="W662" s="16" t="str">
        <f t="shared" si="171"/>
        <v>33⁄4–8</v>
      </c>
      <c r="X662" s="16" t="str">
        <f>VLOOKUP(LEFT(Table691416[[#This Row],[Column1]],FIND("–",Table691416[[#This Row],[Column1]])-1),Lookups15[],2,0)</f>
        <v>3 3/4</v>
      </c>
      <c r="Y662" s="16" t="str">
        <f>RIGHT(Table691416[[#This Row],[Column1]],LEN(Table691416[[#This Row],[Column1]])-FIND("–",Table691416[[#This Row],[Column1]]))</f>
        <v>8</v>
      </c>
      <c r="Z662" s="16" t="str">
        <f t="shared" si="172"/>
        <v>UN</v>
      </c>
      <c r="AA662" s="16" t="str">
        <f t="shared" si="173"/>
        <v>3A</v>
      </c>
      <c r="AB662" s="4" t="str">
        <f>CONCATENATE(Table691416[[#This Row],[Fraction]],"-",Table691416[[#This Row],[Pitch]]," ",Table691416[[#This Row],[Series]]," ",Table691416[[#This Row],[ClassA]])</f>
        <v>3 3/4-8 UN 3A</v>
      </c>
      <c r="AC662" s="4" t="str">
        <f>CONCATENATE(TEXT(Table691416[[#This Row],[MajorMinB]],".000"),"-",Table691416[[#This Row],[Pitch]]," ",Table691416[[#This Row],[Series]]," ",Table691416[[#This Row],[ClassA]])</f>
        <v>3.750-8 UN 3A</v>
      </c>
      <c r="AD662" s="4">
        <f t="shared" si="174"/>
        <v>0</v>
      </c>
      <c r="AE662" s="55">
        <f t="shared" si="175"/>
        <v>3.75</v>
      </c>
      <c r="AF662" s="55">
        <f t="shared" si="176"/>
        <v>3.7349999999999999</v>
      </c>
      <c r="AG662" s="55" t="str">
        <f t="shared" si="177"/>
        <v>—</v>
      </c>
      <c r="AH662" s="55">
        <f t="shared" si="178"/>
        <v>3.6688000000000001</v>
      </c>
      <c r="AI662" s="55">
        <f t="shared" si="179"/>
        <v>3.6621000000000001</v>
      </c>
      <c r="AJ662" s="55">
        <f t="shared" si="180"/>
        <v>3.6012</v>
      </c>
      <c r="AK662" s="4" t="str">
        <f t="shared" si="181"/>
        <v>3B</v>
      </c>
      <c r="AL662" s="55">
        <f t="shared" si="182"/>
        <v>3.6150000000000002</v>
      </c>
      <c r="AM662" s="55">
        <f t="shared" si="183"/>
        <v>3.6297000000000001</v>
      </c>
      <c r="AN662" s="55">
        <f t="shared" si="184"/>
        <v>3.6688000000000001</v>
      </c>
      <c r="AO662" s="55">
        <f t="shared" si="185"/>
        <v>3.6776</v>
      </c>
      <c r="AP662" s="55">
        <f t="shared" si="186"/>
        <v>3.75</v>
      </c>
      <c r="AT662" s="17"/>
      <c r="AU662" s="77"/>
    </row>
    <row r="663" spans="3:47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187"/>
        <v>33⁄4–10</v>
      </c>
      <c r="U663" s="16" t="str">
        <f t="shared" si="187"/>
        <v>UNS</v>
      </c>
      <c r="W663" s="16" t="str">
        <f t="shared" si="171"/>
        <v>33⁄4–10</v>
      </c>
      <c r="X663" s="16" t="str">
        <f>VLOOKUP(LEFT(Table691416[[#This Row],[Column1]],FIND("–",Table691416[[#This Row],[Column1]])-1),Lookups15[],2,0)</f>
        <v>3 3/4</v>
      </c>
      <c r="Y663" s="16" t="str">
        <f>RIGHT(Table691416[[#This Row],[Column1]],LEN(Table691416[[#This Row],[Column1]])-FIND("–",Table691416[[#This Row],[Column1]]))</f>
        <v>10</v>
      </c>
      <c r="Z663" s="16" t="str">
        <f t="shared" si="172"/>
        <v>UNS</v>
      </c>
      <c r="AA663" s="16" t="str">
        <f t="shared" si="173"/>
        <v>2A</v>
      </c>
      <c r="AB663" s="4" t="str">
        <f>CONCATENATE(Table691416[[#This Row],[Fraction]],"-",Table691416[[#This Row],[Pitch]]," ",Table691416[[#This Row],[Series]]," ",Table691416[[#This Row],[ClassA]])</f>
        <v>3 3/4-10 UNS 2A</v>
      </c>
      <c r="AC663" s="4" t="str">
        <f>CONCATENATE(TEXT(Table691416[[#This Row],[MajorMinB]],".000"),"-",Table691416[[#This Row],[Pitch]]," ",Table691416[[#This Row],[Series]]," ",Table691416[[#This Row],[ClassA]])</f>
        <v>3.750-10 UNS 2A</v>
      </c>
      <c r="AD663" s="4">
        <f t="shared" si="174"/>
        <v>2.0999999999999999E-3</v>
      </c>
      <c r="AE663" s="55">
        <f t="shared" si="175"/>
        <v>3.7479</v>
      </c>
      <c r="AF663" s="55">
        <f t="shared" si="176"/>
        <v>3.7349999999999999</v>
      </c>
      <c r="AG663" s="55" t="str">
        <f t="shared" si="177"/>
        <v>—</v>
      </c>
      <c r="AH663" s="55">
        <f t="shared" si="178"/>
        <v>3.6829000000000001</v>
      </c>
      <c r="AI663" s="55">
        <f t="shared" si="179"/>
        <v>3.6760000000000002</v>
      </c>
      <c r="AJ663" s="55">
        <f t="shared" si="180"/>
        <v>3.6288999999999998</v>
      </c>
      <c r="AK663" s="4" t="str">
        <f t="shared" si="181"/>
        <v>2B</v>
      </c>
      <c r="AL663" s="55">
        <f t="shared" si="182"/>
        <v>3.6419999999999999</v>
      </c>
      <c r="AM663" s="55">
        <f t="shared" si="183"/>
        <v>3.6629999999999998</v>
      </c>
      <c r="AN663" s="55">
        <f t="shared" si="184"/>
        <v>3.6850000000000001</v>
      </c>
      <c r="AO663" s="55">
        <f t="shared" si="185"/>
        <v>3.694</v>
      </c>
      <c r="AP663" s="55">
        <f t="shared" si="186"/>
        <v>3.75</v>
      </c>
      <c r="AT663" s="17"/>
      <c r="AU663" s="77"/>
    </row>
    <row r="664" spans="3:47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187"/>
        <v>33⁄4–12</v>
      </c>
      <c r="U664" s="16" t="str">
        <f t="shared" si="187"/>
        <v>UN</v>
      </c>
      <c r="W664" s="16" t="str">
        <f t="shared" si="171"/>
        <v>33⁄4–12</v>
      </c>
      <c r="X664" s="16" t="str">
        <f>VLOOKUP(LEFT(Table691416[[#This Row],[Column1]],FIND("–",Table691416[[#This Row],[Column1]])-1),Lookups15[],2,0)</f>
        <v>3 3/4</v>
      </c>
      <c r="Y664" s="16" t="str">
        <f>RIGHT(Table691416[[#This Row],[Column1]],LEN(Table691416[[#This Row],[Column1]])-FIND("–",Table691416[[#This Row],[Column1]]))</f>
        <v>12</v>
      </c>
      <c r="Z664" s="16" t="str">
        <f t="shared" si="172"/>
        <v>UN</v>
      </c>
      <c r="AA664" s="16" t="str">
        <f t="shared" si="173"/>
        <v>2A</v>
      </c>
      <c r="AB664" s="4" t="str">
        <f>CONCATENATE(Table691416[[#This Row],[Fraction]],"-",Table691416[[#This Row],[Pitch]]," ",Table691416[[#This Row],[Series]]," ",Table691416[[#This Row],[ClassA]])</f>
        <v>3 3/4-12 UN 2A</v>
      </c>
      <c r="AC664" s="4" t="str">
        <f>CONCATENATE(TEXT(Table691416[[#This Row],[MajorMinB]],".000"),"-",Table691416[[#This Row],[Pitch]]," ",Table691416[[#This Row],[Series]]," ",Table691416[[#This Row],[ClassA]])</f>
        <v>3.750-12 UN 2A</v>
      </c>
      <c r="AD664" s="4">
        <f t="shared" si="174"/>
        <v>1.9E-3</v>
      </c>
      <c r="AE664" s="55">
        <f t="shared" si="175"/>
        <v>3.7481</v>
      </c>
      <c r="AF664" s="55">
        <f t="shared" si="176"/>
        <v>3.7366999999999999</v>
      </c>
      <c r="AG664" s="55" t="str">
        <f t="shared" si="177"/>
        <v>—</v>
      </c>
      <c r="AH664" s="55">
        <f t="shared" si="178"/>
        <v>3.694</v>
      </c>
      <c r="AI664" s="55">
        <f t="shared" si="179"/>
        <v>3.6876000000000002</v>
      </c>
      <c r="AJ664" s="55">
        <f t="shared" si="180"/>
        <v>3.6488999999999998</v>
      </c>
      <c r="AK664" s="4" t="str">
        <f t="shared" si="181"/>
        <v>2B</v>
      </c>
      <c r="AL664" s="55">
        <f t="shared" si="182"/>
        <v>3.66</v>
      </c>
      <c r="AM664" s="55">
        <f t="shared" si="183"/>
        <v>3.6779999999999999</v>
      </c>
      <c r="AN664" s="55">
        <f t="shared" si="184"/>
        <v>3.6959</v>
      </c>
      <c r="AO664" s="55">
        <f t="shared" si="185"/>
        <v>3.7042999999999999</v>
      </c>
      <c r="AP664" s="55">
        <f t="shared" si="186"/>
        <v>3.75</v>
      </c>
      <c r="AT664" s="17"/>
      <c r="AU664" s="77"/>
    </row>
    <row r="665" spans="3:47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187"/>
        <v>0</v>
      </c>
      <c r="U665" s="16">
        <f t="shared" si="187"/>
        <v>0</v>
      </c>
      <c r="W665" s="16" t="str">
        <f t="shared" si="171"/>
        <v>33⁄4–12</v>
      </c>
      <c r="X665" s="16" t="str">
        <f>VLOOKUP(LEFT(Table691416[[#This Row],[Column1]],FIND("–",Table691416[[#This Row],[Column1]])-1),Lookups15[],2,0)</f>
        <v>3 3/4</v>
      </c>
      <c r="Y665" s="16" t="str">
        <f>RIGHT(Table691416[[#This Row],[Column1]],LEN(Table691416[[#This Row],[Column1]])-FIND("–",Table691416[[#This Row],[Column1]]))</f>
        <v>12</v>
      </c>
      <c r="Z665" s="16" t="str">
        <f t="shared" si="172"/>
        <v>UN</v>
      </c>
      <c r="AA665" s="16" t="str">
        <f t="shared" si="173"/>
        <v>3A</v>
      </c>
      <c r="AB665" s="4" t="str">
        <f>CONCATENATE(Table691416[[#This Row],[Fraction]],"-",Table691416[[#This Row],[Pitch]]," ",Table691416[[#This Row],[Series]]," ",Table691416[[#This Row],[ClassA]])</f>
        <v>3 3/4-12 UN 3A</v>
      </c>
      <c r="AC665" s="4" t="str">
        <f>CONCATENATE(TEXT(Table691416[[#This Row],[MajorMinB]],".000"),"-",Table691416[[#This Row],[Pitch]]," ",Table691416[[#This Row],[Series]]," ",Table691416[[#This Row],[ClassA]])</f>
        <v>3.750-12 UN 3A</v>
      </c>
      <c r="AD665" s="4">
        <f t="shared" si="174"/>
        <v>0</v>
      </c>
      <c r="AE665" s="55">
        <f t="shared" si="175"/>
        <v>3.75</v>
      </c>
      <c r="AF665" s="55">
        <f t="shared" si="176"/>
        <v>3.7385999999999999</v>
      </c>
      <c r="AG665" s="55" t="str">
        <f t="shared" si="177"/>
        <v>—</v>
      </c>
      <c r="AH665" s="55">
        <f t="shared" si="178"/>
        <v>3.6959</v>
      </c>
      <c r="AI665" s="55">
        <f t="shared" si="179"/>
        <v>3.6911</v>
      </c>
      <c r="AJ665" s="55">
        <f t="shared" si="180"/>
        <v>3.6507999999999998</v>
      </c>
      <c r="AK665" s="4" t="str">
        <f t="shared" si="181"/>
        <v>3B</v>
      </c>
      <c r="AL665" s="55">
        <f t="shared" si="182"/>
        <v>3.66</v>
      </c>
      <c r="AM665" s="55">
        <f t="shared" si="183"/>
        <v>3.6698</v>
      </c>
      <c r="AN665" s="55">
        <f t="shared" si="184"/>
        <v>3.6959</v>
      </c>
      <c r="AO665" s="55">
        <f t="shared" si="185"/>
        <v>3.7021999999999999</v>
      </c>
      <c r="AP665" s="55">
        <f t="shared" si="186"/>
        <v>3.75</v>
      </c>
      <c r="AT665" s="17"/>
      <c r="AU665" s="77"/>
    </row>
    <row r="666" spans="3:47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187"/>
        <v>33⁄4–14</v>
      </c>
      <c r="U666" s="16" t="str">
        <f t="shared" si="187"/>
        <v>UNS</v>
      </c>
      <c r="W666" s="16" t="str">
        <f t="shared" si="171"/>
        <v>33⁄4–14</v>
      </c>
      <c r="X666" s="16" t="str">
        <f>VLOOKUP(LEFT(Table691416[[#This Row],[Column1]],FIND("–",Table691416[[#This Row],[Column1]])-1),Lookups15[],2,0)</f>
        <v>3 3/4</v>
      </c>
      <c r="Y666" s="16" t="str">
        <f>RIGHT(Table691416[[#This Row],[Column1]],LEN(Table691416[[#This Row],[Column1]])-FIND("–",Table691416[[#This Row],[Column1]]))</f>
        <v>14</v>
      </c>
      <c r="Z666" s="16" t="str">
        <f t="shared" si="172"/>
        <v>UNS</v>
      </c>
      <c r="AA666" s="16" t="str">
        <f t="shared" si="173"/>
        <v>2A</v>
      </c>
      <c r="AB666" s="4" t="str">
        <f>CONCATENATE(Table691416[[#This Row],[Fraction]],"-",Table691416[[#This Row],[Pitch]]," ",Table691416[[#This Row],[Series]]," ",Table691416[[#This Row],[ClassA]])</f>
        <v>3 3/4-14 UNS 2A</v>
      </c>
      <c r="AC666" s="4" t="str">
        <f>CONCATENATE(TEXT(Table691416[[#This Row],[MajorMinB]],".000"),"-",Table691416[[#This Row],[Pitch]]," ",Table691416[[#This Row],[Series]]," ",Table691416[[#This Row],[ClassA]])</f>
        <v>3.750-14 UNS 2A</v>
      </c>
      <c r="AD666" s="4">
        <f t="shared" si="174"/>
        <v>1.8E-3</v>
      </c>
      <c r="AE666" s="55">
        <f t="shared" si="175"/>
        <v>3.7482000000000002</v>
      </c>
      <c r="AF666" s="55">
        <f t="shared" si="176"/>
        <v>3.7378999999999998</v>
      </c>
      <c r="AG666" s="55" t="str">
        <f t="shared" si="177"/>
        <v>—</v>
      </c>
      <c r="AH666" s="55">
        <f t="shared" si="178"/>
        <v>3.7018</v>
      </c>
      <c r="AI666" s="55">
        <f t="shared" si="179"/>
        <v>3.6957</v>
      </c>
      <c r="AJ666" s="55">
        <f t="shared" si="180"/>
        <v>3.6631999999999998</v>
      </c>
      <c r="AK666" s="4" t="str">
        <f t="shared" si="181"/>
        <v>2B</v>
      </c>
      <c r="AL666" s="55">
        <f t="shared" si="182"/>
        <v>3.673</v>
      </c>
      <c r="AM666" s="55">
        <f t="shared" si="183"/>
        <v>3.6880000000000002</v>
      </c>
      <c r="AN666" s="55">
        <f t="shared" si="184"/>
        <v>3.7035999999999998</v>
      </c>
      <c r="AO666" s="55">
        <f t="shared" si="185"/>
        <v>3.7115</v>
      </c>
      <c r="AP666" s="55">
        <f t="shared" si="186"/>
        <v>3.75</v>
      </c>
      <c r="AT666" s="17"/>
      <c r="AU666" s="77"/>
    </row>
    <row r="667" spans="3:47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si="187"/>
        <v>33⁄4–16</v>
      </c>
      <c r="U667" s="16" t="str">
        <f t="shared" si="187"/>
        <v>UN</v>
      </c>
      <c r="W667" s="16" t="str">
        <f t="shared" si="171"/>
        <v>33⁄4–16</v>
      </c>
      <c r="X667" s="16" t="str">
        <f>VLOOKUP(LEFT(Table691416[[#This Row],[Column1]],FIND("–",Table691416[[#This Row],[Column1]])-1),Lookups15[],2,0)</f>
        <v>3 3/4</v>
      </c>
      <c r="Y667" s="16" t="str">
        <f>RIGHT(Table691416[[#This Row],[Column1]],LEN(Table691416[[#This Row],[Column1]])-FIND("–",Table691416[[#This Row],[Column1]]))</f>
        <v>16</v>
      </c>
      <c r="Z667" s="16" t="str">
        <f t="shared" si="172"/>
        <v>UN</v>
      </c>
      <c r="AA667" s="16" t="str">
        <f t="shared" si="173"/>
        <v>2A</v>
      </c>
      <c r="AB667" s="4" t="str">
        <f>CONCATENATE(Table691416[[#This Row],[Fraction]],"-",Table691416[[#This Row],[Pitch]]," ",Table691416[[#This Row],[Series]]," ",Table691416[[#This Row],[ClassA]])</f>
        <v>3 3/4-16 UN 2A</v>
      </c>
      <c r="AC667" s="4" t="str">
        <f>CONCATENATE(TEXT(Table691416[[#This Row],[MajorMinB]],".000"),"-",Table691416[[#This Row],[Pitch]]," ",Table691416[[#This Row],[Series]]," ",Table691416[[#This Row],[ClassA]])</f>
        <v>3.750-16 UN 2A</v>
      </c>
      <c r="AD667" s="4">
        <f t="shared" si="174"/>
        <v>1.6999999999999999E-3</v>
      </c>
      <c r="AE667" s="55">
        <f t="shared" si="175"/>
        <v>3.7483</v>
      </c>
      <c r="AF667" s="55">
        <f t="shared" si="176"/>
        <v>3.7389000000000001</v>
      </c>
      <c r="AG667" s="55" t="str">
        <f t="shared" si="177"/>
        <v>—</v>
      </c>
      <c r="AH667" s="55">
        <f t="shared" si="178"/>
        <v>3.7077</v>
      </c>
      <c r="AI667" s="55">
        <f t="shared" si="179"/>
        <v>3.7019000000000002</v>
      </c>
      <c r="AJ667" s="55">
        <f t="shared" si="180"/>
        <v>3.6738</v>
      </c>
      <c r="AK667" s="4" t="str">
        <f t="shared" si="181"/>
        <v>2B</v>
      </c>
      <c r="AL667" s="55">
        <f t="shared" si="182"/>
        <v>3.6819999999999999</v>
      </c>
      <c r="AM667" s="55">
        <f t="shared" si="183"/>
        <v>3.6960000000000002</v>
      </c>
      <c r="AN667" s="55">
        <f t="shared" si="184"/>
        <v>3.7094</v>
      </c>
      <c r="AO667" s="55">
        <f t="shared" si="185"/>
        <v>3.7168999999999999</v>
      </c>
      <c r="AP667" s="55">
        <f t="shared" si="186"/>
        <v>3.75</v>
      </c>
      <c r="AT667" s="17"/>
      <c r="AU667" s="77"/>
    </row>
    <row r="668" spans="3:47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187"/>
        <v>0</v>
      </c>
      <c r="U668" s="16">
        <f t="shared" si="187"/>
        <v>0</v>
      </c>
      <c r="W668" s="16" t="str">
        <f t="shared" si="171"/>
        <v>33⁄4–16</v>
      </c>
      <c r="X668" s="16" t="str">
        <f>VLOOKUP(LEFT(Table691416[[#This Row],[Column1]],FIND("–",Table691416[[#This Row],[Column1]])-1),Lookups15[],2,0)</f>
        <v>3 3/4</v>
      </c>
      <c r="Y668" s="16" t="str">
        <f>RIGHT(Table691416[[#This Row],[Column1]],LEN(Table691416[[#This Row],[Column1]])-FIND("–",Table691416[[#This Row],[Column1]]))</f>
        <v>16</v>
      </c>
      <c r="Z668" s="16" t="str">
        <f t="shared" si="172"/>
        <v>UN</v>
      </c>
      <c r="AA668" s="16" t="str">
        <f t="shared" si="173"/>
        <v>3A</v>
      </c>
      <c r="AB668" s="4" t="str">
        <f>CONCATENATE(Table691416[[#This Row],[Fraction]],"-",Table691416[[#This Row],[Pitch]]," ",Table691416[[#This Row],[Series]]," ",Table691416[[#This Row],[ClassA]])</f>
        <v>3 3/4-16 UN 3A</v>
      </c>
      <c r="AC668" s="4" t="str">
        <f>CONCATENATE(TEXT(Table691416[[#This Row],[MajorMinB]],".000"),"-",Table691416[[#This Row],[Pitch]]," ",Table691416[[#This Row],[Series]]," ",Table691416[[#This Row],[ClassA]])</f>
        <v>3.750-16 UN 3A</v>
      </c>
      <c r="AD668" s="4">
        <f t="shared" si="174"/>
        <v>0</v>
      </c>
      <c r="AE668" s="55">
        <f t="shared" si="175"/>
        <v>3.75</v>
      </c>
      <c r="AF668" s="55">
        <f t="shared" si="176"/>
        <v>3.7406000000000001</v>
      </c>
      <c r="AG668" s="55" t="str">
        <f t="shared" si="177"/>
        <v>—</v>
      </c>
      <c r="AH668" s="55">
        <f t="shared" si="178"/>
        <v>3.7094</v>
      </c>
      <c r="AI668" s="55">
        <f t="shared" si="179"/>
        <v>3.7050999999999998</v>
      </c>
      <c r="AJ668" s="55">
        <f t="shared" si="180"/>
        <v>3.6755</v>
      </c>
      <c r="AK668" s="4" t="str">
        <f t="shared" si="181"/>
        <v>3B</v>
      </c>
      <c r="AL668" s="55">
        <f t="shared" si="182"/>
        <v>3.6819999999999999</v>
      </c>
      <c r="AM668" s="55">
        <f t="shared" si="183"/>
        <v>3.6907999999999999</v>
      </c>
      <c r="AN668" s="55">
        <f t="shared" si="184"/>
        <v>3.7094</v>
      </c>
      <c r="AO668" s="55">
        <f t="shared" si="185"/>
        <v>3.7149999999999999</v>
      </c>
      <c r="AP668" s="55">
        <f t="shared" si="186"/>
        <v>3.75</v>
      </c>
      <c r="AT668" s="17"/>
      <c r="AU668" s="77"/>
    </row>
    <row r="669" spans="3:47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187"/>
        <v>33⁄4–18</v>
      </c>
      <c r="U669" s="16" t="str">
        <f t="shared" si="187"/>
        <v>UNS</v>
      </c>
      <c r="W669" s="16" t="str">
        <f t="shared" si="171"/>
        <v>33⁄4–18</v>
      </c>
      <c r="X669" s="16" t="str">
        <f>VLOOKUP(LEFT(Table691416[[#This Row],[Column1]],FIND("–",Table691416[[#This Row],[Column1]])-1),Lookups15[],2,0)</f>
        <v>3 3/4</v>
      </c>
      <c r="Y669" s="16" t="str">
        <f>RIGHT(Table691416[[#This Row],[Column1]],LEN(Table691416[[#This Row],[Column1]])-FIND("–",Table691416[[#This Row],[Column1]]))</f>
        <v>18</v>
      </c>
      <c r="Z669" s="16" t="str">
        <f t="shared" si="172"/>
        <v>UNS</v>
      </c>
      <c r="AA669" s="16" t="str">
        <f t="shared" si="173"/>
        <v>2A</v>
      </c>
      <c r="AB669" s="4" t="str">
        <f>CONCATENATE(Table691416[[#This Row],[Fraction]],"-",Table691416[[#This Row],[Pitch]]," ",Table691416[[#This Row],[Series]]," ",Table691416[[#This Row],[ClassA]])</f>
        <v>3 3/4-18 UNS 2A</v>
      </c>
      <c r="AC669" s="4" t="str">
        <f>CONCATENATE(TEXT(Table691416[[#This Row],[MajorMinB]],".000"),"-",Table691416[[#This Row],[Pitch]]," ",Table691416[[#This Row],[Series]]," ",Table691416[[#This Row],[ClassA]])</f>
        <v>3.750-18 UNS 2A</v>
      </c>
      <c r="AD669" s="4">
        <f t="shared" si="174"/>
        <v>1.6999999999999999E-3</v>
      </c>
      <c r="AE669" s="55">
        <f t="shared" si="175"/>
        <v>3.7483</v>
      </c>
      <c r="AF669" s="55">
        <f t="shared" si="176"/>
        <v>3.7395999999999998</v>
      </c>
      <c r="AG669" s="55" t="str">
        <f t="shared" si="177"/>
        <v>—</v>
      </c>
      <c r="AH669" s="55">
        <f t="shared" si="178"/>
        <v>3.7122000000000002</v>
      </c>
      <c r="AI669" s="55">
        <f t="shared" si="179"/>
        <v>3.7067000000000001</v>
      </c>
      <c r="AJ669" s="55">
        <f t="shared" si="180"/>
        <v>3.6821999999999999</v>
      </c>
      <c r="AK669" s="4" t="str">
        <f t="shared" si="181"/>
        <v>2B</v>
      </c>
      <c r="AL669" s="55">
        <f t="shared" si="182"/>
        <v>3.69</v>
      </c>
      <c r="AM669" s="55">
        <f t="shared" si="183"/>
        <v>3.7029999999999998</v>
      </c>
      <c r="AN669" s="55">
        <f t="shared" si="184"/>
        <v>3.7139000000000002</v>
      </c>
      <c r="AO669" s="55">
        <f t="shared" si="185"/>
        <v>3.7210999999999999</v>
      </c>
      <c r="AP669" s="55">
        <f t="shared" si="186"/>
        <v>3.75</v>
      </c>
      <c r="AT669" s="17"/>
      <c r="AU669" s="77"/>
    </row>
    <row r="670" spans="3:47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187"/>
        <v>37⁄8–6</v>
      </c>
      <c r="U670" s="16" t="str">
        <f t="shared" si="187"/>
        <v>UN</v>
      </c>
      <c r="W670" s="16" t="str">
        <f t="shared" si="171"/>
        <v>37⁄8–6</v>
      </c>
      <c r="X670" s="16" t="str">
        <f>VLOOKUP(LEFT(Table691416[[#This Row],[Column1]],FIND("–",Table691416[[#This Row],[Column1]])-1),Lookups15[],2,0)</f>
        <v>3 7/8</v>
      </c>
      <c r="Y670" s="16" t="str">
        <f>RIGHT(Table691416[[#This Row],[Column1]],LEN(Table691416[[#This Row],[Column1]])-FIND("–",Table691416[[#This Row],[Column1]]))</f>
        <v>6</v>
      </c>
      <c r="Z670" s="16" t="str">
        <f t="shared" si="172"/>
        <v>UN</v>
      </c>
      <c r="AA670" s="16" t="str">
        <f t="shared" si="173"/>
        <v>2A</v>
      </c>
      <c r="AB670" s="4" t="str">
        <f>CONCATENATE(Table691416[[#This Row],[Fraction]],"-",Table691416[[#This Row],[Pitch]]," ",Table691416[[#This Row],[Series]]," ",Table691416[[#This Row],[ClassA]])</f>
        <v>3 7/8-6 UN 2A</v>
      </c>
      <c r="AC670" s="4" t="str">
        <f>CONCATENATE(TEXT(Table691416[[#This Row],[MajorMinB]],".000"),"-",Table691416[[#This Row],[Pitch]]," ",Table691416[[#This Row],[Series]]," ",Table691416[[#This Row],[ClassA]])</f>
        <v>3.875-6 UN 2A</v>
      </c>
      <c r="AD670" s="4">
        <f t="shared" si="174"/>
        <v>3.0000000000000001E-3</v>
      </c>
      <c r="AE670" s="55">
        <f t="shared" si="175"/>
        <v>3.8719999999999999</v>
      </c>
      <c r="AF670" s="55">
        <f t="shared" si="176"/>
        <v>3.8538000000000001</v>
      </c>
      <c r="AG670" s="55" t="str">
        <f t="shared" si="177"/>
        <v>—</v>
      </c>
      <c r="AH670" s="55">
        <f t="shared" si="178"/>
        <v>3.7637</v>
      </c>
      <c r="AI670" s="55">
        <f t="shared" si="179"/>
        <v>3.7538</v>
      </c>
      <c r="AJ670" s="55">
        <f t="shared" si="180"/>
        <v>3.6736</v>
      </c>
      <c r="AK670" s="4" t="str">
        <f t="shared" si="181"/>
        <v>2B</v>
      </c>
      <c r="AL670" s="55">
        <f t="shared" si="182"/>
        <v>3.6949999999999998</v>
      </c>
      <c r="AM670" s="55">
        <f t="shared" si="183"/>
        <v>3.7250000000000001</v>
      </c>
      <c r="AN670" s="55">
        <f t="shared" si="184"/>
        <v>3.7667000000000002</v>
      </c>
      <c r="AO670" s="55">
        <f t="shared" si="185"/>
        <v>3.7795000000000001</v>
      </c>
      <c r="AP670" s="55">
        <f t="shared" si="186"/>
        <v>3.875</v>
      </c>
      <c r="AT670" s="17"/>
      <c r="AU670" s="77"/>
    </row>
    <row r="671" spans="3:47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187"/>
        <v>0</v>
      </c>
      <c r="U671" s="16">
        <f t="shared" si="187"/>
        <v>0</v>
      </c>
      <c r="W671" s="16" t="str">
        <f t="shared" si="171"/>
        <v>37⁄8–6</v>
      </c>
      <c r="X671" s="16" t="str">
        <f>VLOOKUP(LEFT(Table691416[[#This Row],[Column1]],FIND("–",Table691416[[#This Row],[Column1]])-1),Lookups15[],2,0)</f>
        <v>3 7/8</v>
      </c>
      <c r="Y671" s="16" t="str">
        <f>RIGHT(Table691416[[#This Row],[Column1]],LEN(Table691416[[#This Row],[Column1]])-FIND("–",Table691416[[#This Row],[Column1]]))</f>
        <v>6</v>
      </c>
      <c r="Z671" s="16" t="str">
        <f t="shared" si="172"/>
        <v>UN</v>
      </c>
      <c r="AA671" s="16" t="str">
        <f t="shared" si="173"/>
        <v>3A</v>
      </c>
      <c r="AB671" s="4" t="str">
        <f>CONCATENATE(Table691416[[#This Row],[Fraction]],"-",Table691416[[#This Row],[Pitch]]," ",Table691416[[#This Row],[Series]]," ",Table691416[[#This Row],[ClassA]])</f>
        <v>3 7/8-6 UN 3A</v>
      </c>
      <c r="AC671" s="4" t="str">
        <f>CONCATENATE(TEXT(Table691416[[#This Row],[MajorMinB]],".000"),"-",Table691416[[#This Row],[Pitch]]," ",Table691416[[#This Row],[Series]]," ",Table691416[[#This Row],[ClassA]])</f>
        <v>3.875-6 UN 3A</v>
      </c>
      <c r="AD671" s="4">
        <f t="shared" si="174"/>
        <v>0</v>
      </c>
      <c r="AE671" s="55">
        <f t="shared" si="175"/>
        <v>3.875</v>
      </c>
      <c r="AF671" s="55">
        <f t="shared" si="176"/>
        <v>3.8567999999999998</v>
      </c>
      <c r="AG671" s="55" t="str">
        <f t="shared" si="177"/>
        <v>—</v>
      </c>
      <c r="AH671" s="55">
        <f t="shared" si="178"/>
        <v>3.7667000000000002</v>
      </c>
      <c r="AI671" s="55">
        <f t="shared" si="179"/>
        <v>3.7593000000000001</v>
      </c>
      <c r="AJ671" s="55">
        <f t="shared" si="180"/>
        <v>3.6766000000000001</v>
      </c>
      <c r="AK671" s="4" t="str">
        <f t="shared" si="181"/>
        <v>3B</v>
      </c>
      <c r="AL671" s="55">
        <f t="shared" si="182"/>
        <v>3.6949999999999998</v>
      </c>
      <c r="AM671" s="55">
        <f t="shared" si="183"/>
        <v>3.7145999999999999</v>
      </c>
      <c r="AN671" s="55">
        <f t="shared" si="184"/>
        <v>3.7667000000000002</v>
      </c>
      <c r="AO671" s="55">
        <f t="shared" si="185"/>
        <v>3.7763</v>
      </c>
      <c r="AP671" s="55">
        <f t="shared" si="186"/>
        <v>3.875</v>
      </c>
      <c r="AT671" s="17"/>
      <c r="AU671" s="77"/>
    </row>
    <row r="672" spans="3:47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187"/>
        <v>37⁄8–8</v>
      </c>
      <c r="U672" s="16" t="str">
        <f t="shared" si="187"/>
        <v>UN</v>
      </c>
      <c r="W672" s="16" t="str">
        <f t="shared" si="171"/>
        <v>37⁄8–8</v>
      </c>
      <c r="X672" s="16" t="str">
        <f>VLOOKUP(LEFT(Table691416[[#This Row],[Column1]],FIND("–",Table691416[[#This Row],[Column1]])-1),Lookups15[],2,0)</f>
        <v>3 7/8</v>
      </c>
      <c r="Y672" s="16" t="str">
        <f>RIGHT(Table691416[[#This Row],[Column1]],LEN(Table691416[[#This Row],[Column1]])-FIND("–",Table691416[[#This Row],[Column1]]))</f>
        <v>8</v>
      </c>
      <c r="Z672" s="16" t="str">
        <f t="shared" si="172"/>
        <v>UN</v>
      </c>
      <c r="AA672" s="16" t="str">
        <f t="shared" si="173"/>
        <v>2A</v>
      </c>
      <c r="AB672" s="4" t="str">
        <f>CONCATENATE(Table691416[[#This Row],[Fraction]],"-",Table691416[[#This Row],[Pitch]]," ",Table691416[[#This Row],[Series]]," ",Table691416[[#This Row],[ClassA]])</f>
        <v>3 7/8-8 UN 2A</v>
      </c>
      <c r="AC672" s="4" t="str">
        <f>CONCATENATE(TEXT(Table691416[[#This Row],[MajorMinB]],".000"),"-",Table691416[[#This Row],[Pitch]]," ",Table691416[[#This Row],[Series]]," ",Table691416[[#This Row],[ClassA]])</f>
        <v>3.875-8 UN 2A</v>
      </c>
      <c r="AD672" s="4">
        <f t="shared" si="174"/>
        <v>2.7000000000000001E-3</v>
      </c>
      <c r="AE672" s="55">
        <f t="shared" si="175"/>
        <v>3.8723000000000001</v>
      </c>
      <c r="AF672" s="55">
        <f t="shared" si="176"/>
        <v>3.8573</v>
      </c>
      <c r="AG672" s="55" t="str">
        <f t="shared" si="177"/>
        <v>—</v>
      </c>
      <c r="AH672" s="55">
        <f t="shared" si="178"/>
        <v>3.7911000000000001</v>
      </c>
      <c r="AI672" s="55">
        <f t="shared" si="179"/>
        <v>3.782</v>
      </c>
      <c r="AJ672" s="55">
        <f t="shared" si="180"/>
        <v>3.7235</v>
      </c>
      <c r="AK672" s="4" t="str">
        <f t="shared" si="181"/>
        <v>2B</v>
      </c>
      <c r="AL672" s="55">
        <f t="shared" si="182"/>
        <v>3.74</v>
      </c>
      <c r="AM672" s="55">
        <f t="shared" si="183"/>
        <v>3.7650000000000001</v>
      </c>
      <c r="AN672" s="55">
        <f t="shared" si="184"/>
        <v>3.7938000000000001</v>
      </c>
      <c r="AO672" s="55">
        <f t="shared" si="185"/>
        <v>3.8056000000000001</v>
      </c>
      <c r="AP672" s="55">
        <f t="shared" si="186"/>
        <v>3.875</v>
      </c>
      <c r="AT672" s="17"/>
      <c r="AU672" s="77"/>
    </row>
    <row r="673" spans="3:47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187"/>
        <v>0</v>
      </c>
      <c r="U673" s="16">
        <f t="shared" si="187"/>
        <v>0</v>
      </c>
      <c r="W673" s="16" t="str">
        <f t="shared" si="171"/>
        <v>37⁄8–8</v>
      </c>
      <c r="X673" s="16" t="str">
        <f>VLOOKUP(LEFT(Table691416[[#This Row],[Column1]],FIND("–",Table691416[[#This Row],[Column1]])-1),Lookups15[],2,0)</f>
        <v>3 7/8</v>
      </c>
      <c r="Y673" s="16" t="str">
        <f>RIGHT(Table691416[[#This Row],[Column1]],LEN(Table691416[[#This Row],[Column1]])-FIND("–",Table691416[[#This Row],[Column1]]))</f>
        <v>8</v>
      </c>
      <c r="Z673" s="16" t="str">
        <f t="shared" si="172"/>
        <v>UN</v>
      </c>
      <c r="AA673" s="16" t="str">
        <f t="shared" si="173"/>
        <v>3A</v>
      </c>
      <c r="AB673" s="4" t="str">
        <f>CONCATENATE(Table691416[[#This Row],[Fraction]],"-",Table691416[[#This Row],[Pitch]]," ",Table691416[[#This Row],[Series]]," ",Table691416[[#This Row],[ClassA]])</f>
        <v>3 7/8-8 UN 3A</v>
      </c>
      <c r="AC673" s="4" t="str">
        <f>CONCATENATE(TEXT(Table691416[[#This Row],[MajorMinB]],".000"),"-",Table691416[[#This Row],[Pitch]]," ",Table691416[[#This Row],[Series]]," ",Table691416[[#This Row],[ClassA]])</f>
        <v>3.875-8 UN 3A</v>
      </c>
      <c r="AD673" s="4">
        <f t="shared" si="174"/>
        <v>0</v>
      </c>
      <c r="AE673" s="55">
        <f t="shared" si="175"/>
        <v>3.875</v>
      </c>
      <c r="AF673" s="55">
        <f t="shared" si="176"/>
        <v>3.86</v>
      </c>
      <c r="AG673" s="55" t="str">
        <f t="shared" si="177"/>
        <v>—</v>
      </c>
      <c r="AH673" s="55">
        <f t="shared" si="178"/>
        <v>3.7938000000000001</v>
      </c>
      <c r="AI673" s="55">
        <f t="shared" si="179"/>
        <v>3.7869999999999999</v>
      </c>
      <c r="AJ673" s="55">
        <f t="shared" si="180"/>
        <v>3.7262</v>
      </c>
      <c r="AK673" s="4" t="str">
        <f t="shared" si="181"/>
        <v>3B</v>
      </c>
      <c r="AL673" s="55">
        <f t="shared" si="182"/>
        <v>3.74</v>
      </c>
      <c r="AM673" s="55">
        <f t="shared" si="183"/>
        <v>3.7547000000000001</v>
      </c>
      <c r="AN673" s="55">
        <f t="shared" si="184"/>
        <v>3.7938000000000001</v>
      </c>
      <c r="AO673" s="55">
        <f t="shared" si="185"/>
        <v>3.8026</v>
      </c>
      <c r="AP673" s="55">
        <f t="shared" si="186"/>
        <v>3.875</v>
      </c>
      <c r="AT673" s="17"/>
      <c r="AU673" s="77"/>
    </row>
    <row r="674" spans="3:47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187"/>
        <v>37⁄8–12</v>
      </c>
      <c r="U674" s="16" t="str">
        <f t="shared" si="187"/>
        <v>UN</v>
      </c>
      <c r="W674" s="16" t="str">
        <f t="shared" si="171"/>
        <v>37⁄8–12</v>
      </c>
      <c r="X674" s="16" t="str">
        <f>VLOOKUP(LEFT(Table691416[[#This Row],[Column1]],FIND("–",Table691416[[#This Row],[Column1]])-1),Lookups15[],2,0)</f>
        <v>3 7/8</v>
      </c>
      <c r="Y674" s="16" t="str">
        <f>RIGHT(Table691416[[#This Row],[Column1]],LEN(Table691416[[#This Row],[Column1]])-FIND("–",Table691416[[#This Row],[Column1]]))</f>
        <v>12</v>
      </c>
      <c r="Z674" s="16" t="str">
        <f t="shared" si="172"/>
        <v>UN</v>
      </c>
      <c r="AA674" s="16" t="str">
        <f t="shared" si="173"/>
        <v>2A</v>
      </c>
      <c r="AB674" s="4" t="str">
        <f>CONCATENATE(Table691416[[#This Row],[Fraction]],"-",Table691416[[#This Row],[Pitch]]," ",Table691416[[#This Row],[Series]]," ",Table691416[[#This Row],[ClassA]])</f>
        <v>3 7/8-12 UN 2A</v>
      </c>
      <c r="AC674" s="4" t="str">
        <f>CONCATENATE(TEXT(Table691416[[#This Row],[MajorMinB]],".000"),"-",Table691416[[#This Row],[Pitch]]," ",Table691416[[#This Row],[Series]]," ",Table691416[[#This Row],[ClassA]])</f>
        <v>3.875-12 UN 2A</v>
      </c>
      <c r="AD674" s="4">
        <f t="shared" si="174"/>
        <v>2E-3</v>
      </c>
      <c r="AE674" s="55">
        <f t="shared" si="175"/>
        <v>3.8730000000000002</v>
      </c>
      <c r="AF674" s="55">
        <f t="shared" si="176"/>
        <v>3.8616000000000001</v>
      </c>
      <c r="AG674" s="55" t="str">
        <f t="shared" si="177"/>
        <v>—</v>
      </c>
      <c r="AH674" s="55">
        <f t="shared" si="178"/>
        <v>3.8189000000000002</v>
      </c>
      <c r="AI674" s="55">
        <f t="shared" si="179"/>
        <v>3.8123999999999998</v>
      </c>
      <c r="AJ674" s="55">
        <f t="shared" si="180"/>
        <v>3.7738</v>
      </c>
      <c r="AK674" s="4" t="str">
        <f t="shared" si="181"/>
        <v>2B</v>
      </c>
      <c r="AL674" s="55">
        <f t="shared" si="182"/>
        <v>3.7850000000000001</v>
      </c>
      <c r="AM674" s="55">
        <f t="shared" si="183"/>
        <v>3.8029999999999999</v>
      </c>
      <c r="AN674" s="55">
        <f t="shared" si="184"/>
        <v>3.8209</v>
      </c>
      <c r="AO674" s="55">
        <f t="shared" si="185"/>
        <v>3.8294000000000001</v>
      </c>
      <c r="AP674" s="55">
        <f t="shared" si="186"/>
        <v>3.875</v>
      </c>
      <c r="AT674" s="17"/>
      <c r="AU674" s="77"/>
    </row>
    <row r="675" spans="3:47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187"/>
        <v>0</v>
      </c>
      <c r="U675" s="16">
        <f t="shared" si="187"/>
        <v>0</v>
      </c>
      <c r="W675" s="16" t="str">
        <f t="shared" si="171"/>
        <v>37⁄8–12</v>
      </c>
      <c r="X675" s="16" t="str">
        <f>VLOOKUP(LEFT(Table691416[[#This Row],[Column1]],FIND("–",Table691416[[#This Row],[Column1]])-1),Lookups15[],2,0)</f>
        <v>3 7/8</v>
      </c>
      <c r="Y675" s="16" t="str">
        <f>RIGHT(Table691416[[#This Row],[Column1]],LEN(Table691416[[#This Row],[Column1]])-FIND("–",Table691416[[#This Row],[Column1]]))</f>
        <v>12</v>
      </c>
      <c r="Z675" s="16" t="str">
        <f t="shared" si="172"/>
        <v>UN</v>
      </c>
      <c r="AA675" s="16" t="str">
        <f t="shared" si="173"/>
        <v>3A</v>
      </c>
      <c r="AB675" s="4" t="str">
        <f>CONCATENATE(Table691416[[#This Row],[Fraction]],"-",Table691416[[#This Row],[Pitch]]," ",Table691416[[#This Row],[Series]]," ",Table691416[[#This Row],[ClassA]])</f>
        <v>3 7/8-12 UN 3A</v>
      </c>
      <c r="AC675" s="4" t="str">
        <f>CONCATENATE(TEXT(Table691416[[#This Row],[MajorMinB]],".000"),"-",Table691416[[#This Row],[Pitch]]," ",Table691416[[#This Row],[Series]]," ",Table691416[[#This Row],[ClassA]])</f>
        <v>3.875-12 UN 3A</v>
      </c>
      <c r="AD675" s="4">
        <f t="shared" si="174"/>
        <v>0</v>
      </c>
      <c r="AE675" s="55">
        <f t="shared" si="175"/>
        <v>3.875</v>
      </c>
      <c r="AF675" s="55">
        <f t="shared" si="176"/>
        <v>3.8635999999999999</v>
      </c>
      <c r="AG675" s="55" t="str">
        <f t="shared" si="177"/>
        <v>—</v>
      </c>
      <c r="AH675" s="55">
        <f t="shared" si="178"/>
        <v>3.8209</v>
      </c>
      <c r="AI675" s="55">
        <f t="shared" si="179"/>
        <v>3.8159999999999998</v>
      </c>
      <c r="AJ675" s="55">
        <f t="shared" si="180"/>
        <v>3.7757999999999998</v>
      </c>
      <c r="AK675" s="4" t="str">
        <f t="shared" si="181"/>
        <v>3B</v>
      </c>
      <c r="AL675" s="55">
        <f t="shared" si="182"/>
        <v>3.7850000000000001</v>
      </c>
      <c r="AM675" s="55">
        <f t="shared" si="183"/>
        <v>3.7948</v>
      </c>
      <c r="AN675" s="55">
        <f t="shared" si="184"/>
        <v>3.8209</v>
      </c>
      <c r="AO675" s="55">
        <f t="shared" si="185"/>
        <v>3.8273000000000001</v>
      </c>
      <c r="AP675" s="55">
        <f t="shared" si="186"/>
        <v>3.875</v>
      </c>
      <c r="AT675" s="17"/>
      <c r="AU675" s="77"/>
    </row>
    <row r="676" spans="3:47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187"/>
        <v>37⁄8–16</v>
      </c>
      <c r="U676" s="16" t="str">
        <f t="shared" si="187"/>
        <v>UN</v>
      </c>
      <c r="W676" s="16" t="str">
        <f t="shared" si="171"/>
        <v>37⁄8–16</v>
      </c>
      <c r="X676" s="16" t="str">
        <f>VLOOKUP(LEFT(Table691416[[#This Row],[Column1]],FIND("–",Table691416[[#This Row],[Column1]])-1),Lookups15[],2,0)</f>
        <v>3 7/8</v>
      </c>
      <c r="Y676" s="16" t="str">
        <f>RIGHT(Table691416[[#This Row],[Column1]],LEN(Table691416[[#This Row],[Column1]])-FIND("–",Table691416[[#This Row],[Column1]]))</f>
        <v>16</v>
      </c>
      <c r="Z676" s="16" t="str">
        <f t="shared" si="172"/>
        <v>UN</v>
      </c>
      <c r="AA676" s="16" t="str">
        <f t="shared" si="173"/>
        <v>2A</v>
      </c>
      <c r="AB676" s="4" t="str">
        <f>CONCATENATE(Table691416[[#This Row],[Fraction]],"-",Table691416[[#This Row],[Pitch]]," ",Table691416[[#This Row],[Series]]," ",Table691416[[#This Row],[ClassA]])</f>
        <v>3 7/8-16 UN 2A</v>
      </c>
      <c r="AC676" s="4" t="str">
        <f>CONCATENATE(TEXT(Table691416[[#This Row],[MajorMinB]],".000"),"-",Table691416[[#This Row],[Pitch]]," ",Table691416[[#This Row],[Series]]," ",Table691416[[#This Row],[ClassA]])</f>
        <v>3.875-16 UN 2A</v>
      </c>
      <c r="AD676" s="4">
        <f t="shared" si="174"/>
        <v>1.8E-3</v>
      </c>
      <c r="AE676" s="55">
        <f t="shared" si="175"/>
        <v>3.8732000000000002</v>
      </c>
      <c r="AF676" s="55">
        <f t="shared" si="176"/>
        <v>3.8637999999999999</v>
      </c>
      <c r="AG676" s="55" t="str">
        <f t="shared" si="177"/>
        <v>—</v>
      </c>
      <c r="AH676" s="55">
        <f t="shared" si="178"/>
        <v>3.8325999999999998</v>
      </c>
      <c r="AI676" s="55">
        <f t="shared" si="179"/>
        <v>3.8267000000000002</v>
      </c>
      <c r="AJ676" s="55">
        <f t="shared" si="180"/>
        <v>3.7987000000000002</v>
      </c>
      <c r="AK676" s="4" t="str">
        <f t="shared" si="181"/>
        <v>2B</v>
      </c>
      <c r="AL676" s="55">
        <f t="shared" si="182"/>
        <v>3.8069999999999999</v>
      </c>
      <c r="AM676" s="55">
        <f t="shared" si="183"/>
        <v>3.8210000000000002</v>
      </c>
      <c r="AN676" s="55">
        <f t="shared" si="184"/>
        <v>3.8344</v>
      </c>
      <c r="AO676" s="55">
        <f t="shared" si="185"/>
        <v>3.8420000000000001</v>
      </c>
      <c r="AP676" s="55">
        <f t="shared" si="186"/>
        <v>3.875</v>
      </c>
      <c r="AT676" s="17"/>
      <c r="AU676" s="77"/>
    </row>
    <row r="677" spans="3:47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187"/>
        <v>0</v>
      </c>
      <c r="U677" s="16">
        <f t="shared" si="187"/>
        <v>0</v>
      </c>
      <c r="W677" s="16" t="str">
        <f t="shared" si="171"/>
        <v>37⁄8–16</v>
      </c>
      <c r="X677" s="16" t="str">
        <f>VLOOKUP(LEFT(Table691416[[#This Row],[Column1]],FIND("–",Table691416[[#This Row],[Column1]])-1),Lookups15[],2,0)</f>
        <v>3 7/8</v>
      </c>
      <c r="Y677" s="16" t="str">
        <f>RIGHT(Table691416[[#This Row],[Column1]],LEN(Table691416[[#This Row],[Column1]])-FIND("–",Table691416[[#This Row],[Column1]]))</f>
        <v>16</v>
      </c>
      <c r="Z677" s="16" t="str">
        <f t="shared" si="172"/>
        <v>UN</v>
      </c>
      <c r="AA677" s="16" t="str">
        <f t="shared" si="173"/>
        <v>3A</v>
      </c>
      <c r="AB677" s="4" t="str">
        <f>CONCATENATE(Table691416[[#This Row],[Fraction]],"-",Table691416[[#This Row],[Pitch]]," ",Table691416[[#This Row],[Series]]," ",Table691416[[#This Row],[ClassA]])</f>
        <v>3 7/8-16 UN 3A</v>
      </c>
      <c r="AC677" s="4" t="str">
        <f>CONCATENATE(TEXT(Table691416[[#This Row],[MajorMinB]],".000"),"-",Table691416[[#This Row],[Pitch]]," ",Table691416[[#This Row],[Series]]," ",Table691416[[#This Row],[ClassA]])</f>
        <v>3.875-16 UN 3A</v>
      </c>
      <c r="AD677" s="4">
        <f t="shared" si="174"/>
        <v>0</v>
      </c>
      <c r="AE677" s="55">
        <f t="shared" si="175"/>
        <v>3.875</v>
      </c>
      <c r="AF677" s="55">
        <f t="shared" si="176"/>
        <v>3.8656000000000001</v>
      </c>
      <c r="AG677" s="55" t="str">
        <f t="shared" si="177"/>
        <v>—</v>
      </c>
      <c r="AH677" s="55">
        <f t="shared" si="178"/>
        <v>3.8344</v>
      </c>
      <c r="AI677" s="55">
        <f t="shared" si="179"/>
        <v>3.83</v>
      </c>
      <c r="AJ677" s="55">
        <f t="shared" si="180"/>
        <v>3.8005</v>
      </c>
      <c r="AK677" s="4" t="str">
        <f t="shared" si="181"/>
        <v>3B</v>
      </c>
      <c r="AL677" s="55">
        <f t="shared" si="182"/>
        <v>3.8069999999999999</v>
      </c>
      <c r="AM677" s="55">
        <f t="shared" si="183"/>
        <v>3.8157999999999999</v>
      </c>
      <c r="AN677" s="55">
        <f t="shared" si="184"/>
        <v>3.8344</v>
      </c>
      <c r="AO677" s="55">
        <f t="shared" si="185"/>
        <v>3.8401000000000001</v>
      </c>
      <c r="AP677" s="55">
        <f t="shared" si="186"/>
        <v>3.875</v>
      </c>
      <c r="AT677" s="17"/>
      <c r="AU677" s="77"/>
    </row>
    <row r="678" spans="3:47" x14ac:dyDescent="0.25">
      <c r="C678" s="16" t="s">
        <v>1111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187"/>
        <v>4.00–4</v>
      </c>
      <c r="U678" s="16" t="str">
        <f t="shared" si="187"/>
        <v>UNC</v>
      </c>
      <c r="W678" s="16" t="str">
        <f t="shared" si="171"/>
        <v>4.00–4</v>
      </c>
      <c r="X678" s="16" t="str">
        <f>VLOOKUP(LEFT(Table691416[[#This Row],[Column1]],FIND("–",Table691416[[#This Row],[Column1]])-1),Lookups15[],2,0)</f>
        <v>4</v>
      </c>
      <c r="Y678" s="16" t="str">
        <f>RIGHT(Table691416[[#This Row],[Column1]],LEN(Table691416[[#This Row],[Column1]])-FIND("–",Table691416[[#This Row],[Column1]]))</f>
        <v>4</v>
      </c>
      <c r="Z678" s="16" t="str">
        <f t="shared" si="172"/>
        <v>UNC</v>
      </c>
      <c r="AA678" s="16" t="str">
        <f t="shared" si="173"/>
        <v>1A</v>
      </c>
      <c r="AB678" s="4" t="str">
        <f>CONCATENATE(Table691416[[#This Row],[Fraction]],"-",Table691416[[#This Row],[Pitch]]," ",Table691416[[#This Row],[Series]]," ",Table691416[[#This Row],[ClassA]])</f>
        <v>4-4 UNC 1A</v>
      </c>
      <c r="AC678" s="4" t="str">
        <f>CONCATENATE(TEXT(Table691416[[#This Row],[MajorMinB]],".000"),"-",Table691416[[#This Row],[Pitch]]," ",Table691416[[#This Row],[Series]]," ",Table691416[[#This Row],[ClassA]])</f>
        <v>4.000-4 UNC 1A</v>
      </c>
      <c r="AD678" s="4">
        <f t="shared" si="174"/>
        <v>3.3999999999999998E-3</v>
      </c>
      <c r="AE678" s="55">
        <f t="shared" si="175"/>
        <v>3.9965999999999999</v>
      </c>
      <c r="AF678" s="55">
        <f t="shared" si="176"/>
        <v>3.9609000000000001</v>
      </c>
      <c r="AG678" s="55" t="str">
        <f t="shared" si="177"/>
        <v>—</v>
      </c>
      <c r="AH678" s="55">
        <f t="shared" si="178"/>
        <v>3.8342000000000001</v>
      </c>
      <c r="AI678" s="55">
        <f t="shared" si="179"/>
        <v>3.8172000000000001</v>
      </c>
      <c r="AJ678" s="55">
        <f t="shared" si="180"/>
        <v>3.6989000000000001</v>
      </c>
      <c r="AK678" s="4" t="str">
        <f t="shared" si="181"/>
        <v>1B</v>
      </c>
      <c r="AL678" s="55">
        <f t="shared" si="182"/>
        <v>3.7290000000000001</v>
      </c>
      <c r="AM678" s="55">
        <f t="shared" si="183"/>
        <v>3.7669999999999999</v>
      </c>
      <c r="AN678" s="55">
        <f t="shared" si="184"/>
        <v>3.8376000000000001</v>
      </c>
      <c r="AO678" s="55">
        <f t="shared" si="185"/>
        <v>3.8597000000000001</v>
      </c>
      <c r="AP678" s="55">
        <f t="shared" si="186"/>
        <v>4</v>
      </c>
      <c r="AT678" s="17"/>
      <c r="AU678" s="77"/>
    </row>
    <row r="679" spans="3:47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187"/>
        <v>0</v>
      </c>
      <c r="U679" s="16">
        <f t="shared" si="187"/>
        <v>0</v>
      </c>
      <c r="W679" s="16" t="str">
        <f t="shared" si="171"/>
        <v>4.00–4</v>
      </c>
      <c r="X679" s="16" t="str">
        <f>VLOOKUP(LEFT(Table691416[[#This Row],[Column1]],FIND("–",Table691416[[#This Row],[Column1]])-1),Lookups15[],2,0)</f>
        <v>4</v>
      </c>
      <c r="Y679" s="16" t="str">
        <f>RIGHT(Table691416[[#This Row],[Column1]],LEN(Table691416[[#This Row],[Column1]])-FIND("–",Table691416[[#This Row],[Column1]]))</f>
        <v>4</v>
      </c>
      <c r="Z679" s="16" t="str">
        <f t="shared" si="172"/>
        <v>UNC</v>
      </c>
      <c r="AA679" s="16" t="str">
        <f t="shared" si="173"/>
        <v>2A</v>
      </c>
      <c r="AB679" s="4" t="str">
        <f>CONCATENATE(Table691416[[#This Row],[Fraction]],"-",Table691416[[#This Row],[Pitch]]," ",Table691416[[#This Row],[Series]]," ",Table691416[[#This Row],[ClassA]])</f>
        <v>4-4 UNC 2A</v>
      </c>
      <c r="AC679" s="4" t="str">
        <f>CONCATENATE(TEXT(Table691416[[#This Row],[MajorMinB]],".000"),"-",Table691416[[#This Row],[Pitch]]," ",Table691416[[#This Row],[Series]]," ",Table691416[[#This Row],[ClassA]])</f>
        <v>4.000-4 UNC 2A</v>
      </c>
      <c r="AD679" s="4">
        <f t="shared" si="174"/>
        <v>3.3999999999999998E-3</v>
      </c>
      <c r="AE679" s="55">
        <f t="shared" si="175"/>
        <v>3.9965999999999999</v>
      </c>
      <c r="AF679" s="55">
        <f t="shared" si="176"/>
        <v>3.9727999999999999</v>
      </c>
      <c r="AG679" s="55">
        <f t="shared" si="177"/>
        <v>3.9609000000000001</v>
      </c>
      <c r="AH679" s="55">
        <f t="shared" si="178"/>
        <v>3.8342000000000001</v>
      </c>
      <c r="AI679" s="55">
        <f t="shared" si="179"/>
        <v>3.8229000000000002</v>
      </c>
      <c r="AJ679" s="55">
        <f t="shared" si="180"/>
        <v>3.6989000000000001</v>
      </c>
      <c r="AK679" s="4" t="str">
        <f t="shared" si="181"/>
        <v>2B</v>
      </c>
      <c r="AL679" s="55">
        <f t="shared" si="182"/>
        <v>3.7290000000000001</v>
      </c>
      <c r="AM679" s="55">
        <f t="shared" si="183"/>
        <v>3.7669999999999999</v>
      </c>
      <c r="AN679" s="55">
        <f t="shared" si="184"/>
        <v>3.8376000000000001</v>
      </c>
      <c r="AO679" s="55">
        <f t="shared" si="185"/>
        <v>3.8523000000000001</v>
      </c>
      <c r="AP679" s="55">
        <f t="shared" si="186"/>
        <v>4</v>
      </c>
      <c r="AT679" s="17"/>
      <c r="AU679" s="77"/>
    </row>
    <row r="680" spans="3:47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187"/>
        <v>0</v>
      </c>
      <c r="U680" s="16">
        <f t="shared" si="187"/>
        <v>0</v>
      </c>
      <c r="W680" s="16" t="str">
        <f t="shared" si="171"/>
        <v>4.00–4</v>
      </c>
      <c r="X680" s="16" t="str">
        <f>VLOOKUP(LEFT(Table691416[[#This Row],[Column1]],FIND("–",Table691416[[#This Row],[Column1]])-1),Lookups15[],2,0)</f>
        <v>4</v>
      </c>
      <c r="Y680" s="16" t="str">
        <f>RIGHT(Table691416[[#This Row],[Column1]],LEN(Table691416[[#This Row],[Column1]])-FIND("–",Table691416[[#This Row],[Column1]]))</f>
        <v>4</v>
      </c>
      <c r="Z680" s="16" t="str">
        <f t="shared" si="172"/>
        <v>UNC</v>
      </c>
      <c r="AA680" s="16" t="str">
        <f t="shared" si="173"/>
        <v>3A</v>
      </c>
      <c r="AB680" s="4" t="str">
        <f>CONCATENATE(Table691416[[#This Row],[Fraction]],"-",Table691416[[#This Row],[Pitch]]," ",Table691416[[#This Row],[Series]]," ",Table691416[[#This Row],[ClassA]])</f>
        <v>4-4 UNC 3A</v>
      </c>
      <c r="AC680" s="4" t="str">
        <f>CONCATENATE(TEXT(Table691416[[#This Row],[MajorMinB]],".000"),"-",Table691416[[#This Row],[Pitch]]," ",Table691416[[#This Row],[Series]]," ",Table691416[[#This Row],[ClassA]])</f>
        <v>4.000-4 UNC 3A</v>
      </c>
      <c r="AD680" s="4">
        <f t="shared" si="174"/>
        <v>0</v>
      </c>
      <c r="AE680" s="55">
        <f t="shared" si="175"/>
        <v>4</v>
      </c>
      <c r="AF680" s="55">
        <f t="shared" si="176"/>
        <v>3.9762</v>
      </c>
      <c r="AG680" s="55" t="str">
        <f t="shared" si="177"/>
        <v>—</v>
      </c>
      <c r="AH680" s="55">
        <f t="shared" si="178"/>
        <v>3.8376000000000001</v>
      </c>
      <c r="AI680" s="55">
        <f t="shared" si="179"/>
        <v>3.8290999999999999</v>
      </c>
      <c r="AJ680" s="55">
        <f t="shared" si="180"/>
        <v>3.7023000000000001</v>
      </c>
      <c r="AK680" s="4" t="str">
        <f t="shared" si="181"/>
        <v>3B</v>
      </c>
      <c r="AL680" s="55">
        <f t="shared" si="182"/>
        <v>3.7290000000000001</v>
      </c>
      <c r="AM680" s="55">
        <f t="shared" si="183"/>
        <v>3.7593999999999999</v>
      </c>
      <c r="AN680" s="55">
        <f t="shared" si="184"/>
        <v>3.8376000000000001</v>
      </c>
      <c r="AO680" s="55">
        <f t="shared" si="185"/>
        <v>3.8487</v>
      </c>
      <c r="AP680" s="55">
        <f t="shared" si="186"/>
        <v>4</v>
      </c>
      <c r="AT680" s="17"/>
      <c r="AU680" s="77"/>
    </row>
    <row r="681" spans="3:47" x14ac:dyDescent="0.25">
      <c r="C681" s="16" t="s">
        <v>1112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187"/>
        <v>4.00–6</v>
      </c>
      <c r="U681" s="16" t="str">
        <f t="shared" si="187"/>
        <v>UN</v>
      </c>
      <c r="W681" s="16" t="str">
        <f t="shared" si="171"/>
        <v>4.00–6</v>
      </c>
      <c r="X681" s="16" t="str">
        <f>VLOOKUP(LEFT(Table691416[[#This Row],[Column1]],FIND("–",Table691416[[#This Row],[Column1]])-1),Lookups15[],2,0)</f>
        <v>4</v>
      </c>
      <c r="Y681" s="16" t="str">
        <f>RIGHT(Table691416[[#This Row],[Column1]],LEN(Table691416[[#This Row],[Column1]])-FIND("–",Table691416[[#This Row],[Column1]]))</f>
        <v>6</v>
      </c>
      <c r="Z681" s="16" t="str">
        <f t="shared" si="172"/>
        <v>UN</v>
      </c>
      <c r="AA681" s="16" t="str">
        <f t="shared" si="173"/>
        <v>2A</v>
      </c>
      <c r="AB681" s="4" t="str">
        <f>CONCATENATE(Table691416[[#This Row],[Fraction]],"-",Table691416[[#This Row],[Pitch]]," ",Table691416[[#This Row],[Series]]," ",Table691416[[#This Row],[ClassA]])</f>
        <v>4-6 UN 2A</v>
      </c>
      <c r="AC681" s="4" t="str">
        <f>CONCATENATE(TEXT(Table691416[[#This Row],[MajorMinB]],".000"),"-",Table691416[[#This Row],[Pitch]]," ",Table691416[[#This Row],[Series]]," ",Table691416[[#This Row],[ClassA]])</f>
        <v>4.000-6 UN 2A</v>
      </c>
      <c r="AD681" s="4">
        <f t="shared" si="174"/>
        <v>3.0000000000000001E-3</v>
      </c>
      <c r="AE681" s="55">
        <f t="shared" si="175"/>
        <v>3.9969999999999999</v>
      </c>
      <c r="AF681" s="55">
        <f t="shared" si="176"/>
        <v>3.9788000000000001</v>
      </c>
      <c r="AG681" s="55" t="str">
        <f t="shared" si="177"/>
        <v>—</v>
      </c>
      <c r="AH681" s="55">
        <f t="shared" si="178"/>
        <v>3.8887</v>
      </c>
      <c r="AI681" s="55">
        <f t="shared" si="179"/>
        <v>3.8788</v>
      </c>
      <c r="AJ681" s="55">
        <f t="shared" si="180"/>
        <v>3.7986</v>
      </c>
      <c r="AK681" s="4" t="str">
        <f t="shared" si="181"/>
        <v>2B</v>
      </c>
      <c r="AL681" s="55">
        <f t="shared" si="182"/>
        <v>3.82</v>
      </c>
      <c r="AM681" s="55">
        <f t="shared" si="183"/>
        <v>3.85</v>
      </c>
      <c r="AN681" s="55">
        <f t="shared" si="184"/>
        <v>3.8917000000000002</v>
      </c>
      <c r="AO681" s="55">
        <f t="shared" si="185"/>
        <v>3.9045999999999998</v>
      </c>
      <c r="AP681" s="55">
        <f t="shared" si="186"/>
        <v>4</v>
      </c>
      <c r="AT681" s="17"/>
      <c r="AU681" s="77"/>
    </row>
    <row r="682" spans="3:47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187"/>
        <v>0</v>
      </c>
      <c r="U682" s="16">
        <f t="shared" si="187"/>
        <v>0</v>
      </c>
      <c r="W682" s="16" t="str">
        <f t="shared" si="171"/>
        <v>4.00–6</v>
      </c>
      <c r="X682" s="16" t="str">
        <f>VLOOKUP(LEFT(Table691416[[#This Row],[Column1]],FIND("–",Table691416[[#This Row],[Column1]])-1),Lookups15[],2,0)</f>
        <v>4</v>
      </c>
      <c r="Y682" s="16" t="str">
        <f>RIGHT(Table691416[[#This Row],[Column1]],LEN(Table691416[[#This Row],[Column1]])-FIND("–",Table691416[[#This Row],[Column1]]))</f>
        <v>6</v>
      </c>
      <c r="Z682" s="16" t="str">
        <f t="shared" si="172"/>
        <v>UN</v>
      </c>
      <c r="AA682" s="16" t="str">
        <f t="shared" si="173"/>
        <v>3A</v>
      </c>
      <c r="AB682" s="4" t="str">
        <f>CONCATENATE(Table691416[[#This Row],[Fraction]],"-",Table691416[[#This Row],[Pitch]]," ",Table691416[[#This Row],[Series]]," ",Table691416[[#This Row],[ClassA]])</f>
        <v>4-6 UN 3A</v>
      </c>
      <c r="AC682" s="4" t="str">
        <f>CONCATENATE(TEXT(Table691416[[#This Row],[MajorMinB]],".000"),"-",Table691416[[#This Row],[Pitch]]," ",Table691416[[#This Row],[Series]]," ",Table691416[[#This Row],[ClassA]])</f>
        <v>4.000-6 UN 3A</v>
      </c>
      <c r="AD682" s="4">
        <f t="shared" si="174"/>
        <v>0</v>
      </c>
      <c r="AE682" s="55">
        <f t="shared" si="175"/>
        <v>4</v>
      </c>
      <c r="AF682" s="55">
        <f t="shared" si="176"/>
        <v>3.9817999999999998</v>
      </c>
      <c r="AG682" s="55" t="str">
        <f t="shared" si="177"/>
        <v>—</v>
      </c>
      <c r="AH682" s="55">
        <f t="shared" si="178"/>
        <v>3.8917000000000002</v>
      </c>
      <c r="AI682" s="55">
        <f t="shared" si="179"/>
        <v>3.8843000000000001</v>
      </c>
      <c r="AJ682" s="55">
        <f t="shared" si="180"/>
        <v>3.8016000000000001</v>
      </c>
      <c r="AK682" s="4" t="str">
        <f t="shared" si="181"/>
        <v>3B</v>
      </c>
      <c r="AL682" s="55">
        <f t="shared" si="182"/>
        <v>3.82</v>
      </c>
      <c r="AM682" s="55">
        <f t="shared" si="183"/>
        <v>3.8395999999999999</v>
      </c>
      <c r="AN682" s="55">
        <f t="shared" si="184"/>
        <v>3.8917000000000002</v>
      </c>
      <c r="AO682" s="55">
        <f t="shared" si="185"/>
        <v>3.9014000000000002</v>
      </c>
      <c r="AP682" s="55">
        <f t="shared" si="186"/>
        <v>4</v>
      </c>
      <c r="AT682" s="17"/>
      <c r="AU682" s="77"/>
    </row>
    <row r="683" spans="3:47" x14ac:dyDescent="0.25">
      <c r="C683" s="16" t="s">
        <v>1113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187"/>
        <v>4.00–8</v>
      </c>
      <c r="U683" s="16" t="str">
        <f t="shared" si="187"/>
        <v>UN</v>
      </c>
      <c r="W683" s="16" t="str">
        <f t="shared" si="171"/>
        <v>4.00–8</v>
      </c>
      <c r="X683" s="16" t="str">
        <f>VLOOKUP(LEFT(Table691416[[#This Row],[Column1]],FIND("–",Table691416[[#This Row],[Column1]])-1),Lookups15[],2,0)</f>
        <v>4</v>
      </c>
      <c r="Y683" s="16" t="str">
        <f>RIGHT(Table691416[[#This Row],[Column1]],LEN(Table691416[[#This Row],[Column1]])-FIND("–",Table691416[[#This Row],[Column1]]))</f>
        <v>8</v>
      </c>
      <c r="Z683" s="16" t="str">
        <f t="shared" si="172"/>
        <v>UN</v>
      </c>
      <c r="AA683" s="16" t="str">
        <f t="shared" si="173"/>
        <v>2A</v>
      </c>
      <c r="AB683" s="4" t="str">
        <f>CONCATENATE(Table691416[[#This Row],[Fraction]],"-",Table691416[[#This Row],[Pitch]]," ",Table691416[[#This Row],[Series]]," ",Table691416[[#This Row],[ClassA]])</f>
        <v>4-8 UN 2A</v>
      </c>
      <c r="AC683" s="4" t="str">
        <f>CONCATENATE(TEXT(Table691416[[#This Row],[MajorMinB]],".000"),"-",Table691416[[#This Row],[Pitch]]," ",Table691416[[#This Row],[Series]]," ",Table691416[[#This Row],[ClassA]])</f>
        <v>4.000-8 UN 2A</v>
      </c>
      <c r="AD683" s="4">
        <f t="shared" si="174"/>
        <v>2.7000000000000001E-3</v>
      </c>
      <c r="AE683" s="55">
        <f t="shared" si="175"/>
        <v>3.9973000000000001</v>
      </c>
      <c r="AF683" s="55">
        <f t="shared" si="176"/>
        <v>3.9823</v>
      </c>
      <c r="AG683" s="55">
        <f t="shared" si="177"/>
        <v>3.9748000000000001</v>
      </c>
      <c r="AH683" s="55">
        <f t="shared" si="178"/>
        <v>3.9161000000000001</v>
      </c>
      <c r="AI683" s="55">
        <f t="shared" si="179"/>
        <v>3.907</v>
      </c>
      <c r="AJ683" s="55">
        <f t="shared" si="180"/>
        <v>3.8485</v>
      </c>
      <c r="AK683" s="4" t="str">
        <f t="shared" si="181"/>
        <v>2B</v>
      </c>
      <c r="AL683" s="55">
        <f t="shared" si="182"/>
        <v>3.8650000000000002</v>
      </c>
      <c r="AM683" s="55">
        <f t="shared" si="183"/>
        <v>3.89</v>
      </c>
      <c r="AN683" s="55">
        <f t="shared" si="184"/>
        <v>3.9188000000000001</v>
      </c>
      <c r="AO683" s="55">
        <f t="shared" si="185"/>
        <v>3.9306999999999999</v>
      </c>
      <c r="AP683" s="55">
        <f t="shared" si="186"/>
        <v>4</v>
      </c>
      <c r="AT683" s="17"/>
      <c r="AU683" s="77"/>
    </row>
    <row r="684" spans="3:47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187"/>
        <v>0</v>
      </c>
      <c r="U684" s="16">
        <f t="shared" si="187"/>
        <v>0</v>
      </c>
      <c r="W684" s="16" t="str">
        <f t="shared" si="171"/>
        <v>4.00–8</v>
      </c>
      <c r="X684" s="16" t="str">
        <f>VLOOKUP(LEFT(Table691416[[#This Row],[Column1]],FIND("–",Table691416[[#This Row],[Column1]])-1),Lookups15[],2,0)</f>
        <v>4</v>
      </c>
      <c r="Y684" s="16" t="str">
        <f>RIGHT(Table691416[[#This Row],[Column1]],LEN(Table691416[[#This Row],[Column1]])-FIND("–",Table691416[[#This Row],[Column1]]))</f>
        <v>8</v>
      </c>
      <c r="Z684" s="16" t="str">
        <f t="shared" si="172"/>
        <v>UN</v>
      </c>
      <c r="AA684" s="16" t="str">
        <f t="shared" si="173"/>
        <v>3A</v>
      </c>
      <c r="AB684" s="4" t="str">
        <f>CONCATENATE(Table691416[[#This Row],[Fraction]],"-",Table691416[[#This Row],[Pitch]]," ",Table691416[[#This Row],[Series]]," ",Table691416[[#This Row],[ClassA]])</f>
        <v>4-8 UN 3A</v>
      </c>
      <c r="AC684" s="4" t="str">
        <f>CONCATENATE(TEXT(Table691416[[#This Row],[MajorMinB]],".000"),"-",Table691416[[#This Row],[Pitch]]," ",Table691416[[#This Row],[Series]]," ",Table691416[[#This Row],[ClassA]])</f>
        <v>4.000-8 UN 3A</v>
      </c>
      <c r="AD684" s="4">
        <f t="shared" si="174"/>
        <v>0</v>
      </c>
      <c r="AE684" s="55">
        <f t="shared" si="175"/>
        <v>4</v>
      </c>
      <c r="AF684" s="55">
        <f t="shared" si="176"/>
        <v>3.9849999999999999</v>
      </c>
      <c r="AG684" s="55" t="str">
        <f t="shared" si="177"/>
        <v>—</v>
      </c>
      <c r="AH684" s="55">
        <f t="shared" si="178"/>
        <v>3.9188000000000001</v>
      </c>
      <c r="AI684" s="55">
        <f t="shared" si="179"/>
        <v>3.9119999999999999</v>
      </c>
      <c r="AJ684" s="55">
        <f t="shared" si="180"/>
        <v>3.8512</v>
      </c>
      <c r="AK684" s="4" t="str">
        <f t="shared" si="181"/>
        <v>3B</v>
      </c>
      <c r="AL684" s="55">
        <f t="shared" si="182"/>
        <v>3.8650000000000002</v>
      </c>
      <c r="AM684" s="55">
        <f t="shared" si="183"/>
        <v>3.8797000000000001</v>
      </c>
      <c r="AN684" s="55">
        <f t="shared" si="184"/>
        <v>3.9188000000000001</v>
      </c>
      <c r="AO684" s="55">
        <f t="shared" si="185"/>
        <v>3.9277000000000002</v>
      </c>
      <c r="AP684" s="55">
        <f t="shared" si="186"/>
        <v>4</v>
      </c>
      <c r="AT684" s="17"/>
      <c r="AU684" s="77"/>
    </row>
    <row r="685" spans="3:47" x14ac:dyDescent="0.25">
      <c r="C685" s="16" t="s">
        <v>1114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187"/>
        <v>4.00–10</v>
      </c>
      <c r="U685" s="16" t="str">
        <f t="shared" si="187"/>
        <v>UNS</v>
      </c>
      <c r="W685" s="16" t="str">
        <f t="shared" si="171"/>
        <v>4.00–10</v>
      </c>
      <c r="X685" s="16" t="str">
        <f>VLOOKUP(LEFT(Table691416[[#This Row],[Column1]],FIND("–",Table691416[[#This Row],[Column1]])-1),Lookups15[],2,0)</f>
        <v>4</v>
      </c>
      <c r="Y685" s="16" t="str">
        <f>RIGHT(Table691416[[#This Row],[Column1]],LEN(Table691416[[#This Row],[Column1]])-FIND("–",Table691416[[#This Row],[Column1]]))</f>
        <v>10</v>
      </c>
      <c r="Z685" s="16" t="str">
        <f t="shared" si="172"/>
        <v>UNS</v>
      </c>
      <c r="AA685" s="16" t="str">
        <f t="shared" si="173"/>
        <v>2A</v>
      </c>
      <c r="AB685" s="4" t="str">
        <f>CONCATENATE(Table691416[[#This Row],[Fraction]],"-",Table691416[[#This Row],[Pitch]]," ",Table691416[[#This Row],[Series]]," ",Table691416[[#This Row],[ClassA]])</f>
        <v>4-10 UNS 2A</v>
      </c>
      <c r="AC685" s="4" t="str">
        <f>CONCATENATE(TEXT(Table691416[[#This Row],[MajorMinB]],".000"),"-",Table691416[[#This Row],[Pitch]]," ",Table691416[[#This Row],[Series]]," ",Table691416[[#This Row],[ClassA]])</f>
        <v>4.000-10 UNS 2A</v>
      </c>
      <c r="AD685" s="4">
        <f t="shared" si="174"/>
        <v>2.0999999999999999E-3</v>
      </c>
      <c r="AE685" s="55">
        <f t="shared" si="175"/>
        <v>3.9979</v>
      </c>
      <c r="AF685" s="55">
        <f t="shared" si="176"/>
        <v>3.9849999999999999</v>
      </c>
      <c r="AG685" s="55" t="str">
        <f t="shared" si="177"/>
        <v>—</v>
      </c>
      <c r="AH685" s="55">
        <f t="shared" si="178"/>
        <v>3.9329000000000001</v>
      </c>
      <c r="AI685" s="55">
        <f t="shared" si="179"/>
        <v>3.9258999999999999</v>
      </c>
      <c r="AJ685" s="55">
        <f t="shared" si="180"/>
        <v>3.8767999999999998</v>
      </c>
      <c r="AK685" s="4" t="str">
        <f t="shared" si="181"/>
        <v>2B</v>
      </c>
      <c r="AL685" s="55">
        <f t="shared" si="182"/>
        <v>3.8919999999999999</v>
      </c>
      <c r="AM685" s="55">
        <f t="shared" si="183"/>
        <v>3.9129999999999998</v>
      </c>
      <c r="AN685" s="55">
        <f t="shared" si="184"/>
        <v>3.9350000000000001</v>
      </c>
      <c r="AO685" s="55">
        <f t="shared" si="185"/>
        <v>3.9441000000000002</v>
      </c>
      <c r="AP685" s="55">
        <f t="shared" si="186"/>
        <v>4</v>
      </c>
      <c r="AT685" s="17"/>
      <c r="AU685" s="77"/>
    </row>
    <row r="686" spans="3:47" x14ac:dyDescent="0.25">
      <c r="C686" s="16" t="s">
        <v>1115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187"/>
        <v>4.00–12</v>
      </c>
      <c r="U686" s="16" t="str">
        <f t="shared" si="187"/>
        <v>UN</v>
      </c>
      <c r="W686" s="16" t="str">
        <f t="shared" si="171"/>
        <v>4.00–12</v>
      </c>
      <c r="X686" s="16" t="str">
        <f>VLOOKUP(LEFT(Table691416[[#This Row],[Column1]],FIND("–",Table691416[[#This Row],[Column1]])-1),Lookups15[],2,0)</f>
        <v>4</v>
      </c>
      <c r="Y686" s="16" t="str">
        <f>RIGHT(Table691416[[#This Row],[Column1]],LEN(Table691416[[#This Row],[Column1]])-FIND("–",Table691416[[#This Row],[Column1]]))</f>
        <v>12</v>
      </c>
      <c r="Z686" s="16" t="str">
        <f t="shared" si="172"/>
        <v>UN</v>
      </c>
      <c r="AA686" s="16" t="str">
        <f t="shared" si="173"/>
        <v>2A</v>
      </c>
      <c r="AB686" s="4" t="str">
        <f>CONCATENATE(Table691416[[#This Row],[Fraction]],"-",Table691416[[#This Row],[Pitch]]," ",Table691416[[#This Row],[Series]]," ",Table691416[[#This Row],[ClassA]])</f>
        <v>4-12 UN 2A</v>
      </c>
      <c r="AC686" s="4" t="str">
        <f>CONCATENATE(TEXT(Table691416[[#This Row],[MajorMinB]],".000"),"-",Table691416[[#This Row],[Pitch]]," ",Table691416[[#This Row],[Series]]," ",Table691416[[#This Row],[ClassA]])</f>
        <v>4.000-12 UN 2A</v>
      </c>
      <c r="AD686" s="4">
        <f t="shared" si="174"/>
        <v>2E-3</v>
      </c>
      <c r="AE686" s="55">
        <f t="shared" si="175"/>
        <v>3.9980000000000002</v>
      </c>
      <c r="AF686" s="55">
        <f t="shared" si="176"/>
        <v>3.9866000000000001</v>
      </c>
      <c r="AG686" s="55" t="str">
        <f t="shared" si="177"/>
        <v>—</v>
      </c>
      <c r="AH686" s="55">
        <f t="shared" si="178"/>
        <v>3.9439000000000002</v>
      </c>
      <c r="AI686" s="55">
        <f t="shared" si="179"/>
        <v>3.9373999999999998</v>
      </c>
      <c r="AJ686" s="55">
        <f t="shared" si="180"/>
        <v>3.8988</v>
      </c>
      <c r="AK686" s="4" t="str">
        <f t="shared" si="181"/>
        <v>2B</v>
      </c>
      <c r="AL686" s="55">
        <f t="shared" si="182"/>
        <v>3.91</v>
      </c>
      <c r="AM686" s="55">
        <f t="shared" si="183"/>
        <v>3.9279999999999999</v>
      </c>
      <c r="AN686" s="55">
        <f t="shared" si="184"/>
        <v>3.9459</v>
      </c>
      <c r="AO686" s="55">
        <f t="shared" si="185"/>
        <v>3.9544000000000001</v>
      </c>
      <c r="AP686" s="55">
        <f t="shared" si="186"/>
        <v>4</v>
      </c>
      <c r="AT686" s="17"/>
      <c r="AU686" s="77"/>
    </row>
    <row r="687" spans="3:47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187"/>
        <v>0</v>
      </c>
      <c r="U687" s="16">
        <f t="shared" si="187"/>
        <v>0</v>
      </c>
      <c r="W687" s="16" t="str">
        <f t="shared" si="171"/>
        <v>4.00–12</v>
      </c>
      <c r="X687" s="16" t="str">
        <f>VLOOKUP(LEFT(Table691416[[#This Row],[Column1]],FIND("–",Table691416[[#This Row],[Column1]])-1),Lookups15[],2,0)</f>
        <v>4</v>
      </c>
      <c r="Y687" s="16" t="str">
        <f>RIGHT(Table691416[[#This Row],[Column1]],LEN(Table691416[[#This Row],[Column1]])-FIND("–",Table691416[[#This Row],[Column1]]))</f>
        <v>12</v>
      </c>
      <c r="Z687" s="16" t="str">
        <f t="shared" si="172"/>
        <v>UN</v>
      </c>
      <c r="AA687" s="16" t="str">
        <f t="shared" si="173"/>
        <v>3A</v>
      </c>
      <c r="AB687" s="4" t="str">
        <f>CONCATENATE(Table691416[[#This Row],[Fraction]],"-",Table691416[[#This Row],[Pitch]]," ",Table691416[[#This Row],[Series]]," ",Table691416[[#This Row],[ClassA]])</f>
        <v>4-12 UN 3A</v>
      </c>
      <c r="AC687" s="4" t="str">
        <f>CONCATENATE(TEXT(Table691416[[#This Row],[MajorMinB]],".000"),"-",Table691416[[#This Row],[Pitch]]," ",Table691416[[#This Row],[Series]]," ",Table691416[[#This Row],[ClassA]])</f>
        <v>4.000-12 UN 3A</v>
      </c>
      <c r="AD687" s="4">
        <f t="shared" si="174"/>
        <v>0</v>
      </c>
      <c r="AE687" s="55">
        <f t="shared" si="175"/>
        <v>4</v>
      </c>
      <c r="AF687" s="55">
        <f t="shared" si="176"/>
        <v>3.9885999999999999</v>
      </c>
      <c r="AG687" s="55" t="str">
        <f t="shared" si="177"/>
        <v>—</v>
      </c>
      <c r="AH687" s="55">
        <f t="shared" si="178"/>
        <v>3.9459</v>
      </c>
      <c r="AI687" s="55">
        <f t="shared" si="179"/>
        <v>3.9409999999999998</v>
      </c>
      <c r="AJ687" s="55">
        <f t="shared" si="180"/>
        <v>3.9007999999999998</v>
      </c>
      <c r="AK687" s="4" t="str">
        <f t="shared" si="181"/>
        <v>3B</v>
      </c>
      <c r="AL687" s="55">
        <f t="shared" si="182"/>
        <v>3.91</v>
      </c>
      <c r="AM687" s="55">
        <f t="shared" si="183"/>
        <v>3.9198</v>
      </c>
      <c r="AN687" s="55">
        <f t="shared" si="184"/>
        <v>3.9459</v>
      </c>
      <c r="AO687" s="55">
        <f t="shared" si="185"/>
        <v>3.9523000000000001</v>
      </c>
      <c r="AP687" s="55">
        <f t="shared" si="186"/>
        <v>4</v>
      </c>
      <c r="AT687" s="17"/>
      <c r="AU687" s="77"/>
    </row>
    <row r="688" spans="3:47" x14ac:dyDescent="0.25">
      <c r="C688" s="16" t="s">
        <v>1116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187"/>
        <v>4.00–14</v>
      </c>
      <c r="U688" s="16" t="str">
        <f t="shared" si="187"/>
        <v>UNS</v>
      </c>
      <c r="W688" s="16" t="str">
        <f t="shared" si="171"/>
        <v>4.00–14</v>
      </c>
      <c r="X688" s="16" t="str">
        <f>VLOOKUP(LEFT(Table691416[[#This Row],[Column1]],FIND("–",Table691416[[#This Row],[Column1]])-1),Lookups15[],2,0)</f>
        <v>4</v>
      </c>
      <c r="Y688" s="16" t="str">
        <f>RIGHT(Table691416[[#This Row],[Column1]],LEN(Table691416[[#This Row],[Column1]])-FIND("–",Table691416[[#This Row],[Column1]]))</f>
        <v>14</v>
      </c>
      <c r="Z688" s="16" t="str">
        <f t="shared" si="172"/>
        <v>UNS</v>
      </c>
      <c r="AA688" s="16" t="str">
        <f t="shared" si="173"/>
        <v>2A</v>
      </c>
      <c r="AB688" s="4" t="str">
        <f>CONCATENATE(Table691416[[#This Row],[Fraction]],"-",Table691416[[#This Row],[Pitch]]," ",Table691416[[#This Row],[Series]]," ",Table691416[[#This Row],[ClassA]])</f>
        <v>4-14 UNS 2A</v>
      </c>
      <c r="AC688" s="4" t="str">
        <f>CONCATENATE(TEXT(Table691416[[#This Row],[MajorMinB]],".000"),"-",Table691416[[#This Row],[Pitch]]," ",Table691416[[#This Row],[Series]]," ",Table691416[[#This Row],[ClassA]])</f>
        <v>4.000-14 UNS 2A</v>
      </c>
      <c r="AD688" s="4">
        <f t="shared" si="174"/>
        <v>1.8E-3</v>
      </c>
      <c r="AE688" s="55">
        <f t="shared" si="175"/>
        <v>3.9982000000000002</v>
      </c>
      <c r="AF688" s="55">
        <f t="shared" si="176"/>
        <v>3.9878999999999998</v>
      </c>
      <c r="AG688" s="55" t="str">
        <f t="shared" si="177"/>
        <v>—</v>
      </c>
      <c r="AH688" s="55">
        <f t="shared" si="178"/>
        <v>3.9518</v>
      </c>
      <c r="AI688" s="55">
        <f t="shared" si="179"/>
        <v>3.9456000000000002</v>
      </c>
      <c r="AJ688" s="55">
        <f t="shared" si="180"/>
        <v>3.9131999999999998</v>
      </c>
      <c r="AK688" s="4" t="str">
        <f t="shared" si="181"/>
        <v>2B</v>
      </c>
      <c r="AL688" s="55">
        <f t="shared" si="182"/>
        <v>3.923</v>
      </c>
      <c r="AM688" s="55">
        <f t="shared" si="183"/>
        <v>3.9380000000000002</v>
      </c>
      <c r="AN688" s="55">
        <f t="shared" si="184"/>
        <v>3.9535999999999998</v>
      </c>
      <c r="AO688" s="55">
        <f t="shared" si="185"/>
        <v>3.9615999999999998</v>
      </c>
      <c r="AP688" s="55">
        <f t="shared" si="186"/>
        <v>4</v>
      </c>
      <c r="AT688" s="17"/>
      <c r="AU688" s="77"/>
    </row>
    <row r="689" spans="3:47" x14ac:dyDescent="0.25">
      <c r="C689" s="16" t="s">
        <v>1117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187"/>
        <v>4.00–16</v>
      </c>
      <c r="U689" s="16" t="str">
        <f t="shared" si="187"/>
        <v>UN</v>
      </c>
      <c r="W689" s="16" t="str">
        <f t="shared" si="171"/>
        <v>4.00–16</v>
      </c>
      <c r="X689" s="16" t="str">
        <f>VLOOKUP(LEFT(Table691416[[#This Row],[Column1]],FIND("–",Table691416[[#This Row],[Column1]])-1),Lookups15[],2,0)</f>
        <v>4</v>
      </c>
      <c r="Y689" s="16" t="str">
        <f>RIGHT(Table691416[[#This Row],[Column1]],LEN(Table691416[[#This Row],[Column1]])-FIND("–",Table691416[[#This Row],[Column1]]))</f>
        <v>16</v>
      </c>
      <c r="Z689" s="16" t="str">
        <f t="shared" si="172"/>
        <v>UN</v>
      </c>
      <c r="AA689" s="16" t="str">
        <f t="shared" si="173"/>
        <v>2A</v>
      </c>
      <c r="AB689" s="4" t="str">
        <f>CONCATENATE(Table691416[[#This Row],[Fraction]],"-",Table691416[[#This Row],[Pitch]]," ",Table691416[[#This Row],[Series]]," ",Table691416[[#This Row],[ClassA]])</f>
        <v>4-16 UN 2A</v>
      </c>
      <c r="AC689" s="4" t="str">
        <f>CONCATENATE(TEXT(Table691416[[#This Row],[MajorMinB]],".000"),"-",Table691416[[#This Row],[Pitch]]," ",Table691416[[#This Row],[Series]]," ",Table691416[[#This Row],[ClassA]])</f>
        <v>4.000-16 UN 2A</v>
      </c>
      <c r="AD689" s="4">
        <f t="shared" si="174"/>
        <v>1.8E-3</v>
      </c>
      <c r="AE689" s="55">
        <f t="shared" si="175"/>
        <v>3.9982000000000002</v>
      </c>
      <c r="AF689" s="55">
        <f t="shared" si="176"/>
        <v>3.9887999999999999</v>
      </c>
      <c r="AG689" s="55" t="str">
        <f t="shared" si="177"/>
        <v>—</v>
      </c>
      <c r="AH689" s="55">
        <f t="shared" si="178"/>
        <v>3.9575999999999998</v>
      </c>
      <c r="AI689" s="55">
        <f t="shared" si="179"/>
        <v>3.9517000000000002</v>
      </c>
      <c r="AJ689" s="55">
        <f t="shared" si="180"/>
        <v>3.9237000000000002</v>
      </c>
      <c r="AK689" s="4" t="str">
        <f t="shared" si="181"/>
        <v>2B</v>
      </c>
      <c r="AL689" s="55">
        <f t="shared" si="182"/>
        <v>3.9319999999999999</v>
      </c>
      <c r="AM689" s="55">
        <f t="shared" si="183"/>
        <v>3.9460000000000002</v>
      </c>
      <c r="AN689" s="55">
        <f t="shared" si="184"/>
        <v>3.9594</v>
      </c>
      <c r="AO689" s="55">
        <f t="shared" si="185"/>
        <v>3.9670000000000001</v>
      </c>
      <c r="AP689" s="55">
        <f t="shared" si="186"/>
        <v>4</v>
      </c>
      <c r="AT689" s="17"/>
      <c r="AU689" s="77"/>
    </row>
    <row r="690" spans="3:47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187"/>
        <v>0</v>
      </c>
      <c r="U690" s="16">
        <f t="shared" si="187"/>
        <v>0</v>
      </c>
      <c r="W690" s="16" t="str">
        <f t="shared" si="171"/>
        <v>4.00–16</v>
      </c>
      <c r="X690" s="16" t="str">
        <f>VLOOKUP(LEFT(Table691416[[#This Row],[Column1]],FIND("–",Table691416[[#This Row],[Column1]])-1),Lookups15[],2,0)</f>
        <v>4</v>
      </c>
      <c r="Y690" s="16" t="str">
        <f>RIGHT(Table691416[[#This Row],[Column1]],LEN(Table691416[[#This Row],[Column1]])-FIND("–",Table691416[[#This Row],[Column1]]))</f>
        <v>16</v>
      </c>
      <c r="Z690" s="16" t="str">
        <f t="shared" si="172"/>
        <v>UN</v>
      </c>
      <c r="AA690" s="16" t="str">
        <f t="shared" si="173"/>
        <v>3A</v>
      </c>
      <c r="AB690" s="4" t="str">
        <f>CONCATENATE(Table691416[[#This Row],[Fraction]],"-",Table691416[[#This Row],[Pitch]]," ",Table691416[[#This Row],[Series]]," ",Table691416[[#This Row],[ClassA]])</f>
        <v>4-16 UN 3A</v>
      </c>
      <c r="AC690" s="4" t="str">
        <f>CONCATENATE(TEXT(Table691416[[#This Row],[MajorMinB]],".000"),"-",Table691416[[#This Row],[Pitch]]," ",Table691416[[#This Row],[Series]]," ",Table691416[[#This Row],[ClassA]])</f>
        <v>4.000-16 UN 3A</v>
      </c>
      <c r="AD690" s="4">
        <f t="shared" si="174"/>
        <v>0</v>
      </c>
      <c r="AE690" s="55">
        <f t="shared" si="175"/>
        <v>4</v>
      </c>
      <c r="AF690" s="55">
        <f t="shared" si="176"/>
        <v>3.9906000000000001</v>
      </c>
      <c r="AG690" s="55" t="str">
        <f t="shared" si="177"/>
        <v>—</v>
      </c>
      <c r="AH690" s="55">
        <f t="shared" si="178"/>
        <v>3.9594</v>
      </c>
      <c r="AI690" s="55">
        <f t="shared" si="179"/>
        <v>3.9550000000000001</v>
      </c>
      <c r="AJ690" s="55">
        <f t="shared" si="180"/>
        <v>3.9255</v>
      </c>
      <c r="AK690" s="4" t="str">
        <f t="shared" si="181"/>
        <v>3B</v>
      </c>
      <c r="AL690" s="55">
        <f t="shared" si="182"/>
        <v>3.9319999999999999</v>
      </c>
      <c r="AM690" s="55">
        <f t="shared" si="183"/>
        <v>3.9407999999999999</v>
      </c>
      <c r="AN690" s="55">
        <f t="shared" si="184"/>
        <v>3.9594</v>
      </c>
      <c r="AO690" s="55">
        <f t="shared" si="185"/>
        <v>3.9651000000000001</v>
      </c>
      <c r="AP690" s="55">
        <f t="shared" si="186"/>
        <v>4</v>
      </c>
      <c r="AT690" s="17"/>
      <c r="AU690" s="77"/>
    </row>
    <row r="691" spans="3:47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187"/>
        <v>41⁄4–10</v>
      </c>
      <c r="U691" s="16" t="str">
        <f t="shared" si="187"/>
        <v>UNS</v>
      </c>
      <c r="W691" s="16" t="str">
        <f t="shared" si="171"/>
        <v>41⁄4–10</v>
      </c>
      <c r="X691" s="16" t="str">
        <f>VLOOKUP(LEFT(Table691416[[#This Row],[Column1]],FIND("–",Table691416[[#This Row],[Column1]])-1),Lookups15[],2,0)</f>
        <v>4 1/4</v>
      </c>
      <c r="Y691" s="16" t="str">
        <f>RIGHT(Table691416[[#This Row],[Column1]],LEN(Table691416[[#This Row],[Column1]])-FIND("–",Table691416[[#This Row],[Column1]]))</f>
        <v>10</v>
      </c>
      <c r="Z691" s="16" t="str">
        <f t="shared" si="172"/>
        <v>UNS</v>
      </c>
      <c r="AA691" s="16" t="str">
        <f t="shared" si="173"/>
        <v>2A</v>
      </c>
      <c r="AB691" s="4" t="str">
        <f>CONCATENATE(Table691416[[#This Row],[Fraction]],"-",Table691416[[#This Row],[Pitch]]," ",Table691416[[#This Row],[Series]]," ",Table691416[[#This Row],[ClassA]])</f>
        <v>4 1/4-10 UNS 2A</v>
      </c>
      <c r="AC691" s="4" t="str">
        <f>CONCATENATE(TEXT(Table691416[[#This Row],[MajorMinB]],".000"),"-",Table691416[[#This Row],[Pitch]]," ",Table691416[[#This Row],[Series]]," ",Table691416[[#This Row],[ClassA]])</f>
        <v>4.250-10 UNS 2A</v>
      </c>
      <c r="AD691" s="4">
        <f t="shared" si="174"/>
        <v>2.0999999999999999E-3</v>
      </c>
      <c r="AE691" s="55">
        <f t="shared" si="175"/>
        <v>4.2478999999999996</v>
      </c>
      <c r="AF691" s="55">
        <f t="shared" si="176"/>
        <v>4.2350000000000003</v>
      </c>
      <c r="AG691" s="55" t="str">
        <f t="shared" si="177"/>
        <v>—</v>
      </c>
      <c r="AH691" s="55">
        <f t="shared" si="178"/>
        <v>4.1829000000000001</v>
      </c>
      <c r="AI691" s="55">
        <f t="shared" si="179"/>
        <v>4.1759000000000004</v>
      </c>
      <c r="AJ691" s="55">
        <f t="shared" si="180"/>
        <v>4.1288999999999998</v>
      </c>
      <c r="AK691" s="4" t="str">
        <f t="shared" si="181"/>
        <v>2B</v>
      </c>
      <c r="AL691" s="55">
        <f t="shared" si="182"/>
        <v>4.1420000000000003</v>
      </c>
      <c r="AM691" s="55">
        <f t="shared" si="183"/>
        <v>4.1630000000000003</v>
      </c>
      <c r="AN691" s="55">
        <f t="shared" si="184"/>
        <v>4.1849999999999996</v>
      </c>
      <c r="AO691" s="55">
        <f t="shared" si="185"/>
        <v>4.1940999999999997</v>
      </c>
      <c r="AP691" s="55">
        <f t="shared" si="186"/>
        <v>4.25</v>
      </c>
      <c r="AT691" s="17"/>
      <c r="AU691" s="77"/>
    </row>
    <row r="692" spans="3:47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187"/>
        <v>41⁄4–14</v>
      </c>
      <c r="U692" s="16" t="str">
        <f t="shared" si="187"/>
        <v>UNS</v>
      </c>
      <c r="W692" s="16" t="str">
        <f t="shared" si="171"/>
        <v>41⁄4–14</v>
      </c>
      <c r="X692" s="16" t="str">
        <f>VLOOKUP(LEFT(Table691416[[#This Row],[Column1]],FIND("–",Table691416[[#This Row],[Column1]])-1),Lookups15[],2,0)</f>
        <v>4 1/4</v>
      </c>
      <c r="Y692" s="16" t="str">
        <f>RIGHT(Table691416[[#This Row],[Column1]],LEN(Table691416[[#This Row],[Column1]])-FIND("–",Table691416[[#This Row],[Column1]]))</f>
        <v>14</v>
      </c>
      <c r="Z692" s="16" t="str">
        <f t="shared" si="172"/>
        <v>UNS</v>
      </c>
      <c r="AA692" s="16" t="str">
        <f t="shared" si="173"/>
        <v>2A</v>
      </c>
      <c r="AB692" s="4" t="str">
        <f>CONCATENATE(Table691416[[#This Row],[Fraction]],"-",Table691416[[#This Row],[Pitch]]," ",Table691416[[#This Row],[Series]]," ",Table691416[[#This Row],[ClassA]])</f>
        <v>4 1/4-14 UNS 2A</v>
      </c>
      <c r="AC692" s="4" t="str">
        <f>CONCATENATE(TEXT(Table691416[[#This Row],[MajorMinB]],".000"),"-",Table691416[[#This Row],[Pitch]]," ",Table691416[[#This Row],[Series]]," ",Table691416[[#This Row],[ClassA]])</f>
        <v>4.250-14 UNS 2A</v>
      </c>
      <c r="AD692" s="4">
        <f t="shared" si="174"/>
        <v>1.8E-3</v>
      </c>
      <c r="AE692" s="55">
        <f t="shared" si="175"/>
        <v>4.2481999999999998</v>
      </c>
      <c r="AF692" s="55">
        <f t="shared" si="176"/>
        <v>4.2378999999999998</v>
      </c>
      <c r="AG692" s="55" t="str">
        <f t="shared" si="177"/>
        <v>—</v>
      </c>
      <c r="AH692" s="55">
        <f t="shared" si="178"/>
        <v>4.2018000000000004</v>
      </c>
      <c r="AI692" s="55">
        <f t="shared" si="179"/>
        <v>4.1955999999999998</v>
      </c>
      <c r="AJ692" s="55">
        <f t="shared" si="180"/>
        <v>4.1631999999999998</v>
      </c>
      <c r="AK692" s="4" t="str">
        <f t="shared" si="181"/>
        <v>2B</v>
      </c>
      <c r="AL692" s="55">
        <f t="shared" si="182"/>
        <v>4.173</v>
      </c>
      <c r="AM692" s="55">
        <f t="shared" si="183"/>
        <v>4.1879999999999997</v>
      </c>
      <c r="AN692" s="55">
        <f t="shared" si="184"/>
        <v>4.2035999999999998</v>
      </c>
      <c r="AO692" s="55">
        <f t="shared" si="185"/>
        <v>4.2115999999999998</v>
      </c>
      <c r="AP692" s="55">
        <f t="shared" si="186"/>
        <v>4.25</v>
      </c>
      <c r="AT692" s="17"/>
      <c r="AU692" s="77"/>
    </row>
    <row r="693" spans="3:47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187"/>
        <v>41⁄4–12</v>
      </c>
      <c r="U693" s="16" t="str">
        <f t="shared" si="187"/>
        <v>UN</v>
      </c>
      <c r="W693" s="16" t="str">
        <f t="shared" si="171"/>
        <v>41⁄4–12</v>
      </c>
      <c r="X693" s="16" t="str">
        <f>VLOOKUP(LEFT(Table691416[[#This Row],[Column1]],FIND("–",Table691416[[#This Row],[Column1]])-1),Lookups15[],2,0)</f>
        <v>4 1/4</v>
      </c>
      <c r="Y693" s="16" t="str">
        <f>RIGHT(Table691416[[#This Row],[Column1]],LEN(Table691416[[#This Row],[Column1]])-FIND("–",Table691416[[#This Row],[Column1]]))</f>
        <v>12</v>
      </c>
      <c r="Z693" s="16" t="str">
        <f t="shared" si="172"/>
        <v>UN</v>
      </c>
      <c r="AA693" s="16" t="str">
        <f t="shared" si="173"/>
        <v>2A</v>
      </c>
      <c r="AB693" s="4" t="str">
        <f>CONCATENATE(Table691416[[#This Row],[Fraction]],"-",Table691416[[#This Row],[Pitch]]," ",Table691416[[#This Row],[Series]]," ",Table691416[[#This Row],[ClassA]])</f>
        <v>4 1/4-12 UN 2A</v>
      </c>
      <c r="AC693" s="4" t="str">
        <f>CONCATENATE(TEXT(Table691416[[#This Row],[MajorMinB]],".000"),"-",Table691416[[#This Row],[Pitch]]," ",Table691416[[#This Row],[Series]]," ",Table691416[[#This Row],[ClassA]])</f>
        <v>4.250-12 UN 2A</v>
      </c>
      <c r="AD693" s="4">
        <f t="shared" si="174"/>
        <v>2E-3</v>
      </c>
      <c r="AE693" s="55">
        <f t="shared" si="175"/>
        <v>4.2480000000000002</v>
      </c>
      <c r="AF693" s="55">
        <f t="shared" si="176"/>
        <v>4.2366000000000001</v>
      </c>
      <c r="AG693" s="55" t="str">
        <f t="shared" si="177"/>
        <v>—</v>
      </c>
      <c r="AH693" s="55">
        <f t="shared" si="178"/>
        <v>4.1939000000000002</v>
      </c>
      <c r="AI693" s="55">
        <f t="shared" si="179"/>
        <v>4.1874000000000002</v>
      </c>
      <c r="AJ693" s="55">
        <f t="shared" si="180"/>
        <v>4.1487999999999996</v>
      </c>
      <c r="AK693" s="4" t="str">
        <f t="shared" si="181"/>
        <v>2B</v>
      </c>
      <c r="AL693" s="55">
        <f t="shared" si="182"/>
        <v>4.16</v>
      </c>
      <c r="AM693" s="55">
        <f t="shared" si="183"/>
        <v>4.1779999999999999</v>
      </c>
      <c r="AN693" s="55">
        <f t="shared" si="184"/>
        <v>4.1959</v>
      </c>
      <c r="AO693" s="55">
        <f t="shared" si="185"/>
        <v>4.2043999999999997</v>
      </c>
      <c r="AP693" s="55">
        <f t="shared" si="186"/>
        <v>4.25</v>
      </c>
      <c r="AT693" s="17"/>
      <c r="AU693" s="77"/>
    </row>
    <row r="694" spans="3:47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187"/>
        <v>0</v>
      </c>
      <c r="U694" s="16">
        <f t="shared" si="187"/>
        <v>0</v>
      </c>
      <c r="W694" s="16" t="str">
        <f t="shared" si="171"/>
        <v>41⁄4–12</v>
      </c>
      <c r="X694" s="16" t="str">
        <f>VLOOKUP(LEFT(Table691416[[#This Row],[Column1]],FIND("–",Table691416[[#This Row],[Column1]])-1),Lookups15[],2,0)</f>
        <v>4 1/4</v>
      </c>
      <c r="Y694" s="16" t="str">
        <f>RIGHT(Table691416[[#This Row],[Column1]],LEN(Table691416[[#This Row],[Column1]])-FIND("–",Table691416[[#This Row],[Column1]]))</f>
        <v>12</v>
      </c>
      <c r="Z694" s="16" t="str">
        <f t="shared" si="172"/>
        <v>UN</v>
      </c>
      <c r="AA694" s="16" t="str">
        <f t="shared" si="173"/>
        <v>3A</v>
      </c>
      <c r="AB694" s="4" t="str">
        <f>CONCATENATE(Table691416[[#This Row],[Fraction]],"-",Table691416[[#This Row],[Pitch]]," ",Table691416[[#This Row],[Series]]," ",Table691416[[#This Row],[ClassA]])</f>
        <v>4 1/4-12 UN 3A</v>
      </c>
      <c r="AC694" s="4" t="str">
        <f>CONCATENATE(TEXT(Table691416[[#This Row],[MajorMinB]],".000"),"-",Table691416[[#This Row],[Pitch]]," ",Table691416[[#This Row],[Series]]," ",Table691416[[#This Row],[ClassA]])</f>
        <v>4.250-12 UN 3A</v>
      </c>
      <c r="AD694" s="4">
        <f t="shared" si="174"/>
        <v>0</v>
      </c>
      <c r="AE694" s="55">
        <f t="shared" si="175"/>
        <v>4.25</v>
      </c>
      <c r="AF694" s="55">
        <f t="shared" si="176"/>
        <v>4.2385999999999999</v>
      </c>
      <c r="AG694" s="55" t="str">
        <f t="shared" si="177"/>
        <v>—</v>
      </c>
      <c r="AH694" s="55">
        <f t="shared" si="178"/>
        <v>4.1959</v>
      </c>
      <c r="AI694" s="55">
        <f t="shared" si="179"/>
        <v>4.1909999999999998</v>
      </c>
      <c r="AJ694" s="55">
        <f t="shared" si="180"/>
        <v>4.1508000000000003</v>
      </c>
      <c r="AK694" s="4" t="str">
        <f t="shared" si="181"/>
        <v>3B</v>
      </c>
      <c r="AL694" s="55">
        <f t="shared" si="182"/>
        <v>4.16</v>
      </c>
      <c r="AM694" s="55">
        <f t="shared" si="183"/>
        <v>4.1698000000000004</v>
      </c>
      <c r="AN694" s="55">
        <f t="shared" si="184"/>
        <v>4.1959</v>
      </c>
      <c r="AO694" s="55">
        <f t="shared" si="185"/>
        <v>4.2023000000000001</v>
      </c>
      <c r="AP694" s="55">
        <f t="shared" si="186"/>
        <v>4.25</v>
      </c>
      <c r="AT694" s="17"/>
      <c r="AU694" s="77"/>
    </row>
    <row r="695" spans="3:47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187"/>
        <v>41⁄4–16</v>
      </c>
      <c r="U695" s="16" t="str">
        <f t="shared" si="187"/>
        <v>UN</v>
      </c>
      <c r="W695" s="16" t="str">
        <f t="shared" si="171"/>
        <v>41⁄4–16</v>
      </c>
      <c r="X695" s="16" t="str">
        <f>VLOOKUP(LEFT(Table691416[[#This Row],[Column1]],FIND("–",Table691416[[#This Row],[Column1]])-1),Lookups15[],2,0)</f>
        <v>4 1/4</v>
      </c>
      <c r="Y695" s="16" t="str">
        <f>RIGHT(Table691416[[#This Row],[Column1]],LEN(Table691416[[#This Row],[Column1]])-FIND("–",Table691416[[#This Row],[Column1]]))</f>
        <v>16</v>
      </c>
      <c r="Z695" s="16" t="str">
        <f t="shared" si="172"/>
        <v>UN</v>
      </c>
      <c r="AA695" s="16" t="str">
        <f t="shared" si="173"/>
        <v>2A</v>
      </c>
      <c r="AB695" s="4" t="str">
        <f>CONCATENATE(Table691416[[#This Row],[Fraction]],"-",Table691416[[#This Row],[Pitch]]," ",Table691416[[#This Row],[Series]]," ",Table691416[[#This Row],[ClassA]])</f>
        <v>4 1/4-16 UN 2A</v>
      </c>
      <c r="AC695" s="4" t="str">
        <f>CONCATENATE(TEXT(Table691416[[#This Row],[MajorMinB]],".000"),"-",Table691416[[#This Row],[Pitch]]," ",Table691416[[#This Row],[Series]]," ",Table691416[[#This Row],[ClassA]])</f>
        <v>4.250-16 UN 2A</v>
      </c>
      <c r="AD695" s="4">
        <f t="shared" si="174"/>
        <v>1.8E-3</v>
      </c>
      <c r="AE695" s="55">
        <f t="shared" si="175"/>
        <v>4.2481999999999998</v>
      </c>
      <c r="AF695" s="55">
        <f t="shared" si="176"/>
        <v>4.2388000000000003</v>
      </c>
      <c r="AG695" s="55" t="str">
        <f t="shared" si="177"/>
        <v>—</v>
      </c>
      <c r="AH695" s="55">
        <f t="shared" si="178"/>
        <v>4.2076000000000002</v>
      </c>
      <c r="AI695" s="55">
        <f t="shared" si="179"/>
        <v>4.2016999999999998</v>
      </c>
      <c r="AJ695" s="55">
        <f t="shared" si="180"/>
        <v>4.1737000000000002</v>
      </c>
      <c r="AK695" s="4" t="str">
        <f t="shared" si="181"/>
        <v>2B</v>
      </c>
      <c r="AL695" s="55">
        <f t="shared" si="182"/>
        <v>4.1820000000000004</v>
      </c>
      <c r="AM695" s="55">
        <f t="shared" si="183"/>
        <v>4.1959999999999997</v>
      </c>
      <c r="AN695" s="55">
        <f t="shared" si="184"/>
        <v>4.2093999999999996</v>
      </c>
      <c r="AO695" s="55">
        <f t="shared" si="185"/>
        <v>4.2169999999999996</v>
      </c>
      <c r="AP695" s="55">
        <f t="shared" si="186"/>
        <v>4.25</v>
      </c>
      <c r="AT695" s="17"/>
      <c r="AU695" s="77"/>
    </row>
    <row r="696" spans="3:47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187"/>
        <v>0</v>
      </c>
      <c r="U696" s="16">
        <f t="shared" si="187"/>
        <v>0</v>
      </c>
      <c r="W696" s="16" t="str">
        <f t="shared" si="171"/>
        <v>41⁄4–16</v>
      </c>
      <c r="X696" s="16" t="str">
        <f>VLOOKUP(LEFT(Table691416[[#This Row],[Column1]],FIND("–",Table691416[[#This Row],[Column1]])-1),Lookups15[],2,0)</f>
        <v>4 1/4</v>
      </c>
      <c r="Y696" s="16" t="str">
        <f>RIGHT(Table691416[[#This Row],[Column1]],LEN(Table691416[[#This Row],[Column1]])-FIND("–",Table691416[[#This Row],[Column1]]))</f>
        <v>16</v>
      </c>
      <c r="Z696" s="16" t="str">
        <f t="shared" si="172"/>
        <v>UN</v>
      </c>
      <c r="AA696" s="16" t="str">
        <f t="shared" si="173"/>
        <v>3A</v>
      </c>
      <c r="AB696" s="4" t="str">
        <f>CONCATENATE(Table691416[[#This Row],[Fraction]],"-",Table691416[[#This Row],[Pitch]]," ",Table691416[[#This Row],[Series]]," ",Table691416[[#This Row],[ClassA]])</f>
        <v>4 1/4-16 UN 3A</v>
      </c>
      <c r="AC696" s="4" t="str">
        <f>CONCATENATE(TEXT(Table691416[[#This Row],[MajorMinB]],".000"),"-",Table691416[[#This Row],[Pitch]]," ",Table691416[[#This Row],[Series]]," ",Table691416[[#This Row],[ClassA]])</f>
        <v>4.250-16 UN 3A</v>
      </c>
      <c r="AD696" s="4">
        <f t="shared" si="174"/>
        <v>0</v>
      </c>
      <c r="AE696" s="55">
        <f t="shared" si="175"/>
        <v>4.25</v>
      </c>
      <c r="AF696" s="55">
        <f t="shared" si="176"/>
        <v>4.2405999999999997</v>
      </c>
      <c r="AG696" s="55" t="str">
        <f t="shared" si="177"/>
        <v>—</v>
      </c>
      <c r="AH696" s="55">
        <f t="shared" si="178"/>
        <v>4.2093999999999996</v>
      </c>
      <c r="AI696" s="55">
        <f t="shared" si="179"/>
        <v>4.2050000000000001</v>
      </c>
      <c r="AJ696" s="55">
        <f t="shared" si="180"/>
        <v>4.1755000000000004</v>
      </c>
      <c r="AK696" s="4" t="str">
        <f t="shared" si="181"/>
        <v>3B</v>
      </c>
      <c r="AL696" s="55">
        <f t="shared" si="182"/>
        <v>4.1820000000000004</v>
      </c>
      <c r="AM696" s="55">
        <f t="shared" si="183"/>
        <v>4.1900000000000004</v>
      </c>
      <c r="AN696" s="55">
        <f t="shared" si="184"/>
        <v>4.2093999999999996</v>
      </c>
      <c r="AO696" s="55">
        <f t="shared" si="185"/>
        <v>4.2150999999999996</v>
      </c>
      <c r="AP696" s="55">
        <f t="shared" si="186"/>
        <v>4.25</v>
      </c>
      <c r="AT696" s="17"/>
      <c r="AU696" s="77"/>
    </row>
    <row r="697" spans="3:47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187"/>
        <v>41⁄2–10</v>
      </c>
      <c r="U697" s="16" t="str">
        <f t="shared" si="187"/>
        <v>UNS</v>
      </c>
      <c r="W697" s="16" t="str">
        <f t="shared" si="171"/>
        <v>41⁄2–10</v>
      </c>
      <c r="X697" s="16" t="str">
        <f>VLOOKUP(LEFT(Table691416[[#This Row],[Column1]],FIND("–",Table691416[[#This Row],[Column1]])-1),Lookups15[],2,0)</f>
        <v>4 1/2</v>
      </c>
      <c r="Y697" s="16" t="str">
        <f>RIGHT(Table691416[[#This Row],[Column1]],LEN(Table691416[[#This Row],[Column1]])-FIND("–",Table691416[[#This Row],[Column1]]))</f>
        <v>10</v>
      </c>
      <c r="Z697" s="16" t="str">
        <f t="shared" si="172"/>
        <v>UNS</v>
      </c>
      <c r="AA697" s="16" t="str">
        <f t="shared" si="173"/>
        <v>2A</v>
      </c>
      <c r="AB697" s="4" t="str">
        <f>CONCATENATE(Table691416[[#This Row],[Fraction]],"-",Table691416[[#This Row],[Pitch]]," ",Table691416[[#This Row],[Series]]," ",Table691416[[#This Row],[ClassA]])</f>
        <v>4 1/2-10 UNS 2A</v>
      </c>
      <c r="AC697" s="4" t="str">
        <f>CONCATENATE(TEXT(Table691416[[#This Row],[MajorMinB]],".000"),"-",Table691416[[#This Row],[Pitch]]," ",Table691416[[#This Row],[Series]]," ",Table691416[[#This Row],[ClassA]])</f>
        <v>4.500-10 UNS 2A</v>
      </c>
      <c r="AD697" s="4">
        <f t="shared" si="174"/>
        <v>2.0999999999999999E-3</v>
      </c>
      <c r="AE697" s="55">
        <f t="shared" si="175"/>
        <v>4.4978999999999996</v>
      </c>
      <c r="AF697" s="55">
        <f t="shared" si="176"/>
        <v>4.4850000000000003</v>
      </c>
      <c r="AG697" s="55" t="str">
        <f t="shared" si="177"/>
        <v>—</v>
      </c>
      <c r="AH697" s="55">
        <f t="shared" si="178"/>
        <v>4.4329000000000001</v>
      </c>
      <c r="AI697" s="55">
        <f t="shared" si="179"/>
        <v>4.4259000000000004</v>
      </c>
      <c r="AJ697" s="55">
        <f t="shared" si="180"/>
        <v>4.3788999999999998</v>
      </c>
      <c r="AK697" s="4" t="str">
        <f t="shared" si="181"/>
        <v>2B</v>
      </c>
      <c r="AL697" s="55">
        <f t="shared" si="182"/>
        <v>4.3920000000000003</v>
      </c>
      <c r="AM697" s="55">
        <f t="shared" si="183"/>
        <v>4.4130000000000003</v>
      </c>
      <c r="AN697" s="55">
        <f t="shared" si="184"/>
        <v>4.4349999999999996</v>
      </c>
      <c r="AO697" s="55">
        <f t="shared" si="185"/>
        <v>4.4440999999999997</v>
      </c>
      <c r="AP697" s="55">
        <f t="shared" si="186"/>
        <v>4.5</v>
      </c>
      <c r="AT697" s="17"/>
      <c r="AU697" s="77"/>
    </row>
    <row r="698" spans="3:47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187"/>
        <v>41⁄2–14</v>
      </c>
      <c r="U698" s="16" t="str">
        <f t="shared" si="187"/>
        <v>UNS</v>
      </c>
      <c r="W698" s="16" t="str">
        <f t="shared" si="171"/>
        <v>41⁄2–14</v>
      </c>
      <c r="X698" s="16" t="str">
        <f>VLOOKUP(LEFT(Table691416[[#This Row],[Column1]],FIND("–",Table691416[[#This Row],[Column1]])-1),Lookups15[],2,0)</f>
        <v>4 1/2</v>
      </c>
      <c r="Y698" s="16" t="str">
        <f>RIGHT(Table691416[[#This Row],[Column1]],LEN(Table691416[[#This Row],[Column1]])-FIND("–",Table691416[[#This Row],[Column1]]))</f>
        <v>14</v>
      </c>
      <c r="Z698" s="16" t="str">
        <f t="shared" si="172"/>
        <v>UNS</v>
      </c>
      <c r="AA698" s="16" t="str">
        <f t="shared" si="173"/>
        <v>2A</v>
      </c>
      <c r="AB698" s="4" t="str">
        <f>CONCATENATE(Table691416[[#This Row],[Fraction]],"-",Table691416[[#This Row],[Pitch]]," ",Table691416[[#This Row],[Series]]," ",Table691416[[#This Row],[ClassA]])</f>
        <v>4 1/2-14 UNS 2A</v>
      </c>
      <c r="AC698" s="4" t="str">
        <f>CONCATENATE(TEXT(Table691416[[#This Row],[MajorMinB]],".000"),"-",Table691416[[#This Row],[Pitch]]," ",Table691416[[#This Row],[Series]]," ",Table691416[[#This Row],[ClassA]])</f>
        <v>4.500-14 UNS 2A</v>
      </c>
      <c r="AD698" s="4">
        <f t="shared" si="174"/>
        <v>1.8E-3</v>
      </c>
      <c r="AE698" s="55">
        <f t="shared" si="175"/>
        <v>4.4981999999999998</v>
      </c>
      <c r="AF698" s="55">
        <f t="shared" si="176"/>
        <v>4.4878999999999998</v>
      </c>
      <c r="AG698" s="55" t="str">
        <f t="shared" si="177"/>
        <v>—</v>
      </c>
      <c r="AH698" s="55">
        <f t="shared" si="178"/>
        <v>4.4518000000000004</v>
      </c>
      <c r="AI698" s="55">
        <f t="shared" si="179"/>
        <v>4.4455999999999998</v>
      </c>
      <c r="AJ698" s="55">
        <f t="shared" si="180"/>
        <v>4.4131999999999998</v>
      </c>
      <c r="AK698" s="4" t="str">
        <f t="shared" si="181"/>
        <v>2B</v>
      </c>
      <c r="AL698" s="55">
        <f t="shared" si="182"/>
        <v>4.423</v>
      </c>
      <c r="AM698" s="55">
        <f t="shared" si="183"/>
        <v>4.4379999999999997</v>
      </c>
      <c r="AN698" s="55">
        <f t="shared" si="184"/>
        <v>4.4535999999999998</v>
      </c>
      <c r="AO698" s="55">
        <f t="shared" si="185"/>
        <v>4.4615999999999998</v>
      </c>
      <c r="AP698" s="55">
        <f t="shared" si="186"/>
        <v>4.5</v>
      </c>
      <c r="AT698" s="17"/>
      <c r="AU698" s="77"/>
    </row>
    <row r="699" spans="3:47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187"/>
        <v>41⁄2–12</v>
      </c>
      <c r="U699" s="16" t="str">
        <f t="shared" si="187"/>
        <v>UN</v>
      </c>
      <c r="W699" s="16" t="str">
        <f t="shared" si="171"/>
        <v>41⁄2–12</v>
      </c>
      <c r="X699" s="16" t="str">
        <f>VLOOKUP(LEFT(Table691416[[#This Row],[Column1]],FIND("–",Table691416[[#This Row],[Column1]])-1),Lookups15[],2,0)</f>
        <v>4 1/2</v>
      </c>
      <c r="Y699" s="16" t="str">
        <f>RIGHT(Table691416[[#This Row],[Column1]],LEN(Table691416[[#This Row],[Column1]])-FIND("–",Table691416[[#This Row],[Column1]]))</f>
        <v>12</v>
      </c>
      <c r="Z699" s="16" t="str">
        <f t="shared" si="172"/>
        <v>UN</v>
      </c>
      <c r="AA699" s="16" t="str">
        <f t="shared" si="173"/>
        <v>2A</v>
      </c>
      <c r="AB699" s="4" t="str">
        <f>CONCATENATE(Table691416[[#This Row],[Fraction]],"-",Table691416[[#This Row],[Pitch]]," ",Table691416[[#This Row],[Series]]," ",Table691416[[#This Row],[ClassA]])</f>
        <v>4 1/2-12 UN 2A</v>
      </c>
      <c r="AC699" s="4" t="str">
        <f>CONCATENATE(TEXT(Table691416[[#This Row],[MajorMinB]],".000"),"-",Table691416[[#This Row],[Pitch]]," ",Table691416[[#This Row],[Series]]," ",Table691416[[#This Row],[ClassA]])</f>
        <v>4.500-12 UN 2A</v>
      </c>
      <c r="AD699" s="4">
        <f t="shared" si="174"/>
        <v>2E-3</v>
      </c>
      <c r="AE699" s="55">
        <f t="shared" si="175"/>
        <v>4.4980000000000002</v>
      </c>
      <c r="AF699" s="55">
        <f t="shared" si="176"/>
        <v>4.4866000000000001</v>
      </c>
      <c r="AG699" s="55" t="str">
        <f t="shared" si="177"/>
        <v>—</v>
      </c>
      <c r="AH699" s="55">
        <f t="shared" si="178"/>
        <v>4.4439000000000002</v>
      </c>
      <c r="AI699" s="55">
        <f t="shared" si="179"/>
        <v>4.4374000000000002</v>
      </c>
      <c r="AJ699" s="55">
        <f t="shared" si="180"/>
        <v>4.3987999999999996</v>
      </c>
      <c r="AK699" s="4" t="str">
        <f t="shared" si="181"/>
        <v>2B</v>
      </c>
      <c r="AL699" s="55">
        <f t="shared" si="182"/>
        <v>4.41</v>
      </c>
      <c r="AM699" s="55">
        <f t="shared" si="183"/>
        <v>4.4279999999999999</v>
      </c>
      <c r="AN699" s="55">
        <f t="shared" si="184"/>
        <v>4.4459</v>
      </c>
      <c r="AO699" s="55">
        <f t="shared" si="185"/>
        <v>4.4543999999999997</v>
      </c>
      <c r="AP699" s="55">
        <f t="shared" si="186"/>
        <v>4.5</v>
      </c>
      <c r="AT699" s="17"/>
      <c r="AU699" s="77"/>
    </row>
    <row r="700" spans="3:47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187"/>
        <v>0</v>
      </c>
      <c r="U700" s="16">
        <f t="shared" si="187"/>
        <v>0</v>
      </c>
      <c r="W700" s="16" t="str">
        <f t="shared" si="171"/>
        <v>41⁄2–12</v>
      </c>
      <c r="X700" s="16" t="str">
        <f>VLOOKUP(LEFT(Table691416[[#This Row],[Column1]],FIND("–",Table691416[[#This Row],[Column1]])-1),Lookups15[],2,0)</f>
        <v>4 1/2</v>
      </c>
      <c r="Y700" s="16" t="str">
        <f>RIGHT(Table691416[[#This Row],[Column1]],LEN(Table691416[[#This Row],[Column1]])-FIND("–",Table691416[[#This Row],[Column1]]))</f>
        <v>12</v>
      </c>
      <c r="Z700" s="16" t="str">
        <f t="shared" si="172"/>
        <v>UN</v>
      </c>
      <c r="AA700" s="16" t="str">
        <f t="shared" si="173"/>
        <v>3A</v>
      </c>
      <c r="AB700" s="4" t="str">
        <f>CONCATENATE(Table691416[[#This Row],[Fraction]],"-",Table691416[[#This Row],[Pitch]]," ",Table691416[[#This Row],[Series]]," ",Table691416[[#This Row],[ClassA]])</f>
        <v>4 1/2-12 UN 3A</v>
      </c>
      <c r="AC700" s="4" t="str">
        <f>CONCATENATE(TEXT(Table691416[[#This Row],[MajorMinB]],".000"),"-",Table691416[[#This Row],[Pitch]]," ",Table691416[[#This Row],[Series]]," ",Table691416[[#This Row],[ClassA]])</f>
        <v>4.500-12 UN 3A</v>
      </c>
      <c r="AD700" s="4">
        <f t="shared" si="174"/>
        <v>0</v>
      </c>
      <c r="AE700" s="55">
        <f t="shared" si="175"/>
        <v>4.5</v>
      </c>
      <c r="AF700" s="55">
        <f t="shared" si="176"/>
        <v>4.4885999999999999</v>
      </c>
      <c r="AG700" s="55" t="str">
        <f t="shared" si="177"/>
        <v>—</v>
      </c>
      <c r="AH700" s="55">
        <f t="shared" si="178"/>
        <v>4.4459</v>
      </c>
      <c r="AI700" s="55">
        <f t="shared" si="179"/>
        <v>4.4409999999999998</v>
      </c>
      <c r="AJ700" s="55">
        <f t="shared" si="180"/>
        <v>4.4008000000000003</v>
      </c>
      <c r="AK700" s="4" t="str">
        <f t="shared" si="181"/>
        <v>3B</v>
      </c>
      <c r="AL700" s="55">
        <f t="shared" si="182"/>
        <v>4.41</v>
      </c>
      <c r="AM700" s="55">
        <f t="shared" si="183"/>
        <v>4.4198000000000004</v>
      </c>
      <c r="AN700" s="55">
        <f t="shared" si="184"/>
        <v>4.4459</v>
      </c>
      <c r="AO700" s="55">
        <f t="shared" si="185"/>
        <v>4.4523000000000001</v>
      </c>
      <c r="AP700" s="55">
        <f t="shared" si="186"/>
        <v>4.5</v>
      </c>
      <c r="AT700" s="17"/>
      <c r="AU700" s="77"/>
    </row>
    <row r="701" spans="3:47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187"/>
        <v>41⁄2–16</v>
      </c>
      <c r="U701" s="16" t="str">
        <f t="shared" si="187"/>
        <v>UN</v>
      </c>
      <c r="W701" s="16" t="str">
        <f t="shared" si="171"/>
        <v>41⁄2–16</v>
      </c>
      <c r="X701" s="16" t="str">
        <f>VLOOKUP(LEFT(Table691416[[#This Row],[Column1]],FIND("–",Table691416[[#This Row],[Column1]])-1),Lookups15[],2,0)</f>
        <v>4 1/2</v>
      </c>
      <c r="Y701" s="16" t="str">
        <f>RIGHT(Table691416[[#This Row],[Column1]],LEN(Table691416[[#This Row],[Column1]])-FIND("–",Table691416[[#This Row],[Column1]]))</f>
        <v>16</v>
      </c>
      <c r="Z701" s="16" t="str">
        <f t="shared" si="172"/>
        <v>UN</v>
      </c>
      <c r="AA701" s="16" t="str">
        <f t="shared" si="173"/>
        <v>2A</v>
      </c>
      <c r="AB701" s="4" t="str">
        <f>CONCATENATE(Table691416[[#This Row],[Fraction]],"-",Table691416[[#This Row],[Pitch]]," ",Table691416[[#This Row],[Series]]," ",Table691416[[#This Row],[ClassA]])</f>
        <v>4 1/2-16 UN 2A</v>
      </c>
      <c r="AC701" s="4" t="str">
        <f>CONCATENATE(TEXT(Table691416[[#This Row],[MajorMinB]],".000"),"-",Table691416[[#This Row],[Pitch]]," ",Table691416[[#This Row],[Series]]," ",Table691416[[#This Row],[ClassA]])</f>
        <v>4.500-16 UN 2A</v>
      </c>
      <c r="AD701" s="4">
        <f t="shared" si="174"/>
        <v>1.8E-3</v>
      </c>
      <c r="AE701" s="55">
        <f t="shared" si="175"/>
        <v>4.4981999999999998</v>
      </c>
      <c r="AF701" s="55">
        <f t="shared" si="176"/>
        <v>4.4888000000000003</v>
      </c>
      <c r="AG701" s="55" t="str">
        <f t="shared" si="177"/>
        <v>—</v>
      </c>
      <c r="AH701" s="55">
        <f t="shared" si="178"/>
        <v>4.4576000000000002</v>
      </c>
      <c r="AI701" s="55">
        <f t="shared" si="179"/>
        <v>4.4516999999999998</v>
      </c>
      <c r="AJ701" s="55">
        <f t="shared" si="180"/>
        <v>4.4237000000000002</v>
      </c>
      <c r="AK701" s="4" t="str">
        <f t="shared" si="181"/>
        <v>2B</v>
      </c>
      <c r="AL701" s="55">
        <f t="shared" si="182"/>
        <v>4.4320000000000004</v>
      </c>
      <c r="AM701" s="55">
        <f t="shared" si="183"/>
        <v>4.4459999999999997</v>
      </c>
      <c r="AN701" s="55">
        <f t="shared" si="184"/>
        <v>4.4593999999999996</v>
      </c>
      <c r="AO701" s="55">
        <f t="shared" si="185"/>
        <v>4.4669999999999996</v>
      </c>
      <c r="AP701" s="55">
        <f t="shared" si="186"/>
        <v>4.5</v>
      </c>
      <c r="AT701" s="17"/>
      <c r="AU701" s="77"/>
    </row>
    <row r="702" spans="3:47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187"/>
        <v>0</v>
      </c>
      <c r="U702" s="16">
        <f t="shared" si="187"/>
        <v>0</v>
      </c>
      <c r="W702" s="16" t="str">
        <f t="shared" si="171"/>
        <v>41⁄2–16</v>
      </c>
      <c r="X702" s="16" t="str">
        <f>VLOOKUP(LEFT(Table691416[[#This Row],[Column1]],FIND("–",Table691416[[#This Row],[Column1]])-1),Lookups15[],2,0)</f>
        <v>4 1/2</v>
      </c>
      <c r="Y702" s="16" t="str">
        <f>RIGHT(Table691416[[#This Row],[Column1]],LEN(Table691416[[#This Row],[Column1]])-FIND("–",Table691416[[#This Row],[Column1]]))</f>
        <v>16</v>
      </c>
      <c r="Z702" s="16" t="str">
        <f t="shared" si="172"/>
        <v>UN</v>
      </c>
      <c r="AA702" s="16" t="str">
        <f t="shared" si="173"/>
        <v>3A</v>
      </c>
      <c r="AB702" s="4" t="str">
        <f>CONCATENATE(Table691416[[#This Row],[Fraction]],"-",Table691416[[#This Row],[Pitch]]," ",Table691416[[#This Row],[Series]]," ",Table691416[[#This Row],[ClassA]])</f>
        <v>4 1/2-16 UN 3A</v>
      </c>
      <c r="AC702" s="4" t="str">
        <f>CONCATENATE(TEXT(Table691416[[#This Row],[MajorMinB]],".000"),"-",Table691416[[#This Row],[Pitch]]," ",Table691416[[#This Row],[Series]]," ",Table691416[[#This Row],[ClassA]])</f>
        <v>4.500-16 UN 3A</v>
      </c>
      <c r="AD702" s="4">
        <f t="shared" si="174"/>
        <v>0</v>
      </c>
      <c r="AE702" s="55">
        <f t="shared" si="175"/>
        <v>4.5</v>
      </c>
      <c r="AF702" s="55">
        <f t="shared" si="176"/>
        <v>4.4905999999999997</v>
      </c>
      <c r="AG702" s="55" t="str">
        <f t="shared" si="177"/>
        <v>—</v>
      </c>
      <c r="AH702" s="55">
        <f t="shared" si="178"/>
        <v>4.4593999999999996</v>
      </c>
      <c r="AI702" s="55">
        <f t="shared" si="179"/>
        <v>4.4550000000000001</v>
      </c>
      <c r="AJ702" s="55">
        <f t="shared" si="180"/>
        <v>4.4255000000000004</v>
      </c>
      <c r="AK702" s="4" t="str">
        <f t="shared" si="181"/>
        <v>3B</v>
      </c>
      <c r="AL702" s="55">
        <f t="shared" si="182"/>
        <v>4.4320000000000004</v>
      </c>
      <c r="AM702" s="55">
        <f t="shared" si="183"/>
        <v>4.4408000000000003</v>
      </c>
      <c r="AN702" s="55">
        <f t="shared" si="184"/>
        <v>4.4593999999999996</v>
      </c>
      <c r="AO702" s="55">
        <f t="shared" si="185"/>
        <v>4.4650999999999996</v>
      </c>
      <c r="AP702" s="55">
        <f t="shared" si="186"/>
        <v>4.5</v>
      </c>
      <c r="AT702" s="17"/>
      <c r="AU702" s="77"/>
    </row>
    <row r="703" spans="3:47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187"/>
        <v>43⁄4–10</v>
      </c>
      <c r="U703" s="16" t="str">
        <f t="shared" si="187"/>
        <v>UNS</v>
      </c>
      <c r="W703" s="16" t="str">
        <f t="shared" si="171"/>
        <v>43⁄4–10</v>
      </c>
      <c r="X703" s="16" t="str">
        <f>VLOOKUP(LEFT(Table691416[[#This Row],[Column1]],FIND("–",Table691416[[#This Row],[Column1]])-1),Lookups15[],2,0)</f>
        <v>4 3/4</v>
      </c>
      <c r="Y703" s="16" t="str">
        <f>RIGHT(Table691416[[#This Row],[Column1]],LEN(Table691416[[#This Row],[Column1]])-FIND("–",Table691416[[#This Row],[Column1]]))</f>
        <v>10</v>
      </c>
      <c r="Z703" s="16" t="str">
        <f t="shared" si="172"/>
        <v>UNS</v>
      </c>
      <c r="AA703" s="16" t="str">
        <f t="shared" si="173"/>
        <v>2A</v>
      </c>
      <c r="AB703" s="4" t="str">
        <f>CONCATENATE(Table691416[[#This Row],[Fraction]],"-",Table691416[[#This Row],[Pitch]]," ",Table691416[[#This Row],[Series]]," ",Table691416[[#This Row],[ClassA]])</f>
        <v>4 3/4-10 UNS 2A</v>
      </c>
      <c r="AC703" s="4" t="str">
        <f>CONCATENATE(TEXT(Table691416[[#This Row],[MajorMinB]],".000"),"-",Table691416[[#This Row],[Pitch]]," ",Table691416[[#This Row],[Series]]," ",Table691416[[#This Row],[ClassA]])</f>
        <v>4.750-10 UNS 2A</v>
      </c>
      <c r="AD703" s="4">
        <f t="shared" si="174"/>
        <v>2.2000000000000001E-3</v>
      </c>
      <c r="AE703" s="55">
        <f t="shared" si="175"/>
        <v>4.7477999999999998</v>
      </c>
      <c r="AF703" s="55">
        <f t="shared" si="176"/>
        <v>4.7348999999999997</v>
      </c>
      <c r="AG703" s="55" t="str">
        <f t="shared" si="177"/>
        <v>—</v>
      </c>
      <c r="AH703" s="55">
        <f t="shared" si="178"/>
        <v>4.6828000000000003</v>
      </c>
      <c r="AI703" s="55">
        <f t="shared" si="179"/>
        <v>4.6756000000000002</v>
      </c>
      <c r="AJ703" s="55">
        <f t="shared" si="180"/>
        <v>4.6288</v>
      </c>
      <c r="AK703" s="4" t="str">
        <f t="shared" si="181"/>
        <v>2B</v>
      </c>
      <c r="AL703" s="55">
        <f t="shared" si="182"/>
        <v>4.6420000000000003</v>
      </c>
      <c r="AM703" s="55">
        <f t="shared" si="183"/>
        <v>4.6630000000000003</v>
      </c>
      <c r="AN703" s="55">
        <f t="shared" si="184"/>
        <v>4.6849999999999996</v>
      </c>
      <c r="AO703" s="55">
        <f t="shared" si="185"/>
        <v>4.6943999999999999</v>
      </c>
      <c r="AP703" s="55">
        <f t="shared" si="186"/>
        <v>4.75</v>
      </c>
      <c r="AT703" s="17"/>
      <c r="AU703" s="77"/>
    </row>
    <row r="704" spans="3:47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187"/>
        <v>43⁄4–14</v>
      </c>
      <c r="U704" s="16" t="str">
        <f t="shared" si="187"/>
        <v>UNS</v>
      </c>
      <c r="W704" s="16" t="str">
        <f t="shared" si="171"/>
        <v>43⁄4–14</v>
      </c>
      <c r="X704" s="16" t="str">
        <f>VLOOKUP(LEFT(Table691416[[#This Row],[Column1]],FIND("–",Table691416[[#This Row],[Column1]])-1),Lookups15[],2,0)</f>
        <v>4 3/4</v>
      </c>
      <c r="Y704" s="16" t="str">
        <f>RIGHT(Table691416[[#This Row],[Column1]],LEN(Table691416[[#This Row],[Column1]])-FIND("–",Table691416[[#This Row],[Column1]]))</f>
        <v>14</v>
      </c>
      <c r="Z704" s="16" t="str">
        <f t="shared" si="172"/>
        <v>UNS</v>
      </c>
      <c r="AA704" s="16" t="str">
        <f t="shared" si="173"/>
        <v>2A</v>
      </c>
      <c r="AB704" s="4" t="str">
        <f>CONCATENATE(Table691416[[#This Row],[Fraction]],"-",Table691416[[#This Row],[Pitch]]," ",Table691416[[#This Row],[Series]]," ",Table691416[[#This Row],[ClassA]])</f>
        <v>4 3/4-14 UNS 2A</v>
      </c>
      <c r="AC704" s="4" t="str">
        <f>CONCATENATE(TEXT(Table691416[[#This Row],[MajorMinB]],".000"),"-",Table691416[[#This Row],[Pitch]]," ",Table691416[[#This Row],[Series]]," ",Table691416[[#This Row],[ClassA]])</f>
        <v>4.750-14 UNS 2A</v>
      </c>
      <c r="AD704" s="4">
        <f t="shared" si="174"/>
        <v>1.9E-3</v>
      </c>
      <c r="AE704" s="55">
        <f t="shared" si="175"/>
        <v>4.7481</v>
      </c>
      <c r="AF704" s="55">
        <f t="shared" si="176"/>
        <v>4.7378</v>
      </c>
      <c r="AG704" s="55" t="str">
        <f t="shared" si="177"/>
        <v>—</v>
      </c>
      <c r="AH704" s="55">
        <f t="shared" si="178"/>
        <v>4.7016999999999998</v>
      </c>
      <c r="AI704" s="55">
        <f t="shared" si="179"/>
        <v>4.6952999999999996</v>
      </c>
      <c r="AJ704" s="55">
        <f t="shared" si="180"/>
        <v>4.6631</v>
      </c>
      <c r="AK704" s="4" t="str">
        <f t="shared" si="181"/>
        <v>2B</v>
      </c>
      <c r="AL704" s="55">
        <f t="shared" si="182"/>
        <v>4.673</v>
      </c>
      <c r="AM704" s="55">
        <f t="shared" si="183"/>
        <v>4.6879999999999997</v>
      </c>
      <c r="AN704" s="55">
        <f t="shared" si="184"/>
        <v>4.7035999999999998</v>
      </c>
      <c r="AO704" s="55">
        <f t="shared" si="185"/>
        <v>4.7119</v>
      </c>
      <c r="AP704" s="55">
        <f t="shared" si="186"/>
        <v>4.75</v>
      </c>
      <c r="AT704" s="17"/>
      <c r="AU704" s="77"/>
    </row>
    <row r="705" spans="3:47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187"/>
        <v>43⁄4–12</v>
      </c>
      <c r="U705" s="16" t="str">
        <f t="shared" si="187"/>
        <v>UN</v>
      </c>
      <c r="W705" s="16" t="str">
        <f t="shared" si="171"/>
        <v>43⁄4–12</v>
      </c>
      <c r="X705" s="16" t="str">
        <f>VLOOKUP(LEFT(Table691416[[#This Row],[Column1]],FIND("–",Table691416[[#This Row],[Column1]])-1),Lookups15[],2,0)</f>
        <v>4 3/4</v>
      </c>
      <c r="Y705" s="16" t="str">
        <f>RIGHT(Table691416[[#This Row],[Column1]],LEN(Table691416[[#This Row],[Column1]])-FIND("–",Table691416[[#This Row],[Column1]]))</f>
        <v>12</v>
      </c>
      <c r="Z705" s="16" t="str">
        <f t="shared" si="172"/>
        <v>UN</v>
      </c>
      <c r="AA705" s="16" t="str">
        <f t="shared" si="173"/>
        <v>2A</v>
      </c>
      <c r="AB705" s="4" t="str">
        <f>CONCATENATE(Table691416[[#This Row],[Fraction]],"-",Table691416[[#This Row],[Pitch]]," ",Table691416[[#This Row],[Series]]," ",Table691416[[#This Row],[ClassA]])</f>
        <v>4 3/4-12 UN 2A</v>
      </c>
      <c r="AC705" s="4" t="str">
        <f>CONCATENATE(TEXT(Table691416[[#This Row],[MajorMinB]],".000"),"-",Table691416[[#This Row],[Pitch]]," ",Table691416[[#This Row],[Series]]," ",Table691416[[#This Row],[ClassA]])</f>
        <v>4.750-12 UN 2A</v>
      </c>
      <c r="AD705" s="4">
        <f t="shared" si="174"/>
        <v>2E-3</v>
      </c>
      <c r="AE705" s="55">
        <f t="shared" si="175"/>
        <v>4.7480000000000002</v>
      </c>
      <c r="AF705" s="55">
        <f t="shared" si="176"/>
        <v>4.7366000000000001</v>
      </c>
      <c r="AG705" s="55" t="str">
        <f t="shared" si="177"/>
        <v>—</v>
      </c>
      <c r="AH705" s="55">
        <f t="shared" si="178"/>
        <v>4.6939000000000002</v>
      </c>
      <c r="AI705" s="55">
        <f t="shared" si="179"/>
        <v>4.6871999999999998</v>
      </c>
      <c r="AJ705" s="55">
        <f t="shared" si="180"/>
        <v>4.6487999999999996</v>
      </c>
      <c r="AK705" s="4" t="str">
        <f t="shared" si="181"/>
        <v>2B</v>
      </c>
      <c r="AL705" s="55">
        <f t="shared" si="182"/>
        <v>4.66</v>
      </c>
      <c r="AM705" s="55">
        <f t="shared" si="183"/>
        <v>4.6779999999999999</v>
      </c>
      <c r="AN705" s="55">
        <f t="shared" si="184"/>
        <v>4.6959</v>
      </c>
      <c r="AO705" s="55">
        <f t="shared" si="185"/>
        <v>4.7046000000000001</v>
      </c>
      <c r="AP705" s="55">
        <f t="shared" si="186"/>
        <v>4.75</v>
      </c>
      <c r="AT705" s="17"/>
      <c r="AU705" s="77"/>
    </row>
    <row r="706" spans="3:47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187"/>
        <v>0</v>
      </c>
      <c r="U706" s="16">
        <f t="shared" si="187"/>
        <v>0</v>
      </c>
      <c r="W706" s="16" t="str">
        <f t="shared" si="171"/>
        <v>43⁄4–12</v>
      </c>
      <c r="X706" s="16" t="str">
        <f>VLOOKUP(LEFT(Table691416[[#This Row],[Column1]],FIND("–",Table691416[[#This Row],[Column1]])-1),Lookups15[],2,0)</f>
        <v>4 3/4</v>
      </c>
      <c r="Y706" s="16" t="str">
        <f>RIGHT(Table691416[[#This Row],[Column1]],LEN(Table691416[[#This Row],[Column1]])-FIND("–",Table691416[[#This Row],[Column1]]))</f>
        <v>12</v>
      </c>
      <c r="Z706" s="16" t="str">
        <f t="shared" si="172"/>
        <v>UN</v>
      </c>
      <c r="AA706" s="16" t="str">
        <f t="shared" si="173"/>
        <v>3A</v>
      </c>
      <c r="AB706" s="4" t="str">
        <f>CONCATENATE(Table691416[[#This Row],[Fraction]],"-",Table691416[[#This Row],[Pitch]]," ",Table691416[[#This Row],[Series]]," ",Table691416[[#This Row],[ClassA]])</f>
        <v>4 3/4-12 UN 3A</v>
      </c>
      <c r="AC706" s="4" t="str">
        <f>CONCATENATE(TEXT(Table691416[[#This Row],[MajorMinB]],".000"),"-",Table691416[[#This Row],[Pitch]]," ",Table691416[[#This Row],[Series]]," ",Table691416[[#This Row],[ClassA]])</f>
        <v>4.750-12 UN 3A</v>
      </c>
      <c r="AD706" s="4">
        <f t="shared" si="174"/>
        <v>0</v>
      </c>
      <c r="AE706" s="55">
        <f t="shared" si="175"/>
        <v>4.75</v>
      </c>
      <c r="AF706" s="55">
        <f t="shared" si="176"/>
        <v>4.7385999999999999</v>
      </c>
      <c r="AG706" s="55" t="str">
        <f t="shared" si="177"/>
        <v>—</v>
      </c>
      <c r="AH706" s="55">
        <f t="shared" si="178"/>
        <v>4.6959</v>
      </c>
      <c r="AI706" s="55">
        <f t="shared" si="179"/>
        <v>4.6909000000000001</v>
      </c>
      <c r="AJ706" s="55">
        <f t="shared" si="180"/>
        <v>4.6508000000000003</v>
      </c>
      <c r="AK706" s="4" t="str">
        <f t="shared" si="181"/>
        <v>3B</v>
      </c>
      <c r="AL706" s="55">
        <f t="shared" si="182"/>
        <v>4.66</v>
      </c>
      <c r="AM706" s="55">
        <f t="shared" si="183"/>
        <v>4.6698000000000004</v>
      </c>
      <c r="AN706" s="55">
        <f t="shared" si="184"/>
        <v>4.6959</v>
      </c>
      <c r="AO706" s="55">
        <f t="shared" si="185"/>
        <v>4.7024999999999997</v>
      </c>
      <c r="AP706" s="55">
        <f t="shared" si="186"/>
        <v>4.75</v>
      </c>
      <c r="AT706" s="17"/>
      <c r="AU706" s="77"/>
    </row>
    <row r="707" spans="3:47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187"/>
        <v>43⁄4–16</v>
      </c>
      <c r="U707" s="16" t="str">
        <f t="shared" si="187"/>
        <v>UN</v>
      </c>
      <c r="W707" s="16" t="str">
        <f t="shared" si="171"/>
        <v>43⁄4–16</v>
      </c>
      <c r="X707" s="16" t="str">
        <f>VLOOKUP(LEFT(Table691416[[#This Row],[Column1]],FIND("–",Table691416[[#This Row],[Column1]])-1),Lookups15[],2,0)</f>
        <v>4 3/4</v>
      </c>
      <c r="Y707" s="16" t="str">
        <f>RIGHT(Table691416[[#This Row],[Column1]],LEN(Table691416[[#This Row],[Column1]])-FIND("–",Table691416[[#This Row],[Column1]]))</f>
        <v>16</v>
      </c>
      <c r="Z707" s="16" t="str">
        <f t="shared" si="172"/>
        <v>UN</v>
      </c>
      <c r="AA707" s="16" t="str">
        <f t="shared" si="173"/>
        <v>2A</v>
      </c>
      <c r="AB707" s="4" t="str">
        <f>CONCATENATE(Table691416[[#This Row],[Fraction]],"-",Table691416[[#This Row],[Pitch]]," ",Table691416[[#This Row],[Series]]," ",Table691416[[#This Row],[ClassA]])</f>
        <v>4 3/4-16 UN 2A</v>
      </c>
      <c r="AC707" s="4" t="str">
        <f>CONCATENATE(TEXT(Table691416[[#This Row],[MajorMinB]],".000"),"-",Table691416[[#This Row],[Pitch]]," ",Table691416[[#This Row],[Series]]," ",Table691416[[#This Row],[ClassA]])</f>
        <v>4.750-16 UN 2A</v>
      </c>
      <c r="AD707" s="4">
        <f t="shared" si="174"/>
        <v>1.8E-3</v>
      </c>
      <c r="AE707" s="55">
        <f t="shared" si="175"/>
        <v>4.7481999999999998</v>
      </c>
      <c r="AF707" s="55">
        <f t="shared" si="176"/>
        <v>4.7388000000000003</v>
      </c>
      <c r="AG707" s="55" t="str">
        <f t="shared" si="177"/>
        <v>—</v>
      </c>
      <c r="AH707" s="55">
        <f t="shared" si="178"/>
        <v>4.7076000000000002</v>
      </c>
      <c r="AI707" s="55">
        <f t="shared" si="179"/>
        <v>4.7015000000000002</v>
      </c>
      <c r="AJ707" s="55">
        <f t="shared" si="180"/>
        <v>4.6737000000000002</v>
      </c>
      <c r="AK707" s="4" t="str">
        <f t="shared" si="181"/>
        <v>2B</v>
      </c>
      <c r="AL707" s="55">
        <f t="shared" si="182"/>
        <v>4.6820000000000004</v>
      </c>
      <c r="AM707" s="55">
        <f t="shared" si="183"/>
        <v>4.6959999999999997</v>
      </c>
      <c r="AN707" s="55">
        <f t="shared" si="184"/>
        <v>4.7093999999999996</v>
      </c>
      <c r="AO707" s="55">
        <f t="shared" si="185"/>
        <v>4.7172999999999998</v>
      </c>
      <c r="AP707" s="55">
        <f t="shared" si="186"/>
        <v>4.75</v>
      </c>
      <c r="AT707" s="17"/>
      <c r="AU707" s="77"/>
    </row>
    <row r="708" spans="3:47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187"/>
        <v>0</v>
      </c>
      <c r="U708" s="16">
        <f t="shared" si="187"/>
        <v>0</v>
      </c>
      <c r="W708" s="16" t="str">
        <f t="shared" ref="W708:W738" si="188">IF(T708=0,IF(T707=0,T706,T707),T708)</f>
        <v>43⁄4–16</v>
      </c>
      <c r="X708" s="16" t="str">
        <f>VLOOKUP(LEFT(Table691416[[#This Row],[Column1]],FIND("–",Table691416[[#This Row],[Column1]])-1),Lookups15[],2,0)</f>
        <v>4 3/4</v>
      </c>
      <c r="Y708" s="16" t="str">
        <f>RIGHT(Table691416[[#This Row],[Column1]],LEN(Table691416[[#This Row],[Column1]])-FIND("–",Table691416[[#This Row],[Column1]]))</f>
        <v>16</v>
      </c>
      <c r="Z708" s="16" t="str">
        <f t="shared" ref="Z708:Z738" si="189">IF(U708=0,IF(U707=0,U706,U707),U708)</f>
        <v>UN</v>
      </c>
      <c r="AA708" s="16" t="str">
        <f t="shared" ref="AA708:AA738" si="190">IF(OR($C708="1A",$C708="2A",$C708="3A"),C708,E708)</f>
        <v>3A</v>
      </c>
      <c r="AB708" s="4" t="str">
        <f>CONCATENATE(Table691416[[#This Row],[Fraction]],"-",Table691416[[#This Row],[Pitch]]," ",Table691416[[#This Row],[Series]]," ",Table691416[[#This Row],[ClassA]])</f>
        <v>4 3/4-16 UN 3A</v>
      </c>
      <c r="AC708" s="4" t="str">
        <f>CONCATENATE(TEXT(Table691416[[#This Row],[MajorMinB]],".000"),"-",Table691416[[#This Row],[Pitch]]," ",Table691416[[#This Row],[Series]]," ",Table691416[[#This Row],[ClassA]])</f>
        <v>4.750-16 UN 3A</v>
      </c>
      <c r="AD708" s="4">
        <f t="shared" ref="AD708:AD738" si="191">IF(OR($C708="1A",$C708="2A",$C708="3A"),D708,F708)</f>
        <v>0</v>
      </c>
      <c r="AE708" s="55">
        <f t="shared" ref="AE708:AE738" si="192">IF(OR($C708="1A",$C708="2A",$C708="3A"),E708,G708)</f>
        <v>4.75</v>
      </c>
      <c r="AF708" s="55">
        <f t="shared" ref="AF708:AF738" si="193">IF(OR($C708="1A",$C708="2A",$C708="3A"),F708,H708)</f>
        <v>4.7405999999999997</v>
      </c>
      <c r="AG708" s="55" t="str">
        <f t="shared" ref="AG708:AG738" si="194">IF(OR($C708="1A",$C708="2A",$C708="3A"),G708,I708)</f>
        <v>—</v>
      </c>
      <c r="AH708" s="55">
        <f t="shared" ref="AH708:AH738" si="195">IF(OR($C708="1A",$C708="2A",$C708="3A"),H708,J708)</f>
        <v>4.7093999999999996</v>
      </c>
      <c r="AI708" s="55">
        <f t="shared" ref="AI708:AI738" si="196">IF(OR($C708="1A",$C708="2A",$C708="3A"),I708,K708)</f>
        <v>4.7049000000000003</v>
      </c>
      <c r="AJ708" s="55">
        <f t="shared" ref="AJ708:AJ738" si="197">IF(OR($C708="1A",$C708="2A",$C708="3A"),J708,L708)</f>
        <v>4.6755000000000004</v>
      </c>
      <c r="AK708" s="4" t="str">
        <f t="shared" ref="AK708:AK738" si="198">IF(OR($C708="1A",$C708="2A",$C708="3A"),K708,M708)</f>
        <v>3B</v>
      </c>
      <c r="AL708" s="55">
        <f t="shared" ref="AL708:AL738" si="199">IF(OR($C708="1A",$C708="2A",$C708="3A"),L708,N708)</f>
        <v>4.6820000000000004</v>
      </c>
      <c r="AM708" s="55">
        <f t="shared" ref="AM708:AM738" si="200">IF(OR($C708="1A",$C708="2A",$C708="3A"),M708,O708)</f>
        <v>4.6908000000000003</v>
      </c>
      <c r="AN708" s="55">
        <f t="shared" ref="AN708:AN738" si="201">IF(OR($C708="1A",$C708="2A",$C708="3A"),N708,P708)</f>
        <v>4.7093999999999996</v>
      </c>
      <c r="AO708" s="55">
        <f t="shared" ref="AO708:AO738" si="202">IF(OR($C708="1A",$C708="2A",$C708="3A"),O708,Q708)</f>
        <v>4.7153</v>
      </c>
      <c r="AP708" s="55">
        <f t="shared" ref="AP708:AP738" si="203">IF(OR($C708="1A",$C708="2A",$C708="3A"),P708,R708)</f>
        <v>4.75</v>
      </c>
      <c r="AT708" s="17"/>
      <c r="AU708" s="77"/>
    </row>
    <row r="709" spans="3:47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ref="T709:U738" si="204">IF(OR($C709="1A",$C709="2A",$C709="3A"),A709,C709)</f>
        <v>5.00–10</v>
      </c>
      <c r="U709" s="16" t="str">
        <f t="shared" si="204"/>
        <v>UNS</v>
      </c>
      <c r="W709" s="16" t="str">
        <f t="shared" si="188"/>
        <v>5.00–10</v>
      </c>
      <c r="X709" s="16" t="str">
        <f>VLOOKUP(LEFT(Table691416[[#This Row],[Column1]],FIND("–",Table691416[[#This Row],[Column1]])-1),Lookups15[],2,0)</f>
        <v>5</v>
      </c>
      <c r="Y709" s="16" t="str">
        <f>RIGHT(Table691416[[#This Row],[Column1]],LEN(Table691416[[#This Row],[Column1]])-FIND("–",Table691416[[#This Row],[Column1]]))</f>
        <v>10</v>
      </c>
      <c r="Z709" s="16" t="str">
        <f t="shared" si="189"/>
        <v>UNS</v>
      </c>
      <c r="AA709" s="16" t="str">
        <f t="shared" si="190"/>
        <v>2A</v>
      </c>
      <c r="AB709" s="4" t="str">
        <f>CONCATENATE(Table691416[[#This Row],[Fraction]],"-",Table691416[[#This Row],[Pitch]]," ",Table691416[[#This Row],[Series]]," ",Table691416[[#This Row],[ClassA]])</f>
        <v>5-10 UNS 2A</v>
      </c>
      <c r="AC709" s="4" t="str">
        <f>CONCATENATE(TEXT(Table691416[[#This Row],[MajorMinB]],".000"),"-",Table691416[[#This Row],[Pitch]]," ",Table691416[[#This Row],[Series]]," ",Table691416[[#This Row],[ClassA]])</f>
        <v>5.000-10 UNS 2A</v>
      </c>
      <c r="AD709" s="4">
        <f t="shared" si="191"/>
        <v>2.2000000000000001E-3</v>
      </c>
      <c r="AE709" s="55">
        <f t="shared" si="192"/>
        <v>4.9977999999999998</v>
      </c>
      <c r="AF709" s="55">
        <f t="shared" si="193"/>
        <v>4.9848999999999997</v>
      </c>
      <c r="AG709" s="55" t="str">
        <f t="shared" si="194"/>
        <v>—</v>
      </c>
      <c r="AH709" s="55">
        <f t="shared" si="195"/>
        <v>4.9328000000000003</v>
      </c>
      <c r="AI709" s="55">
        <f t="shared" si="196"/>
        <v>4.9256000000000002</v>
      </c>
      <c r="AJ709" s="55">
        <f t="shared" si="197"/>
        <v>4.8788</v>
      </c>
      <c r="AK709" s="4" t="str">
        <f t="shared" si="198"/>
        <v>2B</v>
      </c>
      <c r="AL709" s="55">
        <f t="shared" si="199"/>
        <v>4.8920000000000003</v>
      </c>
      <c r="AM709" s="55">
        <f t="shared" si="200"/>
        <v>4.9130000000000003</v>
      </c>
      <c r="AN709" s="55">
        <f t="shared" si="201"/>
        <v>4.9349999999999996</v>
      </c>
      <c r="AO709" s="55">
        <f t="shared" si="202"/>
        <v>4.9443999999999999</v>
      </c>
      <c r="AP709" s="55">
        <f t="shared" si="203"/>
        <v>5</v>
      </c>
      <c r="AT709" s="17"/>
      <c r="AU709" s="77"/>
    </row>
    <row r="710" spans="3:47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04"/>
        <v>5.00–14</v>
      </c>
      <c r="U710" s="16" t="str">
        <f t="shared" si="204"/>
        <v>UNS</v>
      </c>
      <c r="W710" s="16" t="str">
        <f t="shared" si="188"/>
        <v>5.00–14</v>
      </c>
      <c r="X710" s="16" t="str">
        <f>VLOOKUP(LEFT(Table691416[[#This Row],[Column1]],FIND("–",Table691416[[#This Row],[Column1]])-1),Lookups15[],2,0)</f>
        <v>5</v>
      </c>
      <c r="Y710" s="16" t="str">
        <f>RIGHT(Table691416[[#This Row],[Column1]],LEN(Table691416[[#This Row],[Column1]])-FIND("–",Table691416[[#This Row],[Column1]]))</f>
        <v>14</v>
      </c>
      <c r="Z710" s="16" t="str">
        <f t="shared" si="189"/>
        <v>UNS</v>
      </c>
      <c r="AA710" s="16" t="str">
        <f t="shared" si="190"/>
        <v>2A</v>
      </c>
      <c r="AB710" s="4" t="str">
        <f>CONCATENATE(Table691416[[#This Row],[Fraction]],"-",Table691416[[#This Row],[Pitch]]," ",Table691416[[#This Row],[Series]]," ",Table691416[[#This Row],[ClassA]])</f>
        <v>5-14 UNS 2A</v>
      </c>
      <c r="AC710" s="4" t="str">
        <f>CONCATENATE(TEXT(Table691416[[#This Row],[MajorMinB]],".000"),"-",Table691416[[#This Row],[Pitch]]," ",Table691416[[#This Row],[Series]]," ",Table691416[[#This Row],[ClassA]])</f>
        <v>5.000-14 UNS 2A</v>
      </c>
      <c r="AD710" s="4">
        <f t="shared" si="191"/>
        <v>1.9E-3</v>
      </c>
      <c r="AE710" s="55">
        <f t="shared" si="192"/>
        <v>4.9981</v>
      </c>
      <c r="AF710" s="55">
        <f t="shared" si="193"/>
        <v>4.9878</v>
      </c>
      <c r="AG710" s="55" t="str">
        <f t="shared" si="194"/>
        <v>—</v>
      </c>
      <c r="AH710" s="55">
        <f t="shared" si="195"/>
        <v>4.9516999999999998</v>
      </c>
      <c r="AI710" s="55">
        <f t="shared" si="196"/>
        <v>4.9452999999999996</v>
      </c>
      <c r="AJ710" s="55">
        <f t="shared" si="197"/>
        <v>4.9131</v>
      </c>
      <c r="AK710" s="4" t="str">
        <f t="shared" si="198"/>
        <v>2B</v>
      </c>
      <c r="AL710" s="55">
        <f t="shared" si="199"/>
        <v>4.923</v>
      </c>
      <c r="AM710" s="55">
        <f t="shared" si="200"/>
        <v>4.9379999999999997</v>
      </c>
      <c r="AN710" s="55">
        <f t="shared" si="201"/>
        <v>4.9535999999999998</v>
      </c>
      <c r="AO710" s="55">
        <f t="shared" si="202"/>
        <v>4.9619</v>
      </c>
      <c r="AP710" s="55">
        <f t="shared" si="203"/>
        <v>5</v>
      </c>
      <c r="AT710" s="17"/>
      <c r="AU710" s="77"/>
    </row>
    <row r="711" spans="3:47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04"/>
        <v>5.00–12</v>
      </c>
      <c r="U711" s="16" t="str">
        <f t="shared" si="204"/>
        <v>UN</v>
      </c>
      <c r="W711" s="16" t="str">
        <f t="shared" si="188"/>
        <v>5.00–12</v>
      </c>
      <c r="X711" s="16" t="str">
        <f>VLOOKUP(LEFT(Table691416[[#This Row],[Column1]],FIND("–",Table691416[[#This Row],[Column1]])-1),Lookups15[],2,0)</f>
        <v>5</v>
      </c>
      <c r="Y711" s="16" t="str">
        <f>RIGHT(Table691416[[#This Row],[Column1]],LEN(Table691416[[#This Row],[Column1]])-FIND("–",Table691416[[#This Row],[Column1]]))</f>
        <v>12</v>
      </c>
      <c r="Z711" s="16" t="str">
        <f t="shared" si="189"/>
        <v>UN</v>
      </c>
      <c r="AA711" s="16" t="str">
        <f t="shared" si="190"/>
        <v>2A</v>
      </c>
      <c r="AB711" s="4" t="str">
        <f>CONCATENATE(Table691416[[#This Row],[Fraction]],"-",Table691416[[#This Row],[Pitch]]," ",Table691416[[#This Row],[Series]]," ",Table691416[[#This Row],[ClassA]])</f>
        <v>5-12 UN 2A</v>
      </c>
      <c r="AC711" s="4" t="str">
        <f>CONCATENATE(TEXT(Table691416[[#This Row],[MajorMinB]],".000"),"-",Table691416[[#This Row],[Pitch]]," ",Table691416[[#This Row],[Series]]," ",Table691416[[#This Row],[ClassA]])</f>
        <v>5.000-12 UN 2A</v>
      </c>
      <c r="AD711" s="4">
        <f t="shared" si="191"/>
        <v>2E-3</v>
      </c>
      <c r="AE711" s="55">
        <f t="shared" si="192"/>
        <v>4.9980000000000002</v>
      </c>
      <c r="AF711" s="55">
        <f t="shared" si="193"/>
        <v>4.9866000000000001</v>
      </c>
      <c r="AG711" s="55" t="str">
        <f t="shared" si="194"/>
        <v>—</v>
      </c>
      <c r="AH711" s="55">
        <f t="shared" si="195"/>
        <v>4.9439000000000002</v>
      </c>
      <c r="AI711" s="55">
        <f t="shared" si="196"/>
        <v>4.9371999999999998</v>
      </c>
      <c r="AJ711" s="55">
        <f t="shared" si="197"/>
        <v>4.8987999999999996</v>
      </c>
      <c r="AK711" s="4" t="str">
        <f t="shared" si="198"/>
        <v>2B</v>
      </c>
      <c r="AL711" s="55">
        <f t="shared" si="199"/>
        <v>4.91</v>
      </c>
      <c r="AM711" s="55">
        <f t="shared" si="200"/>
        <v>4.9279999999999999</v>
      </c>
      <c r="AN711" s="55">
        <f t="shared" si="201"/>
        <v>4.9459</v>
      </c>
      <c r="AO711" s="55">
        <f t="shared" si="202"/>
        <v>4.9546000000000001</v>
      </c>
      <c r="AP711" s="55">
        <f t="shared" si="203"/>
        <v>5</v>
      </c>
      <c r="AT711" s="17"/>
      <c r="AU711" s="77"/>
    </row>
    <row r="712" spans="3:47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04"/>
        <v>0</v>
      </c>
      <c r="U712" s="16">
        <f t="shared" si="204"/>
        <v>0</v>
      </c>
      <c r="W712" s="16" t="str">
        <f t="shared" si="188"/>
        <v>5.00–12</v>
      </c>
      <c r="X712" s="16" t="str">
        <f>VLOOKUP(LEFT(Table691416[[#This Row],[Column1]],FIND("–",Table691416[[#This Row],[Column1]])-1),Lookups15[],2,0)</f>
        <v>5</v>
      </c>
      <c r="Y712" s="16" t="str">
        <f>RIGHT(Table691416[[#This Row],[Column1]],LEN(Table691416[[#This Row],[Column1]])-FIND("–",Table691416[[#This Row],[Column1]]))</f>
        <v>12</v>
      </c>
      <c r="Z712" s="16" t="str">
        <f t="shared" si="189"/>
        <v>UN</v>
      </c>
      <c r="AA712" s="16" t="str">
        <f t="shared" si="190"/>
        <v>3A</v>
      </c>
      <c r="AB712" s="4" t="str">
        <f>CONCATENATE(Table691416[[#This Row],[Fraction]],"-",Table691416[[#This Row],[Pitch]]," ",Table691416[[#This Row],[Series]]," ",Table691416[[#This Row],[ClassA]])</f>
        <v>5-12 UN 3A</v>
      </c>
      <c r="AC712" s="4" t="str">
        <f>CONCATENATE(TEXT(Table691416[[#This Row],[MajorMinB]],".000"),"-",Table691416[[#This Row],[Pitch]]," ",Table691416[[#This Row],[Series]]," ",Table691416[[#This Row],[ClassA]])</f>
        <v>5.000-12 UN 3A</v>
      </c>
      <c r="AD712" s="4">
        <f t="shared" si="191"/>
        <v>0</v>
      </c>
      <c r="AE712" s="55">
        <f t="shared" si="192"/>
        <v>5</v>
      </c>
      <c r="AF712" s="55">
        <f t="shared" si="193"/>
        <v>4.9885999999999999</v>
      </c>
      <c r="AG712" s="55" t="str">
        <f t="shared" si="194"/>
        <v>—</v>
      </c>
      <c r="AH712" s="55">
        <f t="shared" si="195"/>
        <v>4.9459</v>
      </c>
      <c r="AI712" s="55">
        <f t="shared" si="196"/>
        <v>4.9409000000000001</v>
      </c>
      <c r="AJ712" s="55">
        <f t="shared" si="197"/>
        <v>4.9008000000000003</v>
      </c>
      <c r="AK712" s="4" t="str">
        <f t="shared" si="198"/>
        <v>3B</v>
      </c>
      <c r="AL712" s="55">
        <f t="shared" si="199"/>
        <v>4.91</v>
      </c>
      <c r="AM712" s="55">
        <f t="shared" si="200"/>
        <v>4.9198000000000004</v>
      </c>
      <c r="AN712" s="55">
        <f t="shared" si="201"/>
        <v>4.9459</v>
      </c>
      <c r="AO712" s="55">
        <f t="shared" si="202"/>
        <v>4.9524999999999997</v>
      </c>
      <c r="AP712" s="55">
        <f t="shared" si="203"/>
        <v>5</v>
      </c>
      <c r="AT712" s="17"/>
      <c r="AU712" s="77"/>
    </row>
    <row r="713" spans="3:47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04"/>
        <v>5.00–16</v>
      </c>
      <c r="U713" s="16" t="str">
        <f t="shared" si="204"/>
        <v>UN</v>
      </c>
      <c r="W713" s="16" t="str">
        <f t="shared" si="188"/>
        <v>5.00–16</v>
      </c>
      <c r="X713" s="16" t="str">
        <f>VLOOKUP(LEFT(Table691416[[#This Row],[Column1]],FIND("–",Table691416[[#This Row],[Column1]])-1),Lookups15[],2,0)</f>
        <v>5</v>
      </c>
      <c r="Y713" s="16" t="str">
        <f>RIGHT(Table691416[[#This Row],[Column1]],LEN(Table691416[[#This Row],[Column1]])-FIND("–",Table691416[[#This Row],[Column1]]))</f>
        <v>16</v>
      </c>
      <c r="Z713" s="16" t="str">
        <f t="shared" si="189"/>
        <v>UN</v>
      </c>
      <c r="AA713" s="16" t="str">
        <f t="shared" si="190"/>
        <v>2A</v>
      </c>
      <c r="AB713" s="4" t="str">
        <f>CONCATENATE(Table691416[[#This Row],[Fraction]],"-",Table691416[[#This Row],[Pitch]]," ",Table691416[[#This Row],[Series]]," ",Table691416[[#This Row],[ClassA]])</f>
        <v>5-16 UN 2A</v>
      </c>
      <c r="AC713" s="4" t="str">
        <f>CONCATENATE(TEXT(Table691416[[#This Row],[MajorMinB]],".000"),"-",Table691416[[#This Row],[Pitch]]," ",Table691416[[#This Row],[Series]]," ",Table691416[[#This Row],[ClassA]])</f>
        <v>5.000-16 UN 2A</v>
      </c>
      <c r="AD713" s="4">
        <f t="shared" si="191"/>
        <v>1.8E-3</v>
      </c>
      <c r="AE713" s="55">
        <f t="shared" si="192"/>
        <v>4.9981999999999998</v>
      </c>
      <c r="AF713" s="55">
        <f t="shared" si="193"/>
        <v>4.9888000000000003</v>
      </c>
      <c r="AG713" s="55" t="str">
        <f t="shared" si="194"/>
        <v>—</v>
      </c>
      <c r="AH713" s="55">
        <f t="shared" si="195"/>
        <v>4.9576000000000002</v>
      </c>
      <c r="AI713" s="55">
        <f t="shared" si="196"/>
        <v>4.9515000000000002</v>
      </c>
      <c r="AJ713" s="55">
        <f t="shared" si="197"/>
        <v>4.9237000000000002</v>
      </c>
      <c r="AK713" s="4" t="str">
        <f t="shared" si="198"/>
        <v>2B</v>
      </c>
      <c r="AL713" s="55">
        <f t="shared" si="199"/>
        <v>4.9320000000000004</v>
      </c>
      <c r="AM713" s="55">
        <f t="shared" si="200"/>
        <v>4.9459999999999997</v>
      </c>
      <c r="AN713" s="55">
        <f t="shared" si="201"/>
        <v>4.9593999999999996</v>
      </c>
      <c r="AO713" s="55">
        <f t="shared" si="202"/>
        <v>4.9672999999999998</v>
      </c>
      <c r="AP713" s="55">
        <f t="shared" si="203"/>
        <v>5</v>
      </c>
      <c r="AT713" s="17"/>
      <c r="AU713" s="77"/>
    </row>
    <row r="714" spans="3:47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04"/>
        <v>0</v>
      </c>
      <c r="U714" s="16">
        <f t="shared" si="204"/>
        <v>0</v>
      </c>
      <c r="W714" s="16" t="str">
        <f t="shared" si="188"/>
        <v>5.00–16</v>
      </c>
      <c r="X714" s="16" t="str">
        <f>VLOOKUP(LEFT(Table691416[[#This Row],[Column1]],FIND("–",Table691416[[#This Row],[Column1]])-1),Lookups15[],2,0)</f>
        <v>5</v>
      </c>
      <c r="Y714" s="16" t="str">
        <f>RIGHT(Table691416[[#This Row],[Column1]],LEN(Table691416[[#This Row],[Column1]])-FIND("–",Table691416[[#This Row],[Column1]]))</f>
        <v>16</v>
      </c>
      <c r="Z714" s="16" t="str">
        <f t="shared" si="189"/>
        <v>UN</v>
      </c>
      <c r="AA714" s="16" t="str">
        <f t="shared" si="190"/>
        <v>3A</v>
      </c>
      <c r="AB714" s="4" t="str">
        <f>CONCATENATE(Table691416[[#This Row],[Fraction]],"-",Table691416[[#This Row],[Pitch]]," ",Table691416[[#This Row],[Series]]," ",Table691416[[#This Row],[ClassA]])</f>
        <v>5-16 UN 3A</v>
      </c>
      <c r="AC714" s="4" t="str">
        <f>CONCATENATE(TEXT(Table691416[[#This Row],[MajorMinB]],".000"),"-",Table691416[[#This Row],[Pitch]]," ",Table691416[[#This Row],[Series]]," ",Table691416[[#This Row],[ClassA]])</f>
        <v>5.000-16 UN 3A</v>
      </c>
      <c r="AD714" s="4">
        <f t="shared" si="191"/>
        <v>0</v>
      </c>
      <c r="AE714" s="55">
        <f t="shared" si="192"/>
        <v>5</v>
      </c>
      <c r="AF714" s="55">
        <f t="shared" si="193"/>
        <v>4.9905999999999997</v>
      </c>
      <c r="AG714" s="55" t="str">
        <f t="shared" si="194"/>
        <v>—</v>
      </c>
      <c r="AH714" s="55">
        <f t="shared" si="195"/>
        <v>4.9593999999999996</v>
      </c>
      <c r="AI714" s="55">
        <f t="shared" si="196"/>
        <v>4.9549000000000003</v>
      </c>
      <c r="AJ714" s="55">
        <f t="shared" si="197"/>
        <v>4.9255000000000004</v>
      </c>
      <c r="AK714" s="4" t="str">
        <f t="shared" si="198"/>
        <v>3B</v>
      </c>
      <c r="AL714" s="55">
        <f t="shared" si="199"/>
        <v>4.9320000000000004</v>
      </c>
      <c r="AM714" s="55">
        <f t="shared" si="200"/>
        <v>4.9408000000000003</v>
      </c>
      <c r="AN714" s="55">
        <f t="shared" si="201"/>
        <v>4.9593999999999996</v>
      </c>
      <c r="AO714" s="55">
        <f t="shared" si="202"/>
        <v>4.9653</v>
      </c>
      <c r="AP714" s="55">
        <f t="shared" si="203"/>
        <v>5</v>
      </c>
      <c r="AT714" s="17"/>
      <c r="AU714" s="77"/>
    </row>
    <row r="715" spans="3:47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04"/>
        <v>51⁄4–10</v>
      </c>
      <c r="U715" s="16" t="str">
        <f t="shared" si="204"/>
        <v>UNS</v>
      </c>
      <c r="W715" s="16" t="str">
        <f t="shared" si="188"/>
        <v>51⁄4–10</v>
      </c>
      <c r="X715" s="16" t="str">
        <f>VLOOKUP(LEFT(Table691416[[#This Row],[Column1]],FIND("–",Table691416[[#This Row],[Column1]])-1),Lookups15[],2,0)</f>
        <v>5 1/4</v>
      </c>
      <c r="Y715" s="16" t="str">
        <f>RIGHT(Table691416[[#This Row],[Column1]],LEN(Table691416[[#This Row],[Column1]])-FIND("–",Table691416[[#This Row],[Column1]]))</f>
        <v>10</v>
      </c>
      <c r="Z715" s="16" t="str">
        <f t="shared" si="189"/>
        <v>UNS</v>
      </c>
      <c r="AA715" s="16" t="str">
        <f t="shared" si="190"/>
        <v>2A</v>
      </c>
      <c r="AB715" s="4" t="str">
        <f>CONCATENATE(Table691416[[#This Row],[Fraction]],"-",Table691416[[#This Row],[Pitch]]," ",Table691416[[#This Row],[Series]]," ",Table691416[[#This Row],[ClassA]])</f>
        <v>5 1/4-10 UNS 2A</v>
      </c>
      <c r="AC715" s="4" t="str">
        <f>CONCATENATE(TEXT(Table691416[[#This Row],[MajorMinB]],".000"),"-",Table691416[[#This Row],[Pitch]]," ",Table691416[[#This Row],[Series]]," ",Table691416[[#This Row],[ClassA]])</f>
        <v>5.250-10 UNS 2A</v>
      </c>
      <c r="AD715" s="4">
        <f t="shared" si="191"/>
        <v>2.2000000000000001E-3</v>
      </c>
      <c r="AE715" s="55">
        <f t="shared" si="192"/>
        <v>5.2477999999999998</v>
      </c>
      <c r="AF715" s="55">
        <f t="shared" si="193"/>
        <v>5.2348999999999997</v>
      </c>
      <c r="AG715" s="55" t="str">
        <f t="shared" si="194"/>
        <v>—</v>
      </c>
      <c r="AH715" s="55">
        <f t="shared" si="195"/>
        <v>5.1829000000000001</v>
      </c>
      <c r="AI715" s="55">
        <f t="shared" si="196"/>
        <v>5.1756000000000002</v>
      </c>
      <c r="AJ715" s="55">
        <f t="shared" si="197"/>
        <v>5.1288</v>
      </c>
      <c r="AK715" s="4" t="str">
        <f t="shared" si="198"/>
        <v>2B</v>
      </c>
      <c r="AL715" s="55">
        <f t="shared" si="199"/>
        <v>5.1420000000000003</v>
      </c>
      <c r="AM715" s="55">
        <f t="shared" si="200"/>
        <v>5.1630000000000003</v>
      </c>
      <c r="AN715" s="55">
        <f t="shared" si="201"/>
        <v>5.1849999999999996</v>
      </c>
      <c r="AO715" s="55">
        <f t="shared" si="202"/>
        <v>5.1943999999999999</v>
      </c>
      <c r="AP715" s="55">
        <f t="shared" si="203"/>
        <v>5.25</v>
      </c>
      <c r="AT715" s="17"/>
      <c r="AU715" s="77"/>
    </row>
    <row r="716" spans="3:47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04"/>
        <v>51⁄4–14</v>
      </c>
      <c r="U716" s="16" t="str">
        <f t="shared" si="204"/>
        <v>UNS</v>
      </c>
      <c r="W716" s="16" t="str">
        <f t="shared" si="188"/>
        <v>51⁄4–14</v>
      </c>
      <c r="X716" s="16" t="str">
        <f>VLOOKUP(LEFT(Table691416[[#This Row],[Column1]],FIND("–",Table691416[[#This Row],[Column1]])-1),Lookups15[],2,0)</f>
        <v>5 1/4</v>
      </c>
      <c r="Y716" s="16" t="str">
        <f>RIGHT(Table691416[[#This Row],[Column1]],LEN(Table691416[[#This Row],[Column1]])-FIND("–",Table691416[[#This Row],[Column1]]))</f>
        <v>14</v>
      </c>
      <c r="Z716" s="16" t="str">
        <f t="shared" si="189"/>
        <v>UNS</v>
      </c>
      <c r="AA716" s="16" t="str">
        <f t="shared" si="190"/>
        <v>2A</v>
      </c>
      <c r="AB716" s="4" t="str">
        <f>CONCATENATE(Table691416[[#This Row],[Fraction]],"-",Table691416[[#This Row],[Pitch]]," ",Table691416[[#This Row],[Series]]," ",Table691416[[#This Row],[ClassA]])</f>
        <v>5 1/4-14 UNS 2A</v>
      </c>
      <c r="AC716" s="4" t="str">
        <f>CONCATENATE(TEXT(Table691416[[#This Row],[MajorMinB]],".000"),"-",Table691416[[#This Row],[Pitch]]," ",Table691416[[#This Row],[Series]]," ",Table691416[[#This Row],[ClassA]])</f>
        <v>5.250-14 UNS 2A</v>
      </c>
      <c r="AD716" s="4">
        <f t="shared" si="191"/>
        <v>1.9E-3</v>
      </c>
      <c r="AE716" s="55">
        <f t="shared" si="192"/>
        <v>5.2481</v>
      </c>
      <c r="AF716" s="55">
        <f t="shared" si="193"/>
        <v>5.2378</v>
      </c>
      <c r="AG716" s="55" t="str">
        <f t="shared" si="194"/>
        <v>—</v>
      </c>
      <c r="AH716" s="55">
        <f t="shared" si="195"/>
        <v>5.2016999999999998</v>
      </c>
      <c r="AI716" s="55">
        <f t="shared" si="196"/>
        <v>5.1952999999999996</v>
      </c>
      <c r="AJ716" s="55">
        <f t="shared" si="197"/>
        <v>5.1631</v>
      </c>
      <c r="AK716" s="4" t="str">
        <f t="shared" si="198"/>
        <v>2B</v>
      </c>
      <c r="AL716" s="55">
        <f t="shared" si="199"/>
        <v>5.173</v>
      </c>
      <c r="AM716" s="55">
        <f t="shared" si="200"/>
        <v>5.1879999999999997</v>
      </c>
      <c r="AN716" s="55">
        <f t="shared" si="201"/>
        <v>5.2035999999999998</v>
      </c>
      <c r="AO716" s="55">
        <f t="shared" si="202"/>
        <v>5.2119</v>
      </c>
      <c r="AP716" s="55">
        <f t="shared" si="203"/>
        <v>5.25</v>
      </c>
      <c r="AT716" s="17"/>
      <c r="AU716" s="77"/>
    </row>
    <row r="717" spans="3:47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04"/>
        <v>51⁄4–12</v>
      </c>
      <c r="U717" s="16" t="str">
        <f t="shared" si="204"/>
        <v>UN</v>
      </c>
      <c r="W717" s="16" t="str">
        <f t="shared" si="188"/>
        <v>51⁄4–12</v>
      </c>
      <c r="X717" s="16" t="str">
        <f>VLOOKUP(LEFT(Table691416[[#This Row],[Column1]],FIND("–",Table691416[[#This Row],[Column1]])-1),Lookups15[],2,0)</f>
        <v>5 1/4</v>
      </c>
      <c r="Y717" s="16" t="str">
        <f>RIGHT(Table691416[[#This Row],[Column1]],LEN(Table691416[[#This Row],[Column1]])-FIND("–",Table691416[[#This Row],[Column1]]))</f>
        <v>12</v>
      </c>
      <c r="Z717" s="16" t="str">
        <f t="shared" si="189"/>
        <v>UN</v>
      </c>
      <c r="AA717" s="16" t="str">
        <f t="shared" si="190"/>
        <v>2A</v>
      </c>
      <c r="AB717" s="4" t="str">
        <f>CONCATENATE(Table691416[[#This Row],[Fraction]],"-",Table691416[[#This Row],[Pitch]]," ",Table691416[[#This Row],[Series]]," ",Table691416[[#This Row],[ClassA]])</f>
        <v>5 1/4-12 UN 2A</v>
      </c>
      <c r="AC717" s="4" t="str">
        <f>CONCATENATE(TEXT(Table691416[[#This Row],[MajorMinB]],".000"),"-",Table691416[[#This Row],[Pitch]]," ",Table691416[[#This Row],[Series]]," ",Table691416[[#This Row],[ClassA]])</f>
        <v>5.250-12 UN 2A</v>
      </c>
      <c r="AD717" s="4">
        <f t="shared" si="191"/>
        <v>2E-3</v>
      </c>
      <c r="AE717" s="55">
        <f t="shared" si="192"/>
        <v>5.2480000000000002</v>
      </c>
      <c r="AF717" s="55">
        <f t="shared" si="193"/>
        <v>5.2366000000000001</v>
      </c>
      <c r="AG717" s="55" t="str">
        <f t="shared" si="194"/>
        <v>—</v>
      </c>
      <c r="AH717" s="55">
        <f t="shared" si="195"/>
        <v>5.1939000000000002</v>
      </c>
      <c r="AI717" s="55">
        <f t="shared" si="196"/>
        <v>5.1871999999999998</v>
      </c>
      <c r="AJ717" s="55">
        <f t="shared" si="197"/>
        <v>5.1487999999999996</v>
      </c>
      <c r="AK717" s="4" t="str">
        <f t="shared" si="198"/>
        <v>2B</v>
      </c>
      <c r="AL717" s="55">
        <f t="shared" si="199"/>
        <v>5.16</v>
      </c>
      <c r="AM717" s="55">
        <f t="shared" si="200"/>
        <v>5.1779999999999999</v>
      </c>
      <c r="AN717" s="55">
        <f t="shared" si="201"/>
        <v>5.1959</v>
      </c>
      <c r="AO717" s="55">
        <f t="shared" si="202"/>
        <v>5.2046000000000001</v>
      </c>
      <c r="AP717" s="55">
        <f t="shared" si="203"/>
        <v>5.25</v>
      </c>
      <c r="AT717" s="17"/>
      <c r="AU717" s="77"/>
    </row>
    <row r="718" spans="3:47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04"/>
        <v>0</v>
      </c>
      <c r="U718" s="16">
        <f t="shared" si="204"/>
        <v>0</v>
      </c>
      <c r="W718" s="16" t="str">
        <f t="shared" si="188"/>
        <v>51⁄4–12</v>
      </c>
      <c r="X718" s="16" t="str">
        <f>VLOOKUP(LEFT(Table691416[[#This Row],[Column1]],FIND("–",Table691416[[#This Row],[Column1]])-1),Lookups15[],2,0)</f>
        <v>5 1/4</v>
      </c>
      <c r="Y718" s="16" t="str">
        <f>RIGHT(Table691416[[#This Row],[Column1]],LEN(Table691416[[#This Row],[Column1]])-FIND("–",Table691416[[#This Row],[Column1]]))</f>
        <v>12</v>
      </c>
      <c r="Z718" s="16" t="str">
        <f t="shared" si="189"/>
        <v>UN</v>
      </c>
      <c r="AA718" s="16" t="str">
        <f t="shared" si="190"/>
        <v>3A</v>
      </c>
      <c r="AB718" s="4" t="str">
        <f>CONCATENATE(Table691416[[#This Row],[Fraction]],"-",Table691416[[#This Row],[Pitch]]," ",Table691416[[#This Row],[Series]]," ",Table691416[[#This Row],[ClassA]])</f>
        <v>5 1/4-12 UN 3A</v>
      </c>
      <c r="AC718" s="4" t="str">
        <f>CONCATENATE(TEXT(Table691416[[#This Row],[MajorMinB]],".000"),"-",Table691416[[#This Row],[Pitch]]," ",Table691416[[#This Row],[Series]]," ",Table691416[[#This Row],[ClassA]])</f>
        <v>5.250-12 UN 3A</v>
      </c>
      <c r="AD718" s="4">
        <f t="shared" si="191"/>
        <v>0</v>
      </c>
      <c r="AE718" s="55">
        <f t="shared" si="192"/>
        <v>5.25</v>
      </c>
      <c r="AF718" s="55">
        <f t="shared" si="193"/>
        <v>5.2385999999999999</v>
      </c>
      <c r="AG718" s="55" t="str">
        <f t="shared" si="194"/>
        <v>—</v>
      </c>
      <c r="AH718" s="55">
        <f t="shared" si="195"/>
        <v>5.1959</v>
      </c>
      <c r="AI718" s="55">
        <f t="shared" si="196"/>
        <v>5.1909000000000001</v>
      </c>
      <c r="AJ718" s="55">
        <f t="shared" si="197"/>
        <v>5.1508000000000003</v>
      </c>
      <c r="AK718" s="4" t="str">
        <f t="shared" si="198"/>
        <v>3B</v>
      </c>
      <c r="AL718" s="55">
        <f t="shared" si="199"/>
        <v>5.16</v>
      </c>
      <c r="AM718" s="55">
        <f t="shared" si="200"/>
        <v>5.1698000000000004</v>
      </c>
      <c r="AN718" s="55">
        <f t="shared" si="201"/>
        <v>5.1959</v>
      </c>
      <c r="AO718" s="55">
        <f t="shared" si="202"/>
        <v>5.2024999999999997</v>
      </c>
      <c r="AP718" s="55">
        <f t="shared" si="203"/>
        <v>5.25</v>
      </c>
      <c r="AT718" s="17"/>
      <c r="AU718" s="77"/>
    </row>
    <row r="719" spans="3:47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04"/>
        <v>51⁄4–16</v>
      </c>
      <c r="U719" s="16" t="str">
        <f t="shared" si="204"/>
        <v>UN</v>
      </c>
      <c r="W719" s="16" t="str">
        <f t="shared" si="188"/>
        <v>51⁄4–16</v>
      </c>
      <c r="X719" s="16" t="str">
        <f>VLOOKUP(LEFT(Table691416[[#This Row],[Column1]],FIND("–",Table691416[[#This Row],[Column1]])-1),Lookups15[],2,0)</f>
        <v>5 1/4</v>
      </c>
      <c r="Y719" s="16" t="str">
        <f>RIGHT(Table691416[[#This Row],[Column1]],LEN(Table691416[[#This Row],[Column1]])-FIND("–",Table691416[[#This Row],[Column1]]))</f>
        <v>16</v>
      </c>
      <c r="Z719" s="16" t="str">
        <f t="shared" si="189"/>
        <v>UN</v>
      </c>
      <c r="AA719" s="16" t="str">
        <f t="shared" si="190"/>
        <v>2A</v>
      </c>
      <c r="AB719" s="4" t="str">
        <f>CONCATENATE(Table691416[[#This Row],[Fraction]],"-",Table691416[[#This Row],[Pitch]]," ",Table691416[[#This Row],[Series]]," ",Table691416[[#This Row],[ClassA]])</f>
        <v>5 1/4-16 UN 2A</v>
      </c>
      <c r="AC719" s="4" t="str">
        <f>CONCATENATE(TEXT(Table691416[[#This Row],[MajorMinB]],".000"),"-",Table691416[[#This Row],[Pitch]]," ",Table691416[[#This Row],[Series]]," ",Table691416[[#This Row],[ClassA]])</f>
        <v>5.250-16 UN 2A</v>
      </c>
      <c r="AD719" s="4">
        <f t="shared" si="191"/>
        <v>1.8E-3</v>
      </c>
      <c r="AE719" s="55">
        <f t="shared" si="192"/>
        <v>5.2481999999999998</v>
      </c>
      <c r="AF719" s="55">
        <f t="shared" si="193"/>
        <v>5.2388000000000003</v>
      </c>
      <c r="AG719" s="55" t="str">
        <f t="shared" si="194"/>
        <v>—</v>
      </c>
      <c r="AH719" s="55">
        <f t="shared" si="195"/>
        <v>5.2076000000000002</v>
      </c>
      <c r="AI719" s="55">
        <f t="shared" si="196"/>
        <v>5.2015000000000002</v>
      </c>
      <c r="AJ719" s="55">
        <f t="shared" si="197"/>
        <v>5.1737000000000002</v>
      </c>
      <c r="AK719" s="4" t="str">
        <f t="shared" si="198"/>
        <v>2B</v>
      </c>
      <c r="AL719" s="55">
        <f t="shared" si="199"/>
        <v>5.1820000000000004</v>
      </c>
      <c r="AM719" s="55">
        <f t="shared" si="200"/>
        <v>5.1959999999999997</v>
      </c>
      <c r="AN719" s="55">
        <f t="shared" si="201"/>
        <v>5.2093999999999996</v>
      </c>
      <c r="AO719" s="55">
        <f t="shared" si="202"/>
        <v>5.2172999999999998</v>
      </c>
      <c r="AP719" s="55">
        <f t="shared" si="203"/>
        <v>5.25</v>
      </c>
      <c r="AT719" s="17"/>
      <c r="AU719" s="77"/>
    </row>
    <row r="720" spans="3:47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04"/>
        <v>0</v>
      </c>
      <c r="U720" s="16">
        <f t="shared" si="204"/>
        <v>0</v>
      </c>
      <c r="W720" s="16" t="str">
        <f t="shared" si="188"/>
        <v>51⁄4–16</v>
      </c>
      <c r="X720" s="16" t="str">
        <f>VLOOKUP(LEFT(Table691416[[#This Row],[Column1]],FIND("–",Table691416[[#This Row],[Column1]])-1),Lookups15[],2,0)</f>
        <v>5 1/4</v>
      </c>
      <c r="Y720" s="16" t="str">
        <f>RIGHT(Table691416[[#This Row],[Column1]],LEN(Table691416[[#This Row],[Column1]])-FIND("–",Table691416[[#This Row],[Column1]]))</f>
        <v>16</v>
      </c>
      <c r="Z720" s="16" t="str">
        <f t="shared" si="189"/>
        <v>UN</v>
      </c>
      <c r="AA720" s="16" t="str">
        <f t="shared" si="190"/>
        <v>3A</v>
      </c>
      <c r="AB720" s="4" t="str">
        <f>CONCATENATE(Table691416[[#This Row],[Fraction]],"-",Table691416[[#This Row],[Pitch]]," ",Table691416[[#This Row],[Series]]," ",Table691416[[#This Row],[ClassA]])</f>
        <v>5 1/4-16 UN 3A</v>
      </c>
      <c r="AC720" s="4" t="str">
        <f>CONCATENATE(TEXT(Table691416[[#This Row],[MajorMinB]],".000"),"-",Table691416[[#This Row],[Pitch]]," ",Table691416[[#This Row],[Series]]," ",Table691416[[#This Row],[ClassA]])</f>
        <v>5.250-16 UN 3A</v>
      </c>
      <c r="AD720" s="4">
        <f t="shared" si="191"/>
        <v>0</v>
      </c>
      <c r="AE720" s="55">
        <f t="shared" si="192"/>
        <v>5.25</v>
      </c>
      <c r="AF720" s="55">
        <f t="shared" si="193"/>
        <v>5.2405999999999997</v>
      </c>
      <c r="AG720" s="55" t="str">
        <f t="shared" si="194"/>
        <v>—</v>
      </c>
      <c r="AH720" s="55">
        <f t="shared" si="195"/>
        <v>5.2093999999999996</v>
      </c>
      <c r="AI720" s="55">
        <f t="shared" si="196"/>
        <v>5.2049000000000003</v>
      </c>
      <c r="AJ720" s="55">
        <f t="shared" si="197"/>
        <v>5.1755000000000004</v>
      </c>
      <c r="AK720" s="4" t="str">
        <f t="shared" si="198"/>
        <v>3B</v>
      </c>
      <c r="AL720" s="55">
        <f t="shared" si="199"/>
        <v>5.1820000000000004</v>
      </c>
      <c r="AM720" s="55">
        <f t="shared" si="200"/>
        <v>5.1908000000000003</v>
      </c>
      <c r="AN720" s="55">
        <f t="shared" si="201"/>
        <v>5.2093999999999996</v>
      </c>
      <c r="AO720" s="55">
        <f t="shared" si="202"/>
        <v>5.2153</v>
      </c>
      <c r="AP720" s="55">
        <f t="shared" si="203"/>
        <v>5.25</v>
      </c>
      <c r="AT720" s="17"/>
      <c r="AU720" s="77"/>
    </row>
    <row r="721" spans="3:47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04"/>
        <v>51⁄2–10</v>
      </c>
      <c r="U721" s="16" t="str">
        <f t="shared" si="204"/>
        <v>UNS</v>
      </c>
      <c r="W721" s="16" t="str">
        <f t="shared" si="188"/>
        <v>51⁄2–10</v>
      </c>
      <c r="X721" s="16" t="str">
        <f>VLOOKUP(LEFT(Table691416[[#This Row],[Column1]],FIND("–",Table691416[[#This Row],[Column1]])-1),Lookups15[],2,0)</f>
        <v>5 1/2</v>
      </c>
      <c r="Y721" s="16" t="str">
        <f>RIGHT(Table691416[[#This Row],[Column1]],LEN(Table691416[[#This Row],[Column1]])-FIND("–",Table691416[[#This Row],[Column1]]))</f>
        <v>10</v>
      </c>
      <c r="Z721" s="16" t="str">
        <f t="shared" si="189"/>
        <v>UNS</v>
      </c>
      <c r="AA721" s="16" t="str">
        <f t="shared" si="190"/>
        <v>2A</v>
      </c>
      <c r="AB721" s="4" t="str">
        <f>CONCATENATE(Table691416[[#This Row],[Fraction]],"-",Table691416[[#This Row],[Pitch]]," ",Table691416[[#This Row],[Series]]," ",Table691416[[#This Row],[ClassA]])</f>
        <v>5 1/2-10 UNS 2A</v>
      </c>
      <c r="AC721" s="4" t="str">
        <f>CONCATENATE(TEXT(Table691416[[#This Row],[MajorMinB]],".000"),"-",Table691416[[#This Row],[Pitch]]," ",Table691416[[#This Row],[Series]]," ",Table691416[[#This Row],[ClassA]])</f>
        <v>5.500-10 UNS 2A</v>
      </c>
      <c r="AD721" s="4">
        <f t="shared" si="191"/>
        <v>2.2000000000000001E-3</v>
      </c>
      <c r="AE721" s="55">
        <f t="shared" si="192"/>
        <v>5.4977999999999998</v>
      </c>
      <c r="AF721" s="55">
        <f t="shared" si="193"/>
        <v>5.4848999999999997</v>
      </c>
      <c r="AG721" s="55" t="str">
        <f t="shared" si="194"/>
        <v>—</v>
      </c>
      <c r="AH721" s="55">
        <f t="shared" si="195"/>
        <v>5.4328000000000003</v>
      </c>
      <c r="AI721" s="55">
        <f t="shared" si="196"/>
        <v>5.4256000000000002</v>
      </c>
      <c r="AJ721" s="55">
        <f t="shared" si="197"/>
        <v>5.3788</v>
      </c>
      <c r="AK721" s="4" t="str">
        <f t="shared" si="198"/>
        <v>2B</v>
      </c>
      <c r="AL721" s="55">
        <f t="shared" si="199"/>
        <v>5.3920000000000003</v>
      </c>
      <c r="AM721" s="55">
        <f t="shared" si="200"/>
        <v>5.4130000000000003</v>
      </c>
      <c r="AN721" s="55">
        <f t="shared" si="201"/>
        <v>5.4349999999999996</v>
      </c>
      <c r="AO721" s="55">
        <f t="shared" si="202"/>
        <v>5.4443999999999999</v>
      </c>
      <c r="AP721" s="55">
        <f t="shared" si="203"/>
        <v>5.5</v>
      </c>
      <c r="AT721" s="17"/>
      <c r="AU721" s="77"/>
    </row>
    <row r="722" spans="3:47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04"/>
        <v>51⁄2–14</v>
      </c>
      <c r="U722" s="16" t="str">
        <f t="shared" si="204"/>
        <v>UNS</v>
      </c>
      <c r="W722" s="16" t="str">
        <f t="shared" si="188"/>
        <v>51⁄2–14</v>
      </c>
      <c r="X722" s="16" t="str">
        <f>VLOOKUP(LEFT(Table691416[[#This Row],[Column1]],FIND("–",Table691416[[#This Row],[Column1]])-1),Lookups15[],2,0)</f>
        <v>5 1/2</v>
      </c>
      <c r="Y722" s="16" t="str">
        <f>RIGHT(Table691416[[#This Row],[Column1]],LEN(Table691416[[#This Row],[Column1]])-FIND("–",Table691416[[#This Row],[Column1]]))</f>
        <v>14</v>
      </c>
      <c r="Z722" s="16" t="str">
        <f t="shared" si="189"/>
        <v>UNS</v>
      </c>
      <c r="AA722" s="16" t="str">
        <f t="shared" si="190"/>
        <v>2A</v>
      </c>
      <c r="AB722" s="4" t="str">
        <f>CONCATENATE(Table691416[[#This Row],[Fraction]],"-",Table691416[[#This Row],[Pitch]]," ",Table691416[[#This Row],[Series]]," ",Table691416[[#This Row],[ClassA]])</f>
        <v>5 1/2-14 UNS 2A</v>
      </c>
      <c r="AC722" s="4" t="str">
        <f>CONCATENATE(TEXT(Table691416[[#This Row],[MajorMinB]],".000"),"-",Table691416[[#This Row],[Pitch]]," ",Table691416[[#This Row],[Series]]," ",Table691416[[#This Row],[ClassA]])</f>
        <v>5.500-14 UNS 2A</v>
      </c>
      <c r="AD722" s="4">
        <f t="shared" si="191"/>
        <v>1.9E-3</v>
      </c>
      <c r="AE722" s="55">
        <f t="shared" si="192"/>
        <v>5.4981</v>
      </c>
      <c r="AF722" s="55">
        <f t="shared" si="193"/>
        <v>5.4878</v>
      </c>
      <c r="AG722" s="55" t="str">
        <f t="shared" si="194"/>
        <v>—</v>
      </c>
      <c r="AH722" s="55">
        <f t="shared" si="195"/>
        <v>5.4516999999999998</v>
      </c>
      <c r="AI722" s="55">
        <f t="shared" si="196"/>
        <v>5.4452999999999996</v>
      </c>
      <c r="AJ722" s="55">
        <f t="shared" si="197"/>
        <v>5.4131</v>
      </c>
      <c r="AK722" s="4" t="str">
        <f t="shared" si="198"/>
        <v>2B</v>
      </c>
      <c r="AL722" s="55">
        <f t="shared" si="199"/>
        <v>5.423</v>
      </c>
      <c r="AM722" s="55">
        <f t="shared" si="200"/>
        <v>5.4379999999999997</v>
      </c>
      <c r="AN722" s="55">
        <f t="shared" si="201"/>
        <v>5.4535999999999998</v>
      </c>
      <c r="AO722" s="55">
        <f t="shared" si="202"/>
        <v>5.4619</v>
      </c>
      <c r="AP722" s="55">
        <f t="shared" si="203"/>
        <v>5.5</v>
      </c>
      <c r="AT722" s="17"/>
      <c r="AU722" s="77"/>
    </row>
    <row r="723" spans="3:47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04"/>
        <v>51⁄2–12</v>
      </c>
      <c r="U723" s="16" t="str">
        <f t="shared" si="204"/>
        <v>UN</v>
      </c>
      <c r="W723" s="16" t="str">
        <f t="shared" si="188"/>
        <v>51⁄2–12</v>
      </c>
      <c r="X723" s="16" t="str">
        <f>VLOOKUP(LEFT(Table691416[[#This Row],[Column1]],FIND("–",Table691416[[#This Row],[Column1]])-1),Lookups15[],2,0)</f>
        <v>5 1/2</v>
      </c>
      <c r="Y723" s="16" t="str">
        <f>RIGHT(Table691416[[#This Row],[Column1]],LEN(Table691416[[#This Row],[Column1]])-FIND("–",Table691416[[#This Row],[Column1]]))</f>
        <v>12</v>
      </c>
      <c r="Z723" s="16" t="str">
        <f t="shared" si="189"/>
        <v>UN</v>
      </c>
      <c r="AA723" s="16" t="str">
        <f t="shared" si="190"/>
        <v>2A</v>
      </c>
      <c r="AB723" s="4" t="str">
        <f>CONCATENATE(Table691416[[#This Row],[Fraction]],"-",Table691416[[#This Row],[Pitch]]," ",Table691416[[#This Row],[Series]]," ",Table691416[[#This Row],[ClassA]])</f>
        <v>5 1/2-12 UN 2A</v>
      </c>
      <c r="AC723" s="4" t="str">
        <f>CONCATENATE(TEXT(Table691416[[#This Row],[MajorMinB]],".000"),"-",Table691416[[#This Row],[Pitch]]," ",Table691416[[#This Row],[Series]]," ",Table691416[[#This Row],[ClassA]])</f>
        <v>5.500-12 UN 2A</v>
      </c>
      <c r="AD723" s="4">
        <f t="shared" si="191"/>
        <v>2E-3</v>
      </c>
      <c r="AE723" s="55">
        <f t="shared" si="192"/>
        <v>5.4980000000000002</v>
      </c>
      <c r="AF723" s="55">
        <f t="shared" si="193"/>
        <v>5.4866000000000001</v>
      </c>
      <c r="AG723" s="55" t="str">
        <f t="shared" si="194"/>
        <v>—</v>
      </c>
      <c r="AH723" s="55">
        <f t="shared" si="195"/>
        <v>5.4439000000000002</v>
      </c>
      <c r="AI723" s="55">
        <f t="shared" si="196"/>
        <v>5.4371999999999998</v>
      </c>
      <c r="AJ723" s="55">
        <f t="shared" si="197"/>
        <v>5.3987999999999996</v>
      </c>
      <c r="AK723" s="4" t="str">
        <f t="shared" si="198"/>
        <v>2B</v>
      </c>
      <c r="AL723" s="55">
        <f t="shared" si="199"/>
        <v>5.41</v>
      </c>
      <c r="AM723" s="55">
        <f t="shared" si="200"/>
        <v>5.4279999999999999</v>
      </c>
      <c r="AN723" s="55">
        <f t="shared" si="201"/>
        <v>5.4459</v>
      </c>
      <c r="AO723" s="55">
        <f t="shared" si="202"/>
        <v>5.4546000000000001</v>
      </c>
      <c r="AP723" s="55">
        <f t="shared" si="203"/>
        <v>5.5</v>
      </c>
      <c r="AT723" s="17"/>
      <c r="AU723" s="77"/>
    </row>
    <row r="724" spans="3:47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04"/>
        <v>0</v>
      </c>
      <c r="U724" s="16">
        <f t="shared" si="204"/>
        <v>0</v>
      </c>
      <c r="W724" s="16" t="str">
        <f t="shared" si="188"/>
        <v>51⁄2–12</v>
      </c>
      <c r="X724" s="16" t="str">
        <f>VLOOKUP(LEFT(Table691416[[#This Row],[Column1]],FIND("–",Table691416[[#This Row],[Column1]])-1),Lookups15[],2,0)</f>
        <v>5 1/2</v>
      </c>
      <c r="Y724" s="16" t="str">
        <f>RIGHT(Table691416[[#This Row],[Column1]],LEN(Table691416[[#This Row],[Column1]])-FIND("–",Table691416[[#This Row],[Column1]]))</f>
        <v>12</v>
      </c>
      <c r="Z724" s="16" t="str">
        <f t="shared" si="189"/>
        <v>UN</v>
      </c>
      <c r="AA724" s="16" t="str">
        <f t="shared" si="190"/>
        <v>3A</v>
      </c>
      <c r="AB724" s="4" t="str">
        <f>CONCATENATE(Table691416[[#This Row],[Fraction]],"-",Table691416[[#This Row],[Pitch]]," ",Table691416[[#This Row],[Series]]," ",Table691416[[#This Row],[ClassA]])</f>
        <v>5 1/2-12 UN 3A</v>
      </c>
      <c r="AC724" s="4" t="str">
        <f>CONCATENATE(TEXT(Table691416[[#This Row],[MajorMinB]],".000"),"-",Table691416[[#This Row],[Pitch]]," ",Table691416[[#This Row],[Series]]," ",Table691416[[#This Row],[ClassA]])</f>
        <v>5.500-12 UN 3A</v>
      </c>
      <c r="AD724" s="4">
        <f t="shared" si="191"/>
        <v>0</v>
      </c>
      <c r="AE724" s="55">
        <f t="shared" si="192"/>
        <v>5.5</v>
      </c>
      <c r="AF724" s="55">
        <f t="shared" si="193"/>
        <v>5.4885999999999999</v>
      </c>
      <c r="AG724" s="55" t="str">
        <f t="shared" si="194"/>
        <v>—</v>
      </c>
      <c r="AH724" s="55">
        <f t="shared" si="195"/>
        <v>5.4459</v>
      </c>
      <c r="AI724" s="55">
        <f t="shared" si="196"/>
        <v>5.4409000000000001</v>
      </c>
      <c r="AJ724" s="55">
        <f t="shared" si="197"/>
        <v>5.4008000000000003</v>
      </c>
      <c r="AK724" s="4" t="str">
        <f t="shared" si="198"/>
        <v>3B</v>
      </c>
      <c r="AL724" s="55">
        <f t="shared" si="199"/>
        <v>5.41</v>
      </c>
      <c r="AM724" s="55">
        <f t="shared" si="200"/>
        <v>5.4198000000000004</v>
      </c>
      <c r="AN724" s="55">
        <f t="shared" si="201"/>
        <v>5.4459</v>
      </c>
      <c r="AO724" s="55">
        <f t="shared" si="202"/>
        <v>5.4524999999999997</v>
      </c>
      <c r="AP724" s="55">
        <f t="shared" si="203"/>
        <v>5.5</v>
      </c>
      <c r="AT724" s="17"/>
      <c r="AU724" s="77"/>
    </row>
    <row r="725" spans="3:47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04"/>
        <v>51⁄2–16</v>
      </c>
      <c r="U725" s="16" t="str">
        <f t="shared" si="204"/>
        <v>UN</v>
      </c>
      <c r="W725" s="16" t="str">
        <f t="shared" si="188"/>
        <v>51⁄2–16</v>
      </c>
      <c r="X725" s="16" t="str">
        <f>VLOOKUP(LEFT(Table691416[[#This Row],[Column1]],FIND("–",Table691416[[#This Row],[Column1]])-1),Lookups15[],2,0)</f>
        <v>5 1/2</v>
      </c>
      <c r="Y725" s="16" t="str">
        <f>RIGHT(Table691416[[#This Row],[Column1]],LEN(Table691416[[#This Row],[Column1]])-FIND("–",Table691416[[#This Row],[Column1]]))</f>
        <v>16</v>
      </c>
      <c r="Z725" s="16" t="str">
        <f t="shared" si="189"/>
        <v>UN</v>
      </c>
      <c r="AA725" s="16" t="str">
        <f t="shared" si="190"/>
        <v>2A</v>
      </c>
      <c r="AB725" s="4" t="str">
        <f>CONCATENATE(Table691416[[#This Row],[Fraction]],"-",Table691416[[#This Row],[Pitch]]," ",Table691416[[#This Row],[Series]]," ",Table691416[[#This Row],[ClassA]])</f>
        <v>5 1/2-16 UN 2A</v>
      </c>
      <c r="AC725" s="4" t="str">
        <f>CONCATENATE(TEXT(Table691416[[#This Row],[MajorMinB]],".000"),"-",Table691416[[#This Row],[Pitch]]," ",Table691416[[#This Row],[Series]]," ",Table691416[[#This Row],[ClassA]])</f>
        <v>5.500-16 UN 2A</v>
      </c>
      <c r="AD725" s="4">
        <f t="shared" si="191"/>
        <v>1.8E-3</v>
      </c>
      <c r="AE725" s="55">
        <f t="shared" si="192"/>
        <v>5.4981999999999998</v>
      </c>
      <c r="AF725" s="55">
        <f t="shared" si="193"/>
        <v>5.4888000000000003</v>
      </c>
      <c r="AG725" s="55" t="str">
        <f t="shared" si="194"/>
        <v>—</v>
      </c>
      <c r="AH725" s="55">
        <f t="shared" si="195"/>
        <v>5.4576000000000002</v>
      </c>
      <c r="AI725" s="55">
        <f t="shared" si="196"/>
        <v>5.4515000000000002</v>
      </c>
      <c r="AJ725" s="55">
        <f t="shared" si="197"/>
        <v>5.4237000000000002</v>
      </c>
      <c r="AK725" s="4" t="str">
        <f t="shared" si="198"/>
        <v>2B</v>
      </c>
      <c r="AL725" s="55">
        <f t="shared" si="199"/>
        <v>5.4320000000000004</v>
      </c>
      <c r="AM725" s="55">
        <f t="shared" si="200"/>
        <v>5.4459999999999997</v>
      </c>
      <c r="AN725" s="55">
        <f t="shared" si="201"/>
        <v>5.4593999999999996</v>
      </c>
      <c r="AO725" s="55">
        <f t="shared" si="202"/>
        <v>5.4672999999999998</v>
      </c>
      <c r="AP725" s="55">
        <f t="shared" si="203"/>
        <v>5.5</v>
      </c>
      <c r="AT725" s="17"/>
      <c r="AU725" s="77"/>
    </row>
    <row r="726" spans="3:47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04"/>
        <v>0</v>
      </c>
      <c r="U726" s="16">
        <f t="shared" si="204"/>
        <v>0</v>
      </c>
      <c r="W726" s="16" t="str">
        <f t="shared" si="188"/>
        <v>51⁄2–16</v>
      </c>
      <c r="X726" s="16" t="str">
        <f>VLOOKUP(LEFT(Table691416[[#This Row],[Column1]],FIND("–",Table691416[[#This Row],[Column1]])-1),Lookups15[],2,0)</f>
        <v>5 1/2</v>
      </c>
      <c r="Y726" s="16" t="str">
        <f>RIGHT(Table691416[[#This Row],[Column1]],LEN(Table691416[[#This Row],[Column1]])-FIND("–",Table691416[[#This Row],[Column1]]))</f>
        <v>16</v>
      </c>
      <c r="Z726" s="16" t="str">
        <f t="shared" si="189"/>
        <v>UN</v>
      </c>
      <c r="AA726" s="16" t="str">
        <f t="shared" si="190"/>
        <v>3A</v>
      </c>
      <c r="AB726" s="4" t="str">
        <f>CONCATENATE(Table691416[[#This Row],[Fraction]],"-",Table691416[[#This Row],[Pitch]]," ",Table691416[[#This Row],[Series]]," ",Table691416[[#This Row],[ClassA]])</f>
        <v>5 1/2-16 UN 3A</v>
      </c>
      <c r="AC726" s="4" t="str">
        <f>CONCATENATE(TEXT(Table691416[[#This Row],[MajorMinB]],".000"),"-",Table691416[[#This Row],[Pitch]]," ",Table691416[[#This Row],[Series]]," ",Table691416[[#This Row],[ClassA]])</f>
        <v>5.500-16 UN 3A</v>
      </c>
      <c r="AD726" s="4">
        <f t="shared" si="191"/>
        <v>0</v>
      </c>
      <c r="AE726" s="55">
        <f t="shared" si="192"/>
        <v>5.5</v>
      </c>
      <c r="AF726" s="55">
        <f t="shared" si="193"/>
        <v>5.4905999999999997</v>
      </c>
      <c r="AG726" s="55" t="str">
        <f t="shared" si="194"/>
        <v>—</v>
      </c>
      <c r="AH726" s="55">
        <f t="shared" si="195"/>
        <v>5.4593999999999996</v>
      </c>
      <c r="AI726" s="55">
        <f t="shared" si="196"/>
        <v>5.4549000000000003</v>
      </c>
      <c r="AJ726" s="55">
        <f t="shared" si="197"/>
        <v>5.4255000000000004</v>
      </c>
      <c r="AK726" s="4" t="str">
        <f t="shared" si="198"/>
        <v>3B</v>
      </c>
      <c r="AL726" s="55">
        <f t="shared" si="199"/>
        <v>5.4320000000000004</v>
      </c>
      <c r="AM726" s="55">
        <f t="shared" si="200"/>
        <v>5.4408000000000003</v>
      </c>
      <c r="AN726" s="55">
        <f t="shared" si="201"/>
        <v>5.4593999999999996</v>
      </c>
      <c r="AO726" s="55">
        <f t="shared" si="202"/>
        <v>5.4653</v>
      </c>
      <c r="AP726" s="55">
        <f t="shared" si="203"/>
        <v>5.5</v>
      </c>
      <c r="AT726" s="17"/>
      <c r="AU726" s="77"/>
    </row>
    <row r="727" spans="3:47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04"/>
        <v>53⁄4–10</v>
      </c>
      <c r="U727" s="16" t="str">
        <f t="shared" si="204"/>
        <v>UNS</v>
      </c>
      <c r="W727" s="16" t="str">
        <f t="shared" si="188"/>
        <v>53⁄4–10</v>
      </c>
      <c r="X727" s="16" t="str">
        <f>VLOOKUP(LEFT(Table691416[[#This Row],[Column1]],FIND("–",Table691416[[#This Row],[Column1]])-1),Lookups15[],2,0)</f>
        <v>5 3/4</v>
      </c>
      <c r="Y727" s="16" t="str">
        <f>RIGHT(Table691416[[#This Row],[Column1]],LEN(Table691416[[#This Row],[Column1]])-FIND("–",Table691416[[#This Row],[Column1]]))</f>
        <v>10</v>
      </c>
      <c r="Z727" s="16" t="str">
        <f t="shared" si="189"/>
        <v>UNS</v>
      </c>
      <c r="AA727" s="16" t="str">
        <f t="shared" si="190"/>
        <v>2A</v>
      </c>
      <c r="AB727" s="4" t="str">
        <f>CONCATENATE(Table691416[[#This Row],[Fraction]],"-",Table691416[[#This Row],[Pitch]]," ",Table691416[[#This Row],[Series]]," ",Table691416[[#This Row],[ClassA]])</f>
        <v>5 3/4-10 UNS 2A</v>
      </c>
      <c r="AC727" s="4" t="str">
        <f>CONCATENATE(TEXT(Table691416[[#This Row],[MajorMinB]],".000"),"-",Table691416[[#This Row],[Pitch]]," ",Table691416[[#This Row],[Series]]," ",Table691416[[#This Row],[ClassA]])</f>
        <v>5.750-10 UNS 2A</v>
      </c>
      <c r="AD727" s="4">
        <f t="shared" si="191"/>
        <v>2.2000000000000001E-3</v>
      </c>
      <c r="AE727" s="55">
        <f t="shared" si="192"/>
        <v>5.7477999999999998</v>
      </c>
      <c r="AF727" s="55">
        <f t="shared" si="193"/>
        <v>5.7348999999999997</v>
      </c>
      <c r="AG727" s="55" t="str">
        <f t="shared" si="194"/>
        <v>—</v>
      </c>
      <c r="AH727" s="55">
        <f t="shared" si="195"/>
        <v>5.6828000000000003</v>
      </c>
      <c r="AI727" s="55">
        <f t="shared" si="196"/>
        <v>5.6753999999999998</v>
      </c>
      <c r="AJ727" s="55">
        <f t="shared" si="197"/>
        <v>5.6288</v>
      </c>
      <c r="AK727" s="4" t="str">
        <f t="shared" si="198"/>
        <v>2B</v>
      </c>
      <c r="AL727" s="55">
        <f t="shared" si="199"/>
        <v>5.6420000000000003</v>
      </c>
      <c r="AM727" s="55">
        <f t="shared" si="200"/>
        <v>5.6630000000000003</v>
      </c>
      <c r="AN727" s="55">
        <f t="shared" si="201"/>
        <v>5.6849999999999996</v>
      </c>
      <c r="AO727" s="55">
        <f t="shared" si="202"/>
        <v>5.6946000000000003</v>
      </c>
      <c r="AP727" s="55">
        <f t="shared" si="203"/>
        <v>5.75</v>
      </c>
      <c r="AT727" s="17"/>
      <c r="AU727" s="77"/>
    </row>
    <row r="728" spans="3:47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04"/>
        <v>53⁄4–14</v>
      </c>
      <c r="U728" s="16" t="str">
        <f t="shared" si="204"/>
        <v>UNS</v>
      </c>
      <c r="W728" s="16" t="str">
        <f t="shared" si="188"/>
        <v>53⁄4–14</v>
      </c>
      <c r="X728" s="16" t="str">
        <f>VLOOKUP(LEFT(Table691416[[#This Row],[Column1]],FIND("–",Table691416[[#This Row],[Column1]])-1),Lookups15[],2,0)</f>
        <v>5 3/4</v>
      </c>
      <c r="Y728" s="16" t="str">
        <f>RIGHT(Table691416[[#This Row],[Column1]],LEN(Table691416[[#This Row],[Column1]])-FIND("–",Table691416[[#This Row],[Column1]]))</f>
        <v>14</v>
      </c>
      <c r="Z728" s="16" t="str">
        <f t="shared" si="189"/>
        <v>UNS</v>
      </c>
      <c r="AA728" s="16" t="str">
        <f t="shared" si="190"/>
        <v>2A</v>
      </c>
      <c r="AB728" s="4" t="str">
        <f>CONCATENATE(Table691416[[#This Row],[Fraction]],"-",Table691416[[#This Row],[Pitch]]," ",Table691416[[#This Row],[Series]]," ",Table691416[[#This Row],[ClassA]])</f>
        <v>5 3/4-14 UNS 2A</v>
      </c>
      <c r="AC728" s="4" t="str">
        <f>CONCATENATE(TEXT(Table691416[[#This Row],[MajorMinB]],".000"),"-",Table691416[[#This Row],[Pitch]]," ",Table691416[[#This Row],[Series]]," ",Table691416[[#This Row],[ClassA]])</f>
        <v>5.750-14 UNS 2A</v>
      </c>
      <c r="AD728" s="4">
        <f t="shared" si="191"/>
        <v>2E-3</v>
      </c>
      <c r="AE728" s="55">
        <f t="shared" si="192"/>
        <v>5.7480000000000002</v>
      </c>
      <c r="AF728" s="55">
        <f t="shared" si="193"/>
        <v>5.7377000000000002</v>
      </c>
      <c r="AG728" s="55" t="str">
        <f t="shared" si="194"/>
        <v>—</v>
      </c>
      <c r="AH728" s="55">
        <f t="shared" si="195"/>
        <v>5.7016</v>
      </c>
      <c r="AI728" s="55">
        <f t="shared" si="196"/>
        <v>5.6951000000000001</v>
      </c>
      <c r="AJ728" s="55">
        <f t="shared" si="197"/>
        <v>5.6630000000000003</v>
      </c>
      <c r="AK728" s="4" t="str">
        <f t="shared" si="198"/>
        <v>2B</v>
      </c>
      <c r="AL728" s="55">
        <f t="shared" si="199"/>
        <v>5.673</v>
      </c>
      <c r="AM728" s="55">
        <f t="shared" si="200"/>
        <v>5.6879999999999997</v>
      </c>
      <c r="AN728" s="55">
        <f t="shared" si="201"/>
        <v>5.7035999999999998</v>
      </c>
      <c r="AO728" s="55">
        <f t="shared" si="202"/>
        <v>5.7121000000000004</v>
      </c>
      <c r="AP728" s="55">
        <f t="shared" si="203"/>
        <v>5.75</v>
      </c>
      <c r="AT728" s="17"/>
      <c r="AU728" s="77"/>
    </row>
    <row r="729" spans="3:47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04"/>
        <v>53⁄4–12</v>
      </c>
      <c r="U729" s="16" t="str">
        <f t="shared" si="204"/>
        <v>UN</v>
      </c>
      <c r="W729" s="16" t="str">
        <f t="shared" si="188"/>
        <v>53⁄4–12</v>
      </c>
      <c r="X729" s="16" t="str">
        <f>VLOOKUP(LEFT(Table691416[[#This Row],[Column1]],FIND("–",Table691416[[#This Row],[Column1]])-1),Lookups15[],2,0)</f>
        <v>5 3/4</v>
      </c>
      <c r="Y729" s="16" t="str">
        <f>RIGHT(Table691416[[#This Row],[Column1]],LEN(Table691416[[#This Row],[Column1]])-FIND("–",Table691416[[#This Row],[Column1]]))</f>
        <v>12</v>
      </c>
      <c r="Z729" s="16" t="str">
        <f t="shared" si="189"/>
        <v>UN</v>
      </c>
      <c r="AA729" s="16" t="str">
        <f t="shared" si="190"/>
        <v>2A</v>
      </c>
      <c r="AB729" s="4" t="str">
        <f>CONCATENATE(Table691416[[#This Row],[Fraction]],"-",Table691416[[#This Row],[Pitch]]," ",Table691416[[#This Row],[Series]]," ",Table691416[[#This Row],[ClassA]])</f>
        <v>5 3/4-12 UN 2A</v>
      </c>
      <c r="AC729" s="4" t="str">
        <f>CONCATENATE(TEXT(Table691416[[#This Row],[MajorMinB]],".000"),"-",Table691416[[#This Row],[Pitch]]," ",Table691416[[#This Row],[Series]]," ",Table691416[[#This Row],[ClassA]])</f>
        <v>5.750-12 UN 2A</v>
      </c>
      <c r="AD729" s="4">
        <f t="shared" si="191"/>
        <v>2.0999999999999999E-3</v>
      </c>
      <c r="AE729" s="55">
        <f t="shared" si="192"/>
        <v>5.7478999999999996</v>
      </c>
      <c r="AF729" s="55">
        <f t="shared" si="193"/>
        <v>5.7365000000000004</v>
      </c>
      <c r="AG729" s="55" t="str">
        <f t="shared" si="194"/>
        <v>—</v>
      </c>
      <c r="AH729" s="55">
        <f t="shared" si="195"/>
        <v>5.6938000000000004</v>
      </c>
      <c r="AI729" s="55">
        <f t="shared" si="196"/>
        <v>5.6868999999999996</v>
      </c>
      <c r="AJ729" s="55">
        <f t="shared" si="197"/>
        <v>5.6486999999999998</v>
      </c>
      <c r="AK729" s="4" t="str">
        <f t="shared" si="198"/>
        <v>2B</v>
      </c>
      <c r="AL729" s="55">
        <f t="shared" si="199"/>
        <v>5.66</v>
      </c>
      <c r="AM729" s="55">
        <f t="shared" si="200"/>
        <v>5.6779999999999999</v>
      </c>
      <c r="AN729" s="55">
        <f t="shared" si="201"/>
        <v>5.6959</v>
      </c>
      <c r="AO729" s="55">
        <f t="shared" si="202"/>
        <v>5.7049000000000003</v>
      </c>
      <c r="AP729" s="55">
        <f t="shared" si="203"/>
        <v>5.75</v>
      </c>
      <c r="AT729" s="17"/>
      <c r="AU729" s="77"/>
    </row>
    <row r="730" spans="3:47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04"/>
        <v>0</v>
      </c>
      <c r="U730" s="16">
        <f t="shared" si="204"/>
        <v>0</v>
      </c>
      <c r="W730" s="16" t="str">
        <f t="shared" si="188"/>
        <v>53⁄4–12</v>
      </c>
      <c r="X730" s="16" t="str">
        <f>VLOOKUP(LEFT(Table691416[[#This Row],[Column1]],FIND("–",Table691416[[#This Row],[Column1]])-1),Lookups15[],2,0)</f>
        <v>5 3/4</v>
      </c>
      <c r="Y730" s="16" t="str">
        <f>RIGHT(Table691416[[#This Row],[Column1]],LEN(Table691416[[#This Row],[Column1]])-FIND("–",Table691416[[#This Row],[Column1]]))</f>
        <v>12</v>
      </c>
      <c r="Z730" s="16" t="str">
        <f t="shared" si="189"/>
        <v>UN</v>
      </c>
      <c r="AA730" s="16" t="str">
        <f t="shared" si="190"/>
        <v>3A</v>
      </c>
      <c r="AB730" s="4" t="str">
        <f>CONCATENATE(Table691416[[#This Row],[Fraction]],"-",Table691416[[#This Row],[Pitch]]," ",Table691416[[#This Row],[Series]]," ",Table691416[[#This Row],[ClassA]])</f>
        <v>5 3/4-12 UN 3A</v>
      </c>
      <c r="AC730" s="4" t="str">
        <f>CONCATENATE(TEXT(Table691416[[#This Row],[MajorMinB]],".000"),"-",Table691416[[#This Row],[Pitch]]," ",Table691416[[#This Row],[Series]]," ",Table691416[[#This Row],[ClassA]])</f>
        <v>5.750-12 UN 3A</v>
      </c>
      <c r="AD730" s="4">
        <f t="shared" si="191"/>
        <v>0</v>
      </c>
      <c r="AE730" s="55">
        <f t="shared" si="192"/>
        <v>5.75</v>
      </c>
      <c r="AF730" s="55">
        <f t="shared" si="193"/>
        <v>5.7385999999999999</v>
      </c>
      <c r="AG730" s="55" t="str">
        <f t="shared" si="194"/>
        <v>—</v>
      </c>
      <c r="AH730" s="55">
        <f t="shared" si="195"/>
        <v>5.6959</v>
      </c>
      <c r="AI730" s="55">
        <f t="shared" si="196"/>
        <v>5.6906999999999996</v>
      </c>
      <c r="AJ730" s="55">
        <f t="shared" si="197"/>
        <v>5.6508000000000003</v>
      </c>
      <c r="AK730" s="4" t="str">
        <f t="shared" si="198"/>
        <v>3B</v>
      </c>
      <c r="AL730" s="55">
        <f t="shared" si="199"/>
        <v>5.66</v>
      </c>
      <c r="AM730" s="55">
        <f t="shared" si="200"/>
        <v>5.6698000000000004</v>
      </c>
      <c r="AN730" s="55">
        <f t="shared" si="201"/>
        <v>5.6959</v>
      </c>
      <c r="AO730" s="55">
        <f t="shared" si="202"/>
        <v>5.7026000000000003</v>
      </c>
      <c r="AP730" s="55">
        <f t="shared" si="203"/>
        <v>5.75</v>
      </c>
      <c r="AT730" s="17"/>
      <c r="AU730" s="77"/>
    </row>
    <row r="731" spans="3:47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si="204"/>
        <v>53⁄4–16</v>
      </c>
      <c r="U731" s="16" t="str">
        <f t="shared" si="204"/>
        <v>UN</v>
      </c>
      <c r="W731" s="16" t="str">
        <f t="shared" si="188"/>
        <v>53⁄4–16</v>
      </c>
      <c r="X731" s="16" t="str">
        <f>VLOOKUP(LEFT(Table691416[[#This Row],[Column1]],FIND("–",Table691416[[#This Row],[Column1]])-1),Lookups15[],2,0)</f>
        <v>5 3/4</v>
      </c>
      <c r="Y731" s="16" t="str">
        <f>RIGHT(Table691416[[#This Row],[Column1]],LEN(Table691416[[#This Row],[Column1]])-FIND("–",Table691416[[#This Row],[Column1]]))</f>
        <v>16</v>
      </c>
      <c r="Z731" s="16" t="str">
        <f t="shared" si="189"/>
        <v>UN</v>
      </c>
      <c r="AA731" s="16" t="str">
        <f t="shared" si="190"/>
        <v>2A</v>
      </c>
      <c r="AB731" s="4" t="str">
        <f>CONCATENATE(Table691416[[#This Row],[Fraction]],"-",Table691416[[#This Row],[Pitch]]," ",Table691416[[#This Row],[Series]]," ",Table691416[[#This Row],[ClassA]])</f>
        <v>5 3/4-16 UN 2A</v>
      </c>
      <c r="AC731" s="4" t="str">
        <f>CONCATENATE(TEXT(Table691416[[#This Row],[MajorMinB]],".000"),"-",Table691416[[#This Row],[Pitch]]," ",Table691416[[#This Row],[Series]]," ",Table691416[[#This Row],[ClassA]])</f>
        <v>5.750-16 UN 2A</v>
      </c>
      <c r="AD731" s="4">
        <f t="shared" si="191"/>
        <v>1.9E-3</v>
      </c>
      <c r="AE731" s="55">
        <f t="shared" si="192"/>
        <v>5.7481</v>
      </c>
      <c r="AF731" s="55">
        <f t="shared" si="193"/>
        <v>5.7386999999999997</v>
      </c>
      <c r="AG731" s="55" t="str">
        <f t="shared" si="194"/>
        <v>—</v>
      </c>
      <c r="AH731" s="55">
        <f t="shared" si="195"/>
        <v>5.7074999999999996</v>
      </c>
      <c r="AI731" s="55">
        <f t="shared" si="196"/>
        <v>5.7012999999999998</v>
      </c>
      <c r="AJ731" s="55">
        <f t="shared" si="197"/>
        <v>5.6736000000000004</v>
      </c>
      <c r="AK731" s="4" t="str">
        <f t="shared" si="198"/>
        <v>2B</v>
      </c>
      <c r="AL731" s="55">
        <f t="shared" si="199"/>
        <v>5.6820000000000004</v>
      </c>
      <c r="AM731" s="55">
        <f t="shared" si="200"/>
        <v>5.6959999999999997</v>
      </c>
      <c r="AN731" s="55">
        <f t="shared" si="201"/>
        <v>5.7093999999999996</v>
      </c>
      <c r="AO731" s="55">
        <f t="shared" si="202"/>
        <v>5.7175000000000002</v>
      </c>
      <c r="AP731" s="55">
        <f t="shared" si="203"/>
        <v>5.75</v>
      </c>
      <c r="AT731" s="17"/>
      <c r="AU731" s="77"/>
    </row>
    <row r="732" spans="3:47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04"/>
        <v>0</v>
      </c>
      <c r="U732" s="16">
        <f t="shared" si="204"/>
        <v>0</v>
      </c>
      <c r="W732" s="16" t="str">
        <f t="shared" si="188"/>
        <v>53⁄4–16</v>
      </c>
      <c r="X732" s="16" t="str">
        <f>VLOOKUP(LEFT(Table691416[[#This Row],[Column1]],FIND("–",Table691416[[#This Row],[Column1]])-1),Lookups15[],2,0)</f>
        <v>5 3/4</v>
      </c>
      <c r="Y732" s="16" t="str">
        <f>RIGHT(Table691416[[#This Row],[Column1]],LEN(Table691416[[#This Row],[Column1]])-FIND("–",Table691416[[#This Row],[Column1]]))</f>
        <v>16</v>
      </c>
      <c r="Z732" s="16" t="str">
        <f t="shared" si="189"/>
        <v>UN</v>
      </c>
      <c r="AA732" s="16" t="str">
        <f t="shared" si="190"/>
        <v>3A</v>
      </c>
      <c r="AB732" s="4" t="str">
        <f>CONCATENATE(Table691416[[#This Row],[Fraction]],"-",Table691416[[#This Row],[Pitch]]," ",Table691416[[#This Row],[Series]]," ",Table691416[[#This Row],[ClassA]])</f>
        <v>5 3/4-16 UN 3A</v>
      </c>
      <c r="AC732" s="4" t="str">
        <f>CONCATENATE(TEXT(Table691416[[#This Row],[MajorMinB]],".000"),"-",Table691416[[#This Row],[Pitch]]," ",Table691416[[#This Row],[Series]]," ",Table691416[[#This Row],[ClassA]])</f>
        <v>5.750-16 UN 3A</v>
      </c>
      <c r="AD732" s="4">
        <f t="shared" si="191"/>
        <v>0</v>
      </c>
      <c r="AE732" s="55">
        <f t="shared" si="192"/>
        <v>5.75</v>
      </c>
      <c r="AF732" s="55">
        <f t="shared" si="193"/>
        <v>5.7405999999999997</v>
      </c>
      <c r="AG732" s="55" t="str">
        <f t="shared" si="194"/>
        <v>—</v>
      </c>
      <c r="AH732" s="55">
        <f t="shared" si="195"/>
        <v>5.7093999999999996</v>
      </c>
      <c r="AI732" s="55">
        <f t="shared" si="196"/>
        <v>5.7046999999999999</v>
      </c>
      <c r="AJ732" s="55">
        <f t="shared" si="197"/>
        <v>5.6755000000000004</v>
      </c>
      <c r="AK732" s="4" t="str">
        <f t="shared" si="198"/>
        <v>3B</v>
      </c>
      <c r="AL732" s="55">
        <f t="shared" si="199"/>
        <v>5.6820000000000004</v>
      </c>
      <c r="AM732" s="55">
        <f t="shared" si="200"/>
        <v>5.6908000000000003</v>
      </c>
      <c r="AN732" s="55">
        <f t="shared" si="201"/>
        <v>5.7093999999999996</v>
      </c>
      <c r="AO732" s="55">
        <f t="shared" si="202"/>
        <v>5.7154999999999996</v>
      </c>
      <c r="AP732" s="55">
        <f t="shared" si="203"/>
        <v>5.75</v>
      </c>
      <c r="AT732" s="17"/>
      <c r="AU732" s="77"/>
    </row>
    <row r="733" spans="3:47" x14ac:dyDescent="0.25">
      <c r="C733" s="16" t="s">
        <v>1073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04"/>
        <v>6.00–10</v>
      </c>
      <c r="U733" s="16" t="str">
        <f t="shared" si="204"/>
        <v>UNS</v>
      </c>
      <c r="W733" s="16" t="str">
        <f t="shared" si="188"/>
        <v>6.00–10</v>
      </c>
      <c r="X733" s="16" t="str">
        <f>VLOOKUP(LEFT(Table691416[[#This Row],[Column1]],FIND("–",Table691416[[#This Row],[Column1]])-1),Lookups15[],2,0)</f>
        <v>6</v>
      </c>
      <c r="Y733" s="16" t="str">
        <f>RIGHT(Table691416[[#This Row],[Column1]],LEN(Table691416[[#This Row],[Column1]])-FIND("–",Table691416[[#This Row],[Column1]]))</f>
        <v>10</v>
      </c>
      <c r="Z733" s="16" t="str">
        <f t="shared" si="189"/>
        <v>UNS</v>
      </c>
      <c r="AA733" s="16" t="str">
        <f t="shared" si="190"/>
        <v>2A</v>
      </c>
      <c r="AB733" s="4" t="str">
        <f>CONCATENATE(Table691416[[#This Row],[Fraction]],"-",Table691416[[#This Row],[Pitch]]," ",Table691416[[#This Row],[Series]]," ",Table691416[[#This Row],[ClassA]])</f>
        <v>6-10 UNS 2A</v>
      </c>
      <c r="AC733" s="4" t="str">
        <f>CONCATENATE(TEXT(Table691416[[#This Row],[MajorMinB]],".000"),"-",Table691416[[#This Row],[Pitch]]," ",Table691416[[#This Row],[Series]]," ",Table691416[[#This Row],[ClassA]])</f>
        <v>6.000-10 UNS 2A</v>
      </c>
      <c r="AD733" s="4">
        <f t="shared" si="191"/>
        <v>2.2000000000000001E-3</v>
      </c>
      <c r="AE733" s="55">
        <f t="shared" si="192"/>
        <v>5.9977999999999998</v>
      </c>
      <c r="AF733" s="55">
        <f t="shared" si="193"/>
        <v>5.9848999999999997</v>
      </c>
      <c r="AG733" s="55" t="str">
        <f t="shared" si="194"/>
        <v>—</v>
      </c>
      <c r="AH733" s="55">
        <f t="shared" si="195"/>
        <v>5.9328000000000003</v>
      </c>
      <c r="AI733" s="55">
        <f t="shared" si="196"/>
        <v>5.9253999999999998</v>
      </c>
      <c r="AJ733" s="55">
        <f t="shared" si="197"/>
        <v>5.8788</v>
      </c>
      <c r="AK733" s="4" t="str">
        <f t="shared" si="198"/>
        <v>2B</v>
      </c>
      <c r="AL733" s="55">
        <f t="shared" si="199"/>
        <v>5.8920000000000003</v>
      </c>
      <c r="AM733" s="55">
        <f t="shared" si="200"/>
        <v>5.9130000000000003</v>
      </c>
      <c r="AN733" s="55">
        <f t="shared" si="201"/>
        <v>5.9349999999999996</v>
      </c>
      <c r="AO733" s="55">
        <f t="shared" si="202"/>
        <v>5.9446000000000003</v>
      </c>
      <c r="AP733" s="55">
        <f t="shared" si="203"/>
        <v>6</v>
      </c>
      <c r="AT733" s="17"/>
      <c r="AU733" s="77"/>
    </row>
    <row r="734" spans="3:47" x14ac:dyDescent="0.25">
      <c r="C734" s="16" t="s">
        <v>1074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04"/>
        <v>6.00–14</v>
      </c>
      <c r="U734" s="16" t="str">
        <f t="shared" si="204"/>
        <v>UNS</v>
      </c>
      <c r="W734" s="16" t="str">
        <f t="shared" si="188"/>
        <v>6.00–14</v>
      </c>
      <c r="X734" s="16" t="str">
        <f>VLOOKUP(LEFT(Table691416[[#This Row],[Column1]],FIND("–",Table691416[[#This Row],[Column1]])-1),Lookups15[],2,0)</f>
        <v>6</v>
      </c>
      <c r="Y734" s="16" t="str">
        <f>RIGHT(Table691416[[#This Row],[Column1]],LEN(Table691416[[#This Row],[Column1]])-FIND("–",Table691416[[#This Row],[Column1]]))</f>
        <v>14</v>
      </c>
      <c r="Z734" s="16" t="str">
        <f t="shared" si="189"/>
        <v>UNS</v>
      </c>
      <c r="AA734" s="16" t="str">
        <f t="shared" si="190"/>
        <v>2A</v>
      </c>
      <c r="AB734" s="4" t="str">
        <f>CONCATENATE(Table691416[[#This Row],[Fraction]],"-",Table691416[[#This Row],[Pitch]]," ",Table691416[[#This Row],[Series]]," ",Table691416[[#This Row],[ClassA]])</f>
        <v>6-14 UNS 2A</v>
      </c>
      <c r="AC734" s="4" t="str">
        <f>CONCATENATE(TEXT(Table691416[[#This Row],[MajorMinB]],".000"),"-",Table691416[[#This Row],[Pitch]]," ",Table691416[[#This Row],[Series]]," ",Table691416[[#This Row],[ClassA]])</f>
        <v>6.000-14 UNS 2A</v>
      </c>
      <c r="AD734" s="4">
        <f t="shared" si="191"/>
        <v>2E-3</v>
      </c>
      <c r="AE734" s="55">
        <f t="shared" si="192"/>
        <v>5.9980000000000002</v>
      </c>
      <c r="AF734" s="55">
        <f t="shared" si="193"/>
        <v>5.9877000000000002</v>
      </c>
      <c r="AG734" s="55" t="str">
        <f t="shared" si="194"/>
        <v>—</v>
      </c>
      <c r="AH734" s="55">
        <f t="shared" si="195"/>
        <v>5.9516</v>
      </c>
      <c r="AI734" s="55">
        <f t="shared" si="196"/>
        <v>5.9451000000000001</v>
      </c>
      <c r="AJ734" s="55">
        <f t="shared" si="197"/>
        <v>5.9130000000000003</v>
      </c>
      <c r="AK734" s="4" t="str">
        <f t="shared" si="198"/>
        <v>2B</v>
      </c>
      <c r="AL734" s="55">
        <f t="shared" si="199"/>
        <v>5.923</v>
      </c>
      <c r="AM734" s="55">
        <f t="shared" si="200"/>
        <v>5.9379999999999997</v>
      </c>
      <c r="AN734" s="55">
        <f t="shared" si="201"/>
        <v>5.9535999999999998</v>
      </c>
      <c r="AO734" s="55">
        <f t="shared" si="202"/>
        <v>5.9621000000000004</v>
      </c>
      <c r="AP734" s="55">
        <f t="shared" si="203"/>
        <v>6</v>
      </c>
      <c r="AT734" s="17"/>
      <c r="AU734" s="77"/>
    </row>
    <row r="735" spans="3:47" x14ac:dyDescent="0.25">
      <c r="C735" s="16" t="s">
        <v>1075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04"/>
        <v>6.00–12</v>
      </c>
      <c r="U735" s="16" t="str">
        <f t="shared" si="204"/>
        <v>UN</v>
      </c>
      <c r="W735" s="16" t="str">
        <f t="shared" si="188"/>
        <v>6.00–12</v>
      </c>
      <c r="X735" s="16" t="str">
        <f>VLOOKUP(LEFT(Table691416[[#This Row],[Column1]],FIND("–",Table691416[[#This Row],[Column1]])-1),Lookups15[],2,0)</f>
        <v>6</v>
      </c>
      <c r="Y735" s="16" t="str">
        <f>RIGHT(Table691416[[#This Row],[Column1]],LEN(Table691416[[#This Row],[Column1]])-FIND("–",Table691416[[#This Row],[Column1]]))</f>
        <v>12</v>
      </c>
      <c r="Z735" s="16" t="str">
        <f t="shared" si="189"/>
        <v>UN</v>
      </c>
      <c r="AA735" s="16" t="str">
        <f t="shared" si="190"/>
        <v>2A</v>
      </c>
      <c r="AB735" s="4" t="str">
        <f>CONCATENATE(Table691416[[#This Row],[Fraction]],"-",Table691416[[#This Row],[Pitch]]," ",Table691416[[#This Row],[Series]]," ",Table691416[[#This Row],[ClassA]])</f>
        <v>6-12 UN 2A</v>
      </c>
      <c r="AC735" s="4" t="str">
        <f>CONCATENATE(TEXT(Table691416[[#This Row],[MajorMinB]],".000"),"-",Table691416[[#This Row],[Pitch]]," ",Table691416[[#This Row],[Series]]," ",Table691416[[#This Row],[ClassA]])</f>
        <v>6.000-12 UN 2A</v>
      </c>
      <c r="AD735" s="4">
        <f t="shared" si="191"/>
        <v>2.0999999999999999E-3</v>
      </c>
      <c r="AE735" s="55">
        <f t="shared" si="192"/>
        <v>5.9978999999999996</v>
      </c>
      <c r="AF735" s="55">
        <f t="shared" si="193"/>
        <v>5.9865000000000004</v>
      </c>
      <c r="AG735" s="55" t="str">
        <f t="shared" si="194"/>
        <v>—</v>
      </c>
      <c r="AH735" s="55">
        <f t="shared" si="195"/>
        <v>5.9438000000000004</v>
      </c>
      <c r="AI735" s="55">
        <f t="shared" si="196"/>
        <v>5.9368999999999996</v>
      </c>
      <c r="AJ735" s="55">
        <f t="shared" si="197"/>
        <v>5.8986999999999998</v>
      </c>
      <c r="AK735" s="4" t="str">
        <f t="shared" si="198"/>
        <v>2B</v>
      </c>
      <c r="AL735" s="55">
        <f t="shared" si="199"/>
        <v>5.91</v>
      </c>
      <c r="AM735" s="55">
        <f t="shared" si="200"/>
        <v>5.9279999999999999</v>
      </c>
      <c r="AN735" s="55">
        <f t="shared" si="201"/>
        <v>5.9459</v>
      </c>
      <c r="AO735" s="55">
        <f t="shared" si="202"/>
        <v>5.9549000000000003</v>
      </c>
      <c r="AP735" s="55">
        <f t="shared" si="203"/>
        <v>6</v>
      </c>
      <c r="AT735" s="17"/>
      <c r="AU735" s="77"/>
    </row>
    <row r="736" spans="3:47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04"/>
        <v>0</v>
      </c>
      <c r="U736" s="16">
        <f t="shared" si="204"/>
        <v>0</v>
      </c>
      <c r="W736" s="16" t="str">
        <f t="shared" si="188"/>
        <v>6.00–12</v>
      </c>
      <c r="X736" s="16" t="str">
        <f>VLOOKUP(LEFT(Table691416[[#This Row],[Column1]],FIND("–",Table691416[[#This Row],[Column1]])-1),Lookups15[],2,0)</f>
        <v>6</v>
      </c>
      <c r="Y736" s="16" t="str">
        <f>RIGHT(Table691416[[#This Row],[Column1]],LEN(Table691416[[#This Row],[Column1]])-FIND("–",Table691416[[#This Row],[Column1]]))</f>
        <v>12</v>
      </c>
      <c r="Z736" s="16" t="str">
        <f t="shared" si="189"/>
        <v>UN</v>
      </c>
      <c r="AA736" s="16" t="str">
        <f t="shared" si="190"/>
        <v>3A</v>
      </c>
      <c r="AB736" s="4" t="str">
        <f>CONCATENATE(Table691416[[#This Row],[Fraction]],"-",Table691416[[#This Row],[Pitch]]," ",Table691416[[#This Row],[Series]]," ",Table691416[[#This Row],[ClassA]])</f>
        <v>6-12 UN 3A</v>
      </c>
      <c r="AC736" s="4" t="str">
        <f>CONCATENATE(TEXT(Table691416[[#This Row],[MajorMinB]],".000"),"-",Table691416[[#This Row],[Pitch]]," ",Table691416[[#This Row],[Series]]," ",Table691416[[#This Row],[ClassA]])</f>
        <v>6.000-12 UN 3A</v>
      </c>
      <c r="AD736" s="4">
        <f t="shared" si="191"/>
        <v>0</v>
      </c>
      <c r="AE736" s="55">
        <f t="shared" si="192"/>
        <v>6</v>
      </c>
      <c r="AF736" s="55">
        <f t="shared" si="193"/>
        <v>5.9885999999999999</v>
      </c>
      <c r="AG736" s="55" t="str">
        <f t="shared" si="194"/>
        <v>—</v>
      </c>
      <c r="AH736" s="55">
        <f t="shared" si="195"/>
        <v>5.9459</v>
      </c>
      <c r="AI736" s="55">
        <f t="shared" si="196"/>
        <v>5.9406999999999996</v>
      </c>
      <c r="AJ736" s="55">
        <f t="shared" si="197"/>
        <v>5.9008000000000003</v>
      </c>
      <c r="AK736" s="4" t="str">
        <f t="shared" si="198"/>
        <v>3B</v>
      </c>
      <c r="AL736" s="55">
        <f t="shared" si="199"/>
        <v>5.91</v>
      </c>
      <c r="AM736" s="55">
        <f t="shared" si="200"/>
        <v>5.9198000000000004</v>
      </c>
      <c r="AN736" s="55">
        <f t="shared" si="201"/>
        <v>5.9459</v>
      </c>
      <c r="AO736" s="55">
        <f t="shared" si="202"/>
        <v>5.9526000000000003</v>
      </c>
      <c r="AP736" s="55">
        <f t="shared" si="203"/>
        <v>6</v>
      </c>
      <c r="AT736" s="17"/>
      <c r="AU736" s="77"/>
    </row>
    <row r="737" spans="3:47" x14ac:dyDescent="0.25">
      <c r="C737" s="16" t="s">
        <v>1076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04"/>
        <v>6.00–16</v>
      </c>
      <c r="U737" s="16" t="str">
        <f t="shared" si="204"/>
        <v>UN</v>
      </c>
      <c r="W737" s="16" t="str">
        <f t="shared" si="188"/>
        <v>6.00–16</v>
      </c>
      <c r="X737" s="16" t="str">
        <f>VLOOKUP(LEFT(Table691416[[#This Row],[Column1]],FIND("–",Table691416[[#This Row],[Column1]])-1),Lookups15[],2,0)</f>
        <v>6</v>
      </c>
      <c r="Y737" s="16" t="str">
        <f>RIGHT(Table691416[[#This Row],[Column1]],LEN(Table691416[[#This Row],[Column1]])-FIND("–",Table691416[[#This Row],[Column1]]))</f>
        <v>16</v>
      </c>
      <c r="Z737" s="16" t="str">
        <f t="shared" si="189"/>
        <v>UN</v>
      </c>
      <c r="AA737" s="16" t="str">
        <f t="shared" si="190"/>
        <v>2A</v>
      </c>
      <c r="AB737" s="4" t="str">
        <f>CONCATENATE(Table691416[[#This Row],[Fraction]],"-",Table691416[[#This Row],[Pitch]]," ",Table691416[[#This Row],[Series]]," ",Table691416[[#This Row],[ClassA]])</f>
        <v>6-16 UN 2A</v>
      </c>
      <c r="AC737" s="4" t="str">
        <f>CONCATENATE(TEXT(Table691416[[#This Row],[MajorMinB]],".000"),"-",Table691416[[#This Row],[Pitch]]," ",Table691416[[#This Row],[Series]]," ",Table691416[[#This Row],[ClassA]])</f>
        <v>6.000-16 UN 2A</v>
      </c>
      <c r="AD737" s="4">
        <f t="shared" si="191"/>
        <v>1.9E-3</v>
      </c>
      <c r="AE737" s="55">
        <f t="shared" si="192"/>
        <v>5.9981</v>
      </c>
      <c r="AF737" s="55">
        <f t="shared" si="193"/>
        <v>5.9886999999999997</v>
      </c>
      <c r="AG737" s="55" t="str">
        <f t="shared" si="194"/>
        <v>—</v>
      </c>
      <c r="AH737" s="55">
        <f t="shared" si="195"/>
        <v>5.9574999999999996</v>
      </c>
      <c r="AI737" s="55">
        <f t="shared" si="196"/>
        <v>5.9512999999999998</v>
      </c>
      <c r="AJ737" s="55">
        <f t="shared" si="197"/>
        <v>5.9236000000000004</v>
      </c>
      <c r="AK737" s="4" t="str">
        <f t="shared" si="198"/>
        <v>2B</v>
      </c>
      <c r="AL737" s="55">
        <f t="shared" si="199"/>
        <v>5.9320000000000004</v>
      </c>
      <c r="AM737" s="55">
        <f t="shared" si="200"/>
        <v>5.9459999999999997</v>
      </c>
      <c r="AN737" s="55">
        <f t="shared" si="201"/>
        <v>5.9593999999999996</v>
      </c>
      <c r="AO737" s="55">
        <f t="shared" si="202"/>
        <v>5.9675000000000002</v>
      </c>
      <c r="AP737" s="55">
        <f t="shared" si="203"/>
        <v>6</v>
      </c>
      <c r="AT737" s="17"/>
      <c r="AU737" s="77"/>
    </row>
    <row r="738" spans="3:47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04"/>
        <v>0</v>
      </c>
      <c r="U738" s="16">
        <f t="shared" si="204"/>
        <v>0</v>
      </c>
      <c r="W738" s="16" t="str">
        <f t="shared" si="188"/>
        <v>6.00–16</v>
      </c>
      <c r="X738" s="16" t="str">
        <f>VLOOKUP(LEFT(Table691416[[#This Row],[Column1]],FIND("–",Table691416[[#This Row],[Column1]])-1),Lookups15[],2,0)</f>
        <v>6</v>
      </c>
      <c r="Y738" s="16" t="str">
        <f>RIGHT(Table691416[[#This Row],[Column1]],LEN(Table691416[[#This Row],[Column1]])-FIND("–",Table691416[[#This Row],[Column1]]))</f>
        <v>16</v>
      </c>
      <c r="Z738" s="16" t="str">
        <f t="shared" si="189"/>
        <v>UN</v>
      </c>
      <c r="AA738" s="16" t="str">
        <f t="shared" si="190"/>
        <v>3A</v>
      </c>
      <c r="AB738" s="4" t="str">
        <f>CONCATENATE(Table691416[[#This Row],[Fraction]],"-",Table691416[[#This Row],[Pitch]]," ",Table691416[[#This Row],[Series]]," ",Table691416[[#This Row],[ClassA]])</f>
        <v>6-16 UN 3A</v>
      </c>
      <c r="AC738" s="4" t="str">
        <f>CONCATENATE(TEXT(Table691416[[#This Row],[MajorMinB]],".000"),"-",Table691416[[#This Row],[Pitch]]," ",Table691416[[#This Row],[Series]]," ",Table691416[[#This Row],[ClassA]])</f>
        <v>6.000-16 UN 3A</v>
      </c>
      <c r="AD738" s="4">
        <f t="shared" si="191"/>
        <v>0</v>
      </c>
      <c r="AE738" s="55">
        <f t="shared" si="192"/>
        <v>6</v>
      </c>
      <c r="AF738" s="55">
        <f t="shared" si="193"/>
        <v>5.9905999999999997</v>
      </c>
      <c r="AG738" s="55" t="str">
        <f t="shared" si="194"/>
        <v>—</v>
      </c>
      <c r="AH738" s="55">
        <f t="shared" si="195"/>
        <v>5.9593999999999996</v>
      </c>
      <c r="AI738" s="55">
        <f t="shared" si="196"/>
        <v>5.9546999999999999</v>
      </c>
      <c r="AJ738" s="55">
        <f t="shared" si="197"/>
        <v>5.9255000000000004</v>
      </c>
      <c r="AK738" s="4" t="str">
        <f t="shared" si="198"/>
        <v>3B</v>
      </c>
      <c r="AL738" s="55">
        <f t="shared" si="199"/>
        <v>5.9320000000000004</v>
      </c>
      <c r="AM738" s="55">
        <f t="shared" si="200"/>
        <v>5.9408000000000003</v>
      </c>
      <c r="AN738" s="55">
        <f t="shared" si="201"/>
        <v>5.9593999999999996</v>
      </c>
      <c r="AO738" s="55">
        <f t="shared" si="202"/>
        <v>5.9654999999999996</v>
      </c>
      <c r="AP738" s="55">
        <f t="shared" si="203"/>
        <v>6</v>
      </c>
      <c r="AT738" s="17"/>
      <c r="AU738" s="77"/>
    </row>
    <row r="739" spans="3:47" x14ac:dyDescent="0.25">
      <c r="AT739" s="17"/>
      <c r="AU739" s="77"/>
    </row>
    <row r="740" spans="3:47" x14ac:dyDescent="0.25">
      <c r="AT740" s="17"/>
      <c r="AU740" s="77"/>
    </row>
    <row r="741" spans="3:47" x14ac:dyDescent="0.25">
      <c r="AT741" s="17"/>
      <c r="AU741" s="77"/>
    </row>
    <row r="742" spans="3:47" x14ac:dyDescent="0.25">
      <c r="AS742" s="17"/>
      <c r="AT742" s="77"/>
    </row>
    <row r="743" spans="3:47" x14ac:dyDescent="0.25">
      <c r="AS743" s="17"/>
      <c r="AT743" s="77"/>
    </row>
    <row r="744" spans="3:47" x14ac:dyDescent="0.25">
      <c r="AS744" s="17"/>
      <c r="AT744" s="77"/>
    </row>
    <row r="745" spans="3:47" x14ac:dyDescent="0.25">
      <c r="AS745" s="17"/>
      <c r="AT745" s="77"/>
    </row>
    <row r="746" spans="3:47" x14ac:dyDescent="0.25">
      <c r="AS746" s="17"/>
      <c r="AT746" s="77"/>
    </row>
  </sheetData>
  <conditionalFormatting sqref="AB4:AC738">
    <cfRule type="duplicateValues" dxfId="5" priority="3"/>
  </conditionalFormatting>
  <conditionalFormatting sqref="AC1:AD2 AC739:AD1048576 AB3:AC738">
    <cfRule type="duplicateValues" dxfId="4" priority="2"/>
  </conditionalFormatting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37"/>
  <sheetViews>
    <sheetView workbookViewId="0">
      <selection activeCell="L18" sqref="L18"/>
    </sheetView>
  </sheetViews>
  <sheetFormatPr defaultRowHeight="15" x14ac:dyDescent="0.25"/>
  <sheetData>
    <row r="2" spans="1:1" x14ac:dyDescent="0.25">
      <c r="A2" t="s">
        <v>4825</v>
      </c>
    </row>
    <row r="3" spans="1:1" x14ac:dyDescent="0.25">
      <c r="A3" t="s">
        <v>4826</v>
      </c>
    </row>
    <row r="4" spans="1:1" x14ac:dyDescent="0.25">
      <c r="A4" t="s">
        <v>4827</v>
      </c>
    </row>
    <row r="5" spans="1:1" x14ac:dyDescent="0.25">
      <c r="A5" t="s">
        <v>4828</v>
      </c>
    </row>
    <row r="6" spans="1:1" x14ac:dyDescent="0.25">
      <c r="A6" t="s">
        <v>4829</v>
      </c>
    </row>
    <row r="7" spans="1:1" x14ac:dyDescent="0.25">
      <c r="A7" t="s">
        <v>4830</v>
      </c>
    </row>
    <row r="8" spans="1:1" x14ac:dyDescent="0.25">
      <c r="A8" t="s">
        <v>4831</v>
      </c>
    </row>
    <row r="9" spans="1:1" x14ac:dyDescent="0.25">
      <c r="A9" t="s">
        <v>4832</v>
      </c>
    </row>
    <row r="10" spans="1:1" x14ac:dyDescent="0.25">
      <c r="A10" t="s">
        <v>4833</v>
      </c>
    </row>
    <row r="11" spans="1:1" x14ac:dyDescent="0.25">
      <c r="A11" t="s">
        <v>4834</v>
      </c>
    </row>
    <row r="12" spans="1:1" x14ac:dyDescent="0.25">
      <c r="A12" t="s">
        <v>4835</v>
      </c>
    </row>
    <row r="13" spans="1:1" x14ac:dyDescent="0.25">
      <c r="A13" t="s">
        <v>4836</v>
      </c>
    </row>
    <row r="14" spans="1:1" x14ac:dyDescent="0.25">
      <c r="A14" t="s">
        <v>4837</v>
      </c>
    </row>
    <row r="15" spans="1:1" x14ac:dyDescent="0.25">
      <c r="A15" t="s">
        <v>4838</v>
      </c>
    </row>
    <row r="16" spans="1:1" x14ac:dyDescent="0.25">
      <c r="A16" t="s">
        <v>4839</v>
      </c>
    </row>
    <row r="17" spans="1:1" x14ac:dyDescent="0.25">
      <c r="A17" t="s">
        <v>4840</v>
      </c>
    </row>
    <row r="18" spans="1:1" x14ac:dyDescent="0.25">
      <c r="A18" t="s">
        <v>4841</v>
      </c>
    </row>
    <row r="19" spans="1:1" x14ac:dyDescent="0.25">
      <c r="A19" t="s">
        <v>4842</v>
      </c>
    </row>
    <row r="20" spans="1:1" x14ac:dyDescent="0.25">
      <c r="A20" t="s">
        <v>4843</v>
      </c>
    </row>
    <row r="21" spans="1:1" x14ac:dyDescent="0.25">
      <c r="A21" t="s">
        <v>4844</v>
      </c>
    </row>
    <row r="22" spans="1:1" x14ac:dyDescent="0.25">
      <c r="A22" t="s">
        <v>4845</v>
      </c>
    </row>
    <row r="23" spans="1:1" x14ac:dyDescent="0.25">
      <c r="A23" t="s">
        <v>4846</v>
      </c>
    </row>
    <row r="24" spans="1:1" x14ac:dyDescent="0.25">
      <c r="A24" t="s">
        <v>4847</v>
      </c>
    </row>
    <row r="25" spans="1:1" x14ac:dyDescent="0.25">
      <c r="A25" t="s">
        <v>4848</v>
      </c>
    </row>
    <row r="26" spans="1:1" x14ac:dyDescent="0.25">
      <c r="A26" t="s">
        <v>4849</v>
      </c>
    </row>
    <row r="27" spans="1:1" x14ac:dyDescent="0.25">
      <c r="A27" t="s">
        <v>4850</v>
      </c>
    </row>
    <row r="28" spans="1:1" x14ac:dyDescent="0.25">
      <c r="A28" t="s">
        <v>4851</v>
      </c>
    </row>
    <row r="29" spans="1:1" x14ac:dyDescent="0.25">
      <c r="A29" t="s">
        <v>4852</v>
      </c>
    </row>
    <row r="30" spans="1:1" x14ac:dyDescent="0.25">
      <c r="A30" t="s">
        <v>4853</v>
      </c>
    </row>
    <row r="31" spans="1:1" x14ac:dyDescent="0.25">
      <c r="A31" t="s">
        <v>4854</v>
      </c>
    </row>
    <row r="32" spans="1:1" x14ac:dyDescent="0.25">
      <c r="A32" t="s">
        <v>4855</v>
      </c>
    </row>
    <row r="33" spans="1:1" x14ac:dyDescent="0.25">
      <c r="A33" t="s">
        <v>4856</v>
      </c>
    </row>
    <row r="34" spans="1:1" x14ac:dyDescent="0.25">
      <c r="A34" t="s">
        <v>4857</v>
      </c>
    </row>
    <row r="35" spans="1:1" x14ac:dyDescent="0.25">
      <c r="A35" t="s">
        <v>4858</v>
      </c>
    </row>
    <row r="36" spans="1:1" x14ac:dyDescent="0.25">
      <c r="A36" t="s">
        <v>4859</v>
      </c>
    </row>
    <row r="37" spans="1:1" x14ac:dyDescent="0.25">
      <c r="A37" t="s">
        <v>4860</v>
      </c>
    </row>
    <row r="38" spans="1:1" x14ac:dyDescent="0.25">
      <c r="A38" t="s">
        <v>4861</v>
      </c>
    </row>
    <row r="39" spans="1:1" x14ac:dyDescent="0.25">
      <c r="A39" t="s">
        <v>4862</v>
      </c>
    </row>
    <row r="40" spans="1:1" x14ac:dyDescent="0.25">
      <c r="A40" t="s">
        <v>4863</v>
      </c>
    </row>
    <row r="41" spans="1:1" x14ac:dyDescent="0.25">
      <c r="A41" t="s">
        <v>4864</v>
      </c>
    </row>
    <row r="42" spans="1:1" x14ac:dyDescent="0.25">
      <c r="A42" t="s">
        <v>4865</v>
      </c>
    </row>
    <row r="43" spans="1:1" x14ac:dyDescent="0.25">
      <c r="A43" t="s">
        <v>4866</v>
      </c>
    </row>
    <row r="44" spans="1:1" x14ac:dyDescent="0.25">
      <c r="A44" t="s">
        <v>4867</v>
      </c>
    </row>
    <row r="45" spans="1:1" x14ac:dyDescent="0.25">
      <c r="A45" t="s">
        <v>4868</v>
      </c>
    </row>
    <row r="46" spans="1:1" x14ac:dyDescent="0.25">
      <c r="A46" t="s">
        <v>4869</v>
      </c>
    </row>
    <row r="47" spans="1:1" x14ac:dyDescent="0.25">
      <c r="A47" t="s">
        <v>4870</v>
      </c>
    </row>
    <row r="48" spans="1:1" x14ac:dyDescent="0.25">
      <c r="A48" t="s">
        <v>4871</v>
      </c>
    </row>
    <row r="49" spans="1:1" x14ac:dyDescent="0.25">
      <c r="A49" t="s">
        <v>4872</v>
      </c>
    </row>
    <row r="50" spans="1:1" x14ac:dyDescent="0.25">
      <c r="A50" t="s">
        <v>4873</v>
      </c>
    </row>
    <row r="51" spans="1:1" x14ac:dyDescent="0.25">
      <c r="A51" t="s">
        <v>4874</v>
      </c>
    </row>
    <row r="52" spans="1:1" x14ac:dyDescent="0.25">
      <c r="A52" t="s">
        <v>4875</v>
      </c>
    </row>
    <row r="53" spans="1:1" x14ac:dyDescent="0.25">
      <c r="A53" t="s">
        <v>4876</v>
      </c>
    </row>
    <row r="54" spans="1:1" x14ac:dyDescent="0.25">
      <c r="A54" t="s">
        <v>4877</v>
      </c>
    </row>
    <row r="55" spans="1:1" x14ac:dyDescent="0.25">
      <c r="A55" t="s">
        <v>4878</v>
      </c>
    </row>
    <row r="56" spans="1:1" x14ac:dyDescent="0.25">
      <c r="A56" t="s">
        <v>4879</v>
      </c>
    </row>
    <row r="57" spans="1:1" x14ac:dyDescent="0.25">
      <c r="A57" t="s">
        <v>4880</v>
      </c>
    </row>
    <row r="58" spans="1:1" x14ac:dyDescent="0.25">
      <c r="A58" t="s">
        <v>4881</v>
      </c>
    </row>
    <row r="59" spans="1:1" x14ac:dyDescent="0.25">
      <c r="A59" t="s">
        <v>4882</v>
      </c>
    </row>
    <row r="60" spans="1:1" x14ac:dyDescent="0.25">
      <c r="A60" t="s">
        <v>4883</v>
      </c>
    </row>
    <row r="61" spans="1:1" x14ac:dyDescent="0.25">
      <c r="A61" t="s">
        <v>4884</v>
      </c>
    </row>
    <row r="62" spans="1:1" x14ac:dyDescent="0.25">
      <c r="A62" t="s">
        <v>4885</v>
      </c>
    </row>
    <row r="63" spans="1:1" x14ac:dyDescent="0.25">
      <c r="A63" t="s">
        <v>4886</v>
      </c>
    </row>
    <row r="64" spans="1:1" x14ac:dyDescent="0.25">
      <c r="A64" t="s">
        <v>4887</v>
      </c>
    </row>
    <row r="65" spans="1:1" x14ac:dyDescent="0.25">
      <c r="A65" t="s">
        <v>4888</v>
      </c>
    </row>
    <row r="66" spans="1:1" x14ac:dyDescent="0.25">
      <c r="A66" t="s">
        <v>4889</v>
      </c>
    </row>
    <row r="67" spans="1:1" x14ac:dyDescent="0.25">
      <c r="A67" t="s">
        <v>4890</v>
      </c>
    </row>
    <row r="68" spans="1:1" x14ac:dyDescent="0.25">
      <c r="A68" t="s">
        <v>4891</v>
      </c>
    </row>
    <row r="69" spans="1:1" x14ac:dyDescent="0.25">
      <c r="A69" t="s">
        <v>4892</v>
      </c>
    </row>
    <row r="70" spans="1:1" x14ac:dyDescent="0.25">
      <c r="A70" t="s">
        <v>4893</v>
      </c>
    </row>
    <row r="71" spans="1:1" x14ac:dyDescent="0.25">
      <c r="A71" t="s">
        <v>4894</v>
      </c>
    </row>
    <row r="72" spans="1:1" x14ac:dyDescent="0.25">
      <c r="A72" t="s">
        <v>4895</v>
      </c>
    </row>
    <row r="73" spans="1:1" x14ac:dyDescent="0.25">
      <c r="A73" t="s">
        <v>4896</v>
      </c>
    </row>
    <row r="74" spans="1:1" x14ac:dyDescent="0.25">
      <c r="A74" t="s">
        <v>4897</v>
      </c>
    </row>
    <row r="75" spans="1:1" x14ac:dyDescent="0.25">
      <c r="A75" t="s">
        <v>4898</v>
      </c>
    </row>
    <row r="76" spans="1:1" x14ac:dyDescent="0.25">
      <c r="A76" t="s">
        <v>4899</v>
      </c>
    </row>
    <row r="77" spans="1:1" x14ac:dyDescent="0.25">
      <c r="A77" t="s">
        <v>4900</v>
      </c>
    </row>
    <row r="78" spans="1:1" x14ac:dyDescent="0.25">
      <c r="A78" t="s">
        <v>4901</v>
      </c>
    </row>
    <row r="79" spans="1:1" x14ac:dyDescent="0.25">
      <c r="A79" t="s">
        <v>4902</v>
      </c>
    </row>
    <row r="80" spans="1:1" x14ac:dyDescent="0.25">
      <c r="A80" t="s">
        <v>4903</v>
      </c>
    </row>
    <row r="81" spans="1:1" x14ac:dyDescent="0.25">
      <c r="A81" t="s">
        <v>4904</v>
      </c>
    </row>
    <row r="82" spans="1:1" x14ac:dyDescent="0.25">
      <c r="A82" t="s">
        <v>4905</v>
      </c>
    </row>
    <row r="83" spans="1:1" x14ac:dyDescent="0.25">
      <c r="A83" t="s">
        <v>4906</v>
      </c>
    </row>
    <row r="84" spans="1:1" x14ac:dyDescent="0.25">
      <c r="A84" t="s">
        <v>4907</v>
      </c>
    </row>
    <row r="85" spans="1:1" x14ac:dyDescent="0.25">
      <c r="A85" t="s">
        <v>4908</v>
      </c>
    </row>
    <row r="86" spans="1:1" x14ac:dyDescent="0.25">
      <c r="A86" t="s">
        <v>4909</v>
      </c>
    </row>
    <row r="87" spans="1:1" x14ac:dyDescent="0.25">
      <c r="A87" t="s">
        <v>4910</v>
      </c>
    </row>
    <row r="88" spans="1:1" x14ac:dyDescent="0.25">
      <c r="A88" t="s">
        <v>4911</v>
      </c>
    </row>
    <row r="89" spans="1:1" x14ac:dyDescent="0.25">
      <c r="A89" t="s">
        <v>4912</v>
      </c>
    </row>
    <row r="90" spans="1:1" x14ac:dyDescent="0.25">
      <c r="A90" t="s">
        <v>4913</v>
      </c>
    </row>
    <row r="91" spans="1:1" x14ac:dyDescent="0.25">
      <c r="A91" t="s">
        <v>4914</v>
      </c>
    </row>
    <row r="92" spans="1:1" x14ac:dyDescent="0.25">
      <c r="A92" t="s">
        <v>4915</v>
      </c>
    </row>
    <row r="93" spans="1:1" x14ac:dyDescent="0.25">
      <c r="A93" t="s">
        <v>4916</v>
      </c>
    </row>
    <row r="94" spans="1:1" x14ac:dyDescent="0.25">
      <c r="A94" t="s">
        <v>4917</v>
      </c>
    </row>
    <row r="95" spans="1:1" x14ac:dyDescent="0.25">
      <c r="A95" t="s">
        <v>4918</v>
      </c>
    </row>
    <row r="96" spans="1:1" x14ac:dyDescent="0.25">
      <c r="A96" t="s">
        <v>4919</v>
      </c>
    </row>
    <row r="97" spans="1:1" x14ac:dyDescent="0.25">
      <c r="A97" t="s">
        <v>4920</v>
      </c>
    </row>
    <row r="98" spans="1:1" x14ac:dyDescent="0.25">
      <c r="A98" t="s">
        <v>4921</v>
      </c>
    </row>
    <row r="99" spans="1:1" x14ac:dyDescent="0.25">
      <c r="A99" t="s">
        <v>4922</v>
      </c>
    </row>
    <row r="100" spans="1:1" x14ac:dyDescent="0.25">
      <c r="A100" t="s">
        <v>4923</v>
      </c>
    </row>
    <row r="101" spans="1:1" x14ac:dyDescent="0.25">
      <c r="A101" t="s">
        <v>4924</v>
      </c>
    </row>
    <row r="102" spans="1:1" x14ac:dyDescent="0.25">
      <c r="A102" t="s">
        <v>4925</v>
      </c>
    </row>
    <row r="103" spans="1:1" x14ac:dyDescent="0.25">
      <c r="A103" t="s">
        <v>4926</v>
      </c>
    </row>
    <row r="104" spans="1:1" x14ac:dyDescent="0.25">
      <c r="A104" t="s">
        <v>4927</v>
      </c>
    </row>
    <row r="105" spans="1:1" x14ac:dyDescent="0.25">
      <c r="A105" t="s">
        <v>4928</v>
      </c>
    </row>
    <row r="106" spans="1:1" x14ac:dyDescent="0.25">
      <c r="A106" t="s">
        <v>4929</v>
      </c>
    </row>
    <row r="107" spans="1:1" x14ac:dyDescent="0.25">
      <c r="A107" t="s">
        <v>4930</v>
      </c>
    </row>
    <row r="108" spans="1:1" x14ac:dyDescent="0.25">
      <c r="A108" t="s">
        <v>4931</v>
      </c>
    </row>
    <row r="109" spans="1:1" x14ac:dyDescent="0.25">
      <c r="A109" t="s">
        <v>4932</v>
      </c>
    </row>
    <row r="110" spans="1:1" x14ac:dyDescent="0.25">
      <c r="A110" t="s">
        <v>4933</v>
      </c>
    </row>
    <row r="111" spans="1:1" x14ac:dyDescent="0.25">
      <c r="A111" t="s">
        <v>4934</v>
      </c>
    </row>
    <row r="112" spans="1:1" x14ac:dyDescent="0.25">
      <c r="A112" t="s">
        <v>4935</v>
      </c>
    </row>
    <row r="113" spans="1:1" x14ac:dyDescent="0.25">
      <c r="A113" t="s">
        <v>4936</v>
      </c>
    </row>
    <row r="114" spans="1:1" x14ac:dyDescent="0.25">
      <c r="A114" t="s">
        <v>4937</v>
      </c>
    </row>
    <row r="115" spans="1:1" x14ac:dyDescent="0.25">
      <c r="A115" t="s">
        <v>4938</v>
      </c>
    </row>
    <row r="116" spans="1:1" x14ac:dyDescent="0.25">
      <c r="A116" t="s">
        <v>4939</v>
      </c>
    </row>
    <row r="117" spans="1:1" x14ac:dyDescent="0.25">
      <c r="A117" t="s">
        <v>4940</v>
      </c>
    </row>
    <row r="118" spans="1:1" x14ac:dyDescent="0.25">
      <c r="A118" t="s">
        <v>4941</v>
      </c>
    </row>
    <row r="119" spans="1:1" x14ac:dyDescent="0.25">
      <c r="A119" t="s">
        <v>4942</v>
      </c>
    </row>
    <row r="120" spans="1:1" x14ac:dyDescent="0.25">
      <c r="A120" t="s">
        <v>4943</v>
      </c>
    </row>
    <row r="121" spans="1:1" x14ac:dyDescent="0.25">
      <c r="A121" t="s">
        <v>4944</v>
      </c>
    </row>
    <row r="122" spans="1:1" x14ac:dyDescent="0.25">
      <c r="A122" t="s">
        <v>4945</v>
      </c>
    </row>
    <row r="123" spans="1:1" x14ac:dyDescent="0.25">
      <c r="A123" t="s">
        <v>4946</v>
      </c>
    </row>
    <row r="124" spans="1:1" x14ac:dyDescent="0.25">
      <c r="A124" t="s">
        <v>4947</v>
      </c>
    </row>
    <row r="125" spans="1:1" x14ac:dyDescent="0.25">
      <c r="A125" t="s">
        <v>4948</v>
      </c>
    </row>
    <row r="126" spans="1:1" x14ac:dyDescent="0.25">
      <c r="A126" t="s">
        <v>4949</v>
      </c>
    </row>
    <row r="127" spans="1:1" x14ac:dyDescent="0.25">
      <c r="A127" t="s">
        <v>4950</v>
      </c>
    </row>
    <row r="128" spans="1:1" x14ac:dyDescent="0.25">
      <c r="A128" t="s">
        <v>4951</v>
      </c>
    </row>
    <row r="129" spans="1:1" x14ac:dyDescent="0.25">
      <c r="A129" t="s">
        <v>4952</v>
      </c>
    </row>
    <row r="130" spans="1:1" x14ac:dyDescent="0.25">
      <c r="A130" t="s">
        <v>4953</v>
      </c>
    </row>
    <row r="131" spans="1:1" x14ac:dyDescent="0.25">
      <c r="A131" t="s">
        <v>4954</v>
      </c>
    </row>
    <row r="132" spans="1:1" x14ac:dyDescent="0.25">
      <c r="A132" t="s">
        <v>4955</v>
      </c>
    </row>
    <row r="133" spans="1:1" x14ac:dyDescent="0.25">
      <c r="A133" t="s">
        <v>4956</v>
      </c>
    </row>
    <row r="134" spans="1:1" x14ac:dyDescent="0.25">
      <c r="A134" t="s">
        <v>4957</v>
      </c>
    </row>
    <row r="135" spans="1:1" x14ac:dyDescent="0.25">
      <c r="A135" t="s">
        <v>4958</v>
      </c>
    </row>
    <row r="136" spans="1:1" x14ac:dyDescent="0.25">
      <c r="A136" t="s">
        <v>4959</v>
      </c>
    </row>
    <row r="137" spans="1:1" x14ac:dyDescent="0.25">
      <c r="A137" t="s">
        <v>4960</v>
      </c>
    </row>
    <row r="138" spans="1:1" x14ac:dyDescent="0.25">
      <c r="A138" t="s">
        <v>4961</v>
      </c>
    </row>
    <row r="139" spans="1:1" x14ac:dyDescent="0.25">
      <c r="A139" t="s">
        <v>4962</v>
      </c>
    </row>
    <row r="140" spans="1:1" x14ac:dyDescent="0.25">
      <c r="A140" t="s">
        <v>4963</v>
      </c>
    </row>
    <row r="141" spans="1:1" x14ac:dyDescent="0.25">
      <c r="A141" t="s">
        <v>4964</v>
      </c>
    </row>
    <row r="142" spans="1:1" x14ac:dyDescent="0.25">
      <c r="A142" t="s">
        <v>4965</v>
      </c>
    </row>
    <row r="143" spans="1:1" x14ac:dyDescent="0.25">
      <c r="A143" t="s">
        <v>4966</v>
      </c>
    </row>
    <row r="144" spans="1:1" x14ac:dyDescent="0.25">
      <c r="A144" t="s">
        <v>4967</v>
      </c>
    </row>
    <row r="145" spans="1:1" x14ac:dyDescent="0.25">
      <c r="A145" t="s">
        <v>4968</v>
      </c>
    </row>
    <row r="146" spans="1:1" x14ac:dyDescent="0.25">
      <c r="A146" t="s">
        <v>4969</v>
      </c>
    </row>
    <row r="147" spans="1:1" x14ac:dyDescent="0.25">
      <c r="A147" t="s">
        <v>4970</v>
      </c>
    </row>
    <row r="148" spans="1:1" x14ac:dyDescent="0.25">
      <c r="A148" t="s">
        <v>4971</v>
      </c>
    </row>
    <row r="149" spans="1:1" x14ac:dyDescent="0.25">
      <c r="A149" t="s">
        <v>4972</v>
      </c>
    </row>
    <row r="150" spans="1:1" x14ac:dyDescent="0.25">
      <c r="A150" t="s">
        <v>4973</v>
      </c>
    </row>
    <row r="151" spans="1:1" x14ac:dyDescent="0.25">
      <c r="A151" t="s">
        <v>4974</v>
      </c>
    </row>
    <row r="152" spans="1:1" x14ac:dyDescent="0.25">
      <c r="A152" t="s">
        <v>4975</v>
      </c>
    </row>
    <row r="153" spans="1:1" x14ac:dyDescent="0.25">
      <c r="A153" t="s">
        <v>4976</v>
      </c>
    </row>
    <row r="154" spans="1:1" x14ac:dyDescent="0.25">
      <c r="A154" t="s">
        <v>4977</v>
      </c>
    </row>
    <row r="155" spans="1:1" x14ac:dyDescent="0.25">
      <c r="A155" t="s">
        <v>4978</v>
      </c>
    </row>
    <row r="156" spans="1:1" x14ac:dyDescent="0.25">
      <c r="A156" t="s">
        <v>4979</v>
      </c>
    </row>
    <row r="157" spans="1:1" x14ac:dyDescent="0.25">
      <c r="A157" t="s">
        <v>4980</v>
      </c>
    </row>
    <row r="158" spans="1:1" x14ac:dyDescent="0.25">
      <c r="A158" t="s">
        <v>4981</v>
      </c>
    </row>
    <row r="159" spans="1:1" x14ac:dyDescent="0.25">
      <c r="A159" t="s">
        <v>4982</v>
      </c>
    </row>
    <row r="160" spans="1:1" x14ac:dyDescent="0.25">
      <c r="A160" t="s">
        <v>4983</v>
      </c>
    </row>
    <row r="161" spans="1:1" x14ac:dyDescent="0.25">
      <c r="A161" t="s">
        <v>4984</v>
      </c>
    </row>
    <row r="162" spans="1:1" x14ac:dyDescent="0.25">
      <c r="A162" t="s">
        <v>4985</v>
      </c>
    </row>
    <row r="163" spans="1:1" x14ac:dyDescent="0.25">
      <c r="A163" t="s">
        <v>4986</v>
      </c>
    </row>
    <row r="164" spans="1:1" x14ac:dyDescent="0.25">
      <c r="A164" t="s">
        <v>4987</v>
      </c>
    </row>
    <row r="165" spans="1:1" x14ac:dyDescent="0.25">
      <c r="A165" t="s">
        <v>4988</v>
      </c>
    </row>
    <row r="166" spans="1:1" x14ac:dyDescent="0.25">
      <c r="A166" t="s">
        <v>4989</v>
      </c>
    </row>
    <row r="167" spans="1:1" x14ac:dyDescent="0.25">
      <c r="A167" t="s">
        <v>4990</v>
      </c>
    </row>
    <row r="168" spans="1:1" x14ac:dyDescent="0.25">
      <c r="A168" t="s">
        <v>4991</v>
      </c>
    </row>
    <row r="169" spans="1:1" x14ac:dyDescent="0.25">
      <c r="A169" t="s">
        <v>4992</v>
      </c>
    </row>
    <row r="170" spans="1:1" x14ac:dyDescent="0.25">
      <c r="A170" t="s">
        <v>4993</v>
      </c>
    </row>
    <row r="171" spans="1:1" x14ac:dyDescent="0.25">
      <c r="A171" t="s">
        <v>4994</v>
      </c>
    </row>
    <row r="172" spans="1:1" x14ac:dyDescent="0.25">
      <c r="A172" t="s">
        <v>4995</v>
      </c>
    </row>
    <row r="173" spans="1:1" x14ac:dyDescent="0.25">
      <c r="A173" t="s">
        <v>4996</v>
      </c>
    </row>
    <row r="174" spans="1:1" x14ac:dyDescent="0.25">
      <c r="A174" t="s">
        <v>4997</v>
      </c>
    </row>
    <row r="175" spans="1:1" x14ac:dyDescent="0.25">
      <c r="A175" t="s">
        <v>4998</v>
      </c>
    </row>
    <row r="176" spans="1:1" x14ac:dyDescent="0.25">
      <c r="A176" t="s">
        <v>4999</v>
      </c>
    </row>
    <row r="177" spans="1:1" x14ac:dyDescent="0.25">
      <c r="A177" t="s">
        <v>5000</v>
      </c>
    </row>
    <row r="178" spans="1:1" x14ac:dyDescent="0.25">
      <c r="A178" t="s">
        <v>5001</v>
      </c>
    </row>
    <row r="179" spans="1:1" x14ac:dyDescent="0.25">
      <c r="A179" t="s">
        <v>5002</v>
      </c>
    </row>
    <row r="180" spans="1:1" x14ac:dyDescent="0.25">
      <c r="A180" t="s">
        <v>5003</v>
      </c>
    </row>
    <row r="181" spans="1:1" x14ac:dyDescent="0.25">
      <c r="A181" t="s">
        <v>5004</v>
      </c>
    </row>
    <row r="182" spans="1:1" x14ac:dyDescent="0.25">
      <c r="A182" t="s">
        <v>5005</v>
      </c>
    </row>
    <row r="183" spans="1:1" x14ac:dyDescent="0.25">
      <c r="A183" t="s">
        <v>5006</v>
      </c>
    </row>
    <row r="184" spans="1:1" x14ac:dyDescent="0.25">
      <c r="A184" t="s">
        <v>5007</v>
      </c>
    </row>
    <row r="185" spans="1:1" x14ac:dyDescent="0.25">
      <c r="A185" t="s">
        <v>5008</v>
      </c>
    </row>
    <row r="186" spans="1:1" x14ac:dyDescent="0.25">
      <c r="A186" t="s">
        <v>5009</v>
      </c>
    </row>
    <row r="187" spans="1:1" x14ac:dyDescent="0.25">
      <c r="A187" t="s">
        <v>5010</v>
      </c>
    </row>
    <row r="188" spans="1:1" x14ac:dyDescent="0.25">
      <c r="A188" t="s">
        <v>5011</v>
      </c>
    </row>
    <row r="189" spans="1:1" x14ac:dyDescent="0.25">
      <c r="A189" t="s">
        <v>5012</v>
      </c>
    </row>
    <row r="190" spans="1:1" x14ac:dyDescent="0.25">
      <c r="A190" t="s">
        <v>5013</v>
      </c>
    </row>
    <row r="191" spans="1:1" x14ac:dyDescent="0.25">
      <c r="A191" t="s">
        <v>5014</v>
      </c>
    </row>
    <row r="192" spans="1:1" x14ac:dyDescent="0.25">
      <c r="A192" t="s">
        <v>5015</v>
      </c>
    </row>
    <row r="193" spans="1:1" x14ac:dyDescent="0.25">
      <c r="A193" t="s">
        <v>5016</v>
      </c>
    </row>
    <row r="194" spans="1:1" x14ac:dyDescent="0.25">
      <c r="A194" t="s">
        <v>5017</v>
      </c>
    </row>
    <row r="195" spans="1:1" x14ac:dyDescent="0.25">
      <c r="A195" t="s">
        <v>5018</v>
      </c>
    </row>
    <row r="196" spans="1:1" x14ac:dyDescent="0.25">
      <c r="A196" t="s">
        <v>5019</v>
      </c>
    </row>
    <row r="197" spans="1:1" x14ac:dyDescent="0.25">
      <c r="A197" t="s">
        <v>5020</v>
      </c>
    </row>
    <row r="198" spans="1:1" x14ac:dyDescent="0.25">
      <c r="A198" t="s">
        <v>5021</v>
      </c>
    </row>
    <row r="199" spans="1:1" x14ac:dyDescent="0.25">
      <c r="A199" t="s">
        <v>5022</v>
      </c>
    </row>
    <row r="200" spans="1:1" x14ac:dyDescent="0.25">
      <c r="A200" t="s">
        <v>5023</v>
      </c>
    </row>
    <row r="201" spans="1:1" x14ac:dyDescent="0.25">
      <c r="A201" t="s">
        <v>5024</v>
      </c>
    </row>
    <row r="202" spans="1:1" x14ac:dyDescent="0.25">
      <c r="A202" t="s">
        <v>5025</v>
      </c>
    </row>
    <row r="203" spans="1:1" x14ac:dyDescent="0.25">
      <c r="A203" t="s">
        <v>5026</v>
      </c>
    </row>
    <row r="204" spans="1:1" x14ac:dyDescent="0.25">
      <c r="A204" t="s">
        <v>5027</v>
      </c>
    </row>
    <row r="205" spans="1:1" x14ac:dyDescent="0.25">
      <c r="A205" t="s">
        <v>5028</v>
      </c>
    </row>
    <row r="206" spans="1:1" x14ac:dyDescent="0.25">
      <c r="A206" t="s">
        <v>5029</v>
      </c>
    </row>
    <row r="207" spans="1:1" x14ac:dyDescent="0.25">
      <c r="A207" t="s">
        <v>5030</v>
      </c>
    </row>
    <row r="208" spans="1:1" x14ac:dyDescent="0.25">
      <c r="A208" t="s">
        <v>5031</v>
      </c>
    </row>
    <row r="209" spans="1:1" x14ac:dyDescent="0.25">
      <c r="A209" t="s">
        <v>5032</v>
      </c>
    </row>
    <row r="210" spans="1:1" x14ac:dyDescent="0.25">
      <c r="A210" t="s">
        <v>5033</v>
      </c>
    </row>
    <row r="211" spans="1:1" x14ac:dyDescent="0.25">
      <c r="A211" t="s">
        <v>5034</v>
      </c>
    </row>
    <row r="212" spans="1:1" x14ac:dyDescent="0.25">
      <c r="A212" t="s">
        <v>5035</v>
      </c>
    </row>
    <row r="213" spans="1:1" x14ac:dyDescent="0.25">
      <c r="A213" t="s">
        <v>5036</v>
      </c>
    </row>
    <row r="214" spans="1:1" x14ac:dyDescent="0.25">
      <c r="A214" t="s">
        <v>5037</v>
      </c>
    </row>
    <row r="215" spans="1:1" x14ac:dyDescent="0.25">
      <c r="A215" t="s">
        <v>5038</v>
      </c>
    </row>
    <row r="216" spans="1:1" x14ac:dyDescent="0.25">
      <c r="A216" t="s">
        <v>5039</v>
      </c>
    </row>
    <row r="217" spans="1:1" x14ac:dyDescent="0.25">
      <c r="A217" t="s">
        <v>5040</v>
      </c>
    </row>
    <row r="218" spans="1:1" x14ac:dyDescent="0.25">
      <c r="A218" t="s">
        <v>5041</v>
      </c>
    </row>
    <row r="219" spans="1:1" x14ac:dyDescent="0.25">
      <c r="A219" t="s">
        <v>5042</v>
      </c>
    </row>
    <row r="220" spans="1:1" x14ac:dyDescent="0.25">
      <c r="A220" t="s">
        <v>5043</v>
      </c>
    </row>
    <row r="221" spans="1:1" x14ac:dyDescent="0.25">
      <c r="A221" t="s">
        <v>5044</v>
      </c>
    </row>
    <row r="222" spans="1:1" x14ac:dyDescent="0.25">
      <c r="A222" t="s">
        <v>5045</v>
      </c>
    </row>
    <row r="223" spans="1:1" x14ac:dyDescent="0.25">
      <c r="A223" t="s">
        <v>5046</v>
      </c>
    </row>
    <row r="224" spans="1:1" x14ac:dyDescent="0.25">
      <c r="A224" t="s">
        <v>5047</v>
      </c>
    </row>
    <row r="225" spans="1:1" x14ac:dyDescent="0.25">
      <c r="A225" t="s">
        <v>5048</v>
      </c>
    </row>
    <row r="226" spans="1:1" x14ac:dyDescent="0.25">
      <c r="A226" t="s">
        <v>5049</v>
      </c>
    </row>
    <row r="227" spans="1:1" x14ac:dyDescent="0.25">
      <c r="A227" t="s">
        <v>5050</v>
      </c>
    </row>
    <row r="228" spans="1:1" x14ac:dyDescent="0.25">
      <c r="A228" t="s">
        <v>5051</v>
      </c>
    </row>
    <row r="229" spans="1:1" x14ac:dyDescent="0.25">
      <c r="A229" t="s">
        <v>5052</v>
      </c>
    </row>
    <row r="230" spans="1:1" x14ac:dyDescent="0.25">
      <c r="A230" t="s">
        <v>5053</v>
      </c>
    </row>
    <row r="231" spans="1:1" x14ac:dyDescent="0.25">
      <c r="A231" t="s">
        <v>5054</v>
      </c>
    </row>
    <row r="232" spans="1:1" x14ac:dyDescent="0.25">
      <c r="A232" t="s">
        <v>5055</v>
      </c>
    </row>
    <row r="233" spans="1:1" x14ac:dyDescent="0.25">
      <c r="A233" t="s">
        <v>5056</v>
      </c>
    </row>
    <row r="234" spans="1:1" x14ac:dyDescent="0.25">
      <c r="A234" t="s">
        <v>5057</v>
      </c>
    </row>
    <row r="235" spans="1:1" x14ac:dyDescent="0.25">
      <c r="A235" t="s">
        <v>5058</v>
      </c>
    </row>
    <row r="236" spans="1:1" x14ac:dyDescent="0.25">
      <c r="A236" t="s">
        <v>5059</v>
      </c>
    </row>
    <row r="237" spans="1:1" x14ac:dyDescent="0.25">
      <c r="A237" t="s">
        <v>5060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1:K201"/>
  <sheetViews>
    <sheetView topLeftCell="A40" workbookViewId="0">
      <selection activeCell="B195" sqref="B195"/>
    </sheetView>
  </sheetViews>
  <sheetFormatPr defaultRowHeight="15" x14ac:dyDescent="0.25"/>
  <sheetData>
    <row r="31" spans="1:11" x14ac:dyDescent="0.25">
      <c r="A31" t="s">
        <v>5065</v>
      </c>
      <c r="B31" t="s">
        <v>5066</v>
      </c>
      <c r="C31">
        <v>1</v>
      </c>
      <c r="D31">
        <v>0.2</v>
      </c>
      <c r="E31">
        <v>2.9000000000000001E-2</v>
      </c>
      <c r="F31">
        <v>0.87</v>
      </c>
      <c r="G31">
        <v>0.755</v>
      </c>
      <c r="H31">
        <v>0.78300000000000003</v>
      </c>
      <c r="I31">
        <v>0.123</v>
      </c>
      <c r="J31">
        <v>0.108</v>
      </c>
      <c r="K31">
        <v>0.8</v>
      </c>
    </row>
    <row r="32" spans="1:11" x14ac:dyDescent="0.25">
      <c r="A32" t="s">
        <v>5067</v>
      </c>
      <c r="B32" t="s">
        <v>5066</v>
      </c>
      <c r="C32">
        <v>1.1000000000000001</v>
      </c>
      <c r="D32">
        <v>0.2</v>
      </c>
      <c r="E32">
        <v>2.9000000000000001E-2</v>
      </c>
      <c r="F32">
        <v>0.97</v>
      </c>
      <c r="G32">
        <v>0.85499999999999998</v>
      </c>
      <c r="H32">
        <v>0.88300000000000001</v>
      </c>
      <c r="I32">
        <v>0.123</v>
      </c>
      <c r="J32">
        <v>0.108</v>
      </c>
      <c r="K32">
        <v>0.9</v>
      </c>
    </row>
    <row r="33" spans="1:11" x14ac:dyDescent="0.25">
      <c r="A33" t="s">
        <v>5068</v>
      </c>
      <c r="B33" t="s">
        <v>5066</v>
      </c>
      <c r="C33">
        <v>1.2</v>
      </c>
      <c r="D33">
        <v>0.2</v>
      </c>
      <c r="E33">
        <v>2.9000000000000001E-2</v>
      </c>
      <c r="F33">
        <v>1.07</v>
      </c>
      <c r="G33">
        <v>0.95499999999999996</v>
      </c>
      <c r="H33">
        <v>0.98299999999999998</v>
      </c>
      <c r="I33">
        <v>0.123</v>
      </c>
      <c r="J33">
        <v>0.108</v>
      </c>
      <c r="K33">
        <v>1</v>
      </c>
    </row>
    <row r="34" spans="1:11" x14ac:dyDescent="0.25">
      <c r="A34" t="s">
        <v>5069</v>
      </c>
      <c r="B34" t="s">
        <v>5066</v>
      </c>
      <c r="C34">
        <v>1.4</v>
      </c>
      <c r="D34">
        <v>0.2</v>
      </c>
      <c r="E34">
        <v>2.9000000000000001E-2</v>
      </c>
      <c r="F34">
        <v>1.27</v>
      </c>
      <c r="G34">
        <v>1.155</v>
      </c>
      <c r="H34">
        <v>1.1830000000000001</v>
      </c>
      <c r="I34">
        <v>0.123</v>
      </c>
      <c r="J34">
        <v>0.108</v>
      </c>
      <c r="K34">
        <v>1.2</v>
      </c>
    </row>
    <row r="35" spans="1:11" x14ac:dyDescent="0.25">
      <c r="A35" t="s">
        <v>5070</v>
      </c>
      <c r="B35" t="s">
        <v>5066</v>
      </c>
      <c r="C35">
        <v>1.6</v>
      </c>
      <c r="D35">
        <v>0.2</v>
      </c>
      <c r="E35">
        <v>2.9000000000000001E-2</v>
      </c>
      <c r="F35">
        <v>1.47</v>
      </c>
      <c r="G35">
        <v>1.355</v>
      </c>
      <c r="H35">
        <v>1.383</v>
      </c>
      <c r="I35">
        <v>0.123</v>
      </c>
      <c r="J35">
        <v>0.108</v>
      </c>
      <c r="K35">
        <v>1.4</v>
      </c>
    </row>
    <row r="36" spans="1:11" x14ac:dyDescent="0.25">
      <c r="A36" t="s">
        <v>5071</v>
      </c>
      <c r="B36" t="s">
        <v>5066</v>
      </c>
      <c r="C36">
        <v>1.8</v>
      </c>
      <c r="D36">
        <v>0.2</v>
      </c>
      <c r="E36">
        <v>2.9000000000000001E-2</v>
      </c>
      <c r="F36">
        <v>1.67</v>
      </c>
      <c r="G36">
        <v>1.5549999999999999</v>
      </c>
      <c r="H36">
        <v>1.583</v>
      </c>
      <c r="I36">
        <v>0.123</v>
      </c>
      <c r="J36">
        <v>0.108</v>
      </c>
      <c r="K36">
        <v>1.6</v>
      </c>
    </row>
    <row r="37" spans="1:11" x14ac:dyDescent="0.25">
      <c r="A37" t="s">
        <v>5072</v>
      </c>
      <c r="B37" t="s">
        <v>5066</v>
      </c>
      <c r="C37">
        <v>2</v>
      </c>
      <c r="D37">
        <v>0.25</v>
      </c>
      <c r="E37">
        <v>3.5999999999999997E-2</v>
      </c>
      <c r="F37">
        <v>1.8380000000000001</v>
      </c>
      <c r="G37">
        <v>1.6930000000000001</v>
      </c>
      <c r="H37">
        <v>1.7290000000000001</v>
      </c>
      <c r="I37">
        <v>0.153</v>
      </c>
      <c r="J37">
        <v>0.13500000000000001</v>
      </c>
      <c r="K37">
        <v>1.75</v>
      </c>
    </row>
    <row r="38" spans="1:11" x14ac:dyDescent="0.25">
      <c r="A38" t="s">
        <v>5073</v>
      </c>
      <c r="B38" t="s">
        <v>5066</v>
      </c>
      <c r="C38">
        <v>2.2000000000000002</v>
      </c>
      <c r="D38">
        <v>0.25</v>
      </c>
      <c r="E38">
        <v>3.5999999999999997E-2</v>
      </c>
      <c r="F38">
        <v>2.0379999999999998</v>
      </c>
      <c r="G38">
        <v>1.893</v>
      </c>
      <c r="H38">
        <v>1.929</v>
      </c>
      <c r="I38">
        <v>0.153</v>
      </c>
      <c r="J38">
        <v>0.13500000000000001</v>
      </c>
      <c r="K38">
        <v>1.95</v>
      </c>
    </row>
    <row r="39" spans="1:11" x14ac:dyDescent="0.25">
      <c r="A39" t="s">
        <v>5074</v>
      </c>
      <c r="B39" t="s">
        <v>5066</v>
      </c>
      <c r="C39">
        <v>2.5</v>
      </c>
      <c r="D39">
        <v>0.35</v>
      </c>
      <c r="E39">
        <v>5.0999999999999997E-2</v>
      </c>
      <c r="F39">
        <v>2.2730000000000001</v>
      </c>
      <c r="G39">
        <v>2.0710000000000002</v>
      </c>
      <c r="H39">
        <v>2.121</v>
      </c>
      <c r="I39">
        <v>0.215</v>
      </c>
      <c r="J39">
        <v>0.189</v>
      </c>
      <c r="K39">
        <v>2.1</v>
      </c>
    </row>
    <row r="40" spans="1:11" x14ac:dyDescent="0.25">
      <c r="A40" t="s">
        <v>5075</v>
      </c>
      <c r="B40" t="s">
        <v>5066</v>
      </c>
      <c r="C40">
        <v>3</v>
      </c>
      <c r="D40">
        <v>0.35</v>
      </c>
      <c r="E40">
        <v>5.0999999999999997E-2</v>
      </c>
      <c r="F40">
        <v>2.7730000000000001</v>
      </c>
      <c r="G40">
        <v>2.5710000000000002</v>
      </c>
      <c r="H40">
        <v>2.621</v>
      </c>
      <c r="I40">
        <v>0.215</v>
      </c>
      <c r="J40">
        <v>0.189</v>
      </c>
      <c r="K40">
        <v>2.6</v>
      </c>
    </row>
    <row r="41" spans="1:11" x14ac:dyDescent="0.25">
      <c r="A41" t="s">
        <v>5076</v>
      </c>
      <c r="B41" t="s">
        <v>5066</v>
      </c>
      <c r="C41">
        <v>3.5</v>
      </c>
      <c r="D41">
        <v>0.35</v>
      </c>
      <c r="E41">
        <v>5.0999999999999997E-2</v>
      </c>
      <c r="F41">
        <v>3.2730000000000001</v>
      </c>
      <c r="G41">
        <v>3.0710000000000002</v>
      </c>
      <c r="H41">
        <v>3.121</v>
      </c>
      <c r="I41">
        <v>0.215</v>
      </c>
      <c r="J41">
        <v>0.189</v>
      </c>
      <c r="K41">
        <v>3.1</v>
      </c>
    </row>
    <row r="42" spans="1:11" x14ac:dyDescent="0.25">
      <c r="A42" t="s">
        <v>5077</v>
      </c>
      <c r="B42" t="s">
        <v>5066</v>
      </c>
      <c r="C42">
        <v>4</v>
      </c>
      <c r="D42">
        <v>0.5</v>
      </c>
      <c r="E42">
        <v>7.1999999999999995E-2</v>
      </c>
      <c r="F42">
        <v>3.6749999999999998</v>
      </c>
      <c r="G42">
        <v>3.387</v>
      </c>
      <c r="H42">
        <v>3.4590000000000001</v>
      </c>
      <c r="I42">
        <v>0.307</v>
      </c>
      <c r="J42">
        <v>0.27100000000000002</v>
      </c>
      <c r="K42">
        <v>3.5</v>
      </c>
    </row>
    <row r="43" spans="1:11" x14ac:dyDescent="0.25">
      <c r="A43" t="s">
        <v>5078</v>
      </c>
      <c r="B43" t="s">
        <v>5066</v>
      </c>
      <c r="C43">
        <v>4.5</v>
      </c>
      <c r="D43">
        <v>0.5</v>
      </c>
      <c r="E43">
        <v>7.1999999999999995E-2</v>
      </c>
      <c r="F43">
        <v>4.1749999999999998</v>
      </c>
      <c r="G43">
        <v>3.887</v>
      </c>
      <c r="H43">
        <v>3.9590000000000001</v>
      </c>
      <c r="I43">
        <v>0.307</v>
      </c>
      <c r="J43">
        <v>0.27100000000000002</v>
      </c>
      <c r="K43">
        <v>4</v>
      </c>
    </row>
    <row r="44" spans="1:11" x14ac:dyDescent="0.25">
      <c r="A44" t="s">
        <v>5079</v>
      </c>
      <c r="B44" t="s">
        <v>5066</v>
      </c>
      <c r="C44">
        <v>5</v>
      </c>
      <c r="D44">
        <v>0.5</v>
      </c>
      <c r="E44">
        <v>7.1999999999999995E-2</v>
      </c>
      <c r="F44">
        <v>4.6749999999999998</v>
      </c>
      <c r="G44">
        <v>4.3869999999999996</v>
      </c>
      <c r="H44">
        <v>4.4589999999999996</v>
      </c>
      <c r="I44">
        <v>0.307</v>
      </c>
      <c r="J44">
        <v>0.27100000000000002</v>
      </c>
      <c r="K44">
        <v>4.5</v>
      </c>
    </row>
    <row r="45" spans="1:11" x14ac:dyDescent="0.25">
      <c r="A45" t="s">
        <v>5080</v>
      </c>
      <c r="B45" t="s">
        <v>5066</v>
      </c>
      <c r="C45">
        <v>5.5</v>
      </c>
      <c r="D45">
        <v>0.5</v>
      </c>
      <c r="E45">
        <v>7.1999999999999995E-2</v>
      </c>
      <c r="F45">
        <v>5.1749999999999998</v>
      </c>
      <c r="G45">
        <v>4.8869999999999996</v>
      </c>
      <c r="H45">
        <v>4.9589999999999996</v>
      </c>
      <c r="I45">
        <v>0.307</v>
      </c>
      <c r="J45">
        <v>0.27100000000000002</v>
      </c>
      <c r="K45">
        <v>5</v>
      </c>
    </row>
    <row r="46" spans="1:11" x14ac:dyDescent="0.25">
      <c r="A46" t="s">
        <v>5081</v>
      </c>
      <c r="B46" t="s">
        <v>5066</v>
      </c>
      <c r="C46">
        <v>6</v>
      </c>
      <c r="D46">
        <v>0.75</v>
      </c>
      <c r="E46">
        <v>0.108</v>
      </c>
      <c r="F46">
        <v>5.5129999999999999</v>
      </c>
      <c r="G46">
        <v>5.08</v>
      </c>
      <c r="H46">
        <v>5.1879999999999997</v>
      </c>
      <c r="I46">
        <v>0.46</v>
      </c>
      <c r="J46">
        <v>0.40600000000000003</v>
      </c>
      <c r="K46">
        <v>5.2</v>
      </c>
    </row>
    <row r="47" spans="1:11" x14ac:dyDescent="0.25">
      <c r="A47" t="s">
        <v>5082</v>
      </c>
      <c r="B47" t="s">
        <v>5066</v>
      </c>
      <c r="C47">
        <v>7</v>
      </c>
      <c r="D47">
        <v>0.75</v>
      </c>
      <c r="E47">
        <v>0.108</v>
      </c>
      <c r="F47">
        <v>6.5129999999999999</v>
      </c>
      <c r="G47">
        <v>6.08</v>
      </c>
      <c r="H47">
        <v>6.1879999999999997</v>
      </c>
      <c r="I47">
        <v>0.46</v>
      </c>
      <c r="J47">
        <v>0.40600000000000003</v>
      </c>
      <c r="K47">
        <v>6.2</v>
      </c>
    </row>
    <row r="48" spans="1:11" x14ac:dyDescent="0.25">
      <c r="A48" t="s">
        <v>5083</v>
      </c>
      <c r="B48" t="s">
        <v>5066</v>
      </c>
      <c r="C48">
        <v>8</v>
      </c>
      <c r="D48">
        <v>0.75</v>
      </c>
      <c r="E48">
        <v>0.108</v>
      </c>
      <c r="F48">
        <v>7.5129999999999999</v>
      </c>
      <c r="G48">
        <v>7.08</v>
      </c>
      <c r="H48">
        <v>7.1879999999999997</v>
      </c>
      <c r="I48">
        <v>0.46</v>
      </c>
      <c r="J48">
        <v>0.40600000000000003</v>
      </c>
      <c r="K48">
        <v>7.2</v>
      </c>
    </row>
    <row r="49" spans="1:11" x14ac:dyDescent="0.25">
      <c r="A49" t="s">
        <v>5084</v>
      </c>
      <c r="B49" t="s">
        <v>5066</v>
      </c>
      <c r="C49">
        <v>8</v>
      </c>
      <c r="D49">
        <v>1</v>
      </c>
      <c r="E49">
        <v>0.14399999999999999</v>
      </c>
      <c r="F49">
        <v>7.35</v>
      </c>
      <c r="G49">
        <v>6.7729999999999997</v>
      </c>
      <c r="H49">
        <v>6.9169999999999998</v>
      </c>
      <c r="I49">
        <v>0.61299999999999999</v>
      </c>
      <c r="J49">
        <v>0.54100000000000004</v>
      </c>
      <c r="K49">
        <v>7</v>
      </c>
    </row>
    <row r="50" spans="1:11" x14ac:dyDescent="0.25">
      <c r="A50" t="s">
        <v>5085</v>
      </c>
      <c r="B50" t="s">
        <v>5066</v>
      </c>
      <c r="C50">
        <v>9</v>
      </c>
      <c r="D50">
        <v>0.75</v>
      </c>
      <c r="E50">
        <v>0.108</v>
      </c>
      <c r="F50">
        <v>8.5129999999999999</v>
      </c>
      <c r="G50">
        <v>8.08</v>
      </c>
      <c r="H50">
        <v>8.1880000000000006</v>
      </c>
      <c r="I50">
        <v>0.46</v>
      </c>
      <c r="J50">
        <v>0.40600000000000003</v>
      </c>
      <c r="K50">
        <v>8.1999999999999993</v>
      </c>
    </row>
    <row r="51" spans="1:11" x14ac:dyDescent="0.25">
      <c r="A51" t="s">
        <v>5086</v>
      </c>
      <c r="B51" t="s">
        <v>5066</v>
      </c>
      <c r="C51">
        <v>9</v>
      </c>
      <c r="D51">
        <v>1</v>
      </c>
      <c r="E51">
        <v>0.14399999999999999</v>
      </c>
      <c r="F51">
        <v>8.35</v>
      </c>
      <c r="G51">
        <v>7.7729999999999997</v>
      </c>
      <c r="H51">
        <v>7.9169999999999998</v>
      </c>
      <c r="I51">
        <v>0.61299999999999999</v>
      </c>
      <c r="J51">
        <v>0.54100000000000004</v>
      </c>
      <c r="K51">
        <v>8</v>
      </c>
    </row>
    <row r="52" spans="1:11" x14ac:dyDescent="0.25">
      <c r="A52" t="s">
        <v>5087</v>
      </c>
      <c r="B52" t="s">
        <v>5066</v>
      </c>
      <c r="C52">
        <v>10</v>
      </c>
      <c r="D52">
        <v>0.75</v>
      </c>
      <c r="E52">
        <v>0.108</v>
      </c>
      <c r="F52">
        <v>9.5129999999999999</v>
      </c>
      <c r="G52">
        <v>9.08</v>
      </c>
      <c r="H52">
        <v>9.1880000000000006</v>
      </c>
      <c r="I52">
        <v>0.46</v>
      </c>
      <c r="J52">
        <v>0.40600000000000003</v>
      </c>
      <c r="K52">
        <v>9.1999999999999993</v>
      </c>
    </row>
    <row r="53" spans="1:11" x14ac:dyDescent="0.25">
      <c r="A53" t="s">
        <v>5088</v>
      </c>
      <c r="B53" t="s">
        <v>5066</v>
      </c>
      <c r="C53">
        <v>10</v>
      </c>
      <c r="D53">
        <v>1</v>
      </c>
      <c r="E53">
        <v>0.14399999999999999</v>
      </c>
      <c r="F53">
        <v>9.35</v>
      </c>
      <c r="G53">
        <v>8.7729999999999997</v>
      </c>
      <c r="H53">
        <v>8.9169999999999998</v>
      </c>
      <c r="I53">
        <v>0.61299999999999999</v>
      </c>
      <c r="J53">
        <v>0.54100000000000004</v>
      </c>
      <c r="K53">
        <v>9</v>
      </c>
    </row>
    <row r="54" spans="1:11" x14ac:dyDescent="0.25">
      <c r="A54" t="s">
        <v>5089</v>
      </c>
      <c r="B54" t="s">
        <v>5066</v>
      </c>
      <c r="C54">
        <v>10</v>
      </c>
      <c r="D54">
        <v>1.25</v>
      </c>
      <c r="E54">
        <v>0.18</v>
      </c>
      <c r="F54">
        <v>9.1880000000000006</v>
      </c>
      <c r="G54">
        <v>8.4659999999999993</v>
      </c>
      <c r="H54">
        <v>8.6470000000000002</v>
      </c>
      <c r="I54">
        <v>0.76700000000000002</v>
      </c>
      <c r="J54">
        <v>0.67700000000000005</v>
      </c>
      <c r="K54">
        <v>8.8000000000000007</v>
      </c>
    </row>
    <row r="55" spans="1:11" x14ac:dyDescent="0.25">
      <c r="A55" t="s">
        <v>5090</v>
      </c>
      <c r="B55" t="s">
        <v>5066</v>
      </c>
      <c r="C55">
        <v>11</v>
      </c>
      <c r="D55">
        <v>0.75</v>
      </c>
      <c r="E55">
        <v>0.108</v>
      </c>
      <c r="F55">
        <v>10.513</v>
      </c>
      <c r="G55">
        <v>10.08</v>
      </c>
      <c r="H55">
        <v>10.188000000000001</v>
      </c>
      <c r="I55">
        <v>0.46</v>
      </c>
      <c r="J55">
        <v>0.40600000000000003</v>
      </c>
      <c r="K55">
        <v>10.199999999999999</v>
      </c>
    </row>
    <row r="56" spans="1:11" x14ac:dyDescent="0.25">
      <c r="A56" t="s">
        <v>5091</v>
      </c>
      <c r="B56" t="s">
        <v>5066</v>
      </c>
      <c r="C56">
        <v>11</v>
      </c>
      <c r="D56">
        <v>1</v>
      </c>
      <c r="E56">
        <v>0.14399999999999999</v>
      </c>
      <c r="F56">
        <v>10.35</v>
      </c>
      <c r="G56">
        <v>9.7729999999999997</v>
      </c>
      <c r="H56">
        <v>9.9169999999999998</v>
      </c>
      <c r="I56">
        <v>0.61299999999999999</v>
      </c>
      <c r="J56">
        <v>0.54100000000000004</v>
      </c>
      <c r="K56">
        <v>10</v>
      </c>
    </row>
    <row r="57" spans="1:11" x14ac:dyDescent="0.25">
      <c r="A57" t="s">
        <v>5092</v>
      </c>
      <c r="B57" t="s">
        <v>5066</v>
      </c>
      <c r="C57">
        <v>12</v>
      </c>
      <c r="D57">
        <v>1</v>
      </c>
      <c r="E57">
        <v>0.14399999999999999</v>
      </c>
      <c r="F57">
        <v>11.35</v>
      </c>
      <c r="G57">
        <v>10.773</v>
      </c>
      <c r="H57">
        <v>10.917</v>
      </c>
      <c r="I57">
        <v>0.61299999999999999</v>
      </c>
      <c r="J57">
        <v>0.54100000000000004</v>
      </c>
      <c r="K57">
        <v>11</v>
      </c>
    </row>
    <row r="58" spans="1:11" x14ac:dyDescent="0.25">
      <c r="A58" t="s">
        <v>5093</v>
      </c>
      <c r="B58" t="s">
        <v>5066</v>
      </c>
      <c r="C58">
        <v>12</v>
      </c>
      <c r="D58">
        <v>1.25</v>
      </c>
      <c r="E58">
        <v>0.18</v>
      </c>
      <c r="F58">
        <v>11.188000000000001</v>
      </c>
      <c r="G58">
        <v>10.465999999999999</v>
      </c>
      <c r="H58">
        <v>10.647</v>
      </c>
      <c r="I58">
        <v>0.76700000000000002</v>
      </c>
      <c r="J58">
        <v>0.67700000000000005</v>
      </c>
      <c r="K58">
        <v>10.8</v>
      </c>
    </row>
    <row r="59" spans="1:11" x14ac:dyDescent="0.25">
      <c r="A59" t="s">
        <v>5094</v>
      </c>
      <c r="B59" t="s">
        <v>5066</v>
      </c>
      <c r="C59">
        <v>12</v>
      </c>
      <c r="D59">
        <v>1.5</v>
      </c>
      <c r="E59">
        <v>0.217</v>
      </c>
      <c r="F59">
        <v>11.026</v>
      </c>
      <c r="G59">
        <v>10.16</v>
      </c>
      <c r="H59">
        <v>10.375999999999999</v>
      </c>
      <c r="I59">
        <v>0.92</v>
      </c>
      <c r="J59">
        <v>0.81200000000000006</v>
      </c>
      <c r="K59">
        <v>10.5</v>
      </c>
    </row>
    <row r="60" spans="1:11" x14ac:dyDescent="0.25">
      <c r="A60" t="s">
        <v>5095</v>
      </c>
      <c r="B60" t="s">
        <v>5066</v>
      </c>
      <c r="C60">
        <v>14</v>
      </c>
      <c r="D60">
        <v>1</v>
      </c>
      <c r="E60">
        <v>0.14399999999999999</v>
      </c>
      <c r="F60">
        <v>13.35</v>
      </c>
      <c r="G60">
        <v>12.773</v>
      </c>
      <c r="H60">
        <v>12.917</v>
      </c>
      <c r="I60">
        <v>0.61299999999999999</v>
      </c>
      <c r="J60">
        <v>0.54100000000000004</v>
      </c>
      <c r="K60">
        <v>13</v>
      </c>
    </row>
    <row r="61" spans="1:11" x14ac:dyDescent="0.25">
      <c r="A61" t="s">
        <v>5096</v>
      </c>
      <c r="B61" t="s">
        <v>5066</v>
      </c>
      <c r="C61">
        <v>14</v>
      </c>
      <c r="D61">
        <v>1.25</v>
      </c>
      <c r="E61">
        <v>0.18</v>
      </c>
      <c r="F61">
        <v>13.188000000000001</v>
      </c>
      <c r="G61">
        <v>12.465999999999999</v>
      </c>
      <c r="H61">
        <v>12.647</v>
      </c>
      <c r="I61">
        <v>0.76700000000000002</v>
      </c>
      <c r="J61">
        <v>0.67700000000000005</v>
      </c>
      <c r="K61">
        <v>12.8</v>
      </c>
    </row>
    <row r="62" spans="1:11" x14ac:dyDescent="0.25">
      <c r="A62" t="s">
        <v>5097</v>
      </c>
      <c r="B62" t="s">
        <v>5066</v>
      </c>
      <c r="C62">
        <v>14</v>
      </c>
      <c r="D62">
        <v>1.5</v>
      </c>
      <c r="E62">
        <v>0.217</v>
      </c>
      <c r="F62">
        <v>13.026</v>
      </c>
      <c r="G62">
        <v>12.16</v>
      </c>
      <c r="H62">
        <v>12.375999999999999</v>
      </c>
      <c r="I62">
        <v>0.92</v>
      </c>
      <c r="J62">
        <v>0.81200000000000006</v>
      </c>
      <c r="K62">
        <v>12.5</v>
      </c>
    </row>
    <row r="63" spans="1:11" x14ac:dyDescent="0.25">
      <c r="A63" t="s">
        <v>5098</v>
      </c>
      <c r="B63" t="s">
        <v>5066</v>
      </c>
      <c r="C63">
        <v>15</v>
      </c>
      <c r="D63">
        <v>1</v>
      </c>
      <c r="E63">
        <v>0.14399999999999999</v>
      </c>
      <c r="F63">
        <v>14.35</v>
      </c>
      <c r="G63">
        <v>13.773</v>
      </c>
      <c r="H63">
        <v>13.917</v>
      </c>
      <c r="I63">
        <v>0.61299999999999999</v>
      </c>
      <c r="J63">
        <v>0.54100000000000004</v>
      </c>
      <c r="K63">
        <v>14</v>
      </c>
    </row>
    <row r="64" spans="1:11" x14ac:dyDescent="0.25">
      <c r="A64" t="s">
        <v>5099</v>
      </c>
      <c r="B64" t="s">
        <v>5066</v>
      </c>
      <c r="C64">
        <v>15</v>
      </c>
      <c r="D64">
        <v>1.5</v>
      </c>
      <c r="E64">
        <v>0.217</v>
      </c>
      <c r="F64">
        <v>14.026</v>
      </c>
      <c r="G64">
        <v>13.16</v>
      </c>
      <c r="H64">
        <v>13.375999999999999</v>
      </c>
      <c r="I64">
        <v>0.92</v>
      </c>
      <c r="J64">
        <v>0.81200000000000006</v>
      </c>
      <c r="K64">
        <v>13.5</v>
      </c>
    </row>
    <row r="65" spans="1:11" x14ac:dyDescent="0.25">
      <c r="A65" t="s">
        <v>5100</v>
      </c>
      <c r="B65" t="s">
        <v>5066</v>
      </c>
      <c r="C65">
        <v>16</v>
      </c>
      <c r="D65">
        <v>1</v>
      </c>
      <c r="E65">
        <v>0.14399999999999999</v>
      </c>
      <c r="F65">
        <v>15.35</v>
      </c>
      <c r="G65">
        <v>14.773</v>
      </c>
      <c r="H65">
        <v>14.917</v>
      </c>
      <c r="I65">
        <v>0.61299999999999999</v>
      </c>
      <c r="J65">
        <v>0.54100000000000004</v>
      </c>
      <c r="K65">
        <v>15</v>
      </c>
    </row>
    <row r="66" spans="1:11" x14ac:dyDescent="0.25">
      <c r="A66" t="s">
        <v>5101</v>
      </c>
      <c r="B66" t="s">
        <v>5066</v>
      </c>
      <c r="C66">
        <v>16</v>
      </c>
      <c r="D66">
        <v>1.5</v>
      </c>
      <c r="E66">
        <v>0.217</v>
      </c>
      <c r="F66">
        <v>15.026</v>
      </c>
      <c r="G66">
        <v>14.16</v>
      </c>
      <c r="H66">
        <v>14.375999999999999</v>
      </c>
      <c r="I66">
        <v>0.92</v>
      </c>
      <c r="J66">
        <v>0.81200000000000006</v>
      </c>
      <c r="K66">
        <v>14.5</v>
      </c>
    </row>
    <row r="67" spans="1:11" x14ac:dyDescent="0.25">
      <c r="A67" t="s">
        <v>5102</v>
      </c>
      <c r="B67" t="s">
        <v>5066</v>
      </c>
      <c r="C67">
        <v>17</v>
      </c>
      <c r="D67">
        <v>1</v>
      </c>
      <c r="E67">
        <v>0.14399999999999999</v>
      </c>
      <c r="F67">
        <v>16.350000000000001</v>
      </c>
      <c r="G67">
        <v>15.773</v>
      </c>
      <c r="H67">
        <v>15.917</v>
      </c>
      <c r="I67">
        <v>0.61299999999999999</v>
      </c>
      <c r="J67">
        <v>0.54100000000000004</v>
      </c>
      <c r="K67">
        <v>16</v>
      </c>
    </row>
    <row r="68" spans="1:11" x14ac:dyDescent="0.25">
      <c r="A68" t="s">
        <v>5103</v>
      </c>
      <c r="B68" t="s">
        <v>5066</v>
      </c>
      <c r="C68">
        <v>17</v>
      </c>
      <c r="D68">
        <v>1.5</v>
      </c>
      <c r="E68">
        <v>0.217</v>
      </c>
      <c r="F68">
        <v>16.026</v>
      </c>
      <c r="G68">
        <v>15.16</v>
      </c>
      <c r="H68">
        <v>15.375999999999999</v>
      </c>
      <c r="I68">
        <v>0.92</v>
      </c>
      <c r="J68">
        <v>0.81200000000000006</v>
      </c>
      <c r="K68">
        <v>15.5</v>
      </c>
    </row>
    <row r="69" spans="1:11" x14ac:dyDescent="0.25">
      <c r="A69" t="s">
        <v>5104</v>
      </c>
      <c r="B69" t="s">
        <v>5066</v>
      </c>
      <c r="C69">
        <v>18</v>
      </c>
      <c r="D69">
        <v>1</v>
      </c>
      <c r="E69">
        <v>0.14399999999999999</v>
      </c>
      <c r="F69">
        <v>17.350000000000001</v>
      </c>
      <c r="G69">
        <v>16.773</v>
      </c>
      <c r="H69">
        <v>16.917000000000002</v>
      </c>
      <c r="I69">
        <v>0.61299999999999999</v>
      </c>
      <c r="J69">
        <v>0.54100000000000004</v>
      </c>
      <c r="K69">
        <v>17</v>
      </c>
    </row>
    <row r="70" spans="1:11" x14ac:dyDescent="0.25">
      <c r="A70" t="s">
        <v>5105</v>
      </c>
      <c r="B70" t="s">
        <v>5066</v>
      </c>
      <c r="C70">
        <v>18</v>
      </c>
      <c r="D70">
        <v>1.5</v>
      </c>
      <c r="E70">
        <v>0.217</v>
      </c>
      <c r="F70">
        <v>17.026</v>
      </c>
      <c r="G70">
        <v>16.16</v>
      </c>
      <c r="H70">
        <v>16.376000000000001</v>
      </c>
      <c r="I70">
        <v>0.92</v>
      </c>
      <c r="J70">
        <v>0.81200000000000006</v>
      </c>
      <c r="K70">
        <v>16.5</v>
      </c>
    </row>
    <row r="71" spans="1:11" x14ac:dyDescent="0.25">
      <c r="A71" t="s">
        <v>5106</v>
      </c>
      <c r="B71" t="s">
        <v>5066</v>
      </c>
      <c r="C71">
        <v>18</v>
      </c>
      <c r="D71">
        <v>2</v>
      </c>
      <c r="E71">
        <v>0.28899999999999998</v>
      </c>
      <c r="F71">
        <v>16.701000000000001</v>
      </c>
      <c r="G71">
        <v>15.545999999999999</v>
      </c>
      <c r="H71">
        <v>15.835000000000001</v>
      </c>
      <c r="I71">
        <v>1.2270000000000001</v>
      </c>
      <c r="J71">
        <v>1.083</v>
      </c>
      <c r="K71">
        <v>16</v>
      </c>
    </row>
    <row r="72" spans="1:11" x14ac:dyDescent="0.25">
      <c r="A72" t="s">
        <v>5107</v>
      </c>
      <c r="B72" t="s">
        <v>5066</v>
      </c>
      <c r="C72">
        <v>20</v>
      </c>
      <c r="D72">
        <v>1</v>
      </c>
      <c r="E72">
        <v>0.14399999999999999</v>
      </c>
      <c r="F72">
        <v>19.350000000000001</v>
      </c>
      <c r="G72">
        <v>18.773</v>
      </c>
      <c r="H72">
        <v>18.917000000000002</v>
      </c>
      <c r="I72">
        <v>0.61299999999999999</v>
      </c>
      <c r="J72">
        <v>0.54100000000000004</v>
      </c>
      <c r="K72">
        <v>19</v>
      </c>
    </row>
    <row r="73" spans="1:11" x14ac:dyDescent="0.25">
      <c r="A73" t="s">
        <v>5108</v>
      </c>
      <c r="B73" t="s">
        <v>5066</v>
      </c>
      <c r="C73">
        <v>20</v>
      </c>
      <c r="D73">
        <v>1.5</v>
      </c>
      <c r="E73">
        <v>0.217</v>
      </c>
      <c r="F73">
        <v>19.026</v>
      </c>
      <c r="G73">
        <v>18.16</v>
      </c>
      <c r="H73">
        <v>18.376000000000001</v>
      </c>
      <c r="I73">
        <v>0.92</v>
      </c>
      <c r="J73">
        <v>0.81200000000000006</v>
      </c>
      <c r="K73">
        <v>18.5</v>
      </c>
    </row>
    <row r="74" spans="1:11" x14ac:dyDescent="0.25">
      <c r="A74" t="s">
        <v>5109</v>
      </c>
      <c r="B74" t="s">
        <v>5066</v>
      </c>
      <c r="C74">
        <v>20</v>
      </c>
      <c r="D74">
        <v>2</v>
      </c>
      <c r="E74">
        <v>0.28899999999999998</v>
      </c>
      <c r="F74">
        <v>18.701000000000001</v>
      </c>
      <c r="G74">
        <v>17.545999999999999</v>
      </c>
      <c r="H74">
        <v>17.835000000000001</v>
      </c>
      <c r="I74">
        <v>1.2270000000000001</v>
      </c>
      <c r="J74">
        <v>1.083</v>
      </c>
      <c r="K74">
        <v>18</v>
      </c>
    </row>
    <row r="75" spans="1:11" x14ac:dyDescent="0.25">
      <c r="A75" t="s">
        <v>5110</v>
      </c>
      <c r="B75" t="s">
        <v>5066</v>
      </c>
      <c r="C75">
        <v>22</v>
      </c>
      <c r="D75">
        <v>1</v>
      </c>
      <c r="E75">
        <v>0.14399999999999999</v>
      </c>
      <c r="F75">
        <v>21.35</v>
      </c>
      <c r="G75">
        <v>20.773</v>
      </c>
      <c r="H75">
        <v>20.917000000000002</v>
      </c>
      <c r="I75">
        <v>0.61299999999999999</v>
      </c>
      <c r="J75">
        <v>0.54100000000000004</v>
      </c>
      <c r="K75">
        <v>21</v>
      </c>
    </row>
    <row r="76" spans="1:11" x14ac:dyDescent="0.25">
      <c r="A76" t="s">
        <v>5111</v>
      </c>
      <c r="B76" t="s">
        <v>5066</v>
      </c>
      <c r="C76">
        <v>22</v>
      </c>
      <c r="D76">
        <v>1.5</v>
      </c>
      <c r="E76">
        <v>0.217</v>
      </c>
      <c r="F76">
        <v>21.026</v>
      </c>
      <c r="G76">
        <v>20.16</v>
      </c>
      <c r="H76">
        <v>20.376000000000001</v>
      </c>
      <c r="I76">
        <v>0.92</v>
      </c>
      <c r="J76">
        <v>0.81200000000000006</v>
      </c>
      <c r="K76">
        <v>20.5</v>
      </c>
    </row>
    <row r="77" spans="1:11" x14ac:dyDescent="0.25">
      <c r="A77" t="s">
        <v>5112</v>
      </c>
      <c r="B77" t="s">
        <v>5066</v>
      </c>
      <c r="C77">
        <v>22</v>
      </c>
      <c r="D77">
        <v>2</v>
      </c>
      <c r="E77">
        <v>0.28899999999999998</v>
      </c>
      <c r="F77">
        <v>20.701000000000001</v>
      </c>
      <c r="G77">
        <v>19.545999999999999</v>
      </c>
      <c r="H77">
        <v>19.835000000000001</v>
      </c>
      <c r="I77">
        <v>1.2270000000000001</v>
      </c>
      <c r="J77">
        <v>1.083</v>
      </c>
      <c r="K77">
        <v>20</v>
      </c>
    </row>
    <row r="78" spans="1:11" x14ac:dyDescent="0.25">
      <c r="A78" t="s">
        <v>5113</v>
      </c>
      <c r="B78" t="s">
        <v>5066</v>
      </c>
      <c r="C78">
        <v>24</v>
      </c>
      <c r="D78">
        <v>1</v>
      </c>
      <c r="E78">
        <v>0.14399999999999999</v>
      </c>
      <c r="F78">
        <v>23.35</v>
      </c>
      <c r="G78">
        <v>22.773</v>
      </c>
      <c r="H78">
        <v>22.917000000000002</v>
      </c>
      <c r="I78">
        <v>0.61299999999999999</v>
      </c>
      <c r="J78">
        <v>0.54100000000000004</v>
      </c>
      <c r="K78">
        <v>23</v>
      </c>
    </row>
    <row r="79" spans="1:11" x14ac:dyDescent="0.25">
      <c r="A79" t="s">
        <v>5114</v>
      </c>
      <c r="B79" t="s">
        <v>5066</v>
      </c>
      <c r="C79">
        <v>24</v>
      </c>
      <c r="D79">
        <v>1.5</v>
      </c>
      <c r="E79">
        <v>0.217</v>
      </c>
      <c r="F79">
        <v>23.026</v>
      </c>
      <c r="G79">
        <v>22.16</v>
      </c>
      <c r="H79">
        <v>22.376000000000001</v>
      </c>
      <c r="I79">
        <v>0.92</v>
      </c>
      <c r="J79">
        <v>0.81200000000000006</v>
      </c>
      <c r="K79">
        <v>22.5</v>
      </c>
    </row>
    <row r="80" spans="1:11" x14ac:dyDescent="0.25">
      <c r="A80" t="s">
        <v>5115</v>
      </c>
      <c r="B80" t="s">
        <v>5066</v>
      </c>
      <c r="C80">
        <v>24</v>
      </c>
      <c r="D80">
        <v>2</v>
      </c>
      <c r="E80">
        <v>0.28899999999999998</v>
      </c>
      <c r="F80">
        <v>22.701000000000001</v>
      </c>
      <c r="G80">
        <v>21.545999999999999</v>
      </c>
      <c r="H80">
        <v>21.835000000000001</v>
      </c>
      <c r="I80">
        <v>1.2270000000000001</v>
      </c>
      <c r="J80">
        <v>1.083</v>
      </c>
      <c r="K80">
        <v>22</v>
      </c>
    </row>
    <row r="81" spans="1:11" x14ac:dyDescent="0.25">
      <c r="A81" t="s">
        <v>5116</v>
      </c>
      <c r="B81" t="s">
        <v>5066</v>
      </c>
      <c r="C81">
        <v>25</v>
      </c>
      <c r="D81">
        <v>1</v>
      </c>
      <c r="E81">
        <v>0.14399999999999999</v>
      </c>
      <c r="F81">
        <v>24.35</v>
      </c>
      <c r="G81">
        <v>23.773</v>
      </c>
      <c r="H81">
        <v>23.917000000000002</v>
      </c>
      <c r="I81">
        <v>0.61299999999999999</v>
      </c>
      <c r="J81">
        <v>0.54100000000000004</v>
      </c>
      <c r="K81">
        <v>24</v>
      </c>
    </row>
    <row r="82" spans="1:11" x14ac:dyDescent="0.25">
      <c r="A82" t="s">
        <v>5117</v>
      </c>
      <c r="B82" t="s">
        <v>5066</v>
      </c>
      <c r="C82">
        <v>25</v>
      </c>
      <c r="D82">
        <v>1.5</v>
      </c>
      <c r="E82">
        <v>0.217</v>
      </c>
      <c r="F82">
        <v>24.026</v>
      </c>
      <c r="G82">
        <v>23.16</v>
      </c>
      <c r="H82">
        <v>23.376000000000001</v>
      </c>
      <c r="I82">
        <v>0.92</v>
      </c>
      <c r="J82">
        <v>0.81200000000000006</v>
      </c>
      <c r="K82">
        <v>23.5</v>
      </c>
    </row>
    <row r="83" spans="1:11" x14ac:dyDescent="0.25">
      <c r="A83" t="s">
        <v>5118</v>
      </c>
      <c r="B83" t="s">
        <v>5066</v>
      </c>
      <c r="C83">
        <v>25</v>
      </c>
      <c r="D83">
        <v>2</v>
      </c>
      <c r="E83">
        <v>0.28899999999999998</v>
      </c>
      <c r="F83">
        <v>23.701000000000001</v>
      </c>
      <c r="G83">
        <v>22.545999999999999</v>
      </c>
      <c r="H83">
        <v>22.835000000000001</v>
      </c>
      <c r="I83">
        <v>1.2270000000000001</v>
      </c>
      <c r="J83">
        <v>1.083</v>
      </c>
      <c r="K83">
        <v>23</v>
      </c>
    </row>
    <row r="84" spans="1:11" x14ac:dyDescent="0.25">
      <c r="A84" t="s">
        <v>5119</v>
      </c>
      <c r="B84" t="s">
        <v>5066</v>
      </c>
      <c r="C84">
        <v>27</v>
      </c>
      <c r="D84">
        <v>1</v>
      </c>
      <c r="E84">
        <v>0.14399999999999999</v>
      </c>
      <c r="F84">
        <v>26.35</v>
      </c>
      <c r="G84">
        <v>25.773</v>
      </c>
      <c r="H84">
        <v>25.917000000000002</v>
      </c>
      <c r="I84">
        <v>0.61299999999999999</v>
      </c>
      <c r="J84">
        <v>0.54100000000000004</v>
      </c>
      <c r="K84">
        <v>26</v>
      </c>
    </row>
    <row r="85" spans="1:11" x14ac:dyDescent="0.25">
      <c r="A85" t="s">
        <v>5120</v>
      </c>
      <c r="B85" t="s">
        <v>5066</v>
      </c>
      <c r="C85">
        <v>27</v>
      </c>
      <c r="D85">
        <v>1.5</v>
      </c>
      <c r="E85">
        <v>0.217</v>
      </c>
      <c r="F85">
        <v>26.026</v>
      </c>
      <c r="G85">
        <v>25.16</v>
      </c>
      <c r="H85">
        <v>25.376000000000001</v>
      </c>
      <c r="I85">
        <v>0.92</v>
      </c>
      <c r="J85">
        <v>0.81200000000000006</v>
      </c>
      <c r="K85">
        <v>25.5</v>
      </c>
    </row>
    <row r="86" spans="1:11" x14ac:dyDescent="0.25">
      <c r="A86" t="s">
        <v>5121</v>
      </c>
      <c r="B86" t="s">
        <v>5066</v>
      </c>
      <c r="C86">
        <v>27</v>
      </c>
      <c r="D86">
        <v>2</v>
      </c>
      <c r="E86">
        <v>0.28899999999999998</v>
      </c>
      <c r="F86">
        <v>25.701000000000001</v>
      </c>
      <c r="G86">
        <v>24.545999999999999</v>
      </c>
      <c r="H86">
        <v>24.835000000000001</v>
      </c>
      <c r="I86">
        <v>1.2270000000000001</v>
      </c>
      <c r="J86">
        <v>1.083</v>
      </c>
      <c r="K86">
        <v>25</v>
      </c>
    </row>
    <row r="87" spans="1:11" x14ac:dyDescent="0.25">
      <c r="A87" t="s">
        <v>5122</v>
      </c>
      <c r="B87" t="s">
        <v>5066</v>
      </c>
      <c r="C87">
        <v>28</v>
      </c>
      <c r="D87">
        <v>1</v>
      </c>
      <c r="E87">
        <v>0.14399999999999999</v>
      </c>
      <c r="F87">
        <v>27.35</v>
      </c>
      <c r="G87">
        <v>26.773</v>
      </c>
      <c r="H87">
        <v>26.917000000000002</v>
      </c>
      <c r="I87">
        <v>0.61299999999999999</v>
      </c>
      <c r="J87">
        <v>0.54100000000000004</v>
      </c>
      <c r="K87">
        <v>27</v>
      </c>
    </row>
    <row r="88" spans="1:11" x14ac:dyDescent="0.25">
      <c r="A88" t="s">
        <v>5123</v>
      </c>
      <c r="B88" t="s">
        <v>5066</v>
      </c>
      <c r="C88">
        <v>28</v>
      </c>
      <c r="D88">
        <v>1.5</v>
      </c>
      <c r="E88">
        <v>0.217</v>
      </c>
      <c r="F88">
        <v>27.026</v>
      </c>
      <c r="G88">
        <v>26.16</v>
      </c>
      <c r="H88">
        <v>26.376000000000001</v>
      </c>
      <c r="I88">
        <v>0.92</v>
      </c>
      <c r="J88">
        <v>0.81200000000000006</v>
      </c>
      <c r="K88">
        <v>26.5</v>
      </c>
    </row>
    <row r="89" spans="1:11" x14ac:dyDescent="0.25">
      <c r="A89" t="s">
        <v>5124</v>
      </c>
      <c r="B89" t="s">
        <v>5066</v>
      </c>
      <c r="C89">
        <v>28</v>
      </c>
      <c r="D89">
        <v>2</v>
      </c>
      <c r="E89">
        <v>0.28899999999999998</v>
      </c>
      <c r="F89">
        <v>26.701000000000001</v>
      </c>
      <c r="G89">
        <v>25.545999999999999</v>
      </c>
      <c r="H89">
        <v>25.835000000000001</v>
      </c>
      <c r="I89">
        <v>1.2270000000000001</v>
      </c>
      <c r="J89">
        <v>1.083</v>
      </c>
      <c r="K89">
        <v>26</v>
      </c>
    </row>
    <row r="90" spans="1:11" x14ac:dyDescent="0.25">
      <c r="A90" t="s">
        <v>5125</v>
      </c>
      <c r="B90" t="s">
        <v>5066</v>
      </c>
      <c r="C90">
        <v>30</v>
      </c>
      <c r="D90">
        <v>1</v>
      </c>
      <c r="E90">
        <v>0.14399999999999999</v>
      </c>
      <c r="F90">
        <v>29.35</v>
      </c>
      <c r="G90">
        <v>28.773</v>
      </c>
      <c r="H90">
        <v>28.917000000000002</v>
      </c>
      <c r="I90">
        <v>0.61299999999999999</v>
      </c>
      <c r="J90">
        <v>0.54100000000000004</v>
      </c>
      <c r="K90">
        <v>29</v>
      </c>
    </row>
    <row r="91" spans="1:11" x14ac:dyDescent="0.25">
      <c r="A91" t="s">
        <v>5126</v>
      </c>
      <c r="B91" t="s">
        <v>5066</v>
      </c>
      <c r="C91">
        <v>30</v>
      </c>
      <c r="D91">
        <v>1.5</v>
      </c>
      <c r="E91">
        <v>0.217</v>
      </c>
      <c r="F91">
        <v>29.026</v>
      </c>
      <c r="G91">
        <v>28.16</v>
      </c>
      <c r="H91">
        <v>28.376000000000001</v>
      </c>
      <c r="I91">
        <v>0.92</v>
      </c>
      <c r="J91">
        <v>0.81200000000000006</v>
      </c>
      <c r="K91">
        <v>28.5</v>
      </c>
    </row>
    <row r="92" spans="1:11" x14ac:dyDescent="0.25">
      <c r="A92" t="s">
        <v>5127</v>
      </c>
      <c r="B92" t="s">
        <v>5066</v>
      </c>
      <c r="C92">
        <v>30</v>
      </c>
      <c r="D92">
        <v>2</v>
      </c>
      <c r="E92">
        <v>0.28899999999999998</v>
      </c>
      <c r="F92">
        <v>28.701000000000001</v>
      </c>
      <c r="G92">
        <v>27.545999999999999</v>
      </c>
      <c r="H92">
        <v>27.835000000000001</v>
      </c>
      <c r="I92">
        <v>1.2270000000000001</v>
      </c>
      <c r="J92">
        <v>1.083</v>
      </c>
      <c r="K92">
        <v>28</v>
      </c>
    </row>
    <row r="93" spans="1:11" x14ac:dyDescent="0.25">
      <c r="A93" t="s">
        <v>5128</v>
      </c>
      <c r="B93" t="s">
        <v>5066</v>
      </c>
      <c r="C93">
        <v>30</v>
      </c>
      <c r="D93">
        <v>3</v>
      </c>
      <c r="E93">
        <v>0.433</v>
      </c>
      <c r="F93">
        <v>28.050999999999998</v>
      </c>
      <c r="G93">
        <v>26.318999999999999</v>
      </c>
      <c r="H93">
        <v>26.751999999999999</v>
      </c>
      <c r="I93">
        <v>1.84</v>
      </c>
      <c r="J93">
        <v>1.6240000000000001</v>
      </c>
      <c r="K93">
        <v>27</v>
      </c>
    </row>
    <row r="94" spans="1:11" x14ac:dyDescent="0.25">
      <c r="A94" t="s">
        <v>5129</v>
      </c>
      <c r="B94" t="s">
        <v>5066</v>
      </c>
      <c r="C94">
        <v>32</v>
      </c>
      <c r="D94">
        <v>1.5</v>
      </c>
      <c r="E94">
        <v>0.217</v>
      </c>
      <c r="F94">
        <v>31.026</v>
      </c>
      <c r="G94">
        <v>30.16</v>
      </c>
      <c r="H94">
        <v>30.376000000000001</v>
      </c>
      <c r="I94">
        <v>0.92</v>
      </c>
      <c r="J94">
        <v>0.81200000000000006</v>
      </c>
      <c r="K94">
        <v>30.5</v>
      </c>
    </row>
    <row r="95" spans="1:11" x14ac:dyDescent="0.25">
      <c r="A95" t="s">
        <v>5130</v>
      </c>
      <c r="B95" t="s">
        <v>5066</v>
      </c>
      <c r="C95">
        <v>32</v>
      </c>
      <c r="D95">
        <v>2</v>
      </c>
      <c r="E95">
        <v>0.28899999999999998</v>
      </c>
      <c r="F95">
        <v>30.701000000000001</v>
      </c>
      <c r="G95">
        <v>29.545999999999999</v>
      </c>
      <c r="H95">
        <v>29.835000000000001</v>
      </c>
      <c r="I95">
        <v>1.2270000000000001</v>
      </c>
      <c r="J95">
        <v>1.083</v>
      </c>
      <c r="K95">
        <v>30</v>
      </c>
    </row>
    <row r="96" spans="1:11" x14ac:dyDescent="0.25">
      <c r="A96" t="s">
        <v>5131</v>
      </c>
      <c r="B96" t="s">
        <v>5066</v>
      </c>
      <c r="C96">
        <v>33</v>
      </c>
      <c r="D96">
        <v>1.5</v>
      </c>
      <c r="E96">
        <v>0.217</v>
      </c>
      <c r="F96">
        <v>32.026000000000003</v>
      </c>
      <c r="G96">
        <v>31.16</v>
      </c>
      <c r="H96">
        <v>31.376000000000001</v>
      </c>
      <c r="I96">
        <v>0.92</v>
      </c>
      <c r="J96">
        <v>0.81200000000000006</v>
      </c>
      <c r="K96">
        <v>31.5</v>
      </c>
    </row>
    <row r="97" spans="1:11" x14ac:dyDescent="0.25">
      <c r="A97" t="s">
        <v>5132</v>
      </c>
      <c r="B97" t="s">
        <v>5066</v>
      </c>
      <c r="C97">
        <v>33</v>
      </c>
      <c r="D97">
        <v>2</v>
      </c>
      <c r="E97">
        <v>0.28899999999999998</v>
      </c>
      <c r="F97">
        <v>31.701000000000001</v>
      </c>
      <c r="G97">
        <v>30.545999999999999</v>
      </c>
      <c r="H97">
        <v>30.835000000000001</v>
      </c>
      <c r="I97">
        <v>1.2270000000000001</v>
      </c>
      <c r="J97">
        <v>1.083</v>
      </c>
      <c r="K97">
        <v>31</v>
      </c>
    </row>
    <row r="98" spans="1:11" x14ac:dyDescent="0.25">
      <c r="A98" t="s">
        <v>5133</v>
      </c>
      <c r="B98" t="s">
        <v>5066</v>
      </c>
      <c r="C98">
        <v>33</v>
      </c>
      <c r="D98">
        <v>3</v>
      </c>
      <c r="E98">
        <v>0.433</v>
      </c>
      <c r="F98">
        <v>31.050999999999998</v>
      </c>
      <c r="G98">
        <v>29.318999999999999</v>
      </c>
      <c r="H98">
        <v>29.751999999999999</v>
      </c>
      <c r="I98">
        <v>1.84</v>
      </c>
      <c r="J98">
        <v>1.6240000000000001</v>
      </c>
      <c r="K98">
        <v>30</v>
      </c>
    </row>
    <row r="99" spans="1:11" x14ac:dyDescent="0.25">
      <c r="A99" t="s">
        <v>5134</v>
      </c>
      <c r="B99" t="s">
        <v>5066</v>
      </c>
      <c r="C99">
        <v>35</v>
      </c>
      <c r="D99">
        <v>1.5</v>
      </c>
      <c r="E99">
        <v>0.217</v>
      </c>
      <c r="F99">
        <v>34.026000000000003</v>
      </c>
      <c r="G99">
        <v>33.159999999999997</v>
      </c>
      <c r="H99">
        <v>33.375999999999998</v>
      </c>
      <c r="I99">
        <v>0.92</v>
      </c>
      <c r="J99">
        <v>0.81200000000000006</v>
      </c>
      <c r="K99">
        <v>33.5</v>
      </c>
    </row>
    <row r="100" spans="1:11" x14ac:dyDescent="0.25">
      <c r="A100" t="s">
        <v>5135</v>
      </c>
      <c r="B100" t="s">
        <v>5066</v>
      </c>
      <c r="C100">
        <v>35</v>
      </c>
      <c r="D100">
        <v>2</v>
      </c>
      <c r="E100">
        <v>0.28899999999999998</v>
      </c>
      <c r="F100">
        <v>33.701000000000001</v>
      </c>
      <c r="G100">
        <v>32.545999999999999</v>
      </c>
      <c r="H100">
        <v>32.835000000000001</v>
      </c>
      <c r="I100">
        <v>1.2270000000000001</v>
      </c>
      <c r="J100">
        <v>1.083</v>
      </c>
      <c r="K100">
        <v>33</v>
      </c>
    </row>
    <row r="101" spans="1:11" x14ac:dyDescent="0.25">
      <c r="A101" t="s">
        <v>5136</v>
      </c>
      <c r="B101" t="s">
        <v>5066</v>
      </c>
      <c r="C101">
        <v>36</v>
      </c>
      <c r="D101">
        <v>1.5</v>
      </c>
      <c r="E101">
        <v>0.217</v>
      </c>
      <c r="F101">
        <v>35.026000000000003</v>
      </c>
      <c r="G101">
        <v>34.159999999999997</v>
      </c>
      <c r="H101">
        <v>34.375999999999998</v>
      </c>
      <c r="I101">
        <v>0.92</v>
      </c>
      <c r="J101">
        <v>0.81200000000000006</v>
      </c>
      <c r="K101">
        <v>34.5</v>
      </c>
    </row>
    <row r="102" spans="1:11" x14ac:dyDescent="0.25">
      <c r="A102" t="s">
        <v>5137</v>
      </c>
      <c r="B102" t="s">
        <v>5066</v>
      </c>
      <c r="C102">
        <v>36</v>
      </c>
      <c r="D102">
        <v>2</v>
      </c>
      <c r="E102">
        <v>0.28899999999999998</v>
      </c>
      <c r="F102">
        <v>34.701000000000001</v>
      </c>
      <c r="G102">
        <v>33.545999999999999</v>
      </c>
      <c r="H102">
        <v>33.835000000000001</v>
      </c>
      <c r="I102">
        <v>1.2270000000000001</v>
      </c>
      <c r="J102">
        <v>1.083</v>
      </c>
      <c r="K102">
        <v>34</v>
      </c>
    </row>
    <row r="103" spans="1:11" x14ac:dyDescent="0.25">
      <c r="A103" t="s">
        <v>5138</v>
      </c>
      <c r="B103" t="s">
        <v>5066</v>
      </c>
      <c r="C103">
        <v>36</v>
      </c>
      <c r="D103">
        <v>3</v>
      </c>
      <c r="E103">
        <v>0.433</v>
      </c>
      <c r="F103">
        <v>34.051000000000002</v>
      </c>
      <c r="G103">
        <v>32.319000000000003</v>
      </c>
      <c r="H103">
        <v>32.752000000000002</v>
      </c>
      <c r="I103">
        <v>1.84</v>
      </c>
      <c r="J103">
        <v>1.6240000000000001</v>
      </c>
      <c r="K103">
        <v>33</v>
      </c>
    </row>
    <row r="104" spans="1:11" x14ac:dyDescent="0.25">
      <c r="A104" t="s">
        <v>5139</v>
      </c>
      <c r="B104" t="s">
        <v>5066</v>
      </c>
      <c r="C104">
        <v>39</v>
      </c>
      <c r="D104">
        <v>1.5</v>
      </c>
      <c r="E104">
        <v>0.217</v>
      </c>
      <c r="F104">
        <v>38.026000000000003</v>
      </c>
      <c r="G104">
        <v>37.159999999999997</v>
      </c>
      <c r="H104">
        <v>37.375999999999998</v>
      </c>
      <c r="I104">
        <v>0.92</v>
      </c>
      <c r="J104">
        <v>0.81200000000000006</v>
      </c>
      <c r="K104">
        <v>37.5</v>
      </c>
    </row>
    <row r="105" spans="1:11" x14ac:dyDescent="0.25">
      <c r="A105" t="s">
        <v>5140</v>
      </c>
      <c r="B105" t="s">
        <v>5066</v>
      </c>
      <c r="C105">
        <v>39</v>
      </c>
      <c r="D105">
        <v>2</v>
      </c>
      <c r="E105">
        <v>0.28899999999999998</v>
      </c>
      <c r="F105">
        <v>37.701000000000001</v>
      </c>
      <c r="G105">
        <v>36.545999999999999</v>
      </c>
      <c r="H105">
        <v>36.835000000000001</v>
      </c>
      <c r="I105">
        <v>1.2270000000000001</v>
      </c>
      <c r="J105">
        <v>1.083</v>
      </c>
      <c r="K105">
        <v>37</v>
      </c>
    </row>
    <row r="106" spans="1:11" x14ac:dyDescent="0.25">
      <c r="A106" t="s">
        <v>5141</v>
      </c>
      <c r="B106" t="s">
        <v>5066</v>
      </c>
      <c r="C106">
        <v>39</v>
      </c>
      <c r="D106">
        <v>3</v>
      </c>
      <c r="E106">
        <v>0.433</v>
      </c>
      <c r="F106">
        <v>37.051000000000002</v>
      </c>
      <c r="G106">
        <v>35.319000000000003</v>
      </c>
      <c r="H106">
        <v>35.752000000000002</v>
      </c>
      <c r="I106">
        <v>1.84</v>
      </c>
      <c r="J106">
        <v>1.6240000000000001</v>
      </c>
      <c r="K106">
        <v>36</v>
      </c>
    </row>
    <row r="107" spans="1:11" x14ac:dyDescent="0.25">
      <c r="A107" t="s">
        <v>5142</v>
      </c>
      <c r="B107" t="s">
        <v>5066</v>
      </c>
      <c r="C107">
        <v>40</v>
      </c>
      <c r="D107">
        <v>1.5</v>
      </c>
      <c r="E107">
        <v>0.217</v>
      </c>
      <c r="F107">
        <v>39.026000000000003</v>
      </c>
      <c r="G107">
        <v>38.159999999999997</v>
      </c>
      <c r="H107">
        <v>38.375999999999998</v>
      </c>
      <c r="I107">
        <v>0.92</v>
      </c>
      <c r="J107">
        <v>0.81200000000000006</v>
      </c>
      <c r="K107">
        <v>38.5</v>
      </c>
    </row>
    <row r="108" spans="1:11" x14ac:dyDescent="0.25">
      <c r="A108" t="s">
        <v>5143</v>
      </c>
      <c r="B108" t="s">
        <v>5066</v>
      </c>
      <c r="C108">
        <v>40</v>
      </c>
      <c r="D108">
        <v>2</v>
      </c>
      <c r="E108">
        <v>0.28899999999999998</v>
      </c>
      <c r="F108">
        <v>38.701000000000001</v>
      </c>
      <c r="G108">
        <v>37.545999999999999</v>
      </c>
      <c r="H108">
        <v>37.835000000000001</v>
      </c>
      <c r="I108">
        <v>1.2270000000000001</v>
      </c>
      <c r="J108">
        <v>1.083</v>
      </c>
      <c r="K108">
        <v>38</v>
      </c>
    </row>
    <row r="109" spans="1:11" x14ac:dyDescent="0.25">
      <c r="A109" t="s">
        <v>5144</v>
      </c>
      <c r="B109" t="s">
        <v>5066</v>
      </c>
      <c r="C109">
        <v>40</v>
      </c>
      <c r="D109">
        <v>3</v>
      </c>
      <c r="E109">
        <v>0.433</v>
      </c>
      <c r="F109">
        <v>38.051000000000002</v>
      </c>
      <c r="G109">
        <v>36.619</v>
      </c>
      <c r="H109">
        <v>36.752000000000002</v>
      </c>
      <c r="I109">
        <v>1.84</v>
      </c>
      <c r="J109">
        <v>1.6240000000000001</v>
      </c>
      <c r="K109">
        <v>37</v>
      </c>
    </row>
    <row r="110" spans="1:11" x14ac:dyDescent="0.25">
      <c r="A110" t="s">
        <v>5145</v>
      </c>
      <c r="B110" t="s">
        <v>5066</v>
      </c>
      <c r="C110">
        <v>42</v>
      </c>
      <c r="D110">
        <v>1.5</v>
      </c>
      <c r="E110">
        <v>0.217</v>
      </c>
      <c r="F110">
        <v>41.026000000000003</v>
      </c>
      <c r="G110">
        <v>40.159999999999997</v>
      </c>
      <c r="H110">
        <v>40.375999999999998</v>
      </c>
      <c r="I110">
        <v>0.92</v>
      </c>
      <c r="J110">
        <v>0.81200000000000006</v>
      </c>
      <c r="K110">
        <v>40.5</v>
      </c>
    </row>
    <row r="111" spans="1:11" x14ac:dyDescent="0.25">
      <c r="A111" t="s">
        <v>5146</v>
      </c>
      <c r="B111" t="s">
        <v>5066</v>
      </c>
      <c r="C111">
        <v>42</v>
      </c>
      <c r="D111">
        <v>2</v>
      </c>
      <c r="E111">
        <v>0.28899999999999998</v>
      </c>
      <c r="F111">
        <v>40.701000000000001</v>
      </c>
      <c r="G111">
        <v>39.545999999999999</v>
      </c>
      <c r="H111">
        <v>39.835000000000001</v>
      </c>
      <c r="I111">
        <v>1.2270000000000001</v>
      </c>
      <c r="J111">
        <v>1.083</v>
      </c>
      <c r="K111">
        <v>40</v>
      </c>
    </row>
    <row r="112" spans="1:11" x14ac:dyDescent="0.25">
      <c r="A112" t="s">
        <v>5147</v>
      </c>
      <c r="B112" t="s">
        <v>5066</v>
      </c>
      <c r="C112">
        <v>42</v>
      </c>
      <c r="D112">
        <v>3</v>
      </c>
      <c r="E112">
        <v>0.433</v>
      </c>
      <c r="F112">
        <v>40.051000000000002</v>
      </c>
      <c r="G112">
        <v>38.319000000000003</v>
      </c>
      <c r="H112">
        <v>38.752000000000002</v>
      </c>
      <c r="I112">
        <v>1.84</v>
      </c>
      <c r="J112">
        <v>1.6240000000000001</v>
      </c>
      <c r="K112">
        <v>39</v>
      </c>
    </row>
    <row r="113" spans="1:11" x14ac:dyDescent="0.25">
      <c r="A113" t="s">
        <v>5148</v>
      </c>
      <c r="B113" t="s">
        <v>5066</v>
      </c>
      <c r="C113">
        <v>42</v>
      </c>
      <c r="D113">
        <v>4</v>
      </c>
      <c r="E113">
        <v>0.57699999999999996</v>
      </c>
      <c r="F113">
        <v>39.402000000000001</v>
      </c>
      <c r="G113">
        <v>37.093000000000004</v>
      </c>
      <c r="H113">
        <v>37.67</v>
      </c>
      <c r="I113">
        <v>2.4540000000000002</v>
      </c>
      <c r="J113">
        <v>2.165</v>
      </c>
      <c r="K113">
        <v>38</v>
      </c>
    </row>
    <row r="114" spans="1:11" x14ac:dyDescent="0.25">
      <c r="A114" t="s">
        <v>5149</v>
      </c>
      <c r="B114" t="s">
        <v>5066</v>
      </c>
      <c r="C114">
        <v>45</v>
      </c>
      <c r="D114">
        <v>1.5</v>
      </c>
      <c r="E114">
        <v>0.217</v>
      </c>
      <c r="F114">
        <v>44.026000000000003</v>
      </c>
      <c r="G114">
        <v>43.16</v>
      </c>
      <c r="H114">
        <v>43.375999999999998</v>
      </c>
      <c r="I114">
        <v>0.92</v>
      </c>
      <c r="J114">
        <v>0.81200000000000006</v>
      </c>
      <c r="K114">
        <v>43.5</v>
      </c>
    </row>
    <row r="115" spans="1:11" x14ac:dyDescent="0.25">
      <c r="A115" t="s">
        <v>5150</v>
      </c>
      <c r="B115" t="s">
        <v>5066</v>
      </c>
      <c r="C115">
        <v>45</v>
      </c>
      <c r="D115">
        <v>2</v>
      </c>
      <c r="E115">
        <v>0.28899999999999998</v>
      </c>
      <c r="F115">
        <v>43.701000000000001</v>
      </c>
      <c r="G115">
        <v>42.545999999999999</v>
      </c>
      <c r="H115">
        <v>42.835000000000001</v>
      </c>
      <c r="I115">
        <v>1.2270000000000001</v>
      </c>
      <c r="J115">
        <v>1.083</v>
      </c>
      <c r="K115">
        <v>43</v>
      </c>
    </row>
    <row r="116" spans="1:11" x14ac:dyDescent="0.25">
      <c r="A116" t="s">
        <v>5151</v>
      </c>
      <c r="B116" t="s">
        <v>5066</v>
      </c>
      <c r="C116">
        <v>45</v>
      </c>
      <c r="D116">
        <v>3</v>
      </c>
      <c r="E116">
        <v>0.433</v>
      </c>
      <c r="F116">
        <v>43.051000000000002</v>
      </c>
      <c r="G116">
        <v>41.319000000000003</v>
      </c>
      <c r="H116">
        <v>41.752000000000002</v>
      </c>
      <c r="I116">
        <v>1.84</v>
      </c>
      <c r="J116">
        <v>1.6240000000000001</v>
      </c>
      <c r="K116">
        <v>42</v>
      </c>
    </row>
    <row r="117" spans="1:11" x14ac:dyDescent="0.25">
      <c r="A117" t="s">
        <v>5152</v>
      </c>
      <c r="B117" t="s">
        <v>5066</v>
      </c>
      <c r="C117">
        <v>45</v>
      </c>
      <c r="D117">
        <v>4</v>
      </c>
      <c r="E117">
        <v>0.57699999999999996</v>
      </c>
      <c r="F117">
        <v>42.402000000000001</v>
      </c>
      <c r="G117">
        <v>40.093000000000004</v>
      </c>
      <c r="H117">
        <v>40.67</v>
      </c>
      <c r="I117">
        <v>2.4540000000000002</v>
      </c>
      <c r="J117">
        <v>2.165</v>
      </c>
      <c r="K117">
        <v>41</v>
      </c>
    </row>
    <row r="118" spans="1:11" x14ac:dyDescent="0.25">
      <c r="A118" t="s">
        <v>5153</v>
      </c>
      <c r="B118" t="s">
        <v>5066</v>
      </c>
      <c r="C118">
        <v>48</v>
      </c>
      <c r="D118">
        <v>1.5</v>
      </c>
      <c r="E118">
        <v>0.217</v>
      </c>
      <c r="F118">
        <v>47.026000000000003</v>
      </c>
      <c r="G118">
        <v>46.16</v>
      </c>
      <c r="H118">
        <v>46.375999999999998</v>
      </c>
      <c r="I118">
        <v>0.92</v>
      </c>
      <c r="J118">
        <v>0.81200000000000006</v>
      </c>
      <c r="K118">
        <v>46.5</v>
      </c>
    </row>
    <row r="119" spans="1:11" x14ac:dyDescent="0.25">
      <c r="A119" t="s">
        <v>5154</v>
      </c>
      <c r="B119" t="s">
        <v>5066</v>
      </c>
      <c r="C119">
        <v>48</v>
      </c>
      <c r="D119">
        <v>2</v>
      </c>
      <c r="E119">
        <v>0.28899999999999998</v>
      </c>
      <c r="F119">
        <v>46.701000000000001</v>
      </c>
      <c r="G119">
        <v>45.545999999999999</v>
      </c>
      <c r="H119">
        <v>45.835000000000001</v>
      </c>
      <c r="I119">
        <v>1.2270000000000001</v>
      </c>
      <c r="J119">
        <v>1.083</v>
      </c>
      <c r="K119">
        <v>46</v>
      </c>
    </row>
    <row r="120" spans="1:11" x14ac:dyDescent="0.25">
      <c r="A120" t="s">
        <v>5155</v>
      </c>
      <c r="B120" t="s">
        <v>5066</v>
      </c>
      <c r="C120">
        <v>48</v>
      </c>
      <c r="D120">
        <v>3</v>
      </c>
      <c r="E120">
        <v>0.433</v>
      </c>
      <c r="F120">
        <v>46.051000000000002</v>
      </c>
      <c r="G120">
        <v>44.319000000000003</v>
      </c>
      <c r="H120">
        <v>44.752000000000002</v>
      </c>
      <c r="I120">
        <v>1.84</v>
      </c>
      <c r="J120">
        <v>1.6240000000000001</v>
      </c>
      <c r="K120">
        <v>45</v>
      </c>
    </row>
    <row r="121" spans="1:11" x14ac:dyDescent="0.25">
      <c r="A121" t="s">
        <v>5156</v>
      </c>
      <c r="B121" t="s">
        <v>5066</v>
      </c>
      <c r="C121">
        <v>48</v>
      </c>
      <c r="D121">
        <v>4</v>
      </c>
      <c r="E121">
        <v>0.57699999999999996</v>
      </c>
      <c r="F121">
        <v>45.402000000000001</v>
      </c>
      <c r="G121">
        <v>43.093000000000004</v>
      </c>
      <c r="H121">
        <v>43.67</v>
      </c>
      <c r="I121">
        <v>2.4540000000000002</v>
      </c>
      <c r="J121">
        <v>2.165</v>
      </c>
      <c r="K121">
        <v>44</v>
      </c>
    </row>
    <row r="122" spans="1:11" x14ac:dyDescent="0.25">
      <c r="A122" t="s">
        <v>5157</v>
      </c>
      <c r="B122" t="s">
        <v>5066</v>
      </c>
      <c r="C122">
        <v>50</v>
      </c>
      <c r="D122">
        <v>1.5</v>
      </c>
      <c r="E122">
        <v>0.217</v>
      </c>
      <c r="F122">
        <v>49.026000000000003</v>
      </c>
      <c r="G122">
        <v>48.16</v>
      </c>
      <c r="H122">
        <v>48.375999999999998</v>
      </c>
      <c r="I122">
        <v>0.92</v>
      </c>
      <c r="J122">
        <v>0.81200000000000006</v>
      </c>
      <c r="K122">
        <v>48.5</v>
      </c>
    </row>
    <row r="123" spans="1:11" x14ac:dyDescent="0.25">
      <c r="A123" t="s">
        <v>5158</v>
      </c>
      <c r="B123" t="s">
        <v>5066</v>
      </c>
      <c r="C123">
        <v>50</v>
      </c>
      <c r="D123">
        <v>2</v>
      </c>
      <c r="E123">
        <v>0.28899999999999998</v>
      </c>
      <c r="F123">
        <v>48.701000000000001</v>
      </c>
      <c r="G123">
        <v>47.545999999999999</v>
      </c>
      <c r="H123">
        <v>47.835000000000001</v>
      </c>
      <c r="I123">
        <v>1.2270000000000001</v>
      </c>
      <c r="J123">
        <v>1.083</v>
      </c>
      <c r="K123">
        <v>48</v>
      </c>
    </row>
    <row r="124" spans="1:11" x14ac:dyDescent="0.25">
      <c r="A124" t="s">
        <v>5159</v>
      </c>
      <c r="B124" t="s">
        <v>5066</v>
      </c>
      <c r="C124">
        <v>50</v>
      </c>
      <c r="D124">
        <v>3</v>
      </c>
      <c r="E124">
        <v>0.433</v>
      </c>
      <c r="F124">
        <v>48.051000000000002</v>
      </c>
      <c r="G124">
        <v>46.319000000000003</v>
      </c>
      <c r="H124">
        <v>46.752000000000002</v>
      </c>
      <c r="I124">
        <v>1.84</v>
      </c>
      <c r="J124">
        <v>1.6240000000000001</v>
      </c>
      <c r="K124">
        <v>47</v>
      </c>
    </row>
    <row r="125" spans="1:11" x14ac:dyDescent="0.25">
      <c r="A125" t="s">
        <v>5160</v>
      </c>
      <c r="B125" t="s">
        <v>5066</v>
      </c>
      <c r="C125">
        <v>52</v>
      </c>
      <c r="D125">
        <v>1.5</v>
      </c>
      <c r="E125">
        <v>0.217</v>
      </c>
      <c r="F125">
        <v>51.026000000000003</v>
      </c>
      <c r="G125">
        <v>50.16</v>
      </c>
      <c r="H125">
        <v>50.375999999999998</v>
      </c>
      <c r="I125">
        <v>0.92</v>
      </c>
      <c r="J125">
        <v>0.81200000000000006</v>
      </c>
      <c r="K125">
        <v>50.5</v>
      </c>
    </row>
    <row r="126" spans="1:11" x14ac:dyDescent="0.25">
      <c r="A126" t="s">
        <v>5161</v>
      </c>
      <c r="B126" t="s">
        <v>5066</v>
      </c>
      <c r="C126">
        <v>52</v>
      </c>
      <c r="D126">
        <v>2</v>
      </c>
      <c r="E126">
        <v>0.28899999999999998</v>
      </c>
      <c r="F126">
        <v>50.701000000000001</v>
      </c>
      <c r="G126">
        <v>49.545999999999999</v>
      </c>
      <c r="H126">
        <v>49.835000000000001</v>
      </c>
      <c r="I126">
        <v>1.2270000000000001</v>
      </c>
      <c r="J126">
        <v>1.083</v>
      </c>
      <c r="K126">
        <v>50</v>
      </c>
    </row>
    <row r="127" spans="1:11" x14ac:dyDescent="0.25">
      <c r="A127" t="s">
        <v>5162</v>
      </c>
      <c r="B127" t="s">
        <v>5066</v>
      </c>
      <c r="C127">
        <v>52</v>
      </c>
      <c r="D127">
        <v>3</v>
      </c>
      <c r="E127">
        <v>0.433</v>
      </c>
      <c r="F127">
        <v>50.051000000000002</v>
      </c>
      <c r="G127">
        <v>48.319000000000003</v>
      </c>
      <c r="H127">
        <v>48.752000000000002</v>
      </c>
      <c r="I127">
        <v>1.84</v>
      </c>
      <c r="J127">
        <v>1.6240000000000001</v>
      </c>
      <c r="K127">
        <v>49</v>
      </c>
    </row>
    <row r="128" spans="1:11" x14ac:dyDescent="0.25">
      <c r="A128" t="s">
        <v>5163</v>
      </c>
      <c r="B128" t="s">
        <v>5066</v>
      </c>
      <c r="C128">
        <v>52</v>
      </c>
      <c r="D128">
        <v>4</v>
      </c>
      <c r="E128">
        <v>0.57699999999999996</v>
      </c>
      <c r="F128">
        <v>49.402000000000001</v>
      </c>
      <c r="G128">
        <v>47.093000000000004</v>
      </c>
      <c r="H128">
        <v>47.67</v>
      </c>
      <c r="I128">
        <v>2.4540000000000002</v>
      </c>
      <c r="J128">
        <v>2.165</v>
      </c>
      <c r="K128">
        <v>48</v>
      </c>
    </row>
    <row r="129" spans="1:11" x14ac:dyDescent="0.25">
      <c r="A129" t="s">
        <v>5164</v>
      </c>
      <c r="B129" t="s">
        <v>5066</v>
      </c>
      <c r="C129">
        <v>55</v>
      </c>
      <c r="D129">
        <v>1.5</v>
      </c>
      <c r="E129">
        <v>0.217</v>
      </c>
      <c r="F129">
        <v>54.026000000000003</v>
      </c>
      <c r="G129">
        <v>53.16</v>
      </c>
      <c r="H129">
        <v>53.375999999999998</v>
      </c>
      <c r="I129">
        <v>0.92</v>
      </c>
      <c r="J129">
        <v>0.81200000000000006</v>
      </c>
      <c r="K129">
        <v>53.5</v>
      </c>
    </row>
    <row r="130" spans="1:11" x14ac:dyDescent="0.25">
      <c r="A130" t="s">
        <v>5165</v>
      </c>
      <c r="B130" t="s">
        <v>5066</v>
      </c>
      <c r="C130">
        <v>55</v>
      </c>
      <c r="D130">
        <v>2</v>
      </c>
      <c r="E130">
        <v>0.28899999999999998</v>
      </c>
      <c r="F130">
        <v>53.701000000000001</v>
      </c>
      <c r="G130">
        <v>52.545999999999999</v>
      </c>
      <c r="H130">
        <v>52.835000000000001</v>
      </c>
      <c r="I130">
        <v>1.2270000000000001</v>
      </c>
      <c r="J130">
        <v>1.083</v>
      </c>
      <c r="K130">
        <v>53</v>
      </c>
    </row>
    <row r="131" spans="1:11" x14ac:dyDescent="0.25">
      <c r="A131" t="s">
        <v>5166</v>
      </c>
      <c r="B131" t="s">
        <v>5066</v>
      </c>
      <c r="C131">
        <v>55</v>
      </c>
      <c r="D131">
        <v>3</v>
      </c>
      <c r="E131">
        <v>0.433</v>
      </c>
      <c r="F131">
        <v>53.051000000000002</v>
      </c>
      <c r="G131">
        <v>51.319000000000003</v>
      </c>
      <c r="H131">
        <v>51.752000000000002</v>
      </c>
      <c r="I131">
        <v>1.84</v>
      </c>
      <c r="J131">
        <v>1.6240000000000001</v>
      </c>
      <c r="K131">
        <v>52</v>
      </c>
    </row>
    <row r="132" spans="1:11" x14ac:dyDescent="0.25">
      <c r="A132" t="s">
        <v>5167</v>
      </c>
      <c r="B132" t="s">
        <v>5066</v>
      </c>
      <c r="C132">
        <v>55</v>
      </c>
      <c r="D132">
        <v>4</v>
      </c>
      <c r="E132">
        <v>0.57699999999999996</v>
      </c>
      <c r="F132">
        <v>52.402000000000001</v>
      </c>
      <c r="G132">
        <v>50.093000000000004</v>
      </c>
      <c r="H132">
        <v>50.67</v>
      </c>
      <c r="I132">
        <v>2.4540000000000002</v>
      </c>
      <c r="J132">
        <v>2.165</v>
      </c>
      <c r="K132">
        <v>51</v>
      </c>
    </row>
    <row r="133" spans="1:11" x14ac:dyDescent="0.25">
      <c r="A133" t="s">
        <v>5168</v>
      </c>
      <c r="B133" t="s">
        <v>5066</v>
      </c>
      <c r="C133">
        <v>56</v>
      </c>
      <c r="D133">
        <v>1.5</v>
      </c>
      <c r="E133">
        <v>0.217</v>
      </c>
      <c r="F133">
        <v>55.026000000000003</v>
      </c>
      <c r="G133">
        <v>54.16</v>
      </c>
      <c r="H133">
        <v>54.375999999999998</v>
      </c>
      <c r="I133">
        <v>0.92</v>
      </c>
      <c r="J133">
        <v>0.81200000000000006</v>
      </c>
      <c r="K133">
        <v>54.5</v>
      </c>
    </row>
    <row r="134" spans="1:11" x14ac:dyDescent="0.25">
      <c r="A134" t="s">
        <v>5169</v>
      </c>
      <c r="B134" t="s">
        <v>5066</v>
      </c>
      <c r="C134">
        <v>56</v>
      </c>
      <c r="D134">
        <v>2</v>
      </c>
      <c r="E134">
        <v>0.28899999999999998</v>
      </c>
      <c r="F134">
        <v>54.701000000000001</v>
      </c>
      <c r="G134">
        <v>43.545999999999999</v>
      </c>
      <c r="H134">
        <v>53.835000000000001</v>
      </c>
      <c r="I134">
        <v>1.2270000000000001</v>
      </c>
      <c r="J134">
        <v>1.083</v>
      </c>
      <c r="K134">
        <v>54</v>
      </c>
    </row>
    <row r="135" spans="1:11" x14ac:dyDescent="0.25">
      <c r="A135" t="s">
        <v>5170</v>
      </c>
      <c r="B135" t="s">
        <v>5066</v>
      </c>
      <c r="C135">
        <v>56</v>
      </c>
      <c r="D135">
        <v>3</v>
      </c>
      <c r="E135">
        <v>0.433</v>
      </c>
      <c r="F135">
        <v>54.051000000000002</v>
      </c>
      <c r="G135">
        <v>52.319000000000003</v>
      </c>
      <c r="H135">
        <v>52.752000000000002</v>
      </c>
      <c r="I135">
        <v>1.84</v>
      </c>
      <c r="J135">
        <v>1.6240000000000001</v>
      </c>
      <c r="K135">
        <v>53</v>
      </c>
    </row>
    <row r="136" spans="1:11" x14ac:dyDescent="0.25">
      <c r="A136" t="s">
        <v>5171</v>
      </c>
      <c r="B136" t="s">
        <v>5066</v>
      </c>
      <c r="C136">
        <v>56</v>
      </c>
      <c r="D136">
        <v>4</v>
      </c>
      <c r="E136">
        <v>0.57699999999999996</v>
      </c>
      <c r="F136">
        <v>53.402000000000001</v>
      </c>
      <c r="G136">
        <v>51.902999999999999</v>
      </c>
      <c r="H136">
        <v>51.67</v>
      </c>
      <c r="I136">
        <v>2.4540000000000002</v>
      </c>
      <c r="J136">
        <v>2.165</v>
      </c>
      <c r="K136">
        <v>52</v>
      </c>
    </row>
    <row r="137" spans="1:11" x14ac:dyDescent="0.25">
      <c r="A137" t="s">
        <v>5172</v>
      </c>
      <c r="B137" t="s">
        <v>5066</v>
      </c>
      <c r="C137">
        <v>58</v>
      </c>
      <c r="D137">
        <v>1.5</v>
      </c>
      <c r="E137">
        <v>0.217</v>
      </c>
      <c r="F137">
        <v>57.026000000000003</v>
      </c>
      <c r="G137">
        <v>56.16</v>
      </c>
      <c r="H137">
        <v>56.375999999999998</v>
      </c>
      <c r="I137">
        <v>0.92</v>
      </c>
      <c r="J137">
        <v>0.81200000000000006</v>
      </c>
      <c r="K137">
        <v>56.5</v>
      </c>
    </row>
    <row r="138" spans="1:11" x14ac:dyDescent="0.25">
      <c r="A138" t="s">
        <v>5173</v>
      </c>
      <c r="B138" t="s">
        <v>5066</v>
      </c>
      <c r="C138">
        <v>58</v>
      </c>
      <c r="D138">
        <v>2</v>
      </c>
      <c r="E138">
        <v>0.28899999999999998</v>
      </c>
      <c r="F138">
        <v>56.701000000000001</v>
      </c>
      <c r="G138">
        <v>55.545999999999999</v>
      </c>
      <c r="H138">
        <v>55.835000000000001</v>
      </c>
      <c r="I138">
        <v>1.2270000000000001</v>
      </c>
      <c r="J138">
        <v>1.083</v>
      </c>
      <c r="K138">
        <v>56</v>
      </c>
    </row>
    <row r="139" spans="1:11" x14ac:dyDescent="0.25">
      <c r="A139" t="s">
        <v>5174</v>
      </c>
      <c r="B139" t="s">
        <v>5066</v>
      </c>
      <c r="C139">
        <v>58</v>
      </c>
      <c r="D139">
        <v>3</v>
      </c>
      <c r="E139">
        <v>0.433</v>
      </c>
      <c r="F139">
        <v>56.051000000000002</v>
      </c>
      <c r="G139">
        <v>54.319000000000003</v>
      </c>
      <c r="H139">
        <v>54.752000000000002</v>
      </c>
      <c r="I139">
        <v>1.84</v>
      </c>
      <c r="J139">
        <v>1.6240000000000001</v>
      </c>
      <c r="K139">
        <v>55</v>
      </c>
    </row>
    <row r="140" spans="1:11" x14ac:dyDescent="0.25">
      <c r="A140" t="s">
        <v>5175</v>
      </c>
      <c r="B140" t="s">
        <v>5066</v>
      </c>
      <c r="C140">
        <v>58</v>
      </c>
      <c r="D140">
        <v>4</v>
      </c>
      <c r="E140">
        <v>0.57699999999999996</v>
      </c>
      <c r="F140">
        <v>55.402000000000001</v>
      </c>
      <c r="G140">
        <v>53.093000000000004</v>
      </c>
      <c r="H140">
        <v>53.67</v>
      </c>
      <c r="I140">
        <v>2.4540000000000002</v>
      </c>
      <c r="J140">
        <v>2.165</v>
      </c>
      <c r="K140">
        <v>54</v>
      </c>
    </row>
    <row r="141" spans="1:11" x14ac:dyDescent="0.25">
      <c r="A141" t="s">
        <v>5176</v>
      </c>
      <c r="B141" t="s">
        <v>5066</v>
      </c>
      <c r="C141">
        <v>60</v>
      </c>
      <c r="D141">
        <v>1.5</v>
      </c>
      <c r="E141">
        <v>0.217</v>
      </c>
      <c r="F141">
        <v>59.026000000000003</v>
      </c>
      <c r="G141">
        <v>58.16</v>
      </c>
      <c r="H141">
        <v>58.375999999999998</v>
      </c>
      <c r="I141">
        <v>0.92</v>
      </c>
      <c r="J141">
        <v>0.81200000000000006</v>
      </c>
      <c r="K141">
        <v>58.5</v>
      </c>
    </row>
    <row r="142" spans="1:11" x14ac:dyDescent="0.25">
      <c r="A142" t="s">
        <v>5177</v>
      </c>
      <c r="B142" t="s">
        <v>5066</v>
      </c>
      <c r="C142">
        <v>60</v>
      </c>
      <c r="D142">
        <v>2</v>
      </c>
      <c r="E142">
        <v>0.28899999999999998</v>
      </c>
      <c r="F142">
        <v>58.701000000000001</v>
      </c>
      <c r="G142">
        <v>57.545999999999999</v>
      </c>
      <c r="H142">
        <v>57.835000000000001</v>
      </c>
      <c r="I142">
        <v>1.2270000000000001</v>
      </c>
      <c r="J142">
        <v>1.083</v>
      </c>
      <c r="K142">
        <v>58</v>
      </c>
    </row>
    <row r="143" spans="1:11" x14ac:dyDescent="0.25">
      <c r="A143" t="s">
        <v>5178</v>
      </c>
      <c r="B143" t="s">
        <v>5066</v>
      </c>
      <c r="C143">
        <v>60</v>
      </c>
      <c r="D143">
        <v>3</v>
      </c>
      <c r="E143">
        <v>0.433</v>
      </c>
      <c r="F143">
        <v>58.051000000000002</v>
      </c>
      <c r="G143">
        <v>56.319000000000003</v>
      </c>
      <c r="H143">
        <v>56.752000000000002</v>
      </c>
      <c r="I143">
        <v>1.84</v>
      </c>
      <c r="J143">
        <v>1.6240000000000001</v>
      </c>
      <c r="K143">
        <v>57</v>
      </c>
    </row>
    <row r="144" spans="1:11" x14ac:dyDescent="0.25">
      <c r="A144" t="s">
        <v>5179</v>
      </c>
      <c r="B144" t="s">
        <v>5066</v>
      </c>
      <c r="C144">
        <v>60</v>
      </c>
      <c r="D144">
        <v>4</v>
      </c>
      <c r="E144">
        <v>0.57699999999999996</v>
      </c>
      <c r="F144">
        <v>57.402000000000001</v>
      </c>
      <c r="G144">
        <v>55.093000000000004</v>
      </c>
      <c r="H144">
        <v>55.67</v>
      </c>
      <c r="I144">
        <v>2.4540000000000002</v>
      </c>
      <c r="J144">
        <v>2.165</v>
      </c>
      <c r="K144">
        <v>56</v>
      </c>
    </row>
    <row r="145" spans="1:11" x14ac:dyDescent="0.25">
      <c r="A145" t="s">
        <v>5180</v>
      </c>
      <c r="B145" t="s">
        <v>5066</v>
      </c>
      <c r="C145">
        <v>62</v>
      </c>
      <c r="D145">
        <v>1.5</v>
      </c>
      <c r="E145">
        <v>0.217</v>
      </c>
      <c r="F145">
        <v>61.026000000000003</v>
      </c>
      <c r="G145">
        <v>60.16</v>
      </c>
      <c r="H145">
        <v>60.375999999999998</v>
      </c>
      <c r="I145">
        <v>0.92</v>
      </c>
      <c r="J145">
        <v>0.81200000000000006</v>
      </c>
      <c r="K145">
        <v>60.5</v>
      </c>
    </row>
    <row r="146" spans="1:11" x14ac:dyDescent="0.25">
      <c r="A146" t="s">
        <v>5181</v>
      </c>
      <c r="B146" t="s">
        <v>5066</v>
      </c>
      <c r="C146">
        <v>62</v>
      </c>
      <c r="D146">
        <v>2</v>
      </c>
      <c r="E146">
        <v>0.28899999999999998</v>
      </c>
      <c r="F146">
        <v>60.701000000000001</v>
      </c>
      <c r="G146">
        <v>59.545999999999999</v>
      </c>
      <c r="H146">
        <v>59.835000000000001</v>
      </c>
      <c r="I146">
        <v>1.2270000000000001</v>
      </c>
      <c r="J146">
        <v>1.083</v>
      </c>
      <c r="K146">
        <v>60</v>
      </c>
    </row>
    <row r="147" spans="1:11" x14ac:dyDescent="0.25">
      <c r="A147" t="s">
        <v>5182</v>
      </c>
      <c r="B147" t="s">
        <v>5066</v>
      </c>
      <c r="C147">
        <v>62</v>
      </c>
      <c r="D147">
        <v>3</v>
      </c>
      <c r="E147">
        <v>0.433</v>
      </c>
      <c r="F147">
        <v>60.051000000000002</v>
      </c>
      <c r="G147">
        <v>58.319000000000003</v>
      </c>
      <c r="H147">
        <v>58.752000000000002</v>
      </c>
      <c r="I147">
        <v>1.84</v>
      </c>
      <c r="J147">
        <v>1.6240000000000001</v>
      </c>
      <c r="K147">
        <v>59</v>
      </c>
    </row>
    <row r="148" spans="1:11" x14ac:dyDescent="0.25">
      <c r="A148" t="s">
        <v>5183</v>
      </c>
      <c r="B148" t="s">
        <v>5066</v>
      </c>
      <c r="C148">
        <v>62</v>
      </c>
      <c r="D148">
        <v>4</v>
      </c>
      <c r="E148">
        <v>0.57699999999999996</v>
      </c>
      <c r="F148">
        <v>59.402000000000001</v>
      </c>
      <c r="G148">
        <v>57.093000000000004</v>
      </c>
      <c r="H148">
        <v>57.67</v>
      </c>
      <c r="I148">
        <v>2.4540000000000002</v>
      </c>
      <c r="J148">
        <v>2.165</v>
      </c>
      <c r="K148">
        <v>58</v>
      </c>
    </row>
    <row r="149" spans="1:11" x14ac:dyDescent="0.25">
      <c r="A149" t="s">
        <v>5184</v>
      </c>
      <c r="B149" t="s">
        <v>5066</v>
      </c>
      <c r="C149">
        <v>64</v>
      </c>
      <c r="D149">
        <v>1.5</v>
      </c>
      <c r="E149">
        <v>0.217</v>
      </c>
      <c r="F149">
        <v>63.026000000000003</v>
      </c>
      <c r="G149">
        <v>62.16</v>
      </c>
      <c r="H149">
        <v>62.375999999999998</v>
      </c>
      <c r="I149">
        <v>0.92</v>
      </c>
      <c r="J149">
        <v>0.81200000000000006</v>
      </c>
      <c r="K149">
        <v>62.5</v>
      </c>
    </row>
    <row r="150" spans="1:11" x14ac:dyDescent="0.25">
      <c r="A150" t="s">
        <v>5185</v>
      </c>
      <c r="B150" t="s">
        <v>5066</v>
      </c>
      <c r="C150">
        <v>64</v>
      </c>
      <c r="D150">
        <v>2</v>
      </c>
      <c r="E150">
        <v>0.28899999999999998</v>
      </c>
      <c r="F150">
        <v>62.701000000000001</v>
      </c>
      <c r="G150">
        <v>61.545999999999999</v>
      </c>
      <c r="H150">
        <v>61.835000000000001</v>
      </c>
      <c r="I150">
        <v>1.2270000000000001</v>
      </c>
      <c r="J150">
        <v>1.083</v>
      </c>
      <c r="K150">
        <v>62</v>
      </c>
    </row>
    <row r="151" spans="1:11" x14ac:dyDescent="0.25">
      <c r="A151" t="s">
        <v>5186</v>
      </c>
      <c r="B151" t="s">
        <v>5066</v>
      </c>
      <c r="C151">
        <v>64</v>
      </c>
      <c r="D151">
        <v>3</v>
      </c>
      <c r="E151">
        <v>0.433</v>
      </c>
      <c r="F151">
        <v>62.051000000000002</v>
      </c>
      <c r="G151">
        <v>60.319000000000003</v>
      </c>
      <c r="H151">
        <v>60.752000000000002</v>
      </c>
      <c r="I151">
        <v>1.84</v>
      </c>
      <c r="J151">
        <v>1.6240000000000001</v>
      </c>
      <c r="K151">
        <v>61</v>
      </c>
    </row>
    <row r="152" spans="1:11" x14ac:dyDescent="0.25">
      <c r="A152" t="s">
        <v>5187</v>
      </c>
      <c r="B152" t="s">
        <v>5066</v>
      </c>
      <c r="C152">
        <v>64</v>
      </c>
      <c r="D152">
        <v>4</v>
      </c>
      <c r="E152">
        <v>0.57699999999999996</v>
      </c>
      <c r="F152">
        <v>61.402000000000001</v>
      </c>
      <c r="G152">
        <v>59.093000000000004</v>
      </c>
      <c r="H152">
        <v>59.67</v>
      </c>
      <c r="I152">
        <v>2.4540000000000002</v>
      </c>
      <c r="J152">
        <v>2.165</v>
      </c>
      <c r="K152">
        <v>60</v>
      </c>
    </row>
    <row r="153" spans="1:11" x14ac:dyDescent="0.25">
      <c r="A153" t="s">
        <v>5188</v>
      </c>
      <c r="B153" t="s">
        <v>5066</v>
      </c>
      <c r="C153">
        <v>65</v>
      </c>
      <c r="D153">
        <v>1.5</v>
      </c>
      <c r="E153">
        <v>0.217</v>
      </c>
      <c r="F153">
        <v>64.025999999999996</v>
      </c>
      <c r="G153">
        <v>63.16</v>
      </c>
      <c r="H153">
        <v>63.375999999999998</v>
      </c>
      <c r="I153">
        <v>0.92</v>
      </c>
      <c r="J153">
        <v>0.81200000000000006</v>
      </c>
      <c r="K153">
        <v>63.5</v>
      </c>
    </row>
    <row r="154" spans="1:11" x14ac:dyDescent="0.25">
      <c r="A154" t="s">
        <v>5189</v>
      </c>
      <c r="B154" t="s">
        <v>5066</v>
      </c>
      <c r="C154">
        <v>65</v>
      </c>
      <c r="D154">
        <v>2</v>
      </c>
      <c r="E154">
        <v>0.28899999999999998</v>
      </c>
      <c r="F154">
        <v>63.789000000000001</v>
      </c>
      <c r="G154">
        <v>62.545999999999999</v>
      </c>
      <c r="H154">
        <v>62.835000000000001</v>
      </c>
      <c r="I154">
        <v>1.2270000000000001</v>
      </c>
      <c r="J154">
        <v>1.083</v>
      </c>
      <c r="K154">
        <v>63</v>
      </c>
    </row>
    <row r="155" spans="1:11" x14ac:dyDescent="0.25">
      <c r="A155" t="s">
        <v>5190</v>
      </c>
      <c r="B155" t="s">
        <v>5066</v>
      </c>
      <c r="C155">
        <v>65</v>
      </c>
      <c r="D155">
        <v>3</v>
      </c>
      <c r="E155">
        <v>0.433</v>
      </c>
      <c r="F155">
        <v>63.051000000000002</v>
      </c>
      <c r="G155">
        <v>61.319000000000003</v>
      </c>
      <c r="H155">
        <v>61.752000000000002</v>
      </c>
      <c r="I155">
        <v>1.84</v>
      </c>
      <c r="J155">
        <v>1.6240000000000001</v>
      </c>
      <c r="K155">
        <v>62</v>
      </c>
    </row>
    <row r="156" spans="1:11" x14ac:dyDescent="0.25">
      <c r="A156" t="s">
        <v>5191</v>
      </c>
      <c r="B156" t="s">
        <v>5066</v>
      </c>
      <c r="C156">
        <v>65</v>
      </c>
      <c r="D156">
        <v>4</v>
      </c>
      <c r="E156">
        <v>0.57699999999999996</v>
      </c>
      <c r="F156">
        <v>62.402000000000001</v>
      </c>
      <c r="G156">
        <v>60.093000000000004</v>
      </c>
      <c r="H156">
        <v>60.67</v>
      </c>
      <c r="I156">
        <v>2.4540000000000002</v>
      </c>
      <c r="J156">
        <v>2.165</v>
      </c>
      <c r="K156">
        <v>61</v>
      </c>
    </row>
    <row r="157" spans="1:11" x14ac:dyDescent="0.25">
      <c r="A157" t="s">
        <v>5192</v>
      </c>
      <c r="B157" t="s">
        <v>5066</v>
      </c>
      <c r="C157">
        <v>68</v>
      </c>
      <c r="D157">
        <v>1.5</v>
      </c>
      <c r="E157">
        <v>0.217</v>
      </c>
      <c r="F157">
        <v>67.025999999999996</v>
      </c>
      <c r="G157">
        <v>66.16</v>
      </c>
      <c r="H157">
        <v>66.376000000000005</v>
      </c>
      <c r="I157">
        <v>0.92</v>
      </c>
      <c r="J157">
        <v>0.81200000000000006</v>
      </c>
      <c r="K157">
        <v>66.5</v>
      </c>
    </row>
    <row r="158" spans="1:11" x14ac:dyDescent="0.25">
      <c r="A158" t="s">
        <v>5193</v>
      </c>
      <c r="B158" t="s">
        <v>5066</v>
      </c>
      <c r="C158">
        <v>68</v>
      </c>
      <c r="D158">
        <v>2</v>
      </c>
      <c r="E158">
        <v>0.28899999999999998</v>
      </c>
      <c r="F158">
        <v>66.700999999999993</v>
      </c>
      <c r="G158">
        <v>65.546000000000006</v>
      </c>
      <c r="H158">
        <v>65.834999999999994</v>
      </c>
      <c r="I158">
        <v>1.2270000000000001</v>
      </c>
      <c r="J158">
        <v>1.083</v>
      </c>
      <c r="K158">
        <v>66</v>
      </c>
    </row>
    <row r="159" spans="1:11" x14ac:dyDescent="0.25">
      <c r="A159" t="s">
        <v>5194</v>
      </c>
      <c r="B159" t="s">
        <v>5066</v>
      </c>
      <c r="C159">
        <v>68</v>
      </c>
      <c r="D159">
        <v>3</v>
      </c>
      <c r="E159">
        <v>0.433</v>
      </c>
      <c r="F159">
        <v>66.051000000000002</v>
      </c>
      <c r="G159">
        <v>64.319000000000003</v>
      </c>
      <c r="H159">
        <v>64.751999999999995</v>
      </c>
      <c r="I159">
        <v>1.84</v>
      </c>
      <c r="J159">
        <v>1.6240000000000001</v>
      </c>
      <c r="K159">
        <v>65</v>
      </c>
    </row>
    <row r="160" spans="1:11" x14ac:dyDescent="0.25">
      <c r="A160" t="s">
        <v>5195</v>
      </c>
      <c r="B160" t="s">
        <v>5066</v>
      </c>
      <c r="C160">
        <v>68</v>
      </c>
      <c r="D160">
        <v>4</v>
      </c>
      <c r="E160">
        <v>0.57699999999999996</v>
      </c>
      <c r="F160">
        <v>65.402000000000001</v>
      </c>
      <c r="G160">
        <v>63.093000000000004</v>
      </c>
      <c r="H160">
        <v>63.67</v>
      </c>
      <c r="I160">
        <v>2.4540000000000002</v>
      </c>
      <c r="J160">
        <v>2.165</v>
      </c>
      <c r="K160">
        <v>64</v>
      </c>
    </row>
    <row r="161" spans="1:11" x14ac:dyDescent="0.25">
      <c r="A161" t="s">
        <v>5196</v>
      </c>
      <c r="B161" t="s">
        <v>5066</v>
      </c>
      <c r="C161">
        <v>70</v>
      </c>
      <c r="D161">
        <v>1.5</v>
      </c>
      <c r="E161">
        <v>0.217</v>
      </c>
      <c r="F161">
        <v>69.025999999999996</v>
      </c>
      <c r="G161">
        <v>68.16</v>
      </c>
      <c r="H161">
        <v>68.376000000000005</v>
      </c>
      <c r="I161">
        <v>0.92</v>
      </c>
      <c r="J161">
        <v>0.81200000000000006</v>
      </c>
      <c r="K161">
        <v>68.5</v>
      </c>
    </row>
    <row r="162" spans="1:11" x14ac:dyDescent="0.25">
      <c r="A162" t="s">
        <v>5197</v>
      </c>
      <c r="B162" t="s">
        <v>5066</v>
      </c>
      <c r="C162">
        <v>70</v>
      </c>
      <c r="D162">
        <v>2</v>
      </c>
      <c r="E162">
        <v>0.28899999999999998</v>
      </c>
      <c r="F162">
        <v>68.200999999999993</v>
      </c>
      <c r="G162">
        <v>67.546000000000006</v>
      </c>
      <c r="H162">
        <v>67.834999999999994</v>
      </c>
      <c r="I162">
        <v>1.2270000000000001</v>
      </c>
      <c r="J162">
        <v>1.083</v>
      </c>
      <c r="K162">
        <v>68</v>
      </c>
    </row>
    <row r="163" spans="1:11" x14ac:dyDescent="0.25">
      <c r="A163" t="s">
        <v>5198</v>
      </c>
      <c r="B163" t="s">
        <v>5066</v>
      </c>
      <c r="C163">
        <v>70</v>
      </c>
      <c r="D163">
        <v>3</v>
      </c>
      <c r="E163">
        <v>0.433</v>
      </c>
      <c r="F163">
        <v>68.051000000000002</v>
      </c>
      <c r="G163">
        <v>66.319000000000003</v>
      </c>
      <c r="H163">
        <v>66.751999999999995</v>
      </c>
      <c r="I163">
        <v>1.84</v>
      </c>
      <c r="J163">
        <v>1.6240000000000001</v>
      </c>
      <c r="K163">
        <v>67</v>
      </c>
    </row>
    <row r="164" spans="1:11" x14ac:dyDescent="0.25">
      <c r="A164" t="s">
        <v>5199</v>
      </c>
      <c r="B164" t="s">
        <v>5066</v>
      </c>
      <c r="C164">
        <v>70</v>
      </c>
      <c r="D164">
        <v>4</v>
      </c>
      <c r="E164">
        <v>0.57699999999999996</v>
      </c>
      <c r="F164">
        <v>67.402000000000001</v>
      </c>
      <c r="G164">
        <v>65.093000000000004</v>
      </c>
      <c r="H164">
        <v>65.67</v>
      </c>
      <c r="I164">
        <v>2.4540000000000002</v>
      </c>
      <c r="J164">
        <v>2.165</v>
      </c>
      <c r="K164">
        <v>66</v>
      </c>
    </row>
    <row r="165" spans="1:11" x14ac:dyDescent="0.25">
      <c r="A165" t="s">
        <v>5200</v>
      </c>
      <c r="B165" t="s">
        <v>5066</v>
      </c>
      <c r="C165">
        <v>70</v>
      </c>
      <c r="D165">
        <v>6</v>
      </c>
      <c r="E165">
        <v>0.86599999999999999</v>
      </c>
      <c r="F165">
        <v>66.102999999999994</v>
      </c>
      <c r="G165">
        <v>62.639000000000003</v>
      </c>
      <c r="H165">
        <v>63.505000000000003</v>
      </c>
      <c r="I165">
        <v>3.681</v>
      </c>
      <c r="J165">
        <v>3.2480000000000002</v>
      </c>
      <c r="K165">
        <v>64</v>
      </c>
    </row>
    <row r="166" spans="1:11" x14ac:dyDescent="0.25">
      <c r="A166" t="s">
        <v>5201</v>
      </c>
      <c r="B166" t="s">
        <v>5066</v>
      </c>
      <c r="C166">
        <v>72</v>
      </c>
      <c r="D166">
        <v>1.5</v>
      </c>
      <c r="E166">
        <v>0.217</v>
      </c>
      <c r="F166">
        <v>71.025999999999996</v>
      </c>
      <c r="G166">
        <v>70.16</v>
      </c>
      <c r="H166">
        <v>70.376000000000005</v>
      </c>
      <c r="I166">
        <v>0.92</v>
      </c>
      <c r="J166">
        <v>0.81200000000000006</v>
      </c>
      <c r="K166">
        <v>70.5</v>
      </c>
    </row>
    <row r="167" spans="1:11" x14ac:dyDescent="0.25">
      <c r="A167" t="s">
        <v>5202</v>
      </c>
      <c r="B167" t="s">
        <v>5066</v>
      </c>
      <c r="C167">
        <v>72</v>
      </c>
      <c r="D167">
        <v>2</v>
      </c>
      <c r="E167">
        <v>0.28899999999999998</v>
      </c>
      <c r="F167">
        <v>70.700999999999993</v>
      </c>
      <c r="G167">
        <v>69.546000000000006</v>
      </c>
      <c r="H167">
        <v>69.834999999999994</v>
      </c>
      <c r="I167">
        <v>1.2270000000000001</v>
      </c>
      <c r="J167">
        <v>1.083</v>
      </c>
      <c r="K167">
        <v>70</v>
      </c>
    </row>
    <row r="168" spans="1:11" x14ac:dyDescent="0.25">
      <c r="A168" t="s">
        <v>5203</v>
      </c>
      <c r="B168" t="s">
        <v>5066</v>
      </c>
      <c r="C168">
        <v>72</v>
      </c>
      <c r="D168">
        <v>3</v>
      </c>
      <c r="E168">
        <v>0.433</v>
      </c>
      <c r="F168">
        <v>70.051000000000002</v>
      </c>
      <c r="G168">
        <v>68.319000000000003</v>
      </c>
      <c r="H168">
        <v>68.751999999999995</v>
      </c>
      <c r="I168">
        <v>1.84</v>
      </c>
      <c r="J168">
        <v>1.6240000000000001</v>
      </c>
      <c r="K168">
        <v>69</v>
      </c>
    </row>
    <row r="169" spans="1:11" x14ac:dyDescent="0.25">
      <c r="A169" t="s">
        <v>5204</v>
      </c>
      <c r="B169" t="s">
        <v>5066</v>
      </c>
      <c r="C169">
        <v>72</v>
      </c>
      <c r="D169">
        <v>4</v>
      </c>
      <c r="E169">
        <v>0.57699999999999996</v>
      </c>
      <c r="F169">
        <v>69.402000000000001</v>
      </c>
      <c r="G169">
        <v>67.093000000000004</v>
      </c>
      <c r="H169">
        <v>67.67</v>
      </c>
      <c r="I169">
        <v>2.4540000000000002</v>
      </c>
      <c r="J169">
        <v>2.165</v>
      </c>
      <c r="K169">
        <v>68</v>
      </c>
    </row>
    <row r="170" spans="1:11" x14ac:dyDescent="0.25">
      <c r="A170" t="s">
        <v>5205</v>
      </c>
      <c r="B170" t="s">
        <v>5066</v>
      </c>
      <c r="C170">
        <v>72</v>
      </c>
      <c r="D170">
        <v>6</v>
      </c>
      <c r="E170">
        <v>0.86599999999999999</v>
      </c>
      <c r="F170">
        <v>68.102999999999994</v>
      </c>
      <c r="G170">
        <v>64.638999999999996</v>
      </c>
      <c r="H170">
        <v>65.504999999999995</v>
      </c>
      <c r="I170">
        <v>3.681</v>
      </c>
      <c r="J170">
        <v>3.2480000000000002</v>
      </c>
      <c r="K170">
        <v>66</v>
      </c>
    </row>
    <row r="171" spans="1:11" x14ac:dyDescent="0.25">
      <c r="A171" t="s">
        <v>5206</v>
      </c>
      <c r="B171" t="s">
        <v>5066</v>
      </c>
      <c r="C171">
        <v>75</v>
      </c>
      <c r="D171">
        <v>1.5</v>
      </c>
      <c r="E171">
        <v>0.217</v>
      </c>
      <c r="F171">
        <v>74.025999999999996</v>
      </c>
      <c r="G171">
        <v>73.16</v>
      </c>
      <c r="H171">
        <v>73.376000000000005</v>
      </c>
      <c r="I171">
        <v>0.92</v>
      </c>
      <c r="J171">
        <v>0.81200000000000006</v>
      </c>
      <c r="K171">
        <v>73.5</v>
      </c>
    </row>
    <row r="172" spans="1:11" x14ac:dyDescent="0.25">
      <c r="A172" t="s">
        <v>5207</v>
      </c>
      <c r="B172" t="s">
        <v>5066</v>
      </c>
      <c r="C172">
        <v>75</v>
      </c>
      <c r="D172">
        <v>2</v>
      </c>
      <c r="E172">
        <v>0.28899999999999998</v>
      </c>
      <c r="F172">
        <v>73.700999999999993</v>
      </c>
      <c r="G172">
        <v>72.546000000000006</v>
      </c>
      <c r="H172">
        <v>72.834999999999994</v>
      </c>
      <c r="I172">
        <v>1.2270000000000001</v>
      </c>
      <c r="J172">
        <v>1.083</v>
      </c>
      <c r="K172">
        <v>73</v>
      </c>
    </row>
    <row r="173" spans="1:11" x14ac:dyDescent="0.25">
      <c r="A173" t="s">
        <v>5208</v>
      </c>
      <c r="B173" t="s">
        <v>5066</v>
      </c>
      <c r="C173">
        <v>75</v>
      </c>
      <c r="D173">
        <v>3</v>
      </c>
      <c r="E173">
        <v>0.433</v>
      </c>
      <c r="F173">
        <v>73.051000000000002</v>
      </c>
      <c r="G173">
        <v>71.319000000000003</v>
      </c>
      <c r="H173">
        <v>71.751999999999995</v>
      </c>
      <c r="I173">
        <v>1.84</v>
      </c>
      <c r="J173">
        <v>1.6240000000000001</v>
      </c>
      <c r="K173">
        <v>72</v>
      </c>
    </row>
    <row r="174" spans="1:11" x14ac:dyDescent="0.25">
      <c r="A174" t="s">
        <v>5209</v>
      </c>
      <c r="B174" t="s">
        <v>5066</v>
      </c>
      <c r="C174">
        <v>75</v>
      </c>
      <c r="D174">
        <v>4</v>
      </c>
      <c r="E174">
        <v>0.57699999999999996</v>
      </c>
      <c r="F174">
        <v>72.402000000000001</v>
      </c>
      <c r="G174">
        <v>70.093000000000004</v>
      </c>
      <c r="H174">
        <v>70.67</v>
      </c>
      <c r="I174">
        <v>2.4540000000000002</v>
      </c>
      <c r="J174">
        <v>2.165</v>
      </c>
      <c r="K174">
        <v>71</v>
      </c>
    </row>
    <row r="175" spans="1:11" x14ac:dyDescent="0.25">
      <c r="A175" t="s">
        <v>5210</v>
      </c>
      <c r="B175" t="s">
        <v>5066</v>
      </c>
      <c r="C175">
        <v>75</v>
      </c>
      <c r="D175">
        <v>6</v>
      </c>
      <c r="E175">
        <v>0.86599999999999999</v>
      </c>
      <c r="F175">
        <v>71.102999999999994</v>
      </c>
      <c r="G175">
        <v>67.638999999999996</v>
      </c>
      <c r="H175">
        <v>68.504999999999995</v>
      </c>
      <c r="I175">
        <v>3.681</v>
      </c>
      <c r="J175">
        <v>3.2480000000000002</v>
      </c>
      <c r="K175">
        <v>69</v>
      </c>
    </row>
    <row r="176" spans="1:11" x14ac:dyDescent="0.25">
      <c r="A176" t="s">
        <v>5211</v>
      </c>
      <c r="B176" t="s">
        <v>5066</v>
      </c>
      <c r="C176">
        <v>76</v>
      </c>
      <c r="D176">
        <v>1.5</v>
      </c>
      <c r="E176">
        <v>0.217</v>
      </c>
      <c r="F176">
        <v>75.025999999999996</v>
      </c>
      <c r="G176">
        <v>74.16</v>
      </c>
      <c r="H176">
        <v>74.376000000000005</v>
      </c>
      <c r="I176">
        <v>0.92</v>
      </c>
      <c r="J176">
        <v>0.81200000000000006</v>
      </c>
      <c r="K176">
        <v>74.5</v>
      </c>
    </row>
    <row r="177" spans="1:11" x14ac:dyDescent="0.25">
      <c r="A177" t="s">
        <v>5212</v>
      </c>
      <c r="B177" t="s">
        <v>5066</v>
      </c>
      <c r="C177">
        <v>76</v>
      </c>
      <c r="D177">
        <v>2</v>
      </c>
      <c r="E177">
        <v>0.28899999999999998</v>
      </c>
      <c r="F177">
        <v>74.700999999999993</v>
      </c>
      <c r="G177">
        <v>73.546000000000006</v>
      </c>
      <c r="H177">
        <v>73.834999999999994</v>
      </c>
      <c r="I177">
        <v>1.2270000000000001</v>
      </c>
      <c r="J177">
        <v>1.083</v>
      </c>
      <c r="K177">
        <v>74</v>
      </c>
    </row>
    <row r="178" spans="1:11" x14ac:dyDescent="0.25">
      <c r="A178" t="s">
        <v>5213</v>
      </c>
      <c r="B178" t="s">
        <v>5066</v>
      </c>
      <c r="C178">
        <v>76</v>
      </c>
      <c r="D178">
        <v>3</v>
      </c>
      <c r="E178">
        <v>0.433</v>
      </c>
      <c r="F178">
        <v>74.051000000000002</v>
      </c>
      <c r="G178">
        <v>72.319000000000003</v>
      </c>
      <c r="H178">
        <v>72.751999999999995</v>
      </c>
      <c r="I178">
        <v>1.84</v>
      </c>
      <c r="J178">
        <v>1.6240000000000001</v>
      </c>
      <c r="K178">
        <v>73</v>
      </c>
    </row>
    <row r="179" spans="1:11" x14ac:dyDescent="0.25">
      <c r="A179" t="s">
        <v>5214</v>
      </c>
      <c r="B179" t="s">
        <v>5066</v>
      </c>
      <c r="C179">
        <v>76</v>
      </c>
      <c r="D179">
        <v>4</v>
      </c>
      <c r="E179">
        <v>0.57699999999999996</v>
      </c>
      <c r="F179">
        <v>73.402000000000001</v>
      </c>
      <c r="G179">
        <v>71.093000000000004</v>
      </c>
      <c r="H179">
        <v>71.67</v>
      </c>
      <c r="I179">
        <v>2.4540000000000002</v>
      </c>
      <c r="J179">
        <v>2.165</v>
      </c>
      <c r="K179">
        <v>72</v>
      </c>
    </row>
    <row r="180" spans="1:11" x14ac:dyDescent="0.25">
      <c r="A180" t="s">
        <v>5215</v>
      </c>
      <c r="B180" t="s">
        <v>5066</v>
      </c>
      <c r="C180">
        <v>76</v>
      </c>
      <c r="D180">
        <v>6</v>
      </c>
      <c r="E180">
        <v>0.86599999999999999</v>
      </c>
      <c r="F180">
        <v>72.102999999999994</v>
      </c>
      <c r="G180">
        <v>68.638999999999996</v>
      </c>
      <c r="H180">
        <v>69.504999999999995</v>
      </c>
      <c r="I180">
        <v>3.681</v>
      </c>
      <c r="J180">
        <v>3.2480000000000002</v>
      </c>
      <c r="K180">
        <v>70</v>
      </c>
    </row>
    <row r="181" spans="1:11" x14ac:dyDescent="0.25">
      <c r="A181" t="s">
        <v>5216</v>
      </c>
      <c r="B181" t="s">
        <v>5066</v>
      </c>
      <c r="C181">
        <v>80</v>
      </c>
      <c r="D181">
        <v>1.5</v>
      </c>
      <c r="E181">
        <v>0.217</v>
      </c>
      <c r="F181">
        <v>79.025999999999996</v>
      </c>
      <c r="G181">
        <v>78.16</v>
      </c>
      <c r="H181">
        <v>78.376000000000005</v>
      </c>
      <c r="I181">
        <v>0.92</v>
      </c>
      <c r="J181">
        <v>0.81200000000000006</v>
      </c>
      <c r="K181">
        <v>78.5</v>
      </c>
    </row>
    <row r="182" spans="1:11" x14ac:dyDescent="0.25">
      <c r="A182" t="s">
        <v>5217</v>
      </c>
      <c r="B182" t="s">
        <v>5066</v>
      </c>
      <c r="C182">
        <v>80</v>
      </c>
      <c r="D182">
        <v>2</v>
      </c>
      <c r="E182">
        <v>0.28899999999999998</v>
      </c>
      <c r="F182">
        <v>78.700999999999993</v>
      </c>
      <c r="G182">
        <v>77.546000000000006</v>
      </c>
      <c r="H182">
        <v>77.834999999999994</v>
      </c>
      <c r="I182">
        <v>1.2270000000000001</v>
      </c>
      <c r="J182">
        <v>1.083</v>
      </c>
      <c r="K182">
        <v>78</v>
      </c>
    </row>
    <row r="183" spans="1:11" x14ac:dyDescent="0.25">
      <c r="A183" t="s">
        <v>5218</v>
      </c>
      <c r="B183" t="s">
        <v>5066</v>
      </c>
      <c r="C183">
        <v>80</v>
      </c>
      <c r="D183">
        <v>3</v>
      </c>
      <c r="E183">
        <v>0.433</v>
      </c>
      <c r="F183">
        <v>78.051000000000002</v>
      </c>
      <c r="G183">
        <v>76.319000000000003</v>
      </c>
      <c r="H183">
        <v>76.751999999999995</v>
      </c>
      <c r="I183">
        <v>1.84</v>
      </c>
      <c r="J183">
        <v>1.6240000000000001</v>
      </c>
      <c r="K183">
        <v>77</v>
      </c>
    </row>
    <row r="184" spans="1:11" x14ac:dyDescent="0.25">
      <c r="A184" t="s">
        <v>5219</v>
      </c>
      <c r="B184" t="s">
        <v>5066</v>
      </c>
      <c r="C184">
        <v>80</v>
      </c>
      <c r="D184">
        <v>4</v>
      </c>
      <c r="E184">
        <v>0.57699999999999996</v>
      </c>
      <c r="F184">
        <v>77.402000000000001</v>
      </c>
      <c r="G184">
        <v>75.093000000000004</v>
      </c>
      <c r="H184">
        <v>75.67</v>
      </c>
      <c r="I184">
        <v>2.4540000000000002</v>
      </c>
      <c r="J184">
        <v>2.165</v>
      </c>
      <c r="K184">
        <v>76</v>
      </c>
    </row>
    <row r="185" spans="1:11" x14ac:dyDescent="0.25">
      <c r="A185" t="s">
        <v>5220</v>
      </c>
      <c r="B185" t="s">
        <v>5066</v>
      </c>
      <c r="C185">
        <v>80</v>
      </c>
      <c r="D185">
        <v>6</v>
      </c>
      <c r="E185">
        <v>0.86599999999999999</v>
      </c>
      <c r="F185">
        <v>76.102999999999994</v>
      </c>
      <c r="G185">
        <v>72.638999999999996</v>
      </c>
      <c r="H185">
        <v>73.504999999999995</v>
      </c>
      <c r="I185">
        <v>3.681</v>
      </c>
      <c r="J185">
        <v>3.2480000000000002</v>
      </c>
      <c r="K185">
        <v>74</v>
      </c>
    </row>
    <row r="186" spans="1:11" x14ac:dyDescent="0.25">
      <c r="A186" t="s">
        <v>5221</v>
      </c>
      <c r="B186" t="s">
        <v>5066</v>
      </c>
      <c r="C186">
        <v>85</v>
      </c>
      <c r="D186">
        <v>2</v>
      </c>
      <c r="E186">
        <v>0.28899999999999998</v>
      </c>
      <c r="F186">
        <v>83.700999999999993</v>
      </c>
      <c r="G186">
        <v>82.546000000000006</v>
      </c>
      <c r="H186">
        <v>82.534999999999997</v>
      </c>
      <c r="I186">
        <v>1.2270000000000001</v>
      </c>
      <c r="J186">
        <v>1.083</v>
      </c>
      <c r="K186">
        <v>83</v>
      </c>
    </row>
    <row r="187" spans="1:11" x14ac:dyDescent="0.25">
      <c r="A187" t="s">
        <v>5222</v>
      </c>
      <c r="B187" t="s">
        <v>5066</v>
      </c>
      <c r="C187">
        <v>85</v>
      </c>
      <c r="D187">
        <v>3</v>
      </c>
      <c r="E187">
        <v>0.433</v>
      </c>
      <c r="F187">
        <v>83.051000000000002</v>
      </c>
      <c r="G187">
        <v>81.319000000000003</v>
      </c>
      <c r="H187">
        <v>81.751999999999995</v>
      </c>
      <c r="I187">
        <v>1.84</v>
      </c>
      <c r="J187">
        <v>1.6240000000000001</v>
      </c>
      <c r="K187">
        <v>82</v>
      </c>
    </row>
    <row r="188" spans="1:11" x14ac:dyDescent="0.25">
      <c r="A188" t="s">
        <v>5223</v>
      </c>
      <c r="B188" t="s">
        <v>5066</v>
      </c>
      <c r="C188">
        <v>85</v>
      </c>
      <c r="D188">
        <v>4</v>
      </c>
      <c r="E188">
        <v>0.57699999999999996</v>
      </c>
      <c r="F188">
        <v>82.402000000000001</v>
      </c>
      <c r="G188">
        <v>80.093000000000004</v>
      </c>
      <c r="H188">
        <v>80.67</v>
      </c>
      <c r="I188">
        <v>2.4540000000000002</v>
      </c>
      <c r="J188">
        <v>2.165</v>
      </c>
      <c r="K188">
        <v>81</v>
      </c>
    </row>
    <row r="189" spans="1:11" x14ac:dyDescent="0.25">
      <c r="A189" t="s">
        <v>5224</v>
      </c>
      <c r="B189" t="s">
        <v>5066</v>
      </c>
      <c r="C189">
        <v>85</v>
      </c>
      <c r="D189">
        <v>6</v>
      </c>
      <c r="E189">
        <v>0.86599999999999999</v>
      </c>
      <c r="F189">
        <v>81.102999999999994</v>
      </c>
      <c r="G189">
        <v>77.638999999999996</v>
      </c>
      <c r="H189">
        <v>78.504999999999995</v>
      </c>
      <c r="I189">
        <v>3.681</v>
      </c>
      <c r="J189">
        <v>3.2480000000000002</v>
      </c>
      <c r="K189">
        <v>79</v>
      </c>
    </row>
    <row r="190" spans="1:11" x14ac:dyDescent="0.25">
      <c r="A190" t="s">
        <v>5225</v>
      </c>
      <c r="B190" t="s">
        <v>5066</v>
      </c>
      <c r="C190">
        <v>90</v>
      </c>
      <c r="D190">
        <v>2</v>
      </c>
      <c r="E190">
        <v>0.28899999999999998</v>
      </c>
      <c r="F190">
        <v>88.700999999999993</v>
      </c>
      <c r="G190">
        <v>87.546000000000006</v>
      </c>
      <c r="H190">
        <v>87.834999999999994</v>
      </c>
      <c r="I190">
        <v>1.2270000000000001</v>
      </c>
      <c r="J190">
        <v>1.083</v>
      </c>
      <c r="K190">
        <v>88</v>
      </c>
    </row>
    <row r="191" spans="1:11" x14ac:dyDescent="0.25">
      <c r="A191" t="s">
        <v>5226</v>
      </c>
      <c r="B191" t="s">
        <v>5066</v>
      </c>
      <c r="C191">
        <v>90</v>
      </c>
      <c r="D191">
        <v>3</v>
      </c>
      <c r="E191">
        <v>0.433</v>
      </c>
      <c r="F191">
        <v>88.051000000000002</v>
      </c>
      <c r="G191">
        <v>86.319000000000003</v>
      </c>
      <c r="H191">
        <v>86.751999999999995</v>
      </c>
      <c r="I191">
        <v>1.84</v>
      </c>
      <c r="J191">
        <v>1.6240000000000001</v>
      </c>
      <c r="K191">
        <v>87</v>
      </c>
    </row>
    <row r="192" spans="1:11" x14ac:dyDescent="0.25">
      <c r="A192" t="s">
        <v>5227</v>
      </c>
      <c r="B192" t="s">
        <v>5066</v>
      </c>
      <c r="C192">
        <v>90</v>
      </c>
      <c r="D192">
        <v>4</v>
      </c>
      <c r="E192">
        <v>0.57699999999999996</v>
      </c>
      <c r="F192">
        <v>87.402000000000001</v>
      </c>
      <c r="G192">
        <v>85.093000000000004</v>
      </c>
      <c r="H192">
        <v>85.67</v>
      </c>
      <c r="I192">
        <v>2.4540000000000002</v>
      </c>
      <c r="J192">
        <v>2.165</v>
      </c>
      <c r="K192">
        <v>86</v>
      </c>
    </row>
    <row r="193" spans="1:11" x14ac:dyDescent="0.25">
      <c r="A193" t="s">
        <v>5228</v>
      </c>
      <c r="B193" t="s">
        <v>5066</v>
      </c>
      <c r="C193">
        <v>90</v>
      </c>
      <c r="D193">
        <v>6</v>
      </c>
      <c r="E193">
        <v>0.86599999999999999</v>
      </c>
      <c r="F193">
        <v>86.102999999999994</v>
      </c>
      <c r="G193">
        <v>82.638999999999996</v>
      </c>
      <c r="H193">
        <v>83.504999999999995</v>
      </c>
      <c r="I193">
        <v>3.681</v>
      </c>
      <c r="J193">
        <v>0.32800000000000001</v>
      </c>
      <c r="K193">
        <v>84</v>
      </c>
    </row>
    <row r="194" spans="1:11" x14ac:dyDescent="0.25">
      <c r="A194" t="s">
        <v>5229</v>
      </c>
      <c r="B194" t="s">
        <v>5066</v>
      </c>
      <c r="C194">
        <v>95</v>
      </c>
      <c r="D194">
        <v>2</v>
      </c>
      <c r="E194">
        <v>0.28899999999999998</v>
      </c>
      <c r="F194">
        <v>93.700999999999993</v>
      </c>
      <c r="G194">
        <v>92.546000000000006</v>
      </c>
      <c r="H194">
        <v>92.834999999999994</v>
      </c>
      <c r="I194">
        <v>1.2270000000000001</v>
      </c>
      <c r="J194">
        <v>1.083</v>
      </c>
      <c r="K194">
        <v>93</v>
      </c>
    </row>
    <row r="195" spans="1:11" x14ac:dyDescent="0.25">
      <c r="A195" t="s">
        <v>5230</v>
      </c>
      <c r="B195" t="s">
        <v>5066</v>
      </c>
      <c r="C195">
        <v>95</v>
      </c>
      <c r="D195">
        <v>3</v>
      </c>
      <c r="E195">
        <v>0.433</v>
      </c>
      <c r="F195">
        <v>93.051000000000002</v>
      </c>
      <c r="G195">
        <v>91.319000000000003</v>
      </c>
      <c r="H195">
        <v>91.751999999999995</v>
      </c>
      <c r="I195">
        <v>1.84</v>
      </c>
      <c r="J195">
        <v>1.6240000000000001</v>
      </c>
      <c r="K195">
        <v>92</v>
      </c>
    </row>
    <row r="196" spans="1:11" x14ac:dyDescent="0.25">
      <c r="A196" t="s">
        <v>5231</v>
      </c>
      <c r="B196" t="s">
        <v>5066</v>
      </c>
      <c r="C196">
        <v>95</v>
      </c>
      <c r="D196">
        <v>4</v>
      </c>
      <c r="E196">
        <v>0.57699999999999996</v>
      </c>
      <c r="F196">
        <v>92.402000000000001</v>
      </c>
      <c r="G196">
        <v>90.093000000000004</v>
      </c>
      <c r="H196">
        <v>90.67</v>
      </c>
      <c r="I196">
        <v>2.4540000000000002</v>
      </c>
      <c r="J196">
        <v>2.165</v>
      </c>
      <c r="K196">
        <v>91</v>
      </c>
    </row>
    <row r="197" spans="1:11" x14ac:dyDescent="0.25">
      <c r="A197" t="s">
        <v>5232</v>
      </c>
      <c r="B197" t="s">
        <v>5066</v>
      </c>
      <c r="C197">
        <v>95</v>
      </c>
      <c r="D197">
        <v>6</v>
      </c>
      <c r="E197">
        <v>0.86599999999999999</v>
      </c>
      <c r="F197">
        <v>91.102999999999994</v>
      </c>
      <c r="G197">
        <v>87.638999999999996</v>
      </c>
      <c r="H197">
        <v>88.504999999999995</v>
      </c>
      <c r="I197">
        <v>3.681</v>
      </c>
      <c r="J197">
        <v>3.2480000000000002</v>
      </c>
      <c r="K197">
        <v>89</v>
      </c>
    </row>
    <row r="198" spans="1:11" x14ac:dyDescent="0.25">
      <c r="A198" t="s">
        <v>5233</v>
      </c>
      <c r="B198" t="s">
        <v>5066</v>
      </c>
      <c r="C198">
        <v>100</v>
      </c>
      <c r="D198">
        <v>2</v>
      </c>
      <c r="E198">
        <v>0.28899999999999998</v>
      </c>
      <c r="F198">
        <v>98.700999999999993</v>
      </c>
      <c r="G198">
        <v>97.546000000000006</v>
      </c>
      <c r="H198">
        <v>97.834999999999994</v>
      </c>
      <c r="I198">
        <v>1.2270000000000001</v>
      </c>
      <c r="J198">
        <v>1.083</v>
      </c>
      <c r="K198">
        <v>98</v>
      </c>
    </row>
    <row r="199" spans="1:11" x14ac:dyDescent="0.25">
      <c r="A199" t="s">
        <v>5234</v>
      </c>
      <c r="B199" t="s">
        <v>5066</v>
      </c>
      <c r="C199">
        <v>100</v>
      </c>
      <c r="D199">
        <v>3</v>
      </c>
      <c r="E199">
        <v>0.433</v>
      </c>
      <c r="F199">
        <v>98.051000000000002</v>
      </c>
      <c r="G199">
        <v>96.319000000000003</v>
      </c>
      <c r="H199">
        <v>96.751999999999995</v>
      </c>
      <c r="I199">
        <v>1.84</v>
      </c>
      <c r="J199">
        <v>1.6240000000000001</v>
      </c>
      <c r="K199">
        <v>97</v>
      </c>
    </row>
    <row r="200" spans="1:11" x14ac:dyDescent="0.25">
      <c r="A200" t="s">
        <v>5235</v>
      </c>
      <c r="B200" t="s">
        <v>5066</v>
      </c>
      <c r="C200">
        <v>100</v>
      </c>
      <c r="D200">
        <v>4</v>
      </c>
      <c r="E200">
        <v>0.57699999999999996</v>
      </c>
      <c r="F200">
        <v>97.402000000000001</v>
      </c>
      <c r="G200">
        <v>95.093000000000004</v>
      </c>
      <c r="H200">
        <v>95.67</v>
      </c>
      <c r="I200">
        <v>2.4540000000000002</v>
      </c>
      <c r="J200">
        <v>2.165</v>
      </c>
      <c r="K200">
        <v>96</v>
      </c>
    </row>
    <row r="201" spans="1:11" x14ac:dyDescent="0.25">
      <c r="A201" t="s">
        <v>5236</v>
      </c>
      <c r="B201" t="s">
        <v>5066</v>
      </c>
      <c r="C201">
        <v>100</v>
      </c>
      <c r="D201">
        <v>6</v>
      </c>
      <c r="E201">
        <v>0.86599999999999999</v>
      </c>
      <c r="F201">
        <v>96.102999999999994</v>
      </c>
      <c r="G201">
        <v>92.638999999999996</v>
      </c>
      <c r="H201">
        <v>93.504999999999995</v>
      </c>
      <c r="I201">
        <v>3.681</v>
      </c>
      <c r="J201">
        <v>3.2480000000000002</v>
      </c>
      <c r="K201">
        <v>94</v>
      </c>
    </row>
  </sheetData>
  <pageMargins left="0.7" right="0.7" top="0.75" bottom="0.75" header="0.3" footer="0.3"/>
  <pageSetup orientation="portrait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98"/>
  <sheetViews>
    <sheetView workbookViewId="0">
      <pane ySplit="2" topLeftCell="A12" activePane="bottomLeft" state="frozen"/>
      <selection pane="bottomLeft" activeCell="B22" sqref="B22"/>
    </sheetView>
  </sheetViews>
  <sheetFormatPr defaultRowHeight="15" x14ac:dyDescent="0.25"/>
  <cols>
    <col min="1" max="1" width="11" style="17" customWidth="1"/>
    <col min="2" max="2" width="11" style="101" customWidth="1"/>
    <col min="3" max="3" width="11" style="43" bestFit="1" customWidth="1"/>
    <col min="4" max="4" width="16.28515625" bestFit="1" customWidth="1"/>
    <col min="5" max="5" width="16.28515625" style="44" bestFit="1" customWidth="1"/>
    <col min="6" max="8" width="11" customWidth="1"/>
    <col min="9" max="10" width="13.85546875" bestFit="1" customWidth="1"/>
    <col min="11" max="12" width="12" customWidth="1"/>
  </cols>
  <sheetData>
    <row r="2" spans="1:12" x14ac:dyDescent="0.25">
      <c r="A2" s="17" t="s">
        <v>185</v>
      </c>
      <c r="B2" s="101" t="s">
        <v>1059</v>
      </c>
      <c r="C2" t="s">
        <v>5237</v>
      </c>
      <c r="D2" s="44" t="s">
        <v>5256</v>
      </c>
      <c r="E2" t="s">
        <v>5239</v>
      </c>
      <c r="F2" t="s">
        <v>5240</v>
      </c>
      <c r="G2" t="s">
        <v>5241</v>
      </c>
      <c r="H2" t="s">
        <v>5242</v>
      </c>
      <c r="I2" t="s">
        <v>5243</v>
      </c>
      <c r="J2" t="s">
        <v>5254</v>
      </c>
      <c r="K2" t="s">
        <v>5244</v>
      </c>
      <c r="L2" s="43" t="s">
        <v>5238</v>
      </c>
    </row>
    <row r="3" spans="1:12" x14ac:dyDescent="0.25">
      <c r="A3" s="17" t="s">
        <v>954</v>
      </c>
      <c r="B3" s="101">
        <v>1</v>
      </c>
      <c r="C3" s="44">
        <v>64</v>
      </c>
      <c r="D3" s="44" t="str">
        <f>CONCATENATE(TEXT(Table18[[#This Row],[Basic Major]],".000"),"-",Table18[[#This Row],[N]])</f>
        <v>.073-64</v>
      </c>
      <c r="E3" s="44">
        <v>6.2899999999999998E-2</v>
      </c>
      <c r="F3" s="44">
        <v>5.4399999999999997E-2</v>
      </c>
      <c r="G3" s="44">
        <v>5.6099999999999997E-2</v>
      </c>
      <c r="H3" s="44">
        <v>4</v>
      </c>
      <c r="I3" s="44">
        <v>31</v>
      </c>
      <c r="J3" s="44">
        <v>2.1800000000000001E-3</v>
      </c>
      <c r="K3" s="44">
        <v>2.63E-3</v>
      </c>
      <c r="L3" s="52">
        <v>7.2999999999999995E-2</v>
      </c>
    </row>
    <row r="4" spans="1:12" x14ac:dyDescent="0.25">
      <c r="A4" s="97">
        <v>2</v>
      </c>
      <c r="B4" s="102">
        <v>2</v>
      </c>
      <c r="C4" s="44">
        <v>56</v>
      </c>
      <c r="D4" s="44" t="str">
        <f>CONCATENATE(TEXT(Table18[[#This Row],[Basic Major]],".000"),"-",Table18[[#This Row],[N]])</f>
        <v>.086-56</v>
      </c>
      <c r="E4" s="44">
        <v>7.4399999999999994E-2</v>
      </c>
      <c r="F4" s="44">
        <v>6.4799999999999996E-2</v>
      </c>
      <c r="G4" s="44">
        <v>6.6699999999999995E-2</v>
      </c>
      <c r="H4" s="44">
        <v>4</v>
      </c>
      <c r="I4" s="44">
        <v>22</v>
      </c>
      <c r="J4" s="44">
        <v>3.0999999999999999E-3</v>
      </c>
      <c r="K4" s="44">
        <v>3.7000000000000002E-3</v>
      </c>
      <c r="L4" s="52">
        <v>8.5999999999999993E-2</v>
      </c>
    </row>
    <row r="5" spans="1:12" x14ac:dyDescent="0.25">
      <c r="A5" s="97">
        <v>3</v>
      </c>
      <c r="B5" s="102">
        <v>3</v>
      </c>
      <c r="C5" s="44">
        <v>48</v>
      </c>
      <c r="D5" s="44" t="str">
        <f>CONCATENATE(TEXT(Table18[[#This Row],[Basic Major]],".000"),"-",Table18[[#This Row],[N]])</f>
        <v>.099-48</v>
      </c>
      <c r="E5" s="44">
        <v>8.5500000000000007E-2</v>
      </c>
      <c r="F5" s="44">
        <v>7.4099999999999999E-2</v>
      </c>
      <c r="G5" s="44">
        <v>7.6399999999999996E-2</v>
      </c>
      <c r="H5" s="44">
        <v>4</v>
      </c>
      <c r="I5" s="44">
        <v>26</v>
      </c>
      <c r="J5" s="44">
        <v>4.0600000000000002E-3</v>
      </c>
      <c r="K5" s="44">
        <v>4.8700000000000002E-3</v>
      </c>
      <c r="L5" s="52">
        <v>9.9000000000000005E-2</v>
      </c>
    </row>
    <row r="6" spans="1:12" x14ac:dyDescent="0.25">
      <c r="A6" s="97">
        <v>4</v>
      </c>
      <c r="B6" s="102">
        <v>4</v>
      </c>
      <c r="C6" s="44">
        <v>40</v>
      </c>
      <c r="D6" s="44" t="str">
        <f>CONCATENATE(TEXT(Table18[[#This Row],[Basic Major]],".000"),"-",Table18[[#This Row],[N]])</f>
        <v>.112-40</v>
      </c>
      <c r="E6" s="44">
        <v>9.5799999999999996E-2</v>
      </c>
      <c r="F6" s="44">
        <v>8.2199999999999995E-2</v>
      </c>
      <c r="G6" s="44">
        <v>8.4900000000000003E-2</v>
      </c>
      <c r="H6" s="44">
        <v>4</v>
      </c>
      <c r="I6" s="44">
        <v>45</v>
      </c>
      <c r="J6" s="44">
        <v>4.96E-3</v>
      </c>
      <c r="K6" s="44">
        <v>6.0400000000000002E-3</v>
      </c>
      <c r="L6" s="52">
        <v>0.112</v>
      </c>
    </row>
    <row r="7" spans="1:12" x14ac:dyDescent="0.25">
      <c r="A7" s="97">
        <v>5</v>
      </c>
      <c r="B7" s="102">
        <v>5</v>
      </c>
      <c r="C7" s="44">
        <v>40</v>
      </c>
      <c r="D7" s="44" t="str">
        <f>CONCATENATE(TEXT(Table18[[#This Row],[Basic Major]],".000"),"-",Table18[[#This Row],[N]])</f>
        <v>.125-40</v>
      </c>
      <c r="E7" s="44">
        <v>0.10879999999999999</v>
      </c>
      <c r="F7" s="44">
        <v>9.5200000000000007E-2</v>
      </c>
      <c r="G7" s="44">
        <v>9.7900000000000001E-2</v>
      </c>
      <c r="H7" s="44">
        <v>4</v>
      </c>
      <c r="I7" s="44">
        <v>11</v>
      </c>
      <c r="J7" s="44">
        <v>6.7200000000000003E-3</v>
      </c>
      <c r="K7" s="44">
        <v>7.9600000000000001E-3</v>
      </c>
      <c r="L7" s="52">
        <v>0.125</v>
      </c>
    </row>
    <row r="8" spans="1:12" x14ac:dyDescent="0.25">
      <c r="A8" s="97">
        <v>6</v>
      </c>
      <c r="B8" s="102">
        <v>6</v>
      </c>
      <c r="C8" s="44">
        <v>32</v>
      </c>
      <c r="D8" s="44" t="str">
        <f>CONCATENATE(TEXT(Table18[[#This Row],[Basic Major]],".000"),"-",Table18[[#This Row],[N]])</f>
        <v>.138-32</v>
      </c>
      <c r="E8" s="44">
        <v>0.1177</v>
      </c>
      <c r="F8" s="44">
        <v>0.1008</v>
      </c>
      <c r="G8" s="44">
        <v>0.1042</v>
      </c>
      <c r="H8" s="44">
        <v>4</v>
      </c>
      <c r="I8" s="44">
        <v>50</v>
      </c>
      <c r="J8" s="44">
        <v>7.45E-3</v>
      </c>
      <c r="K8" s="44">
        <v>9.0900000000000009E-3</v>
      </c>
      <c r="L8" s="52">
        <v>0.13800000000000001</v>
      </c>
    </row>
    <row r="9" spans="1:12" x14ac:dyDescent="0.25">
      <c r="A9" s="97">
        <v>8</v>
      </c>
      <c r="B9" s="102">
        <v>8</v>
      </c>
      <c r="C9" s="44">
        <v>32</v>
      </c>
      <c r="D9" s="44" t="str">
        <f>CONCATENATE(TEXT(Table18[[#This Row],[Basic Major]],".000"),"-",Table18[[#This Row],[N]])</f>
        <v>.164-32</v>
      </c>
      <c r="E9" s="44">
        <v>0.14369999999999999</v>
      </c>
      <c r="F9" s="44">
        <v>0.1268</v>
      </c>
      <c r="G9" s="44">
        <v>0.13020000000000001</v>
      </c>
      <c r="H9" s="44">
        <v>3</v>
      </c>
      <c r="I9" s="44">
        <v>58</v>
      </c>
      <c r="J9" s="44">
        <v>1.196E-2</v>
      </c>
      <c r="K9" s="44">
        <v>1.4E-2</v>
      </c>
      <c r="L9" s="52">
        <v>0.16400000000000001</v>
      </c>
    </row>
    <row r="10" spans="1:12" x14ac:dyDescent="0.25">
      <c r="A10" s="97">
        <v>10</v>
      </c>
      <c r="B10" s="102">
        <v>10</v>
      </c>
      <c r="C10" s="44">
        <v>24</v>
      </c>
      <c r="D10" s="44" t="str">
        <f>CONCATENATE(TEXT(Table18[[#This Row],[Basic Major]],".000"),"-",Table18[[#This Row],[N]])</f>
        <v>.190-24</v>
      </c>
      <c r="E10" s="44">
        <v>0.16289999999999999</v>
      </c>
      <c r="F10" s="44">
        <v>0.1404</v>
      </c>
      <c r="G10" s="44">
        <v>0.1449</v>
      </c>
      <c r="H10" s="44">
        <v>4</v>
      </c>
      <c r="I10" s="44">
        <v>39</v>
      </c>
      <c r="J10" s="44">
        <v>1.4500000000000001E-2</v>
      </c>
      <c r="K10" s="44">
        <v>1.7500000000000002E-2</v>
      </c>
      <c r="L10" s="52">
        <v>0.19</v>
      </c>
    </row>
    <row r="11" spans="1:12" x14ac:dyDescent="0.25">
      <c r="A11" s="97">
        <v>12</v>
      </c>
      <c r="B11" s="102">
        <v>12</v>
      </c>
      <c r="C11" s="44">
        <v>24</v>
      </c>
      <c r="D11" s="44" t="str">
        <f>CONCATENATE(TEXT(Table18[[#This Row],[Basic Major]],".000"),"-",Table18[[#This Row],[N]])</f>
        <v>.216-24</v>
      </c>
      <c r="E11" s="44">
        <v>0.18890000000000001</v>
      </c>
      <c r="F11" s="44">
        <v>0.16639999999999999</v>
      </c>
      <c r="G11" s="44">
        <v>0.1709</v>
      </c>
      <c r="H11" s="44">
        <v>4</v>
      </c>
      <c r="I11" s="44">
        <v>1</v>
      </c>
      <c r="J11" s="44">
        <v>2.06E-2</v>
      </c>
      <c r="K11" s="44">
        <v>2.4199999999999999E-2</v>
      </c>
      <c r="L11" s="52">
        <v>0.216</v>
      </c>
    </row>
    <row r="12" spans="1:12" s="65" customFormat="1" x14ac:dyDescent="0.25">
      <c r="A12" s="108" t="s">
        <v>1013</v>
      </c>
      <c r="B12" s="109">
        <f>Table18[[#This Row],[Basic Major]]</f>
        <v>0.25</v>
      </c>
      <c r="C12" s="110">
        <v>20</v>
      </c>
      <c r="D12" s="110" t="str">
        <f>CONCATENATE(TEXT(Table18[[#This Row],[Basic Major]],".000"),"-",Table18[[#This Row],[N]])</f>
        <v>.250-20</v>
      </c>
      <c r="E12" s="110">
        <v>0.2175</v>
      </c>
      <c r="F12" s="110">
        <v>0.1905</v>
      </c>
      <c r="G12" s="110">
        <v>0.19589999999999999</v>
      </c>
      <c r="H12" s="110">
        <v>4</v>
      </c>
      <c r="I12" s="110">
        <v>11</v>
      </c>
      <c r="J12" s="110">
        <v>2.69E-2</v>
      </c>
      <c r="K12" s="110">
        <v>3.1800000000000002E-2</v>
      </c>
      <c r="L12" s="111">
        <v>0.25</v>
      </c>
    </row>
    <row r="13" spans="1:12" x14ac:dyDescent="0.25">
      <c r="A13" s="98" t="s">
        <v>1014</v>
      </c>
      <c r="B13" s="103">
        <f>Table18[[#This Row],[Basic Major]]</f>
        <v>0.3125</v>
      </c>
      <c r="C13" s="44">
        <v>18</v>
      </c>
      <c r="D13" s="44" t="str">
        <f>CONCATENATE(TEXT(Table18[[#This Row],[Basic Major]],".000"),"-",Table18[[#This Row],[N]])</f>
        <v>.313-18</v>
      </c>
      <c r="E13" s="44">
        <v>0.27639999999999998</v>
      </c>
      <c r="F13" s="44">
        <v>0.24640000000000001</v>
      </c>
      <c r="G13" s="44">
        <v>0.25240000000000001</v>
      </c>
      <c r="H13" s="44">
        <v>3</v>
      </c>
      <c r="I13" s="44">
        <v>40</v>
      </c>
      <c r="J13" s="44">
        <v>4.5400000000000003E-2</v>
      </c>
      <c r="K13" s="44">
        <v>5.2400000000000002E-2</v>
      </c>
      <c r="L13" s="52">
        <v>0.3125</v>
      </c>
    </row>
    <row r="14" spans="1:12" x14ac:dyDescent="0.25">
      <c r="A14" s="98" t="s">
        <v>1015</v>
      </c>
      <c r="B14" s="103">
        <f>Table18[[#This Row],[Basic Major]]</f>
        <v>0.375</v>
      </c>
      <c r="C14" s="44">
        <v>16</v>
      </c>
      <c r="D14" s="44" t="str">
        <f>CONCATENATE(TEXT(Table18[[#This Row],[Basic Major]],".000"),"-",Table18[[#This Row],[N]])</f>
        <v>.375-16</v>
      </c>
      <c r="E14" s="44">
        <v>0.33439999999999998</v>
      </c>
      <c r="F14" s="44">
        <v>0.30049999999999999</v>
      </c>
      <c r="G14" s="44">
        <v>0.30730000000000002</v>
      </c>
      <c r="H14" s="44">
        <v>3</v>
      </c>
      <c r="I14" s="44">
        <v>24</v>
      </c>
      <c r="J14" s="44">
        <v>6.7799999999999999E-2</v>
      </c>
      <c r="K14" s="44">
        <v>7.7499999999999999E-2</v>
      </c>
      <c r="L14" s="52">
        <v>0.375</v>
      </c>
    </row>
    <row r="15" spans="1:12" x14ac:dyDescent="0.25">
      <c r="A15" s="98" t="s">
        <v>1016</v>
      </c>
      <c r="B15" s="103">
        <f>Table18[[#This Row],[Basic Major]]</f>
        <v>0.4375</v>
      </c>
      <c r="C15" s="44">
        <v>14</v>
      </c>
      <c r="D15" s="44" t="str">
        <f>CONCATENATE(TEXT(Table18[[#This Row],[Basic Major]],".000"),"-",Table18[[#This Row],[N]])</f>
        <v>.438-14</v>
      </c>
      <c r="E15" s="44">
        <v>0.3911</v>
      </c>
      <c r="F15" s="44">
        <v>0.35249999999999998</v>
      </c>
      <c r="G15" s="44">
        <v>0.36020000000000002</v>
      </c>
      <c r="H15" s="44">
        <v>3</v>
      </c>
      <c r="I15" s="44">
        <v>20</v>
      </c>
      <c r="J15" s="44">
        <v>9.3299999999999994E-2</v>
      </c>
      <c r="K15" s="44">
        <v>0.10630000000000001</v>
      </c>
      <c r="L15" s="52">
        <v>0.4375</v>
      </c>
    </row>
    <row r="16" spans="1:12" x14ac:dyDescent="0.25">
      <c r="A16" s="98" t="s">
        <v>1017</v>
      </c>
      <c r="B16" s="103">
        <f>Table18[[#This Row],[Basic Major]]</f>
        <v>0.5</v>
      </c>
      <c r="C16" s="44">
        <v>13</v>
      </c>
      <c r="D16" s="44" t="str">
        <f>CONCATENATE(TEXT(Table18[[#This Row],[Basic Major]],".000"),"-",Table18[[#This Row],[N]])</f>
        <v>.500-13</v>
      </c>
      <c r="E16" s="44">
        <v>0.45</v>
      </c>
      <c r="F16" s="44">
        <v>0.40839999999999999</v>
      </c>
      <c r="G16" s="44">
        <v>0.41670000000000001</v>
      </c>
      <c r="H16" s="44">
        <v>3</v>
      </c>
      <c r="I16" s="44">
        <v>7</v>
      </c>
      <c r="J16" s="44">
        <v>0.12570000000000001</v>
      </c>
      <c r="K16" s="44">
        <v>0.1419</v>
      </c>
      <c r="L16" s="52">
        <v>0.5</v>
      </c>
    </row>
    <row r="17" spans="1:12" x14ac:dyDescent="0.25">
      <c r="A17" s="98" t="s">
        <v>1018</v>
      </c>
      <c r="B17" s="103">
        <f>Table18[[#This Row],[Basic Major]]</f>
        <v>0.5625</v>
      </c>
      <c r="C17" s="44">
        <v>12</v>
      </c>
      <c r="D17" s="44" t="str">
        <f>CONCATENATE(TEXT(Table18[[#This Row],[Basic Major]],".000"),"-",Table18[[#This Row],[N]])</f>
        <v>.563-12</v>
      </c>
      <c r="E17" s="44">
        <v>0.50839999999999996</v>
      </c>
      <c r="F17" s="44">
        <v>0.46329999999999999</v>
      </c>
      <c r="G17" s="44">
        <v>0.4723</v>
      </c>
      <c r="H17" s="44">
        <v>2</v>
      </c>
      <c r="I17" s="44">
        <v>59</v>
      </c>
      <c r="J17" s="44">
        <v>0.16200000000000001</v>
      </c>
      <c r="K17" s="44">
        <v>0.182</v>
      </c>
      <c r="L17" s="52">
        <v>0.5625</v>
      </c>
    </row>
    <row r="18" spans="1:12" x14ac:dyDescent="0.25">
      <c r="A18" s="98" t="s">
        <v>1019</v>
      </c>
      <c r="B18" s="103">
        <f>Table18[[#This Row],[Basic Major]]</f>
        <v>0.625</v>
      </c>
      <c r="C18" s="44">
        <v>11</v>
      </c>
      <c r="D18" s="44" t="str">
        <f>CONCATENATE(TEXT(Table18[[#This Row],[Basic Major]],".000"),"-",Table18[[#This Row],[N]])</f>
        <v>.625-11</v>
      </c>
      <c r="E18" s="44">
        <v>0.56599999999999995</v>
      </c>
      <c r="F18" s="44">
        <v>0.51680000000000004</v>
      </c>
      <c r="G18" s="44">
        <v>0.52659999999999996</v>
      </c>
      <c r="H18" s="44">
        <v>2</v>
      </c>
      <c r="I18" s="44">
        <v>56</v>
      </c>
      <c r="J18" s="44">
        <v>0.20200000000000001</v>
      </c>
      <c r="K18" s="44">
        <v>0.22600000000000001</v>
      </c>
      <c r="L18" s="52">
        <v>0.625</v>
      </c>
    </row>
    <row r="19" spans="1:12" x14ac:dyDescent="0.25">
      <c r="A19" s="98" t="s">
        <v>1021</v>
      </c>
      <c r="B19" s="103">
        <f>Table18[[#This Row],[Basic Major]]</f>
        <v>0.75</v>
      </c>
      <c r="C19" s="44">
        <v>10</v>
      </c>
      <c r="D19" s="44" t="str">
        <f>CONCATENATE(TEXT(Table18[[#This Row],[Basic Major]],".000"),"-",Table18[[#This Row],[N]])</f>
        <v>.750-10</v>
      </c>
      <c r="E19" s="44">
        <v>0.68500000000000005</v>
      </c>
      <c r="F19" s="44">
        <v>0.63090000000000002</v>
      </c>
      <c r="G19" s="44">
        <v>0.64170000000000005</v>
      </c>
      <c r="H19" s="44">
        <v>2</v>
      </c>
      <c r="I19" s="44">
        <v>40</v>
      </c>
      <c r="J19" s="44">
        <v>0.30199999999999999</v>
      </c>
      <c r="K19" s="44">
        <v>0.33400000000000002</v>
      </c>
      <c r="L19" s="52">
        <v>0.75</v>
      </c>
    </row>
    <row r="20" spans="1:12" x14ac:dyDescent="0.25">
      <c r="A20" s="98" t="s">
        <v>1022</v>
      </c>
      <c r="B20" s="103">
        <f>Table18[[#This Row],[Basic Major]]</f>
        <v>0.875</v>
      </c>
      <c r="C20" s="44">
        <v>9</v>
      </c>
      <c r="D20" s="44" t="str">
        <f>CONCATENATE(TEXT(Table18[[#This Row],[Basic Major]],".000"),"-",Table18[[#This Row],[N]])</f>
        <v>.875-9</v>
      </c>
      <c r="E20" s="44">
        <v>0.80279999999999996</v>
      </c>
      <c r="F20" s="44">
        <v>0.74270000000000003</v>
      </c>
      <c r="G20" s="44">
        <v>0.75470000000000004</v>
      </c>
      <c r="H20" s="44">
        <v>2</v>
      </c>
      <c r="I20" s="44">
        <v>31</v>
      </c>
      <c r="J20" s="44">
        <v>0.41899999999999998</v>
      </c>
      <c r="K20" s="44">
        <v>0.46200000000000002</v>
      </c>
      <c r="L20" s="52">
        <v>0.875</v>
      </c>
    </row>
    <row r="21" spans="1:12" x14ac:dyDescent="0.25">
      <c r="A21" s="97">
        <v>1</v>
      </c>
      <c r="B21" s="102">
        <f>Table18[[#This Row],[Basic Major]]</f>
        <v>1</v>
      </c>
      <c r="C21" s="44">
        <v>8</v>
      </c>
      <c r="D21" s="44" t="str">
        <f>CONCATENATE(TEXT(Table18[[#This Row],[Basic Major]],".000"),"-",Table18[[#This Row],[N]])</f>
        <v>1.000-8</v>
      </c>
      <c r="E21" s="44">
        <v>0.91879999999999995</v>
      </c>
      <c r="F21" s="44">
        <v>0.85119999999999996</v>
      </c>
      <c r="G21" s="44">
        <v>0.86470000000000002</v>
      </c>
      <c r="H21" s="44">
        <v>2</v>
      </c>
      <c r="I21" s="44">
        <v>29</v>
      </c>
      <c r="J21" s="44">
        <v>0.55100000000000005</v>
      </c>
      <c r="K21" s="44">
        <v>0.60599999999999998</v>
      </c>
      <c r="L21" s="52">
        <v>1</v>
      </c>
    </row>
    <row r="22" spans="1:12" x14ac:dyDescent="0.25">
      <c r="A22" s="97">
        <v>1.125</v>
      </c>
      <c r="B22" s="102">
        <f>Table18[[#This Row],[Basic Major]]</f>
        <v>1.125</v>
      </c>
      <c r="C22" s="44">
        <v>7</v>
      </c>
      <c r="D22" s="44" t="str">
        <f>CONCATENATE(TEXT(Table18[[#This Row],[Basic Major]],".000"),"-",Table18[[#This Row],[N]])</f>
        <v>1.125-7</v>
      </c>
      <c r="E22" s="44">
        <v>1.0322</v>
      </c>
      <c r="F22" s="44">
        <v>0.95489999999999997</v>
      </c>
      <c r="G22" s="44">
        <v>0.97040000000000004</v>
      </c>
      <c r="H22" s="44">
        <v>2</v>
      </c>
      <c r="I22" s="44">
        <v>31</v>
      </c>
      <c r="J22" s="44">
        <v>0.69299999999999995</v>
      </c>
      <c r="K22" s="44">
        <v>0.76300000000000001</v>
      </c>
      <c r="L22" s="52">
        <v>1.125</v>
      </c>
    </row>
    <row r="23" spans="1:12" x14ac:dyDescent="0.25">
      <c r="A23" s="97">
        <v>1.25</v>
      </c>
      <c r="B23" s="102">
        <f>Table18[[#This Row],[Basic Major]]</f>
        <v>1.25</v>
      </c>
      <c r="C23" s="44">
        <v>7</v>
      </c>
      <c r="D23" s="44" t="str">
        <f>CONCATENATE(TEXT(Table18[[#This Row],[Basic Major]],".000"),"-",Table18[[#This Row],[N]])</f>
        <v>1.250-7</v>
      </c>
      <c r="E23" s="44">
        <v>1.1572</v>
      </c>
      <c r="F23" s="44">
        <v>1.0799000000000001</v>
      </c>
      <c r="G23" s="44">
        <v>1.0953999999999999</v>
      </c>
      <c r="H23" s="44">
        <v>2</v>
      </c>
      <c r="I23" s="44">
        <v>15</v>
      </c>
      <c r="J23" s="44">
        <v>0.89</v>
      </c>
      <c r="K23" s="44">
        <v>0.96899999999999997</v>
      </c>
      <c r="L23" s="52">
        <v>1.25</v>
      </c>
    </row>
    <row r="24" spans="1:12" x14ac:dyDescent="0.25">
      <c r="A24" s="97">
        <v>1.375</v>
      </c>
      <c r="B24" s="102">
        <f>Table18[[#This Row],[Basic Major]]</f>
        <v>1.375</v>
      </c>
      <c r="C24" s="44">
        <v>6</v>
      </c>
      <c r="D24" s="44" t="str">
        <f>CONCATENATE(TEXT(Table18[[#This Row],[Basic Major]],".000"),"-",Table18[[#This Row],[N]])</f>
        <v>1.375-6</v>
      </c>
      <c r="E24" s="44">
        <v>1.2666999999999999</v>
      </c>
      <c r="F24" s="44">
        <v>1.1766000000000001</v>
      </c>
      <c r="G24" s="44">
        <v>1.1946000000000001</v>
      </c>
      <c r="H24" s="44">
        <v>2</v>
      </c>
      <c r="I24" s="44">
        <v>24</v>
      </c>
      <c r="J24" s="44">
        <v>1.054</v>
      </c>
      <c r="K24" s="44">
        <v>1.155</v>
      </c>
      <c r="L24" s="52">
        <v>1.375</v>
      </c>
    </row>
    <row r="25" spans="1:12" x14ac:dyDescent="0.25">
      <c r="A25" s="97">
        <v>1.5</v>
      </c>
      <c r="B25" s="102">
        <f>Table18[[#This Row],[Basic Major]]</f>
        <v>1.5</v>
      </c>
      <c r="C25" s="44">
        <v>6</v>
      </c>
      <c r="D25" s="44" t="str">
        <f>CONCATENATE(TEXT(Table18[[#This Row],[Basic Major]],".000"),"-",Table18[[#This Row],[N]])</f>
        <v>1.500-6</v>
      </c>
      <c r="E25" s="44">
        <v>1.3916999999999999</v>
      </c>
      <c r="F25" s="44">
        <v>1.3016000000000001</v>
      </c>
      <c r="G25" s="44">
        <v>1.3196000000000001</v>
      </c>
      <c r="H25" s="44">
        <v>2</v>
      </c>
      <c r="I25" s="44">
        <v>11</v>
      </c>
      <c r="J25" s="44">
        <v>1.294</v>
      </c>
      <c r="K25" s="44">
        <v>1.405</v>
      </c>
      <c r="L25" s="52">
        <v>1.5</v>
      </c>
    </row>
    <row r="26" spans="1:12" x14ac:dyDescent="0.25">
      <c r="A26" s="97">
        <v>1.75</v>
      </c>
      <c r="B26" s="102">
        <f>Table18[[#This Row],[Basic Major]]</f>
        <v>1.75</v>
      </c>
      <c r="C26" s="44">
        <v>5</v>
      </c>
      <c r="D26" s="44" t="str">
        <f>CONCATENATE(TEXT(Table18[[#This Row],[Basic Major]],".000"),"-",Table18[[#This Row],[N]])</f>
        <v>1.750-5</v>
      </c>
      <c r="E26" s="44">
        <v>1.6201000000000001</v>
      </c>
      <c r="F26" s="44">
        <v>1.5119</v>
      </c>
      <c r="G26" s="44">
        <v>1.5335000000000001</v>
      </c>
      <c r="H26" s="44">
        <v>2</v>
      </c>
      <c r="I26" s="44">
        <v>15</v>
      </c>
      <c r="J26" s="44">
        <v>1.74</v>
      </c>
      <c r="K26" s="44">
        <v>1.9</v>
      </c>
      <c r="L26" s="52">
        <v>1.75</v>
      </c>
    </row>
    <row r="27" spans="1:12" x14ac:dyDescent="0.25">
      <c r="A27" s="97">
        <v>2</v>
      </c>
      <c r="B27" s="102">
        <f>Table18[[#This Row],[Basic Major]]</f>
        <v>2</v>
      </c>
      <c r="C27" s="44" t="s">
        <v>1005</v>
      </c>
      <c r="D27" s="44" t="str">
        <f>CONCATENATE(TEXT(Table18[[#This Row],[Basic Major]],".000"),"-",Table18[[#This Row],[N]])</f>
        <v>2.000-41⁄2</v>
      </c>
      <c r="E27" s="44">
        <v>1.8556999999999999</v>
      </c>
      <c r="F27" s="44">
        <v>1.7353000000000001</v>
      </c>
      <c r="G27" s="44">
        <v>1.7594000000000001</v>
      </c>
      <c r="H27" s="44">
        <v>2</v>
      </c>
      <c r="I27" s="44">
        <v>11</v>
      </c>
      <c r="J27" s="44">
        <v>2.2999999999999998</v>
      </c>
      <c r="K27" s="44">
        <v>2.5</v>
      </c>
      <c r="L27" s="52">
        <v>2</v>
      </c>
    </row>
    <row r="28" spans="1:12" x14ac:dyDescent="0.25">
      <c r="A28" s="97">
        <v>2.25</v>
      </c>
      <c r="B28" s="102">
        <f>Table18[[#This Row],[Basic Major]]</f>
        <v>2.25</v>
      </c>
      <c r="C28" s="44" t="s">
        <v>1005</v>
      </c>
      <c r="D28" s="44" t="str">
        <f>CONCATENATE(TEXT(Table18[[#This Row],[Basic Major]],".000"),"-",Table18[[#This Row],[N]])</f>
        <v>2.250-41⁄2</v>
      </c>
      <c r="E28" s="44">
        <v>2.1057000000000001</v>
      </c>
      <c r="F28" s="44">
        <v>1.9853000000000001</v>
      </c>
      <c r="G28" s="44">
        <v>2.0093999999999999</v>
      </c>
      <c r="H28" s="44">
        <v>1</v>
      </c>
      <c r="I28" s="44">
        <v>55</v>
      </c>
      <c r="J28" s="44">
        <v>3.02</v>
      </c>
      <c r="K28" s="44">
        <v>3.25</v>
      </c>
      <c r="L28" s="52">
        <v>2.25</v>
      </c>
    </row>
    <row r="29" spans="1:12" x14ac:dyDescent="0.25">
      <c r="A29" s="97">
        <v>2.5</v>
      </c>
      <c r="B29" s="102">
        <f>Table18[[#This Row],[Basic Major]]</f>
        <v>2.5</v>
      </c>
      <c r="C29" s="44">
        <v>4</v>
      </c>
      <c r="D29" s="44" t="str">
        <f>CONCATENATE(TEXT(Table18[[#This Row],[Basic Major]],".000"),"-",Table18[[#This Row],[N]])</f>
        <v>2.500-4</v>
      </c>
      <c r="E29" s="44">
        <v>2.3376000000000001</v>
      </c>
      <c r="F29" s="44">
        <v>2.2023000000000001</v>
      </c>
      <c r="G29" s="44">
        <v>2.2294</v>
      </c>
      <c r="H29" s="44">
        <v>1</v>
      </c>
      <c r="I29" s="44">
        <v>57</v>
      </c>
      <c r="J29" s="44">
        <v>3.72</v>
      </c>
      <c r="K29" s="44">
        <v>4</v>
      </c>
      <c r="L29" s="52">
        <v>2.5</v>
      </c>
    </row>
    <row r="30" spans="1:12" x14ac:dyDescent="0.25">
      <c r="A30" s="97">
        <v>2.75</v>
      </c>
      <c r="B30" s="102">
        <f>Table18[[#This Row],[Basic Major]]</f>
        <v>2.75</v>
      </c>
      <c r="C30" s="44">
        <v>4</v>
      </c>
      <c r="D30" s="44" t="str">
        <f>CONCATENATE(TEXT(Table18[[#This Row],[Basic Major]],".000"),"-",Table18[[#This Row],[N]])</f>
        <v>2.750-4</v>
      </c>
      <c r="E30" s="44">
        <v>2.5876000000000001</v>
      </c>
      <c r="F30" s="44">
        <v>2.4523000000000001</v>
      </c>
      <c r="G30" s="44">
        <v>2.4794</v>
      </c>
      <c r="H30" s="44">
        <v>1</v>
      </c>
      <c r="I30" s="44">
        <v>46</v>
      </c>
      <c r="J30" s="44">
        <v>4.62</v>
      </c>
      <c r="K30" s="44">
        <v>4.93</v>
      </c>
      <c r="L30" s="52">
        <v>2.75</v>
      </c>
    </row>
    <row r="31" spans="1:12" x14ac:dyDescent="0.25">
      <c r="A31" s="97">
        <v>3</v>
      </c>
      <c r="B31" s="102">
        <f>Table18[[#This Row],[Basic Major]]</f>
        <v>3</v>
      </c>
      <c r="C31" s="44">
        <v>4</v>
      </c>
      <c r="D31" s="44" t="str">
        <f>CONCATENATE(TEXT(Table18[[#This Row],[Basic Major]],".000"),"-",Table18[[#This Row],[N]])</f>
        <v>3.000-4</v>
      </c>
      <c r="E31" s="44">
        <v>2.8376000000000001</v>
      </c>
      <c r="F31" s="44">
        <v>2.7023000000000001</v>
      </c>
      <c r="G31" s="44">
        <v>2.7294</v>
      </c>
      <c r="H31" s="44">
        <v>1</v>
      </c>
      <c r="I31" s="44">
        <v>36</v>
      </c>
      <c r="J31" s="44">
        <v>5.62</v>
      </c>
      <c r="K31" s="44">
        <v>5.97</v>
      </c>
      <c r="L31" s="52">
        <v>3</v>
      </c>
    </row>
    <row r="32" spans="1:12" x14ac:dyDescent="0.25">
      <c r="A32" s="97">
        <v>3.25</v>
      </c>
      <c r="B32" s="102">
        <f>Table18[[#This Row],[Basic Major]]</f>
        <v>3.25</v>
      </c>
      <c r="C32" s="44">
        <v>4</v>
      </c>
      <c r="D32" s="44" t="str">
        <f>CONCATENATE(TEXT(Table18[[#This Row],[Basic Major]],".000"),"-",Table18[[#This Row],[N]])</f>
        <v>3.250-4</v>
      </c>
      <c r="E32" s="44">
        <v>3.0876000000000001</v>
      </c>
      <c r="F32" s="44">
        <v>2.9523000000000001</v>
      </c>
      <c r="G32" s="44">
        <v>2.9794</v>
      </c>
      <c r="H32" s="44">
        <v>1</v>
      </c>
      <c r="I32" s="44">
        <v>29</v>
      </c>
      <c r="J32" s="44">
        <v>6.72</v>
      </c>
      <c r="K32" s="44">
        <v>7.1</v>
      </c>
      <c r="L32" s="52">
        <v>3.25</v>
      </c>
    </row>
    <row r="33" spans="1:12" x14ac:dyDescent="0.25">
      <c r="A33" s="97">
        <v>3.25</v>
      </c>
      <c r="B33" s="102">
        <f>Table18[[#This Row],[Basic Major]]</f>
        <v>3.5</v>
      </c>
      <c r="C33" s="44">
        <v>4</v>
      </c>
      <c r="D33" s="44" t="str">
        <f>CONCATENATE(TEXT(Table18[[#This Row],[Basic Major]],".000"),"-",Table18[[#This Row],[N]])</f>
        <v>3.500-4</v>
      </c>
      <c r="E33" s="44">
        <v>3.3376000000000001</v>
      </c>
      <c r="F33" s="44">
        <v>3.2023000000000001</v>
      </c>
      <c r="G33" s="44">
        <v>3.2294</v>
      </c>
      <c r="H33" s="44">
        <v>1</v>
      </c>
      <c r="I33" s="44">
        <v>22</v>
      </c>
      <c r="J33" s="44">
        <v>7.92</v>
      </c>
      <c r="K33" s="44">
        <v>8.33</v>
      </c>
      <c r="L33" s="52">
        <v>3.5</v>
      </c>
    </row>
    <row r="34" spans="1:12" x14ac:dyDescent="0.25">
      <c r="A34" s="97">
        <v>3.75</v>
      </c>
      <c r="B34" s="102">
        <f>Table18[[#This Row],[Basic Major]]</f>
        <v>3.75</v>
      </c>
      <c r="C34" s="44">
        <v>4</v>
      </c>
      <c r="D34" s="44" t="str">
        <f>CONCATENATE(TEXT(Table18[[#This Row],[Basic Major]],".000"),"-",Table18[[#This Row],[N]])</f>
        <v>3.750-4</v>
      </c>
      <c r="E34" s="44">
        <v>3.5876000000000001</v>
      </c>
      <c r="F34" s="44">
        <v>3.4523000000000001</v>
      </c>
      <c r="G34" s="44">
        <v>3.4794</v>
      </c>
      <c r="H34" s="44">
        <v>1</v>
      </c>
      <c r="I34" s="44">
        <v>16</v>
      </c>
      <c r="J34" s="44">
        <v>9.2100000000000009</v>
      </c>
      <c r="K34" s="44">
        <v>9.66</v>
      </c>
      <c r="L34" s="52">
        <v>3.75</v>
      </c>
    </row>
    <row r="35" spans="1:12" x14ac:dyDescent="0.25">
      <c r="A35" s="97">
        <v>4</v>
      </c>
      <c r="B35" s="102">
        <f>Table18[[#This Row],[Basic Major]]</f>
        <v>4</v>
      </c>
      <c r="C35" s="44">
        <v>4</v>
      </c>
      <c r="D35" s="44" t="str">
        <f>CONCATENATE(TEXT(Table18[[#This Row],[Basic Major]],".000"),"-",Table18[[#This Row],[N]])</f>
        <v>4.000-4</v>
      </c>
      <c r="E35" s="44">
        <v>3.8376000000000001</v>
      </c>
      <c r="F35" s="44">
        <v>3.7023000000000001</v>
      </c>
      <c r="G35" s="44">
        <v>3.7294</v>
      </c>
      <c r="H35" s="44">
        <v>1</v>
      </c>
      <c r="I35" s="44">
        <v>11</v>
      </c>
      <c r="J35" s="44">
        <v>10.61</v>
      </c>
      <c r="K35" s="44">
        <v>11.08</v>
      </c>
      <c r="L35" s="52">
        <v>4</v>
      </c>
    </row>
    <row r="36" spans="1:12" x14ac:dyDescent="0.25">
      <c r="A36" s="17">
        <v>0</v>
      </c>
      <c r="B36" s="101">
        <v>0</v>
      </c>
      <c r="C36">
        <v>80</v>
      </c>
      <c r="D36" s="44" t="str">
        <f>CONCATENATE(TEXT(Table18[[#This Row],[Basic Major]],".000"),"-",Table18[[#This Row],[N]])</f>
        <v>.060-80</v>
      </c>
      <c r="E36">
        <v>5.1900000000000002E-2</v>
      </c>
      <c r="F36">
        <v>4.5100000000000001E-2</v>
      </c>
      <c r="G36">
        <v>4.65E-2</v>
      </c>
      <c r="H36">
        <v>4</v>
      </c>
      <c r="I36">
        <v>23</v>
      </c>
      <c r="J36">
        <v>1.5100000000000001E-3</v>
      </c>
      <c r="K36">
        <v>1.8E-3</v>
      </c>
      <c r="L36" s="43">
        <v>0.06</v>
      </c>
    </row>
    <row r="37" spans="1:12" x14ac:dyDescent="0.25">
      <c r="A37" s="17">
        <v>1</v>
      </c>
      <c r="B37" s="101">
        <v>1</v>
      </c>
      <c r="C37">
        <v>72</v>
      </c>
      <c r="D37" s="44" t="str">
        <f>CONCATENATE(TEXT(Table18[[#This Row],[Basic Major]],".000"),"-",Table18[[#This Row],[N]])</f>
        <v>.073-72</v>
      </c>
      <c r="E37">
        <v>6.4000000000000001E-2</v>
      </c>
      <c r="F37">
        <v>5.6500000000000002E-2</v>
      </c>
      <c r="G37">
        <v>5.8000000000000003E-2</v>
      </c>
      <c r="H37">
        <v>3</v>
      </c>
      <c r="I37">
        <v>57</v>
      </c>
      <c r="J37">
        <v>2.3700000000000001E-3</v>
      </c>
      <c r="K37">
        <v>2.7799999999999999E-3</v>
      </c>
      <c r="L37" s="43">
        <v>7.2999999999999995E-2</v>
      </c>
    </row>
    <row r="38" spans="1:12" x14ac:dyDescent="0.25">
      <c r="A38" s="17">
        <v>2</v>
      </c>
      <c r="B38" s="101">
        <v>2</v>
      </c>
      <c r="C38">
        <v>64</v>
      </c>
      <c r="D38" s="44" t="str">
        <f>CONCATENATE(TEXT(Table18[[#This Row],[Basic Major]],".000"),"-",Table18[[#This Row],[N]])</f>
        <v>.086-64</v>
      </c>
      <c r="E38">
        <v>7.5899999999999995E-2</v>
      </c>
      <c r="F38">
        <v>6.7400000000000002E-2</v>
      </c>
      <c r="G38">
        <v>6.9099999999999995E-2</v>
      </c>
      <c r="H38">
        <v>3</v>
      </c>
      <c r="I38">
        <v>45</v>
      </c>
      <c r="J38">
        <v>3.3899999999999998E-3</v>
      </c>
      <c r="K38">
        <v>3.9399999999999999E-3</v>
      </c>
      <c r="L38" s="43">
        <v>8.5999999999999993E-2</v>
      </c>
    </row>
    <row r="39" spans="1:12" x14ac:dyDescent="0.25">
      <c r="A39" s="17">
        <v>3</v>
      </c>
      <c r="B39" s="101">
        <v>3</v>
      </c>
      <c r="C39">
        <v>56</v>
      </c>
      <c r="D39" s="44" t="str">
        <f>CONCATENATE(TEXT(Table18[[#This Row],[Basic Major]],".000"),"-",Table18[[#This Row],[N]])</f>
        <v>.099-56</v>
      </c>
      <c r="E39">
        <v>8.7400000000000005E-2</v>
      </c>
      <c r="F39">
        <v>7.7799999999999994E-2</v>
      </c>
      <c r="G39">
        <v>7.9699999999999993E-2</v>
      </c>
      <c r="H39">
        <v>3</v>
      </c>
      <c r="I39">
        <v>43</v>
      </c>
      <c r="J39">
        <v>4.5100000000000001E-3</v>
      </c>
      <c r="K39">
        <v>5.2300000000000003E-3</v>
      </c>
      <c r="L39" s="43">
        <v>9.9000000000000005E-2</v>
      </c>
    </row>
    <row r="40" spans="1:12" x14ac:dyDescent="0.25">
      <c r="A40" s="17">
        <v>4</v>
      </c>
      <c r="B40" s="101">
        <v>4</v>
      </c>
      <c r="C40">
        <v>48</v>
      </c>
      <c r="D40" s="44" t="str">
        <f>CONCATENATE(TEXT(Table18[[#This Row],[Basic Major]],".000"),"-",Table18[[#This Row],[N]])</f>
        <v>.112-48</v>
      </c>
      <c r="E40">
        <v>9.8500000000000004E-2</v>
      </c>
      <c r="F40">
        <v>8.7099999999999997E-2</v>
      </c>
      <c r="G40">
        <v>8.9399999999999993E-2</v>
      </c>
      <c r="H40">
        <v>3</v>
      </c>
      <c r="I40">
        <v>51</v>
      </c>
      <c r="J40">
        <v>5.6600000000000001E-3</v>
      </c>
      <c r="K40">
        <v>6.6100000000000004E-3</v>
      </c>
      <c r="L40" s="43">
        <v>0.112</v>
      </c>
    </row>
    <row r="41" spans="1:12" x14ac:dyDescent="0.25">
      <c r="A41" s="17">
        <v>5</v>
      </c>
      <c r="B41" s="101">
        <v>5</v>
      </c>
      <c r="C41">
        <v>44</v>
      </c>
      <c r="D41" s="44" t="str">
        <f>CONCATENATE(TEXT(Table18[[#This Row],[Basic Major]],".000"),"-",Table18[[#This Row],[N]])</f>
        <v>.125-44</v>
      </c>
      <c r="E41">
        <v>0.11020000000000001</v>
      </c>
      <c r="F41">
        <v>9.7900000000000001E-2</v>
      </c>
      <c r="G41">
        <v>0.1004</v>
      </c>
      <c r="H41">
        <v>3</v>
      </c>
      <c r="I41">
        <v>45</v>
      </c>
      <c r="J41">
        <v>7.1599999999999997E-3</v>
      </c>
      <c r="K41">
        <v>8.3000000000000001E-3</v>
      </c>
      <c r="L41" s="43">
        <v>0.125</v>
      </c>
    </row>
    <row r="42" spans="1:12" x14ac:dyDescent="0.25">
      <c r="A42" s="17">
        <v>6</v>
      </c>
      <c r="B42" s="101">
        <v>6</v>
      </c>
      <c r="C42">
        <v>40</v>
      </c>
      <c r="D42" s="44" t="str">
        <f>CONCATENATE(TEXT(Table18[[#This Row],[Basic Major]],".000"),"-",Table18[[#This Row],[N]])</f>
        <v>.138-40</v>
      </c>
      <c r="E42">
        <v>0.12180000000000001</v>
      </c>
      <c r="F42">
        <v>0.1082</v>
      </c>
      <c r="G42">
        <v>0.1109</v>
      </c>
      <c r="H42">
        <v>3</v>
      </c>
      <c r="I42">
        <v>44</v>
      </c>
      <c r="J42">
        <v>8.7399999999999995E-3</v>
      </c>
      <c r="K42">
        <v>1.0149999999999999E-2</v>
      </c>
      <c r="L42" s="43">
        <v>0.13800000000000001</v>
      </c>
    </row>
    <row r="43" spans="1:12" x14ac:dyDescent="0.25">
      <c r="A43" s="17">
        <v>8</v>
      </c>
      <c r="B43" s="101">
        <v>8</v>
      </c>
      <c r="C43">
        <v>36</v>
      </c>
      <c r="D43" s="44" t="str">
        <f>CONCATENATE(TEXT(Table18[[#This Row],[Basic Major]],".000"),"-",Table18[[#This Row],[N]])</f>
        <v>.164-36</v>
      </c>
      <c r="E43">
        <v>0.14599999999999999</v>
      </c>
      <c r="F43">
        <v>0.13089999999999999</v>
      </c>
      <c r="G43">
        <v>0.13389999999999999</v>
      </c>
      <c r="H43">
        <v>3</v>
      </c>
      <c r="I43">
        <v>28</v>
      </c>
      <c r="J43">
        <v>1.285E-2</v>
      </c>
      <c r="K43">
        <v>1.474E-2</v>
      </c>
      <c r="L43" s="43">
        <v>0.16400000000000001</v>
      </c>
    </row>
    <row r="44" spans="1:12" x14ac:dyDescent="0.25">
      <c r="A44" s="17">
        <v>10</v>
      </c>
      <c r="B44" s="101">
        <v>10</v>
      </c>
      <c r="C44">
        <v>32</v>
      </c>
      <c r="D44" s="44" t="str">
        <f>CONCATENATE(TEXT(Table18[[#This Row],[Basic Major]],".000"),"-",Table18[[#This Row],[N]])</f>
        <v>.190-32</v>
      </c>
      <c r="E44">
        <v>0.16969999999999999</v>
      </c>
      <c r="F44">
        <v>0.15279999999999999</v>
      </c>
      <c r="G44">
        <v>0.15620000000000001</v>
      </c>
      <c r="H44">
        <v>3</v>
      </c>
      <c r="I44">
        <v>21</v>
      </c>
      <c r="J44">
        <v>1.7500000000000002E-2</v>
      </c>
      <c r="K44">
        <v>0.02</v>
      </c>
      <c r="L44" s="43">
        <v>0.19</v>
      </c>
    </row>
    <row r="45" spans="1:12" x14ac:dyDescent="0.25">
      <c r="A45" s="17">
        <v>12</v>
      </c>
      <c r="B45" s="101">
        <v>12</v>
      </c>
      <c r="C45">
        <v>28</v>
      </c>
      <c r="D45" s="44" t="str">
        <f>CONCATENATE(TEXT(Table18[[#This Row],[Basic Major]],".000"),"-",Table18[[#This Row],[N]])</f>
        <v>.216-28</v>
      </c>
      <c r="E45">
        <v>0.1928</v>
      </c>
      <c r="F45">
        <v>0.1734</v>
      </c>
      <c r="G45">
        <v>0.17730000000000001</v>
      </c>
      <c r="H45">
        <v>3</v>
      </c>
      <c r="I45">
        <v>22</v>
      </c>
      <c r="J45">
        <v>2.2599999999999999E-2</v>
      </c>
      <c r="K45">
        <v>0.25800000000000001</v>
      </c>
      <c r="L45" s="43">
        <v>0.216</v>
      </c>
    </row>
    <row r="46" spans="1:12" x14ac:dyDescent="0.25">
      <c r="A46" s="17" t="s">
        <v>961</v>
      </c>
      <c r="B46" s="101">
        <f>Table18[[#This Row],[Basic Major]]</f>
        <v>0.25</v>
      </c>
      <c r="C46">
        <v>28</v>
      </c>
      <c r="D46" s="44" t="str">
        <f>CONCATENATE(TEXT(Table18[[#This Row],[Basic Major]],".000"),"-",Table18[[#This Row],[N]])</f>
        <v>.250-28</v>
      </c>
      <c r="E46">
        <v>0.2268</v>
      </c>
      <c r="F46">
        <v>0.2074</v>
      </c>
      <c r="G46">
        <v>0.21129999999999999</v>
      </c>
      <c r="H46">
        <v>2</v>
      </c>
      <c r="I46">
        <v>52</v>
      </c>
      <c r="J46">
        <v>3.2599999999999997E-2</v>
      </c>
      <c r="K46">
        <v>3.6400000000000002E-2</v>
      </c>
      <c r="L46" s="43">
        <v>0.25</v>
      </c>
    </row>
    <row r="47" spans="1:12" x14ac:dyDescent="0.25">
      <c r="A47" s="17" t="s">
        <v>962</v>
      </c>
      <c r="B47" s="101">
        <f>Table18[[#This Row],[Basic Major]]</f>
        <v>0.3125</v>
      </c>
      <c r="C47">
        <v>24</v>
      </c>
      <c r="D47" s="44" t="str">
        <f>CONCATENATE(TEXT(Table18[[#This Row],[Basic Major]],".000"),"-",Table18[[#This Row],[N]])</f>
        <v>.313-24</v>
      </c>
      <c r="E47">
        <v>0.28539999999999999</v>
      </c>
      <c r="F47">
        <v>0.26290000000000002</v>
      </c>
      <c r="G47">
        <v>0.26740000000000003</v>
      </c>
      <c r="H47">
        <v>2</v>
      </c>
      <c r="I47">
        <v>40</v>
      </c>
      <c r="J47">
        <v>5.2400000000000002E-2</v>
      </c>
      <c r="K47">
        <v>5.8000000000000003E-2</v>
      </c>
      <c r="L47" s="43">
        <v>0.3125</v>
      </c>
    </row>
    <row r="48" spans="1:12" x14ac:dyDescent="0.25">
      <c r="A48" s="17" t="s">
        <v>963</v>
      </c>
      <c r="B48" s="101">
        <f>Table18[[#This Row],[Basic Major]]</f>
        <v>0.375</v>
      </c>
      <c r="C48">
        <v>24</v>
      </c>
      <c r="D48" s="44" t="str">
        <f>CONCATENATE(TEXT(Table18[[#This Row],[Basic Major]],".000"),"-",Table18[[#This Row],[N]])</f>
        <v>.375-24</v>
      </c>
      <c r="E48">
        <v>0.34789999999999999</v>
      </c>
      <c r="F48">
        <v>0.32540000000000002</v>
      </c>
      <c r="G48">
        <v>0.32990000000000003</v>
      </c>
      <c r="H48">
        <v>2</v>
      </c>
      <c r="I48">
        <v>11</v>
      </c>
      <c r="J48">
        <v>8.09E-2</v>
      </c>
      <c r="K48">
        <v>8.7800000000000003E-2</v>
      </c>
      <c r="L48" s="43">
        <v>0.375</v>
      </c>
    </row>
    <row r="49" spans="1:12" x14ac:dyDescent="0.25">
      <c r="A49" s="17" t="s">
        <v>965</v>
      </c>
      <c r="B49" s="101">
        <f>Table18[[#This Row],[Basic Major]]</f>
        <v>0.4375</v>
      </c>
      <c r="C49">
        <v>20</v>
      </c>
      <c r="D49" s="44" t="str">
        <f>CONCATENATE(TEXT(Table18[[#This Row],[Basic Major]],".000"),"-",Table18[[#This Row],[N]])</f>
        <v>.438-20</v>
      </c>
      <c r="E49">
        <v>0.40500000000000003</v>
      </c>
      <c r="F49">
        <v>0.378</v>
      </c>
      <c r="G49">
        <v>0.38340000000000002</v>
      </c>
      <c r="H49">
        <v>2</v>
      </c>
      <c r="I49">
        <v>15</v>
      </c>
      <c r="J49">
        <v>0.109</v>
      </c>
      <c r="K49">
        <v>0.1187</v>
      </c>
      <c r="L49" s="43">
        <v>0.4375</v>
      </c>
    </row>
    <row r="50" spans="1:12" x14ac:dyDescent="0.25">
      <c r="A50" s="17" t="s">
        <v>966</v>
      </c>
      <c r="B50" s="101">
        <f>Table18[[#This Row],[Basic Major]]</f>
        <v>0.5</v>
      </c>
      <c r="C50">
        <v>20</v>
      </c>
      <c r="D50" s="44" t="str">
        <f>CONCATENATE(TEXT(Table18[[#This Row],[Basic Major]],".000"),"-",Table18[[#This Row],[N]])</f>
        <v>.500-20</v>
      </c>
      <c r="E50">
        <v>0.46750000000000003</v>
      </c>
      <c r="F50">
        <v>0.4405</v>
      </c>
      <c r="G50">
        <v>0.44590000000000002</v>
      </c>
      <c r="H50">
        <v>1</v>
      </c>
      <c r="I50">
        <v>57</v>
      </c>
      <c r="J50">
        <v>0.14860000000000001</v>
      </c>
      <c r="K50">
        <v>0.15989999999999999</v>
      </c>
      <c r="L50" s="43">
        <v>0.5</v>
      </c>
    </row>
    <row r="51" spans="1:12" x14ac:dyDescent="0.25">
      <c r="A51" s="17" t="s">
        <v>967</v>
      </c>
      <c r="B51" s="101">
        <f>Table18[[#This Row],[Basic Major]]</f>
        <v>0.5625</v>
      </c>
      <c r="C51">
        <v>18</v>
      </c>
      <c r="D51" s="44" t="str">
        <f>CONCATENATE(TEXT(Table18[[#This Row],[Basic Major]],".000"),"-",Table18[[#This Row],[N]])</f>
        <v>.563-18</v>
      </c>
      <c r="E51">
        <v>0.52639999999999998</v>
      </c>
      <c r="F51">
        <v>0.49640000000000001</v>
      </c>
      <c r="G51">
        <v>0.50239999999999996</v>
      </c>
      <c r="H51">
        <v>1</v>
      </c>
      <c r="I51">
        <v>55</v>
      </c>
      <c r="J51">
        <v>0.189</v>
      </c>
      <c r="K51">
        <v>0.20300000000000001</v>
      </c>
      <c r="L51" s="43">
        <v>0.5625</v>
      </c>
    </row>
    <row r="52" spans="1:12" x14ac:dyDescent="0.25">
      <c r="A52" s="17" t="s">
        <v>968</v>
      </c>
      <c r="B52" s="101">
        <f>Table18[[#This Row],[Basic Major]]</f>
        <v>0.625</v>
      </c>
      <c r="C52">
        <v>18</v>
      </c>
      <c r="D52" s="44" t="str">
        <f>CONCATENATE(TEXT(Table18[[#This Row],[Basic Major]],".000"),"-",Table18[[#This Row],[N]])</f>
        <v>.625-18</v>
      </c>
      <c r="E52">
        <v>0.58889999999999998</v>
      </c>
      <c r="F52">
        <v>0.55889999999999995</v>
      </c>
      <c r="G52">
        <v>0.56489999999999996</v>
      </c>
      <c r="H52">
        <v>1</v>
      </c>
      <c r="I52">
        <v>43</v>
      </c>
      <c r="J52">
        <v>0.24</v>
      </c>
      <c r="K52">
        <v>0.25600000000000001</v>
      </c>
      <c r="L52" s="43">
        <v>0.625</v>
      </c>
    </row>
    <row r="53" spans="1:12" x14ac:dyDescent="0.25">
      <c r="A53" s="17" t="s">
        <v>970</v>
      </c>
      <c r="B53" s="101">
        <f>Table18[[#This Row],[Basic Major]]</f>
        <v>0.75</v>
      </c>
      <c r="C53">
        <v>16</v>
      </c>
      <c r="D53" s="44" t="str">
        <f>CONCATENATE(TEXT(Table18[[#This Row],[Basic Major]],".000"),"-",Table18[[#This Row],[N]])</f>
        <v>.750-16</v>
      </c>
      <c r="E53">
        <v>0.70940000000000003</v>
      </c>
      <c r="F53">
        <v>0.67630000000000001</v>
      </c>
      <c r="G53">
        <v>0.68230000000000002</v>
      </c>
      <c r="H53">
        <v>1</v>
      </c>
      <c r="I53">
        <v>36</v>
      </c>
      <c r="J53">
        <v>0.35099999999999998</v>
      </c>
      <c r="K53">
        <v>0.373</v>
      </c>
      <c r="L53" s="43">
        <v>0.75</v>
      </c>
    </row>
    <row r="54" spans="1:12" x14ac:dyDescent="0.25">
      <c r="A54" s="17" t="s">
        <v>972</v>
      </c>
      <c r="B54" s="101">
        <f>Table18[[#This Row],[Basic Major]]</f>
        <v>0.875</v>
      </c>
      <c r="C54">
        <v>14</v>
      </c>
      <c r="D54" s="44" t="str">
        <f>CONCATENATE(TEXT(Table18[[#This Row],[Basic Major]],".000"),"-",Table18[[#This Row],[N]])</f>
        <v>.875-14</v>
      </c>
      <c r="E54">
        <v>0.8286</v>
      </c>
      <c r="F54">
        <v>0.79</v>
      </c>
      <c r="G54">
        <v>0.79769999999999996</v>
      </c>
      <c r="H54">
        <v>1</v>
      </c>
      <c r="I54">
        <v>34</v>
      </c>
      <c r="J54">
        <v>0.48</v>
      </c>
      <c r="K54">
        <v>0.50900000000000001</v>
      </c>
      <c r="L54" s="43">
        <v>0.875</v>
      </c>
    </row>
    <row r="55" spans="1:12" x14ac:dyDescent="0.25">
      <c r="A55" s="17">
        <v>1</v>
      </c>
      <c r="B55" s="101">
        <f>Table18[[#This Row],[Basic Major]]</f>
        <v>1</v>
      </c>
      <c r="C55">
        <v>12</v>
      </c>
      <c r="D55" s="44" t="str">
        <f>CONCATENATE(TEXT(Table18[[#This Row],[Basic Major]],".000"),"-",Table18[[#This Row],[N]])</f>
        <v>1.000-12</v>
      </c>
      <c r="E55">
        <v>0.94589999999999996</v>
      </c>
      <c r="F55">
        <v>0.90010000000000001</v>
      </c>
      <c r="G55">
        <v>0.90980000000000005</v>
      </c>
      <c r="H55">
        <v>1</v>
      </c>
      <c r="I55">
        <v>36</v>
      </c>
      <c r="J55">
        <v>0.625</v>
      </c>
      <c r="K55">
        <v>0.66300000000000003</v>
      </c>
      <c r="L55" s="43">
        <v>1</v>
      </c>
    </row>
    <row r="56" spans="1:12" x14ac:dyDescent="0.25">
      <c r="A56" s="17" t="s">
        <v>974</v>
      </c>
      <c r="B56" s="101">
        <f>Table18[[#This Row],[Basic Major]]</f>
        <v>1.125</v>
      </c>
      <c r="C56">
        <v>12</v>
      </c>
      <c r="D56" s="44" t="str">
        <f>CONCATENATE(TEXT(Table18[[#This Row],[Basic Major]],".000"),"-",Table18[[#This Row],[N]])</f>
        <v>1.125-12</v>
      </c>
      <c r="E56">
        <v>1.0709</v>
      </c>
      <c r="F56">
        <v>1.0258</v>
      </c>
      <c r="G56">
        <v>1.0347999999999999</v>
      </c>
      <c r="H56">
        <v>1</v>
      </c>
      <c r="I56">
        <v>25</v>
      </c>
      <c r="J56">
        <v>0.81200000000000006</v>
      </c>
      <c r="K56">
        <v>0.85599999999999998</v>
      </c>
      <c r="L56" s="43">
        <v>1.125</v>
      </c>
    </row>
    <row r="57" spans="1:12" x14ac:dyDescent="0.25">
      <c r="A57" s="17" t="s">
        <v>975</v>
      </c>
      <c r="B57" s="101">
        <f>Table18[[#This Row],[Basic Major]]</f>
        <v>1.25</v>
      </c>
      <c r="C57">
        <v>12</v>
      </c>
      <c r="D57" s="44" t="str">
        <f>CONCATENATE(TEXT(Table18[[#This Row],[Basic Major]],".000"),"-",Table18[[#This Row],[N]])</f>
        <v>1.250-12</v>
      </c>
      <c r="E57">
        <v>1.1959</v>
      </c>
      <c r="F57">
        <v>1.1508</v>
      </c>
      <c r="G57">
        <v>1.1597999999999999</v>
      </c>
      <c r="H57">
        <v>1</v>
      </c>
      <c r="I57">
        <v>16</v>
      </c>
      <c r="J57">
        <v>1.024</v>
      </c>
      <c r="K57">
        <v>1.073</v>
      </c>
      <c r="L57" s="43">
        <v>1.25</v>
      </c>
    </row>
    <row r="58" spans="1:12" x14ac:dyDescent="0.25">
      <c r="A58" s="17" t="s">
        <v>976</v>
      </c>
      <c r="B58" s="101">
        <f>Table18[[#This Row],[Basic Major]]</f>
        <v>1.375</v>
      </c>
      <c r="C58">
        <v>12</v>
      </c>
      <c r="D58" s="44" t="str">
        <f>CONCATENATE(TEXT(Table18[[#This Row],[Basic Major]],".000"),"-",Table18[[#This Row],[N]])</f>
        <v>1.375-12</v>
      </c>
      <c r="E58">
        <v>1.3209</v>
      </c>
      <c r="F58">
        <v>1.2758</v>
      </c>
      <c r="G58">
        <v>1.2847999999999999</v>
      </c>
      <c r="H58">
        <v>1</v>
      </c>
      <c r="I58">
        <v>9</v>
      </c>
      <c r="J58">
        <v>1.26</v>
      </c>
      <c r="K58">
        <v>1.3149999999999999</v>
      </c>
      <c r="L58" s="43">
        <v>1.375</v>
      </c>
    </row>
    <row r="59" spans="1:12" x14ac:dyDescent="0.25">
      <c r="A59" s="17" t="s">
        <v>978</v>
      </c>
      <c r="B59" s="101">
        <f>Table18[[#This Row],[Basic Major]]</f>
        <v>1.5</v>
      </c>
      <c r="C59">
        <v>12</v>
      </c>
      <c r="D59" s="44" t="str">
        <f>CONCATENATE(TEXT(Table18[[#This Row],[Basic Major]],".000"),"-",Table18[[#This Row],[N]])</f>
        <v>1.500-12</v>
      </c>
      <c r="E59">
        <v>1.4459</v>
      </c>
      <c r="F59">
        <v>1.4008</v>
      </c>
      <c r="G59">
        <v>1.4097999999999999</v>
      </c>
      <c r="H59">
        <v>1</v>
      </c>
      <c r="I59">
        <v>3</v>
      </c>
      <c r="J59">
        <v>1.5209999999999999</v>
      </c>
      <c r="K59">
        <v>1.581</v>
      </c>
      <c r="L59" s="43">
        <v>1.5</v>
      </c>
    </row>
    <row r="60" spans="1:12" x14ac:dyDescent="0.25">
      <c r="A60" s="17">
        <v>12</v>
      </c>
      <c r="B60" s="101">
        <v>12</v>
      </c>
      <c r="C60">
        <v>32</v>
      </c>
      <c r="D60" s="44" t="str">
        <f>CONCATENATE(TEXT(Table18[[#This Row],[Basic Major]],".000"),"-",Table18[[#This Row],[N]])</f>
        <v>.216-32</v>
      </c>
      <c r="E60">
        <v>0.19570000000000001</v>
      </c>
      <c r="F60">
        <v>0.17879999999999999</v>
      </c>
      <c r="G60">
        <v>0.1822</v>
      </c>
      <c r="H60">
        <v>2</v>
      </c>
      <c r="I60">
        <v>55</v>
      </c>
      <c r="J60">
        <v>2.4199999999999999E-2</v>
      </c>
      <c r="K60">
        <v>2.7E-2</v>
      </c>
      <c r="L60" s="43">
        <v>0.216</v>
      </c>
    </row>
    <row r="61" spans="1:12" x14ac:dyDescent="0.25">
      <c r="A61" s="17" t="s">
        <v>961</v>
      </c>
      <c r="B61" s="101">
        <f>Table18[[#This Row],[Basic Major]]</f>
        <v>0.25</v>
      </c>
      <c r="C61">
        <v>32</v>
      </c>
      <c r="D61" s="44" t="str">
        <f>CONCATENATE(TEXT(Table18[[#This Row],[Basic Major]],".000"),"-",Table18[[#This Row],[N]])</f>
        <v>.250-32</v>
      </c>
      <c r="E61">
        <v>0.22969999999999999</v>
      </c>
      <c r="F61">
        <v>0.21279999999999999</v>
      </c>
      <c r="G61">
        <v>0.2162</v>
      </c>
      <c r="H61">
        <v>2</v>
      </c>
      <c r="I61">
        <v>29</v>
      </c>
      <c r="J61">
        <v>3.44E-2</v>
      </c>
      <c r="K61">
        <v>3.7900000000000003E-2</v>
      </c>
      <c r="L61" s="43">
        <v>0.25</v>
      </c>
    </row>
    <row r="62" spans="1:12" x14ac:dyDescent="0.25">
      <c r="A62" s="17" t="s">
        <v>962</v>
      </c>
      <c r="B62" s="101">
        <f>Table18[[#This Row],[Basic Major]]</f>
        <v>0.3125</v>
      </c>
      <c r="C62">
        <v>32</v>
      </c>
      <c r="D62" s="44" t="str">
        <f>CONCATENATE(TEXT(Table18[[#This Row],[Basic Major]],".000"),"-",Table18[[#This Row],[N]])</f>
        <v>.313-32</v>
      </c>
      <c r="E62">
        <v>0.29220000000000002</v>
      </c>
      <c r="F62">
        <v>0.27529999999999999</v>
      </c>
      <c r="G62">
        <v>0.2787</v>
      </c>
      <c r="H62">
        <v>1</v>
      </c>
      <c r="I62">
        <v>57</v>
      </c>
      <c r="J62">
        <v>5.8099999999999999E-2</v>
      </c>
      <c r="K62">
        <v>6.25E-2</v>
      </c>
      <c r="L62" s="43">
        <v>0.3125</v>
      </c>
    </row>
    <row r="63" spans="1:12" x14ac:dyDescent="0.25">
      <c r="A63" s="17" t="s">
        <v>963</v>
      </c>
      <c r="B63" s="101">
        <f>Table18[[#This Row],[Basic Major]]</f>
        <v>0.375</v>
      </c>
      <c r="C63">
        <v>32</v>
      </c>
      <c r="D63" s="44" t="str">
        <f>CONCATENATE(TEXT(Table18[[#This Row],[Basic Major]],".000"),"-",Table18[[#This Row],[N]])</f>
        <v>.375-32</v>
      </c>
      <c r="E63">
        <v>0.35470000000000002</v>
      </c>
      <c r="F63">
        <v>0.33779999999999999</v>
      </c>
      <c r="G63">
        <v>0.3412</v>
      </c>
      <c r="H63">
        <v>1</v>
      </c>
      <c r="I63">
        <v>36</v>
      </c>
      <c r="J63">
        <v>8.7800000000000003E-2</v>
      </c>
      <c r="K63">
        <v>9.3200000000000005E-2</v>
      </c>
      <c r="L63" s="43">
        <v>0.375</v>
      </c>
    </row>
    <row r="64" spans="1:12" x14ac:dyDescent="0.25">
      <c r="A64" s="17" t="s">
        <v>965</v>
      </c>
      <c r="B64" s="101">
        <f>Table18[[#This Row],[Basic Major]]</f>
        <v>0.4375</v>
      </c>
      <c r="C64">
        <v>28</v>
      </c>
      <c r="D64" s="44" t="str">
        <f>CONCATENATE(TEXT(Table18[[#This Row],[Basic Major]],".000"),"-",Table18[[#This Row],[N]])</f>
        <v>.438-28</v>
      </c>
      <c r="E64">
        <v>0.4143</v>
      </c>
      <c r="F64">
        <v>0.39489999999999997</v>
      </c>
      <c r="G64">
        <v>0.39879999999999999</v>
      </c>
      <c r="H64">
        <v>1</v>
      </c>
      <c r="I64">
        <v>34</v>
      </c>
      <c r="J64">
        <v>0.1201</v>
      </c>
      <c r="K64">
        <v>0.12740000000000001</v>
      </c>
      <c r="L64" s="43">
        <v>0.4375</v>
      </c>
    </row>
    <row r="65" spans="1:12" x14ac:dyDescent="0.25">
      <c r="A65" s="17" t="s">
        <v>966</v>
      </c>
      <c r="B65" s="101">
        <f>Table18[[#This Row],[Basic Major]]</f>
        <v>0.5</v>
      </c>
      <c r="C65">
        <v>28</v>
      </c>
      <c r="D65" s="44" t="str">
        <f>CONCATENATE(TEXT(Table18[[#This Row],[Basic Major]],".000"),"-",Table18[[#This Row],[N]])</f>
        <v>.500-28</v>
      </c>
      <c r="E65">
        <v>0.4768</v>
      </c>
      <c r="F65">
        <v>0.45739999999999997</v>
      </c>
      <c r="G65">
        <v>0.46129999999999999</v>
      </c>
      <c r="H65">
        <v>1</v>
      </c>
      <c r="I65">
        <v>22</v>
      </c>
      <c r="J65">
        <v>0.16200000000000001</v>
      </c>
      <c r="K65">
        <v>0.17</v>
      </c>
      <c r="L65" s="43">
        <v>0.5</v>
      </c>
    </row>
    <row r="66" spans="1:12" x14ac:dyDescent="0.25">
      <c r="A66" s="17" t="s">
        <v>967</v>
      </c>
      <c r="B66" s="101">
        <f>Table18[[#This Row],[Basic Major]]</f>
        <v>0.5625</v>
      </c>
      <c r="C66">
        <v>24</v>
      </c>
      <c r="D66" s="44" t="str">
        <f>CONCATENATE(TEXT(Table18[[#This Row],[Basic Major]],".000"),"-",Table18[[#This Row],[N]])</f>
        <v>.563-24</v>
      </c>
      <c r="E66">
        <v>0.53539999999999999</v>
      </c>
      <c r="F66">
        <v>0.51290000000000002</v>
      </c>
      <c r="G66">
        <v>0.51739999999999997</v>
      </c>
      <c r="H66">
        <v>1</v>
      </c>
      <c r="I66">
        <v>25</v>
      </c>
      <c r="J66">
        <v>0.20300000000000001</v>
      </c>
      <c r="K66">
        <v>0.214</v>
      </c>
      <c r="L66" s="43">
        <v>0.5625</v>
      </c>
    </row>
    <row r="67" spans="1:12" x14ac:dyDescent="0.25">
      <c r="A67" s="17" t="s">
        <v>968</v>
      </c>
      <c r="B67" s="101">
        <f>Table18[[#This Row],[Basic Major]]</f>
        <v>0.625</v>
      </c>
      <c r="C67">
        <v>24</v>
      </c>
      <c r="D67" s="44" t="str">
        <f>CONCATENATE(TEXT(Table18[[#This Row],[Basic Major]],".000"),"-",Table18[[#This Row],[N]])</f>
        <v>.625-24</v>
      </c>
      <c r="E67">
        <v>0.59789999999999999</v>
      </c>
      <c r="F67">
        <v>0.57540000000000002</v>
      </c>
      <c r="G67">
        <v>0.57989999999999997</v>
      </c>
      <c r="H67">
        <v>1</v>
      </c>
      <c r="I67">
        <v>16</v>
      </c>
      <c r="J67">
        <v>0.25600000000000001</v>
      </c>
      <c r="K67">
        <v>0.26800000000000002</v>
      </c>
      <c r="L67" s="43">
        <v>0.625</v>
      </c>
    </row>
    <row r="68" spans="1:12" x14ac:dyDescent="0.25">
      <c r="A68" s="17" t="s">
        <v>969</v>
      </c>
      <c r="B68" s="101">
        <f>Table18[[#This Row],[Basic Major]]</f>
        <v>0.6875</v>
      </c>
      <c r="C68">
        <v>24</v>
      </c>
      <c r="D68" s="44" t="str">
        <f>CONCATENATE(TEXT(Table18[[#This Row],[Basic Major]],".000"),"-",Table18[[#This Row],[N]])</f>
        <v>.688-24</v>
      </c>
      <c r="E68">
        <v>0.66039999999999999</v>
      </c>
      <c r="F68">
        <v>0.63790000000000002</v>
      </c>
      <c r="G68">
        <v>0.64239999999999997</v>
      </c>
      <c r="H68">
        <v>1</v>
      </c>
      <c r="I68">
        <v>9</v>
      </c>
      <c r="J68">
        <v>0.315</v>
      </c>
      <c r="K68">
        <v>0.32900000000000001</v>
      </c>
      <c r="L68" s="43">
        <v>0.6875</v>
      </c>
    </row>
    <row r="69" spans="1:12" x14ac:dyDescent="0.25">
      <c r="A69" s="17" t="s">
        <v>970</v>
      </c>
      <c r="B69" s="101">
        <f>Table18[[#This Row],[Basic Major]]</f>
        <v>0.75</v>
      </c>
      <c r="C69">
        <v>20</v>
      </c>
      <c r="D69" s="44" t="str">
        <f>CONCATENATE(TEXT(Table18[[#This Row],[Basic Major]],".000"),"-",Table18[[#This Row],[N]])</f>
        <v>.750-20</v>
      </c>
      <c r="E69">
        <v>0.71750000000000003</v>
      </c>
      <c r="F69">
        <v>0.6905</v>
      </c>
      <c r="G69">
        <v>0.69589999999999996</v>
      </c>
      <c r="H69">
        <v>1</v>
      </c>
      <c r="I69">
        <v>16</v>
      </c>
      <c r="J69">
        <v>0.36899999999999999</v>
      </c>
      <c r="K69">
        <v>0.38600000000000001</v>
      </c>
      <c r="L69" s="43">
        <v>0.75</v>
      </c>
    </row>
    <row r="70" spans="1:12" x14ac:dyDescent="0.25">
      <c r="A70" s="17" t="s">
        <v>971</v>
      </c>
      <c r="B70" s="101">
        <f>Table18[[#This Row],[Basic Major]]</f>
        <v>0.8125</v>
      </c>
      <c r="C70">
        <v>20</v>
      </c>
      <c r="D70" s="44" t="str">
        <f>CONCATENATE(TEXT(Table18[[#This Row],[Basic Major]],".000"),"-",Table18[[#This Row],[N]])</f>
        <v>.813-20</v>
      </c>
      <c r="E70">
        <v>0.78</v>
      </c>
      <c r="F70">
        <v>0.753</v>
      </c>
      <c r="G70">
        <v>0.75839999999999996</v>
      </c>
      <c r="H70">
        <v>1</v>
      </c>
      <c r="I70">
        <v>10</v>
      </c>
      <c r="J70">
        <v>0.439</v>
      </c>
      <c r="K70">
        <v>0.45800000000000002</v>
      </c>
      <c r="L70" s="43">
        <v>0.8125</v>
      </c>
    </row>
    <row r="71" spans="1:12" x14ac:dyDescent="0.25">
      <c r="A71" s="17" t="s">
        <v>972</v>
      </c>
      <c r="B71" s="101">
        <f>Table18[[#This Row],[Basic Major]]</f>
        <v>0.875</v>
      </c>
      <c r="C71">
        <v>20</v>
      </c>
      <c r="D71" s="44" t="str">
        <f>CONCATENATE(TEXT(Table18[[#This Row],[Basic Major]],".000"),"-",Table18[[#This Row],[N]])</f>
        <v>.875-20</v>
      </c>
      <c r="E71">
        <v>0.84250000000000003</v>
      </c>
      <c r="F71">
        <v>0.8155</v>
      </c>
      <c r="G71">
        <v>0.82089999999999996</v>
      </c>
      <c r="H71">
        <v>1</v>
      </c>
      <c r="I71">
        <v>5</v>
      </c>
      <c r="J71">
        <v>0.51500000000000001</v>
      </c>
      <c r="K71">
        <v>0.53600000000000003</v>
      </c>
      <c r="L71" s="43">
        <v>0.875</v>
      </c>
    </row>
    <row r="72" spans="1:12" x14ac:dyDescent="0.25">
      <c r="A72" s="17" t="s">
        <v>973</v>
      </c>
      <c r="B72" s="101">
        <f>Table18[[#This Row],[Basic Major]]</f>
        <v>0.9375</v>
      </c>
      <c r="C72">
        <v>20</v>
      </c>
      <c r="D72" s="44" t="str">
        <f>CONCATENATE(TEXT(Table18[[#This Row],[Basic Major]],".000"),"-",Table18[[#This Row],[N]])</f>
        <v>.938-20</v>
      </c>
      <c r="E72">
        <v>0.90500000000000003</v>
      </c>
      <c r="F72">
        <v>0.878</v>
      </c>
      <c r="G72">
        <v>0.88339999999999996</v>
      </c>
      <c r="H72">
        <v>1</v>
      </c>
      <c r="I72">
        <v>0</v>
      </c>
      <c r="J72">
        <v>0.59799999999999998</v>
      </c>
      <c r="K72">
        <v>0.62</v>
      </c>
      <c r="L72" s="43">
        <v>0.9375</v>
      </c>
    </row>
    <row r="73" spans="1:12" x14ac:dyDescent="0.25">
      <c r="A73" s="17">
        <v>1</v>
      </c>
      <c r="B73" s="101">
        <f>Table18[[#This Row],[Basic Major]]</f>
        <v>1</v>
      </c>
      <c r="C73">
        <v>20</v>
      </c>
      <c r="D73" s="44" t="str">
        <f>CONCATENATE(TEXT(Table18[[#This Row],[Basic Major]],".000"),"-",Table18[[#This Row],[N]])</f>
        <v>1.000-20</v>
      </c>
      <c r="E73">
        <v>0.96750000000000003</v>
      </c>
      <c r="F73">
        <v>0.9405</v>
      </c>
      <c r="G73">
        <v>0.94589999999999996</v>
      </c>
      <c r="H73">
        <v>0</v>
      </c>
      <c r="I73">
        <v>57</v>
      </c>
      <c r="J73">
        <v>0.68700000000000006</v>
      </c>
      <c r="K73">
        <v>0.71099999999999997</v>
      </c>
      <c r="L73" s="43">
        <v>1</v>
      </c>
    </row>
    <row r="74" spans="1:12" x14ac:dyDescent="0.25">
      <c r="A74" s="17" t="s">
        <v>969</v>
      </c>
      <c r="B74" s="101">
        <f>Table18[[#This Row],[Basic Major]]</f>
        <v>1.0625</v>
      </c>
      <c r="C74">
        <v>18</v>
      </c>
      <c r="D74" s="44" t="str">
        <f>CONCATENATE(TEXT(Table18[[#This Row],[Basic Major]],".000"),"-",Table18[[#This Row],[N]])</f>
        <v>1.063-18</v>
      </c>
      <c r="E74">
        <v>1.0264</v>
      </c>
      <c r="F74">
        <v>0.99639999999999995</v>
      </c>
      <c r="G74">
        <v>1.0024</v>
      </c>
      <c r="H74">
        <v>0</v>
      </c>
      <c r="I74">
        <v>59</v>
      </c>
      <c r="J74">
        <v>0.77</v>
      </c>
      <c r="K74">
        <v>0.79900000000000004</v>
      </c>
      <c r="L74" s="43">
        <v>1.0625</v>
      </c>
    </row>
    <row r="75" spans="1:12" x14ac:dyDescent="0.25">
      <c r="A75" s="17" t="s">
        <v>974</v>
      </c>
      <c r="B75" s="101">
        <f>Table18[[#This Row],[Basic Major]]</f>
        <v>1.125</v>
      </c>
      <c r="C75">
        <v>18</v>
      </c>
      <c r="D75" s="44" t="str">
        <f>CONCATENATE(TEXT(Table18[[#This Row],[Basic Major]],".000"),"-",Table18[[#This Row],[N]])</f>
        <v>1.125-18</v>
      </c>
      <c r="E75">
        <v>1.0889</v>
      </c>
      <c r="F75">
        <v>1.0589</v>
      </c>
      <c r="G75">
        <v>1.0649</v>
      </c>
      <c r="H75">
        <v>0</v>
      </c>
      <c r="I75">
        <v>56</v>
      </c>
      <c r="J75">
        <v>0.871</v>
      </c>
      <c r="K75">
        <v>0.90100000000000002</v>
      </c>
      <c r="L75" s="43">
        <v>1.125</v>
      </c>
    </row>
    <row r="76" spans="1:12" x14ac:dyDescent="0.25">
      <c r="A76" s="17" t="s">
        <v>971</v>
      </c>
      <c r="B76" s="101">
        <f>Table18[[#This Row],[Basic Major]]</f>
        <v>1.1875</v>
      </c>
      <c r="C76">
        <v>18</v>
      </c>
      <c r="D76" s="44" t="str">
        <f>CONCATENATE(TEXT(Table18[[#This Row],[Basic Major]],".000"),"-",Table18[[#This Row],[N]])</f>
        <v>1.188-18</v>
      </c>
      <c r="E76">
        <v>1.1514</v>
      </c>
      <c r="F76">
        <v>1.1214</v>
      </c>
      <c r="G76">
        <v>1.1274</v>
      </c>
      <c r="H76">
        <v>0</v>
      </c>
      <c r="I76">
        <v>53</v>
      </c>
      <c r="J76">
        <v>0.97699999999999998</v>
      </c>
      <c r="K76">
        <v>1.0089999999999999</v>
      </c>
      <c r="L76" s="43">
        <v>1.1875</v>
      </c>
    </row>
    <row r="77" spans="1:12" x14ac:dyDescent="0.25">
      <c r="A77" s="17" t="s">
        <v>975</v>
      </c>
      <c r="B77" s="101">
        <f>Table18[[#This Row],[Basic Major]]</f>
        <v>1.25</v>
      </c>
      <c r="C77">
        <v>18</v>
      </c>
      <c r="D77" s="44" t="str">
        <f>CONCATENATE(TEXT(Table18[[#This Row],[Basic Major]],".000"),"-",Table18[[#This Row],[N]])</f>
        <v>1.250-18</v>
      </c>
      <c r="E77">
        <v>1.2139</v>
      </c>
      <c r="F77">
        <v>1.1839</v>
      </c>
      <c r="G77">
        <v>1.1899</v>
      </c>
      <c r="H77">
        <v>0</v>
      </c>
      <c r="I77">
        <v>50</v>
      </c>
      <c r="J77">
        <v>1.0900000000000001</v>
      </c>
      <c r="K77">
        <v>1.123</v>
      </c>
      <c r="L77" s="43">
        <v>1.25</v>
      </c>
    </row>
    <row r="78" spans="1:12" x14ac:dyDescent="0.25">
      <c r="A78" s="17" t="s">
        <v>973</v>
      </c>
      <c r="B78" s="101">
        <f>Table18[[#This Row],[Basic Major]]</f>
        <v>1.3125</v>
      </c>
      <c r="C78">
        <v>18</v>
      </c>
      <c r="D78" s="44" t="str">
        <f>CONCATENATE(TEXT(Table18[[#This Row],[Basic Major]],".000"),"-",Table18[[#This Row],[N]])</f>
        <v>1.313-18</v>
      </c>
      <c r="E78">
        <v>1.2764</v>
      </c>
      <c r="F78">
        <v>1.2464</v>
      </c>
      <c r="G78">
        <v>1.2524</v>
      </c>
      <c r="H78">
        <v>0</v>
      </c>
      <c r="I78">
        <v>48</v>
      </c>
      <c r="J78">
        <v>1.208</v>
      </c>
      <c r="K78">
        <v>1.244</v>
      </c>
      <c r="L78" s="43">
        <v>1.3125</v>
      </c>
    </row>
    <row r="79" spans="1:12" x14ac:dyDescent="0.25">
      <c r="A79" s="17" t="s">
        <v>976</v>
      </c>
      <c r="B79" s="101">
        <f>Table18[[#This Row],[Basic Major]]</f>
        <v>1.375</v>
      </c>
      <c r="C79">
        <v>18</v>
      </c>
      <c r="D79" s="44" t="str">
        <f>CONCATENATE(TEXT(Table18[[#This Row],[Basic Major]],".000"),"-",Table18[[#This Row],[N]])</f>
        <v>1.375-18</v>
      </c>
      <c r="E79">
        <v>1.3389</v>
      </c>
      <c r="F79">
        <v>1.3089</v>
      </c>
      <c r="G79">
        <v>1.3149</v>
      </c>
      <c r="H79">
        <v>0</v>
      </c>
      <c r="I79">
        <v>45</v>
      </c>
      <c r="J79">
        <v>1.333</v>
      </c>
      <c r="K79">
        <v>1.37</v>
      </c>
      <c r="L79" s="43">
        <v>1.375</v>
      </c>
    </row>
    <row r="80" spans="1:12" x14ac:dyDescent="0.25">
      <c r="A80" s="17" t="s">
        <v>977</v>
      </c>
      <c r="B80" s="101">
        <f>Table18[[#This Row],[Basic Major]]</f>
        <v>1.4375</v>
      </c>
      <c r="C80">
        <v>18</v>
      </c>
      <c r="D80" s="44" t="str">
        <f>CONCATENATE(TEXT(Table18[[#This Row],[Basic Major]],".000"),"-",Table18[[#This Row],[N]])</f>
        <v>1.438-18</v>
      </c>
      <c r="E80">
        <v>1.4014</v>
      </c>
      <c r="F80">
        <v>1.3714</v>
      </c>
      <c r="G80">
        <v>1.3774</v>
      </c>
      <c r="H80">
        <v>0</v>
      </c>
      <c r="I80">
        <v>43</v>
      </c>
      <c r="J80">
        <v>1.464</v>
      </c>
      <c r="K80">
        <v>1.5029999999999999</v>
      </c>
      <c r="L80" s="43">
        <v>1.4375</v>
      </c>
    </row>
    <row r="81" spans="1:12" x14ac:dyDescent="0.25">
      <c r="A81" s="17" t="s">
        <v>978</v>
      </c>
      <c r="B81" s="101">
        <f>Table18[[#This Row],[Basic Major]]</f>
        <v>1.5</v>
      </c>
      <c r="C81">
        <v>18</v>
      </c>
      <c r="D81" s="44" t="str">
        <f>CONCATENATE(TEXT(Table18[[#This Row],[Basic Major]],".000"),"-",Table18[[#This Row],[N]])</f>
        <v>1.500-18</v>
      </c>
      <c r="E81">
        <v>1.4639</v>
      </c>
      <c r="F81">
        <v>1.4339</v>
      </c>
      <c r="G81">
        <v>1.4399</v>
      </c>
      <c r="H81">
        <v>0</v>
      </c>
      <c r="I81">
        <v>42</v>
      </c>
      <c r="J81">
        <v>1.6</v>
      </c>
      <c r="K81">
        <v>1.64</v>
      </c>
      <c r="L81" s="43">
        <v>1.5</v>
      </c>
    </row>
    <row r="82" spans="1:12" x14ac:dyDescent="0.25">
      <c r="A82" s="17" t="s">
        <v>979</v>
      </c>
      <c r="B82" s="101">
        <f>Table18[[#This Row],[Basic Major]]</f>
        <v>1.5625</v>
      </c>
      <c r="C82">
        <v>18</v>
      </c>
      <c r="D82" s="44" t="str">
        <f>CONCATENATE(TEXT(Table18[[#This Row],[Basic Major]],".000"),"-",Table18[[#This Row],[N]])</f>
        <v>1.563-18</v>
      </c>
      <c r="E82">
        <v>1.5264</v>
      </c>
      <c r="F82">
        <v>1.4964</v>
      </c>
      <c r="G82">
        <v>1.5024</v>
      </c>
      <c r="H82">
        <v>0</v>
      </c>
      <c r="I82">
        <v>40</v>
      </c>
      <c r="J82">
        <v>1.74</v>
      </c>
      <c r="K82">
        <v>1.79</v>
      </c>
      <c r="L82" s="43">
        <v>1.5625</v>
      </c>
    </row>
    <row r="83" spans="1:12" x14ac:dyDescent="0.25">
      <c r="A83" s="17" t="s">
        <v>980</v>
      </c>
      <c r="B83" s="101">
        <f>Table18[[#This Row],[Basic Major]]</f>
        <v>1.625</v>
      </c>
      <c r="C83">
        <v>18</v>
      </c>
      <c r="D83" s="44" t="str">
        <f>CONCATENATE(TEXT(Table18[[#This Row],[Basic Major]],".000"),"-",Table18[[#This Row],[N]])</f>
        <v>1.625-18</v>
      </c>
      <c r="E83">
        <v>1.5889</v>
      </c>
      <c r="F83">
        <v>1.5589</v>
      </c>
      <c r="G83">
        <v>1.5649</v>
      </c>
      <c r="H83">
        <v>0</v>
      </c>
      <c r="I83">
        <v>38</v>
      </c>
      <c r="J83">
        <v>1.89</v>
      </c>
      <c r="K83">
        <v>1.94</v>
      </c>
      <c r="L83" s="43">
        <v>1.625</v>
      </c>
    </row>
    <row r="84" spans="1:12" x14ac:dyDescent="0.25">
      <c r="A84" s="17" t="s">
        <v>981</v>
      </c>
      <c r="B84" s="101">
        <f>Table18[[#This Row],[Basic Major]]</f>
        <v>1.6875</v>
      </c>
      <c r="C84">
        <v>18</v>
      </c>
      <c r="D84" s="44" t="str">
        <f>CONCATENATE(TEXT(Table18[[#This Row],[Basic Major]],".000"),"-",Table18[[#This Row],[N]])</f>
        <v>1.688-18</v>
      </c>
      <c r="E84">
        <v>1.6514</v>
      </c>
      <c r="F84">
        <v>1.6214</v>
      </c>
      <c r="G84">
        <v>1.6274</v>
      </c>
      <c r="H84">
        <v>0</v>
      </c>
      <c r="I84">
        <v>37</v>
      </c>
      <c r="J84">
        <v>2.0499999999999998</v>
      </c>
      <c r="K84">
        <v>2.1</v>
      </c>
      <c r="L84" s="43">
        <v>1.6875</v>
      </c>
    </row>
    <row r="85" spans="1:12" x14ac:dyDescent="0.25">
      <c r="A85" s="17" t="s">
        <v>993</v>
      </c>
      <c r="B85" s="101">
        <f>Table18[[#This Row],[Basic Major]]</f>
        <v>2.5</v>
      </c>
      <c r="C85">
        <v>4</v>
      </c>
      <c r="D85" s="44" t="str">
        <f>CONCATENATE(TEXT(Table18[[#This Row],[Basic Major]],".000"),"-",Table18[[#This Row],[N]])</f>
        <v>2.500-4</v>
      </c>
      <c r="E85">
        <v>2.3376000000000001</v>
      </c>
      <c r="F85">
        <v>2.2023000000000001</v>
      </c>
      <c r="G85">
        <v>2.2294</v>
      </c>
      <c r="H85">
        <v>1</v>
      </c>
      <c r="I85">
        <v>57</v>
      </c>
      <c r="J85">
        <v>3.72</v>
      </c>
      <c r="K85">
        <v>4</v>
      </c>
      <c r="L85" s="43">
        <v>2.5</v>
      </c>
    </row>
    <row r="86" spans="1:12" x14ac:dyDescent="0.25">
      <c r="A86" s="17" t="s">
        <v>994</v>
      </c>
      <c r="B86" s="101">
        <f>Table18[[#This Row],[Basic Major]]</f>
        <v>2.625</v>
      </c>
      <c r="C86">
        <v>4</v>
      </c>
      <c r="D86" s="44" t="str">
        <f>CONCATENATE(TEXT(Table18[[#This Row],[Basic Major]],".000"),"-",Table18[[#This Row],[N]])</f>
        <v>2.625-4</v>
      </c>
      <c r="E86">
        <v>2.4626000000000001</v>
      </c>
      <c r="F86">
        <v>2.3273000000000001</v>
      </c>
      <c r="G86">
        <v>2.3544</v>
      </c>
      <c r="H86">
        <v>1</v>
      </c>
      <c r="I86">
        <v>51</v>
      </c>
      <c r="J86">
        <v>4.16</v>
      </c>
      <c r="K86">
        <v>4.45</v>
      </c>
      <c r="L86" s="43">
        <v>2.625</v>
      </c>
    </row>
    <row r="87" spans="1:12" x14ac:dyDescent="0.25">
      <c r="A87" s="17" t="s">
        <v>995</v>
      </c>
      <c r="B87" s="101">
        <f>Table18[[#This Row],[Basic Major]]</f>
        <v>2.75</v>
      </c>
      <c r="C87">
        <v>4</v>
      </c>
      <c r="D87" s="44" t="str">
        <f>CONCATENATE(TEXT(Table18[[#This Row],[Basic Major]],".000"),"-",Table18[[#This Row],[N]])</f>
        <v>2.750-4</v>
      </c>
      <c r="E87">
        <v>2.5876000000000001</v>
      </c>
      <c r="F87">
        <v>2.4523000000000001</v>
      </c>
      <c r="G87">
        <v>2.4794</v>
      </c>
      <c r="H87">
        <v>1</v>
      </c>
      <c r="I87">
        <v>46</v>
      </c>
      <c r="J87">
        <v>4.62</v>
      </c>
      <c r="K87">
        <v>4.93</v>
      </c>
      <c r="L87" s="43">
        <v>2.75</v>
      </c>
    </row>
    <row r="88" spans="1:12" x14ac:dyDescent="0.25">
      <c r="A88" s="17" t="s">
        <v>996</v>
      </c>
      <c r="B88" s="101">
        <f>Table18[[#This Row],[Basic Major]]</f>
        <v>2.875</v>
      </c>
      <c r="C88">
        <v>4</v>
      </c>
      <c r="D88" s="44" t="str">
        <f>CONCATENATE(TEXT(Table18[[#This Row],[Basic Major]],".000"),"-",Table18[[#This Row],[N]])</f>
        <v>2.875-4</v>
      </c>
      <c r="E88">
        <v>2.7126000000000001</v>
      </c>
      <c r="F88">
        <v>2.5773000000000001</v>
      </c>
      <c r="G88">
        <v>2.6044</v>
      </c>
      <c r="H88">
        <v>1</v>
      </c>
      <c r="I88">
        <v>41</v>
      </c>
      <c r="J88">
        <v>5.1100000000000003</v>
      </c>
      <c r="K88">
        <v>5.44</v>
      </c>
      <c r="L88" s="43">
        <v>2.875</v>
      </c>
    </row>
    <row r="89" spans="1:12" x14ac:dyDescent="0.25">
      <c r="A89" s="17">
        <v>3</v>
      </c>
      <c r="B89" s="101">
        <f>Table18[[#This Row],[Basic Major]]</f>
        <v>3</v>
      </c>
      <c r="C89">
        <v>4</v>
      </c>
      <c r="D89" s="44" t="str">
        <f>CONCATENATE(TEXT(Table18[[#This Row],[Basic Major]],".000"),"-",Table18[[#This Row],[N]])</f>
        <v>3.000-4</v>
      </c>
      <c r="E89">
        <v>2.8376000000000001</v>
      </c>
      <c r="F89">
        <v>2.7023000000000001</v>
      </c>
      <c r="G89">
        <v>2.7294</v>
      </c>
      <c r="H89">
        <v>1</v>
      </c>
      <c r="I89">
        <v>36</v>
      </c>
      <c r="J89">
        <v>5.62</v>
      </c>
      <c r="K89">
        <v>5.97</v>
      </c>
      <c r="L89" s="43">
        <v>3</v>
      </c>
    </row>
    <row r="90" spans="1:12" x14ac:dyDescent="0.25">
      <c r="A90" s="17" t="s">
        <v>997</v>
      </c>
      <c r="B90" s="101">
        <f>Table18[[#This Row],[Basic Major]]</f>
        <v>3.125</v>
      </c>
      <c r="C90">
        <v>4</v>
      </c>
      <c r="D90" s="44" t="str">
        <f>CONCATENATE(TEXT(Table18[[#This Row],[Basic Major]],".000"),"-",Table18[[#This Row],[N]])</f>
        <v>3.125-4</v>
      </c>
      <c r="E90">
        <v>2.9626000000000001</v>
      </c>
      <c r="F90">
        <v>2.8273000000000001</v>
      </c>
      <c r="G90">
        <v>2.8544</v>
      </c>
      <c r="H90">
        <v>1</v>
      </c>
      <c r="I90">
        <v>32</v>
      </c>
      <c r="J90">
        <v>6.16</v>
      </c>
      <c r="K90">
        <v>6.52</v>
      </c>
      <c r="L90" s="43">
        <v>3.125</v>
      </c>
    </row>
    <row r="91" spans="1:12" x14ac:dyDescent="0.25">
      <c r="A91" s="17" t="s">
        <v>998</v>
      </c>
      <c r="B91" s="101">
        <f>Table18[[#This Row],[Basic Major]]</f>
        <v>3.25</v>
      </c>
      <c r="C91">
        <v>4</v>
      </c>
      <c r="D91" s="44" t="str">
        <f>CONCATENATE(TEXT(Table18[[#This Row],[Basic Major]],".000"),"-",Table18[[#This Row],[N]])</f>
        <v>3.250-4</v>
      </c>
      <c r="E91">
        <v>3.0876000000000001</v>
      </c>
      <c r="F91">
        <v>2.9523000000000001</v>
      </c>
      <c r="G91">
        <v>2.9794</v>
      </c>
      <c r="H91">
        <v>1</v>
      </c>
      <c r="I91">
        <v>29</v>
      </c>
      <c r="J91">
        <v>6.72</v>
      </c>
      <c r="K91">
        <v>7.1</v>
      </c>
      <c r="L91" s="43">
        <v>3.25</v>
      </c>
    </row>
    <row r="92" spans="1:12" x14ac:dyDescent="0.25">
      <c r="A92" s="17" t="s">
        <v>999</v>
      </c>
      <c r="B92" s="101">
        <f>Table18[[#This Row],[Basic Major]]</f>
        <v>3.375</v>
      </c>
      <c r="C92">
        <v>4</v>
      </c>
      <c r="D92" s="44" t="str">
        <f>CONCATENATE(TEXT(Table18[[#This Row],[Basic Major]],".000"),"-",Table18[[#This Row],[N]])</f>
        <v>3.375-4</v>
      </c>
      <c r="E92">
        <v>3.2126000000000001</v>
      </c>
      <c r="F92">
        <v>3.0773000000000001</v>
      </c>
      <c r="G92">
        <v>3.1044</v>
      </c>
      <c r="H92">
        <v>1</v>
      </c>
      <c r="I92">
        <v>25</v>
      </c>
      <c r="J92">
        <v>7.31</v>
      </c>
      <c r="K92">
        <v>7.7</v>
      </c>
      <c r="L92" s="43">
        <v>3.375</v>
      </c>
    </row>
    <row r="93" spans="1:12" x14ac:dyDescent="0.25">
      <c r="A93" s="17" t="s">
        <v>1000</v>
      </c>
      <c r="B93" s="101">
        <f>Table18[[#This Row],[Basic Major]]</f>
        <v>3.5</v>
      </c>
      <c r="C93">
        <v>4</v>
      </c>
      <c r="D93" s="44" t="str">
        <f>CONCATENATE(TEXT(Table18[[#This Row],[Basic Major]],".000"),"-",Table18[[#This Row],[N]])</f>
        <v>3.500-4</v>
      </c>
      <c r="E93">
        <v>3.3376000000000001</v>
      </c>
      <c r="F93">
        <v>3.2023000000000001</v>
      </c>
      <c r="G93">
        <v>3.2294</v>
      </c>
      <c r="H93">
        <v>1</v>
      </c>
      <c r="I93">
        <v>22</v>
      </c>
      <c r="J93">
        <v>7.92</v>
      </c>
      <c r="K93">
        <v>8.33</v>
      </c>
      <c r="L93" s="43">
        <v>3.5</v>
      </c>
    </row>
    <row r="94" spans="1:12" x14ac:dyDescent="0.25">
      <c r="A94" s="17" t="s">
        <v>1001</v>
      </c>
      <c r="B94" s="101">
        <f>Table18[[#This Row],[Basic Major]]</f>
        <v>3.625</v>
      </c>
      <c r="C94">
        <v>4</v>
      </c>
      <c r="D94" s="44" t="str">
        <f>CONCATENATE(TEXT(Table18[[#This Row],[Basic Major]],".000"),"-",Table18[[#This Row],[N]])</f>
        <v>3.625-4</v>
      </c>
      <c r="E94">
        <v>3.4626000000000001</v>
      </c>
      <c r="F94">
        <v>3.3273000000000001</v>
      </c>
      <c r="G94">
        <v>3.3544</v>
      </c>
      <c r="H94">
        <v>1</v>
      </c>
      <c r="I94">
        <v>19</v>
      </c>
      <c r="J94">
        <v>8.5500000000000007</v>
      </c>
      <c r="K94">
        <v>9</v>
      </c>
      <c r="L94" s="43">
        <v>3.625</v>
      </c>
    </row>
    <row r="95" spans="1:12" x14ac:dyDescent="0.25">
      <c r="A95" s="17" t="s">
        <v>998</v>
      </c>
      <c r="B95" s="101">
        <f>Table18[[#This Row],[Basic Major]]</f>
        <v>3.75</v>
      </c>
      <c r="C95">
        <v>4</v>
      </c>
      <c r="D95" s="44" t="str">
        <f>CONCATENATE(TEXT(Table18[[#This Row],[Basic Major]],".000"),"-",Table18[[#This Row],[N]])</f>
        <v>3.750-4</v>
      </c>
      <c r="E95">
        <v>3.5876000000000001</v>
      </c>
      <c r="F95">
        <v>3.4523000000000001</v>
      </c>
      <c r="G95">
        <v>3.4794</v>
      </c>
      <c r="H95">
        <v>1</v>
      </c>
      <c r="I95">
        <v>16</v>
      </c>
      <c r="J95">
        <v>9.2100000000000009</v>
      </c>
      <c r="K95">
        <v>9.66</v>
      </c>
      <c r="L95" s="43">
        <v>3.75</v>
      </c>
    </row>
    <row r="96" spans="1:12" x14ac:dyDescent="0.25">
      <c r="A96" s="17" t="s">
        <v>1003</v>
      </c>
      <c r="B96" s="101">
        <f>Table18[[#This Row],[Basic Major]]</f>
        <v>3.875</v>
      </c>
      <c r="C96">
        <v>4</v>
      </c>
      <c r="D96" s="44" t="str">
        <f>CONCATENATE(TEXT(Table18[[#This Row],[Basic Major]],".000"),"-",Table18[[#This Row],[N]])</f>
        <v>3.875-4</v>
      </c>
      <c r="E96">
        <v>3.7126000000000001</v>
      </c>
      <c r="F96">
        <v>3.5773000000000001</v>
      </c>
      <c r="G96">
        <v>3.6044</v>
      </c>
      <c r="H96">
        <v>1</v>
      </c>
      <c r="I96">
        <v>14</v>
      </c>
      <c r="J96">
        <v>9.9</v>
      </c>
      <c r="K96">
        <v>10.36</v>
      </c>
      <c r="L96" s="43">
        <v>3.875</v>
      </c>
    </row>
    <row r="97" spans="1:12" x14ac:dyDescent="0.25">
      <c r="A97" s="17">
        <v>4</v>
      </c>
      <c r="B97" s="101">
        <f>Table18[[#This Row],[Basic Major]]</f>
        <v>4</v>
      </c>
      <c r="C97">
        <v>4</v>
      </c>
      <c r="D97" s="44" t="str">
        <f>CONCATENATE(TEXT(Table18[[#This Row],[Basic Major]],".000"),"-",Table18[[#This Row],[N]])</f>
        <v>4.000-4</v>
      </c>
      <c r="E97">
        <v>3.8376000000000001</v>
      </c>
      <c r="F97">
        <v>3.7023000000000001</v>
      </c>
      <c r="G97">
        <v>3.7294</v>
      </c>
      <c r="H97">
        <v>1</v>
      </c>
      <c r="I97">
        <v>11</v>
      </c>
      <c r="J97">
        <v>10.61</v>
      </c>
      <c r="K97">
        <v>11.08</v>
      </c>
      <c r="L97" s="43">
        <v>4</v>
      </c>
    </row>
    <row r="98" spans="1:12" x14ac:dyDescent="0.25">
      <c r="A98" s="17" t="s">
        <v>5245</v>
      </c>
      <c r="B98" s="101">
        <f>Table18[[#This Row],[Basic Major]]</f>
        <v>4.125</v>
      </c>
      <c r="C98">
        <v>4</v>
      </c>
      <c r="D98" s="44" t="str">
        <f>CONCATENATE(TEXT(Table18[[#This Row],[Basic Major]],".000"),"-",Table18[[#This Row],[N]])</f>
        <v>4.125-4</v>
      </c>
      <c r="E98">
        <v>3.9626000000000001</v>
      </c>
      <c r="F98">
        <v>3.8273000000000001</v>
      </c>
      <c r="G98">
        <v>3.8544</v>
      </c>
      <c r="H98">
        <v>1</v>
      </c>
      <c r="I98">
        <v>9</v>
      </c>
      <c r="J98">
        <v>11.34</v>
      </c>
      <c r="K98">
        <v>11.83</v>
      </c>
      <c r="L98" s="43">
        <v>4.125</v>
      </c>
    </row>
    <row r="99" spans="1:12" x14ac:dyDescent="0.25">
      <c r="A99" s="17" t="s">
        <v>1004</v>
      </c>
      <c r="B99" s="101">
        <f>Table18[[#This Row],[Basic Major]]</f>
        <v>4.25</v>
      </c>
      <c r="C99">
        <v>4</v>
      </c>
      <c r="D99" s="44" t="str">
        <f>CONCATENATE(TEXT(Table18[[#This Row],[Basic Major]],".000"),"-",Table18[[#This Row],[N]])</f>
        <v>4.250-4</v>
      </c>
      <c r="E99">
        <v>4.0876000000000001</v>
      </c>
      <c r="F99">
        <v>3.9523000000000001</v>
      </c>
      <c r="G99">
        <v>3.9794</v>
      </c>
      <c r="H99">
        <v>1</v>
      </c>
      <c r="I99">
        <v>7</v>
      </c>
      <c r="J99">
        <v>12.1</v>
      </c>
      <c r="K99">
        <v>12.61</v>
      </c>
      <c r="L99" s="43">
        <v>4.25</v>
      </c>
    </row>
    <row r="100" spans="1:12" x14ac:dyDescent="0.25">
      <c r="A100" s="17" t="s">
        <v>5246</v>
      </c>
      <c r="B100" s="101">
        <f>Table18[[#This Row],[Basic Major]]</f>
        <v>4.375</v>
      </c>
      <c r="C100">
        <v>4</v>
      </c>
      <c r="D100" s="44" t="str">
        <f>CONCATENATE(TEXT(Table18[[#This Row],[Basic Major]],".000"),"-",Table18[[#This Row],[N]])</f>
        <v>4.375-4</v>
      </c>
      <c r="E100">
        <v>4.2126000000000001</v>
      </c>
      <c r="F100">
        <v>4.0773000000000001</v>
      </c>
      <c r="G100">
        <v>4.1044</v>
      </c>
      <c r="H100">
        <v>1</v>
      </c>
      <c r="I100">
        <v>5</v>
      </c>
      <c r="J100">
        <v>12.88</v>
      </c>
      <c r="K100">
        <v>13.41</v>
      </c>
      <c r="L100" s="43">
        <v>4.375</v>
      </c>
    </row>
    <row r="101" spans="1:12" x14ac:dyDescent="0.25">
      <c r="A101" s="17" t="s">
        <v>1005</v>
      </c>
      <c r="B101" s="101">
        <f>Table18[[#This Row],[Basic Major]]</f>
        <v>4.5</v>
      </c>
      <c r="C101">
        <v>4</v>
      </c>
      <c r="D101" s="44" t="str">
        <f>CONCATENATE(TEXT(Table18[[#This Row],[Basic Major]],".000"),"-",Table18[[#This Row],[N]])</f>
        <v>4.500-4</v>
      </c>
      <c r="E101">
        <v>4.3376000000000001</v>
      </c>
      <c r="F101">
        <v>4.2023000000000001</v>
      </c>
      <c r="G101">
        <v>4.2294</v>
      </c>
      <c r="H101">
        <v>1</v>
      </c>
      <c r="I101">
        <v>3</v>
      </c>
      <c r="J101">
        <v>13.69</v>
      </c>
      <c r="K101">
        <v>14.23</v>
      </c>
      <c r="L101" s="43">
        <v>4.5</v>
      </c>
    </row>
    <row r="102" spans="1:12" x14ac:dyDescent="0.25">
      <c r="A102" s="17" t="s">
        <v>5247</v>
      </c>
      <c r="B102" s="101">
        <f>Table18[[#This Row],[Basic Major]]</f>
        <v>4.625</v>
      </c>
      <c r="C102">
        <v>4</v>
      </c>
      <c r="D102" s="44" t="str">
        <f>CONCATENATE(TEXT(Table18[[#This Row],[Basic Major]],".000"),"-",Table18[[#This Row],[N]])</f>
        <v>4.625-4</v>
      </c>
      <c r="E102">
        <v>4.4626000000000001</v>
      </c>
      <c r="F102">
        <v>4.3273000000000001</v>
      </c>
      <c r="G102">
        <v>4.3544</v>
      </c>
      <c r="H102">
        <v>1</v>
      </c>
      <c r="I102">
        <v>1</v>
      </c>
      <c r="J102">
        <v>14.52</v>
      </c>
      <c r="K102">
        <v>15.1</v>
      </c>
      <c r="L102" s="43">
        <v>4.625</v>
      </c>
    </row>
    <row r="103" spans="1:12" x14ac:dyDescent="0.25">
      <c r="A103" s="17" t="s">
        <v>1006</v>
      </c>
      <c r="B103" s="101">
        <f>Table18[[#This Row],[Basic Major]]</f>
        <v>4.75</v>
      </c>
      <c r="C103">
        <v>4</v>
      </c>
      <c r="D103" s="44" t="str">
        <f>CONCATENATE(TEXT(Table18[[#This Row],[Basic Major]],".000"),"-",Table18[[#This Row],[N]])</f>
        <v>4.750-4</v>
      </c>
      <c r="E103">
        <v>4.5876000000000001</v>
      </c>
      <c r="F103">
        <v>4.4523000000000001</v>
      </c>
      <c r="G103">
        <v>4.4794</v>
      </c>
      <c r="H103">
        <v>1</v>
      </c>
      <c r="I103">
        <v>0</v>
      </c>
      <c r="J103">
        <v>15.4</v>
      </c>
      <c r="K103">
        <v>15.9</v>
      </c>
      <c r="L103" s="43">
        <v>4.75</v>
      </c>
    </row>
    <row r="104" spans="1:12" x14ac:dyDescent="0.25">
      <c r="A104" s="17" t="s">
        <v>5248</v>
      </c>
      <c r="B104" s="101">
        <f>Table18[[#This Row],[Basic Major]]</f>
        <v>4.875</v>
      </c>
      <c r="C104">
        <v>4</v>
      </c>
      <c r="D104" s="44" t="str">
        <f>CONCATENATE(TEXT(Table18[[#This Row],[Basic Major]],".000"),"-",Table18[[#This Row],[N]])</f>
        <v>4.875-4</v>
      </c>
      <c r="E104">
        <v>4.7126000000000001</v>
      </c>
      <c r="F104">
        <v>4.5773000000000001</v>
      </c>
      <c r="G104">
        <v>4.6044</v>
      </c>
      <c r="H104">
        <v>0</v>
      </c>
      <c r="I104">
        <v>58</v>
      </c>
      <c r="J104">
        <v>16.3</v>
      </c>
      <c r="K104">
        <v>16.8</v>
      </c>
      <c r="L104" s="43">
        <v>4.875</v>
      </c>
    </row>
    <row r="105" spans="1:12" x14ac:dyDescent="0.25">
      <c r="A105" s="17">
        <v>5</v>
      </c>
      <c r="B105" s="101">
        <f>Table18[[#This Row],[Basic Major]]</f>
        <v>5</v>
      </c>
      <c r="C105">
        <v>4</v>
      </c>
      <c r="D105" s="44" t="str">
        <f>CONCATENATE(TEXT(Table18[[#This Row],[Basic Major]],".000"),"-",Table18[[#This Row],[N]])</f>
        <v>5.000-4</v>
      </c>
      <c r="E105">
        <v>4.8376000000000001</v>
      </c>
      <c r="F105">
        <v>4.7023000000000001</v>
      </c>
      <c r="G105">
        <v>4.7294</v>
      </c>
      <c r="H105">
        <v>0</v>
      </c>
      <c r="I105">
        <v>57</v>
      </c>
      <c r="J105">
        <v>17.2</v>
      </c>
      <c r="K105">
        <v>17.8</v>
      </c>
      <c r="L105" s="43">
        <v>5</v>
      </c>
    </row>
    <row r="106" spans="1:12" x14ac:dyDescent="0.25">
      <c r="A106" s="17" t="s">
        <v>5249</v>
      </c>
      <c r="B106" s="101">
        <f>Table18[[#This Row],[Basic Major]]</f>
        <v>5.125</v>
      </c>
      <c r="C106">
        <v>4</v>
      </c>
      <c r="D106" s="44" t="str">
        <f>CONCATENATE(TEXT(Table18[[#This Row],[Basic Major]],".000"),"-",Table18[[#This Row],[N]])</f>
        <v>5.125-4</v>
      </c>
      <c r="E106">
        <v>4.9626000000000001</v>
      </c>
      <c r="F106">
        <v>4.8273000000000001</v>
      </c>
      <c r="G106">
        <v>4.8544</v>
      </c>
      <c r="H106">
        <v>0</v>
      </c>
      <c r="I106">
        <v>55</v>
      </c>
      <c r="J106">
        <v>18.100000000000001</v>
      </c>
      <c r="K106">
        <v>18.7</v>
      </c>
      <c r="L106" s="43">
        <v>5.125</v>
      </c>
    </row>
    <row r="107" spans="1:12" x14ac:dyDescent="0.25">
      <c r="A107" s="17" t="s">
        <v>1008</v>
      </c>
      <c r="B107" s="101">
        <f>Table18[[#This Row],[Basic Major]]</f>
        <v>5.25</v>
      </c>
      <c r="C107">
        <v>4</v>
      </c>
      <c r="D107" s="44" t="str">
        <f>CONCATENATE(TEXT(Table18[[#This Row],[Basic Major]],".000"),"-",Table18[[#This Row],[N]])</f>
        <v>5.250-4</v>
      </c>
      <c r="E107">
        <v>5.0876000000000001</v>
      </c>
      <c r="F107">
        <v>4.9523000000000001</v>
      </c>
      <c r="G107">
        <v>4.9794</v>
      </c>
      <c r="H107">
        <v>0</v>
      </c>
      <c r="I107">
        <v>54</v>
      </c>
      <c r="J107">
        <v>19.100000000000001</v>
      </c>
      <c r="K107">
        <v>19.7</v>
      </c>
      <c r="L107" s="43">
        <v>5.25</v>
      </c>
    </row>
    <row r="108" spans="1:12" x14ac:dyDescent="0.25">
      <c r="A108" s="17" t="s">
        <v>5250</v>
      </c>
      <c r="B108" s="101">
        <f>Table18[[#This Row],[Basic Major]]</f>
        <v>5.375</v>
      </c>
      <c r="C108">
        <v>4</v>
      </c>
      <c r="D108" s="44" t="str">
        <f>CONCATENATE(TEXT(Table18[[#This Row],[Basic Major]],".000"),"-",Table18[[#This Row],[N]])</f>
        <v>5.375-4</v>
      </c>
      <c r="E108">
        <v>5.2126000000000001</v>
      </c>
      <c r="F108">
        <v>5.0773000000000001</v>
      </c>
      <c r="G108">
        <v>5.1044</v>
      </c>
      <c r="H108">
        <v>0</v>
      </c>
      <c r="I108">
        <v>52</v>
      </c>
      <c r="J108">
        <v>20</v>
      </c>
      <c r="K108">
        <v>20.7</v>
      </c>
      <c r="L108" s="43">
        <v>5.375</v>
      </c>
    </row>
    <row r="109" spans="1:12" x14ac:dyDescent="0.25">
      <c r="A109" s="17" t="s">
        <v>1009</v>
      </c>
      <c r="B109" s="101">
        <f>Table18[[#This Row],[Basic Major]]</f>
        <v>5.5</v>
      </c>
      <c r="C109">
        <v>4</v>
      </c>
      <c r="D109" s="44" t="str">
        <f>CONCATENATE(TEXT(Table18[[#This Row],[Basic Major]],".000"),"-",Table18[[#This Row],[N]])</f>
        <v>5.500-4</v>
      </c>
      <c r="E109">
        <v>5.3376000000000001</v>
      </c>
      <c r="F109">
        <v>5.2023000000000001</v>
      </c>
      <c r="G109">
        <v>5.2294</v>
      </c>
      <c r="H109">
        <v>0</v>
      </c>
      <c r="I109">
        <v>51</v>
      </c>
      <c r="J109">
        <v>21</v>
      </c>
      <c r="K109">
        <v>21.7</v>
      </c>
      <c r="L109" s="43">
        <v>5.5</v>
      </c>
    </row>
    <row r="110" spans="1:12" x14ac:dyDescent="0.25">
      <c r="A110" s="17" t="s">
        <v>5251</v>
      </c>
      <c r="B110" s="101">
        <f>Table18[[#This Row],[Basic Major]]</f>
        <v>5.625</v>
      </c>
      <c r="C110">
        <v>4</v>
      </c>
      <c r="D110" s="44" t="str">
        <f>CONCATENATE(TEXT(Table18[[#This Row],[Basic Major]],".000"),"-",Table18[[#This Row],[N]])</f>
        <v>5.625-4</v>
      </c>
      <c r="E110">
        <v>5.4626000000000001</v>
      </c>
      <c r="F110">
        <v>5.3273000000000001</v>
      </c>
      <c r="G110">
        <v>5.3544</v>
      </c>
      <c r="H110">
        <v>0</v>
      </c>
      <c r="I110">
        <v>50</v>
      </c>
      <c r="J110">
        <v>22.1</v>
      </c>
      <c r="K110">
        <v>22.7</v>
      </c>
      <c r="L110" s="43">
        <v>5.625</v>
      </c>
    </row>
    <row r="111" spans="1:12" x14ac:dyDescent="0.25">
      <c r="A111" s="17" t="s">
        <v>1010</v>
      </c>
      <c r="B111" s="101">
        <f>Table18[[#This Row],[Basic Major]]</f>
        <v>5.75</v>
      </c>
      <c r="C111">
        <v>4</v>
      </c>
      <c r="D111" s="44" t="str">
        <f>CONCATENATE(TEXT(Table18[[#This Row],[Basic Major]],".000"),"-",Table18[[#This Row],[N]])</f>
        <v>5.750-4</v>
      </c>
      <c r="E111">
        <v>5.5876000000000001</v>
      </c>
      <c r="F111">
        <v>5.4523000000000001</v>
      </c>
      <c r="G111">
        <v>5.4794</v>
      </c>
      <c r="H111">
        <v>0</v>
      </c>
      <c r="I111">
        <v>49</v>
      </c>
      <c r="J111">
        <v>23.1</v>
      </c>
      <c r="K111">
        <v>23.8</v>
      </c>
      <c r="L111" s="43">
        <v>5.75</v>
      </c>
    </row>
    <row r="112" spans="1:12" x14ac:dyDescent="0.25">
      <c r="A112" s="17" t="s">
        <v>5252</v>
      </c>
      <c r="B112" s="101">
        <f>Table18[[#This Row],[Basic Major]]</f>
        <v>5.875</v>
      </c>
      <c r="C112">
        <v>4</v>
      </c>
      <c r="D112" s="44" t="str">
        <f>CONCATENATE(TEXT(Table18[[#This Row],[Basic Major]],".000"),"-",Table18[[#This Row],[N]])</f>
        <v>5.875-4</v>
      </c>
      <c r="E112">
        <v>5.7126000000000001</v>
      </c>
      <c r="F112">
        <v>5.5773000000000001</v>
      </c>
      <c r="G112">
        <v>5.6044</v>
      </c>
      <c r="H112">
        <v>0</v>
      </c>
      <c r="I112">
        <v>48</v>
      </c>
      <c r="J112">
        <v>24.2</v>
      </c>
      <c r="K112">
        <v>24.9</v>
      </c>
      <c r="L112" s="43">
        <v>5.875</v>
      </c>
    </row>
    <row r="113" spans="1:12" x14ac:dyDescent="0.25">
      <c r="A113" s="17">
        <v>6</v>
      </c>
      <c r="B113" s="101">
        <f>Table18[[#This Row],[Basic Major]]</f>
        <v>6</v>
      </c>
      <c r="C113">
        <v>4</v>
      </c>
      <c r="D113" s="44" t="str">
        <f>CONCATENATE(TEXT(Table18[[#This Row],[Basic Major]],".000"),"-",Table18[[#This Row],[N]])</f>
        <v>6.000-4</v>
      </c>
      <c r="E113">
        <v>5.8376000000000001</v>
      </c>
      <c r="F113">
        <v>5.7023000000000001</v>
      </c>
      <c r="G113">
        <v>5.7294</v>
      </c>
      <c r="H113">
        <v>0</v>
      </c>
      <c r="I113">
        <v>47</v>
      </c>
      <c r="J113">
        <v>25.3</v>
      </c>
      <c r="K113">
        <v>26</v>
      </c>
      <c r="L113" s="43">
        <v>6</v>
      </c>
    </row>
    <row r="114" spans="1:12" x14ac:dyDescent="0.25">
      <c r="A114" s="17" t="s">
        <v>976</v>
      </c>
      <c r="B114" s="101">
        <f>Table18[[#This Row],[Basic Major]]</f>
        <v>1.375</v>
      </c>
      <c r="C114">
        <v>6</v>
      </c>
      <c r="D114" s="44" t="str">
        <f>CONCATENATE(TEXT(Table18[[#This Row],[Basic Major]],".000"),"-",Table18[[#This Row],[N]])</f>
        <v>1.375-6</v>
      </c>
      <c r="E114">
        <v>1.2666999999999999</v>
      </c>
      <c r="F114">
        <v>1.1766000000000001</v>
      </c>
      <c r="G114">
        <v>1.1946000000000001</v>
      </c>
      <c r="H114">
        <v>2</v>
      </c>
      <c r="I114">
        <v>24</v>
      </c>
      <c r="J114">
        <v>1.054</v>
      </c>
      <c r="K114">
        <v>1.155</v>
      </c>
      <c r="L114" s="43">
        <v>1.375</v>
      </c>
    </row>
    <row r="115" spans="1:12" x14ac:dyDescent="0.25">
      <c r="A115" s="17" t="s">
        <v>977</v>
      </c>
      <c r="B115" s="101">
        <f>Table18[[#This Row],[Basic Major]]</f>
        <v>1.4375</v>
      </c>
      <c r="C115">
        <v>6</v>
      </c>
      <c r="D115" s="44" t="str">
        <f>CONCATENATE(TEXT(Table18[[#This Row],[Basic Major]],".000"),"-",Table18[[#This Row],[N]])</f>
        <v>1.438-6</v>
      </c>
      <c r="E115">
        <v>1.3291999999999999</v>
      </c>
      <c r="F115">
        <v>1.2391000000000001</v>
      </c>
      <c r="G115">
        <v>1.2571000000000001</v>
      </c>
      <c r="H115">
        <v>2</v>
      </c>
      <c r="I115">
        <v>17</v>
      </c>
      <c r="J115">
        <v>1.171</v>
      </c>
      <c r="K115">
        <v>1.2769999999999999</v>
      </c>
      <c r="L115" s="43">
        <v>1.4375</v>
      </c>
    </row>
    <row r="116" spans="1:12" x14ac:dyDescent="0.25">
      <c r="A116" s="17" t="s">
        <v>978</v>
      </c>
      <c r="B116" s="101">
        <f>Table18[[#This Row],[Basic Major]]</f>
        <v>1.5</v>
      </c>
      <c r="C116">
        <v>6</v>
      </c>
      <c r="D116" s="44" t="str">
        <f>CONCATENATE(TEXT(Table18[[#This Row],[Basic Major]],".000"),"-",Table18[[#This Row],[N]])</f>
        <v>1.500-6</v>
      </c>
      <c r="E116">
        <v>1.3916999999999999</v>
      </c>
      <c r="F116">
        <v>1.3016000000000001</v>
      </c>
      <c r="G116">
        <v>1.3196000000000001</v>
      </c>
      <c r="H116">
        <v>2</v>
      </c>
      <c r="I116">
        <v>11</v>
      </c>
      <c r="J116">
        <v>1.294</v>
      </c>
      <c r="K116">
        <v>1.405</v>
      </c>
      <c r="L116" s="43">
        <v>1.5</v>
      </c>
    </row>
    <row r="117" spans="1:12" x14ac:dyDescent="0.25">
      <c r="A117" s="17" t="s">
        <v>979</v>
      </c>
      <c r="B117" s="101">
        <f>Table18[[#This Row],[Basic Major]]</f>
        <v>1.5625</v>
      </c>
      <c r="C117">
        <v>6</v>
      </c>
      <c r="D117" s="44" t="str">
        <f>CONCATENATE(TEXT(Table18[[#This Row],[Basic Major]],".000"),"-",Table18[[#This Row],[N]])</f>
        <v>1.563-6</v>
      </c>
      <c r="E117">
        <v>1.4541999999999999</v>
      </c>
      <c r="F117">
        <v>1.3641000000000001</v>
      </c>
      <c r="G117">
        <v>1.3821000000000001</v>
      </c>
      <c r="H117">
        <v>2</v>
      </c>
      <c r="I117">
        <v>5</v>
      </c>
      <c r="J117">
        <v>1.423</v>
      </c>
      <c r="K117">
        <v>1.54</v>
      </c>
      <c r="L117" s="43">
        <v>1.5625</v>
      </c>
    </row>
    <row r="118" spans="1:12" x14ac:dyDescent="0.25">
      <c r="A118" s="17" t="s">
        <v>980</v>
      </c>
      <c r="B118" s="101">
        <f>Table18[[#This Row],[Basic Major]]</f>
        <v>1.625</v>
      </c>
      <c r="C118">
        <v>6</v>
      </c>
      <c r="D118" s="44" t="str">
        <f>CONCATENATE(TEXT(Table18[[#This Row],[Basic Major]],".000"),"-",Table18[[#This Row],[N]])</f>
        <v>1.625-6</v>
      </c>
      <c r="E118">
        <v>1.5166999999999999</v>
      </c>
      <c r="F118">
        <v>1.4271</v>
      </c>
      <c r="G118">
        <v>1.4446000000000001</v>
      </c>
      <c r="H118">
        <v>2</v>
      </c>
      <c r="I118">
        <v>0</v>
      </c>
      <c r="J118">
        <v>1.56</v>
      </c>
      <c r="K118">
        <v>1.68</v>
      </c>
      <c r="L118" s="43">
        <v>1.625</v>
      </c>
    </row>
    <row r="119" spans="1:12" x14ac:dyDescent="0.25">
      <c r="A119" s="17" t="s">
        <v>981</v>
      </c>
      <c r="B119" s="101">
        <f>Table18[[#This Row],[Basic Major]]</f>
        <v>1.6875</v>
      </c>
      <c r="C119">
        <v>6</v>
      </c>
      <c r="D119" s="44" t="str">
        <f>CONCATENATE(TEXT(Table18[[#This Row],[Basic Major]],".000"),"-",Table18[[#This Row],[N]])</f>
        <v>1.688-6</v>
      </c>
      <c r="E119">
        <v>1.5791999999999999</v>
      </c>
      <c r="F119">
        <v>1.4891000000000001</v>
      </c>
      <c r="G119">
        <v>1.5071000000000001</v>
      </c>
      <c r="H119">
        <v>1</v>
      </c>
      <c r="I119">
        <v>55</v>
      </c>
      <c r="J119">
        <v>1.7</v>
      </c>
      <c r="K119">
        <v>1.83</v>
      </c>
      <c r="L119" s="43">
        <v>1.6875</v>
      </c>
    </row>
    <row r="120" spans="1:12" x14ac:dyDescent="0.25">
      <c r="A120" s="17" t="s">
        <v>982</v>
      </c>
      <c r="B120" s="101">
        <f>Table18[[#This Row],[Basic Major]]</f>
        <v>1.75</v>
      </c>
      <c r="C120">
        <v>6</v>
      </c>
      <c r="D120" s="44" t="str">
        <f>CONCATENATE(TEXT(Table18[[#This Row],[Basic Major]],".000"),"-",Table18[[#This Row],[N]])</f>
        <v>1.750-6</v>
      </c>
      <c r="E120">
        <v>1.6416999999999999</v>
      </c>
      <c r="F120">
        <v>1.5516000000000001</v>
      </c>
      <c r="G120">
        <v>1.5696000000000001</v>
      </c>
      <c r="H120">
        <v>1</v>
      </c>
      <c r="I120">
        <v>51</v>
      </c>
      <c r="J120">
        <v>1.85</v>
      </c>
      <c r="K120">
        <v>1.98</v>
      </c>
      <c r="L120" s="43">
        <v>1.75</v>
      </c>
    </row>
    <row r="121" spans="1:12" x14ac:dyDescent="0.25">
      <c r="A121" s="17" t="s">
        <v>983</v>
      </c>
      <c r="B121" s="101">
        <f>Table18[[#This Row],[Basic Major]]</f>
        <v>1.8125</v>
      </c>
      <c r="C121">
        <v>6</v>
      </c>
      <c r="D121" s="44" t="str">
        <f>CONCATENATE(TEXT(Table18[[#This Row],[Basic Major]],".000"),"-",Table18[[#This Row],[N]])</f>
        <v>1.813-6</v>
      </c>
      <c r="E121">
        <v>1.7041999999999999</v>
      </c>
      <c r="F121">
        <v>1.6141000000000001</v>
      </c>
      <c r="G121">
        <v>1.6321000000000001</v>
      </c>
      <c r="H121">
        <v>1</v>
      </c>
      <c r="I121">
        <v>47</v>
      </c>
      <c r="J121">
        <v>2</v>
      </c>
      <c r="K121">
        <v>2.14</v>
      </c>
      <c r="L121" s="43">
        <v>1.8125</v>
      </c>
    </row>
    <row r="122" spans="1:12" x14ac:dyDescent="0.25">
      <c r="A122" s="17" t="s">
        <v>984</v>
      </c>
      <c r="B122" s="101">
        <f>Table18[[#This Row],[Basic Major]]</f>
        <v>1.875</v>
      </c>
      <c r="C122">
        <v>6</v>
      </c>
      <c r="D122" s="44" t="str">
        <f>CONCATENATE(TEXT(Table18[[#This Row],[Basic Major]],".000"),"-",Table18[[#This Row],[N]])</f>
        <v>1.875-6</v>
      </c>
      <c r="E122">
        <v>1.7666999999999999</v>
      </c>
      <c r="F122">
        <v>1.6766000000000001</v>
      </c>
      <c r="G122">
        <v>1.6946000000000001</v>
      </c>
      <c r="H122">
        <v>1</v>
      </c>
      <c r="I122">
        <v>43</v>
      </c>
      <c r="J122">
        <v>2.16</v>
      </c>
      <c r="K122">
        <v>2.2999999999999998</v>
      </c>
      <c r="L122" s="43">
        <v>1.875</v>
      </c>
    </row>
    <row r="123" spans="1:12" x14ac:dyDescent="0.25">
      <c r="A123" s="17" t="s">
        <v>985</v>
      </c>
      <c r="B123" s="101">
        <f>Table18[[#This Row],[Basic Major]]</f>
        <v>1.9375</v>
      </c>
      <c r="C123">
        <v>6</v>
      </c>
      <c r="D123" s="44" t="str">
        <f>CONCATENATE(TEXT(Table18[[#This Row],[Basic Major]],".000"),"-",Table18[[#This Row],[N]])</f>
        <v>1.938-6</v>
      </c>
      <c r="E123">
        <v>1.8291999999999999</v>
      </c>
      <c r="F123">
        <v>1.7391000000000001</v>
      </c>
      <c r="G123">
        <v>1.7571000000000001</v>
      </c>
      <c r="H123">
        <v>1</v>
      </c>
      <c r="I123">
        <v>40</v>
      </c>
      <c r="J123">
        <v>2.33</v>
      </c>
      <c r="K123">
        <v>2.4700000000000002</v>
      </c>
      <c r="L123" s="43">
        <v>1.9375</v>
      </c>
    </row>
    <row r="124" spans="1:12" x14ac:dyDescent="0.25">
      <c r="A124" s="17">
        <v>2</v>
      </c>
      <c r="B124" s="101">
        <f>Table18[[#This Row],[Basic Major]]</f>
        <v>2</v>
      </c>
      <c r="C124">
        <v>6</v>
      </c>
      <c r="D124" s="44" t="str">
        <f>CONCATENATE(TEXT(Table18[[#This Row],[Basic Major]],".000"),"-",Table18[[#This Row],[N]])</f>
        <v>2.000-6</v>
      </c>
      <c r="E124">
        <v>1.8916999999999999</v>
      </c>
      <c r="F124">
        <v>1.8016000000000001</v>
      </c>
      <c r="G124">
        <v>1.8196000000000001</v>
      </c>
      <c r="H124">
        <v>1</v>
      </c>
      <c r="I124">
        <v>36</v>
      </c>
      <c r="J124">
        <v>2.5</v>
      </c>
      <c r="K124">
        <v>2.65</v>
      </c>
      <c r="L124" s="43">
        <v>2</v>
      </c>
    </row>
    <row r="125" spans="1:12" x14ac:dyDescent="0.25">
      <c r="A125" s="17" t="s">
        <v>987</v>
      </c>
      <c r="B125" s="101">
        <f>Table18[[#This Row],[Basic Major]]</f>
        <v>2.125</v>
      </c>
      <c r="C125">
        <v>6</v>
      </c>
      <c r="D125" s="44" t="str">
        <f>CONCATENATE(TEXT(Table18[[#This Row],[Basic Major]],".000"),"-",Table18[[#This Row],[N]])</f>
        <v>2.125-6</v>
      </c>
      <c r="E125">
        <v>2.0167000000000002</v>
      </c>
      <c r="F125">
        <v>1.9266000000000001</v>
      </c>
      <c r="G125">
        <v>1.9446000000000001</v>
      </c>
      <c r="H125">
        <v>1</v>
      </c>
      <c r="I125">
        <v>30</v>
      </c>
      <c r="J125">
        <v>2.86</v>
      </c>
      <c r="K125">
        <v>3.03</v>
      </c>
      <c r="L125" s="43">
        <v>2.125</v>
      </c>
    </row>
    <row r="126" spans="1:12" x14ac:dyDescent="0.25">
      <c r="A126" s="17" t="s">
        <v>989</v>
      </c>
      <c r="B126" s="101">
        <f>Table18[[#This Row],[Basic Major]]</f>
        <v>2.25</v>
      </c>
      <c r="C126">
        <v>6</v>
      </c>
      <c r="D126" s="44" t="str">
        <f>CONCATENATE(TEXT(Table18[[#This Row],[Basic Major]],".000"),"-",Table18[[#This Row],[N]])</f>
        <v>2.250-6</v>
      </c>
      <c r="E126">
        <v>2.1417000000000002</v>
      </c>
      <c r="F126">
        <v>2.0516000000000001</v>
      </c>
      <c r="G126">
        <v>2.0695999999999999</v>
      </c>
      <c r="H126">
        <v>1</v>
      </c>
      <c r="I126">
        <v>25</v>
      </c>
      <c r="J126">
        <v>3.25</v>
      </c>
      <c r="K126">
        <v>3.42</v>
      </c>
      <c r="L126" s="43">
        <v>2.25</v>
      </c>
    </row>
    <row r="127" spans="1:12" x14ac:dyDescent="0.25">
      <c r="A127" s="17" t="s">
        <v>991</v>
      </c>
      <c r="B127" s="101">
        <f>Table18[[#This Row],[Basic Major]]</f>
        <v>2.375</v>
      </c>
      <c r="C127">
        <v>6</v>
      </c>
      <c r="D127" s="44" t="str">
        <f>CONCATENATE(TEXT(Table18[[#This Row],[Basic Major]],".000"),"-",Table18[[#This Row],[N]])</f>
        <v>2.375-6</v>
      </c>
      <c r="E127">
        <v>2.2667000000000002</v>
      </c>
      <c r="F127">
        <v>2.1766000000000001</v>
      </c>
      <c r="G127">
        <v>2.1945999999999999</v>
      </c>
      <c r="H127">
        <v>1</v>
      </c>
      <c r="I127">
        <v>20</v>
      </c>
      <c r="J127">
        <v>3.66</v>
      </c>
      <c r="K127">
        <v>3.85</v>
      </c>
      <c r="L127" s="43">
        <v>2.375</v>
      </c>
    </row>
    <row r="128" spans="1:12" x14ac:dyDescent="0.25">
      <c r="A128" s="17" t="s">
        <v>993</v>
      </c>
      <c r="B128" s="101">
        <f>Table18[[#This Row],[Basic Major]]</f>
        <v>2.5</v>
      </c>
      <c r="C128">
        <v>6</v>
      </c>
      <c r="D128" s="44" t="str">
        <f>CONCATENATE(TEXT(Table18[[#This Row],[Basic Major]],".000"),"-",Table18[[#This Row],[N]])</f>
        <v>2.500-6</v>
      </c>
      <c r="E128">
        <v>2.3917000000000002</v>
      </c>
      <c r="F128">
        <v>2.3016000000000001</v>
      </c>
      <c r="G128">
        <v>2.3195999999999999</v>
      </c>
      <c r="H128">
        <v>1</v>
      </c>
      <c r="I128">
        <v>16</v>
      </c>
      <c r="J128">
        <v>4.0999999999999996</v>
      </c>
      <c r="K128">
        <v>4.29</v>
      </c>
      <c r="L128" s="43">
        <v>2.5</v>
      </c>
    </row>
    <row r="129" spans="1:12" x14ac:dyDescent="0.25">
      <c r="A129" s="17" t="s">
        <v>994</v>
      </c>
      <c r="B129" s="101">
        <f>Table18[[#This Row],[Basic Major]]</f>
        <v>2.625</v>
      </c>
      <c r="C129">
        <v>6</v>
      </c>
      <c r="D129" s="44" t="str">
        <f>CONCATENATE(TEXT(Table18[[#This Row],[Basic Major]],".000"),"-",Table18[[#This Row],[N]])</f>
        <v>2.625-6</v>
      </c>
      <c r="E129">
        <v>2.5167000000000002</v>
      </c>
      <c r="F129">
        <v>2.4266000000000001</v>
      </c>
      <c r="G129">
        <v>2.4445999999999999</v>
      </c>
      <c r="H129">
        <v>1</v>
      </c>
      <c r="I129">
        <v>12</v>
      </c>
      <c r="J129">
        <v>4.5599999999999996</v>
      </c>
      <c r="K129">
        <v>4.76</v>
      </c>
      <c r="L129" s="43">
        <v>2.625</v>
      </c>
    </row>
    <row r="130" spans="1:12" x14ac:dyDescent="0.25">
      <c r="A130" s="17" t="s">
        <v>995</v>
      </c>
      <c r="B130" s="101">
        <f>Table18[[#This Row],[Basic Major]]</f>
        <v>2.75</v>
      </c>
      <c r="C130">
        <v>6</v>
      </c>
      <c r="D130" s="44" t="str">
        <f>CONCATENATE(TEXT(Table18[[#This Row],[Basic Major]],".000"),"-",Table18[[#This Row],[N]])</f>
        <v>2.750-6</v>
      </c>
      <c r="E130">
        <v>2.6417000000000002</v>
      </c>
      <c r="F130">
        <v>2.5516000000000001</v>
      </c>
      <c r="G130">
        <v>2.5695999999999999</v>
      </c>
      <c r="H130">
        <v>1</v>
      </c>
      <c r="I130">
        <v>9</v>
      </c>
      <c r="J130">
        <v>5.04</v>
      </c>
      <c r="K130">
        <v>5.26</v>
      </c>
      <c r="L130" s="43">
        <v>2.75</v>
      </c>
    </row>
    <row r="131" spans="1:12" x14ac:dyDescent="0.25">
      <c r="A131" s="17" t="s">
        <v>996</v>
      </c>
      <c r="B131" s="101">
        <f>Table18[[#This Row],[Basic Major]]</f>
        <v>2.875</v>
      </c>
      <c r="C131">
        <v>6</v>
      </c>
      <c r="D131" s="44" t="str">
        <f>CONCATENATE(TEXT(Table18[[#This Row],[Basic Major]],".000"),"-",Table18[[#This Row],[N]])</f>
        <v>2.875-6</v>
      </c>
      <c r="E131">
        <v>2.7667000000000002</v>
      </c>
      <c r="F131">
        <v>2.6766000000000001</v>
      </c>
      <c r="G131">
        <v>2.6945999999999999</v>
      </c>
      <c r="H131">
        <v>1</v>
      </c>
      <c r="I131">
        <v>6</v>
      </c>
      <c r="J131">
        <v>5.55</v>
      </c>
      <c r="K131">
        <v>5.78</v>
      </c>
      <c r="L131" s="43">
        <v>2.875</v>
      </c>
    </row>
    <row r="132" spans="1:12" x14ac:dyDescent="0.25">
      <c r="A132" s="17">
        <v>3</v>
      </c>
      <c r="B132" s="101">
        <f>Table18[[#This Row],[Basic Major]]</f>
        <v>3</v>
      </c>
      <c r="C132">
        <v>6</v>
      </c>
      <c r="D132" s="44" t="str">
        <f>CONCATENATE(TEXT(Table18[[#This Row],[Basic Major]],".000"),"-",Table18[[#This Row],[N]])</f>
        <v>3.000-6</v>
      </c>
      <c r="E132">
        <v>2.8917000000000002</v>
      </c>
      <c r="F132">
        <v>2.8016000000000001</v>
      </c>
      <c r="G132">
        <v>2.8195999999999999</v>
      </c>
      <c r="H132">
        <v>1</v>
      </c>
      <c r="I132">
        <v>3</v>
      </c>
      <c r="J132">
        <v>6.09</v>
      </c>
      <c r="K132">
        <v>6.33</v>
      </c>
      <c r="L132" s="43">
        <v>3</v>
      </c>
    </row>
    <row r="133" spans="1:12" x14ac:dyDescent="0.25">
      <c r="A133" s="17" t="s">
        <v>997</v>
      </c>
      <c r="B133" s="101">
        <f>Table18[[#This Row],[Basic Major]]</f>
        <v>3.125</v>
      </c>
      <c r="C133">
        <v>6</v>
      </c>
      <c r="D133" s="44" t="str">
        <f>CONCATENATE(TEXT(Table18[[#This Row],[Basic Major]],".000"),"-",Table18[[#This Row],[N]])</f>
        <v>3.125-6</v>
      </c>
      <c r="E133">
        <v>3.0167000000000002</v>
      </c>
      <c r="F133">
        <v>2.9266000000000001</v>
      </c>
      <c r="G133">
        <v>2.9445999999999999</v>
      </c>
      <c r="H133">
        <v>1</v>
      </c>
      <c r="I133">
        <v>0</v>
      </c>
      <c r="J133">
        <v>6.64</v>
      </c>
      <c r="K133">
        <v>6.89</v>
      </c>
      <c r="L133" s="43">
        <v>3.125</v>
      </c>
    </row>
    <row r="134" spans="1:12" x14ac:dyDescent="0.25">
      <c r="A134" s="17" t="s">
        <v>998</v>
      </c>
      <c r="B134" s="101">
        <f>Table18[[#This Row],[Basic Major]]</f>
        <v>3.25</v>
      </c>
      <c r="C134">
        <v>6</v>
      </c>
      <c r="D134" s="44" t="str">
        <f>CONCATENATE(TEXT(Table18[[#This Row],[Basic Major]],".000"),"-",Table18[[#This Row],[N]])</f>
        <v>3.250-6</v>
      </c>
      <c r="E134">
        <v>3.1417000000000002</v>
      </c>
      <c r="F134">
        <v>3.0516000000000001</v>
      </c>
      <c r="G134">
        <v>3.0695999999999999</v>
      </c>
      <c r="H134">
        <v>0</v>
      </c>
      <c r="I134">
        <v>58</v>
      </c>
      <c r="J134">
        <v>7.23</v>
      </c>
      <c r="K134">
        <v>7.49</v>
      </c>
      <c r="L134" s="43">
        <v>3.25</v>
      </c>
    </row>
    <row r="135" spans="1:12" x14ac:dyDescent="0.25">
      <c r="A135" s="17" t="s">
        <v>999</v>
      </c>
      <c r="B135" s="101">
        <f>Table18[[#This Row],[Basic Major]]</f>
        <v>3.375</v>
      </c>
      <c r="C135">
        <v>6</v>
      </c>
      <c r="D135" s="44" t="str">
        <f>CONCATENATE(TEXT(Table18[[#This Row],[Basic Major]],".000"),"-",Table18[[#This Row],[N]])</f>
        <v>3.375-6</v>
      </c>
      <c r="E135">
        <v>3.2667000000000002</v>
      </c>
      <c r="F135">
        <v>3.1766000000000001</v>
      </c>
      <c r="G135">
        <v>3.1945999999999999</v>
      </c>
      <c r="H135">
        <v>0</v>
      </c>
      <c r="I135">
        <v>56</v>
      </c>
      <c r="J135">
        <v>7.84</v>
      </c>
      <c r="K135">
        <v>8.11</v>
      </c>
      <c r="L135" s="43">
        <v>3.375</v>
      </c>
    </row>
    <row r="136" spans="1:12" x14ac:dyDescent="0.25">
      <c r="A136" s="17" t="s">
        <v>1000</v>
      </c>
      <c r="B136" s="101">
        <f>Table18[[#This Row],[Basic Major]]</f>
        <v>3.5</v>
      </c>
      <c r="C136">
        <v>6</v>
      </c>
      <c r="D136" s="44" t="str">
        <f>CONCATENATE(TEXT(Table18[[#This Row],[Basic Major]],".000"),"-",Table18[[#This Row],[N]])</f>
        <v>3.500-6</v>
      </c>
      <c r="E136">
        <v>3.3917000000000002</v>
      </c>
      <c r="F136">
        <v>3.3016000000000001</v>
      </c>
      <c r="G136">
        <v>3.3195999999999999</v>
      </c>
      <c r="H136">
        <v>0</v>
      </c>
      <c r="I136">
        <v>54</v>
      </c>
      <c r="J136">
        <v>8.4700000000000006</v>
      </c>
      <c r="K136">
        <v>8.75</v>
      </c>
      <c r="L136" s="43">
        <v>3.5</v>
      </c>
    </row>
    <row r="137" spans="1:12" x14ac:dyDescent="0.25">
      <c r="A137" s="17" t="s">
        <v>1001</v>
      </c>
      <c r="B137" s="101">
        <f>Table18[[#This Row],[Basic Major]]</f>
        <v>3.625</v>
      </c>
      <c r="C137">
        <v>6</v>
      </c>
      <c r="D137" s="44" t="str">
        <f>CONCATENATE(TEXT(Table18[[#This Row],[Basic Major]],".000"),"-",Table18[[#This Row],[N]])</f>
        <v>3.625-6</v>
      </c>
      <c r="E137">
        <v>3.5167000000000002</v>
      </c>
      <c r="F137">
        <v>3.4266000000000001</v>
      </c>
      <c r="G137">
        <v>3.4445999999999999</v>
      </c>
      <c r="H137">
        <v>0</v>
      </c>
      <c r="I137">
        <v>52</v>
      </c>
      <c r="J137">
        <v>9.1199999999999992</v>
      </c>
      <c r="K137">
        <v>9.42</v>
      </c>
      <c r="L137" s="43">
        <v>3.625</v>
      </c>
    </row>
    <row r="138" spans="1:12" x14ac:dyDescent="0.25">
      <c r="A138" s="17" t="s">
        <v>1002</v>
      </c>
      <c r="B138" s="101">
        <f>Table18[[#This Row],[Basic Major]]</f>
        <v>3.75</v>
      </c>
      <c r="C138">
        <v>6</v>
      </c>
      <c r="D138" s="44" t="str">
        <f>CONCATENATE(TEXT(Table18[[#This Row],[Basic Major]],".000"),"-",Table18[[#This Row],[N]])</f>
        <v>3.750-6</v>
      </c>
      <c r="E138">
        <v>3.6417000000000002</v>
      </c>
      <c r="F138">
        <v>3.5516000000000001</v>
      </c>
      <c r="G138">
        <v>3.5695999999999999</v>
      </c>
      <c r="H138">
        <v>0</v>
      </c>
      <c r="I138">
        <v>50</v>
      </c>
      <c r="J138">
        <v>9.81</v>
      </c>
      <c r="K138">
        <v>10.11</v>
      </c>
      <c r="L138" s="43">
        <v>3.75</v>
      </c>
    </row>
    <row r="139" spans="1:12" x14ac:dyDescent="0.25">
      <c r="A139" s="17" t="s">
        <v>1003</v>
      </c>
      <c r="B139" s="101">
        <f>Table18[[#This Row],[Basic Major]]</f>
        <v>3.875</v>
      </c>
      <c r="C139">
        <v>6</v>
      </c>
      <c r="D139" s="44" t="str">
        <f>CONCATENATE(TEXT(Table18[[#This Row],[Basic Major]],".000"),"-",Table18[[#This Row],[N]])</f>
        <v>3.875-6</v>
      </c>
      <c r="E139">
        <v>3.7667000000000002</v>
      </c>
      <c r="F139">
        <v>3.6766000000000001</v>
      </c>
      <c r="G139">
        <v>3.6945999999999999</v>
      </c>
      <c r="H139">
        <v>0</v>
      </c>
      <c r="I139">
        <v>48</v>
      </c>
      <c r="J139">
        <v>10.51</v>
      </c>
      <c r="K139">
        <v>10.83</v>
      </c>
      <c r="L139" s="43">
        <v>3.875</v>
      </c>
    </row>
    <row r="140" spans="1:12" x14ac:dyDescent="0.25">
      <c r="A140" s="17">
        <v>4</v>
      </c>
      <c r="B140" s="101">
        <f>Table18[[#This Row],[Basic Major]]</f>
        <v>4</v>
      </c>
      <c r="C140">
        <v>6</v>
      </c>
      <c r="D140" s="44" t="str">
        <f>CONCATENATE(TEXT(Table18[[#This Row],[Basic Major]],".000"),"-",Table18[[#This Row],[N]])</f>
        <v>4.000-6</v>
      </c>
      <c r="E140">
        <v>3.8917000000000002</v>
      </c>
      <c r="F140">
        <v>3.8016000000000001</v>
      </c>
      <c r="G140">
        <v>3.8195999999999999</v>
      </c>
      <c r="H140">
        <v>0</v>
      </c>
      <c r="I140">
        <v>47</v>
      </c>
      <c r="J140">
        <v>11.24</v>
      </c>
      <c r="K140">
        <v>11.57</v>
      </c>
      <c r="L140" s="43">
        <v>4</v>
      </c>
    </row>
    <row r="141" spans="1:12" x14ac:dyDescent="0.25">
      <c r="A141" s="17" t="s">
        <v>5245</v>
      </c>
      <c r="B141" s="101">
        <f>Table18[[#This Row],[Basic Major]]</f>
        <v>4.125</v>
      </c>
      <c r="C141">
        <v>6</v>
      </c>
      <c r="D141" s="44" t="str">
        <f>CONCATENATE(TEXT(Table18[[#This Row],[Basic Major]],".000"),"-",Table18[[#This Row],[N]])</f>
        <v>4.125-6</v>
      </c>
      <c r="E141">
        <v>4.0167000000000002</v>
      </c>
      <c r="F141">
        <v>3.9266000000000001</v>
      </c>
      <c r="G141">
        <v>3.9445999999999999</v>
      </c>
      <c r="H141">
        <v>0</v>
      </c>
      <c r="I141">
        <v>45</v>
      </c>
      <c r="J141">
        <v>12</v>
      </c>
      <c r="K141">
        <v>12.33</v>
      </c>
      <c r="L141" s="43">
        <v>4.125</v>
      </c>
    </row>
    <row r="142" spans="1:12" x14ac:dyDescent="0.25">
      <c r="A142" s="17" t="s">
        <v>1004</v>
      </c>
      <c r="B142" s="101">
        <f>Table18[[#This Row],[Basic Major]]</f>
        <v>4.25</v>
      </c>
      <c r="C142">
        <v>6</v>
      </c>
      <c r="D142" s="44" t="str">
        <f>CONCATENATE(TEXT(Table18[[#This Row],[Basic Major]],".000"),"-",Table18[[#This Row],[N]])</f>
        <v>4.250-6</v>
      </c>
      <c r="E142">
        <v>4.1417000000000002</v>
      </c>
      <c r="F142">
        <v>4.0515999999999996</v>
      </c>
      <c r="G142">
        <v>4.0696000000000003</v>
      </c>
      <c r="H142">
        <v>0</v>
      </c>
      <c r="I142">
        <v>44</v>
      </c>
      <c r="J142">
        <v>12.78</v>
      </c>
      <c r="K142">
        <v>13.12</v>
      </c>
      <c r="L142" s="43">
        <v>4.25</v>
      </c>
    </row>
    <row r="143" spans="1:12" x14ac:dyDescent="0.25">
      <c r="A143" s="17" t="s">
        <v>5246</v>
      </c>
      <c r="B143" s="101">
        <f>Table18[[#This Row],[Basic Major]]</f>
        <v>4.375</v>
      </c>
      <c r="C143">
        <v>6</v>
      </c>
      <c r="D143" s="44" t="str">
        <f>CONCATENATE(TEXT(Table18[[#This Row],[Basic Major]],".000"),"-",Table18[[#This Row],[N]])</f>
        <v>4.375-6</v>
      </c>
      <c r="E143">
        <v>4.2667000000000002</v>
      </c>
      <c r="F143">
        <v>4.1765999999999996</v>
      </c>
      <c r="G143">
        <v>4.1946000000000003</v>
      </c>
      <c r="H143">
        <v>0</v>
      </c>
      <c r="I143">
        <v>43</v>
      </c>
      <c r="J143">
        <v>13.58</v>
      </c>
      <c r="K143">
        <v>13.94</v>
      </c>
      <c r="L143" s="43">
        <v>4.375</v>
      </c>
    </row>
    <row r="144" spans="1:12" x14ac:dyDescent="0.25">
      <c r="A144" s="17" t="s">
        <v>1005</v>
      </c>
      <c r="B144" s="101">
        <f>Table18[[#This Row],[Basic Major]]</f>
        <v>4.5</v>
      </c>
      <c r="C144">
        <v>6</v>
      </c>
      <c r="D144" s="44" t="str">
        <f>CONCATENATE(TEXT(Table18[[#This Row],[Basic Major]],".000"),"-",Table18[[#This Row],[N]])</f>
        <v>4.500-6</v>
      </c>
      <c r="E144">
        <v>4.3917000000000002</v>
      </c>
      <c r="F144">
        <v>4.3015999999999996</v>
      </c>
      <c r="G144">
        <v>4.3196000000000003</v>
      </c>
      <c r="H144">
        <v>0</v>
      </c>
      <c r="I144">
        <v>42</v>
      </c>
      <c r="J144">
        <v>14.41</v>
      </c>
      <c r="K144">
        <v>14.78</v>
      </c>
      <c r="L144" s="43">
        <v>4.5</v>
      </c>
    </row>
    <row r="145" spans="1:12" x14ac:dyDescent="0.25">
      <c r="A145" s="17" t="s">
        <v>5247</v>
      </c>
      <c r="B145" s="101">
        <f>Table18[[#This Row],[Basic Major]]</f>
        <v>4.625</v>
      </c>
      <c r="C145">
        <v>6</v>
      </c>
      <c r="D145" s="44" t="str">
        <f>CONCATENATE(TEXT(Table18[[#This Row],[Basic Major]],".000"),"-",Table18[[#This Row],[N]])</f>
        <v>4.625-6</v>
      </c>
      <c r="E145">
        <v>4.5167000000000002</v>
      </c>
      <c r="F145">
        <v>4.4265999999999996</v>
      </c>
      <c r="G145">
        <v>4.4446000000000003</v>
      </c>
      <c r="H145">
        <v>0</v>
      </c>
      <c r="I145">
        <v>40</v>
      </c>
      <c r="J145">
        <v>15.3</v>
      </c>
      <c r="K145">
        <v>15.6</v>
      </c>
      <c r="L145" s="43">
        <v>4.625</v>
      </c>
    </row>
    <row r="146" spans="1:12" x14ac:dyDescent="0.25">
      <c r="A146" s="17" t="s">
        <v>1006</v>
      </c>
      <c r="B146" s="101">
        <f>Table18[[#This Row],[Basic Major]]</f>
        <v>4.75</v>
      </c>
      <c r="C146">
        <v>6</v>
      </c>
      <c r="D146" s="44" t="str">
        <f>CONCATENATE(TEXT(Table18[[#This Row],[Basic Major]],".000"),"-",Table18[[#This Row],[N]])</f>
        <v>4.750-6</v>
      </c>
      <c r="E146">
        <v>4.6417000000000002</v>
      </c>
      <c r="F146">
        <v>4.5515999999999996</v>
      </c>
      <c r="G146">
        <v>4.5696000000000003</v>
      </c>
      <c r="H146">
        <v>0</v>
      </c>
      <c r="I146">
        <v>39</v>
      </c>
      <c r="J146">
        <v>16.100000000000001</v>
      </c>
      <c r="K146">
        <v>16.5</v>
      </c>
      <c r="L146" s="43">
        <v>4.75</v>
      </c>
    </row>
    <row r="147" spans="1:12" x14ac:dyDescent="0.25">
      <c r="A147" s="17" t="s">
        <v>5248</v>
      </c>
      <c r="B147" s="101">
        <f>Table18[[#This Row],[Basic Major]]</f>
        <v>4.875</v>
      </c>
      <c r="C147">
        <v>6</v>
      </c>
      <c r="D147" s="44" t="str">
        <f>CONCATENATE(TEXT(Table18[[#This Row],[Basic Major]],".000"),"-",Table18[[#This Row],[N]])</f>
        <v>4.875-6</v>
      </c>
      <c r="E147">
        <v>4.7667000000000002</v>
      </c>
      <c r="F147">
        <v>4.6765999999999996</v>
      </c>
      <c r="G147">
        <v>4.6946000000000003</v>
      </c>
      <c r="H147">
        <v>0</v>
      </c>
      <c r="I147">
        <v>38</v>
      </c>
      <c r="J147">
        <v>17</v>
      </c>
      <c r="K147">
        <v>17.5</v>
      </c>
      <c r="L147" s="43">
        <v>4.875</v>
      </c>
    </row>
    <row r="148" spans="1:12" x14ac:dyDescent="0.25">
      <c r="A148" s="17">
        <v>5</v>
      </c>
      <c r="B148" s="101">
        <f>Table18[[#This Row],[Basic Major]]</f>
        <v>5</v>
      </c>
      <c r="C148">
        <v>6</v>
      </c>
      <c r="D148" s="44" t="str">
        <f>CONCATENATE(TEXT(Table18[[#This Row],[Basic Major]],".000"),"-",Table18[[#This Row],[N]])</f>
        <v>5.000-6</v>
      </c>
      <c r="E148">
        <v>4.8917000000000002</v>
      </c>
      <c r="F148">
        <v>4.8015999999999996</v>
      </c>
      <c r="G148">
        <v>4.8196000000000003</v>
      </c>
      <c r="H148">
        <v>0</v>
      </c>
      <c r="I148">
        <v>37</v>
      </c>
      <c r="J148">
        <v>18</v>
      </c>
      <c r="K148">
        <v>18.399999999999999</v>
      </c>
      <c r="L148" s="43">
        <v>5</v>
      </c>
    </row>
    <row r="149" spans="1:12" x14ac:dyDescent="0.25">
      <c r="A149" s="17" t="s">
        <v>5249</v>
      </c>
      <c r="B149" s="101">
        <f>Table18[[#This Row],[Basic Major]]</f>
        <v>5.125</v>
      </c>
      <c r="C149">
        <v>6</v>
      </c>
      <c r="D149" s="44" t="str">
        <f>CONCATENATE(TEXT(Table18[[#This Row],[Basic Major]],".000"),"-",Table18[[#This Row],[N]])</f>
        <v>5.125-6</v>
      </c>
      <c r="E149">
        <v>5.0167000000000002</v>
      </c>
      <c r="F149">
        <v>4.9265999999999996</v>
      </c>
      <c r="G149">
        <v>4.9446000000000003</v>
      </c>
      <c r="H149">
        <v>0</v>
      </c>
      <c r="I149">
        <v>36</v>
      </c>
      <c r="J149">
        <v>18.899999999999999</v>
      </c>
      <c r="K149">
        <v>19.3</v>
      </c>
      <c r="L149" s="43">
        <v>5.125</v>
      </c>
    </row>
    <row r="150" spans="1:12" x14ac:dyDescent="0.25">
      <c r="A150" s="17" t="s">
        <v>1008</v>
      </c>
      <c r="B150" s="101">
        <f>Table18[[#This Row],[Basic Major]]</f>
        <v>5.25</v>
      </c>
      <c r="C150">
        <v>6</v>
      </c>
      <c r="D150" s="44" t="str">
        <f>CONCATENATE(TEXT(Table18[[#This Row],[Basic Major]],".000"),"-",Table18[[#This Row],[N]])</f>
        <v>5.250-6</v>
      </c>
      <c r="E150">
        <v>5.1417000000000002</v>
      </c>
      <c r="F150">
        <v>5.0515999999999996</v>
      </c>
      <c r="G150">
        <v>5.0696000000000003</v>
      </c>
      <c r="H150">
        <v>0</v>
      </c>
      <c r="I150">
        <v>35</v>
      </c>
      <c r="J150">
        <v>19.899999999999999</v>
      </c>
      <c r="K150">
        <v>20.3</v>
      </c>
      <c r="L150" s="43">
        <v>5.25</v>
      </c>
    </row>
    <row r="151" spans="1:12" x14ac:dyDescent="0.25">
      <c r="A151" s="17" t="s">
        <v>5250</v>
      </c>
      <c r="B151" s="101">
        <f>Table18[[#This Row],[Basic Major]]</f>
        <v>5.375</v>
      </c>
      <c r="C151">
        <v>6</v>
      </c>
      <c r="D151" s="44" t="str">
        <f>CONCATENATE(TEXT(Table18[[#This Row],[Basic Major]],".000"),"-",Table18[[#This Row],[N]])</f>
        <v>5.375-6</v>
      </c>
      <c r="E151">
        <v>5.2667000000000002</v>
      </c>
      <c r="F151">
        <v>5.1765999999999996</v>
      </c>
      <c r="G151">
        <v>5.1946000000000003</v>
      </c>
      <c r="H151">
        <v>0</v>
      </c>
      <c r="I151">
        <v>35</v>
      </c>
      <c r="J151">
        <v>20.9</v>
      </c>
      <c r="K151">
        <v>21.3</v>
      </c>
      <c r="L151" s="43">
        <v>5.375</v>
      </c>
    </row>
    <row r="152" spans="1:12" x14ac:dyDescent="0.25">
      <c r="A152" s="17" t="s">
        <v>1009</v>
      </c>
      <c r="B152" s="101">
        <f>Table18[[#This Row],[Basic Major]]</f>
        <v>5.5</v>
      </c>
      <c r="C152">
        <v>6</v>
      </c>
      <c r="D152" s="44" t="str">
        <f>CONCATENATE(TEXT(Table18[[#This Row],[Basic Major]],".000"),"-",Table18[[#This Row],[N]])</f>
        <v>5.500-6</v>
      </c>
      <c r="E152">
        <v>5.3917000000000002</v>
      </c>
      <c r="F152">
        <v>5.3015999999999996</v>
      </c>
      <c r="G152">
        <v>5.3196000000000003</v>
      </c>
      <c r="H152">
        <v>0</v>
      </c>
      <c r="I152">
        <v>34</v>
      </c>
      <c r="J152">
        <v>21.9</v>
      </c>
      <c r="K152">
        <v>22.4</v>
      </c>
      <c r="L152" s="43">
        <v>5.5</v>
      </c>
    </row>
    <row r="153" spans="1:12" x14ac:dyDescent="0.25">
      <c r="A153" s="17" t="s">
        <v>5251</v>
      </c>
      <c r="B153" s="101">
        <f>Table18[[#This Row],[Basic Major]]</f>
        <v>5.625</v>
      </c>
      <c r="C153">
        <v>6</v>
      </c>
      <c r="D153" s="44" t="str">
        <f>CONCATENATE(TEXT(Table18[[#This Row],[Basic Major]],".000"),"-",Table18[[#This Row],[N]])</f>
        <v>5.625-6</v>
      </c>
      <c r="E153">
        <v>5.5167000000000002</v>
      </c>
      <c r="F153">
        <v>5.4265999999999996</v>
      </c>
      <c r="G153">
        <v>5.4446000000000003</v>
      </c>
      <c r="H153">
        <v>0</v>
      </c>
      <c r="I153">
        <v>33</v>
      </c>
      <c r="J153">
        <v>23</v>
      </c>
      <c r="K153">
        <v>23.4</v>
      </c>
      <c r="L153" s="43">
        <v>5.625</v>
      </c>
    </row>
    <row r="154" spans="1:12" x14ac:dyDescent="0.25">
      <c r="A154" s="17" t="s">
        <v>1010</v>
      </c>
      <c r="B154" s="101">
        <f>Table18[[#This Row],[Basic Major]]</f>
        <v>5.75</v>
      </c>
      <c r="C154">
        <v>6</v>
      </c>
      <c r="D154" s="44" t="str">
        <f>CONCATENATE(TEXT(Table18[[#This Row],[Basic Major]],".000"),"-",Table18[[#This Row],[N]])</f>
        <v>5.750-6</v>
      </c>
      <c r="E154">
        <v>5.6417000000000002</v>
      </c>
      <c r="F154">
        <v>5.5515999999999996</v>
      </c>
      <c r="G154">
        <v>5.5696000000000003</v>
      </c>
      <c r="H154">
        <v>0</v>
      </c>
      <c r="I154">
        <v>32</v>
      </c>
      <c r="J154">
        <v>24</v>
      </c>
      <c r="K154">
        <v>24.5</v>
      </c>
      <c r="L154" s="43">
        <v>5.75</v>
      </c>
    </row>
    <row r="155" spans="1:12" x14ac:dyDescent="0.25">
      <c r="A155" s="17" t="s">
        <v>5252</v>
      </c>
      <c r="B155" s="101">
        <f>Table18[[#This Row],[Basic Major]]</f>
        <v>5.875</v>
      </c>
      <c r="C155">
        <v>6</v>
      </c>
      <c r="D155" s="44" t="str">
        <f>CONCATENATE(TEXT(Table18[[#This Row],[Basic Major]],".000"),"-",Table18[[#This Row],[N]])</f>
        <v>5.875-6</v>
      </c>
      <c r="E155">
        <v>5.7667000000000002</v>
      </c>
      <c r="F155">
        <v>5.6765999999999996</v>
      </c>
      <c r="G155">
        <v>5.6946000000000003</v>
      </c>
      <c r="H155">
        <v>0</v>
      </c>
      <c r="I155">
        <v>32</v>
      </c>
      <c r="J155">
        <v>25.1</v>
      </c>
      <c r="K155">
        <v>25.6</v>
      </c>
      <c r="L155" s="43">
        <v>5.875</v>
      </c>
    </row>
    <row r="156" spans="1:12" x14ac:dyDescent="0.25">
      <c r="A156" s="17">
        <v>6</v>
      </c>
      <c r="B156" s="101">
        <f>Table18[[#This Row],[Basic Major]]</f>
        <v>6</v>
      </c>
      <c r="C156">
        <v>6</v>
      </c>
      <c r="D156" s="44" t="str">
        <f>CONCATENATE(TEXT(Table18[[#This Row],[Basic Major]],".000"),"-",Table18[[#This Row],[N]])</f>
        <v>6.000-6</v>
      </c>
      <c r="E156">
        <v>5.8917000000000002</v>
      </c>
      <c r="F156">
        <v>5.8015999999999996</v>
      </c>
      <c r="G156">
        <v>5.8196000000000003</v>
      </c>
      <c r="H156">
        <v>0</v>
      </c>
      <c r="I156">
        <v>31</v>
      </c>
      <c r="J156">
        <v>26.3</v>
      </c>
      <c r="K156">
        <v>26.8</v>
      </c>
      <c r="L156" s="43">
        <v>6</v>
      </c>
    </row>
    <row r="157" spans="1:12" x14ac:dyDescent="0.25">
      <c r="A157" s="17">
        <v>1</v>
      </c>
      <c r="B157" s="101">
        <f>Table18[[#This Row],[Basic Major]]</f>
        <v>1</v>
      </c>
      <c r="C157">
        <v>8</v>
      </c>
      <c r="D157" s="44" t="str">
        <f>CONCATENATE(TEXT(Table18[[#This Row],[Basic Major]],".000"),"-",Table18[[#This Row],[N]])</f>
        <v>1.000-8</v>
      </c>
      <c r="E157">
        <v>0.91879999999999995</v>
      </c>
      <c r="F157">
        <v>0.85119999999999996</v>
      </c>
      <c r="G157">
        <v>0.86470000000000002</v>
      </c>
      <c r="H157">
        <v>2</v>
      </c>
      <c r="I157">
        <v>29</v>
      </c>
      <c r="J157">
        <v>0.55100000000000005</v>
      </c>
      <c r="K157">
        <v>0.60599999999999998</v>
      </c>
      <c r="L157" s="43">
        <v>1</v>
      </c>
    </row>
    <row r="158" spans="1:12" x14ac:dyDescent="0.25">
      <c r="A158" s="17" t="s">
        <v>969</v>
      </c>
      <c r="B158" s="101">
        <f>Table18[[#This Row],[Basic Major]]</f>
        <v>1.0625</v>
      </c>
      <c r="C158">
        <v>8</v>
      </c>
      <c r="D158" s="44" t="str">
        <f>CONCATENATE(TEXT(Table18[[#This Row],[Basic Major]],".000"),"-",Table18[[#This Row],[N]])</f>
        <v>1.063-8</v>
      </c>
      <c r="E158">
        <v>0.98129999999999995</v>
      </c>
      <c r="F158">
        <v>0.91369999999999996</v>
      </c>
      <c r="G158">
        <v>0.92720000000000002</v>
      </c>
      <c r="H158">
        <v>2</v>
      </c>
      <c r="I158">
        <v>19</v>
      </c>
      <c r="J158">
        <v>0.63600000000000001</v>
      </c>
      <c r="K158">
        <v>0.69499999999999995</v>
      </c>
      <c r="L158" s="43">
        <v>1.0625</v>
      </c>
    </row>
    <row r="159" spans="1:12" x14ac:dyDescent="0.25">
      <c r="A159" s="17" t="s">
        <v>974</v>
      </c>
      <c r="B159" s="101">
        <f>Table18[[#This Row],[Basic Major]]</f>
        <v>1.125</v>
      </c>
      <c r="C159">
        <v>8</v>
      </c>
      <c r="D159" s="44" t="str">
        <f>CONCATENATE(TEXT(Table18[[#This Row],[Basic Major]],".000"),"-",Table18[[#This Row],[N]])</f>
        <v>1.125-8</v>
      </c>
      <c r="E159">
        <v>1.0438000000000001</v>
      </c>
      <c r="F159">
        <v>0.97919999999999996</v>
      </c>
      <c r="G159">
        <v>0.98970000000000002</v>
      </c>
      <c r="H159">
        <v>2</v>
      </c>
      <c r="I159">
        <v>11</v>
      </c>
      <c r="J159">
        <v>0.72799999999999998</v>
      </c>
      <c r="K159">
        <v>0.79</v>
      </c>
      <c r="L159" s="43">
        <v>1.125</v>
      </c>
    </row>
    <row r="160" spans="1:12" x14ac:dyDescent="0.25">
      <c r="A160" s="17" t="s">
        <v>971</v>
      </c>
      <c r="B160" s="101">
        <f>Table18[[#This Row],[Basic Major]]</f>
        <v>1.1875</v>
      </c>
      <c r="C160">
        <v>8</v>
      </c>
      <c r="D160" s="44" t="str">
        <f>CONCATENATE(TEXT(Table18[[#This Row],[Basic Major]],".000"),"-",Table18[[#This Row],[N]])</f>
        <v>1.188-8</v>
      </c>
      <c r="E160">
        <v>1.1063000000000001</v>
      </c>
      <c r="F160">
        <v>1.0387</v>
      </c>
      <c r="G160">
        <v>1.0522</v>
      </c>
      <c r="H160">
        <v>2</v>
      </c>
      <c r="I160">
        <v>4</v>
      </c>
      <c r="J160">
        <v>0.82499999999999996</v>
      </c>
      <c r="K160">
        <v>0.89200000000000002</v>
      </c>
      <c r="L160" s="43">
        <v>1.1875</v>
      </c>
    </row>
    <row r="161" spans="1:12" x14ac:dyDescent="0.25">
      <c r="A161" s="17" t="s">
        <v>975</v>
      </c>
      <c r="B161" s="101">
        <f>Table18[[#This Row],[Basic Major]]</f>
        <v>1.25</v>
      </c>
      <c r="C161">
        <v>8</v>
      </c>
      <c r="D161" s="44" t="str">
        <f>CONCATENATE(TEXT(Table18[[#This Row],[Basic Major]],".000"),"-",Table18[[#This Row],[N]])</f>
        <v>1.250-8</v>
      </c>
      <c r="E161">
        <v>1.1688000000000001</v>
      </c>
      <c r="F161">
        <v>1.1012</v>
      </c>
      <c r="G161">
        <v>1.1147</v>
      </c>
      <c r="H161">
        <v>1</v>
      </c>
      <c r="I161">
        <v>57</v>
      </c>
      <c r="J161">
        <v>0.92900000000000005</v>
      </c>
      <c r="K161">
        <v>1</v>
      </c>
      <c r="L161" s="43">
        <v>1.25</v>
      </c>
    </row>
    <row r="162" spans="1:12" x14ac:dyDescent="0.25">
      <c r="A162" s="17" t="s">
        <v>973</v>
      </c>
      <c r="B162" s="101">
        <f>Table18[[#This Row],[Basic Major]]</f>
        <v>1.3125</v>
      </c>
      <c r="C162">
        <v>8</v>
      </c>
      <c r="D162" s="44" t="str">
        <f>CONCATENATE(TEXT(Table18[[#This Row],[Basic Major]],".000"),"-",Table18[[#This Row],[N]])</f>
        <v>1.313-8</v>
      </c>
      <c r="E162">
        <v>1.2313000000000001</v>
      </c>
      <c r="F162">
        <v>1.1637</v>
      </c>
      <c r="G162">
        <v>1.1772</v>
      </c>
      <c r="H162">
        <v>1</v>
      </c>
      <c r="I162">
        <v>51</v>
      </c>
      <c r="J162">
        <v>1.0389999999999999</v>
      </c>
      <c r="K162">
        <v>1.1140000000000001</v>
      </c>
      <c r="L162" s="43">
        <v>1.3125</v>
      </c>
    </row>
    <row r="163" spans="1:12" x14ac:dyDescent="0.25">
      <c r="A163" s="17" t="s">
        <v>976</v>
      </c>
      <c r="B163" s="101">
        <f>Table18[[#This Row],[Basic Major]]</f>
        <v>1.375</v>
      </c>
      <c r="C163">
        <v>8</v>
      </c>
      <c r="D163" s="44" t="str">
        <f>CONCATENATE(TEXT(Table18[[#This Row],[Basic Major]],".000"),"-",Table18[[#This Row],[N]])</f>
        <v>1.375-8</v>
      </c>
      <c r="E163">
        <v>1.2938000000000001</v>
      </c>
      <c r="F163">
        <v>1.2262</v>
      </c>
      <c r="G163">
        <v>1.2397</v>
      </c>
      <c r="H163">
        <v>1</v>
      </c>
      <c r="I163">
        <v>46</v>
      </c>
      <c r="J163">
        <v>1.155</v>
      </c>
      <c r="K163">
        <v>1.2330000000000001</v>
      </c>
      <c r="L163" s="43">
        <v>1.375</v>
      </c>
    </row>
    <row r="164" spans="1:12" x14ac:dyDescent="0.25">
      <c r="A164" s="17" t="s">
        <v>977</v>
      </c>
      <c r="B164" s="101">
        <f>Table18[[#This Row],[Basic Major]]</f>
        <v>1.4375</v>
      </c>
      <c r="C164">
        <v>8</v>
      </c>
      <c r="D164" s="44" t="str">
        <f>CONCATENATE(TEXT(Table18[[#This Row],[Basic Major]],".000"),"-",Table18[[#This Row],[N]])</f>
        <v>1.438-8</v>
      </c>
      <c r="E164">
        <v>1.3563000000000001</v>
      </c>
      <c r="F164">
        <v>1.2887</v>
      </c>
      <c r="G164">
        <v>1.3022</v>
      </c>
      <c r="H164">
        <v>1</v>
      </c>
      <c r="I164">
        <v>41</v>
      </c>
      <c r="J164">
        <v>1.2769999999999999</v>
      </c>
      <c r="K164">
        <v>1.36</v>
      </c>
      <c r="L164" s="43">
        <v>1.4375</v>
      </c>
    </row>
    <row r="165" spans="1:12" x14ac:dyDescent="0.25">
      <c r="A165" s="17" t="s">
        <v>978</v>
      </c>
      <c r="B165" s="101">
        <f>Table18[[#This Row],[Basic Major]]</f>
        <v>1.5</v>
      </c>
      <c r="C165">
        <v>8</v>
      </c>
      <c r="D165" s="44" t="str">
        <f>CONCATENATE(TEXT(Table18[[#This Row],[Basic Major]],".000"),"-",Table18[[#This Row],[N]])</f>
        <v>1.500-8</v>
      </c>
      <c r="E165">
        <v>1.4188000000000001</v>
      </c>
      <c r="F165">
        <v>1.3512</v>
      </c>
      <c r="G165">
        <v>1.3647</v>
      </c>
      <c r="H165">
        <v>1</v>
      </c>
      <c r="I165">
        <v>36</v>
      </c>
      <c r="J165">
        <v>1.405</v>
      </c>
      <c r="K165">
        <v>1.492</v>
      </c>
      <c r="L165" s="43">
        <v>1.5</v>
      </c>
    </row>
    <row r="166" spans="1:12" x14ac:dyDescent="0.25">
      <c r="A166" s="17" t="s">
        <v>979</v>
      </c>
      <c r="B166" s="101">
        <f>Table18[[#This Row],[Basic Major]]</f>
        <v>1.5625</v>
      </c>
      <c r="C166">
        <v>8</v>
      </c>
      <c r="D166" s="44" t="str">
        <f>CONCATENATE(TEXT(Table18[[#This Row],[Basic Major]],".000"),"-",Table18[[#This Row],[N]])</f>
        <v>1.563-8</v>
      </c>
      <c r="E166">
        <v>1.4813000000000001</v>
      </c>
      <c r="F166">
        <v>1.4137</v>
      </c>
      <c r="G166">
        <v>1.4272</v>
      </c>
      <c r="H166">
        <v>1</v>
      </c>
      <c r="I166">
        <v>32</v>
      </c>
      <c r="J166">
        <v>1.54</v>
      </c>
      <c r="K166">
        <v>1.63</v>
      </c>
      <c r="L166" s="43">
        <v>1.5625</v>
      </c>
    </row>
    <row r="167" spans="1:12" x14ac:dyDescent="0.25">
      <c r="A167" s="17" t="s">
        <v>980</v>
      </c>
      <c r="B167" s="101">
        <f>Table18[[#This Row],[Basic Major]]</f>
        <v>1.625</v>
      </c>
      <c r="C167">
        <v>8</v>
      </c>
      <c r="D167" s="44" t="str">
        <f>CONCATENATE(TEXT(Table18[[#This Row],[Basic Major]],".000"),"-",Table18[[#This Row],[N]])</f>
        <v>1.625-8</v>
      </c>
      <c r="E167">
        <v>1.5438000000000001</v>
      </c>
      <c r="F167">
        <v>1.4805999999999999</v>
      </c>
      <c r="G167">
        <v>1.4897</v>
      </c>
      <c r="H167">
        <v>1</v>
      </c>
      <c r="I167">
        <v>29</v>
      </c>
      <c r="J167">
        <v>1.68</v>
      </c>
      <c r="K167">
        <v>1.78</v>
      </c>
      <c r="L167" s="43">
        <v>1.625</v>
      </c>
    </row>
    <row r="168" spans="1:12" x14ac:dyDescent="0.25">
      <c r="A168" s="17" t="s">
        <v>981</v>
      </c>
      <c r="B168" s="101">
        <f>Table18[[#This Row],[Basic Major]]</f>
        <v>1.6875</v>
      </c>
      <c r="C168">
        <v>8</v>
      </c>
      <c r="D168" s="44" t="str">
        <f>CONCATENATE(TEXT(Table18[[#This Row],[Basic Major]],".000"),"-",Table18[[#This Row],[N]])</f>
        <v>1.688-8</v>
      </c>
      <c r="E168">
        <v>1.6063000000000001</v>
      </c>
      <c r="F168">
        <v>1.5387</v>
      </c>
      <c r="G168">
        <v>1.5522</v>
      </c>
      <c r="H168">
        <v>1</v>
      </c>
      <c r="I168">
        <v>25</v>
      </c>
      <c r="J168">
        <v>1.83</v>
      </c>
      <c r="K168">
        <v>1.93</v>
      </c>
      <c r="L168" s="43">
        <v>1.6875</v>
      </c>
    </row>
    <row r="169" spans="1:12" x14ac:dyDescent="0.25">
      <c r="A169" s="17" t="s">
        <v>982</v>
      </c>
      <c r="B169" s="101">
        <f>Table18[[#This Row],[Basic Major]]</f>
        <v>1.75</v>
      </c>
      <c r="C169">
        <v>8</v>
      </c>
      <c r="D169" s="44" t="str">
        <f>CONCATENATE(TEXT(Table18[[#This Row],[Basic Major]],".000"),"-",Table18[[#This Row],[N]])</f>
        <v>1.750-8</v>
      </c>
      <c r="E169">
        <v>1.6688000000000001</v>
      </c>
      <c r="F169">
        <v>1.6012</v>
      </c>
      <c r="G169">
        <v>1.6147</v>
      </c>
      <c r="H169">
        <v>1</v>
      </c>
      <c r="I169">
        <v>22</v>
      </c>
      <c r="J169">
        <v>1.98</v>
      </c>
      <c r="K169">
        <v>2.08</v>
      </c>
      <c r="L169" s="43">
        <v>1.75</v>
      </c>
    </row>
    <row r="170" spans="1:12" x14ac:dyDescent="0.25">
      <c r="A170" s="17" t="s">
        <v>983</v>
      </c>
      <c r="B170" s="101">
        <f>Table18[[#This Row],[Basic Major]]</f>
        <v>1.8125</v>
      </c>
      <c r="C170">
        <v>8</v>
      </c>
      <c r="D170" s="44" t="str">
        <f>CONCATENATE(TEXT(Table18[[#This Row],[Basic Major]],".000"),"-",Table18[[#This Row],[N]])</f>
        <v>1.813-8</v>
      </c>
      <c r="E170">
        <v>1.7313000000000001</v>
      </c>
      <c r="F170">
        <v>1.6637</v>
      </c>
      <c r="G170">
        <v>1.6772</v>
      </c>
      <c r="H170">
        <v>1</v>
      </c>
      <c r="I170">
        <v>19</v>
      </c>
      <c r="J170">
        <v>2.14</v>
      </c>
      <c r="K170">
        <v>2.25</v>
      </c>
      <c r="L170" s="43">
        <v>1.8125</v>
      </c>
    </row>
    <row r="171" spans="1:12" x14ac:dyDescent="0.25">
      <c r="A171" s="17" t="s">
        <v>984</v>
      </c>
      <c r="B171" s="101">
        <f>Table18[[#This Row],[Basic Major]]</f>
        <v>1.875</v>
      </c>
      <c r="C171">
        <v>8</v>
      </c>
      <c r="D171" s="44" t="str">
        <f>CONCATENATE(TEXT(Table18[[#This Row],[Basic Major]],".000"),"-",Table18[[#This Row],[N]])</f>
        <v>1.875-8</v>
      </c>
      <c r="E171">
        <v>1.7938000000000001</v>
      </c>
      <c r="F171">
        <v>1.7262</v>
      </c>
      <c r="G171">
        <v>1.7397</v>
      </c>
      <c r="H171">
        <v>1</v>
      </c>
      <c r="I171">
        <v>16</v>
      </c>
      <c r="J171">
        <v>2.2999999999999998</v>
      </c>
      <c r="K171">
        <v>2.41</v>
      </c>
      <c r="L171" s="43">
        <v>1.875</v>
      </c>
    </row>
    <row r="172" spans="1:12" x14ac:dyDescent="0.25">
      <c r="A172" s="17" t="s">
        <v>985</v>
      </c>
      <c r="B172" s="101">
        <f>Table18[[#This Row],[Basic Major]]</f>
        <v>1.9375</v>
      </c>
      <c r="C172">
        <v>8</v>
      </c>
      <c r="D172" s="44" t="str">
        <f>CONCATENATE(TEXT(Table18[[#This Row],[Basic Major]],".000"),"-",Table18[[#This Row],[N]])</f>
        <v>1.938-8</v>
      </c>
      <c r="E172">
        <v>1.8563000000000001</v>
      </c>
      <c r="F172">
        <v>1.7887</v>
      </c>
      <c r="G172">
        <v>1.8022</v>
      </c>
      <c r="H172">
        <v>1</v>
      </c>
      <c r="I172">
        <v>14</v>
      </c>
      <c r="J172">
        <v>2.4700000000000002</v>
      </c>
      <c r="K172">
        <v>2.59</v>
      </c>
      <c r="L172" s="43">
        <v>1.9375</v>
      </c>
    </row>
    <row r="173" spans="1:12" x14ac:dyDescent="0.25">
      <c r="A173" s="17">
        <v>2</v>
      </c>
      <c r="B173" s="101">
        <f>Table18[[#This Row],[Basic Major]]</f>
        <v>2</v>
      </c>
      <c r="C173">
        <v>8</v>
      </c>
      <c r="D173" s="44" t="str">
        <f>CONCATENATE(TEXT(Table18[[#This Row],[Basic Major]],".000"),"-",Table18[[#This Row],[N]])</f>
        <v>2.000-8</v>
      </c>
      <c r="E173">
        <v>1.9188000000000001</v>
      </c>
      <c r="F173">
        <v>1.8512</v>
      </c>
      <c r="G173">
        <v>1.8647</v>
      </c>
      <c r="H173">
        <v>1</v>
      </c>
      <c r="I173">
        <v>11</v>
      </c>
      <c r="J173">
        <v>2.65</v>
      </c>
      <c r="K173">
        <v>2.77</v>
      </c>
      <c r="L173" s="43">
        <v>2</v>
      </c>
    </row>
    <row r="174" spans="1:12" x14ac:dyDescent="0.25">
      <c r="A174" s="17" t="s">
        <v>987</v>
      </c>
      <c r="B174" s="101">
        <f>Table18[[#This Row],[Basic Major]]</f>
        <v>2.125</v>
      </c>
      <c r="C174">
        <v>8</v>
      </c>
      <c r="D174" s="44" t="str">
        <f>CONCATENATE(TEXT(Table18[[#This Row],[Basic Major]],".000"),"-",Table18[[#This Row],[N]])</f>
        <v>2.125-8</v>
      </c>
      <c r="E174">
        <v>2.0438000000000001</v>
      </c>
      <c r="F174">
        <v>1.9762</v>
      </c>
      <c r="G174">
        <v>1.9897</v>
      </c>
      <c r="H174">
        <v>1</v>
      </c>
      <c r="I174">
        <v>7</v>
      </c>
      <c r="J174">
        <v>3.03</v>
      </c>
      <c r="K174">
        <v>3.15</v>
      </c>
      <c r="L174" s="43">
        <v>2.125</v>
      </c>
    </row>
    <row r="175" spans="1:12" x14ac:dyDescent="0.25">
      <c r="A175" s="17" t="s">
        <v>989</v>
      </c>
      <c r="B175" s="101">
        <f>Table18[[#This Row],[Basic Major]]</f>
        <v>2.25</v>
      </c>
      <c r="C175">
        <v>8</v>
      </c>
      <c r="D175" s="44" t="str">
        <f>CONCATENATE(TEXT(Table18[[#This Row],[Basic Major]],".000"),"-",Table18[[#This Row],[N]])</f>
        <v>2.250-8</v>
      </c>
      <c r="E175">
        <v>2.1688000000000001</v>
      </c>
      <c r="F175">
        <v>2.1012</v>
      </c>
      <c r="G175">
        <v>2.1147</v>
      </c>
      <c r="H175">
        <v>1</v>
      </c>
      <c r="I175">
        <v>3</v>
      </c>
      <c r="J175">
        <v>3.42</v>
      </c>
      <c r="K175">
        <v>3.56</v>
      </c>
      <c r="L175" s="43">
        <v>2.25</v>
      </c>
    </row>
    <row r="176" spans="1:12" x14ac:dyDescent="0.25">
      <c r="A176" s="17" t="s">
        <v>991</v>
      </c>
      <c r="B176" s="101">
        <f>Table18[[#This Row],[Basic Major]]</f>
        <v>2.375</v>
      </c>
      <c r="C176">
        <v>8</v>
      </c>
      <c r="D176" s="44" t="str">
        <f>CONCATENATE(TEXT(Table18[[#This Row],[Basic Major]],".000"),"-",Table18[[#This Row],[N]])</f>
        <v>2.375-8</v>
      </c>
      <c r="E176">
        <v>2.2938000000000001</v>
      </c>
      <c r="F176">
        <v>2.2262</v>
      </c>
      <c r="G176">
        <v>2.2397</v>
      </c>
      <c r="H176">
        <v>1</v>
      </c>
      <c r="I176">
        <v>0</v>
      </c>
      <c r="J176">
        <v>3.85</v>
      </c>
      <c r="K176">
        <v>3.99</v>
      </c>
      <c r="L176" s="43">
        <v>2.375</v>
      </c>
    </row>
    <row r="177" spans="1:12" x14ac:dyDescent="0.25">
      <c r="A177" s="17" t="s">
        <v>993</v>
      </c>
      <c r="B177" s="101">
        <f>Table18[[#This Row],[Basic Major]]</f>
        <v>2.5</v>
      </c>
      <c r="C177">
        <v>8</v>
      </c>
      <c r="D177" s="44" t="str">
        <f>CONCATENATE(TEXT(Table18[[#This Row],[Basic Major]],".000"),"-",Table18[[#This Row],[N]])</f>
        <v>2.500-8</v>
      </c>
      <c r="E177">
        <v>2.4188000000000001</v>
      </c>
      <c r="F177">
        <v>2.3512</v>
      </c>
      <c r="G177">
        <v>2.3647</v>
      </c>
      <c r="H177">
        <v>0</v>
      </c>
      <c r="I177">
        <v>57</v>
      </c>
      <c r="J177">
        <v>4.29</v>
      </c>
      <c r="K177">
        <v>4.4400000000000004</v>
      </c>
      <c r="L177" s="43">
        <v>2.5</v>
      </c>
    </row>
    <row r="178" spans="1:12" x14ac:dyDescent="0.25">
      <c r="A178" s="17" t="s">
        <v>994</v>
      </c>
      <c r="B178" s="101">
        <f>Table18[[#This Row],[Basic Major]]</f>
        <v>2.625</v>
      </c>
      <c r="C178">
        <v>8</v>
      </c>
      <c r="D178" s="44" t="str">
        <f>CONCATENATE(TEXT(Table18[[#This Row],[Basic Major]],".000"),"-",Table18[[#This Row],[N]])</f>
        <v>2.625-8</v>
      </c>
      <c r="E178">
        <v>2.5438000000000001</v>
      </c>
      <c r="F178">
        <v>2.4762</v>
      </c>
      <c r="G178">
        <v>2.4897</v>
      </c>
      <c r="H178">
        <v>0</v>
      </c>
      <c r="I178">
        <v>54</v>
      </c>
      <c r="J178">
        <v>4.76</v>
      </c>
      <c r="K178">
        <v>4.92</v>
      </c>
      <c r="L178" s="43">
        <v>2.625</v>
      </c>
    </row>
    <row r="179" spans="1:12" x14ac:dyDescent="0.25">
      <c r="A179" s="17" t="s">
        <v>995</v>
      </c>
      <c r="B179" s="101">
        <f>Table18[[#This Row],[Basic Major]]</f>
        <v>2.75</v>
      </c>
      <c r="C179">
        <v>8</v>
      </c>
      <c r="D179" s="44" t="str">
        <f>CONCATENATE(TEXT(Table18[[#This Row],[Basic Major]],".000"),"-",Table18[[#This Row],[N]])</f>
        <v>2.750-8</v>
      </c>
      <c r="E179">
        <v>2.6688000000000001</v>
      </c>
      <c r="F179">
        <v>2.6012</v>
      </c>
      <c r="G179">
        <v>2.6147</v>
      </c>
      <c r="H179">
        <v>0</v>
      </c>
      <c r="I179">
        <v>51</v>
      </c>
      <c r="J179">
        <v>5.26</v>
      </c>
      <c r="K179">
        <v>5.43</v>
      </c>
      <c r="L179" s="43">
        <v>2.75</v>
      </c>
    </row>
    <row r="180" spans="1:12" x14ac:dyDescent="0.25">
      <c r="A180" s="17" t="s">
        <v>996</v>
      </c>
      <c r="B180" s="101">
        <f>Table18[[#This Row],[Basic Major]]</f>
        <v>2.875</v>
      </c>
      <c r="C180">
        <v>8</v>
      </c>
      <c r="D180" s="44" t="str">
        <f>CONCATENATE(TEXT(Table18[[#This Row],[Basic Major]],".000"),"-",Table18[[#This Row],[N]])</f>
        <v>2.875-8</v>
      </c>
      <c r="E180">
        <v>2.7938000000000001</v>
      </c>
      <c r="F180">
        <v>2.7262</v>
      </c>
      <c r="G180">
        <v>2.7397</v>
      </c>
      <c r="H180">
        <v>0</v>
      </c>
      <c r="I180">
        <v>49</v>
      </c>
      <c r="J180">
        <v>5.78</v>
      </c>
      <c r="K180">
        <v>5.95</v>
      </c>
      <c r="L180" s="43">
        <v>2.875</v>
      </c>
    </row>
    <row r="181" spans="1:12" x14ac:dyDescent="0.25">
      <c r="A181" s="17">
        <v>3</v>
      </c>
      <c r="B181" s="101">
        <f>Table18[[#This Row],[Basic Major]]</f>
        <v>3</v>
      </c>
      <c r="C181">
        <v>8</v>
      </c>
      <c r="D181" s="44" t="str">
        <f>CONCATENATE(TEXT(Table18[[#This Row],[Basic Major]],".000"),"-",Table18[[#This Row],[N]])</f>
        <v>3.000-8</v>
      </c>
      <c r="E181">
        <v>2.9188000000000001</v>
      </c>
      <c r="F181">
        <v>2.8512</v>
      </c>
      <c r="G181">
        <v>2.8647</v>
      </c>
      <c r="H181">
        <v>0</v>
      </c>
      <c r="I181">
        <v>47</v>
      </c>
      <c r="J181">
        <v>6.32</v>
      </c>
      <c r="K181">
        <v>6.51</v>
      </c>
      <c r="L181" s="43">
        <v>3</v>
      </c>
    </row>
    <row r="182" spans="1:12" x14ac:dyDescent="0.25">
      <c r="A182" s="17" t="s">
        <v>997</v>
      </c>
      <c r="B182" s="101">
        <f>Table18[[#This Row],[Basic Major]]</f>
        <v>3.125</v>
      </c>
      <c r="C182">
        <v>8</v>
      </c>
      <c r="D182" s="44" t="str">
        <f>CONCATENATE(TEXT(Table18[[#This Row],[Basic Major]],".000"),"-",Table18[[#This Row],[N]])</f>
        <v>3.125-8</v>
      </c>
      <c r="E182">
        <v>3.0438000000000001</v>
      </c>
      <c r="F182">
        <v>2.9762</v>
      </c>
      <c r="G182">
        <v>2.9897</v>
      </c>
      <c r="H182">
        <v>0</v>
      </c>
      <c r="I182">
        <v>45</v>
      </c>
      <c r="J182">
        <v>6.89</v>
      </c>
      <c r="K182">
        <v>7.08</v>
      </c>
      <c r="L182" s="43">
        <v>3.125</v>
      </c>
    </row>
    <row r="183" spans="1:12" x14ac:dyDescent="0.25">
      <c r="A183" s="17" t="s">
        <v>998</v>
      </c>
      <c r="B183" s="101">
        <f>Table18[[#This Row],[Basic Major]]</f>
        <v>3.25</v>
      </c>
      <c r="C183">
        <v>8</v>
      </c>
      <c r="D183" s="44" t="str">
        <f>CONCATENATE(TEXT(Table18[[#This Row],[Basic Major]],".000"),"-",Table18[[#This Row],[N]])</f>
        <v>3.250-8</v>
      </c>
      <c r="E183">
        <v>3.1688000000000001</v>
      </c>
      <c r="F183">
        <v>3.1012</v>
      </c>
      <c r="G183">
        <v>3.1147</v>
      </c>
      <c r="H183">
        <v>0</v>
      </c>
      <c r="I183">
        <v>43</v>
      </c>
      <c r="J183">
        <v>7.49</v>
      </c>
      <c r="K183">
        <v>7.69</v>
      </c>
      <c r="L183" s="43">
        <v>3.25</v>
      </c>
    </row>
    <row r="184" spans="1:12" x14ac:dyDescent="0.25">
      <c r="A184" s="17" t="s">
        <v>999</v>
      </c>
      <c r="B184" s="101">
        <f>Table18[[#This Row],[Basic Major]]</f>
        <v>3.375</v>
      </c>
      <c r="C184">
        <v>8</v>
      </c>
      <c r="D184" s="44" t="str">
        <f>CONCATENATE(TEXT(Table18[[#This Row],[Basic Major]],".000"),"-",Table18[[#This Row],[N]])</f>
        <v>3.375-8</v>
      </c>
      <c r="E184">
        <v>3.2938000000000001</v>
      </c>
      <c r="F184">
        <v>3.2262</v>
      </c>
      <c r="G184">
        <v>3.2397</v>
      </c>
      <c r="H184">
        <v>0</v>
      </c>
      <c r="I184">
        <v>42</v>
      </c>
      <c r="J184">
        <v>8.11</v>
      </c>
      <c r="K184">
        <v>8.31</v>
      </c>
      <c r="L184" s="43">
        <v>3.375</v>
      </c>
    </row>
    <row r="185" spans="1:12" x14ac:dyDescent="0.25">
      <c r="A185" s="17" t="s">
        <v>1000</v>
      </c>
      <c r="B185" s="101">
        <f>Table18[[#This Row],[Basic Major]]</f>
        <v>3.5</v>
      </c>
      <c r="C185">
        <v>8</v>
      </c>
      <c r="D185" s="44" t="str">
        <f>CONCATENATE(TEXT(Table18[[#This Row],[Basic Major]],".000"),"-",Table18[[#This Row],[N]])</f>
        <v>3.500-8</v>
      </c>
      <c r="E185">
        <v>3.4188000000000001</v>
      </c>
      <c r="F185">
        <v>3.3512</v>
      </c>
      <c r="G185">
        <v>3.3647</v>
      </c>
      <c r="H185">
        <v>0</v>
      </c>
      <c r="I185">
        <v>40</v>
      </c>
      <c r="J185">
        <v>8.75</v>
      </c>
      <c r="K185">
        <v>8.9600000000000009</v>
      </c>
      <c r="L185" s="43">
        <v>3.5</v>
      </c>
    </row>
    <row r="186" spans="1:12" x14ac:dyDescent="0.25">
      <c r="A186" s="17" t="s">
        <v>1001</v>
      </c>
      <c r="B186" s="101">
        <f>Table18[[#This Row],[Basic Major]]</f>
        <v>3.625</v>
      </c>
      <c r="C186">
        <v>8</v>
      </c>
      <c r="D186" s="44" t="str">
        <f>CONCATENATE(TEXT(Table18[[#This Row],[Basic Major]],".000"),"-",Table18[[#This Row],[N]])</f>
        <v>3.625-8</v>
      </c>
      <c r="E186">
        <v>3.5438000000000001</v>
      </c>
      <c r="F186">
        <v>3.4762</v>
      </c>
      <c r="G186">
        <v>3.4897</v>
      </c>
      <c r="H186">
        <v>0</v>
      </c>
      <c r="I186">
        <v>39</v>
      </c>
      <c r="J186">
        <v>9.42</v>
      </c>
      <c r="K186">
        <v>9.64</v>
      </c>
      <c r="L186" s="43">
        <v>3.625</v>
      </c>
    </row>
    <row r="187" spans="1:12" x14ac:dyDescent="0.25">
      <c r="A187" s="17" t="s">
        <v>1002</v>
      </c>
      <c r="B187" s="101">
        <f>Table18[[#This Row],[Basic Major]]</f>
        <v>3.75</v>
      </c>
      <c r="C187">
        <v>8</v>
      </c>
      <c r="D187" s="44" t="str">
        <f>CONCATENATE(TEXT(Table18[[#This Row],[Basic Major]],".000"),"-",Table18[[#This Row],[N]])</f>
        <v>3.750-8</v>
      </c>
      <c r="E187">
        <v>3.6688000000000001</v>
      </c>
      <c r="F187">
        <v>3.6012</v>
      </c>
      <c r="G187">
        <v>3.6147</v>
      </c>
      <c r="H187">
        <v>0</v>
      </c>
      <c r="I187">
        <v>37</v>
      </c>
      <c r="J187">
        <v>10.11</v>
      </c>
      <c r="K187">
        <v>10.34</v>
      </c>
      <c r="L187" s="43">
        <v>3.75</v>
      </c>
    </row>
    <row r="188" spans="1:12" x14ac:dyDescent="0.25">
      <c r="A188" s="17" t="s">
        <v>1003</v>
      </c>
      <c r="B188" s="101">
        <f>Table18[[#This Row],[Basic Major]]</f>
        <v>3.875</v>
      </c>
      <c r="C188">
        <v>8</v>
      </c>
      <c r="D188" s="44" t="str">
        <f>CONCATENATE(TEXT(Table18[[#This Row],[Basic Major]],".000"),"-",Table18[[#This Row],[N]])</f>
        <v>3.875-8</v>
      </c>
      <c r="E188">
        <v>3.7938000000000001</v>
      </c>
      <c r="F188">
        <v>3.7262</v>
      </c>
      <c r="G188">
        <v>3.7397</v>
      </c>
      <c r="H188">
        <v>0</v>
      </c>
      <c r="I188">
        <v>36</v>
      </c>
      <c r="J188">
        <v>10.83</v>
      </c>
      <c r="K188">
        <v>11.06</v>
      </c>
      <c r="L188" s="43">
        <v>3.875</v>
      </c>
    </row>
    <row r="189" spans="1:12" x14ac:dyDescent="0.25">
      <c r="A189" s="17">
        <v>4</v>
      </c>
      <c r="B189" s="101">
        <f>Table18[[#This Row],[Basic Major]]</f>
        <v>4</v>
      </c>
      <c r="C189">
        <v>8</v>
      </c>
      <c r="D189" s="44" t="str">
        <f>CONCATENATE(TEXT(Table18[[#This Row],[Basic Major]],".000"),"-",Table18[[#This Row],[N]])</f>
        <v>4.000-8</v>
      </c>
      <c r="E189">
        <v>3.9188000000000001</v>
      </c>
      <c r="F189">
        <v>3.8512</v>
      </c>
      <c r="G189">
        <v>3.8647</v>
      </c>
      <c r="H189">
        <v>0</v>
      </c>
      <c r="I189">
        <v>35</v>
      </c>
      <c r="J189">
        <v>11.57</v>
      </c>
      <c r="K189">
        <v>11.81</v>
      </c>
      <c r="L189" s="43">
        <v>4</v>
      </c>
    </row>
    <row r="190" spans="1:12" x14ac:dyDescent="0.25">
      <c r="A190" s="17" t="s">
        <v>5245</v>
      </c>
      <c r="B190" s="101">
        <f>Table18[[#This Row],[Basic Major]]</f>
        <v>4.125</v>
      </c>
      <c r="C190">
        <v>8</v>
      </c>
      <c r="D190" s="44" t="str">
        <f>CONCATENATE(TEXT(Table18[[#This Row],[Basic Major]],".000"),"-",Table18[[#This Row],[N]])</f>
        <v>4.125-8</v>
      </c>
      <c r="E190">
        <v>4.0438000000000001</v>
      </c>
      <c r="F190">
        <v>3.9762</v>
      </c>
      <c r="G190">
        <v>3.9897</v>
      </c>
      <c r="H190">
        <v>0</v>
      </c>
      <c r="I190">
        <v>34</v>
      </c>
      <c r="J190">
        <v>12.34</v>
      </c>
      <c r="K190">
        <v>12.59</v>
      </c>
      <c r="L190" s="43">
        <v>4.125</v>
      </c>
    </row>
    <row r="191" spans="1:12" x14ac:dyDescent="0.25">
      <c r="A191" s="17" t="s">
        <v>1004</v>
      </c>
      <c r="B191" s="101">
        <f>Table18[[#This Row],[Basic Major]]</f>
        <v>4.25</v>
      </c>
      <c r="C191">
        <v>8</v>
      </c>
      <c r="D191" s="44" t="str">
        <f>CONCATENATE(TEXT(Table18[[#This Row],[Basic Major]],".000"),"-",Table18[[#This Row],[N]])</f>
        <v>4.250-8</v>
      </c>
      <c r="E191">
        <v>4.1688000000000001</v>
      </c>
      <c r="F191">
        <v>4.1012000000000004</v>
      </c>
      <c r="G191">
        <v>4.1147</v>
      </c>
      <c r="H191">
        <v>0</v>
      </c>
      <c r="I191">
        <v>33</v>
      </c>
      <c r="J191">
        <v>13.12</v>
      </c>
      <c r="K191">
        <v>13.38</v>
      </c>
      <c r="L191" s="43">
        <v>4.25</v>
      </c>
    </row>
    <row r="192" spans="1:12" x14ac:dyDescent="0.25">
      <c r="A192" s="17" t="s">
        <v>5246</v>
      </c>
      <c r="B192" s="101">
        <f>Table18[[#This Row],[Basic Major]]</f>
        <v>4.375</v>
      </c>
      <c r="C192">
        <v>8</v>
      </c>
      <c r="D192" s="44" t="str">
        <f>CONCATENATE(TEXT(Table18[[#This Row],[Basic Major]],".000"),"-",Table18[[#This Row],[N]])</f>
        <v>4.375-8</v>
      </c>
      <c r="E192">
        <v>4.2938000000000001</v>
      </c>
      <c r="F192">
        <v>4.2262000000000004</v>
      </c>
      <c r="G192">
        <v>4.2397</v>
      </c>
      <c r="H192">
        <v>0</v>
      </c>
      <c r="I192">
        <v>32</v>
      </c>
      <c r="J192">
        <v>13.94</v>
      </c>
      <c r="K192">
        <v>14.21</v>
      </c>
      <c r="L192" s="43">
        <v>4.375</v>
      </c>
    </row>
    <row r="193" spans="1:12" x14ac:dyDescent="0.25">
      <c r="A193" s="17" t="s">
        <v>1005</v>
      </c>
      <c r="B193" s="101">
        <f>Table18[[#This Row],[Basic Major]]</f>
        <v>4.5</v>
      </c>
      <c r="C193">
        <v>8</v>
      </c>
      <c r="D193" s="44" t="str">
        <f>CONCATENATE(TEXT(Table18[[#This Row],[Basic Major]],".000"),"-",Table18[[#This Row],[N]])</f>
        <v>4.500-8</v>
      </c>
      <c r="E193">
        <v>4.4188000000000001</v>
      </c>
      <c r="F193">
        <v>4.3512000000000004</v>
      </c>
      <c r="G193">
        <v>4.3647</v>
      </c>
      <c r="H193">
        <v>0</v>
      </c>
      <c r="I193">
        <v>31</v>
      </c>
      <c r="J193">
        <v>14.78</v>
      </c>
      <c r="K193">
        <v>15.1</v>
      </c>
      <c r="L193" s="43">
        <v>4.5</v>
      </c>
    </row>
    <row r="194" spans="1:12" x14ac:dyDescent="0.25">
      <c r="A194" s="17" t="s">
        <v>5247</v>
      </c>
      <c r="B194" s="101">
        <f>Table18[[#This Row],[Basic Major]]</f>
        <v>4.625</v>
      </c>
      <c r="C194">
        <v>8</v>
      </c>
      <c r="D194" s="44" t="str">
        <f>CONCATENATE(TEXT(Table18[[#This Row],[Basic Major]],".000"),"-",Table18[[#This Row],[N]])</f>
        <v>4.625-8</v>
      </c>
      <c r="E194">
        <v>4.5438000000000001</v>
      </c>
      <c r="F194">
        <v>4.4762000000000004</v>
      </c>
      <c r="G194">
        <v>4.4897</v>
      </c>
      <c r="H194">
        <v>0</v>
      </c>
      <c r="I194">
        <v>30</v>
      </c>
      <c r="J194">
        <v>15.6</v>
      </c>
      <c r="K194">
        <v>15.9</v>
      </c>
      <c r="L194" s="43">
        <v>4.625</v>
      </c>
    </row>
    <row r="195" spans="1:12" x14ac:dyDescent="0.25">
      <c r="A195" s="17" t="s">
        <v>1006</v>
      </c>
      <c r="B195" s="101">
        <f>Table18[[#This Row],[Basic Major]]</f>
        <v>4.75</v>
      </c>
      <c r="C195">
        <v>8</v>
      </c>
      <c r="D195" s="44" t="str">
        <f>CONCATENATE(TEXT(Table18[[#This Row],[Basic Major]],".000"),"-",Table18[[#This Row],[N]])</f>
        <v>4.750-8</v>
      </c>
      <c r="E195">
        <v>4.6688000000000001</v>
      </c>
      <c r="F195">
        <v>4.6012000000000004</v>
      </c>
      <c r="G195">
        <v>4.6147</v>
      </c>
      <c r="H195">
        <v>0</v>
      </c>
      <c r="I195">
        <v>29</v>
      </c>
      <c r="J195">
        <v>16.5</v>
      </c>
      <c r="K195">
        <v>16.8</v>
      </c>
      <c r="L195" s="43">
        <v>4.75</v>
      </c>
    </row>
    <row r="196" spans="1:12" x14ac:dyDescent="0.25">
      <c r="A196" s="17" t="s">
        <v>5248</v>
      </c>
      <c r="B196" s="101">
        <f>Table18[[#This Row],[Basic Major]]</f>
        <v>4.875</v>
      </c>
      <c r="C196">
        <v>8</v>
      </c>
      <c r="D196" s="44" t="str">
        <f>CONCATENATE(TEXT(Table18[[#This Row],[Basic Major]],".000"),"-",Table18[[#This Row],[N]])</f>
        <v>4.875-8</v>
      </c>
      <c r="E196">
        <v>4.7938000000000001</v>
      </c>
      <c r="F196">
        <v>4.7262000000000004</v>
      </c>
      <c r="G196">
        <v>4.7397</v>
      </c>
      <c r="H196">
        <v>0</v>
      </c>
      <c r="I196">
        <v>29</v>
      </c>
      <c r="J196">
        <v>17.399999999999999</v>
      </c>
      <c r="K196">
        <v>17.7</v>
      </c>
      <c r="L196" s="43">
        <v>4.875</v>
      </c>
    </row>
    <row r="197" spans="1:12" x14ac:dyDescent="0.25">
      <c r="A197" s="17">
        <v>5</v>
      </c>
      <c r="B197" s="101">
        <f>Table18[[#This Row],[Basic Major]]</f>
        <v>5</v>
      </c>
      <c r="C197">
        <v>8</v>
      </c>
      <c r="D197" s="44" t="str">
        <f>CONCATENATE(TEXT(Table18[[#This Row],[Basic Major]],".000"),"-",Table18[[#This Row],[N]])</f>
        <v>5.000-8</v>
      </c>
      <c r="E197">
        <v>4.9188000000000001</v>
      </c>
      <c r="F197">
        <v>4.8512000000000004</v>
      </c>
      <c r="G197">
        <v>4.8647</v>
      </c>
      <c r="H197">
        <v>0</v>
      </c>
      <c r="I197">
        <v>28</v>
      </c>
      <c r="J197">
        <v>18.399999999999999</v>
      </c>
      <c r="K197">
        <v>18.7</v>
      </c>
      <c r="L197" s="43">
        <v>5</v>
      </c>
    </row>
    <row r="198" spans="1:12" x14ac:dyDescent="0.25">
      <c r="A198" s="17" t="s">
        <v>5249</v>
      </c>
      <c r="B198" s="101">
        <f>Table18[[#This Row],[Basic Major]]</f>
        <v>5.125</v>
      </c>
      <c r="C198">
        <v>8</v>
      </c>
      <c r="D198" s="44" t="str">
        <f>CONCATENATE(TEXT(Table18[[#This Row],[Basic Major]],".000"),"-",Table18[[#This Row],[N]])</f>
        <v>5.125-8</v>
      </c>
      <c r="E198">
        <v>5.0438000000000001</v>
      </c>
      <c r="F198">
        <v>4.9762000000000004</v>
      </c>
      <c r="G198">
        <v>4.9897</v>
      </c>
      <c r="H198">
        <v>0</v>
      </c>
      <c r="I198">
        <v>27</v>
      </c>
      <c r="J198">
        <v>19.3</v>
      </c>
      <c r="K198">
        <v>19.7</v>
      </c>
      <c r="L198" s="43">
        <v>5.125</v>
      </c>
    </row>
    <row r="199" spans="1:12" x14ac:dyDescent="0.25">
      <c r="A199" s="17" t="s">
        <v>1008</v>
      </c>
      <c r="B199" s="101">
        <f>Table18[[#This Row],[Basic Major]]</f>
        <v>5.25</v>
      </c>
      <c r="C199">
        <v>8</v>
      </c>
      <c r="D199" s="44" t="str">
        <f>CONCATENATE(TEXT(Table18[[#This Row],[Basic Major]],".000"),"-",Table18[[#This Row],[N]])</f>
        <v>5.250-8</v>
      </c>
      <c r="E199">
        <v>5.1688000000000001</v>
      </c>
      <c r="F199">
        <v>5.1012000000000004</v>
      </c>
      <c r="G199">
        <v>5.1147</v>
      </c>
      <c r="H199">
        <v>0</v>
      </c>
      <c r="I199">
        <v>26</v>
      </c>
      <c r="J199">
        <v>20.3</v>
      </c>
      <c r="K199">
        <v>20.7</v>
      </c>
      <c r="L199" s="43">
        <v>5.25</v>
      </c>
    </row>
    <row r="200" spans="1:12" x14ac:dyDescent="0.25">
      <c r="A200" s="17" t="s">
        <v>5250</v>
      </c>
      <c r="B200" s="101">
        <f>Table18[[#This Row],[Basic Major]]</f>
        <v>5.375</v>
      </c>
      <c r="C200">
        <v>8</v>
      </c>
      <c r="D200" s="44" t="str">
        <f>CONCATENATE(TEXT(Table18[[#This Row],[Basic Major]],".000"),"-",Table18[[#This Row],[N]])</f>
        <v>5.375-8</v>
      </c>
      <c r="E200">
        <v>5.2938000000000001</v>
      </c>
      <c r="F200">
        <v>5.2262000000000004</v>
      </c>
      <c r="G200">
        <v>5.2397</v>
      </c>
      <c r="H200">
        <v>0</v>
      </c>
      <c r="I200">
        <v>26</v>
      </c>
      <c r="J200">
        <v>21.3</v>
      </c>
      <c r="K200">
        <v>21.7</v>
      </c>
      <c r="L200" s="43">
        <v>5.375</v>
      </c>
    </row>
    <row r="201" spans="1:12" x14ac:dyDescent="0.25">
      <c r="A201" s="17" t="s">
        <v>1009</v>
      </c>
      <c r="B201" s="101">
        <f>Table18[[#This Row],[Basic Major]]</f>
        <v>5.5</v>
      </c>
      <c r="C201">
        <v>8</v>
      </c>
      <c r="D201" s="44" t="str">
        <f>CONCATENATE(TEXT(Table18[[#This Row],[Basic Major]],".000"),"-",Table18[[#This Row],[N]])</f>
        <v>5.500-8</v>
      </c>
      <c r="E201">
        <v>5.4188000000000001</v>
      </c>
      <c r="F201">
        <v>5.3512000000000004</v>
      </c>
      <c r="G201">
        <v>5.3647</v>
      </c>
      <c r="H201">
        <v>0</v>
      </c>
      <c r="I201">
        <v>25</v>
      </c>
      <c r="J201">
        <v>22.4</v>
      </c>
      <c r="K201">
        <v>22.7</v>
      </c>
      <c r="L201" s="43">
        <v>5.5</v>
      </c>
    </row>
    <row r="202" spans="1:12" x14ac:dyDescent="0.25">
      <c r="A202" s="17" t="s">
        <v>5251</v>
      </c>
      <c r="B202" s="101">
        <f>Table18[[#This Row],[Basic Major]]</f>
        <v>5.625</v>
      </c>
      <c r="C202">
        <v>8</v>
      </c>
      <c r="D202" s="44" t="str">
        <f>CONCATENATE(TEXT(Table18[[#This Row],[Basic Major]],".000"),"-",Table18[[#This Row],[N]])</f>
        <v>5.625-8</v>
      </c>
      <c r="E202">
        <v>5.5438000000000001</v>
      </c>
      <c r="F202">
        <v>5.4762000000000004</v>
      </c>
      <c r="G202">
        <v>5.4897</v>
      </c>
      <c r="H202">
        <v>0</v>
      </c>
      <c r="I202">
        <v>25</v>
      </c>
      <c r="J202">
        <v>23.4</v>
      </c>
      <c r="K202">
        <v>23.8</v>
      </c>
      <c r="L202" s="43">
        <v>5.625</v>
      </c>
    </row>
    <row r="203" spans="1:12" x14ac:dyDescent="0.25">
      <c r="A203" s="17" t="s">
        <v>1010</v>
      </c>
      <c r="B203" s="101">
        <f>Table18[[#This Row],[Basic Major]]</f>
        <v>5.75</v>
      </c>
      <c r="C203">
        <v>8</v>
      </c>
      <c r="D203" s="44" t="str">
        <f>CONCATENATE(TEXT(Table18[[#This Row],[Basic Major]],".000"),"-",Table18[[#This Row],[N]])</f>
        <v>5.750-8</v>
      </c>
      <c r="E203">
        <v>5.6688000000000001</v>
      </c>
      <c r="F203">
        <v>5.6012000000000004</v>
      </c>
      <c r="G203">
        <v>5.6147</v>
      </c>
      <c r="H203">
        <v>0</v>
      </c>
      <c r="I203">
        <v>24</v>
      </c>
      <c r="J203">
        <v>24.5</v>
      </c>
      <c r="K203">
        <v>24.9</v>
      </c>
      <c r="L203" s="43">
        <v>5.75</v>
      </c>
    </row>
    <row r="204" spans="1:12" x14ac:dyDescent="0.25">
      <c r="A204" s="17" t="s">
        <v>5252</v>
      </c>
      <c r="B204" s="101">
        <f>Table18[[#This Row],[Basic Major]]</f>
        <v>5.875</v>
      </c>
      <c r="C204">
        <v>8</v>
      </c>
      <c r="D204" s="44" t="str">
        <f>CONCATENATE(TEXT(Table18[[#This Row],[Basic Major]],".000"),"-",Table18[[#This Row],[N]])</f>
        <v>5.875-8</v>
      </c>
      <c r="E204">
        <v>5.7938000000000001</v>
      </c>
      <c r="F204">
        <v>5.7262000000000004</v>
      </c>
      <c r="G204">
        <v>5.7397</v>
      </c>
      <c r="H204">
        <v>0</v>
      </c>
      <c r="I204">
        <v>24</v>
      </c>
      <c r="J204">
        <v>25.6</v>
      </c>
      <c r="K204">
        <v>26</v>
      </c>
      <c r="L204" s="43">
        <v>5.875</v>
      </c>
    </row>
    <row r="205" spans="1:12" x14ac:dyDescent="0.25">
      <c r="A205" s="17">
        <v>6</v>
      </c>
      <c r="B205" s="101">
        <f>Table18[[#This Row],[Basic Major]]</f>
        <v>6</v>
      </c>
      <c r="C205">
        <v>8</v>
      </c>
      <c r="D205" s="44" t="str">
        <f>CONCATENATE(TEXT(Table18[[#This Row],[Basic Major]],".000"),"-",Table18[[#This Row],[N]])</f>
        <v>6.000-8</v>
      </c>
      <c r="E205">
        <v>5.9188000000000001</v>
      </c>
      <c r="F205">
        <v>5.8512000000000004</v>
      </c>
      <c r="G205">
        <v>5.8647</v>
      </c>
      <c r="H205">
        <v>0</v>
      </c>
      <c r="I205">
        <v>23</v>
      </c>
      <c r="J205">
        <v>26.8</v>
      </c>
      <c r="K205">
        <v>27.1</v>
      </c>
      <c r="L205" s="43">
        <v>6</v>
      </c>
    </row>
    <row r="206" spans="1:12" x14ac:dyDescent="0.25">
      <c r="A206" s="17" t="s">
        <v>967</v>
      </c>
      <c r="B206" s="101">
        <f>Table18[[#This Row],[Basic Major]]</f>
        <v>0.5625</v>
      </c>
      <c r="C206">
        <v>12</v>
      </c>
      <c r="D206" s="44" t="str">
        <f>CONCATENATE(TEXT(Table18[[#This Row],[Basic Major]],".000"),"-",Table18[[#This Row],[N]])</f>
        <v>.563-12</v>
      </c>
      <c r="E206">
        <v>0.50839999999999996</v>
      </c>
      <c r="F206">
        <v>0.46329999999999999</v>
      </c>
      <c r="G206">
        <v>0.4723</v>
      </c>
      <c r="H206">
        <v>2</v>
      </c>
      <c r="I206">
        <v>59</v>
      </c>
      <c r="J206">
        <v>0.16200000000000001</v>
      </c>
      <c r="K206">
        <v>0.182</v>
      </c>
      <c r="L206" s="43">
        <v>0.5625</v>
      </c>
    </row>
    <row r="207" spans="1:12" x14ac:dyDescent="0.25">
      <c r="A207" s="17" t="s">
        <v>968</v>
      </c>
      <c r="B207" s="101">
        <f>Table18[[#This Row],[Basic Major]]</f>
        <v>0.625</v>
      </c>
      <c r="C207">
        <v>12</v>
      </c>
      <c r="D207" s="44" t="str">
        <f>CONCATENATE(TEXT(Table18[[#This Row],[Basic Major]],".000"),"-",Table18[[#This Row],[N]])</f>
        <v>.625-12</v>
      </c>
      <c r="E207">
        <v>0.57089999999999996</v>
      </c>
      <c r="F207">
        <v>0.52580000000000005</v>
      </c>
      <c r="G207">
        <v>0.53480000000000005</v>
      </c>
      <c r="H207">
        <v>2</v>
      </c>
      <c r="I207">
        <v>40</v>
      </c>
      <c r="J207">
        <v>0.21</v>
      </c>
      <c r="K207">
        <v>0.23200000000000001</v>
      </c>
      <c r="L207" s="43">
        <v>0.625</v>
      </c>
    </row>
    <row r="208" spans="1:12" x14ac:dyDescent="0.25">
      <c r="A208" s="17" t="s">
        <v>969</v>
      </c>
      <c r="B208" s="101">
        <f>Table18[[#This Row],[Basic Major]]</f>
        <v>0.6875</v>
      </c>
      <c r="C208">
        <v>12</v>
      </c>
      <c r="D208" s="44" t="str">
        <f>CONCATENATE(TEXT(Table18[[#This Row],[Basic Major]],".000"),"-",Table18[[#This Row],[N]])</f>
        <v>.688-12</v>
      </c>
      <c r="E208">
        <v>0.63339999999999996</v>
      </c>
      <c r="F208">
        <v>0.58830000000000005</v>
      </c>
      <c r="G208">
        <v>0.59730000000000005</v>
      </c>
      <c r="H208">
        <v>2</v>
      </c>
      <c r="I208">
        <v>24</v>
      </c>
      <c r="J208">
        <v>0.26400000000000001</v>
      </c>
      <c r="K208">
        <v>0.28899999999999998</v>
      </c>
      <c r="L208" s="43">
        <v>0.6875</v>
      </c>
    </row>
    <row r="209" spans="1:12" x14ac:dyDescent="0.25">
      <c r="A209" s="17" t="s">
        <v>970</v>
      </c>
      <c r="B209" s="101">
        <f>Table18[[#This Row],[Basic Major]]</f>
        <v>0.75</v>
      </c>
      <c r="C209">
        <v>12</v>
      </c>
      <c r="D209" s="44" t="str">
        <f>CONCATENATE(TEXT(Table18[[#This Row],[Basic Major]],".000"),"-",Table18[[#This Row],[N]])</f>
        <v>.750-12</v>
      </c>
      <c r="E209">
        <v>0.69589999999999996</v>
      </c>
      <c r="F209">
        <v>0.65080000000000005</v>
      </c>
      <c r="G209">
        <v>0.65980000000000005</v>
      </c>
      <c r="H209">
        <v>2</v>
      </c>
      <c r="I209">
        <v>11</v>
      </c>
      <c r="J209">
        <v>0.32300000000000001</v>
      </c>
      <c r="K209">
        <v>0.35099999999999998</v>
      </c>
      <c r="L209" s="43">
        <v>0.75</v>
      </c>
    </row>
    <row r="210" spans="1:12" x14ac:dyDescent="0.25">
      <c r="A210" s="17" t="s">
        <v>971</v>
      </c>
      <c r="B210" s="101">
        <f>Table18[[#This Row],[Basic Major]]</f>
        <v>0.8125</v>
      </c>
      <c r="C210">
        <v>12</v>
      </c>
      <c r="D210" s="44" t="str">
        <f>CONCATENATE(TEXT(Table18[[#This Row],[Basic Major]],".000"),"-",Table18[[#This Row],[N]])</f>
        <v>.813-12</v>
      </c>
      <c r="E210">
        <v>0.75839999999999996</v>
      </c>
      <c r="F210">
        <v>0.71330000000000005</v>
      </c>
      <c r="G210">
        <v>0.72230000000000005</v>
      </c>
      <c r="H210">
        <v>2</v>
      </c>
      <c r="I210">
        <v>0</v>
      </c>
      <c r="J210">
        <v>0.39</v>
      </c>
      <c r="K210">
        <v>0.42</v>
      </c>
      <c r="L210" s="43">
        <v>0.8125</v>
      </c>
    </row>
    <row r="211" spans="1:12" x14ac:dyDescent="0.25">
      <c r="A211" s="17" t="s">
        <v>972</v>
      </c>
      <c r="B211" s="101">
        <f>Table18[[#This Row],[Basic Major]]</f>
        <v>0.875</v>
      </c>
      <c r="C211">
        <v>12</v>
      </c>
      <c r="D211" s="44" t="str">
        <f>CONCATENATE(TEXT(Table18[[#This Row],[Basic Major]],".000"),"-",Table18[[#This Row],[N]])</f>
        <v>.875-12</v>
      </c>
      <c r="E211">
        <v>0.82089999999999996</v>
      </c>
      <c r="F211">
        <v>0.77580000000000005</v>
      </c>
      <c r="G211">
        <v>0.78480000000000005</v>
      </c>
      <c r="H211">
        <v>1</v>
      </c>
      <c r="I211">
        <v>51</v>
      </c>
      <c r="J211">
        <v>0.46200000000000002</v>
      </c>
      <c r="K211">
        <v>0.495</v>
      </c>
      <c r="L211" s="43">
        <v>0.875</v>
      </c>
    </row>
    <row r="212" spans="1:12" x14ac:dyDescent="0.25">
      <c r="A212" s="17" t="s">
        <v>973</v>
      </c>
      <c r="B212" s="101">
        <f>Table18[[#This Row],[Basic Major]]</f>
        <v>0.9375</v>
      </c>
      <c r="C212">
        <v>12</v>
      </c>
      <c r="D212" s="44" t="str">
        <f>CONCATENATE(TEXT(Table18[[#This Row],[Basic Major]],".000"),"-",Table18[[#This Row],[N]])</f>
        <v>.938-12</v>
      </c>
      <c r="E212">
        <v>0.88339999999999996</v>
      </c>
      <c r="F212">
        <v>0.83830000000000005</v>
      </c>
      <c r="G212">
        <v>0.84730000000000005</v>
      </c>
      <c r="H212">
        <v>1</v>
      </c>
      <c r="I212">
        <v>43</v>
      </c>
      <c r="J212">
        <v>0.54</v>
      </c>
      <c r="K212">
        <v>0.57599999999999996</v>
      </c>
      <c r="L212" s="43">
        <v>0.9375</v>
      </c>
    </row>
    <row r="213" spans="1:12" x14ac:dyDescent="0.25">
      <c r="A213" s="17" t="s">
        <v>5253</v>
      </c>
      <c r="B213" s="101">
        <f>Table18[[#This Row],[Basic Major]]</f>
        <v>1</v>
      </c>
      <c r="C213">
        <v>12</v>
      </c>
      <c r="D213" s="44" t="str">
        <f>CONCATENATE(TEXT(Table18[[#This Row],[Basic Major]],".000"),"-",Table18[[#This Row],[N]])</f>
        <v>1.000-12</v>
      </c>
      <c r="E213">
        <v>0.94589999999999996</v>
      </c>
      <c r="F213">
        <v>0.90080000000000005</v>
      </c>
      <c r="G213">
        <v>0.90980000000000005</v>
      </c>
      <c r="H213">
        <v>1</v>
      </c>
      <c r="I213">
        <v>36</v>
      </c>
      <c r="J213">
        <v>0.625</v>
      </c>
      <c r="K213">
        <v>0.66300000000000003</v>
      </c>
      <c r="L213" s="43">
        <v>1</v>
      </c>
    </row>
    <row r="214" spans="1:12" x14ac:dyDescent="0.25">
      <c r="A214" s="17" t="s">
        <v>969</v>
      </c>
      <c r="B214" s="101">
        <f>Table18[[#This Row],[Basic Major]]</f>
        <v>1.0625</v>
      </c>
      <c r="C214">
        <v>12</v>
      </c>
      <c r="D214" s="44" t="str">
        <f>CONCATENATE(TEXT(Table18[[#This Row],[Basic Major]],".000"),"-",Table18[[#This Row],[N]])</f>
        <v>1.063-12</v>
      </c>
      <c r="E214">
        <v>1.0084</v>
      </c>
      <c r="F214">
        <v>0.96330000000000005</v>
      </c>
      <c r="G214">
        <v>0.97230000000000005</v>
      </c>
      <c r="H214">
        <v>1</v>
      </c>
      <c r="I214">
        <v>30</v>
      </c>
      <c r="J214">
        <v>0.71499999999999997</v>
      </c>
      <c r="K214">
        <v>0.75600000000000001</v>
      </c>
      <c r="L214" s="43">
        <v>1.0625</v>
      </c>
    </row>
    <row r="215" spans="1:12" x14ac:dyDescent="0.25">
      <c r="A215" s="17" t="s">
        <v>974</v>
      </c>
      <c r="B215" s="101">
        <f>Table18[[#This Row],[Basic Major]]</f>
        <v>1.125</v>
      </c>
      <c r="C215">
        <v>12</v>
      </c>
      <c r="D215" s="44" t="str">
        <f>CONCATENATE(TEXT(Table18[[#This Row],[Basic Major]],".000"),"-",Table18[[#This Row],[N]])</f>
        <v>1.125-12</v>
      </c>
      <c r="E215">
        <v>1.0709</v>
      </c>
      <c r="F215">
        <v>1.0258</v>
      </c>
      <c r="G215">
        <v>1.0347999999999999</v>
      </c>
      <c r="H215">
        <v>1</v>
      </c>
      <c r="I215">
        <v>25</v>
      </c>
      <c r="J215">
        <v>0.81200000000000006</v>
      </c>
      <c r="K215">
        <v>0.85599999999999998</v>
      </c>
      <c r="L215" s="43">
        <v>1.125</v>
      </c>
    </row>
    <row r="216" spans="1:12" x14ac:dyDescent="0.25">
      <c r="A216" s="17" t="s">
        <v>971</v>
      </c>
      <c r="B216" s="101">
        <f>Table18[[#This Row],[Basic Major]]</f>
        <v>1.1875</v>
      </c>
      <c r="C216">
        <v>12</v>
      </c>
      <c r="D216" s="44" t="str">
        <f>CONCATENATE(TEXT(Table18[[#This Row],[Basic Major]],".000"),"-",Table18[[#This Row],[N]])</f>
        <v>1.188-12</v>
      </c>
      <c r="E216">
        <v>1.1334</v>
      </c>
      <c r="F216">
        <v>1.0883</v>
      </c>
      <c r="G216">
        <v>1.0972999999999999</v>
      </c>
      <c r="H216">
        <v>1</v>
      </c>
      <c r="I216">
        <v>20</v>
      </c>
      <c r="J216">
        <v>0.91500000000000004</v>
      </c>
      <c r="K216">
        <v>0.96099999999999997</v>
      </c>
      <c r="L216" s="43">
        <v>1.1875</v>
      </c>
    </row>
    <row r="217" spans="1:12" x14ac:dyDescent="0.25">
      <c r="A217" s="17" t="s">
        <v>975</v>
      </c>
      <c r="B217" s="101">
        <f>Table18[[#This Row],[Basic Major]]</f>
        <v>1.25</v>
      </c>
      <c r="C217">
        <v>12</v>
      </c>
      <c r="D217" s="44" t="str">
        <f>CONCATENATE(TEXT(Table18[[#This Row],[Basic Major]],".000"),"-",Table18[[#This Row],[N]])</f>
        <v>1.250-12</v>
      </c>
      <c r="E217">
        <v>1.1959</v>
      </c>
      <c r="F217">
        <v>1.1508</v>
      </c>
      <c r="G217">
        <v>1.1597999999999999</v>
      </c>
      <c r="H217">
        <v>1</v>
      </c>
      <c r="I217">
        <v>16</v>
      </c>
      <c r="J217">
        <v>1.024</v>
      </c>
      <c r="K217">
        <v>1.073</v>
      </c>
      <c r="L217" s="43">
        <v>1.25</v>
      </c>
    </row>
    <row r="218" spans="1:12" x14ac:dyDescent="0.25">
      <c r="A218" s="17" t="s">
        <v>973</v>
      </c>
      <c r="B218" s="101">
        <f>Table18[[#This Row],[Basic Major]]</f>
        <v>1.3125</v>
      </c>
      <c r="C218">
        <v>12</v>
      </c>
      <c r="D218" s="44" t="str">
        <f>CONCATENATE(TEXT(Table18[[#This Row],[Basic Major]],".000"),"-",Table18[[#This Row],[N]])</f>
        <v>1.313-12</v>
      </c>
      <c r="E218">
        <v>1.2584</v>
      </c>
      <c r="F218">
        <v>1.2133</v>
      </c>
      <c r="G218">
        <v>1.2222999999999999</v>
      </c>
      <c r="H218">
        <v>1</v>
      </c>
      <c r="I218">
        <v>12</v>
      </c>
      <c r="J218">
        <v>1.139</v>
      </c>
      <c r="K218">
        <v>1.1910000000000001</v>
      </c>
      <c r="L218" s="43">
        <v>1.3125</v>
      </c>
    </row>
    <row r="219" spans="1:12" x14ac:dyDescent="0.25">
      <c r="A219" s="17" t="s">
        <v>976</v>
      </c>
      <c r="B219" s="101">
        <f>Table18[[#This Row],[Basic Major]]</f>
        <v>1.375</v>
      </c>
      <c r="C219">
        <v>12</v>
      </c>
      <c r="D219" s="44" t="str">
        <f>CONCATENATE(TEXT(Table18[[#This Row],[Basic Major]],".000"),"-",Table18[[#This Row],[N]])</f>
        <v>1.375-12</v>
      </c>
      <c r="E219">
        <v>1.3209</v>
      </c>
      <c r="F219">
        <v>1.2758</v>
      </c>
      <c r="G219">
        <v>1.2847999999999999</v>
      </c>
      <c r="H219">
        <v>1</v>
      </c>
      <c r="I219">
        <v>9</v>
      </c>
      <c r="J219">
        <v>1.26</v>
      </c>
      <c r="K219">
        <v>1.3149999999999999</v>
      </c>
      <c r="L219" s="43">
        <v>1.375</v>
      </c>
    </row>
    <row r="220" spans="1:12" x14ac:dyDescent="0.25">
      <c r="A220" s="17" t="s">
        <v>977</v>
      </c>
      <c r="B220" s="101">
        <f>Table18[[#This Row],[Basic Major]]</f>
        <v>1.4375</v>
      </c>
      <c r="C220">
        <v>12</v>
      </c>
      <c r="D220" s="44" t="str">
        <f>CONCATENATE(TEXT(Table18[[#This Row],[Basic Major]],".000"),"-",Table18[[#This Row],[N]])</f>
        <v>1.438-12</v>
      </c>
      <c r="E220">
        <v>1.3834</v>
      </c>
      <c r="F220">
        <v>1.3383</v>
      </c>
      <c r="G220">
        <v>1.3472999999999999</v>
      </c>
      <c r="H220">
        <v>1</v>
      </c>
      <c r="I220">
        <v>6</v>
      </c>
      <c r="J220">
        <v>1.3879999999999999</v>
      </c>
      <c r="K220">
        <v>1.4450000000000001</v>
      </c>
      <c r="L220" s="43">
        <v>1.4375</v>
      </c>
    </row>
    <row r="221" spans="1:12" x14ac:dyDescent="0.25">
      <c r="A221" s="17" t="s">
        <v>978</v>
      </c>
      <c r="B221" s="101">
        <f>Table18[[#This Row],[Basic Major]]</f>
        <v>1.5</v>
      </c>
      <c r="C221">
        <v>12</v>
      </c>
      <c r="D221" s="44" t="str">
        <f>CONCATENATE(TEXT(Table18[[#This Row],[Basic Major]],".000"),"-",Table18[[#This Row],[N]])</f>
        <v>1.500-12</v>
      </c>
      <c r="E221">
        <v>1.4459</v>
      </c>
      <c r="F221">
        <v>1.4008</v>
      </c>
      <c r="G221">
        <v>1.4097999999999999</v>
      </c>
      <c r="H221">
        <v>1</v>
      </c>
      <c r="I221">
        <v>3</v>
      </c>
      <c r="J221">
        <v>1.52</v>
      </c>
      <c r="K221">
        <v>1.58</v>
      </c>
      <c r="L221" s="43">
        <v>1.5</v>
      </c>
    </row>
    <row r="222" spans="1:12" x14ac:dyDescent="0.25">
      <c r="A222" s="17" t="s">
        <v>979</v>
      </c>
      <c r="B222" s="101">
        <f>Table18[[#This Row],[Basic Major]]</f>
        <v>1.5625</v>
      </c>
      <c r="C222">
        <v>12</v>
      </c>
      <c r="D222" s="44" t="str">
        <f>CONCATENATE(TEXT(Table18[[#This Row],[Basic Major]],".000"),"-",Table18[[#This Row],[N]])</f>
        <v>1.563-12</v>
      </c>
      <c r="E222">
        <v>1.5084</v>
      </c>
      <c r="F222">
        <v>1.4633</v>
      </c>
      <c r="G222">
        <v>1.4722999999999999</v>
      </c>
      <c r="H222">
        <v>1</v>
      </c>
      <c r="I222">
        <v>0</v>
      </c>
      <c r="J222">
        <v>1.66</v>
      </c>
      <c r="K222">
        <v>1.72</v>
      </c>
      <c r="L222" s="43">
        <v>1.5625</v>
      </c>
    </row>
    <row r="223" spans="1:12" x14ac:dyDescent="0.25">
      <c r="A223" s="17" t="s">
        <v>980</v>
      </c>
      <c r="B223" s="101">
        <f>Table18[[#This Row],[Basic Major]]</f>
        <v>1.625</v>
      </c>
      <c r="C223">
        <v>12</v>
      </c>
      <c r="D223" s="44" t="str">
        <f>CONCATENATE(TEXT(Table18[[#This Row],[Basic Major]],".000"),"-",Table18[[#This Row],[N]])</f>
        <v>1.625-12</v>
      </c>
      <c r="E223">
        <v>1.5709</v>
      </c>
      <c r="F223">
        <v>1.5258</v>
      </c>
      <c r="G223">
        <v>1.5347999999999999</v>
      </c>
      <c r="H223">
        <v>0</v>
      </c>
      <c r="I223">
        <v>58</v>
      </c>
      <c r="J223">
        <v>1.81</v>
      </c>
      <c r="K223">
        <v>1.87</v>
      </c>
      <c r="L223" s="43">
        <v>1.625</v>
      </c>
    </row>
    <row r="224" spans="1:12" x14ac:dyDescent="0.25">
      <c r="A224" s="17" t="s">
        <v>981</v>
      </c>
      <c r="B224" s="101">
        <f>Table18[[#This Row],[Basic Major]]</f>
        <v>1.6875</v>
      </c>
      <c r="C224">
        <v>12</v>
      </c>
      <c r="D224" s="44" t="str">
        <f>CONCATENATE(TEXT(Table18[[#This Row],[Basic Major]],".000"),"-",Table18[[#This Row],[N]])</f>
        <v>1.688-12</v>
      </c>
      <c r="E224">
        <v>1.6334</v>
      </c>
      <c r="F224">
        <v>1.5883</v>
      </c>
      <c r="G224">
        <v>1.5972999999999999</v>
      </c>
      <c r="H224">
        <v>0</v>
      </c>
      <c r="I224">
        <v>56</v>
      </c>
      <c r="J224">
        <v>1.96</v>
      </c>
      <c r="K224">
        <v>2.0299999999999998</v>
      </c>
      <c r="L224" s="43">
        <v>1.6875</v>
      </c>
    </row>
    <row r="225" spans="1:12" x14ac:dyDescent="0.25">
      <c r="A225" s="17" t="s">
        <v>982</v>
      </c>
      <c r="B225" s="101">
        <f>Table18[[#This Row],[Basic Major]]</f>
        <v>1.75</v>
      </c>
      <c r="C225">
        <v>12</v>
      </c>
      <c r="D225" s="44" t="str">
        <f>CONCATENATE(TEXT(Table18[[#This Row],[Basic Major]],".000"),"-",Table18[[#This Row],[N]])</f>
        <v>1.750-12</v>
      </c>
      <c r="E225">
        <v>1.6959</v>
      </c>
      <c r="F225">
        <v>1.6508</v>
      </c>
      <c r="G225">
        <v>1.6597999999999999</v>
      </c>
      <c r="H225">
        <v>0</v>
      </c>
      <c r="I225">
        <v>54</v>
      </c>
      <c r="J225">
        <v>2.12</v>
      </c>
      <c r="K225">
        <v>2.19</v>
      </c>
      <c r="L225" s="43">
        <v>1.75</v>
      </c>
    </row>
    <row r="226" spans="1:12" x14ac:dyDescent="0.25">
      <c r="A226" s="17" t="s">
        <v>983</v>
      </c>
      <c r="B226" s="101">
        <f>Table18[[#This Row],[Basic Major]]</f>
        <v>1.8125</v>
      </c>
      <c r="C226">
        <v>12</v>
      </c>
      <c r="D226" s="44" t="str">
        <f>CONCATENATE(TEXT(Table18[[#This Row],[Basic Major]],".000"),"-",Table18[[#This Row],[N]])</f>
        <v>1.813-12</v>
      </c>
      <c r="E226">
        <v>1.7584</v>
      </c>
      <c r="F226">
        <v>1.7133</v>
      </c>
      <c r="G226">
        <v>1.7222999999999999</v>
      </c>
      <c r="H226">
        <v>0</v>
      </c>
      <c r="I226">
        <v>52</v>
      </c>
      <c r="J226">
        <v>2.2799999999999998</v>
      </c>
      <c r="K226">
        <v>2.35</v>
      </c>
      <c r="L226" s="43">
        <v>1.8125</v>
      </c>
    </row>
    <row r="227" spans="1:12" x14ac:dyDescent="0.25">
      <c r="A227" s="17" t="s">
        <v>984</v>
      </c>
      <c r="B227" s="101">
        <f>Table18[[#This Row],[Basic Major]]</f>
        <v>1.875</v>
      </c>
      <c r="C227">
        <v>12</v>
      </c>
      <c r="D227" s="44" t="str">
        <f>CONCATENATE(TEXT(Table18[[#This Row],[Basic Major]],".000"),"-",Table18[[#This Row],[N]])</f>
        <v>1.875-12</v>
      </c>
      <c r="E227">
        <v>1.8209</v>
      </c>
      <c r="F227">
        <v>1.7758</v>
      </c>
      <c r="G227">
        <v>1.7847999999999999</v>
      </c>
      <c r="H227">
        <v>0</v>
      </c>
      <c r="I227">
        <v>50</v>
      </c>
      <c r="J227">
        <v>2.4500000000000002</v>
      </c>
      <c r="K227">
        <v>2.5299999999999998</v>
      </c>
      <c r="L227" s="43">
        <v>1.875</v>
      </c>
    </row>
    <row r="228" spans="1:12" x14ac:dyDescent="0.25">
      <c r="A228" s="17" t="s">
        <v>985</v>
      </c>
      <c r="B228" s="101">
        <f>Table18[[#This Row],[Basic Major]]</f>
        <v>1.9375</v>
      </c>
      <c r="C228">
        <v>12</v>
      </c>
      <c r="D228" s="44" t="str">
        <f>CONCATENATE(TEXT(Table18[[#This Row],[Basic Major]],".000"),"-",Table18[[#This Row],[N]])</f>
        <v>1.938-12</v>
      </c>
      <c r="E228">
        <v>1.8834</v>
      </c>
      <c r="F228">
        <v>1.8383</v>
      </c>
      <c r="G228">
        <v>1.8472999999999999</v>
      </c>
      <c r="H228">
        <v>0</v>
      </c>
      <c r="I228">
        <v>48</v>
      </c>
      <c r="J228">
        <v>2.63</v>
      </c>
      <c r="K228">
        <v>2.71</v>
      </c>
      <c r="L228" s="43">
        <v>1.9375</v>
      </c>
    </row>
    <row r="229" spans="1:12" x14ac:dyDescent="0.25">
      <c r="A229" s="17">
        <v>2</v>
      </c>
      <c r="B229" s="101">
        <f>Table18[[#This Row],[Basic Major]]</f>
        <v>2</v>
      </c>
      <c r="C229">
        <v>12</v>
      </c>
      <c r="D229" s="44" t="str">
        <f>CONCATENATE(TEXT(Table18[[#This Row],[Basic Major]],".000"),"-",Table18[[#This Row],[N]])</f>
        <v>2.000-12</v>
      </c>
      <c r="E229">
        <v>1.9459</v>
      </c>
      <c r="F229">
        <v>1.9008</v>
      </c>
      <c r="G229">
        <v>1.9097999999999999</v>
      </c>
      <c r="H229">
        <v>0</v>
      </c>
      <c r="I229">
        <v>47</v>
      </c>
      <c r="J229">
        <v>2.81</v>
      </c>
      <c r="K229">
        <v>2.89</v>
      </c>
      <c r="L229" s="43">
        <v>2</v>
      </c>
    </row>
    <row r="230" spans="1:12" x14ac:dyDescent="0.25">
      <c r="A230" s="17" t="s">
        <v>987</v>
      </c>
      <c r="B230" s="101">
        <f>Table18[[#This Row],[Basic Major]]</f>
        <v>2.125</v>
      </c>
      <c r="C230">
        <v>12</v>
      </c>
      <c r="D230" s="44" t="str">
        <f>CONCATENATE(TEXT(Table18[[#This Row],[Basic Major]],".000"),"-",Table18[[#This Row],[N]])</f>
        <v>2.125-12</v>
      </c>
      <c r="E230">
        <v>2.0709</v>
      </c>
      <c r="F230">
        <v>2.0257999999999998</v>
      </c>
      <c r="G230">
        <v>2.0348000000000002</v>
      </c>
      <c r="H230">
        <v>0</v>
      </c>
      <c r="I230">
        <v>44</v>
      </c>
      <c r="J230">
        <v>3.19</v>
      </c>
      <c r="K230">
        <v>3.28</v>
      </c>
      <c r="L230" s="43">
        <v>2.125</v>
      </c>
    </row>
    <row r="231" spans="1:12" x14ac:dyDescent="0.25">
      <c r="A231" s="17" t="s">
        <v>989</v>
      </c>
      <c r="B231" s="101">
        <f>Table18[[#This Row],[Basic Major]]</f>
        <v>2.25</v>
      </c>
      <c r="C231">
        <v>12</v>
      </c>
      <c r="D231" s="44" t="str">
        <f>CONCATENATE(TEXT(Table18[[#This Row],[Basic Major]],".000"),"-",Table18[[#This Row],[N]])</f>
        <v>2.250-12</v>
      </c>
      <c r="E231">
        <v>2.1959</v>
      </c>
      <c r="F231">
        <v>2.1507999999999998</v>
      </c>
      <c r="G231">
        <v>2.1598000000000002</v>
      </c>
      <c r="H231">
        <v>0</v>
      </c>
      <c r="I231">
        <v>42</v>
      </c>
      <c r="J231">
        <v>3.6</v>
      </c>
      <c r="K231">
        <v>3.69</v>
      </c>
      <c r="L231" s="43">
        <v>2.25</v>
      </c>
    </row>
    <row r="232" spans="1:12" x14ac:dyDescent="0.25">
      <c r="A232" s="17" t="s">
        <v>991</v>
      </c>
      <c r="B232" s="101">
        <f>Table18[[#This Row],[Basic Major]]</f>
        <v>2.375</v>
      </c>
      <c r="C232">
        <v>12</v>
      </c>
      <c r="D232" s="44" t="str">
        <f>CONCATENATE(TEXT(Table18[[#This Row],[Basic Major]],".000"),"-",Table18[[#This Row],[N]])</f>
        <v>2.375-12</v>
      </c>
      <c r="E232">
        <v>2.3209</v>
      </c>
      <c r="F232">
        <v>2.2757999999999998</v>
      </c>
      <c r="G232">
        <v>2.2848000000000002</v>
      </c>
      <c r="H232">
        <v>0</v>
      </c>
      <c r="I232">
        <v>39</v>
      </c>
      <c r="J232">
        <v>4.04</v>
      </c>
      <c r="K232">
        <v>4.13</v>
      </c>
      <c r="L232" s="43">
        <v>2.375</v>
      </c>
    </row>
    <row r="233" spans="1:12" x14ac:dyDescent="0.25">
      <c r="A233" s="17" t="s">
        <v>993</v>
      </c>
      <c r="B233" s="101">
        <f>Table18[[#This Row],[Basic Major]]</f>
        <v>2.5</v>
      </c>
      <c r="C233">
        <v>12</v>
      </c>
      <c r="D233" s="44" t="str">
        <f>CONCATENATE(TEXT(Table18[[#This Row],[Basic Major]],".000"),"-",Table18[[#This Row],[N]])</f>
        <v>2.500-12</v>
      </c>
      <c r="E233">
        <v>2.4459</v>
      </c>
      <c r="F233">
        <v>2.4007999999999998</v>
      </c>
      <c r="G233">
        <v>2.4098000000000002</v>
      </c>
      <c r="H233">
        <v>0</v>
      </c>
      <c r="I233">
        <v>37</v>
      </c>
      <c r="J233">
        <v>4.49</v>
      </c>
      <c r="K233">
        <v>4.5999999999999996</v>
      </c>
      <c r="L233" s="43">
        <v>2.5</v>
      </c>
    </row>
    <row r="234" spans="1:12" x14ac:dyDescent="0.25">
      <c r="A234" s="17" t="s">
        <v>994</v>
      </c>
      <c r="B234" s="101">
        <f>Table18[[#This Row],[Basic Major]]</f>
        <v>2.625</v>
      </c>
      <c r="C234">
        <v>12</v>
      </c>
      <c r="D234" s="44" t="str">
        <f>CONCATENATE(TEXT(Table18[[#This Row],[Basic Major]],".000"),"-",Table18[[#This Row],[N]])</f>
        <v>2.625-12</v>
      </c>
      <c r="E234">
        <v>2.5709</v>
      </c>
      <c r="F234">
        <v>2.5257999999999998</v>
      </c>
      <c r="G234">
        <v>2.5348000000000002</v>
      </c>
      <c r="H234">
        <v>0</v>
      </c>
      <c r="I234">
        <v>35</v>
      </c>
      <c r="J234">
        <v>4.97</v>
      </c>
      <c r="K234">
        <v>5.08</v>
      </c>
      <c r="L234" s="43">
        <v>2.625</v>
      </c>
    </row>
    <row r="235" spans="1:12" x14ac:dyDescent="0.25">
      <c r="A235" s="17" t="s">
        <v>995</v>
      </c>
      <c r="B235" s="101">
        <f>Table18[[#This Row],[Basic Major]]</f>
        <v>2.75</v>
      </c>
      <c r="C235">
        <v>12</v>
      </c>
      <c r="D235" s="44" t="str">
        <f>CONCATENATE(TEXT(Table18[[#This Row],[Basic Major]],".000"),"-",Table18[[#This Row],[N]])</f>
        <v>2.750-12</v>
      </c>
      <c r="E235">
        <v>2.6959</v>
      </c>
      <c r="F235">
        <v>2.6507999999999998</v>
      </c>
      <c r="G235">
        <v>2.6598000000000002</v>
      </c>
      <c r="H235">
        <v>0</v>
      </c>
      <c r="I235">
        <v>34</v>
      </c>
      <c r="J235">
        <v>5.48</v>
      </c>
      <c r="K235">
        <v>5.59</v>
      </c>
      <c r="L235" s="43">
        <v>2.75</v>
      </c>
    </row>
    <row r="236" spans="1:12" x14ac:dyDescent="0.25">
      <c r="A236" s="17" t="s">
        <v>996</v>
      </c>
      <c r="B236" s="101">
        <f>Table18[[#This Row],[Basic Major]]</f>
        <v>2.875</v>
      </c>
      <c r="C236">
        <v>12</v>
      </c>
      <c r="D236" s="44" t="str">
        <f>CONCATENATE(TEXT(Table18[[#This Row],[Basic Major]],".000"),"-",Table18[[#This Row],[N]])</f>
        <v>2.875-12</v>
      </c>
      <c r="E236">
        <v>2.8209</v>
      </c>
      <c r="F236">
        <v>2.7757999999999998</v>
      </c>
      <c r="G236">
        <v>2.7848000000000002</v>
      </c>
      <c r="H236">
        <v>0</v>
      </c>
      <c r="I236">
        <v>32</v>
      </c>
      <c r="J236">
        <v>6.01</v>
      </c>
      <c r="K236">
        <v>6.13</v>
      </c>
      <c r="L236" s="43">
        <v>2.875</v>
      </c>
    </row>
    <row r="237" spans="1:12" x14ac:dyDescent="0.25">
      <c r="A237" s="17">
        <v>3</v>
      </c>
      <c r="B237" s="101">
        <f>Table18[[#This Row],[Basic Major]]</f>
        <v>3</v>
      </c>
      <c r="C237">
        <v>12</v>
      </c>
      <c r="D237" s="44" t="str">
        <f>CONCATENATE(TEXT(Table18[[#This Row],[Basic Major]],".000"),"-",Table18[[#This Row],[N]])</f>
        <v>3.000-12</v>
      </c>
      <c r="E237">
        <v>2.9459</v>
      </c>
      <c r="F237">
        <v>2.9007999999999998</v>
      </c>
      <c r="G237">
        <v>2.9098000000000002</v>
      </c>
      <c r="H237">
        <v>0</v>
      </c>
      <c r="I237">
        <v>31</v>
      </c>
      <c r="J237">
        <v>6.57</v>
      </c>
      <c r="K237">
        <v>6.69</v>
      </c>
      <c r="L237" s="43">
        <v>3</v>
      </c>
    </row>
    <row r="238" spans="1:12" x14ac:dyDescent="0.25">
      <c r="A238" s="17" t="s">
        <v>997</v>
      </c>
      <c r="B238" s="101">
        <f>Table18[[#This Row],[Basic Major]]</f>
        <v>3.125</v>
      </c>
      <c r="C238">
        <v>12</v>
      </c>
      <c r="D238" s="44" t="str">
        <f>CONCATENATE(TEXT(Table18[[#This Row],[Basic Major]],".000"),"-",Table18[[#This Row],[N]])</f>
        <v>3.125-12</v>
      </c>
      <c r="E238">
        <v>3.0709</v>
      </c>
      <c r="F238">
        <v>3.0257999999999998</v>
      </c>
      <c r="G238">
        <v>3.0348000000000002</v>
      </c>
      <c r="H238">
        <v>0</v>
      </c>
      <c r="I238">
        <v>30</v>
      </c>
      <c r="J238">
        <v>7.15</v>
      </c>
      <c r="K238">
        <v>7.28</v>
      </c>
      <c r="L238" s="43">
        <v>3.125</v>
      </c>
    </row>
    <row r="239" spans="1:12" x14ac:dyDescent="0.25">
      <c r="A239" s="17" t="s">
        <v>998</v>
      </c>
      <c r="B239" s="101">
        <f>Table18[[#This Row],[Basic Major]]</f>
        <v>3.25</v>
      </c>
      <c r="C239">
        <v>12</v>
      </c>
      <c r="D239" s="44" t="str">
        <f>CONCATENATE(TEXT(Table18[[#This Row],[Basic Major]],".000"),"-",Table18[[#This Row],[N]])</f>
        <v>3.250-12</v>
      </c>
      <c r="E239">
        <v>3.1959</v>
      </c>
      <c r="F239">
        <v>3.1507999999999998</v>
      </c>
      <c r="G239">
        <v>3.1598000000000002</v>
      </c>
      <c r="H239">
        <v>0</v>
      </c>
      <c r="I239">
        <v>29</v>
      </c>
      <c r="J239">
        <v>7.75</v>
      </c>
      <c r="K239">
        <v>7.89</v>
      </c>
      <c r="L239" s="43">
        <v>3.25</v>
      </c>
    </row>
    <row r="240" spans="1:12" x14ac:dyDescent="0.25">
      <c r="A240" s="17" t="s">
        <v>999</v>
      </c>
      <c r="B240" s="101">
        <f>Table18[[#This Row],[Basic Major]]</f>
        <v>3.375</v>
      </c>
      <c r="C240">
        <v>12</v>
      </c>
      <c r="D240" s="44" t="str">
        <f>CONCATENATE(TEXT(Table18[[#This Row],[Basic Major]],".000"),"-",Table18[[#This Row],[N]])</f>
        <v>3.375-12</v>
      </c>
      <c r="E240">
        <v>3.3209</v>
      </c>
      <c r="F240">
        <v>3.2757999999999998</v>
      </c>
      <c r="G240">
        <v>3.2848000000000002</v>
      </c>
      <c r="H240">
        <v>0</v>
      </c>
      <c r="I240">
        <v>27</v>
      </c>
      <c r="J240">
        <v>8.3800000000000008</v>
      </c>
      <c r="K240">
        <v>8.52</v>
      </c>
      <c r="L240" s="43">
        <v>3.375</v>
      </c>
    </row>
    <row r="241" spans="1:12" x14ac:dyDescent="0.25">
      <c r="A241" s="17" t="s">
        <v>1000</v>
      </c>
      <c r="B241" s="101">
        <f>Table18[[#This Row],[Basic Major]]</f>
        <v>3.5</v>
      </c>
      <c r="C241">
        <v>12</v>
      </c>
      <c r="D241" s="44" t="str">
        <f>CONCATENATE(TEXT(Table18[[#This Row],[Basic Major]],".000"),"-",Table18[[#This Row],[N]])</f>
        <v>3.500-12</v>
      </c>
      <c r="E241">
        <v>3.4459</v>
      </c>
      <c r="F241">
        <v>3.4007999999999998</v>
      </c>
      <c r="G241">
        <v>3.4098000000000002</v>
      </c>
      <c r="H241">
        <v>0</v>
      </c>
      <c r="I241">
        <v>26</v>
      </c>
      <c r="J241">
        <v>9.0299999999999994</v>
      </c>
      <c r="K241">
        <v>9.18</v>
      </c>
      <c r="L241" s="43">
        <v>3.5</v>
      </c>
    </row>
    <row r="242" spans="1:12" x14ac:dyDescent="0.25">
      <c r="A242" s="17" t="s">
        <v>1001</v>
      </c>
      <c r="B242" s="101">
        <f>Table18[[#This Row],[Basic Major]]</f>
        <v>3.625</v>
      </c>
      <c r="C242">
        <v>12</v>
      </c>
      <c r="D242" s="44" t="str">
        <f>CONCATENATE(TEXT(Table18[[#This Row],[Basic Major]],".000"),"-",Table18[[#This Row],[N]])</f>
        <v>3.625-12</v>
      </c>
      <c r="E242">
        <v>3.5709</v>
      </c>
      <c r="F242">
        <v>3.5257999999999998</v>
      </c>
      <c r="G242">
        <v>3.5348000000000002</v>
      </c>
      <c r="H242">
        <v>0</v>
      </c>
      <c r="I242">
        <v>26</v>
      </c>
      <c r="J242">
        <v>9.7100000000000009</v>
      </c>
      <c r="K242">
        <v>9.86</v>
      </c>
      <c r="L242" s="43">
        <v>3.625</v>
      </c>
    </row>
    <row r="243" spans="1:12" x14ac:dyDescent="0.25">
      <c r="A243" s="17" t="s">
        <v>1002</v>
      </c>
      <c r="B243" s="101">
        <f>Table18[[#This Row],[Basic Major]]</f>
        <v>3.75</v>
      </c>
      <c r="C243">
        <v>12</v>
      </c>
      <c r="D243" s="44" t="str">
        <f>CONCATENATE(TEXT(Table18[[#This Row],[Basic Major]],".000"),"-",Table18[[#This Row],[N]])</f>
        <v>3.750-12</v>
      </c>
      <c r="E243">
        <v>3.6959</v>
      </c>
      <c r="F243">
        <v>3.6507999999999998</v>
      </c>
      <c r="G243">
        <v>3.6598000000000002</v>
      </c>
      <c r="H243">
        <v>0</v>
      </c>
      <c r="I243">
        <v>25</v>
      </c>
      <c r="J243">
        <v>10.42</v>
      </c>
      <c r="K243">
        <v>10.57</v>
      </c>
      <c r="L243" s="43">
        <v>3.75</v>
      </c>
    </row>
    <row r="244" spans="1:12" x14ac:dyDescent="0.25">
      <c r="A244" s="17" t="s">
        <v>1003</v>
      </c>
      <c r="B244" s="101">
        <f>Table18[[#This Row],[Basic Major]]</f>
        <v>3.875</v>
      </c>
      <c r="C244">
        <v>12</v>
      </c>
      <c r="D244" s="44" t="str">
        <f>CONCATENATE(TEXT(Table18[[#This Row],[Basic Major]],".000"),"-",Table18[[#This Row],[N]])</f>
        <v>3.875-12</v>
      </c>
      <c r="E244">
        <v>3.8209</v>
      </c>
      <c r="F244">
        <v>3.7757999999999998</v>
      </c>
      <c r="G244">
        <v>3.7848000000000002</v>
      </c>
      <c r="H244">
        <v>0</v>
      </c>
      <c r="I244">
        <v>24</v>
      </c>
      <c r="J244">
        <v>11.14</v>
      </c>
      <c r="K244">
        <v>11.3</v>
      </c>
      <c r="L244" s="43">
        <v>3.875</v>
      </c>
    </row>
    <row r="245" spans="1:12" x14ac:dyDescent="0.25">
      <c r="A245" s="17">
        <v>4</v>
      </c>
      <c r="B245" s="101">
        <f>Table18[[#This Row],[Basic Major]]</f>
        <v>4</v>
      </c>
      <c r="C245">
        <v>12</v>
      </c>
      <c r="D245" s="44" t="str">
        <f>CONCATENATE(TEXT(Table18[[#This Row],[Basic Major]],".000"),"-",Table18[[#This Row],[N]])</f>
        <v>4.000-12</v>
      </c>
      <c r="E245">
        <v>3.9459</v>
      </c>
      <c r="F245">
        <v>3.9007999999999998</v>
      </c>
      <c r="G245">
        <v>3.9098000000000002</v>
      </c>
      <c r="H245">
        <v>0</v>
      </c>
      <c r="I245">
        <v>23</v>
      </c>
      <c r="J245">
        <v>11.9</v>
      </c>
      <c r="K245">
        <v>12.06</v>
      </c>
      <c r="L245" s="43">
        <v>4</v>
      </c>
    </row>
    <row r="246" spans="1:12" x14ac:dyDescent="0.25">
      <c r="A246" s="17" t="s">
        <v>5245</v>
      </c>
      <c r="B246" s="101">
        <f>Table18[[#This Row],[Basic Major]]</f>
        <v>4.125</v>
      </c>
      <c r="C246">
        <v>12</v>
      </c>
      <c r="D246" s="44" t="str">
        <f>CONCATENATE(TEXT(Table18[[#This Row],[Basic Major]],".000"),"-",Table18[[#This Row],[N]])</f>
        <v>4.125-12</v>
      </c>
      <c r="E246">
        <v>4.0709</v>
      </c>
      <c r="F246">
        <v>4.0258000000000003</v>
      </c>
      <c r="G246">
        <v>4.0347999999999997</v>
      </c>
      <c r="H246">
        <v>0</v>
      </c>
      <c r="I246">
        <v>22</v>
      </c>
      <c r="J246">
        <v>12.67</v>
      </c>
      <c r="K246">
        <v>12.84</v>
      </c>
      <c r="L246" s="43">
        <v>4.125</v>
      </c>
    </row>
    <row r="247" spans="1:12" x14ac:dyDescent="0.25">
      <c r="A247" s="17" t="s">
        <v>1004</v>
      </c>
      <c r="B247" s="101">
        <f>Table18[[#This Row],[Basic Major]]</f>
        <v>4.25</v>
      </c>
      <c r="C247">
        <v>12</v>
      </c>
      <c r="D247" s="44" t="str">
        <f>CONCATENATE(TEXT(Table18[[#This Row],[Basic Major]],".000"),"-",Table18[[#This Row],[N]])</f>
        <v>4.250-12</v>
      </c>
      <c r="E247">
        <v>4.1959</v>
      </c>
      <c r="F247">
        <v>4.1508000000000003</v>
      </c>
      <c r="G247">
        <v>4.1597999999999997</v>
      </c>
      <c r="H247">
        <v>0</v>
      </c>
      <c r="I247">
        <v>22</v>
      </c>
      <c r="J247">
        <v>13.47</v>
      </c>
      <c r="K247">
        <v>13.65</v>
      </c>
      <c r="L247" s="43">
        <v>4.25</v>
      </c>
    </row>
    <row r="248" spans="1:12" x14ac:dyDescent="0.25">
      <c r="A248" s="17" t="s">
        <v>5246</v>
      </c>
      <c r="B248" s="101">
        <f>Table18[[#This Row],[Basic Major]]</f>
        <v>4.375</v>
      </c>
      <c r="C248">
        <v>12</v>
      </c>
      <c r="D248" s="44" t="str">
        <f>CONCATENATE(TEXT(Table18[[#This Row],[Basic Major]],".000"),"-",Table18[[#This Row],[N]])</f>
        <v>4.375-12</v>
      </c>
      <c r="E248">
        <v>4.3209</v>
      </c>
      <c r="F248">
        <v>4.2758000000000003</v>
      </c>
      <c r="G248">
        <v>4.2847999999999997</v>
      </c>
      <c r="H248">
        <v>0</v>
      </c>
      <c r="I248">
        <v>21</v>
      </c>
      <c r="J248">
        <v>14.3</v>
      </c>
      <c r="K248">
        <v>14.48</v>
      </c>
      <c r="L248" s="43">
        <v>4.375</v>
      </c>
    </row>
    <row r="249" spans="1:12" x14ac:dyDescent="0.25">
      <c r="A249" s="17" t="s">
        <v>1005</v>
      </c>
      <c r="B249" s="101">
        <f>Table18[[#This Row],[Basic Major]]</f>
        <v>4.5</v>
      </c>
      <c r="C249">
        <v>12</v>
      </c>
      <c r="D249" s="44" t="str">
        <f>CONCATENATE(TEXT(Table18[[#This Row],[Basic Major]],".000"),"-",Table18[[#This Row],[N]])</f>
        <v>4.500-12</v>
      </c>
      <c r="E249">
        <v>4.4459</v>
      </c>
      <c r="F249">
        <v>4.4008000000000003</v>
      </c>
      <c r="G249">
        <v>4.4097999999999997</v>
      </c>
      <c r="H249">
        <v>0</v>
      </c>
      <c r="I249">
        <v>21</v>
      </c>
      <c r="J249">
        <v>15.1</v>
      </c>
      <c r="K249">
        <v>15.3</v>
      </c>
      <c r="L249" s="43">
        <v>4.5</v>
      </c>
    </row>
    <row r="250" spans="1:12" x14ac:dyDescent="0.25">
      <c r="A250" s="17" t="s">
        <v>5247</v>
      </c>
      <c r="B250" s="101">
        <f>Table18[[#This Row],[Basic Major]]</f>
        <v>4.625</v>
      </c>
      <c r="C250">
        <v>12</v>
      </c>
      <c r="D250" s="44" t="str">
        <f>CONCATENATE(TEXT(Table18[[#This Row],[Basic Major]],".000"),"-",Table18[[#This Row],[N]])</f>
        <v>4.625-12</v>
      </c>
      <c r="E250">
        <v>4.5709</v>
      </c>
      <c r="F250">
        <v>4.5258000000000003</v>
      </c>
      <c r="G250">
        <v>4.5347999999999997</v>
      </c>
      <c r="H250">
        <v>0</v>
      </c>
      <c r="I250">
        <v>20</v>
      </c>
      <c r="J250">
        <v>16</v>
      </c>
      <c r="K250">
        <v>16.2</v>
      </c>
      <c r="L250" s="43">
        <v>4.625</v>
      </c>
    </row>
    <row r="251" spans="1:12" x14ac:dyDescent="0.25">
      <c r="A251" s="17" t="s">
        <v>1006</v>
      </c>
      <c r="B251" s="101">
        <f>Table18[[#This Row],[Basic Major]]</f>
        <v>4.75</v>
      </c>
      <c r="C251">
        <v>12</v>
      </c>
      <c r="D251" s="44" t="str">
        <f>CONCATENATE(TEXT(Table18[[#This Row],[Basic Major]],".000"),"-",Table18[[#This Row],[N]])</f>
        <v>4.750-12</v>
      </c>
      <c r="E251">
        <v>4.6959</v>
      </c>
      <c r="F251">
        <v>4.6508000000000003</v>
      </c>
      <c r="G251">
        <v>4.6597999999999997</v>
      </c>
      <c r="H251">
        <v>0</v>
      </c>
      <c r="I251">
        <v>19</v>
      </c>
      <c r="J251">
        <v>16.899999999999999</v>
      </c>
      <c r="K251">
        <v>17.100000000000001</v>
      </c>
      <c r="L251" s="43">
        <v>4.75</v>
      </c>
    </row>
    <row r="252" spans="1:12" x14ac:dyDescent="0.25">
      <c r="A252" s="17" t="s">
        <v>5248</v>
      </c>
      <c r="B252" s="101">
        <f>Table18[[#This Row],[Basic Major]]</f>
        <v>4.875</v>
      </c>
      <c r="C252">
        <v>12</v>
      </c>
      <c r="D252" s="44" t="str">
        <f>CONCATENATE(TEXT(Table18[[#This Row],[Basic Major]],".000"),"-",Table18[[#This Row],[N]])</f>
        <v>4.875-12</v>
      </c>
      <c r="E252">
        <v>4.8209</v>
      </c>
      <c r="F252">
        <v>4.7758000000000003</v>
      </c>
      <c r="G252">
        <v>4.7847999999999997</v>
      </c>
      <c r="H252">
        <v>0</v>
      </c>
      <c r="I252">
        <v>19</v>
      </c>
      <c r="J252">
        <v>17.8</v>
      </c>
      <c r="K252">
        <v>18</v>
      </c>
      <c r="L252" s="43">
        <v>4.875</v>
      </c>
    </row>
    <row r="253" spans="1:12" x14ac:dyDescent="0.25">
      <c r="A253" s="17">
        <v>5</v>
      </c>
      <c r="B253" s="101">
        <f>Table18[[#This Row],[Basic Major]]</f>
        <v>5</v>
      </c>
      <c r="C253">
        <v>12</v>
      </c>
      <c r="D253" s="44" t="str">
        <f>CONCATENATE(TEXT(Table18[[#This Row],[Basic Major]],".000"),"-",Table18[[#This Row],[N]])</f>
        <v>5.000-12</v>
      </c>
      <c r="E253">
        <v>4.9459</v>
      </c>
      <c r="F253">
        <v>4.9008000000000003</v>
      </c>
      <c r="G253">
        <v>4.9097999999999997</v>
      </c>
      <c r="H253">
        <v>0</v>
      </c>
      <c r="I253">
        <v>18</v>
      </c>
      <c r="J253">
        <v>18.8</v>
      </c>
      <c r="K253">
        <v>19</v>
      </c>
      <c r="L253" s="43">
        <v>5</v>
      </c>
    </row>
    <row r="254" spans="1:12" x14ac:dyDescent="0.25">
      <c r="A254" s="17" t="s">
        <v>5249</v>
      </c>
      <c r="B254" s="101">
        <f>Table18[[#This Row],[Basic Major]]</f>
        <v>5.125</v>
      </c>
      <c r="C254">
        <v>12</v>
      </c>
      <c r="D254" s="44" t="str">
        <f>CONCATENATE(TEXT(Table18[[#This Row],[Basic Major]],".000"),"-",Table18[[#This Row],[N]])</f>
        <v>5.125-12</v>
      </c>
      <c r="E254">
        <v>5.0709</v>
      </c>
      <c r="F254">
        <v>5.0258000000000003</v>
      </c>
      <c r="G254">
        <v>5.0347999999999997</v>
      </c>
      <c r="H254">
        <v>0</v>
      </c>
      <c r="I254">
        <v>18</v>
      </c>
      <c r="J254">
        <v>19.8</v>
      </c>
      <c r="K254">
        <v>20</v>
      </c>
      <c r="L254" s="43">
        <v>5.125</v>
      </c>
    </row>
    <row r="255" spans="1:12" x14ac:dyDescent="0.25">
      <c r="A255" s="17" t="s">
        <v>1008</v>
      </c>
      <c r="B255" s="101">
        <f>Table18[[#This Row],[Basic Major]]</f>
        <v>5.25</v>
      </c>
      <c r="C255">
        <v>12</v>
      </c>
      <c r="D255" s="44" t="str">
        <f>CONCATENATE(TEXT(Table18[[#This Row],[Basic Major]],".000"),"-",Table18[[#This Row],[N]])</f>
        <v>5.250-12</v>
      </c>
      <c r="E255">
        <v>5.1959</v>
      </c>
      <c r="F255">
        <v>5.1508000000000003</v>
      </c>
      <c r="G255">
        <v>5.1597999999999997</v>
      </c>
      <c r="H255">
        <v>0</v>
      </c>
      <c r="I255">
        <v>18</v>
      </c>
      <c r="J255">
        <v>20.8</v>
      </c>
      <c r="K255">
        <v>21</v>
      </c>
      <c r="L255" s="43">
        <v>5.25</v>
      </c>
    </row>
    <row r="256" spans="1:12" x14ac:dyDescent="0.25">
      <c r="A256" s="17" t="s">
        <v>5250</v>
      </c>
      <c r="B256" s="101">
        <f>Table18[[#This Row],[Basic Major]]</f>
        <v>5.375</v>
      </c>
      <c r="C256">
        <v>12</v>
      </c>
      <c r="D256" s="44" t="str">
        <f>CONCATENATE(TEXT(Table18[[#This Row],[Basic Major]],".000"),"-",Table18[[#This Row],[N]])</f>
        <v>5.375-12</v>
      </c>
      <c r="E256">
        <v>5.3209</v>
      </c>
      <c r="F256">
        <v>5.2758000000000003</v>
      </c>
      <c r="G256">
        <v>5.2847999999999997</v>
      </c>
      <c r="H256">
        <v>0</v>
      </c>
      <c r="I256">
        <v>17</v>
      </c>
      <c r="J256">
        <v>21.8</v>
      </c>
      <c r="K256">
        <v>22</v>
      </c>
      <c r="L256" s="43">
        <v>5.375</v>
      </c>
    </row>
    <row r="257" spans="1:12" x14ac:dyDescent="0.25">
      <c r="A257" s="17" t="s">
        <v>1009</v>
      </c>
      <c r="B257" s="101">
        <f>Table18[[#This Row],[Basic Major]]</f>
        <v>5.5</v>
      </c>
      <c r="C257">
        <v>12</v>
      </c>
      <c r="D257" s="44" t="str">
        <f>CONCATENATE(TEXT(Table18[[#This Row],[Basic Major]],".000"),"-",Table18[[#This Row],[N]])</f>
        <v>5.500-12</v>
      </c>
      <c r="E257">
        <v>5.4459</v>
      </c>
      <c r="F257">
        <v>5.4008000000000003</v>
      </c>
      <c r="G257">
        <v>5.4097999999999997</v>
      </c>
      <c r="H257">
        <v>0</v>
      </c>
      <c r="I257">
        <v>17</v>
      </c>
      <c r="J257">
        <v>22.8</v>
      </c>
      <c r="K257">
        <v>23.1</v>
      </c>
      <c r="L257" s="43">
        <v>5.5</v>
      </c>
    </row>
    <row r="258" spans="1:12" x14ac:dyDescent="0.25">
      <c r="A258" s="17" t="s">
        <v>5251</v>
      </c>
      <c r="B258" s="101">
        <f>Table18[[#This Row],[Basic Major]]</f>
        <v>5.625</v>
      </c>
      <c r="C258">
        <v>12</v>
      </c>
      <c r="D258" s="44" t="str">
        <f>CONCATENATE(TEXT(Table18[[#This Row],[Basic Major]],".000"),"-",Table18[[#This Row],[N]])</f>
        <v>5.625-12</v>
      </c>
      <c r="E258">
        <v>5.5709</v>
      </c>
      <c r="F258">
        <v>5.5258000000000003</v>
      </c>
      <c r="G258">
        <v>5.5347999999999997</v>
      </c>
      <c r="H258">
        <v>0</v>
      </c>
      <c r="I258">
        <v>16</v>
      </c>
      <c r="J258">
        <v>23.9</v>
      </c>
      <c r="K258">
        <v>24.1</v>
      </c>
      <c r="L258" s="43">
        <v>5.625</v>
      </c>
    </row>
    <row r="259" spans="1:12" x14ac:dyDescent="0.25">
      <c r="A259" s="17" t="s">
        <v>1010</v>
      </c>
      <c r="B259" s="101">
        <f>Table18[[#This Row],[Basic Major]]</f>
        <v>5.75</v>
      </c>
      <c r="C259">
        <v>12</v>
      </c>
      <c r="D259" s="44" t="str">
        <f>CONCATENATE(TEXT(Table18[[#This Row],[Basic Major]],".000"),"-",Table18[[#This Row],[N]])</f>
        <v>5.750-12</v>
      </c>
      <c r="E259">
        <v>5.6959</v>
      </c>
      <c r="F259">
        <v>5.6508000000000003</v>
      </c>
      <c r="G259">
        <v>5.6597999999999997</v>
      </c>
      <c r="H259">
        <v>0</v>
      </c>
      <c r="I259">
        <v>16</v>
      </c>
      <c r="J259">
        <v>25</v>
      </c>
      <c r="K259">
        <v>25.2</v>
      </c>
      <c r="L259" s="43">
        <v>5.75</v>
      </c>
    </row>
    <row r="260" spans="1:12" x14ac:dyDescent="0.25">
      <c r="A260" s="17" t="s">
        <v>5252</v>
      </c>
      <c r="B260" s="101">
        <f>Table18[[#This Row],[Basic Major]]</f>
        <v>5.875</v>
      </c>
      <c r="C260">
        <v>12</v>
      </c>
      <c r="D260" s="44" t="str">
        <f>CONCATENATE(TEXT(Table18[[#This Row],[Basic Major]],".000"),"-",Table18[[#This Row],[N]])</f>
        <v>5.875-12</v>
      </c>
      <c r="E260">
        <v>5.8209</v>
      </c>
      <c r="F260">
        <v>5.7758000000000003</v>
      </c>
      <c r="G260">
        <v>5.7847999999999997</v>
      </c>
      <c r="H260">
        <v>0</v>
      </c>
      <c r="I260">
        <v>16</v>
      </c>
      <c r="J260">
        <v>26.1</v>
      </c>
      <c r="K260">
        <v>26.4</v>
      </c>
      <c r="L260" s="43">
        <v>5.875</v>
      </c>
    </row>
    <row r="261" spans="1:12" x14ac:dyDescent="0.25">
      <c r="A261" s="17">
        <v>6</v>
      </c>
      <c r="B261" s="101">
        <f>Table18[[#This Row],[Basic Major]]</f>
        <v>6</v>
      </c>
      <c r="C261">
        <v>12</v>
      </c>
      <c r="D261" s="44" t="str">
        <f>CONCATENATE(TEXT(Table18[[#This Row],[Basic Major]],".000"),"-",Table18[[#This Row],[N]])</f>
        <v>6.000-12</v>
      </c>
      <c r="E261">
        <v>5.9459</v>
      </c>
      <c r="F261">
        <v>5.9008000000000003</v>
      </c>
      <c r="G261">
        <v>5.9097999999999997</v>
      </c>
      <c r="H261">
        <v>0</v>
      </c>
      <c r="I261">
        <v>15</v>
      </c>
      <c r="J261">
        <v>27.3</v>
      </c>
      <c r="K261">
        <v>27.5</v>
      </c>
      <c r="L261" s="43">
        <v>6</v>
      </c>
    </row>
    <row r="262" spans="1:12" x14ac:dyDescent="0.25">
      <c r="A262" s="17" t="s">
        <v>963</v>
      </c>
      <c r="B262" s="101">
        <f>Table18[[#This Row],[Basic Major]]</f>
        <v>0.375</v>
      </c>
      <c r="C262">
        <v>16</v>
      </c>
      <c r="D262" s="44" t="str">
        <f>CONCATENATE(TEXT(Table18[[#This Row],[Basic Major]],".000"),"-",Table18[[#This Row],[N]])</f>
        <v>.375-16</v>
      </c>
      <c r="E262">
        <v>0.33439999999999998</v>
      </c>
      <c r="F262">
        <v>0.30049999999999999</v>
      </c>
      <c r="G262">
        <v>0.30730000000000002</v>
      </c>
      <c r="H262">
        <v>3</v>
      </c>
      <c r="I262">
        <v>24</v>
      </c>
      <c r="J262">
        <v>6.7799999999999999E-2</v>
      </c>
      <c r="K262">
        <v>7.7499999999999999E-2</v>
      </c>
      <c r="L262" s="43">
        <v>0.375</v>
      </c>
    </row>
    <row r="263" spans="1:12" x14ac:dyDescent="0.25">
      <c r="A263" s="17" t="s">
        <v>965</v>
      </c>
      <c r="B263" s="101">
        <f>Table18[[#This Row],[Basic Major]]</f>
        <v>0.4375</v>
      </c>
      <c r="C263">
        <v>16</v>
      </c>
      <c r="D263" s="44" t="str">
        <f>CONCATENATE(TEXT(Table18[[#This Row],[Basic Major]],".000"),"-",Table18[[#This Row],[N]])</f>
        <v>.438-16</v>
      </c>
      <c r="E263">
        <v>0.39689999999999998</v>
      </c>
      <c r="F263">
        <v>0.36299999999999999</v>
      </c>
      <c r="G263">
        <v>0.36980000000000002</v>
      </c>
      <c r="H263">
        <v>2</v>
      </c>
      <c r="I263">
        <v>52</v>
      </c>
      <c r="J263">
        <v>9.9699999999999997E-2</v>
      </c>
      <c r="K263">
        <v>0.1114</v>
      </c>
      <c r="L263" s="43">
        <v>0.4375</v>
      </c>
    </row>
    <row r="264" spans="1:12" x14ac:dyDescent="0.25">
      <c r="A264" s="17" t="s">
        <v>966</v>
      </c>
      <c r="B264" s="101">
        <f>Table18[[#This Row],[Basic Major]]</f>
        <v>0.5</v>
      </c>
      <c r="C264">
        <v>16</v>
      </c>
      <c r="D264" s="44" t="str">
        <f>CONCATENATE(TEXT(Table18[[#This Row],[Basic Major]],".000"),"-",Table18[[#This Row],[N]])</f>
        <v>.500-16</v>
      </c>
      <c r="E264">
        <v>0.45939999999999998</v>
      </c>
      <c r="F264">
        <v>0.42549999999999999</v>
      </c>
      <c r="G264">
        <v>0.43230000000000002</v>
      </c>
      <c r="H264">
        <v>2</v>
      </c>
      <c r="I264">
        <v>29</v>
      </c>
      <c r="J264">
        <v>0.13780000000000001</v>
      </c>
      <c r="K264">
        <v>0.151</v>
      </c>
      <c r="L264" s="43">
        <v>0.5</v>
      </c>
    </row>
    <row r="265" spans="1:12" x14ac:dyDescent="0.25">
      <c r="A265" s="17" t="s">
        <v>967</v>
      </c>
      <c r="B265" s="101">
        <f>Table18[[#This Row],[Basic Major]]</f>
        <v>0.5625</v>
      </c>
      <c r="C265">
        <v>16</v>
      </c>
      <c r="D265" s="44" t="str">
        <f>CONCATENATE(TEXT(Table18[[#This Row],[Basic Major]],".000"),"-",Table18[[#This Row],[N]])</f>
        <v>.563-16</v>
      </c>
      <c r="E265">
        <v>0.52190000000000003</v>
      </c>
      <c r="F265">
        <v>0.48799999999999999</v>
      </c>
      <c r="G265">
        <v>0.49480000000000002</v>
      </c>
      <c r="H265">
        <v>2</v>
      </c>
      <c r="I265">
        <v>11</v>
      </c>
      <c r="J265">
        <v>0.182</v>
      </c>
      <c r="K265">
        <v>0.19800000000000001</v>
      </c>
      <c r="L265" s="43">
        <v>0.5625</v>
      </c>
    </row>
    <row r="266" spans="1:12" x14ac:dyDescent="0.25">
      <c r="A266" s="17" t="s">
        <v>968</v>
      </c>
      <c r="B266" s="101">
        <f>Table18[[#This Row],[Basic Major]]</f>
        <v>0.625</v>
      </c>
      <c r="C266">
        <v>16</v>
      </c>
      <c r="D266" s="44" t="str">
        <f>CONCATENATE(TEXT(Table18[[#This Row],[Basic Major]],".000"),"-",Table18[[#This Row],[N]])</f>
        <v>.625-16</v>
      </c>
      <c r="E266">
        <v>0.58440000000000003</v>
      </c>
      <c r="F266">
        <v>0.55049999999999999</v>
      </c>
      <c r="G266">
        <v>0.55730000000000002</v>
      </c>
      <c r="H266">
        <v>1</v>
      </c>
      <c r="I266">
        <v>57</v>
      </c>
      <c r="J266">
        <v>0.23200000000000001</v>
      </c>
      <c r="K266">
        <v>0.25</v>
      </c>
      <c r="L266" s="43">
        <v>0.625</v>
      </c>
    </row>
    <row r="267" spans="1:12" x14ac:dyDescent="0.25">
      <c r="A267" s="17" t="s">
        <v>969</v>
      </c>
      <c r="B267" s="101">
        <f>Table18[[#This Row],[Basic Major]]</f>
        <v>0.6875</v>
      </c>
      <c r="C267">
        <v>16</v>
      </c>
      <c r="D267" s="44" t="str">
        <f>CONCATENATE(TEXT(Table18[[#This Row],[Basic Major]],".000"),"-",Table18[[#This Row],[N]])</f>
        <v>.688-16</v>
      </c>
      <c r="E267">
        <v>0.64690000000000003</v>
      </c>
      <c r="F267">
        <v>0.61299999999999999</v>
      </c>
      <c r="G267">
        <v>0.61980000000000002</v>
      </c>
      <c r="H267">
        <v>1</v>
      </c>
      <c r="I267">
        <v>46</v>
      </c>
      <c r="J267">
        <v>0.28899999999999998</v>
      </c>
      <c r="K267">
        <v>0.308</v>
      </c>
      <c r="L267" s="43">
        <v>0.6875</v>
      </c>
    </row>
    <row r="268" spans="1:12" x14ac:dyDescent="0.25">
      <c r="A268" s="17" t="s">
        <v>970</v>
      </c>
      <c r="B268" s="101">
        <f>Table18[[#This Row],[Basic Major]]</f>
        <v>0.75</v>
      </c>
      <c r="C268">
        <v>16</v>
      </c>
      <c r="D268" s="44" t="str">
        <f>CONCATENATE(TEXT(Table18[[#This Row],[Basic Major]],".000"),"-",Table18[[#This Row],[N]])</f>
        <v>.750-16</v>
      </c>
      <c r="E268">
        <v>0.70940000000000003</v>
      </c>
      <c r="F268">
        <v>0.67549999999999999</v>
      </c>
      <c r="G268">
        <v>0.68230000000000002</v>
      </c>
      <c r="H268">
        <v>1</v>
      </c>
      <c r="I268">
        <v>36</v>
      </c>
      <c r="J268">
        <v>0.35099999999999998</v>
      </c>
      <c r="K268">
        <v>0.373</v>
      </c>
      <c r="L268" s="43">
        <v>0.75</v>
      </c>
    </row>
    <row r="269" spans="1:12" x14ac:dyDescent="0.25">
      <c r="A269" s="17" t="s">
        <v>971</v>
      </c>
      <c r="B269" s="101">
        <f>Table18[[#This Row],[Basic Major]]</f>
        <v>0.8125</v>
      </c>
      <c r="C269">
        <v>16</v>
      </c>
      <c r="D269" s="44" t="str">
        <f>CONCATENATE(TEXT(Table18[[#This Row],[Basic Major]],".000"),"-",Table18[[#This Row],[N]])</f>
        <v>.813-16</v>
      </c>
      <c r="E269">
        <v>0.77190000000000003</v>
      </c>
      <c r="F269">
        <v>0.73799999999999999</v>
      </c>
      <c r="G269">
        <v>0.74480000000000002</v>
      </c>
      <c r="H269">
        <v>1</v>
      </c>
      <c r="I269">
        <v>29</v>
      </c>
      <c r="J269">
        <v>0.42</v>
      </c>
      <c r="K269">
        <v>0.44400000000000001</v>
      </c>
      <c r="L269" s="43">
        <v>0.8125</v>
      </c>
    </row>
    <row r="270" spans="1:12" x14ac:dyDescent="0.25">
      <c r="A270" s="17" t="s">
        <v>972</v>
      </c>
      <c r="B270" s="101">
        <f>Table18[[#This Row],[Basic Major]]</f>
        <v>0.875</v>
      </c>
      <c r="C270">
        <v>16</v>
      </c>
      <c r="D270" s="44" t="str">
        <f>CONCATENATE(TEXT(Table18[[#This Row],[Basic Major]],".000"),"-",Table18[[#This Row],[N]])</f>
        <v>.875-16</v>
      </c>
      <c r="E270">
        <v>0.83440000000000003</v>
      </c>
      <c r="F270">
        <v>0.80049999999999999</v>
      </c>
      <c r="G270">
        <v>0.80730000000000002</v>
      </c>
      <c r="H270">
        <v>1</v>
      </c>
      <c r="I270">
        <v>22</v>
      </c>
      <c r="J270">
        <v>0.495</v>
      </c>
      <c r="K270">
        <v>0.52100000000000002</v>
      </c>
      <c r="L270" s="43">
        <v>0.875</v>
      </c>
    </row>
    <row r="271" spans="1:12" x14ac:dyDescent="0.25">
      <c r="A271" s="17" t="s">
        <v>973</v>
      </c>
      <c r="B271" s="101">
        <f>Table18[[#This Row],[Basic Major]]</f>
        <v>0.9375</v>
      </c>
      <c r="C271">
        <v>16</v>
      </c>
      <c r="D271" s="44" t="str">
        <f>CONCATENATE(TEXT(Table18[[#This Row],[Basic Major]],".000"),"-",Table18[[#This Row],[N]])</f>
        <v>.938-16</v>
      </c>
      <c r="E271">
        <v>0.89690000000000003</v>
      </c>
      <c r="F271">
        <v>0.86299999999999999</v>
      </c>
      <c r="G271">
        <v>0.86980000000000002</v>
      </c>
      <c r="H271">
        <v>1</v>
      </c>
      <c r="I271">
        <v>16</v>
      </c>
      <c r="J271">
        <v>0.57599999999999996</v>
      </c>
      <c r="K271">
        <v>0.60399999999999998</v>
      </c>
      <c r="L271" s="43">
        <v>0.9375</v>
      </c>
    </row>
    <row r="272" spans="1:12" x14ac:dyDescent="0.25">
      <c r="A272" s="17">
        <v>1</v>
      </c>
      <c r="B272" s="101">
        <f>Table18[[#This Row],[Basic Major]]</f>
        <v>1</v>
      </c>
      <c r="C272">
        <v>16</v>
      </c>
      <c r="D272" s="44" t="str">
        <f>CONCATENATE(TEXT(Table18[[#This Row],[Basic Major]],".000"),"-",Table18[[#This Row],[N]])</f>
        <v>1.000-16</v>
      </c>
      <c r="E272">
        <v>0.95940000000000003</v>
      </c>
      <c r="F272">
        <v>0.92549999999999999</v>
      </c>
      <c r="G272">
        <v>0.93230000000000002</v>
      </c>
      <c r="H272">
        <v>1</v>
      </c>
      <c r="I272">
        <v>11</v>
      </c>
      <c r="J272">
        <v>0.66300000000000003</v>
      </c>
      <c r="K272">
        <v>0.69299999999999995</v>
      </c>
      <c r="L272" s="43">
        <v>1</v>
      </c>
    </row>
    <row r="273" spans="1:12" x14ac:dyDescent="0.25">
      <c r="A273" s="17" t="s">
        <v>969</v>
      </c>
      <c r="B273" s="101">
        <f>Table18[[#This Row],[Basic Major]]</f>
        <v>1.0625</v>
      </c>
      <c r="C273">
        <v>16</v>
      </c>
      <c r="D273" s="44" t="str">
        <f>CONCATENATE(TEXT(Table18[[#This Row],[Basic Major]],".000"),"-",Table18[[#This Row],[N]])</f>
        <v>1.063-16</v>
      </c>
      <c r="E273">
        <v>1.0219</v>
      </c>
      <c r="F273">
        <v>0.98799999999999999</v>
      </c>
      <c r="G273">
        <v>0.99480000000000002</v>
      </c>
      <c r="H273">
        <v>1</v>
      </c>
      <c r="I273">
        <v>7</v>
      </c>
      <c r="J273">
        <v>0.75600000000000001</v>
      </c>
      <c r="K273">
        <v>0.78800000000000003</v>
      </c>
      <c r="L273" s="43">
        <v>1.0625</v>
      </c>
    </row>
    <row r="274" spans="1:12" x14ac:dyDescent="0.25">
      <c r="A274" s="17" t="s">
        <v>974</v>
      </c>
      <c r="B274" s="101">
        <f>Table18[[#This Row],[Basic Major]]</f>
        <v>1.125</v>
      </c>
      <c r="C274">
        <v>16</v>
      </c>
      <c r="D274" s="44" t="str">
        <f>CONCATENATE(TEXT(Table18[[#This Row],[Basic Major]],".000"),"-",Table18[[#This Row],[N]])</f>
        <v>1.125-16</v>
      </c>
      <c r="E274">
        <v>1.0844</v>
      </c>
      <c r="F274">
        <v>1.0505</v>
      </c>
      <c r="G274">
        <v>1.0572999999999999</v>
      </c>
      <c r="H274">
        <v>1</v>
      </c>
      <c r="I274">
        <v>3</v>
      </c>
      <c r="J274">
        <v>0.85599999999999998</v>
      </c>
      <c r="K274">
        <v>0.88900000000000001</v>
      </c>
      <c r="L274" s="43">
        <v>1.125</v>
      </c>
    </row>
    <row r="275" spans="1:12" x14ac:dyDescent="0.25">
      <c r="A275" s="17" t="s">
        <v>971</v>
      </c>
      <c r="B275" s="101">
        <f>Table18[[#This Row],[Basic Major]]</f>
        <v>1.1875</v>
      </c>
      <c r="C275">
        <v>16</v>
      </c>
      <c r="D275" s="44" t="str">
        <f>CONCATENATE(TEXT(Table18[[#This Row],[Basic Major]],".000"),"-",Table18[[#This Row],[N]])</f>
        <v>1.188-16</v>
      </c>
      <c r="E275">
        <v>1.1469</v>
      </c>
      <c r="F275">
        <v>1.113</v>
      </c>
      <c r="G275">
        <v>1.1197999999999999</v>
      </c>
      <c r="H275">
        <v>1</v>
      </c>
      <c r="I275">
        <v>0</v>
      </c>
      <c r="J275">
        <v>0.96099999999999997</v>
      </c>
      <c r="K275">
        <v>0.997</v>
      </c>
      <c r="L275" s="43">
        <v>1.1875</v>
      </c>
    </row>
    <row r="276" spans="1:12" x14ac:dyDescent="0.25">
      <c r="A276" s="17" t="s">
        <v>975</v>
      </c>
      <c r="B276" s="101">
        <f>Table18[[#This Row],[Basic Major]]</f>
        <v>1.25</v>
      </c>
      <c r="C276">
        <v>16</v>
      </c>
      <c r="D276" s="44" t="str">
        <f>CONCATENATE(TEXT(Table18[[#This Row],[Basic Major]],".000"),"-",Table18[[#This Row],[N]])</f>
        <v>1.250-16</v>
      </c>
      <c r="E276">
        <v>1.2094</v>
      </c>
      <c r="F276">
        <v>1.1755</v>
      </c>
      <c r="G276">
        <v>1.1822999999999999</v>
      </c>
      <c r="H276">
        <v>0</v>
      </c>
      <c r="I276">
        <v>57</v>
      </c>
      <c r="J276">
        <v>1.073</v>
      </c>
      <c r="K276">
        <v>1.111</v>
      </c>
      <c r="L276" s="43">
        <v>1.25</v>
      </c>
    </row>
    <row r="277" spans="1:12" x14ac:dyDescent="0.25">
      <c r="A277" s="17" t="s">
        <v>973</v>
      </c>
      <c r="B277" s="101">
        <f>Table18[[#This Row],[Basic Major]]</f>
        <v>1.3125</v>
      </c>
      <c r="C277">
        <v>16</v>
      </c>
      <c r="D277" s="44" t="str">
        <f>CONCATENATE(TEXT(Table18[[#This Row],[Basic Major]],".000"),"-",Table18[[#This Row],[N]])</f>
        <v>1.313-16</v>
      </c>
      <c r="E277">
        <v>1.2719</v>
      </c>
      <c r="F277">
        <v>1.238</v>
      </c>
      <c r="G277">
        <v>1.2447999999999999</v>
      </c>
      <c r="H277">
        <v>0</v>
      </c>
      <c r="I277">
        <v>54</v>
      </c>
      <c r="J277">
        <v>1.1910000000000001</v>
      </c>
      <c r="K277">
        <v>1.23</v>
      </c>
      <c r="L277" s="43">
        <v>1.3125</v>
      </c>
    </row>
    <row r="278" spans="1:12" x14ac:dyDescent="0.25">
      <c r="A278" s="17" t="s">
        <v>976</v>
      </c>
      <c r="B278" s="101">
        <f>Table18[[#This Row],[Basic Major]]</f>
        <v>1.375</v>
      </c>
      <c r="C278">
        <v>16</v>
      </c>
      <c r="D278" s="44" t="str">
        <f>CONCATENATE(TEXT(Table18[[#This Row],[Basic Major]],".000"),"-",Table18[[#This Row],[N]])</f>
        <v>1.375-16</v>
      </c>
      <c r="E278">
        <v>1.3344</v>
      </c>
      <c r="F278">
        <v>1.3005</v>
      </c>
      <c r="G278">
        <v>1.3072999999999999</v>
      </c>
      <c r="H278">
        <v>0</v>
      </c>
      <c r="I278">
        <v>51</v>
      </c>
      <c r="J278">
        <v>1.3149999999999999</v>
      </c>
      <c r="K278">
        <v>1.3560000000000001</v>
      </c>
      <c r="L278" s="43">
        <v>1.375</v>
      </c>
    </row>
    <row r="279" spans="1:12" x14ac:dyDescent="0.25">
      <c r="A279" s="17" t="s">
        <v>977</v>
      </c>
      <c r="B279" s="101">
        <f>Table18[[#This Row],[Basic Major]]</f>
        <v>1.4375</v>
      </c>
      <c r="C279">
        <v>16</v>
      </c>
      <c r="D279" s="44" t="str">
        <f>CONCATENATE(TEXT(Table18[[#This Row],[Basic Major]],".000"),"-",Table18[[#This Row],[N]])</f>
        <v>1.438-16</v>
      </c>
      <c r="E279">
        <v>1.3969</v>
      </c>
      <c r="F279">
        <v>1.363</v>
      </c>
      <c r="G279">
        <v>1.3697999999999999</v>
      </c>
      <c r="H279">
        <v>0</v>
      </c>
      <c r="I279">
        <v>49</v>
      </c>
      <c r="J279">
        <v>1.4450000000000001</v>
      </c>
      <c r="K279">
        <v>1.488</v>
      </c>
      <c r="L279" s="43">
        <v>1.4375</v>
      </c>
    </row>
    <row r="280" spans="1:12" x14ac:dyDescent="0.25">
      <c r="A280" s="17" t="s">
        <v>978</v>
      </c>
      <c r="B280" s="101">
        <f>Table18[[#This Row],[Basic Major]]</f>
        <v>1.5</v>
      </c>
      <c r="C280">
        <v>16</v>
      </c>
      <c r="D280" s="44" t="str">
        <f>CONCATENATE(TEXT(Table18[[#This Row],[Basic Major]],".000"),"-",Table18[[#This Row],[N]])</f>
        <v>1.500-16</v>
      </c>
      <c r="E280">
        <v>1.4594</v>
      </c>
      <c r="F280">
        <v>1.4255</v>
      </c>
      <c r="G280">
        <v>1.4322999999999999</v>
      </c>
      <c r="H280">
        <v>0</v>
      </c>
      <c r="I280">
        <v>47</v>
      </c>
      <c r="J280">
        <v>1.58</v>
      </c>
      <c r="K280">
        <v>1.63</v>
      </c>
      <c r="L280" s="43">
        <v>1.5</v>
      </c>
    </row>
    <row r="281" spans="1:12" x14ac:dyDescent="0.25">
      <c r="A281" s="17" t="s">
        <v>979</v>
      </c>
      <c r="B281" s="101">
        <f>Table18[[#This Row],[Basic Major]]</f>
        <v>1.5625</v>
      </c>
      <c r="C281">
        <v>16</v>
      </c>
      <c r="D281" s="44" t="str">
        <f>CONCATENATE(TEXT(Table18[[#This Row],[Basic Major]],".000"),"-",Table18[[#This Row],[N]])</f>
        <v>1.563-16</v>
      </c>
      <c r="E281">
        <v>1.5219</v>
      </c>
      <c r="F281">
        <v>1.488</v>
      </c>
      <c r="G281">
        <v>1.4947999999999999</v>
      </c>
      <c r="H281">
        <v>0</v>
      </c>
      <c r="I281">
        <v>45</v>
      </c>
      <c r="J281">
        <v>1.72</v>
      </c>
      <c r="K281">
        <v>1.77</v>
      </c>
      <c r="L281" s="43">
        <v>1.5625</v>
      </c>
    </row>
    <row r="282" spans="1:12" x14ac:dyDescent="0.25">
      <c r="A282" s="17" t="s">
        <v>980</v>
      </c>
      <c r="B282" s="101">
        <f>Table18[[#This Row],[Basic Major]]</f>
        <v>1.625</v>
      </c>
      <c r="C282">
        <v>16</v>
      </c>
      <c r="D282" s="44" t="str">
        <f>CONCATENATE(TEXT(Table18[[#This Row],[Basic Major]],".000"),"-",Table18[[#This Row],[N]])</f>
        <v>1.625-16</v>
      </c>
      <c r="E282">
        <v>1.5844</v>
      </c>
      <c r="F282">
        <v>1.5505</v>
      </c>
      <c r="G282">
        <v>1.5572999999999999</v>
      </c>
      <c r="H282">
        <v>0</v>
      </c>
      <c r="I282">
        <v>43</v>
      </c>
      <c r="J282">
        <v>1.87</v>
      </c>
      <c r="K282">
        <v>1.92</v>
      </c>
      <c r="L282" s="43">
        <v>1.625</v>
      </c>
    </row>
    <row r="283" spans="1:12" x14ac:dyDescent="0.25">
      <c r="A283" s="17" t="s">
        <v>981</v>
      </c>
      <c r="B283" s="101">
        <f>Table18[[#This Row],[Basic Major]]</f>
        <v>1.6875</v>
      </c>
      <c r="C283">
        <v>16</v>
      </c>
      <c r="D283" s="44" t="str">
        <f>CONCATENATE(TEXT(Table18[[#This Row],[Basic Major]],".000"),"-",Table18[[#This Row],[N]])</f>
        <v>1.688-16</v>
      </c>
      <c r="E283">
        <v>1.6469</v>
      </c>
      <c r="F283">
        <v>1.613</v>
      </c>
      <c r="G283">
        <v>1.6197999999999999</v>
      </c>
      <c r="H283">
        <v>0</v>
      </c>
      <c r="I283">
        <v>42</v>
      </c>
      <c r="J283">
        <v>2.0299999999999998</v>
      </c>
      <c r="K283">
        <v>2.08</v>
      </c>
      <c r="L283" s="43">
        <v>1.6875</v>
      </c>
    </row>
    <row r="284" spans="1:12" x14ac:dyDescent="0.25">
      <c r="A284" s="17" t="s">
        <v>982</v>
      </c>
      <c r="B284" s="101">
        <f>Table18[[#This Row],[Basic Major]]</f>
        <v>1.75</v>
      </c>
      <c r="C284">
        <v>16</v>
      </c>
      <c r="D284" s="44" t="str">
        <f>CONCATENATE(TEXT(Table18[[#This Row],[Basic Major]],".000"),"-",Table18[[#This Row],[N]])</f>
        <v>1.750-16</v>
      </c>
      <c r="E284">
        <v>1.7094</v>
      </c>
      <c r="F284">
        <v>1.6755</v>
      </c>
      <c r="G284">
        <v>1.6822999999999999</v>
      </c>
      <c r="H284">
        <v>0</v>
      </c>
      <c r="I284">
        <v>40</v>
      </c>
      <c r="J284">
        <v>2.19</v>
      </c>
      <c r="K284">
        <v>2.2400000000000002</v>
      </c>
      <c r="L284" s="43">
        <v>1.75</v>
      </c>
    </row>
    <row r="285" spans="1:12" x14ac:dyDescent="0.25">
      <c r="A285" s="17" t="s">
        <v>983</v>
      </c>
      <c r="B285" s="101">
        <f>Table18[[#This Row],[Basic Major]]</f>
        <v>1.8125</v>
      </c>
      <c r="C285">
        <v>16</v>
      </c>
      <c r="D285" s="44" t="str">
        <f>CONCATENATE(TEXT(Table18[[#This Row],[Basic Major]],".000"),"-",Table18[[#This Row],[N]])</f>
        <v>1.813-16</v>
      </c>
      <c r="E285">
        <v>1.7719</v>
      </c>
      <c r="F285">
        <v>1.738</v>
      </c>
      <c r="G285">
        <v>1.7447999999999999</v>
      </c>
      <c r="H285">
        <v>0</v>
      </c>
      <c r="I285">
        <v>39</v>
      </c>
      <c r="J285">
        <v>2.35</v>
      </c>
      <c r="K285">
        <v>2.41</v>
      </c>
      <c r="L285" s="43">
        <v>1.8125</v>
      </c>
    </row>
    <row r="286" spans="1:12" x14ac:dyDescent="0.25">
      <c r="A286" s="17" t="s">
        <v>984</v>
      </c>
      <c r="B286" s="101">
        <f>Table18[[#This Row],[Basic Major]]</f>
        <v>1.875</v>
      </c>
      <c r="C286">
        <v>16</v>
      </c>
      <c r="D286" s="44" t="str">
        <f>CONCATENATE(TEXT(Table18[[#This Row],[Basic Major]],".000"),"-",Table18[[#This Row],[N]])</f>
        <v>1.875-16</v>
      </c>
      <c r="E286">
        <v>1.8344</v>
      </c>
      <c r="F286">
        <v>1.8005</v>
      </c>
      <c r="G286">
        <v>1.8072999999999999</v>
      </c>
      <c r="H286">
        <v>0</v>
      </c>
      <c r="I286">
        <v>37</v>
      </c>
      <c r="J286">
        <v>2.5299999999999998</v>
      </c>
      <c r="K286">
        <v>2.58</v>
      </c>
      <c r="L286" s="43">
        <v>1.875</v>
      </c>
    </row>
    <row r="287" spans="1:12" x14ac:dyDescent="0.25">
      <c r="A287" s="17" t="s">
        <v>985</v>
      </c>
      <c r="B287" s="101">
        <f>Table18[[#This Row],[Basic Major]]</f>
        <v>1.9375</v>
      </c>
      <c r="C287">
        <v>16</v>
      </c>
      <c r="D287" s="44" t="str">
        <f>CONCATENATE(TEXT(Table18[[#This Row],[Basic Major]],".000"),"-",Table18[[#This Row],[N]])</f>
        <v>1.938-16</v>
      </c>
      <c r="E287">
        <v>1.8969</v>
      </c>
      <c r="F287">
        <v>1.863</v>
      </c>
      <c r="G287">
        <v>1.8697999999999999</v>
      </c>
      <c r="H287">
        <v>0</v>
      </c>
      <c r="I287">
        <v>36</v>
      </c>
      <c r="J287">
        <v>2.71</v>
      </c>
      <c r="K287">
        <v>2.77</v>
      </c>
      <c r="L287" s="43">
        <v>1.9375</v>
      </c>
    </row>
    <row r="288" spans="1:12" x14ac:dyDescent="0.25">
      <c r="A288" s="17">
        <v>2</v>
      </c>
      <c r="B288" s="101">
        <f>Table18[[#This Row],[Basic Major]]</f>
        <v>2</v>
      </c>
      <c r="C288">
        <v>16</v>
      </c>
      <c r="D288" s="44" t="str">
        <f>CONCATENATE(TEXT(Table18[[#This Row],[Basic Major]],".000"),"-",Table18[[#This Row],[N]])</f>
        <v>2.000-16</v>
      </c>
      <c r="E288">
        <v>1.9594</v>
      </c>
      <c r="F288">
        <v>1.9255</v>
      </c>
      <c r="G288">
        <v>1.9322999999999999</v>
      </c>
      <c r="H288">
        <v>0</v>
      </c>
      <c r="I288">
        <v>35</v>
      </c>
      <c r="J288">
        <v>2.89</v>
      </c>
      <c r="K288">
        <v>2.95</v>
      </c>
      <c r="L288" s="43">
        <v>2</v>
      </c>
    </row>
    <row r="289" spans="1:12" x14ac:dyDescent="0.25">
      <c r="A289" s="17" t="s">
        <v>987</v>
      </c>
      <c r="B289" s="101">
        <f>Table18[[#This Row],[Basic Major]]</f>
        <v>2.125</v>
      </c>
      <c r="C289">
        <v>16</v>
      </c>
      <c r="D289" s="44" t="str">
        <f>CONCATENATE(TEXT(Table18[[#This Row],[Basic Major]],".000"),"-",Table18[[#This Row],[N]])</f>
        <v>2.125-16</v>
      </c>
      <c r="E289">
        <v>2.0844</v>
      </c>
      <c r="F289">
        <v>2.0505</v>
      </c>
      <c r="G289">
        <v>2.0573000000000001</v>
      </c>
      <c r="H289">
        <v>0</v>
      </c>
      <c r="I289">
        <v>33</v>
      </c>
      <c r="J289">
        <v>3.28</v>
      </c>
      <c r="K289">
        <v>3.35</v>
      </c>
      <c r="L289" s="43">
        <v>2.125</v>
      </c>
    </row>
    <row r="290" spans="1:12" x14ac:dyDescent="0.25">
      <c r="A290" s="17" t="s">
        <v>989</v>
      </c>
      <c r="B290" s="101">
        <f>Table18[[#This Row],[Basic Major]]</f>
        <v>2.25</v>
      </c>
      <c r="C290">
        <v>16</v>
      </c>
      <c r="D290" s="44" t="str">
        <f>CONCATENATE(TEXT(Table18[[#This Row],[Basic Major]],".000"),"-",Table18[[#This Row],[N]])</f>
        <v>2.250-16</v>
      </c>
      <c r="E290">
        <v>2.2094</v>
      </c>
      <c r="F290">
        <v>2.1755</v>
      </c>
      <c r="G290">
        <v>2.1823000000000001</v>
      </c>
      <c r="H290">
        <v>0</v>
      </c>
      <c r="I290">
        <v>31</v>
      </c>
      <c r="J290">
        <v>3.69</v>
      </c>
      <c r="K290">
        <v>3.76</v>
      </c>
      <c r="L290" s="43">
        <v>2.25</v>
      </c>
    </row>
    <row r="291" spans="1:12" x14ac:dyDescent="0.25">
      <c r="A291" s="17" t="s">
        <v>991</v>
      </c>
      <c r="B291" s="101">
        <f>Table18[[#This Row],[Basic Major]]</f>
        <v>2.375</v>
      </c>
      <c r="C291">
        <v>16</v>
      </c>
      <c r="D291" s="44" t="str">
        <f>CONCATENATE(TEXT(Table18[[#This Row],[Basic Major]],".000"),"-",Table18[[#This Row],[N]])</f>
        <v>2.375-16</v>
      </c>
      <c r="E291">
        <v>2.3344</v>
      </c>
      <c r="F291">
        <v>2.3005</v>
      </c>
      <c r="G291">
        <v>2.3073000000000001</v>
      </c>
      <c r="H291">
        <v>0</v>
      </c>
      <c r="I291">
        <v>29</v>
      </c>
      <c r="J291">
        <v>4.13</v>
      </c>
      <c r="K291">
        <v>4.21</v>
      </c>
      <c r="L291" s="43">
        <v>2.375</v>
      </c>
    </row>
    <row r="292" spans="1:12" x14ac:dyDescent="0.25">
      <c r="A292" s="17" t="s">
        <v>993</v>
      </c>
      <c r="B292" s="101">
        <f>Table18[[#This Row],[Basic Major]]</f>
        <v>2.5</v>
      </c>
      <c r="C292">
        <v>16</v>
      </c>
      <c r="D292" s="44" t="str">
        <f>CONCATENATE(TEXT(Table18[[#This Row],[Basic Major]],".000"),"-",Table18[[#This Row],[N]])</f>
        <v>2.500-16</v>
      </c>
      <c r="E292">
        <v>2.4594</v>
      </c>
      <c r="F292">
        <v>2.4255</v>
      </c>
      <c r="G292">
        <v>2.4323000000000001</v>
      </c>
      <c r="H292">
        <v>0</v>
      </c>
      <c r="I292">
        <v>28</v>
      </c>
      <c r="J292">
        <v>4.5999999999999996</v>
      </c>
      <c r="K292">
        <v>4.67</v>
      </c>
      <c r="L292" s="43">
        <v>2.5</v>
      </c>
    </row>
    <row r="293" spans="1:12" x14ac:dyDescent="0.25">
      <c r="A293" s="17" t="s">
        <v>994</v>
      </c>
      <c r="B293" s="101">
        <f>Table18[[#This Row],[Basic Major]]</f>
        <v>2.625</v>
      </c>
      <c r="C293">
        <v>16</v>
      </c>
      <c r="D293" s="44" t="str">
        <f>CONCATENATE(TEXT(Table18[[#This Row],[Basic Major]],".000"),"-",Table18[[#This Row],[N]])</f>
        <v>2.625-16</v>
      </c>
      <c r="E293">
        <v>2.5844</v>
      </c>
      <c r="F293">
        <v>2.5505</v>
      </c>
      <c r="G293">
        <v>2.5573000000000001</v>
      </c>
      <c r="H293">
        <v>0</v>
      </c>
      <c r="I293">
        <v>26</v>
      </c>
      <c r="J293">
        <v>5.08</v>
      </c>
      <c r="K293">
        <v>5.16</v>
      </c>
      <c r="L293" s="43">
        <v>2.625</v>
      </c>
    </row>
    <row r="294" spans="1:12" x14ac:dyDescent="0.25">
      <c r="A294" s="17" t="s">
        <v>995</v>
      </c>
      <c r="B294" s="101">
        <f>Table18[[#This Row],[Basic Major]]</f>
        <v>2.75</v>
      </c>
      <c r="C294">
        <v>16</v>
      </c>
      <c r="D294" s="44" t="str">
        <f>CONCATENATE(TEXT(Table18[[#This Row],[Basic Major]],".000"),"-",Table18[[#This Row],[N]])</f>
        <v>2.750-16</v>
      </c>
      <c r="E294">
        <v>2.7094</v>
      </c>
      <c r="F294">
        <v>2.6755</v>
      </c>
      <c r="G294">
        <v>2.6823000000000001</v>
      </c>
      <c r="H294">
        <v>0</v>
      </c>
      <c r="I294">
        <v>25</v>
      </c>
      <c r="J294">
        <v>5.59</v>
      </c>
      <c r="K294">
        <v>5.68</v>
      </c>
      <c r="L294" s="43">
        <v>2.75</v>
      </c>
    </row>
    <row r="295" spans="1:12" x14ac:dyDescent="0.25">
      <c r="A295" s="17" t="s">
        <v>996</v>
      </c>
      <c r="B295" s="101">
        <f>Table18[[#This Row],[Basic Major]]</f>
        <v>2.875</v>
      </c>
      <c r="C295">
        <v>16</v>
      </c>
      <c r="D295" s="44" t="str">
        <f>CONCATENATE(TEXT(Table18[[#This Row],[Basic Major]],".000"),"-",Table18[[#This Row],[N]])</f>
        <v>2.875-16</v>
      </c>
      <c r="E295">
        <v>2.8344</v>
      </c>
      <c r="F295">
        <v>2.8005</v>
      </c>
      <c r="G295">
        <v>2.8073000000000001</v>
      </c>
      <c r="H295">
        <v>0</v>
      </c>
      <c r="I295">
        <v>24</v>
      </c>
      <c r="J295">
        <v>6.13</v>
      </c>
      <c r="K295">
        <v>6.22</v>
      </c>
      <c r="L295" s="43">
        <v>2.875</v>
      </c>
    </row>
    <row r="296" spans="1:12" x14ac:dyDescent="0.25">
      <c r="A296" s="17">
        <v>3</v>
      </c>
      <c r="B296" s="101">
        <f>Table18[[#This Row],[Basic Major]]</f>
        <v>3</v>
      </c>
      <c r="C296">
        <v>16</v>
      </c>
      <c r="D296" s="44" t="str">
        <f>CONCATENATE(TEXT(Table18[[#This Row],[Basic Major]],".000"),"-",Table18[[#This Row],[N]])</f>
        <v>3.000-16</v>
      </c>
      <c r="E296">
        <v>2.9594</v>
      </c>
      <c r="F296">
        <v>2.9255</v>
      </c>
      <c r="G296">
        <v>2.9323000000000001</v>
      </c>
      <c r="H296">
        <v>0</v>
      </c>
      <c r="I296">
        <v>23</v>
      </c>
      <c r="J296">
        <v>6.69</v>
      </c>
      <c r="K296">
        <v>6.78</v>
      </c>
      <c r="L296" s="43">
        <v>3</v>
      </c>
    </row>
    <row r="297" spans="1:12" x14ac:dyDescent="0.25">
      <c r="A297" s="17" t="s">
        <v>997</v>
      </c>
      <c r="B297" s="101">
        <f>Table18[[#This Row],[Basic Major]]</f>
        <v>3.125</v>
      </c>
      <c r="C297">
        <v>16</v>
      </c>
      <c r="D297" s="44" t="str">
        <f>CONCATENATE(TEXT(Table18[[#This Row],[Basic Major]],".000"),"-",Table18[[#This Row],[N]])</f>
        <v>3.125-16</v>
      </c>
      <c r="E297">
        <v>3.0844</v>
      </c>
      <c r="F297">
        <v>3.0505</v>
      </c>
      <c r="G297">
        <v>3.0573000000000001</v>
      </c>
      <c r="H297">
        <v>0</v>
      </c>
      <c r="I297">
        <v>22</v>
      </c>
      <c r="J297">
        <v>7.28</v>
      </c>
      <c r="K297">
        <v>7.37</v>
      </c>
      <c r="L297" s="43">
        <v>3.125</v>
      </c>
    </row>
    <row r="298" spans="1:12" x14ac:dyDescent="0.25">
      <c r="A298" s="17" t="s">
        <v>998</v>
      </c>
      <c r="B298" s="101">
        <f>Table18[[#This Row],[Basic Major]]</f>
        <v>3.25</v>
      </c>
      <c r="C298">
        <v>16</v>
      </c>
      <c r="D298" s="44" t="str">
        <f>CONCATENATE(TEXT(Table18[[#This Row],[Basic Major]],".000"),"-",Table18[[#This Row],[N]])</f>
        <v>3.250-16</v>
      </c>
      <c r="E298">
        <v>3.2094</v>
      </c>
      <c r="F298">
        <v>3.1755</v>
      </c>
      <c r="G298">
        <v>3.1823000000000001</v>
      </c>
      <c r="H298">
        <v>0</v>
      </c>
      <c r="I298">
        <v>21</v>
      </c>
      <c r="J298">
        <v>7.89</v>
      </c>
      <c r="K298">
        <v>7.99</v>
      </c>
      <c r="L298" s="43">
        <v>3.25</v>
      </c>
    </row>
    <row r="299" spans="1:12" x14ac:dyDescent="0.25">
      <c r="A299" s="17" t="s">
        <v>999</v>
      </c>
      <c r="B299" s="101">
        <f>Table18[[#This Row],[Basic Major]]</f>
        <v>3.375</v>
      </c>
      <c r="C299">
        <v>16</v>
      </c>
      <c r="D299" s="44" t="str">
        <f>CONCATENATE(TEXT(Table18[[#This Row],[Basic Major]],".000"),"-",Table18[[#This Row],[N]])</f>
        <v>3.375-16</v>
      </c>
      <c r="E299">
        <v>3.3344</v>
      </c>
      <c r="F299">
        <v>3.3005</v>
      </c>
      <c r="G299">
        <v>3.3073000000000001</v>
      </c>
      <c r="H299">
        <v>0</v>
      </c>
      <c r="I299">
        <v>21</v>
      </c>
      <c r="J299">
        <v>8.52</v>
      </c>
      <c r="K299">
        <v>8.6300000000000008</v>
      </c>
      <c r="L299" s="43">
        <v>3.375</v>
      </c>
    </row>
    <row r="300" spans="1:12" x14ac:dyDescent="0.25">
      <c r="A300" s="17" t="s">
        <v>1000</v>
      </c>
      <c r="B300" s="101">
        <f>Table18[[#This Row],[Basic Major]]</f>
        <v>3.5</v>
      </c>
      <c r="C300">
        <v>16</v>
      </c>
      <c r="D300" s="44" t="str">
        <f>CONCATENATE(TEXT(Table18[[#This Row],[Basic Major]],".000"),"-",Table18[[#This Row],[N]])</f>
        <v>3.500-16</v>
      </c>
      <c r="E300">
        <v>3.4594</v>
      </c>
      <c r="F300">
        <v>3.4255</v>
      </c>
      <c r="G300">
        <v>3.4323000000000001</v>
      </c>
      <c r="H300">
        <v>0</v>
      </c>
      <c r="I300">
        <v>20</v>
      </c>
      <c r="J300">
        <v>9.18</v>
      </c>
      <c r="K300">
        <v>9.2899999999999991</v>
      </c>
      <c r="L300" s="43">
        <v>3.5</v>
      </c>
    </row>
    <row r="301" spans="1:12" x14ac:dyDescent="0.25">
      <c r="A301" s="17" t="s">
        <v>1001</v>
      </c>
      <c r="B301" s="101">
        <f>Table18[[#This Row],[Basic Major]]</f>
        <v>3.625</v>
      </c>
      <c r="C301">
        <v>16</v>
      </c>
      <c r="D301" s="44" t="str">
        <f>CONCATENATE(TEXT(Table18[[#This Row],[Basic Major]],".000"),"-",Table18[[#This Row],[N]])</f>
        <v>3.625-16</v>
      </c>
      <c r="E301">
        <v>3.5844</v>
      </c>
      <c r="F301">
        <v>3.5505</v>
      </c>
      <c r="G301">
        <v>3.5573000000000001</v>
      </c>
      <c r="H301">
        <v>0</v>
      </c>
      <c r="I301">
        <v>19</v>
      </c>
      <c r="J301">
        <v>9.86</v>
      </c>
      <c r="K301">
        <v>9.98</v>
      </c>
      <c r="L301" s="43">
        <v>3.625</v>
      </c>
    </row>
    <row r="302" spans="1:12" x14ac:dyDescent="0.25">
      <c r="A302" s="17" t="s">
        <v>1002</v>
      </c>
      <c r="B302" s="101">
        <f>Table18[[#This Row],[Basic Major]]</f>
        <v>3.75</v>
      </c>
      <c r="C302">
        <v>16</v>
      </c>
      <c r="D302" s="44" t="str">
        <f>CONCATENATE(TEXT(Table18[[#This Row],[Basic Major]],".000"),"-",Table18[[#This Row],[N]])</f>
        <v>3.750-16</v>
      </c>
      <c r="E302">
        <v>3.7094</v>
      </c>
      <c r="F302">
        <v>3.6755</v>
      </c>
      <c r="G302">
        <v>3.6823000000000001</v>
      </c>
      <c r="H302">
        <v>0</v>
      </c>
      <c r="I302">
        <v>18</v>
      </c>
      <c r="J302">
        <v>10.57</v>
      </c>
      <c r="K302">
        <v>10.69</v>
      </c>
      <c r="L302" s="43">
        <v>3.75</v>
      </c>
    </row>
    <row r="303" spans="1:12" x14ac:dyDescent="0.25">
      <c r="A303" s="17" t="s">
        <v>1003</v>
      </c>
      <c r="B303" s="101">
        <f>Table18[[#This Row],[Basic Major]]</f>
        <v>3.875</v>
      </c>
      <c r="C303">
        <v>16</v>
      </c>
      <c r="D303" s="44" t="str">
        <f>CONCATENATE(TEXT(Table18[[#This Row],[Basic Major]],".000"),"-",Table18[[#This Row],[N]])</f>
        <v>3.875-16</v>
      </c>
      <c r="E303">
        <v>3.8344</v>
      </c>
      <c r="F303">
        <v>3.8005</v>
      </c>
      <c r="G303">
        <v>3.8073000000000001</v>
      </c>
      <c r="H303">
        <v>0</v>
      </c>
      <c r="I303">
        <v>18</v>
      </c>
      <c r="J303">
        <v>11.3</v>
      </c>
      <c r="K303">
        <v>11.43</v>
      </c>
      <c r="L303" s="43">
        <v>3.875</v>
      </c>
    </row>
    <row r="304" spans="1:12" x14ac:dyDescent="0.25">
      <c r="A304" s="17">
        <v>4</v>
      </c>
      <c r="B304" s="101">
        <f>Table18[[#This Row],[Basic Major]]</f>
        <v>4</v>
      </c>
      <c r="C304">
        <v>16</v>
      </c>
      <c r="D304" s="44" t="str">
        <f>CONCATENATE(TEXT(Table18[[#This Row],[Basic Major]],".000"),"-",Table18[[#This Row],[N]])</f>
        <v>4.000-16</v>
      </c>
      <c r="E304">
        <v>3.9594</v>
      </c>
      <c r="F304">
        <v>3.9255</v>
      </c>
      <c r="G304">
        <v>3.9323000000000001</v>
      </c>
      <c r="H304">
        <v>0</v>
      </c>
      <c r="I304">
        <v>17</v>
      </c>
      <c r="J304">
        <v>12.06</v>
      </c>
      <c r="K304">
        <v>12.19</v>
      </c>
      <c r="L304" s="43">
        <v>4</v>
      </c>
    </row>
    <row r="305" spans="1:12" x14ac:dyDescent="0.25">
      <c r="A305" s="17" t="s">
        <v>5245</v>
      </c>
      <c r="B305" s="101">
        <f>Table18[[#This Row],[Basic Major]]</f>
        <v>4.125</v>
      </c>
      <c r="C305">
        <v>16</v>
      </c>
      <c r="D305" s="44" t="str">
        <f>CONCATENATE(TEXT(Table18[[#This Row],[Basic Major]],".000"),"-",Table18[[#This Row],[N]])</f>
        <v>4.125-16</v>
      </c>
      <c r="E305">
        <v>4.0843999999999996</v>
      </c>
      <c r="F305">
        <v>4.0505000000000004</v>
      </c>
      <c r="G305">
        <v>4.0572999999999997</v>
      </c>
      <c r="H305">
        <v>0</v>
      </c>
      <c r="I305">
        <v>17</v>
      </c>
      <c r="J305">
        <v>12.84</v>
      </c>
      <c r="K305">
        <v>12.97</v>
      </c>
      <c r="L305" s="43">
        <v>4.125</v>
      </c>
    </row>
    <row r="306" spans="1:12" x14ac:dyDescent="0.25">
      <c r="A306" s="17" t="s">
        <v>1004</v>
      </c>
      <c r="B306" s="101">
        <f>Table18[[#This Row],[Basic Major]]</f>
        <v>4.25</v>
      </c>
      <c r="C306">
        <v>16</v>
      </c>
      <c r="D306" s="44" t="str">
        <f>CONCATENATE(TEXT(Table18[[#This Row],[Basic Major]],".000"),"-",Table18[[#This Row],[N]])</f>
        <v>4.250-16</v>
      </c>
      <c r="E306">
        <v>4.2093999999999996</v>
      </c>
      <c r="F306">
        <v>4.1755000000000004</v>
      </c>
      <c r="G306">
        <v>4.1822999999999997</v>
      </c>
      <c r="H306">
        <v>0</v>
      </c>
      <c r="I306">
        <v>16</v>
      </c>
      <c r="J306">
        <v>13.65</v>
      </c>
      <c r="K306">
        <v>13.78</v>
      </c>
      <c r="L306" s="43">
        <v>4.25</v>
      </c>
    </row>
    <row r="307" spans="1:12" x14ac:dyDescent="0.25">
      <c r="A307" s="17" t="s">
        <v>5246</v>
      </c>
      <c r="B307" s="101">
        <f>Table18[[#This Row],[Basic Major]]</f>
        <v>4.375</v>
      </c>
      <c r="C307">
        <v>16</v>
      </c>
      <c r="D307" s="44" t="str">
        <f>CONCATENATE(TEXT(Table18[[#This Row],[Basic Major]],".000"),"-",Table18[[#This Row],[N]])</f>
        <v>4.375-16</v>
      </c>
      <c r="E307">
        <v>4.3343999999999996</v>
      </c>
      <c r="F307">
        <v>4.3005000000000004</v>
      </c>
      <c r="G307">
        <v>4.3072999999999997</v>
      </c>
      <c r="H307">
        <v>0</v>
      </c>
      <c r="I307">
        <v>16</v>
      </c>
      <c r="J307">
        <v>14.48</v>
      </c>
      <c r="K307">
        <v>14.62</v>
      </c>
      <c r="L307" s="43">
        <v>4.375</v>
      </c>
    </row>
    <row r="308" spans="1:12" x14ac:dyDescent="0.25">
      <c r="A308" s="17" t="s">
        <v>1005</v>
      </c>
      <c r="B308" s="101">
        <f>Table18[[#This Row],[Basic Major]]</f>
        <v>4.5</v>
      </c>
      <c r="C308">
        <v>16</v>
      </c>
      <c r="D308" s="44" t="str">
        <f>CONCATENATE(TEXT(Table18[[#This Row],[Basic Major]],".000"),"-",Table18[[#This Row],[N]])</f>
        <v>4.500-16</v>
      </c>
      <c r="E308">
        <v>4.4593999999999996</v>
      </c>
      <c r="F308">
        <v>4.4255000000000004</v>
      </c>
      <c r="G308">
        <v>4.4322999999999997</v>
      </c>
      <c r="H308">
        <v>0</v>
      </c>
      <c r="I308">
        <v>15</v>
      </c>
      <c r="J308">
        <v>15.34</v>
      </c>
      <c r="K308">
        <v>15.5</v>
      </c>
      <c r="L308" s="43">
        <v>4.5</v>
      </c>
    </row>
    <row r="309" spans="1:12" x14ac:dyDescent="0.25">
      <c r="A309" s="17" t="s">
        <v>5247</v>
      </c>
      <c r="B309" s="101">
        <f>Table18[[#This Row],[Basic Major]]</f>
        <v>4.625</v>
      </c>
      <c r="C309">
        <v>16</v>
      </c>
      <c r="D309" s="44" t="str">
        <f>CONCATENATE(TEXT(Table18[[#This Row],[Basic Major]],".000"),"-",Table18[[#This Row],[N]])</f>
        <v>4.625-16</v>
      </c>
      <c r="E309">
        <v>4.5843999999999996</v>
      </c>
      <c r="F309">
        <v>4.5505000000000004</v>
      </c>
      <c r="G309">
        <v>4.5572999999999997</v>
      </c>
      <c r="H309">
        <v>0</v>
      </c>
      <c r="I309">
        <v>15</v>
      </c>
      <c r="J309">
        <v>16.2</v>
      </c>
      <c r="K309">
        <v>16.399999999999999</v>
      </c>
      <c r="L309" s="43">
        <v>4.625</v>
      </c>
    </row>
    <row r="310" spans="1:12" x14ac:dyDescent="0.25">
      <c r="A310" s="17" t="s">
        <v>1006</v>
      </c>
      <c r="B310" s="101">
        <f>Table18[[#This Row],[Basic Major]]</f>
        <v>4.75</v>
      </c>
      <c r="C310">
        <v>16</v>
      </c>
      <c r="D310" s="44" t="str">
        <f>CONCATENATE(TEXT(Table18[[#This Row],[Basic Major]],".000"),"-",Table18[[#This Row],[N]])</f>
        <v>4.750-16</v>
      </c>
      <c r="E310">
        <v>4.7093999999999996</v>
      </c>
      <c r="F310">
        <v>4.6755000000000004</v>
      </c>
      <c r="G310">
        <v>4.6822999999999997</v>
      </c>
      <c r="H310">
        <v>0</v>
      </c>
      <c r="I310">
        <v>15</v>
      </c>
      <c r="J310">
        <v>17.100000000000001</v>
      </c>
      <c r="K310">
        <v>17.3</v>
      </c>
      <c r="L310" s="43">
        <v>4.75</v>
      </c>
    </row>
    <row r="311" spans="1:12" x14ac:dyDescent="0.25">
      <c r="A311" s="17" t="s">
        <v>5248</v>
      </c>
      <c r="B311" s="101">
        <f>Table18[[#This Row],[Basic Major]]</f>
        <v>4.875</v>
      </c>
      <c r="C311">
        <v>16</v>
      </c>
      <c r="D311" s="44" t="str">
        <f>CONCATENATE(TEXT(Table18[[#This Row],[Basic Major]],".000"),"-",Table18[[#This Row],[N]])</f>
        <v>4.875-16</v>
      </c>
      <c r="E311">
        <v>4.8343999999999996</v>
      </c>
      <c r="F311">
        <v>4.8005000000000004</v>
      </c>
      <c r="G311">
        <v>4.8072999999999997</v>
      </c>
      <c r="H311">
        <v>0</v>
      </c>
      <c r="I311">
        <v>14</v>
      </c>
      <c r="J311">
        <v>18</v>
      </c>
      <c r="K311">
        <v>18.2</v>
      </c>
      <c r="L311" s="43">
        <v>4.875</v>
      </c>
    </row>
    <row r="312" spans="1:12" x14ac:dyDescent="0.25">
      <c r="A312" s="17">
        <v>5</v>
      </c>
      <c r="B312" s="101">
        <f>Table18[[#This Row],[Basic Major]]</f>
        <v>5</v>
      </c>
      <c r="C312">
        <v>16</v>
      </c>
      <c r="D312" s="44" t="str">
        <f>CONCATENATE(TEXT(Table18[[#This Row],[Basic Major]],".000"),"-",Table18[[#This Row],[N]])</f>
        <v>5.000-16</v>
      </c>
      <c r="E312">
        <v>4.9593999999999996</v>
      </c>
      <c r="F312">
        <v>4.9255000000000004</v>
      </c>
      <c r="G312">
        <v>4.9322999999999997</v>
      </c>
      <c r="H312">
        <v>0</v>
      </c>
      <c r="I312">
        <v>14</v>
      </c>
      <c r="J312">
        <v>19</v>
      </c>
      <c r="K312">
        <v>19.2</v>
      </c>
      <c r="L312" s="43">
        <v>5</v>
      </c>
    </row>
    <row r="313" spans="1:12" x14ac:dyDescent="0.25">
      <c r="A313" s="17" t="s">
        <v>5249</v>
      </c>
      <c r="B313" s="101">
        <f>Table18[[#This Row],[Basic Major]]</f>
        <v>5.125</v>
      </c>
      <c r="C313">
        <v>16</v>
      </c>
      <c r="D313" s="44" t="str">
        <f>CONCATENATE(TEXT(Table18[[#This Row],[Basic Major]],".000"),"-",Table18[[#This Row],[N]])</f>
        <v>5.125-16</v>
      </c>
      <c r="E313">
        <v>5.0843999999999996</v>
      </c>
      <c r="F313">
        <v>5.0505000000000004</v>
      </c>
      <c r="G313">
        <v>5.0572999999999997</v>
      </c>
      <c r="H313">
        <v>0</v>
      </c>
      <c r="I313">
        <v>13</v>
      </c>
      <c r="J313">
        <v>20</v>
      </c>
      <c r="K313">
        <v>20.100000000000001</v>
      </c>
      <c r="L313" s="43">
        <v>5.125</v>
      </c>
    </row>
    <row r="314" spans="1:12" x14ac:dyDescent="0.25">
      <c r="A314" s="17" t="s">
        <v>1008</v>
      </c>
      <c r="B314" s="101">
        <f>Table18[[#This Row],[Basic Major]]</f>
        <v>5.25</v>
      </c>
      <c r="C314">
        <v>16</v>
      </c>
      <c r="D314" s="44" t="str">
        <f>CONCATENATE(TEXT(Table18[[#This Row],[Basic Major]],".000"),"-",Table18[[#This Row],[N]])</f>
        <v>5.250-16</v>
      </c>
      <c r="E314">
        <v>5.2093999999999996</v>
      </c>
      <c r="F314">
        <v>5.1755000000000004</v>
      </c>
      <c r="G314">
        <v>5.1822999999999997</v>
      </c>
      <c r="H314">
        <v>0</v>
      </c>
      <c r="I314">
        <v>13</v>
      </c>
      <c r="J314">
        <v>21</v>
      </c>
      <c r="K314">
        <v>21.1</v>
      </c>
      <c r="L314" s="43">
        <v>5.25</v>
      </c>
    </row>
    <row r="315" spans="1:12" x14ac:dyDescent="0.25">
      <c r="A315" s="17" t="s">
        <v>5250</v>
      </c>
      <c r="B315" s="101">
        <f>Table18[[#This Row],[Basic Major]]</f>
        <v>5.375</v>
      </c>
      <c r="C315">
        <v>16</v>
      </c>
      <c r="D315" s="44" t="str">
        <f>CONCATENATE(TEXT(Table18[[#This Row],[Basic Major]],".000"),"-",Table18[[#This Row],[N]])</f>
        <v>5.375-16</v>
      </c>
      <c r="E315">
        <v>5.3343999999999996</v>
      </c>
      <c r="F315">
        <v>5.3005000000000004</v>
      </c>
      <c r="G315">
        <v>5.3072999999999997</v>
      </c>
      <c r="H315">
        <v>0</v>
      </c>
      <c r="I315">
        <v>13</v>
      </c>
      <c r="J315">
        <v>22</v>
      </c>
      <c r="K315">
        <v>22.2</v>
      </c>
      <c r="L315" s="43">
        <v>5.375</v>
      </c>
    </row>
    <row r="316" spans="1:12" x14ac:dyDescent="0.25">
      <c r="A316" s="17" t="s">
        <v>1009</v>
      </c>
      <c r="B316" s="101">
        <f>Table18[[#This Row],[Basic Major]]</f>
        <v>5.5</v>
      </c>
      <c r="C316">
        <v>16</v>
      </c>
      <c r="D316" s="44" t="str">
        <f>CONCATENATE(TEXT(Table18[[#This Row],[Basic Major]],".000"),"-",Table18[[#This Row],[N]])</f>
        <v>5.500-16</v>
      </c>
      <c r="E316">
        <v>5.4593999999999996</v>
      </c>
      <c r="F316">
        <v>5.4255000000000004</v>
      </c>
      <c r="G316">
        <v>5.4322999999999997</v>
      </c>
      <c r="H316">
        <v>0</v>
      </c>
      <c r="I316">
        <v>13</v>
      </c>
      <c r="J316">
        <v>23.1</v>
      </c>
      <c r="K316">
        <v>23.2</v>
      </c>
      <c r="L316" s="43">
        <v>5.5</v>
      </c>
    </row>
    <row r="317" spans="1:12" x14ac:dyDescent="0.25">
      <c r="A317" s="17" t="s">
        <v>5251</v>
      </c>
      <c r="B317" s="101">
        <f>Table18[[#This Row],[Basic Major]]</f>
        <v>5.625</v>
      </c>
      <c r="C317">
        <v>16</v>
      </c>
      <c r="D317" s="44" t="str">
        <f>CONCATENATE(TEXT(Table18[[#This Row],[Basic Major]],".000"),"-",Table18[[#This Row],[N]])</f>
        <v>5.625-16</v>
      </c>
      <c r="E317">
        <v>5.5843999999999996</v>
      </c>
      <c r="F317">
        <v>5.5505000000000004</v>
      </c>
      <c r="G317">
        <v>5.5572999999999997</v>
      </c>
      <c r="H317">
        <v>0</v>
      </c>
      <c r="I317">
        <v>12</v>
      </c>
      <c r="J317">
        <v>24.1</v>
      </c>
      <c r="K317">
        <v>24.3</v>
      </c>
      <c r="L317" s="43">
        <v>5.625</v>
      </c>
    </row>
    <row r="318" spans="1:12" x14ac:dyDescent="0.25">
      <c r="A318" s="17" t="s">
        <v>1010</v>
      </c>
      <c r="B318" s="101">
        <f>Table18[[#This Row],[Basic Major]]</f>
        <v>5.75</v>
      </c>
      <c r="C318">
        <v>16</v>
      </c>
      <c r="D318" s="44" t="str">
        <f>CONCATENATE(TEXT(Table18[[#This Row],[Basic Major]],".000"),"-",Table18[[#This Row],[N]])</f>
        <v>5.750-16</v>
      </c>
      <c r="E318">
        <v>5.7093999999999996</v>
      </c>
      <c r="F318">
        <v>5.6755000000000004</v>
      </c>
      <c r="G318">
        <v>5.6822999999999997</v>
      </c>
      <c r="H318">
        <v>0</v>
      </c>
      <c r="I318">
        <v>12</v>
      </c>
      <c r="J318">
        <v>25.2</v>
      </c>
      <c r="K318">
        <v>25.4</v>
      </c>
      <c r="L318" s="43">
        <v>5.75</v>
      </c>
    </row>
    <row r="319" spans="1:12" x14ac:dyDescent="0.25">
      <c r="A319" s="17" t="s">
        <v>5252</v>
      </c>
      <c r="B319" s="101">
        <f>Table18[[#This Row],[Basic Major]]</f>
        <v>5.875</v>
      </c>
      <c r="C319">
        <v>16</v>
      </c>
      <c r="D319" s="44" t="str">
        <f>CONCATENATE(TEXT(Table18[[#This Row],[Basic Major]],".000"),"-",Table18[[#This Row],[N]])</f>
        <v>5.875-16</v>
      </c>
      <c r="E319">
        <v>5.8343999999999996</v>
      </c>
      <c r="F319">
        <v>5.8005000000000004</v>
      </c>
      <c r="G319">
        <v>5.8072999999999997</v>
      </c>
      <c r="H319">
        <v>0</v>
      </c>
      <c r="I319">
        <v>12</v>
      </c>
      <c r="J319">
        <v>26.4</v>
      </c>
      <c r="K319">
        <v>26.5</v>
      </c>
      <c r="L319" s="43">
        <v>5.875</v>
      </c>
    </row>
    <row r="320" spans="1:12" x14ac:dyDescent="0.25">
      <c r="A320" s="17">
        <v>6</v>
      </c>
      <c r="B320" s="101">
        <f>Table18[[#This Row],[Basic Major]]</f>
        <v>6</v>
      </c>
      <c r="C320">
        <v>16</v>
      </c>
      <c r="D320" s="44" t="str">
        <f>CONCATENATE(TEXT(Table18[[#This Row],[Basic Major]],".000"),"-",Table18[[#This Row],[N]])</f>
        <v>6.000-16</v>
      </c>
      <c r="E320">
        <v>5.9593999999999996</v>
      </c>
      <c r="F320">
        <v>5.9255000000000004</v>
      </c>
      <c r="G320">
        <v>5.9322999999999997</v>
      </c>
      <c r="H320">
        <v>0</v>
      </c>
      <c r="I320">
        <v>11</v>
      </c>
      <c r="J320">
        <v>27.5</v>
      </c>
      <c r="K320">
        <v>27.7</v>
      </c>
      <c r="L320" s="43">
        <v>6</v>
      </c>
    </row>
    <row r="321" spans="1:12" x14ac:dyDescent="0.25">
      <c r="A321" s="17" t="s">
        <v>961</v>
      </c>
      <c r="B321" s="101">
        <f>Table18[[#This Row],[Basic Major]]</f>
        <v>0.25</v>
      </c>
      <c r="C321">
        <v>20</v>
      </c>
      <c r="D321" s="44" t="str">
        <f>CONCATENATE(TEXT(Table18[[#This Row],[Basic Major]],".000"),"-",Table18[[#This Row],[N]])</f>
        <v>.250-20</v>
      </c>
      <c r="E321">
        <v>0.2175</v>
      </c>
      <c r="F321">
        <v>0.1905</v>
      </c>
      <c r="G321">
        <v>0.19589999999999999</v>
      </c>
      <c r="H321">
        <v>4</v>
      </c>
      <c r="I321">
        <v>11</v>
      </c>
      <c r="J321">
        <v>2.69E-2</v>
      </c>
      <c r="K321">
        <v>3.1800000000000002E-2</v>
      </c>
      <c r="L321" s="43">
        <v>0.25</v>
      </c>
    </row>
    <row r="322" spans="1:12" x14ac:dyDescent="0.25">
      <c r="A322" s="17" t="s">
        <v>962</v>
      </c>
      <c r="B322" s="101">
        <f>Table18[[#This Row],[Basic Major]]</f>
        <v>0.3125</v>
      </c>
      <c r="C322">
        <v>20</v>
      </c>
      <c r="D322" s="44" t="str">
        <f>CONCATENATE(TEXT(Table18[[#This Row],[Basic Major]],".000"),"-",Table18[[#This Row],[N]])</f>
        <v>.313-20</v>
      </c>
      <c r="E322">
        <v>0.28000000000000003</v>
      </c>
      <c r="F322">
        <v>0.253</v>
      </c>
      <c r="G322">
        <v>0.25840000000000002</v>
      </c>
      <c r="H322">
        <v>3</v>
      </c>
      <c r="I322">
        <v>15</v>
      </c>
      <c r="J322">
        <v>4.8099999999999997E-2</v>
      </c>
      <c r="K322">
        <v>5.4699999999999999E-2</v>
      </c>
      <c r="L322" s="43">
        <v>0.3125</v>
      </c>
    </row>
    <row r="323" spans="1:12" x14ac:dyDescent="0.25">
      <c r="A323" s="17" t="s">
        <v>963</v>
      </c>
      <c r="B323" s="101">
        <f>Table18[[#This Row],[Basic Major]]</f>
        <v>0.375</v>
      </c>
      <c r="C323">
        <v>20</v>
      </c>
      <c r="D323" s="44" t="str">
        <f>CONCATENATE(TEXT(Table18[[#This Row],[Basic Major]],".000"),"-",Table18[[#This Row],[N]])</f>
        <v>.375-20</v>
      </c>
      <c r="E323">
        <v>0.34250000000000003</v>
      </c>
      <c r="F323">
        <v>0.3155</v>
      </c>
      <c r="G323">
        <v>0.32090000000000002</v>
      </c>
      <c r="H323">
        <v>2</v>
      </c>
      <c r="I323">
        <v>40</v>
      </c>
      <c r="J323">
        <v>7.5499999999999998E-2</v>
      </c>
      <c r="K323">
        <v>8.3599999999999994E-2</v>
      </c>
      <c r="L323" s="43">
        <v>0.375</v>
      </c>
    </row>
    <row r="324" spans="1:12" x14ac:dyDescent="0.25">
      <c r="A324" s="17" t="s">
        <v>965</v>
      </c>
      <c r="B324" s="101">
        <f>Table18[[#This Row],[Basic Major]]</f>
        <v>0.4375</v>
      </c>
      <c r="C324">
        <v>20</v>
      </c>
      <c r="D324" s="44" t="str">
        <f>CONCATENATE(TEXT(Table18[[#This Row],[Basic Major]],".000"),"-",Table18[[#This Row],[N]])</f>
        <v>.438-20</v>
      </c>
      <c r="E324">
        <v>0.40500000000000003</v>
      </c>
      <c r="F324">
        <v>0.378</v>
      </c>
      <c r="G324">
        <v>0.38340000000000002</v>
      </c>
      <c r="H324">
        <v>2</v>
      </c>
      <c r="I324">
        <v>15</v>
      </c>
      <c r="J324">
        <v>0.109</v>
      </c>
      <c r="K324">
        <v>0.1187</v>
      </c>
      <c r="L324" s="43">
        <v>0.4375</v>
      </c>
    </row>
    <row r="325" spans="1:12" x14ac:dyDescent="0.25">
      <c r="A325" s="17" t="s">
        <v>966</v>
      </c>
      <c r="B325" s="101">
        <f>Table18[[#This Row],[Basic Major]]</f>
        <v>0.5</v>
      </c>
      <c r="C325">
        <v>20</v>
      </c>
      <c r="D325" s="44" t="str">
        <f>CONCATENATE(TEXT(Table18[[#This Row],[Basic Major]],".000"),"-",Table18[[#This Row],[N]])</f>
        <v>.500-20</v>
      </c>
      <c r="E325">
        <v>0.46750000000000003</v>
      </c>
      <c r="F325">
        <v>0.4405</v>
      </c>
      <c r="G325">
        <v>0.44590000000000002</v>
      </c>
      <c r="H325">
        <v>1</v>
      </c>
      <c r="I325">
        <v>57</v>
      </c>
      <c r="J325">
        <v>0.14860000000000001</v>
      </c>
      <c r="K325">
        <v>0.16</v>
      </c>
      <c r="L325" s="43">
        <v>0.5</v>
      </c>
    </row>
    <row r="326" spans="1:12" x14ac:dyDescent="0.25">
      <c r="A326" s="17" t="s">
        <v>967</v>
      </c>
      <c r="B326" s="101">
        <f>Table18[[#This Row],[Basic Major]]</f>
        <v>0.5625</v>
      </c>
      <c r="C326">
        <v>20</v>
      </c>
      <c r="D326" s="44" t="str">
        <f>CONCATENATE(TEXT(Table18[[#This Row],[Basic Major]],".000"),"-",Table18[[#This Row],[N]])</f>
        <v>.563-20</v>
      </c>
      <c r="E326">
        <v>0.53</v>
      </c>
      <c r="F326">
        <v>0.503</v>
      </c>
      <c r="G326">
        <v>0.50839999999999996</v>
      </c>
      <c r="H326">
        <v>1</v>
      </c>
      <c r="I326">
        <v>43</v>
      </c>
      <c r="J326">
        <v>0.19400000000000001</v>
      </c>
      <c r="K326">
        <v>0.20699999999999999</v>
      </c>
      <c r="L326" s="43">
        <v>0.5625</v>
      </c>
    </row>
    <row r="327" spans="1:12" x14ac:dyDescent="0.25">
      <c r="A327" s="17" t="s">
        <v>968</v>
      </c>
      <c r="B327" s="101">
        <f>Table18[[#This Row],[Basic Major]]</f>
        <v>0.625</v>
      </c>
      <c r="C327">
        <v>20</v>
      </c>
      <c r="D327" s="44" t="str">
        <f>CONCATENATE(TEXT(Table18[[#This Row],[Basic Major]],".000"),"-",Table18[[#This Row],[N]])</f>
        <v>.625-20</v>
      </c>
      <c r="E327">
        <v>0.59250000000000003</v>
      </c>
      <c r="F327">
        <v>0.5655</v>
      </c>
      <c r="G327">
        <v>0.57089999999999996</v>
      </c>
      <c r="H327">
        <v>1</v>
      </c>
      <c r="I327">
        <v>32</v>
      </c>
      <c r="J327">
        <v>0.246</v>
      </c>
      <c r="K327">
        <v>0.26100000000000001</v>
      </c>
      <c r="L327" s="43">
        <v>0.625</v>
      </c>
    </row>
    <row r="328" spans="1:12" x14ac:dyDescent="0.25">
      <c r="A328" s="17" t="s">
        <v>969</v>
      </c>
      <c r="B328" s="101">
        <f>Table18[[#This Row],[Basic Major]]</f>
        <v>0.6875</v>
      </c>
      <c r="C328">
        <v>20</v>
      </c>
      <c r="D328" s="44" t="str">
        <f>CONCATENATE(TEXT(Table18[[#This Row],[Basic Major]],".000"),"-",Table18[[#This Row],[N]])</f>
        <v>.688-20</v>
      </c>
      <c r="E328">
        <v>0.65500000000000003</v>
      </c>
      <c r="F328">
        <v>0.628</v>
      </c>
      <c r="G328">
        <v>0.63339999999999996</v>
      </c>
      <c r="H328">
        <v>1</v>
      </c>
      <c r="I328">
        <v>24</v>
      </c>
      <c r="J328">
        <v>0.30399999999999999</v>
      </c>
      <c r="K328">
        <v>0.32</v>
      </c>
      <c r="L328" s="43">
        <v>0.6875</v>
      </c>
    </row>
    <row r="329" spans="1:12" x14ac:dyDescent="0.25">
      <c r="A329" s="17" t="s">
        <v>970</v>
      </c>
      <c r="B329" s="101">
        <f>Table18[[#This Row],[Basic Major]]</f>
        <v>0.75</v>
      </c>
      <c r="C329">
        <v>20</v>
      </c>
      <c r="D329" s="44" t="str">
        <f>CONCATENATE(TEXT(Table18[[#This Row],[Basic Major]],".000"),"-",Table18[[#This Row],[N]])</f>
        <v>.750-20</v>
      </c>
      <c r="E329">
        <v>0.71750000000000003</v>
      </c>
      <c r="F329">
        <v>0.6905</v>
      </c>
      <c r="G329">
        <v>0.69589999999999996</v>
      </c>
      <c r="H329">
        <v>1</v>
      </c>
      <c r="I329">
        <v>16</v>
      </c>
      <c r="J329">
        <v>0.36899999999999999</v>
      </c>
      <c r="K329">
        <v>0.38600000000000001</v>
      </c>
      <c r="L329" s="43">
        <v>0.75</v>
      </c>
    </row>
    <row r="330" spans="1:12" x14ac:dyDescent="0.25">
      <c r="A330" s="17" t="s">
        <v>971</v>
      </c>
      <c r="B330" s="101">
        <f>Table18[[#This Row],[Basic Major]]</f>
        <v>0.8125</v>
      </c>
      <c r="C330">
        <v>20</v>
      </c>
      <c r="D330" s="44" t="str">
        <f>CONCATENATE(TEXT(Table18[[#This Row],[Basic Major]],".000"),"-",Table18[[#This Row],[N]])</f>
        <v>.813-20</v>
      </c>
      <c r="E330">
        <v>0.78</v>
      </c>
      <c r="F330">
        <v>0.753</v>
      </c>
      <c r="G330">
        <v>0.75839999999999996</v>
      </c>
      <c r="H330">
        <v>1</v>
      </c>
      <c r="I330">
        <v>10</v>
      </c>
      <c r="J330">
        <v>0.439</v>
      </c>
      <c r="K330">
        <v>0.45800000000000002</v>
      </c>
      <c r="L330" s="43">
        <v>0.8125</v>
      </c>
    </row>
    <row r="331" spans="1:12" x14ac:dyDescent="0.25">
      <c r="A331" s="17" t="s">
        <v>972</v>
      </c>
      <c r="B331" s="101">
        <f>Table18[[#This Row],[Basic Major]]</f>
        <v>0.875</v>
      </c>
      <c r="C331">
        <v>20</v>
      </c>
      <c r="D331" s="44" t="str">
        <f>CONCATENATE(TEXT(Table18[[#This Row],[Basic Major]],".000"),"-",Table18[[#This Row],[N]])</f>
        <v>.875-20</v>
      </c>
      <c r="E331">
        <v>0.84250000000000003</v>
      </c>
      <c r="F331">
        <v>0.8155</v>
      </c>
      <c r="G331">
        <v>0.82089999999999996</v>
      </c>
      <c r="H331">
        <v>1</v>
      </c>
      <c r="I331">
        <v>5</v>
      </c>
      <c r="J331">
        <v>0.51500000000000001</v>
      </c>
      <c r="K331">
        <v>0.53600000000000003</v>
      </c>
      <c r="L331" s="43">
        <v>0.875</v>
      </c>
    </row>
    <row r="332" spans="1:12" x14ac:dyDescent="0.25">
      <c r="A332" s="17" t="s">
        <v>973</v>
      </c>
      <c r="B332" s="101">
        <f>Table18[[#This Row],[Basic Major]]</f>
        <v>0.9375</v>
      </c>
      <c r="C332">
        <v>20</v>
      </c>
      <c r="D332" s="44" t="str">
        <f>CONCATENATE(TEXT(Table18[[#This Row],[Basic Major]],".000"),"-",Table18[[#This Row],[N]])</f>
        <v>.938-20</v>
      </c>
      <c r="E332">
        <v>0.90500000000000003</v>
      </c>
      <c r="F332">
        <v>0.878</v>
      </c>
      <c r="G332">
        <v>0.88339999999999996</v>
      </c>
      <c r="H332">
        <v>1</v>
      </c>
      <c r="I332">
        <v>0</v>
      </c>
      <c r="J332">
        <v>0.59799999999999998</v>
      </c>
      <c r="K332">
        <v>0.62</v>
      </c>
      <c r="L332" s="43">
        <v>0.9375</v>
      </c>
    </row>
    <row r="333" spans="1:12" x14ac:dyDescent="0.25">
      <c r="A333" s="17" t="s">
        <v>5253</v>
      </c>
      <c r="B333" s="101">
        <f>Table18[[#This Row],[Basic Major]]</f>
        <v>1</v>
      </c>
      <c r="C333">
        <v>20</v>
      </c>
      <c r="D333" s="44" t="str">
        <f>CONCATENATE(TEXT(Table18[[#This Row],[Basic Major]],".000"),"-",Table18[[#This Row],[N]])</f>
        <v>1.000-20</v>
      </c>
      <c r="E333">
        <v>0.96750000000000003</v>
      </c>
      <c r="F333">
        <v>0.9405</v>
      </c>
      <c r="G333">
        <v>0.94589999999999996</v>
      </c>
      <c r="H333">
        <v>0</v>
      </c>
      <c r="I333">
        <v>57</v>
      </c>
      <c r="J333">
        <v>0.68700000000000006</v>
      </c>
      <c r="K333">
        <v>0.71099999999999997</v>
      </c>
      <c r="L333" s="43">
        <v>1</v>
      </c>
    </row>
    <row r="334" spans="1:12" x14ac:dyDescent="0.25">
      <c r="A334" s="17" t="s">
        <v>969</v>
      </c>
      <c r="B334" s="101">
        <f>Table18[[#This Row],[Basic Major]]</f>
        <v>1.0625</v>
      </c>
      <c r="C334">
        <v>20</v>
      </c>
      <c r="D334" s="44" t="str">
        <f>CONCATENATE(TEXT(Table18[[#This Row],[Basic Major]],".000"),"-",Table18[[#This Row],[N]])</f>
        <v>1.063-20</v>
      </c>
      <c r="E334">
        <v>1.03</v>
      </c>
      <c r="F334">
        <v>1.0029999999999999</v>
      </c>
      <c r="G334">
        <v>1.0084</v>
      </c>
      <c r="H334">
        <v>0</v>
      </c>
      <c r="I334">
        <v>53</v>
      </c>
      <c r="J334">
        <v>0.78200000000000003</v>
      </c>
      <c r="K334">
        <v>0.80700000000000005</v>
      </c>
      <c r="L334" s="43">
        <v>1.0625</v>
      </c>
    </row>
    <row r="335" spans="1:12" x14ac:dyDescent="0.25">
      <c r="A335" s="17" t="s">
        <v>974</v>
      </c>
      <c r="B335" s="101">
        <f>Table18[[#This Row],[Basic Major]]</f>
        <v>1.125</v>
      </c>
      <c r="C335">
        <v>20</v>
      </c>
      <c r="D335" s="44" t="str">
        <f>CONCATENATE(TEXT(Table18[[#This Row],[Basic Major]],".000"),"-",Table18[[#This Row],[N]])</f>
        <v>1.125-20</v>
      </c>
      <c r="E335">
        <v>1.0925</v>
      </c>
      <c r="F335">
        <v>1.0654999999999999</v>
      </c>
      <c r="G335">
        <v>1.0709</v>
      </c>
      <c r="H335">
        <v>0</v>
      </c>
      <c r="I335">
        <v>50</v>
      </c>
      <c r="J335">
        <v>0.88200000000000001</v>
      </c>
      <c r="K335">
        <v>0.91</v>
      </c>
      <c r="L335" s="43">
        <v>1.125</v>
      </c>
    </row>
    <row r="336" spans="1:12" x14ac:dyDescent="0.25">
      <c r="A336" s="17" t="s">
        <v>971</v>
      </c>
      <c r="B336" s="101">
        <f>Table18[[#This Row],[Basic Major]]</f>
        <v>1.1875</v>
      </c>
      <c r="C336">
        <v>20</v>
      </c>
      <c r="D336" s="44" t="str">
        <f>CONCATENATE(TEXT(Table18[[#This Row],[Basic Major]],".000"),"-",Table18[[#This Row],[N]])</f>
        <v>1.188-20</v>
      </c>
      <c r="E336">
        <v>1.155</v>
      </c>
      <c r="F336">
        <v>1.1279999999999999</v>
      </c>
      <c r="G336">
        <v>1.1334</v>
      </c>
      <c r="H336">
        <v>0</v>
      </c>
      <c r="I336">
        <v>47</v>
      </c>
      <c r="J336">
        <v>0.99</v>
      </c>
      <c r="K336">
        <v>1.018</v>
      </c>
      <c r="L336" s="43">
        <v>1.1875</v>
      </c>
    </row>
    <row r="337" spans="1:12" x14ac:dyDescent="0.25">
      <c r="A337" s="17" t="s">
        <v>5255</v>
      </c>
      <c r="B337" s="101">
        <f>Table18[[#This Row],[Basic Major]]</f>
        <v>1.25</v>
      </c>
      <c r="C337">
        <v>20</v>
      </c>
      <c r="D337" s="44" t="str">
        <f>CONCATENATE(TEXT(Table18[[#This Row],[Basic Major]],".000"),"-",Table18[[#This Row],[N]])</f>
        <v>1.250-20</v>
      </c>
      <c r="E337">
        <v>1.2175</v>
      </c>
      <c r="F337">
        <v>1.1904999999999999</v>
      </c>
      <c r="G337">
        <v>1.1959</v>
      </c>
      <c r="H337">
        <v>0</v>
      </c>
      <c r="I337">
        <v>45</v>
      </c>
      <c r="J337">
        <v>1.103</v>
      </c>
      <c r="K337">
        <v>1.133</v>
      </c>
      <c r="L337" s="43">
        <v>1.25</v>
      </c>
    </row>
    <row r="338" spans="1:12" x14ac:dyDescent="0.25">
      <c r="A338" s="17" t="s">
        <v>973</v>
      </c>
      <c r="B338" s="101">
        <f>Table18[[#This Row],[Basic Major]]</f>
        <v>1.3125</v>
      </c>
      <c r="C338">
        <v>20</v>
      </c>
      <c r="D338" s="44" t="str">
        <f>CONCATENATE(TEXT(Table18[[#This Row],[Basic Major]],".000"),"-",Table18[[#This Row],[N]])</f>
        <v>1.313-20</v>
      </c>
      <c r="E338">
        <v>1.28</v>
      </c>
      <c r="F338">
        <v>1.2529999999999999</v>
      </c>
      <c r="G338">
        <v>1.2584</v>
      </c>
      <c r="H338">
        <v>0</v>
      </c>
      <c r="I338">
        <v>43</v>
      </c>
      <c r="J338">
        <v>1.222</v>
      </c>
      <c r="K338">
        <v>1.254</v>
      </c>
      <c r="L338" s="43">
        <v>1.3125</v>
      </c>
    </row>
    <row r="339" spans="1:12" x14ac:dyDescent="0.25">
      <c r="A339" s="17" t="s">
        <v>976</v>
      </c>
      <c r="B339" s="101">
        <f>Table18[[#This Row],[Basic Major]]</f>
        <v>1.375</v>
      </c>
      <c r="C339">
        <v>20</v>
      </c>
      <c r="D339" s="44" t="str">
        <f>CONCATENATE(TEXT(Table18[[#This Row],[Basic Major]],".000"),"-",Table18[[#This Row],[N]])</f>
        <v>1.375-20</v>
      </c>
      <c r="E339">
        <v>1.3425</v>
      </c>
      <c r="F339">
        <v>1.3154999999999999</v>
      </c>
      <c r="G339">
        <v>1.3209</v>
      </c>
      <c r="H339">
        <v>0</v>
      </c>
      <c r="I339">
        <v>41</v>
      </c>
      <c r="J339">
        <v>1.3480000000000001</v>
      </c>
      <c r="K339">
        <v>1.3819999999999999</v>
      </c>
      <c r="L339" s="43">
        <v>1.375</v>
      </c>
    </row>
    <row r="340" spans="1:12" x14ac:dyDescent="0.25">
      <c r="A340" s="17" t="s">
        <v>977</v>
      </c>
      <c r="B340" s="101">
        <f>Table18[[#This Row],[Basic Major]]</f>
        <v>1.4375</v>
      </c>
      <c r="C340">
        <v>20</v>
      </c>
      <c r="D340" s="44" t="str">
        <f>CONCATENATE(TEXT(Table18[[#This Row],[Basic Major]],".000"),"-",Table18[[#This Row],[N]])</f>
        <v>1.438-20</v>
      </c>
      <c r="E340">
        <v>1.405</v>
      </c>
      <c r="F340">
        <v>1.3779999999999999</v>
      </c>
      <c r="G340">
        <v>1.3834</v>
      </c>
      <c r="H340">
        <v>0</v>
      </c>
      <c r="I340">
        <v>39</v>
      </c>
      <c r="J340">
        <v>1.4790000000000001</v>
      </c>
      <c r="K340">
        <v>1.51</v>
      </c>
      <c r="L340" s="43">
        <v>1.4375</v>
      </c>
    </row>
    <row r="341" spans="1:12" x14ac:dyDescent="0.25">
      <c r="A341" s="17" t="s">
        <v>978</v>
      </c>
      <c r="B341" s="101">
        <f>Table18[[#This Row],[Basic Major]]</f>
        <v>1.5</v>
      </c>
      <c r="C341">
        <v>20</v>
      </c>
      <c r="D341" s="44" t="str">
        <f>CONCATENATE(TEXT(Table18[[#This Row],[Basic Major]],".000"),"-",Table18[[#This Row],[N]])</f>
        <v>1.500-20</v>
      </c>
      <c r="E341">
        <v>1.4675</v>
      </c>
      <c r="F341">
        <v>1.4404999999999999</v>
      </c>
      <c r="G341">
        <v>1.4459</v>
      </c>
      <c r="H341">
        <v>0</v>
      </c>
      <c r="I341">
        <v>37</v>
      </c>
      <c r="J341">
        <v>1.62</v>
      </c>
      <c r="K341">
        <v>1.65</v>
      </c>
      <c r="L341" s="43">
        <v>1.5</v>
      </c>
    </row>
    <row r="342" spans="1:12" x14ac:dyDescent="0.25">
      <c r="A342" s="17" t="s">
        <v>979</v>
      </c>
      <c r="B342" s="101">
        <f>Table18[[#This Row],[Basic Major]]</f>
        <v>1.5625</v>
      </c>
      <c r="C342">
        <v>20</v>
      </c>
      <c r="D342" s="44" t="str">
        <f>CONCATENATE(TEXT(Table18[[#This Row],[Basic Major]],".000"),"-",Table18[[#This Row],[N]])</f>
        <v>1.563-20</v>
      </c>
      <c r="E342">
        <v>1.53</v>
      </c>
      <c r="F342">
        <v>1.5029999999999999</v>
      </c>
      <c r="G342">
        <v>1.5084</v>
      </c>
      <c r="H342">
        <v>0</v>
      </c>
      <c r="I342">
        <v>36</v>
      </c>
      <c r="J342">
        <v>1.76</v>
      </c>
      <c r="K342">
        <v>1.8</v>
      </c>
      <c r="L342" s="43">
        <v>1.5625</v>
      </c>
    </row>
    <row r="343" spans="1:12" x14ac:dyDescent="0.25">
      <c r="A343" s="17" t="s">
        <v>980</v>
      </c>
      <c r="B343" s="101">
        <f>Table18[[#This Row],[Basic Major]]</f>
        <v>1.625</v>
      </c>
      <c r="C343">
        <v>20</v>
      </c>
      <c r="D343" s="44" t="str">
        <f>CONCATENATE(TEXT(Table18[[#This Row],[Basic Major]],".000"),"-",Table18[[#This Row],[N]])</f>
        <v>1.625-20</v>
      </c>
      <c r="E343">
        <v>1.5925</v>
      </c>
      <c r="F343">
        <v>1.5654999999999999</v>
      </c>
      <c r="G343">
        <v>1.5709</v>
      </c>
      <c r="H343">
        <v>0</v>
      </c>
      <c r="I343">
        <v>34</v>
      </c>
      <c r="J343">
        <v>1.91</v>
      </c>
      <c r="K343">
        <v>1.95</v>
      </c>
      <c r="L343" s="43">
        <v>1.625</v>
      </c>
    </row>
    <row r="344" spans="1:12" x14ac:dyDescent="0.25">
      <c r="A344" s="17" t="s">
        <v>981</v>
      </c>
      <c r="B344" s="101">
        <f>Table18[[#This Row],[Basic Major]]</f>
        <v>1.6875</v>
      </c>
      <c r="C344">
        <v>20</v>
      </c>
      <c r="D344" s="44" t="str">
        <f>CONCATENATE(TEXT(Table18[[#This Row],[Basic Major]],".000"),"-",Table18[[#This Row],[N]])</f>
        <v>1.688-20</v>
      </c>
      <c r="E344">
        <v>1.655</v>
      </c>
      <c r="F344">
        <v>1.6279999999999999</v>
      </c>
      <c r="G344">
        <v>1.6334</v>
      </c>
      <c r="H344">
        <v>0</v>
      </c>
      <c r="I344">
        <v>33</v>
      </c>
      <c r="J344">
        <v>2.0699999999999998</v>
      </c>
      <c r="K344">
        <v>2.11</v>
      </c>
      <c r="L344" s="43">
        <v>1.6875</v>
      </c>
    </row>
    <row r="345" spans="1:12" x14ac:dyDescent="0.25">
      <c r="A345" s="17" t="s">
        <v>982</v>
      </c>
      <c r="B345" s="101">
        <f>Table18[[#This Row],[Basic Major]]</f>
        <v>1.75</v>
      </c>
      <c r="C345">
        <v>20</v>
      </c>
      <c r="D345" s="44" t="str">
        <f>CONCATENATE(TEXT(Table18[[#This Row],[Basic Major]],".000"),"-",Table18[[#This Row],[N]])</f>
        <v>1.750-20</v>
      </c>
      <c r="E345">
        <v>1.7175</v>
      </c>
      <c r="F345">
        <v>1.6904999999999999</v>
      </c>
      <c r="G345">
        <v>1.6959</v>
      </c>
      <c r="H345">
        <v>0</v>
      </c>
      <c r="I345">
        <v>32</v>
      </c>
      <c r="J345">
        <v>2.23</v>
      </c>
      <c r="K345">
        <v>2.27</v>
      </c>
      <c r="L345" s="43">
        <v>1.75</v>
      </c>
    </row>
    <row r="346" spans="1:12" x14ac:dyDescent="0.25">
      <c r="A346" s="17" t="s">
        <v>983</v>
      </c>
      <c r="B346" s="101">
        <f>Table18[[#This Row],[Basic Major]]</f>
        <v>1.8125</v>
      </c>
      <c r="C346">
        <v>20</v>
      </c>
      <c r="D346" s="44" t="str">
        <f>CONCATENATE(TEXT(Table18[[#This Row],[Basic Major]],".000"),"-",Table18[[#This Row],[N]])</f>
        <v>1.813-20</v>
      </c>
      <c r="E346">
        <v>1.78</v>
      </c>
      <c r="F346">
        <v>1.7529999999999999</v>
      </c>
      <c r="G346">
        <v>1.7584</v>
      </c>
      <c r="H346">
        <v>0</v>
      </c>
      <c r="I346">
        <v>31</v>
      </c>
      <c r="J346">
        <v>2.4</v>
      </c>
      <c r="K346">
        <v>2.44</v>
      </c>
      <c r="L346" s="43">
        <v>1.8125</v>
      </c>
    </row>
    <row r="347" spans="1:12" x14ac:dyDescent="0.25">
      <c r="A347" s="17" t="s">
        <v>984</v>
      </c>
      <c r="B347" s="101">
        <f>Table18[[#This Row],[Basic Major]]</f>
        <v>1.875</v>
      </c>
      <c r="C347">
        <v>20</v>
      </c>
      <c r="D347" s="44" t="str">
        <f>CONCATENATE(TEXT(Table18[[#This Row],[Basic Major]],".000"),"-",Table18[[#This Row],[N]])</f>
        <v>1.875-20</v>
      </c>
      <c r="E347">
        <v>1.8425</v>
      </c>
      <c r="F347">
        <v>1.8154999999999999</v>
      </c>
      <c r="G347">
        <v>1.8209</v>
      </c>
      <c r="H347">
        <v>0</v>
      </c>
      <c r="I347">
        <v>30</v>
      </c>
      <c r="J347">
        <v>2.57</v>
      </c>
      <c r="K347">
        <v>2.62</v>
      </c>
      <c r="L347" s="43">
        <v>1.875</v>
      </c>
    </row>
    <row r="348" spans="1:12" x14ac:dyDescent="0.25">
      <c r="A348" s="17" t="s">
        <v>985</v>
      </c>
      <c r="B348" s="101">
        <f>Table18[[#This Row],[Basic Major]]</f>
        <v>1.9375</v>
      </c>
      <c r="C348">
        <v>20</v>
      </c>
      <c r="D348" s="44" t="str">
        <f>CONCATENATE(TEXT(Table18[[#This Row],[Basic Major]],".000"),"-",Table18[[#This Row],[N]])</f>
        <v>1.938-20</v>
      </c>
      <c r="E348">
        <v>1.905</v>
      </c>
      <c r="F348">
        <v>1.8779999999999999</v>
      </c>
      <c r="G348">
        <v>1.8834</v>
      </c>
      <c r="H348">
        <v>0</v>
      </c>
      <c r="I348">
        <v>29</v>
      </c>
      <c r="J348">
        <v>2.75</v>
      </c>
      <c r="K348">
        <v>2.8</v>
      </c>
      <c r="L348" s="43">
        <v>1.9375</v>
      </c>
    </row>
    <row r="349" spans="1:12" x14ac:dyDescent="0.25">
      <c r="A349" s="17">
        <v>2</v>
      </c>
      <c r="B349" s="101">
        <f>Table18[[#This Row],[Basic Major]]</f>
        <v>2</v>
      </c>
      <c r="C349">
        <v>20</v>
      </c>
      <c r="D349" s="44" t="str">
        <f>CONCATENATE(TEXT(Table18[[#This Row],[Basic Major]],".000"),"-",Table18[[#This Row],[N]])</f>
        <v>2.000-20</v>
      </c>
      <c r="E349">
        <v>1.9675</v>
      </c>
      <c r="F349">
        <v>1.9404999999999999</v>
      </c>
      <c r="G349">
        <v>1.9459</v>
      </c>
      <c r="H349">
        <v>0</v>
      </c>
      <c r="I349">
        <v>28</v>
      </c>
      <c r="J349">
        <v>2.94</v>
      </c>
      <c r="K349">
        <v>2.99</v>
      </c>
      <c r="L349" s="43">
        <v>2</v>
      </c>
    </row>
    <row r="350" spans="1:12" x14ac:dyDescent="0.25">
      <c r="A350" s="17" t="s">
        <v>987</v>
      </c>
      <c r="B350" s="101">
        <f>Table18[[#This Row],[Basic Major]]</f>
        <v>2.125</v>
      </c>
      <c r="C350">
        <v>20</v>
      </c>
      <c r="D350" s="44" t="str">
        <f>CONCATENATE(TEXT(Table18[[#This Row],[Basic Major]],".000"),"-",Table18[[#This Row],[N]])</f>
        <v>2.125-20</v>
      </c>
      <c r="E350">
        <v>2.0924999999999998</v>
      </c>
      <c r="F350">
        <v>2.0655000000000001</v>
      </c>
      <c r="G350">
        <v>2.0709</v>
      </c>
      <c r="H350">
        <v>0</v>
      </c>
      <c r="I350">
        <v>26</v>
      </c>
      <c r="J350">
        <v>3.33</v>
      </c>
      <c r="K350">
        <v>3.39</v>
      </c>
      <c r="L350" s="43">
        <v>2.125</v>
      </c>
    </row>
    <row r="351" spans="1:12" x14ac:dyDescent="0.25">
      <c r="A351" s="17" t="s">
        <v>989</v>
      </c>
      <c r="B351" s="101">
        <f>Table18[[#This Row],[Basic Major]]</f>
        <v>2.25</v>
      </c>
      <c r="C351">
        <v>20</v>
      </c>
      <c r="D351" s="44" t="str">
        <f>CONCATENATE(TEXT(Table18[[#This Row],[Basic Major]],".000"),"-",Table18[[#This Row],[N]])</f>
        <v>2.250-20</v>
      </c>
      <c r="E351">
        <v>2.2174999999999998</v>
      </c>
      <c r="F351">
        <v>2.1905000000000001</v>
      </c>
      <c r="G351">
        <v>2.1959</v>
      </c>
      <c r="H351">
        <v>0</v>
      </c>
      <c r="I351">
        <v>25</v>
      </c>
      <c r="J351">
        <v>3.75</v>
      </c>
      <c r="K351">
        <v>3.81</v>
      </c>
      <c r="L351" s="43">
        <v>2.25</v>
      </c>
    </row>
    <row r="352" spans="1:12" x14ac:dyDescent="0.25">
      <c r="A352" s="17" t="s">
        <v>991</v>
      </c>
      <c r="B352" s="101">
        <f>Table18[[#This Row],[Basic Major]]</f>
        <v>2.375</v>
      </c>
      <c r="C352">
        <v>20</v>
      </c>
      <c r="D352" s="44" t="str">
        <f>CONCATENATE(TEXT(Table18[[#This Row],[Basic Major]],".000"),"-",Table18[[#This Row],[N]])</f>
        <v>2.375-20</v>
      </c>
      <c r="E352">
        <v>2.3424999999999998</v>
      </c>
      <c r="F352">
        <v>2.3155000000000001</v>
      </c>
      <c r="G352">
        <v>2.3209</v>
      </c>
      <c r="H352">
        <v>0</v>
      </c>
      <c r="I352">
        <v>23</v>
      </c>
      <c r="J352">
        <v>4.1900000000000004</v>
      </c>
      <c r="K352">
        <v>4.25</v>
      </c>
      <c r="L352" s="43">
        <v>2.375</v>
      </c>
    </row>
    <row r="353" spans="1:12" x14ac:dyDescent="0.25">
      <c r="A353" s="17" t="s">
        <v>993</v>
      </c>
      <c r="B353" s="101">
        <f>Table18[[#This Row],[Basic Major]]</f>
        <v>2.5</v>
      </c>
      <c r="C353">
        <v>20</v>
      </c>
      <c r="D353" s="44" t="str">
        <f>CONCATENATE(TEXT(Table18[[#This Row],[Basic Major]],".000"),"-",Table18[[#This Row],[N]])</f>
        <v>2.500-20</v>
      </c>
      <c r="E353">
        <v>2.4674999999999998</v>
      </c>
      <c r="F353">
        <v>2.4405000000000001</v>
      </c>
      <c r="G353">
        <v>2.4459</v>
      </c>
      <c r="H353">
        <v>0</v>
      </c>
      <c r="I353">
        <v>22</v>
      </c>
      <c r="J353">
        <v>4.66</v>
      </c>
      <c r="K353">
        <v>4.72</v>
      </c>
      <c r="L353" s="43">
        <v>2.5</v>
      </c>
    </row>
    <row r="354" spans="1:12" x14ac:dyDescent="0.25">
      <c r="A354" s="17" t="s">
        <v>994</v>
      </c>
      <c r="B354" s="101">
        <f>Table18[[#This Row],[Basic Major]]</f>
        <v>2.625</v>
      </c>
      <c r="C354">
        <v>20</v>
      </c>
      <c r="D354" s="44" t="str">
        <f>CONCATENATE(TEXT(Table18[[#This Row],[Basic Major]],".000"),"-",Table18[[#This Row],[N]])</f>
        <v>2.625-20</v>
      </c>
      <c r="E354">
        <v>2.5924999999999998</v>
      </c>
      <c r="F354">
        <v>2.5655000000000001</v>
      </c>
      <c r="G354">
        <v>2.5709</v>
      </c>
      <c r="H354">
        <v>0</v>
      </c>
      <c r="I354">
        <v>21</v>
      </c>
      <c r="J354">
        <v>5.15</v>
      </c>
      <c r="K354">
        <v>5.21</v>
      </c>
      <c r="L354" s="43">
        <v>2.625</v>
      </c>
    </row>
    <row r="355" spans="1:12" x14ac:dyDescent="0.25">
      <c r="A355" s="17" t="s">
        <v>995</v>
      </c>
      <c r="B355" s="101">
        <f>Table18[[#This Row],[Basic Major]]</f>
        <v>2.75</v>
      </c>
      <c r="C355">
        <v>20</v>
      </c>
      <c r="D355" s="44" t="str">
        <f>CONCATENATE(TEXT(Table18[[#This Row],[Basic Major]],".000"),"-",Table18[[#This Row],[N]])</f>
        <v>2.750-20</v>
      </c>
      <c r="E355">
        <v>2.7174999999999998</v>
      </c>
      <c r="F355">
        <v>2.6905000000000001</v>
      </c>
      <c r="G355">
        <v>2.6959</v>
      </c>
      <c r="H355">
        <v>0</v>
      </c>
      <c r="I355">
        <v>20</v>
      </c>
      <c r="J355">
        <v>5.66</v>
      </c>
      <c r="K355">
        <v>5.73</v>
      </c>
      <c r="L355" s="43">
        <v>2.75</v>
      </c>
    </row>
    <row r="356" spans="1:12" x14ac:dyDescent="0.25">
      <c r="A356" s="17" t="s">
        <v>996</v>
      </c>
      <c r="B356" s="101">
        <f>Table18[[#This Row],[Basic Major]]</f>
        <v>2.875</v>
      </c>
      <c r="C356">
        <v>20</v>
      </c>
      <c r="D356" s="44" t="str">
        <f>CONCATENATE(TEXT(Table18[[#This Row],[Basic Major]],".000"),"-",Table18[[#This Row],[N]])</f>
        <v>2.875-20</v>
      </c>
      <c r="E356">
        <v>2.8424999999999998</v>
      </c>
      <c r="F356">
        <v>2.8155000000000001</v>
      </c>
      <c r="G356">
        <v>2.8209</v>
      </c>
      <c r="H356">
        <v>0</v>
      </c>
      <c r="I356">
        <v>19</v>
      </c>
      <c r="J356">
        <v>6.2</v>
      </c>
      <c r="K356">
        <v>6.27</v>
      </c>
      <c r="L356" s="43">
        <v>2.875</v>
      </c>
    </row>
    <row r="357" spans="1:12" x14ac:dyDescent="0.25">
      <c r="A357" s="17">
        <v>3</v>
      </c>
      <c r="B357" s="101">
        <f>Table18[[#This Row],[Basic Major]]</f>
        <v>3</v>
      </c>
      <c r="C357">
        <v>20</v>
      </c>
      <c r="D357" s="44" t="str">
        <f>CONCATENATE(TEXT(Table18[[#This Row],[Basic Major]],".000"),"-",Table18[[#This Row],[N]])</f>
        <v>3.000-20</v>
      </c>
      <c r="E357">
        <v>2.9674999999999998</v>
      </c>
      <c r="F357">
        <v>2.9405000000000001</v>
      </c>
      <c r="G357">
        <v>2.9459</v>
      </c>
      <c r="H357">
        <v>0</v>
      </c>
      <c r="I357">
        <v>18</v>
      </c>
      <c r="J357">
        <v>6.77</v>
      </c>
      <c r="K357">
        <v>6.84</v>
      </c>
      <c r="L357" s="43">
        <v>3</v>
      </c>
    </row>
    <row r="358" spans="1:12" x14ac:dyDescent="0.25">
      <c r="A358" s="17">
        <v>12</v>
      </c>
      <c r="B358" s="101">
        <v>12</v>
      </c>
      <c r="C358">
        <v>28</v>
      </c>
      <c r="D358" s="44" t="str">
        <f>CONCATENATE(TEXT(Table18[[#This Row],[Basic Major]],".000"),"-",Table18[[#This Row],[N]])</f>
        <v>.216-28</v>
      </c>
      <c r="E358">
        <v>0.1928</v>
      </c>
      <c r="F358">
        <v>0.1734</v>
      </c>
      <c r="G358">
        <v>0.17730000000000001</v>
      </c>
      <c r="H358">
        <v>3</v>
      </c>
      <c r="I358">
        <v>22</v>
      </c>
      <c r="J358">
        <v>2.2599999999999999E-2</v>
      </c>
      <c r="K358">
        <v>2.58E-2</v>
      </c>
      <c r="L358" s="43">
        <v>0.216</v>
      </c>
    </row>
    <row r="359" spans="1:12" x14ac:dyDescent="0.25">
      <c r="A359" s="17" t="s">
        <v>961</v>
      </c>
      <c r="B359" s="101">
        <f>Table18[[#This Row],[Basic Major]]</f>
        <v>0.25</v>
      </c>
      <c r="C359">
        <v>28</v>
      </c>
      <c r="D359" s="44" t="str">
        <f>CONCATENATE(TEXT(Table18[[#This Row],[Basic Major]],".000"),"-",Table18[[#This Row],[N]])</f>
        <v>.250-28</v>
      </c>
      <c r="E359">
        <v>0.2268</v>
      </c>
      <c r="F359">
        <v>0.2074</v>
      </c>
      <c r="G359">
        <v>0.21129999999999999</v>
      </c>
      <c r="H359">
        <v>2</v>
      </c>
      <c r="I359">
        <v>52</v>
      </c>
      <c r="J359">
        <v>3.2599999999999997E-2</v>
      </c>
      <c r="K359">
        <v>3.6400000000000002E-2</v>
      </c>
      <c r="L359" s="43">
        <v>0.25</v>
      </c>
    </row>
    <row r="360" spans="1:12" x14ac:dyDescent="0.25">
      <c r="A360" s="17" t="s">
        <v>962</v>
      </c>
      <c r="B360" s="101">
        <f>Table18[[#This Row],[Basic Major]]</f>
        <v>0.3125</v>
      </c>
      <c r="C360">
        <v>28</v>
      </c>
      <c r="D360" s="44" t="str">
        <f>CONCATENATE(TEXT(Table18[[#This Row],[Basic Major]],".000"),"-",Table18[[#This Row],[N]])</f>
        <v>.313-28</v>
      </c>
      <c r="E360">
        <v>0.2893</v>
      </c>
      <c r="F360">
        <v>0.26989999999999997</v>
      </c>
      <c r="G360">
        <v>0.27379999999999999</v>
      </c>
      <c r="H360">
        <v>2</v>
      </c>
      <c r="I360">
        <v>15</v>
      </c>
      <c r="J360">
        <v>5.5599999999999997E-2</v>
      </c>
      <c r="K360">
        <v>6.0600000000000001E-2</v>
      </c>
      <c r="L360" s="43">
        <v>0.3125</v>
      </c>
    </row>
    <row r="361" spans="1:12" x14ac:dyDescent="0.25">
      <c r="A361" s="17" t="s">
        <v>963</v>
      </c>
      <c r="B361" s="101">
        <f>Table18[[#This Row],[Basic Major]]</f>
        <v>0.375</v>
      </c>
      <c r="C361">
        <v>28</v>
      </c>
      <c r="D361" s="44" t="str">
        <f>CONCATENATE(TEXT(Table18[[#This Row],[Basic Major]],".000"),"-",Table18[[#This Row],[N]])</f>
        <v>.375-28</v>
      </c>
      <c r="E361">
        <v>0.3518</v>
      </c>
      <c r="F361">
        <v>0.33239999999999997</v>
      </c>
      <c r="G361">
        <v>0.33629999999999999</v>
      </c>
      <c r="H361">
        <v>1</v>
      </c>
      <c r="I361">
        <v>51</v>
      </c>
      <c r="J361">
        <v>8.48E-2</v>
      </c>
      <c r="K361">
        <v>9.0899999999999995E-2</v>
      </c>
      <c r="L361" s="43">
        <v>0.375</v>
      </c>
    </row>
    <row r="362" spans="1:12" x14ac:dyDescent="0.25">
      <c r="A362" s="17" t="s">
        <v>965</v>
      </c>
      <c r="B362" s="101">
        <f>Table18[[#This Row],[Basic Major]]</f>
        <v>0.4375</v>
      </c>
      <c r="C362">
        <v>28</v>
      </c>
      <c r="D362" s="44" t="str">
        <f>CONCATENATE(TEXT(Table18[[#This Row],[Basic Major]],".000"),"-",Table18[[#This Row],[N]])</f>
        <v>.438-28</v>
      </c>
      <c r="E362">
        <v>0.4143</v>
      </c>
      <c r="F362">
        <v>0.39489999999999997</v>
      </c>
      <c r="G362">
        <v>0.39879999999999999</v>
      </c>
      <c r="H362">
        <v>1</v>
      </c>
      <c r="I362">
        <v>34</v>
      </c>
      <c r="J362">
        <v>0.1201</v>
      </c>
      <c r="K362">
        <v>0.12740000000000001</v>
      </c>
      <c r="L362" s="43">
        <v>0.4375</v>
      </c>
    </row>
    <row r="363" spans="1:12" x14ac:dyDescent="0.25">
      <c r="A363" s="17" t="s">
        <v>966</v>
      </c>
      <c r="B363" s="101">
        <f>Table18[[#This Row],[Basic Major]]</f>
        <v>0.5</v>
      </c>
      <c r="C363">
        <v>28</v>
      </c>
      <c r="D363" s="44" t="str">
        <f>CONCATENATE(TEXT(Table18[[#This Row],[Basic Major]],".000"),"-",Table18[[#This Row],[N]])</f>
        <v>.500-28</v>
      </c>
      <c r="E363">
        <v>0.4768</v>
      </c>
      <c r="F363">
        <v>0.45739999999999997</v>
      </c>
      <c r="G363">
        <v>0.46129999999999999</v>
      </c>
      <c r="H363">
        <v>1</v>
      </c>
      <c r="I363">
        <v>22</v>
      </c>
      <c r="J363">
        <v>0.16200000000000001</v>
      </c>
      <c r="K363">
        <v>0.17</v>
      </c>
      <c r="L363" s="43">
        <v>0.5</v>
      </c>
    </row>
    <row r="364" spans="1:12" x14ac:dyDescent="0.25">
      <c r="A364" s="17" t="s">
        <v>967</v>
      </c>
      <c r="B364" s="101">
        <f>Table18[[#This Row],[Basic Major]]</f>
        <v>0.5625</v>
      </c>
      <c r="C364">
        <v>28</v>
      </c>
      <c r="D364" s="44" t="str">
        <f>CONCATENATE(TEXT(Table18[[#This Row],[Basic Major]],".000"),"-",Table18[[#This Row],[N]])</f>
        <v>.563-28</v>
      </c>
      <c r="E364">
        <v>0.5393</v>
      </c>
      <c r="F364">
        <v>0.51990000000000003</v>
      </c>
      <c r="G364">
        <v>0.52380000000000004</v>
      </c>
      <c r="H364">
        <v>1</v>
      </c>
      <c r="I364">
        <v>12</v>
      </c>
      <c r="J364">
        <v>0.20899999999999999</v>
      </c>
      <c r="K364">
        <v>0.219</v>
      </c>
      <c r="L364" s="43">
        <v>0.5625</v>
      </c>
    </row>
    <row r="365" spans="1:12" x14ac:dyDescent="0.25">
      <c r="A365" s="17" t="s">
        <v>968</v>
      </c>
      <c r="B365" s="101">
        <f>Table18[[#This Row],[Basic Major]]</f>
        <v>0.625</v>
      </c>
      <c r="C365">
        <v>28</v>
      </c>
      <c r="D365" s="44" t="str">
        <f>CONCATENATE(TEXT(Table18[[#This Row],[Basic Major]],".000"),"-",Table18[[#This Row],[N]])</f>
        <v>.625-28</v>
      </c>
      <c r="E365">
        <v>0.6018</v>
      </c>
      <c r="F365">
        <v>0.58240000000000003</v>
      </c>
      <c r="G365">
        <v>0.58630000000000004</v>
      </c>
      <c r="H365">
        <v>1</v>
      </c>
      <c r="I365">
        <v>5</v>
      </c>
      <c r="J365">
        <v>0.26300000000000001</v>
      </c>
      <c r="K365">
        <v>0.27400000000000002</v>
      </c>
      <c r="L365" s="43">
        <v>0.625</v>
      </c>
    </row>
    <row r="366" spans="1:12" x14ac:dyDescent="0.25">
      <c r="A366" s="17" t="s">
        <v>969</v>
      </c>
      <c r="B366" s="101">
        <f>Table18[[#This Row],[Basic Major]]</f>
        <v>0.6875</v>
      </c>
      <c r="C366">
        <v>28</v>
      </c>
      <c r="D366" s="44" t="str">
        <f>CONCATENATE(TEXT(Table18[[#This Row],[Basic Major]],".000"),"-",Table18[[#This Row],[N]])</f>
        <v>.688-28</v>
      </c>
      <c r="E366">
        <v>0.6643</v>
      </c>
      <c r="F366">
        <v>0.64490000000000003</v>
      </c>
      <c r="G366">
        <v>0.64880000000000004</v>
      </c>
      <c r="H366">
        <v>0</v>
      </c>
      <c r="I366">
        <v>59</v>
      </c>
      <c r="J366">
        <v>0.32300000000000001</v>
      </c>
      <c r="K366">
        <v>0.33500000000000002</v>
      </c>
      <c r="L366" s="43">
        <v>0.6875</v>
      </c>
    </row>
    <row r="367" spans="1:12" x14ac:dyDescent="0.25">
      <c r="A367" s="17" t="s">
        <v>970</v>
      </c>
      <c r="B367" s="101">
        <f>Table18[[#This Row],[Basic Major]]</f>
        <v>0.75</v>
      </c>
      <c r="C367">
        <v>28</v>
      </c>
      <c r="D367" s="44" t="str">
        <f>CONCATENATE(TEXT(Table18[[#This Row],[Basic Major]],".000"),"-",Table18[[#This Row],[N]])</f>
        <v>.750-28</v>
      </c>
      <c r="E367">
        <v>0.7268</v>
      </c>
      <c r="F367">
        <v>0.70740000000000003</v>
      </c>
      <c r="G367">
        <v>0.71130000000000004</v>
      </c>
      <c r="H367">
        <v>0</v>
      </c>
      <c r="I367">
        <v>54</v>
      </c>
      <c r="J367">
        <v>0.38900000000000001</v>
      </c>
      <c r="K367">
        <v>0.40200000000000002</v>
      </c>
      <c r="L367" s="43">
        <v>0.75</v>
      </c>
    </row>
    <row r="368" spans="1:12" x14ac:dyDescent="0.25">
      <c r="A368" s="17" t="s">
        <v>971</v>
      </c>
      <c r="B368" s="101">
        <f>Table18[[#This Row],[Basic Major]]</f>
        <v>0.8125</v>
      </c>
      <c r="C368">
        <v>28</v>
      </c>
      <c r="D368" s="44" t="str">
        <f>CONCATENATE(TEXT(Table18[[#This Row],[Basic Major]],".000"),"-",Table18[[#This Row],[N]])</f>
        <v>.813-28</v>
      </c>
      <c r="E368">
        <v>0.7893</v>
      </c>
      <c r="F368">
        <v>0.76990000000000003</v>
      </c>
      <c r="G368">
        <v>0.77380000000000004</v>
      </c>
      <c r="H368">
        <v>0</v>
      </c>
      <c r="I368">
        <v>50</v>
      </c>
      <c r="J368">
        <v>0.46100000000000002</v>
      </c>
      <c r="K368">
        <v>0.47499999999999998</v>
      </c>
      <c r="L368" s="43">
        <v>0.8125</v>
      </c>
    </row>
    <row r="369" spans="1:13" x14ac:dyDescent="0.25">
      <c r="A369" s="17" t="s">
        <v>972</v>
      </c>
      <c r="B369" s="101">
        <f>Table18[[#This Row],[Basic Major]]</f>
        <v>0.875</v>
      </c>
      <c r="C369">
        <v>28</v>
      </c>
      <c r="D369" s="44" t="str">
        <f>CONCATENATE(TEXT(Table18[[#This Row],[Basic Major]],".000"),"-",Table18[[#This Row],[N]])</f>
        <v>.875-28</v>
      </c>
      <c r="E369">
        <v>0.8518</v>
      </c>
      <c r="F369">
        <v>0.83240000000000003</v>
      </c>
      <c r="G369">
        <v>0.83630000000000004</v>
      </c>
      <c r="H369">
        <v>0</v>
      </c>
      <c r="I369">
        <v>46</v>
      </c>
      <c r="J369">
        <v>0.53900000000000003</v>
      </c>
      <c r="K369">
        <v>0.55400000000000005</v>
      </c>
      <c r="L369" s="43">
        <v>0.875</v>
      </c>
    </row>
    <row r="370" spans="1:13" x14ac:dyDescent="0.25">
      <c r="A370" s="17" t="s">
        <v>973</v>
      </c>
      <c r="B370" s="101">
        <f>Table18[[#This Row],[Basic Major]]</f>
        <v>0.9375</v>
      </c>
      <c r="C370">
        <v>28</v>
      </c>
      <c r="D370" s="44" t="str">
        <f>CONCATENATE(TEXT(Table18[[#This Row],[Basic Major]],".000"),"-",Table18[[#This Row],[N]])</f>
        <v>.938-28</v>
      </c>
      <c r="E370">
        <v>0.9143</v>
      </c>
      <c r="F370">
        <v>0.89490000000000003</v>
      </c>
      <c r="G370">
        <v>0.89880000000000004</v>
      </c>
      <c r="H370">
        <v>0</v>
      </c>
      <c r="I370">
        <v>43</v>
      </c>
      <c r="J370">
        <v>0.624</v>
      </c>
      <c r="K370">
        <v>0.64</v>
      </c>
      <c r="L370" s="43">
        <v>0.9375</v>
      </c>
    </row>
    <row r="371" spans="1:13" x14ac:dyDescent="0.25">
      <c r="A371" s="17">
        <v>1</v>
      </c>
      <c r="B371" s="101">
        <f>Table18[[#This Row],[Basic Major]]</f>
        <v>1</v>
      </c>
      <c r="C371">
        <v>28</v>
      </c>
      <c r="D371" s="44" t="str">
        <f>CONCATENATE(TEXT(Table18[[#This Row],[Basic Major]],".000"),"-",Table18[[#This Row],[N]])</f>
        <v>1.000-28</v>
      </c>
      <c r="E371">
        <v>0.9768</v>
      </c>
      <c r="F371">
        <v>0.95740000000000003</v>
      </c>
      <c r="G371">
        <v>0.96130000000000004</v>
      </c>
      <c r="H371">
        <v>0</v>
      </c>
      <c r="I371">
        <v>40</v>
      </c>
      <c r="J371">
        <v>0.71399999999999997</v>
      </c>
      <c r="K371">
        <v>0.73199999999999998</v>
      </c>
      <c r="L371" s="43">
        <v>1</v>
      </c>
    </row>
    <row r="372" spans="1:13" x14ac:dyDescent="0.25">
      <c r="A372" s="17" t="s">
        <v>969</v>
      </c>
      <c r="B372" s="101">
        <f>Table18[[#This Row],[Basic Major]]</f>
        <v>1.0625</v>
      </c>
      <c r="C372">
        <v>28</v>
      </c>
      <c r="D372" s="44" t="str">
        <f>CONCATENATE(TEXT(Table18[[#This Row],[Basic Major]],".000"),"-",Table18[[#This Row],[N]])</f>
        <v>1.063-28</v>
      </c>
      <c r="E372">
        <v>1.0392999999999999</v>
      </c>
      <c r="F372">
        <v>1.0199</v>
      </c>
      <c r="G372">
        <v>1.0238</v>
      </c>
      <c r="H372">
        <v>0</v>
      </c>
      <c r="I372">
        <v>38</v>
      </c>
      <c r="J372">
        <v>0.81100000000000005</v>
      </c>
      <c r="K372">
        <v>0.83</v>
      </c>
      <c r="L372" s="43">
        <v>1.0625</v>
      </c>
    </row>
    <row r="373" spans="1:13" x14ac:dyDescent="0.25">
      <c r="A373" s="17" t="s">
        <v>974</v>
      </c>
      <c r="B373" s="101">
        <f>Table18[[#This Row],[Basic Major]]</f>
        <v>1.125</v>
      </c>
      <c r="C373">
        <v>28</v>
      </c>
      <c r="D373" s="44" t="str">
        <f>CONCATENATE(TEXT(Table18[[#This Row],[Basic Major]],".000"),"-",Table18[[#This Row],[N]])</f>
        <v>1.125-28</v>
      </c>
      <c r="E373">
        <v>1.1017999999999999</v>
      </c>
      <c r="F373">
        <v>1.0824</v>
      </c>
      <c r="G373">
        <v>1.0863</v>
      </c>
      <c r="H373">
        <v>0</v>
      </c>
      <c r="I373">
        <v>35</v>
      </c>
      <c r="J373">
        <v>0.91400000000000003</v>
      </c>
      <c r="K373">
        <v>0.93300000000000005</v>
      </c>
      <c r="L373" s="43">
        <v>1.125</v>
      </c>
    </row>
    <row r="374" spans="1:13" x14ac:dyDescent="0.25">
      <c r="A374" s="17" t="s">
        <v>971</v>
      </c>
      <c r="B374" s="101">
        <f>Table18[[#This Row],[Basic Major]]</f>
        <v>1.1875</v>
      </c>
      <c r="C374">
        <v>28</v>
      </c>
      <c r="D374" s="44" t="str">
        <f>CONCATENATE(TEXT(Table18[[#This Row],[Basic Major]],".000"),"-",Table18[[#This Row],[N]])</f>
        <v>1.188-28</v>
      </c>
      <c r="E374">
        <v>1.1642999999999999</v>
      </c>
      <c r="F374">
        <v>1.1449</v>
      </c>
      <c r="G374">
        <v>1.1488</v>
      </c>
      <c r="H374">
        <v>0</v>
      </c>
      <c r="I374">
        <v>34</v>
      </c>
      <c r="J374">
        <v>1.0229999999999999</v>
      </c>
      <c r="K374">
        <v>1.044</v>
      </c>
      <c r="L374" s="43">
        <v>1.1875</v>
      </c>
    </row>
    <row r="375" spans="1:13" x14ac:dyDescent="0.25">
      <c r="A375" s="17" t="s">
        <v>975</v>
      </c>
      <c r="B375" s="101">
        <f>Table18[[#This Row],[Basic Major]]</f>
        <v>1.25</v>
      </c>
      <c r="C375">
        <v>28</v>
      </c>
      <c r="D375" s="44" t="str">
        <f>CONCATENATE(TEXT(Table18[[#This Row],[Basic Major]],".000"),"-",Table18[[#This Row],[N]])</f>
        <v>1.250-28</v>
      </c>
      <c r="E375">
        <v>1.2267999999999999</v>
      </c>
      <c r="F375">
        <v>1.2074</v>
      </c>
      <c r="G375">
        <v>1.2113</v>
      </c>
      <c r="H375">
        <v>0</v>
      </c>
      <c r="I375">
        <v>32</v>
      </c>
      <c r="J375">
        <v>1.1379999999999999</v>
      </c>
      <c r="K375">
        <v>1.1599999999999999</v>
      </c>
      <c r="L375" s="43">
        <v>1.25</v>
      </c>
    </row>
    <row r="376" spans="1:13" x14ac:dyDescent="0.25">
      <c r="A376" s="17" t="s">
        <v>973</v>
      </c>
      <c r="B376" s="101">
        <f>Table18[[#This Row],[Basic Major]]</f>
        <v>1.3125</v>
      </c>
      <c r="C376">
        <v>28</v>
      </c>
      <c r="D376" s="44" t="str">
        <f>CONCATENATE(TEXT(Table18[[#This Row],[Basic Major]],".000"),"-",Table18[[#This Row],[N]])</f>
        <v>1.313-28</v>
      </c>
      <c r="E376">
        <v>1.2892999999999999</v>
      </c>
      <c r="F376">
        <v>1.2699</v>
      </c>
      <c r="G376">
        <v>1.2738</v>
      </c>
      <c r="H376">
        <v>0</v>
      </c>
      <c r="I376">
        <v>30</v>
      </c>
      <c r="J376">
        <v>1.2589999999999999</v>
      </c>
      <c r="K376">
        <v>1.282</v>
      </c>
      <c r="L376" s="43">
        <v>1.3125</v>
      </c>
    </row>
    <row r="377" spans="1:13" x14ac:dyDescent="0.25">
      <c r="A377" s="17" t="s">
        <v>976</v>
      </c>
      <c r="B377" s="101">
        <f>Table18[[#This Row],[Basic Major]]</f>
        <v>1.375</v>
      </c>
      <c r="C377">
        <v>28</v>
      </c>
      <c r="D377" s="44" t="str">
        <f>CONCATENATE(TEXT(Table18[[#This Row],[Basic Major]],".000"),"-",Table18[[#This Row],[N]])</f>
        <v>1.375-28</v>
      </c>
      <c r="E377">
        <v>1.3517999999999999</v>
      </c>
      <c r="F377">
        <v>1.3324</v>
      </c>
      <c r="G377">
        <v>1.3363</v>
      </c>
      <c r="H377">
        <v>0</v>
      </c>
      <c r="I377">
        <v>29</v>
      </c>
      <c r="J377">
        <v>1.3859999999999999</v>
      </c>
      <c r="K377">
        <v>1.411</v>
      </c>
      <c r="L377" s="43">
        <v>1.375</v>
      </c>
    </row>
    <row r="378" spans="1:13" x14ac:dyDescent="0.25">
      <c r="A378" s="17" t="s">
        <v>977</v>
      </c>
      <c r="B378" s="101">
        <f>Table18[[#This Row],[Basic Major]]</f>
        <v>1.4375</v>
      </c>
      <c r="C378">
        <v>28</v>
      </c>
      <c r="D378" s="44" t="str">
        <f>CONCATENATE(TEXT(Table18[[#This Row],[Basic Major]],".000"),"-",Table18[[#This Row],[N]])</f>
        <v>1.438-28</v>
      </c>
      <c r="E378">
        <v>1.4142999999999999</v>
      </c>
      <c r="F378">
        <v>1.3949</v>
      </c>
      <c r="G378">
        <v>1.3988</v>
      </c>
      <c r="H378">
        <v>0</v>
      </c>
      <c r="I378">
        <v>28</v>
      </c>
      <c r="J378">
        <v>1.52</v>
      </c>
      <c r="K378">
        <v>1.55</v>
      </c>
      <c r="L378" s="43">
        <v>1.4375</v>
      </c>
    </row>
    <row r="379" spans="1:13" x14ac:dyDescent="0.25">
      <c r="A379" s="17" t="s">
        <v>978</v>
      </c>
      <c r="B379" s="101">
        <f>Table18[[#This Row],[Basic Major]]</f>
        <v>1.5</v>
      </c>
      <c r="C379">
        <v>28</v>
      </c>
      <c r="D379" s="44" t="str">
        <f>CONCATENATE(TEXT(Table18[[#This Row],[Basic Major]],".000"),"-",Table18[[#This Row],[N]])</f>
        <v>1.500-28</v>
      </c>
      <c r="E379">
        <v>1.4767999999999999</v>
      </c>
      <c r="F379">
        <v>1.4574</v>
      </c>
      <c r="G379">
        <v>1.4613</v>
      </c>
      <c r="H379">
        <v>0</v>
      </c>
      <c r="I379">
        <v>26</v>
      </c>
      <c r="J379">
        <v>1.66</v>
      </c>
      <c r="K379">
        <v>1.69</v>
      </c>
      <c r="L379" s="43">
        <v>1.5</v>
      </c>
      <c r="M379" s="99"/>
    </row>
    <row r="380" spans="1:13" x14ac:dyDescent="0.25">
      <c r="A380" s="100">
        <v>6</v>
      </c>
      <c r="B380" s="104">
        <v>6</v>
      </c>
      <c r="C380" s="99">
        <v>32</v>
      </c>
      <c r="D380" s="105" t="str">
        <f>CONCATENATE(TEXT(Table18[[#This Row],[Basic Major]],".000"),"-",Table18[[#This Row],[N]])</f>
        <v>.138-32</v>
      </c>
      <c r="E380" s="99">
        <v>0.1177</v>
      </c>
      <c r="F380" s="99">
        <v>0.1008</v>
      </c>
      <c r="G380" s="99">
        <v>0.1042</v>
      </c>
      <c r="H380" s="99">
        <v>4</v>
      </c>
      <c r="I380" s="99">
        <v>50</v>
      </c>
      <c r="J380" s="99">
        <v>7.45E-3</v>
      </c>
      <c r="K380" s="99">
        <v>9.0900000000000009E-3</v>
      </c>
      <c r="L380" s="106">
        <v>0.13800000000000001</v>
      </c>
      <c r="M380" s="99"/>
    </row>
    <row r="381" spans="1:13" x14ac:dyDescent="0.25">
      <c r="A381" s="100">
        <v>8</v>
      </c>
      <c r="B381" s="104">
        <v>8</v>
      </c>
      <c r="C381" s="99">
        <v>32</v>
      </c>
      <c r="D381" s="105" t="str">
        <f>CONCATENATE(TEXT(Table18[[#This Row],[Basic Major]],".000"),"-",Table18[[#This Row],[N]])</f>
        <v>.164-32</v>
      </c>
      <c r="E381" s="99">
        <v>0.14369999999999999</v>
      </c>
      <c r="F381" s="99">
        <v>0.1268</v>
      </c>
      <c r="G381" s="99">
        <v>0.13020000000000001</v>
      </c>
      <c r="H381" s="99">
        <v>3</v>
      </c>
      <c r="I381" s="99">
        <v>58</v>
      </c>
      <c r="J381" s="99">
        <v>1.196E-2</v>
      </c>
      <c r="K381" s="99">
        <v>1.4E-2</v>
      </c>
      <c r="L381" s="106">
        <v>0.16400000000000001</v>
      </c>
      <c r="M381" s="99"/>
    </row>
    <row r="382" spans="1:13" x14ac:dyDescent="0.25">
      <c r="A382" s="100">
        <v>10</v>
      </c>
      <c r="B382" s="104">
        <v>10</v>
      </c>
      <c r="C382" s="99">
        <v>32</v>
      </c>
      <c r="D382" s="105" t="str">
        <f>CONCATENATE(TEXT(Table18[[#This Row],[Basic Major]],".000"),"-",Table18[[#This Row],[N]])</f>
        <v>.190-32</v>
      </c>
      <c r="E382" s="99">
        <v>0.16969999999999999</v>
      </c>
      <c r="F382" s="99">
        <v>0.15279999999999999</v>
      </c>
      <c r="G382" s="99">
        <v>0.15620000000000001</v>
      </c>
      <c r="H382" s="99">
        <v>3</v>
      </c>
      <c r="I382" s="99">
        <v>21</v>
      </c>
      <c r="J382" s="99">
        <v>1.7500000000000002E-2</v>
      </c>
      <c r="K382" s="99">
        <v>0.02</v>
      </c>
      <c r="L382" s="106">
        <v>0.19</v>
      </c>
      <c r="M382" s="99"/>
    </row>
    <row r="383" spans="1:13" x14ac:dyDescent="0.25">
      <c r="A383" s="100">
        <v>12</v>
      </c>
      <c r="B383" s="104">
        <v>12</v>
      </c>
      <c r="C383" s="99">
        <v>32</v>
      </c>
      <c r="D383" s="105" t="str">
        <f>CONCATENATE(TEXT(Table18[[#This Row],[Basic Major]],".000"),"-",Table18[[#This Row],[N]])</f>
        <v>.216-32</v>
      </c>
      <c r="E383" s="99">
        <v>0.19570000000000001</v>
      </c>
      <c r="F383" s="99">
        <v>0.17879999999999999</v>
      </c>
      <c r="G383" s="99">
        <v>0.1822</v>
      </c>
      <c r="H383" s="99">
        <v>2</v>
      </c>
      <c r="I383" s="99">
        <v>55</v>
      </c>
      <c r="J383" s="99">
        <v>2.4199999999999999E-2</v>
      </c>
      <c r="K383" s="99">
        <v>2.7E-2</v>
      </c>
      <c r="L383" s="106">
        <v>0.216</v>
      </c>
      <c r="M383" s="99"/>
    </row>
    <row r="384" spans="1:13" x14ac:dyDescent="0.25">
      <c r="A384" s="100" t="s">
        <v>961</v>
      </c>
      <c r="B384" s="104">
        <f>Table18[[#This Row],[Basic Major]]</f>
        <v>0.25</v>
      </c>
      <c r="C384" s="99">
        <v>32</v>
      </c>
      <c r="D384" s="105" t="str">
        <f>CONCATENATE(TEXT(Table18[[#This Row],[Basic Major]],".000"),"-",Table18[[#This Row],[N]])</f>
        <v>.250-32</v>
      </c>
      <c r="E384" s="99">
        <v>0.22969999999999999</v>
      </c>
      <c r="F384" s="99">
        <v>0.21279999999999999</v>
      </c>
      <c r="G384" s="99">
        <v>0.2162</v>
      </c>
      <c r="H384" s="99">
        <v>2</v>
      </c>
      <c r="I384" s="99">
        <v>29</v>
      </c>
      <c r="J384" s="99">
        <v>3.44E-2</v>
      </c>
      <c r="K384" s="99">
        <v>3.7900000000000003E-2</v>
      </c>
      <c r="L384" s="106">
        <v>0.25</v>
      </c>
      <c r="M384" s="99"/>
    </row>
    <row r="385" spans="1:13" x14ac:dyDescent="0.25">
      <c r="A385" s="100" t="s">
        <v>962</v>
      </c>
      <c r="B385" s="104">
        <f>Table18[[#This Row],[Basic Major]]</f>
        <v>0.3125</v>
      </c>
      <c r="C385" s="99">
        <v>32</v>
      </c>
      <c r="D385" s="105" t="str">
        <f>CONCATENATE(TEXT(Table18[[#This Row],[Basic Major]],".000"),"-",Table18[[#This Row],[N]])</f>
        <v>.313-32</v>
      </c>
      <c r="E385" s="99">
        <v>0.29220000000000002</v>
      </c>
      <c r="F385" s="99">
        <v>0.27529999999999999</v>
      </c>
      <c r="G385" s="99">
        <v>0.2787</v>
      </c>
      <c r="H385" s="99">
        <v>1</v>
      </c>
      <c r="I385" s="99">
        <v>57</v>
      </c>
      <c r="J385" s="99">
        <v>5.8099999999999999E-2</v>
      </c>
      <c r="K385" s="99">
        <v>6.25E-2</v>
      </c>
      <c r="L385" s="106">
        <v>0.3125</v>
      </c>
      <c r="M385" s="99"/>
    </row>
    <row r="386" spans="1:13" x14ac:dyDescent="0.25">
      <c r="A386" s="100" t="s">
        <v>963</v>
      </c>
      <c r="B386" s="104">
        <f>Table18[[#This Row],[Basic Major]]</f>
        <v>0.375</v>
      </c>
      <c r="C386" s="99">
        <v>32</v>
      </c>
      <c r="D386" s="105" t="str">
        <f>CONCATENATE(TEXT(Table18[[#This Row],[Basic Major]],".000"),"-",Table18[[#This Row],[N]])</f>
        <v>.375-32</v>
      </c>
      <c r="E386" s="99">
        <v>0.35470000000000002</v>
      </c>
      <c r="F386" s="99">
        <v>0.33779999999999999</v>
      </c>
      <c r="G386" s="99">
        <v>0.3412</v>
      </c>
      <c r="H386" s="99">
        <v>1</v>
      </c>
      <c r="I386" s="99">
        <v>36</v>
      </c>
      <c r="J386" s="99">
        <v>8.7800000000000003E-2</v>
      </c>
      <c r="K386" s="99">
        <v>9.3200000000000005E-2</v>
      </c>
      <c r="L386" s="106">
        <v>0.375</v>
      </c>
      <c r="M386" s="99"/>
    </row>
    <row r="387" spans="1:13" x14ac:dyDescent="0.25">
      <c r="A387" s="100" t="s">
        <v>965</v>
      </c>
      <c r="B387" s="104">
        <f>Table18[[#This Row],[Basic Major]]</f>
        <v>0.4375</v>
      </c>
      <c r="C387" s="99">
        <v>32</v>
      </c>
      <c r="D387" s="105" t="str">
        <f>CONCATENATE(TEXT(Table18[[#This Row],[Basic Major]],".000"),"-",Table18[[#This Row],[N]])</f>
        <v>.438-32</v>
      </c>
      <c r="E387" s="99">
        <v>0.41720000000000002</v>
      </c>
      <c r="F387" s="99">
        <v>0.40029999999999999</v>
      </c>
      <c r="G387" s="99">
        <v>0.4037</v>
      </c>
      <c r="H387" s="99">
        <v>1</v>
      </c>
      <c r="I387" s="99">
        <v>22</v>
      </c>
      <c r="J387" s="99">
        <v>0.1237</v>
      </c>
      <c r="K387" s="99">
        <v>0.13009999999999999</v>
      </c>
      <c r="L387" s="106">
        <v>0.4375</v>
      </c>
      <c r="M387" s="99"/>
    </row>
    <row r="388" spans="1:13" x14ac:dyDescent="0.25">
      <c r="A388" s="100" t="s">
        <v>966</v>
      </c>
      <c r="B388" s="104">
        <f>Table18[[#This Row],[Basic Major]]</f>
        <v>0.5</v>
      </c>
      <c r="C388" s="99">
        <v>32</v>
      </c>
      <c r="D388" s="105" t="str">
        <f>CONCATENATE(TEXT(Table18[[#This Row],[Basic Major]],".000"),"-",Table18[[#This Row],[N]])</f>
        <v>.500-32</v>
      </c>
      <c r="E388" s="99">
        <v>0.47970000000000002</v>
      </c>
      <c r="F388" s="99">
        <v>0.46279999999999999</v>
      </c>
      <c r="G388" s="99">
        <v>0.4662</v>
      </c>
      <c r="H388" s="99">
        <v>1</v>
      </c>
      <c r="I388" s="99">
        <v>11</v>
      </c>
      <c r="J388" s="99">
        <v>0.16600000000000001</v>
      </c>
      <c r="K388" s="99">
        <v>0.17299999999999999</v>
      </c>
      <c r="L388" s="106">
        <v>0.5</v>
      </c>
      <c r="M388" s="99"/>
    </row>
    <row r="389" spans="1:13" x14ac:dyDescent="0.25">
      <c r="A389" s="100" t="s">
        <v>967</v>
      </c>
      <c r="B389" s="104">
        <f>Table18[[#This Row],[Basic Major]]</f>
        <v>0.5625</v>
      </c>
      <c r="C389" s="99">
        <v>32</v>
      </c>
      <c r="D389" s="105" t="str">
        <f>CONCATENATE(TEXT(Table18[[#This Row],[Basic Major]],".000"),"-",Table18[[#This Row],[N]])</f>
        <v>.563-32</v>
      </c>
      <c r="E389" s="99">
        <v>0.54220000000000002</v>
      </c>
      <c r="F389" s="99">
        <v>0.52529999999999999</v>
      </c>
      <c r="G389" s="99">
        <v>0.52869999999999995</v>
      </c>
      <c r="H389" s="99">
        <v>1</v>
      </c>
      <c r="I389" s="99">
        <v>3</v>
      </c>
      <c r="J389" s="99">
        <v>0.214</v>
      </c>
      <c r="K389" s="99">
        <v>0.222</v>
      </c>
      <c r="L389" s="106">
        <v>0.5625</v>
      </c>
      <c r="M389" s="99"/>
    </row>
    <row r="390" spans="1:13" x14ac:dyDescent="0.25">
      <c r="A390" s="100" t="s">
        <v>968</v>
      </c>
      <c r="B390" s="104">
        <f>Table18[[#This Row],[Basic Major]]</f>
        <v>0.625</v>
      </c>
      <c r="C390" s="99">
        <v>32</v>
      </c>
      <c r="D390" s="105" t="str">
        <f>CONCATENATE(TEXT(Table18[[#This Row],[Basic Major]],".000"),"-",Table18[[#This Row],[N]])</f>
        <v>.625-32</v>
      </c>
      <c r="E390" s="99">
        <v>0.60470000000000002</v>
      </c>
      <c r="F390" s="99">
        <v>0.58779999999999999</v>
      </c>
      <c r="G390" s="99">
        <v>0.59119999999999995</v>
      </c>
      <c r="H390" s="99">
        <v>0</v>
      </c>
      <c r="I390" s="99">
        <v>57</v>
      </c>
      <c r="J390" s="99">
        <v>0.26800000000000002</v>
      </c>
      <c r="K390" s="99">
        <v>0.27800000000000002</v>
      </c>
      <c r="L390" s="106">
        <v>0.625</v>
      </c>
      <c r="M390" s="99"/>
    </row>
    <row r="391" spans="1:13" x14ac:dyDescent="0.25">
      <c r="A391" s="100" t="s">
        <v>969</v>
      </c>
      <c r="B391" s="104">
        <f>Table18[[#This Row],[Basic Major]]</f>
        <v>0.6875</v>
      </c>
      <c r="C391" s="99">
        <v>32</v>
      </c>
      <c r="D391" s="105" t="str">
        <f>CONCATENATE(TEXT(Table18[[#This Row],[Basic Major]],".000"),"-",Table18[[#This Row],[N]])</f>
        <v>.688-32</v>
      </c>
      <c r="E391" s="99">
        <v>0.66720000000000002</v>
      </c>
      <c r="F391" s="99">
        <v>0.65029999999999999</v>
      </c>
      <c r="G391" s="99">
        <v>0.65369999999999995</v>
      </c>
      <c r="H391" s="99">
        <v>0</v>
      </c>
      <c r="I391" s="99">
        <v>51</v>
      </c>
      <c r="J391" s="99">
        <v>0.32900000000000001</v>
      </c>
      <c r="K391" s="99">
        <v>0.33900000000000002</v>
      </c>
      <c r="L391" s="106">
        <v>0.6875</v>
      </c>
      <c r="M391" s="99"/>
    </row>
    <row r="392" spans="1:13" x14ac:dyDescent="0.25">
      <c r="A392" s="100" t="s">
        <v>970</v>
      </c>
      <c r="B392" s="104">
        <f>Table18[[#This Row],[Basic Major]]</f>
        <v>0.75</v>
      </c>
      <c r="C392" s="99">
        <v>32</v>
      </c>
      <c r="D392" s="105" t="str">
        <f>CONCATENATE(TEXT(Table18[[#This Row],[Basic Major]],".000"),"-",Table18[[#This Row],[N]])</f>
        <v>.750-32</v>
      </c>
      <c r="E392" s="99">
        <v>0.72970000000000002</v>
      </c>
      <c r="F392" s="99">
        <v>0.71279999999999999</v>
      </c>
      <c r="G392" s="99">
        <v>0.71619999999999995</v>
      </c>
      <c r="H392" s="99">
        <v>0</v>
      </c>
      <c r="I392" s="99">
        <v>47</v>
      </c>
      <c r="J392" s="99">
        <v>0.39500000000000002</v>
      </c>
      <c r="K392" s="99">
        <v>0.40699999999999997</v>
      </c>
      <c r="L392" s="106">
        <v>0.75</v>
      </c>
      <c r="M392" s="99"/>
    </row>
    <row r="393" spans="1:13" x14ac:dyDescent="0.25">
      <c r="A393" s="100" t="s">
        <v>971</v>
      </c>
      <c r="B393" s="104">
        <f>Table18[[#This Row],[Basic Major]]</f>
        <v>0.8125</v>
      </c>
      <c r="C393" s="99">
        <v>32</v>
      </c>
      <c r="D393" s="105" t="str">
        <f>CONCATENATE(TEXT(Table18[[#This Row],[Basic Major]],".000"),"-",Table18[[#This Row],[N]])</f>
        <v>.813-32</v>
      </c>
      <c r="E393" s="99">
        <v>0.79220000000000002</v>
      </c>
      <c r="F393" s="99">
        <v>0.77529999999999999</v>
      </c>
      <c r="G393" s="99">
        <v>0.77869999999999995</v>
      </c>
      <c r="H393" s="99">
        <v>0</v>
      </c>
      <c r="I393" s="99">
        <v>43</v>
      </c>
      <c r="J393" s="99">
        <v>0.46800000000000003</v>
      </c>
      <c r="K393" s="99">
        <v>0.48</v>
      </c>
      <c r="L393" s="106">
        <v>0.8125</v>
      </c>
      <c r="M393" s="99"/>
    </row>
    <row r="394" spans="1:13" x14ac:dyDescent="0.25">
      <c r="A394" s="100" t="s">
        <v>972</v>
      </c>
      <c r="B394" s="104">
        <f>Table18[[#This Row],[Basic Major]]</f>
        <v>0.875</v>
      </c>
      <c r="C394" s="99">
        <v>32</v>
      </c>
      <c r="D394" s="105" t="str">
        <f>CONCATENATE(TEXT(Table18[[#This Row],[Basic Major]],".000"),"-",Table18[[#This Row],[N]])</f>
        <v>.875-32</v>
      </c>
      <c r="E394" s="99">
        <v>0.85470000000000002</v>
      </c>
      <c r="F394" s="99">
        <v>0.83779999999999999</v>
      </c>
      <c r="G394" s="99">
        <v>0.84119999999999995</v>
      </c>
      <c r="H394" s="99">
        <v>0</v>
      </c>
      <c r="I394" s="99">
        <v>40</v>
      </c>
      <c r="J394" s="99">
        <v>0.54700000000000004</v>
      </c>
      <c r="K394" s="99">
        <v>0.56000000000000005</v>
      </c>
      <c r="L394" s="106">
        <v>0.875</v>
      </c>
      <c r="M394" s="99"/>
    </row>
    <row r="395" spans="1:13" x14ac:dyDescent="0.25">
      <c r="A395" s="100" t="s">
        <v>973</v>
      </c>
      <c r="B395" s="104">
        <f>Table18[[#This Row],[Basic Major]]</f>
        <v>0.9375</v>
      </c>
      <c r="C395" s="99">
        <v>32</v>
      </c>
      <c r="D395" s="105" t="str">
        <f>CONCATENATE(TEXT(Table18[[#This Row],[Basic Major]],".000"),"-",Table18[[#This Row],[N]])</f>
        <v>.938-32</v>
      </c>
      <c r="E395" s="99">
        <v>0.91720000000000002</v>
      </c>
      <c r="F395" s="99">
        <v>0.90029999999999999</v>
      </c>
      <c r="G395" s="99">
        <v>0.90369999999999995</v>
      </c>
      <c r="H395" s="99">
        <v>0</v>
      </c>
      <c r="I395" s="99">
        <v>37</v>
      </c>
      <c r="J395" s="99">
        <v>0.63200000000000001</v>
      </c>
      <c r="K395" s="99">
        <v>0.64600000000000002</v>
      </c>
      <c r="L395" s="106">
        <v>0.9375</v>
      </c>
      <c r="M395" s="99"/>
    </row>
    <row r="396" spans="1:13" x14ac:dyDescent="0.25">
      <c r="A396" s="100">
        <v>1</v>
      </c>
      <c r="B396" s="104">
        <f>Table18[[#This Row],[Basic Major]]</f>
        <v>1</v>
      </c>
      <c r="C396" s="99">
        <v>32</v>
      </c>
      <c r="D396" s="105" t="str">
        <f>CONCATENATE(TEXT(Table18[[#This Row],[Basic Major]],".000"),"-",Table18[[#This Row],[N]])</f>
        <v>1.000-32</v>
      </c>
      <c r="E396" s="99">
        <v>0.97970000000000002</v>
      </c>
      <c r="F396" s="99">
        <v>0.96279999999999999</v>
      </c>
      <c r="G396" s="99">
        <v>0.96619999999999995</v>
      </c>
      <c r="H396" s="99">
        <v>0</v>
      </c>
      <c r="I396" s="99">
        <v>35</v>
      </c>
      <c r="J396" s="99">
        <v>0.72299999999999998</v>
      </c>
      <c r="K396" s="99">
        <v>0.73799999999999999</v>
      </c>
      <c r="L396" s="106">
        <v>1</v>
      </c>
      <c r="M396" s="99"/>
    </row>
    <row r="397" spans="1:13" x14ac:dyDescent="0.25">
      <c r="L397" s="99"/>
      <c r="M397" s="99"/>
    </row>
    <row r="398" spans="1:13" x14ac:dyDescent="0.25">
      <c r="L398" s="99"/>
      <c r="M398" s="99"/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tabSelected="1" zoomScale="70" zoomScaleNormal="70" workbookViewId="0">
      <selection activeCell="T13" sqref="T13"/>
    </sheetView>
  </sheetViews>
  <sheetFormatPr defaultRowHeight="15" x14ac:dyDescent="0.25"/>
  <cols>
    <col min="1" max="4" width="20.5703125" customWidth="1"/>
    <col min="5" max="5" width="20.85546875" customWidth="1"/>
    <col min="6" max="15" width="20.5703125" customWidth="1"/>
  </cols>
  <sheetData>
    <row r="1" spans="1:16" x14ac:dyDescent="0.25">
      <c r="A1" t="s">
        <v>1059</v>
      </c>
      <c r="B1" t="s">
        <v>5237</v>
      </c>
      <c r="C1" t="s">
        <v>385</v>
      </c>
      <c r="D1" t="s">
        <v>0</v>
      </c>
      <c r="E1" t="s">
        <v>1885</v>
      </c>
      <c r="F1" t="s">
        <v>4824</v>
      </c>
      <c r="G1" t="s">
        <v>371</v>
      </c>
      <c r="H1" t="s">
        <v>1062</v>
      </c>
      <c r="I1" t="s">
        <v>5257</v>
      </c>
      <c r="J1" t="s">
        <v>1063</v>
      </c>
      <c r="K1" t="s">
        <v>1886</v>
      </c>
      <c r="L1" t="s">
        <v>1065</v>
      </c>
      <c r="M1" t="s">
        <v>1066</v>
      </c>
      <c r="N1" t="s">
        <v>1069</v>
      </c>
      <c r="O1" t="s">
        <v>1068</v>
      </c>
      <c r="P1" t="s">
        <v>5064</v>
      </c>
    </row>
    <row r="2" spans="1:16" x14ac:dyDescent="0.25">
      <c r="A2" t="s">
        <v>953</v>
      </c>
      <c r="B2">
        <v>80</v>
      </c>
      <c r="C2" t="s">
        <v>380</v>
      </c>
      <c r="D2" t="s">
        <v>372</v>
      </c>
      <c r="E2" t="s">
        <v>1902</v>
      </c>
      <c r="F2" t="s">
        <v>1903</v>
      </c>
      <c r="G2">
        <v>5.0000000000000001E-4</v>
      </c>
      <c r="H2">
        <v>5.9499999999999997E-2</v>
      </c>
      <c r="I2">
        <v>0.06</v>
      </c>
      <c r="J2">
        <v>5.6300000000000003E-2</v>
      </c>
      <c r="K2" t="s">
        <v>257</v>
      </c>
      <c r="L2">
        <v>5.1400000000000001E-2</v>
      </c>
      <c r="M2">
        <v>4.9599999999999998E-2</v>
      </c>
      <c r="N2">
        <v>4.4600000000000001E-2</v>
      </c>
      <c r="O2" t="s">
        <v>257</v>
      </c>
    </row>
    <row r="3" spans="1:16" x14ac:dyDescent="0.25">
      <c r="A3" t="s">
        <v>953</v>
      </c>
      <c r="B3">
        <v>80</v>
      </c>
      <c r="C3" t="s">
        <v>380</v>
      </c>
      <c r="D3" t="s">
        <v>373</v>
      </c>
      <c r="E3" t="s">
        <v>3360</v>
      </c>
      <c r="F3" t="s">
        <v>3361</v>
      </c>
      <c r="G3" t="s">
        <v>257</v>
      </c>
      <c r="H3" t="s">
        <v>257</v>
      </c>
      <c r="I3">
        <v>0.06</v>
      </c>
      <c r="J3">
        <v>0.06</v>
      </c>
      <c r="K3" t="s">
        <v>257</v>
      </c>
      <c r="L3">
        <v>5.4199999999999998E-2</v>
      </c>
      <c r="M3">
        <v>5.1900000000000002E-2</v>
      </c>
      <c r="N3">
        <v>5.1400000000000001E-2</v>
      </c>
      <c r="O3">
        <v>4.65E-2</v>
      </c>
    </row>
    <row r="4" spans="1:16" x14ac:dyDescent="0.25">
      <c r="A4" t="s">
        <v>953</v>
      </c>
      <c r="B4">
        <v>80</v>
      </c>
      <c r="C4" t="s">
        <v>380</v>
      </c>
      <c r="D4" t="s">
        <v>374</v>
      </c>
      <c r="E4" t="s">
        <v>1904</v>
      </c>
      <c r="F4" t="s">
        <v>1905</v>
      </c>
      <c r="G4">
        <v>0</v>
      </c>
      <c r="H4">
        <v>0.06</v>
      </c>
      <c r="I4">
        <v>0.06</v>
      </c>
      <c r="J4">
        <v>5.6800000000000003E-2</v>
      </c>
      <c r="K4" t="s">
        <v>257</v>
      </c>
      <c r="L4">
        <v>5.1900000000000002E-2</v>
      </c>
      <c r="M4">
        <v>5.0599999999999999E-2</v>
      </c>
      <c r="N4">
        <v>4.5100000000000001E-2</v>
      </c>
      <c r="O4" t="s">
        <v>257</v>
      </c>
    </row>
    <row r="5" spans="1:16" x14ac:dyDescent="0.25">
      <c r="A5" t="s">
        <v>953</v>
      </c>
      <c r="B5">
        <v>80</v>
      </c>
      <c r="C5" t="s">
        <v>380</v>
      </c>
      <c r="D5" t="s">
        <v>375</v>
      </c>
      <c r="E5" t="s">
        <v>3362</v>
      </c>
      <c r="F5" t="s">
        <v>3363</v>
      </c>
      <c r="G5" t="s">
        <v>257</v>
      </c>
      <c r="H5" t="s">
        <v>257</v>
      </c>
      <c r="I5">
        <v>0.06</v>
      </c>
      <c r="J5">
        <v>0.06</v>
      </c>
      <c r="K5" t="s">
        <v>257</v>
      </c>
      <c r="L5">
        <v>5.3600000000000002E-2</v>
      </c>
      <c r="M5">
        <v>5.1900000000000002E-2</v>
      </c>
      <c r="N5">
        <v>5.1400000000000001E-2</v>
      </c>
      <c r="O5">
        <v>4.65E-2</v>
      </c>
    </row>
    <row r="6" spans="1:16" x14ac:dyDescent="0.25">
      <c r="A6" t="s">
        <v>954</v>
      </c>
      <c r="B6">
        <v>64</v>
      </c>
      <c r="C6" t="s">
        <v>381</v>
      </c>
      <c r="D6" t="s">
        <v>372</v>
      </c>
      <c r="E6" t="s">
        <v>1906</v>
      </c>
      <c r="F6" t="s">
        <v>1907</v>
      </c>
      <c r="G6">
        <v>5.9999999999999995E-4</v>
      </c>
      <c r="H6">
        <v>7.2400000000000006E-2</v>
      </c>
      <c r="I6">
        <v>7.2999999999999995E-2</v>
      </c>
      <c r="J6">
        <v>6.8599999999999994E-2</v>
      </c>
      <c r="K6" t="s">
        <v>257</v>
      </c>
      <c r="L6">
        <v>6.2300000000000001E-2</v>
      </c>
      <c r="M6">
        <v>6.0299999999999999E-2</v>
      </c>
      <c r="N6">
        <v>5.3800000000000001E-2</v>
      </c>
      <c r="O6" t="s">
        <v>257</v>
      </c>
    </row>
    <row r="7" spans="1:16" x14ac:dyDescent="0.25">
      <c r="A7" t="s">
        <v>954</v>
      </c>
      <c r="B7">
        <v>64</v>
      </c>
      <c r="C7" t="s">
        <v>381</v>
      </c>
      <c r="D7" t="s">
        <v>373</v>
      </c>
      <c r="E7" t="s">
        <v>3364</v>
      </c>
      <c r="F7" t="s">
        <v>3365</v>
      </c>
      <c r="G7" t="s">
        <v>257</v>
      </c>
      <c r="H7" t="s">
        <v>257</v>
      </c>
      <c r="I7">
        <v>7.2999999999999995E-2</v>
      </c>
      <c r="J7">
        <v>7.2999999999999995E-2</v>
      </c>
      <c r="K7" t="s">
        <v>257</v>
      </c>
      <c r="L7">
        <v>6.5500000000000003E-2</v>
      </c>
      <c r="M7">
        <v>6.2899999999999998E-2</v>
      </c>
      <c r="N7">
        <v>6.2300000000000001E-2</v>
      </c>
      <c r="O7">
        <v>5.6099999999999997E-2</v>
      </c>
    </row>
    <row r="8" spans="1:16" x14ac:dyDescent="0.25">
      <c r="A8" t="s">
        <v>954</v>
      </c>
      <c r="B8">
        <v>64</v>
      </c>
      <c r="C8" t="s">
        <v>381</v>
      </c>
      <c r="D8" t="s">
        <v>374</v>
      </c>
      <c r="E8" t="s">
        <v>1908</v>
      </c>
      <c r="F8" t="s">
        <v>1909</v>
      </c>
      <c r="G8">
        <v>0</v>
      </c>
      <c r="H8">
        <v>7.2999999999999995E-2</v>
      </c>
      <c r="I8">
        <v>7.2999999999999995E-2</v>
      </c>
      <c r="J8">
        <v>6.9199999999999998E-2</v>
      </c>
      <c r="K8" t="s">
        <v>257</v>
      </c>
      <c r="L8">
        <v>6.2899999999999998E-2</v>
      </c>
      <c r="M8">
        <v>6.1400000000000003E-2</v>
      </c>
      <c r="N8">
        <v>5.4399999999999997E-2</v>
      </c>
      <c r="O8" t="s">
        <v>257</v>
      </c>
    </row>
    <row r="9" spans="1:16" x14ac:dyDescent="0.25">
      <c r="A9" t="s">
        <v>954</v>
      </c>
      <c r="B9">
        <v>64</v>
      </c>
      <c r="C9" t="s">
        <v>381</v>
      </c>
      <c r="D9" t="s">
        <v>375</v>
      </c>
      <c r="E9" t="s">
        <v>3366</v>
      </c>
      <c r="F9" t="s">
        <v>3367</v>
      </c>
      <c r="G9" t="s">
        <v>257</v>
      </c>
      <c r="H9" t="s">
        <v>257</v>
      </c>
      <c r="I9">
        <v>7.2999999999999995E-2</v>
      </c>
      <c r="J9">
        <v>7.2999999999999995E-2</v>
      </c>
      <c r="K9" t="s">
        <v>257</v>
      </c>
      <c r="L9">
        <v>6.4799999999999996E-2</v>
      </c>
      <c r="M9">
        <v>6.2899999999999998E-2</v>
      </c>
      <c r="N9">
        <v>6.2300000000000001E-2</v>
      </c>
      <c r="O9">
        <v>5.6099999999999997E-2</v>
      </c>
    </row>
    <row r="10" spans="1:16" x14ac:dyDescent="0.25">
      <c r="A10" t="s">
        <v>954</v>
      </c>
      <c r="B10">
        <v>72</v>
      </c>
      <c r="C10" t="s">
        <v>380</v>
      </c>
      <c r="D10" t="s">
        <v>372</v>
      </c>
      <c r="E10" t="s">
        <v>1910</v>
      </c>
      <c r="F10" t="s">
        <v>1911</v>
      </c>
      <c r="G10">
        <v>5.9999999999999995E-4</v>
      </c>
      <c r="H10">
        <v>7.2400000000000006E-2</v>
      </c>
      <c r="I10">
        <v>7.2999999999999995E-2</v>
      </c>
      <c r="J10">
        <v>6.8900000000000003E-2</v>
      </c>
      <c r="K10" t="s">
        <v>257</v>
      </c>
      <c r="L10">
        <v>6.3399999999999998E-2</v>
      </c>
      <c r="M10">
        <v>6.1499999999999999E-2</v>
      </c>
      <c r="N10">
        <v>5.5899999999999998E-2</v>
      </c>
      <c r="O10" t="s">
        <v>257</v>
      </c>
    </row>
    <row r="11" spans="1:16" x14ac:dyDescent="0.25">
      <c r="A11" t="s">
        <v>954</v>
      </c>
      <c r="B11">
        <v>72</v>
      </c>
      <c r="C11" t="s">
        <v>380</v>
      </c>
      <c r="D11" t="s">
        <v>373</v>
      </c>
      <c r="E11" t="s">
        <v>3368</v>
      </c>
      <c r="F11" t="s">
        <v>3369</v>
      </c>
      <c r="G11" t="s">
        <v>257</v>
      </c>
      <c r="H11" t="s">
        <v>257</v>
      </c>
      <c r="I11">
        <v>7.2999999999999995E-2</v>
      </c>
      <c r="J11">
        <v>7.2999999999999995E-2</v>
      </c>
      <c r="K11" t="s">
        <v>257</v>
      </c>
      <c r="L11">
        <v>6.6500000000000004E-2</v>
      </c>
      <c r="M11">
        <v>6.4000000000000001E-2</v>
      </c>
      <c r="N11">
        <v>6.3500000000000001E-2</v>
      </c>
      <c r="O11">
        <v>5.8000000000000003E-2</v>
      </c>
    </row>
    <row r="12" spans="1:16" x14ac:dyDescent="0.25">
      <c r="A12" t="s">
        <v>954</v>
      </c>
      <c r="B12">
        <v>72</v>
      </c>
      <c r="C12" t="s">
        <v>380</v>
      </c>
      <c r="D12" t="s">
        <v>374</v>
      </c>
      <c r="E12" t="s">
        <v>1912</v>
      </c>
      <c r="F12" t="s">
        <v>1913</v>
      </c>
      <c r="G12">
        <v>0</v>
      </c>
      <c r="H12">
        <v>7.2999999999999995E-2</v>
      </c>
      <c r="I12">
        <v>7.2999999999999995E-2</v>
      </c>
      <c r="J12">
        <v>6.9500000000000006E-2</v>
      </c>
      <c r="K12" t="s">
        <v>257</v>
      </c>
      <c r="L12">
        <v>6.4000000000000001E-2</v>
      </c>
      <c r="M12">
        <v>6.2600000000000003E-2</v>
      </c>
      <c r="N12">
        <v>5.6500000000000002E-2</v>
      </c>
      <c r="O12" t="s">
        <v>257</v>
      </c>
    </row>
    <row r="13" spans="1:16" x14ac:dyDescent="0.25">
      <c r="A13" t="s">
        <v>954</v>
      </c>
      <c r="B13">
        <v>72</v>
      </c>
      <c r="C13" t="s">
        <v>380</v>
      </c>
      <c r="D13" t="s">
        <v>375</v>
      </c>
      <c r="E13" t="s">
        <v>3370</v>
      </c>
      <c r="F13" t="s">
        <v>3371</v>
      </c>
      <c r="G13" t="s">
        <v>257</v>
      </c>
      <c r="H13" t="s">
        <v>257</v>
      </c>
      <c r="I13">
        <v>7.2999999999999995E-2</v>
      </c>
      <c r="J13">
        <v>7.2999999999999995E-2</v>
      </c>
      <c r="K13" t="s">
        <v>257</v>
      </c>
      <c r="L13">
        <v>6.59E-2</v>
      </c>
      <c r="M13">
        <v>6.4000000000000001E-2</v>
      </c>
      <c r="N13">
        <v>6.3500000000000001E-2</v>
      </c>
      <c r="O13">
        <v>5.8000000000000003E-2</v>
      </c>
    </row>
    <row r="14" spans="1:16" x14ac:dyDescent="0.25">
      <c r="A14" t="s">
        <v>955</v>
      </c>
      <c r="B14">
        <v>56</v>
      </c>
      <c r="C14" t="s">
        <v>381</v>
      </c>
      <c r="D14" t="s">
        <v>372</v>
      </c>
      <c r="E14" t="s">
        <v>1914</v>
      </c>
      <c r="F14" t="s">
        <v>1915</v>
      </c>
      <c r="G14">
        <v>5.9999999999999995E-4</v>
      </c>
      <c r="H14">
        <v>8.5400000000000004E-2</v>
      </c>
      <c r="I14">
        <v>8.5999999999999993E-2</v>
      </c>
      <c r="J14">
        <v>8.1299999999999997E-2</v>
      </c>
      <c r="K14" t="s">
        <v>257</v>
      </c>
      <c r="L14">
        <v>7.3800000000000004E-2</v>
      </c>
      <c r="M14">
        <v>7.17E-2</v>
      </c>
      <c r="N14">
        <v>6.4199999999999993E-2</v>
      </c>
      <c r="O14" t="s">
        <v>257</v>
      </c>
    </row>
    <row r="15" spans="1:16" x14ac:dyDescent="0.25">
      <c r="A15" t="s">
        <v>955</v>
      </c>
      <c r="B15">
        <v>56</v>
      </c>
      <c r="C15" t="s">
        <v>381</v>
      </c>
      <c r="D15" t="s">
        <v>373</v>
      </c>
      <c r="E15" t="s">
        <v>3372</v>
      </c>
      <c r="F15" t="s">
        <v>3373</v>
      </c>
      <c r="G15" t="s">
        <v>257</v>
      </c>
      <c r="H15" t="s">
        <v>257</v>
      </c>
      <c r="I15">
        <v>8.5999999999999993E-2</v>
      </c>
      <c r="J15">
        <v>8.5999999999999993E-2</v>
      </c>
      <c r="K15" t="s">
        <v>257</v>
      </c>
      <c r="L15">
        <v>7.7200000000000005E-2</v>
      </c>
      <c r="M15">
        <v>7.4399999999999994E-2</v>
      </c>
      <c r="N15">
        <v>7.3700000000000002E-2</v>
      </c>
      <c r="O15">
        <v>6.6699999999999995E-2</v>
      </c>
    </row>
    <row r="16" spans="1:16" x14ac:dyDescent="0.25">
      <c r="A16" t="s">
        <v>955</v>
      </c>
      <c r="B16">
        <v>56</v>
      </c>
      <c r="C16" t="s">
        <v>381</v>
      </c>
      <c r="D16" t="s">
        <v>374</v>
      </c>
      <c r="E16" t="s">
        <v>1916</v>
      </c>
      <c r="F16" t="s">
        <v>1917</v>
      </c>
      <c r="G16">
        <v>0</v>
      </c>
      <c r="H16">
        <v>8.5999999999999993E-2</v>
      </c>
      <c r="I16">
        <v>8.5999999999999993E-2</v>
      </c>
      <c r="J16">
        <v>8.1900000000000001E-2</v>
      </c>
      <c r="K16" t="s">
        <v>257</v>
      </c>
      <c r="L16">
        <v>7.4399999999999994E-2</v>
      </c>
      <c r="M16">
        <v>7.2800000000000004E-2</v>
      </c>
      <c r="N16">
        <v>6.4799999999999996E-2</v>
      </c>
      <c r="O16" t="s">
        <v>257</v>
      </c>
    </row>
    <row r="17" spans="1:15" x14ac:dyDescent="0.25">
      <c r="A17" t="s">
        <v>955</v>
      </c>
      <c r="B17">
        <v>56</v>
      </c>
      <c r="C17" t="s">
        <v>381</v>
      </c>
      <c r="D17" t="s">
        <v>375</v>
      </c>
      <c r="E17" t="s">
        <v>3374</v>
      </c>
      <c r="F17" t="s">
        <v>3375</v>
      </c>
      <c r="G17" t="s">
        <v>257</v>
      </c>
      <c r="H17" t="s">
        <v>257</v>
      </c>
      <c r="I17">
        <v>8.5999999999999993E-2</v>
      </c>
      <c r="J17">
        <v>8.5999999999999993E-2</v>
      </c>
      <c r="K17" t="s">
        <v>257</v>
      </c>
      <c r="L17">
        <v>7.6499999999999999E-2</v>
      </c>
      <c r="M17">
        <v>7.4399999999999994E-2</v>
      </c>
      <c r="N17">
        <v>7.3700000000000002E-2</v>
      </c>
      <c r="O17">
        <v>6.6699999999999995E-2</v>
      </c>
    </row>
    <row r="18" spans="1:15" x14ac:dyDescent="0.25">
      <c r="A18" t="s">
        <v>955</v>
      </c>
      <c r="B18">
        <v>64</v>
      </c>
      <c r="C18" t="s">
        <v>380</v>
      </c>
      <c r="D18" t="s">
        <v>372</v>
      </c>
      <c r="E18" t="s">
        <v>1918</v>
      </c>
      <c r="F18" t="s">
        <v>1919</v>
      </c>
      <c r="G18">
        <v>5.9999999999999995E-4</v>
      </c>
      <c r="H18">
        <v>8.5400000000000004E-2</v>
      </c>
      <c r="I18">
        <v>8.5999999999999993E-2</v>
      </c>
      <c r="J18">
        <v>8.1600000000000006E-2</v>
      </c>
      <c r="K18" t="s">
        <v>257</v>
      </c>
      <c r="L18">
        <v>7.5300000000000006E-2</v>
      </c>
      <c r="M18">
        <v>7.3300000000000004E-2</v>
      </c>
      <c r="N18">
        <v>6.6799999999999998E-2</v>
      </c>
      <c r="O18" t="s">
        <v>257</v>
      </c>
    </row>
    <row r="19" spans="1:15" x14ac:dyDescent="0.25">
      <c r="A19" t="s">
        <v>955</v>
      </c>
      <c r="B19">
        <v>64</v>
      </c>
      <c r="C19" t="s">
        <v>380</v>
      </c>
      <c r="D19" t="s">
        <v>373</v>
      </c>
      <c r="E19" t="s">
        <v>3376</v>
      </c>
      <c r="F19" t="s">
        <v>3377</v>
      </c>
      <c r="G19" t="s">
        <v>257</v>
      </c>
      <c r="H19" t="s">
        <v>257</v>
      </c>
      <c r="I19">
        <v>8.5999999999999993E-2</v>
      </c>
      <c r="J19">
        <v>8.5999999999999993E-2</v>
      </c>
      <c r="K19" t="s">
        <v>257</v>
      </c>
      <c r="L19">
        <v>7.8600000000000003E-2</v>
      </c>
      <c r="M19">
        <v>7.5899999999999995E-2</v>
      </c>
      <c r="N19">
        <v>7.5300000000000006E-2</v>
      </c>
      <c r="O19">
        <v>6.9099999999999995E-2</v>
      </c>
    </row>
    <row r="20" spans="1:15" x14ac:dyDescent="0.25">
      <c r="A20" t="s">
        <v>955</v>
      </c>
      <c r="B20">
        <v>64</v>
      </c>
      <c r="C20" t="s">
        <v>380</v>
      </c>
      <c r="D20" t="s">
        <v>374</v>
      </c>
      <c r="E20" t="s">
        <v>1920</v>
      </c>
      <c r="F20" t="s">
        <v>1921</v>
      </c>
      <c r="G20">
        <v>0</v>
      </c>
      <c r="H20">
        <v>8.5999999999999993E-2</v>
      </c>
      <c r="I20">
        <v>8.5999999999999993E-2</v>
      </c>
      <c r="J20">
        <v>8.2199999999999995E-2</v>
      </c>
      <c r="K20" t="s">
        <v>257</v>
      </c>
      <c r="L20">
        <v>7.5899999999999995E-2</v>
      </c>
      <c r="M20">
        <v>7.4399999999999994E-2</v>
      </c>
      <c r="N20">
        <v>6.7400000000000002E-2</v>
      </c>
      <c r="O20" t="s">
        <v>257</v>
      </c>
    </row>
    <row r="21" spans="1:15" x14ac:dyDescent="0.25">
      <c r="A21" t="s">
        <v>955</v>
      </c>
      <c r="B21">
        <v>64</v>
      </c>
      <c r="C21" t="s">
        <v>380</v>
      </c>
      <c r="D21" t="s">
        <v>375</v>
      </c>
      <c r="E21" t="s">
        <v>3378</v>
      </c>
      <c r="F21" t="s">
        <v>3379</v>
      </c>
      <c r="G21" t="s">
        <v>257</v>
      </c>
      <c r="H21" t="s">
        <v>257</v>
      </c>
      <c r="I21">
        <v>8.5999999999999993E-2</v>
      </c>
      <c r="J21">
        <v>8.5999999999999993E-2</v>
      </c>
      <c r="K21" t="s">
        <v>257</v>
      </c>
      <c r="L21">
        <v>7.7899999999999997E-2</v>
      </c>
      <c r="M21">
        <v>7.5899999999999995E-2</v>
      </c>
      <c r="N21">
        <v>7.5300000000000006E-2</v>
      </c>
      <c r="O21">
        <v>6.9099999999999995E-2</v>
      </c>
    </row>
    <row r="22" spans="1:15" x14ac:dyDescent="0.25">
      <c r="A22" t="s">
        <v>956</v>
      </c>
      <c r="B22">
        <v>48</v>
      </c>
      <c r="C22" t="s">
        <v>381</v>
      </c>
      <c r="D22" t="s">
        <v>372</v>
      </c>
      <c r="E22" t="s">
        <v>1922</v>
      </c>
      <c r="F22" t="s">
        <v>1923</v>
      </c>
      <c r="G22">
        <v>6.9999999999999999E-4</v>
      </c>
      <c r="H22">
        <v>9.8299999999999998E-2</v>
      </c>
      <c r="I22">
        <v>9.9000000000000005E-2</v>
      </c>
      <c r="J22">
        <v>9.3799999999999994E-2</v>
      </c>
      <c r="K22" t="s">
        <v>257</v>
      </c>
      <c r="L22">
        <v>8.48E-2</v>
      </c>
      <c r="M22">
        <v>8.2500000000000004E-2</v>
      </c>
      <c r="N22">
        <v>7.3400000000000007E-2</v>
      </c>
      <c r="O22" t="s">
        <v>257</v>
      </c>
    </row>
    <row r="23" spans="1:15" x14ac:dyDescent="0.25">
      <c r="A23" t="s">
        <v>956</v>
      </c>
      <c r="B23">
        <v>48</v>
      </c>
      <c r="C23" t="s">
        <v>381</v>
      </c>
      <c r="D23" t="s">
        <v>373</v>
      </c>
      <c r="E23" t="s">
        <v>3380</v>
      </c>
      <c r="F23" t="s">
        <v>3381</v>
      </c>
      <c r="G23" t="s">
        <v>257</v>
      </c>
      <c r="H23" t="s">
        <v>257</v>
      </c>
      <c r="I23">
        <v>9.9000000000000005E-2</v>
      </c>
      <c r="J23">
        <v>9.9000000000000005E-2</v>
      </c>
      <c r="K23" t="s">
        <v>257</v>
      </c>
      <c r="L23">
        <v>8.8499999999999995E-2</v>
      </c>
      <c r="M23">
        <v>8.5500000000000007E-2</v>
      </c>
      <c r="N23">
        <v>8.4500000000000006E-2</v>
      </c>
      <c r="O23">
        <v>7.6399999999999996E-2</v>
      </c>
    </row>
    <row r="24" spans="1:15" x14ac:dyDescent="0.25">
      <c r="A24" t="s">
        <v>956</v>
      </c>
      <c r="B24">
        <v>48</v>
      </c>
      <c r="C24" t="s">
        <v>381</v>
      </c>
      <c r="D24" t="s">
        <v>374</v>
      </c>
      <c r="E24" t="s">
        <v>1924</v>
      </c>
      <c r="F24" t="s">
        <v>1925</v>
      </c>
      <c r="G24">
        <v>0</v>
      </c>
      <c r="H24">
        <v>9.9000000000000005E-2</v>
      </c>
      <c r="I24">
        <v>9.9000000000000005E-2</v>
      </c>
      <c r="J24">
        <v>9.4500000000000001E-2</v>
      </c>
      <c r="K24" t="s">
        <v>257</v>
      </c>
      <c r="L24">
        <v>8.5500000000000007E-2</v>
      </c>
      <c r="M24">
        <v>8.3799999999999999E-2</v>
      </c>
      <c r="N24">
        <v>7.4099999999999999E-2</v>
      </c>
      <c r="O24" t="s">
        <v>257</v>
      </c>
    </row>
    <row r="25" spans="1:15" x14ac:dyDescent="0.25">
      <c r="A25" t="s">
        <v>956</v>
      </c>
      <c r="B25">
        <v>48</v>
      </c>
      <c r="C25" t="s">
        <v>381</v>
      </c>
      <c r="D25" t="s">
        <v>375</v>
      </c>
      <c r="E25" t="s">
        <v>3382</v>
      </c>
      <c r="F25" t="s">
        <v>3383</v>
      </c>
      <c r="G25" t="s">
        <v>257</v>
      </c>
      <c r="H25" t="s">
        <v>257</v>
      </c>
      <c r="I25">
        <v>9.9000000000000005E-2</v>
      </c>
      <c r="J25">
        <v>9.9000000000000005E-2</v>
      </c>
      <c r="K25" t="s">
        <v>257</v>
      </c>
      <c r="L25">
        <v>8.77E-2</v>
      </c>
      <c r="M25">
        <v>8.5500000000000007E-2</v>
      </c>
      <c r="N25">
        <v>8.4500000000000006E-2</v>
      </c>
      <c r="O25">
        <v>7.6399999999999996E-2</v>
      </c>
    </row>
    <row r="26" spans="1:15" x14ac:dyDescent="0.25">
      <c r="A26" t="s">
        <v>956</v>
      </c>
      <c r="B26">
        <v>56</v>
      </c>
      <c r="C26" t="s">
        <v>380</v>
      </c>
      <c r="D26" t="s">
        <v>372</v>
      </c>
      <c r="E26" t="s">
        <v>1926</v>
      </c>
      <c r="F26" t="s">
        <v>1927</v>
      </c>
      <c r="G26">
        <v>6.9999999999999999E-4</v>
      </c>
      <c r="H26">
        <v>9.8299999999999998E-2</v>
      </c>
      <c r="I26">
        <v>9.9000000000000005E-2</v>
      </c>
      <c r="J26">
        <v>9.4200000000000006E-2</v>
      </c>
      <c r="K26" t="s">
        <v>257</v>
      </c>
      <c r="L26">
        <v>8.6699999999999999E-2</v>
      </c>
      <c r="M26">
        <v>8.4500000000000006E-2</v>
      </c>
      <c r="N26">
        <v>7.7100000000000002E-2</v>
      </c>
      <c r="O26" t="s">
        <v>257</v>
      </c>
    </row>
    <row r="27" spans="1:15" x14ac:dyDescent="0.25">
      <c r="A27" t="s">
        <v>956</v>
      </c>
      <c r="B27">
        <v>56</v>
      </c>
      <c r="C27" t="s">
        <v>380</v>
      </c>
      <c r="D27" t="s">
        <v>373</v>
      </c>
      <c r="E27" t="s">
        <v>3384</v>
      </c>
      <c r="F27" t="s">
        <v>3385</v>
      </c>
      <c r="G27" t="s">
        <v>257</v>
      </c>
      <c r="H27" t="s">
        <v>257</v>
      </c>
      <c r="I27">
        <v>9.9000000000000005E-2</v>
      </c>
      <c r="J27">
        <v>9.9000000000000005E-2</v>
      </c>
      <c r="K27" t="s">
        <v>257</v>
      </c>
      <c r="L27">
        <v>9.0200000000000002E-2</v>
      </c>
      <c r="M27">
        <v>8.7400000000000005E-2</v>
      </c>
      <c r="N27">
        <v>8.6499999999999994E-2</v>
      </c>
      <c r="O27">
        <v>7.9699999999999993E-2</v>
      </c>
    </row>
    <row r="28" spans="1:15" x14ac:dyDescent="0.25">
      <c r="A28" t="s">
        <v>956</v>
      </c>
      <c r="B28">
        <v>56</v>
      </c>
      <c r="C28" t="s">
        <v>380</v>
      </c>
      <c r="D28" t="s">
        <v>374</v>
      </c>
      <c r="E28" t="s">
        <v>1928</v>
      </c>
      <c r="F28" t="s">
        <v>1929</v>
      </c>
      <c r="G28">
        <v>0</v>
      </c>
      <c r="H28">
        <v>9.9000000000000005E-2</v>
      </c>
      <c r="I28">
        <v>9.9000000000000005E-2</v>
      </c>
      <c r="J28">
        <v>9.4899999999999998E-2</v>
      </c>
      <c r="K28" t="s">
        <v>257</v>
      </c>
      <c r="L28">
        <v>8.7400000000000005E-2</v>
      </c>
      <c r="M28">
        <v>8.5800000000000001E-2</v>
      </c>
      <c r="N28">
        <v>7.7799999999999994E-2</v>
      </c>
      <c r="O28" t="s">
        <v>257</v>
      </c>
    </row>
    <row r="29" spans="1:15" x14ac:dyDescent="0.25">
      <c r="A29" t="s">
        <v>956</v>
      </c>
      <c r="B29">
        <v>56</v>
      </c>
      <c r="C29" t="s">
        <v>380</v>
      </c>
      <c r="D29" t="s">
        <v>375</v>
      </c>
      <c r="E29" t="s">
        <v>3386</v>
      </c>
      <c r="F29" t="s">
        <v>3387</v>
      </c>
      <c r="G29" t="s">
        <v>257</v>
      </c>
      <c r="H29" t="s">
        <v>257</v>
      </c>
      <c r="I29">
        <v>9.9000000000000005E-2</v>
      </c>
      <c r="J29">
        <v>9.9000000000000005E-2</v>
      </c>
      <c r="K29" t="s">
        <v>257</v>
      </c>
      <c r="L29">
        <v>8.9499999999999996E-2</v>
      </c>
      <c r="M29">
        <v>8.7400000000000005E-2</v>
      </c>
      <c r="N29">
        <v>8.6499999999999994E-2</v>
      </c>
      <c r="O29">
        <v>7.9699999999999993E-2</v>
      </c>
    </row>
    <row r="30" spans="1:15" x14ac:dyDescent="0.25">
      <c r="A30" t="s">
        <v>957</v>
      </c>
      <c r="B30">
        <v>40</v>
      </c>
      <c r="C30" t="s">
        <v>381</v>
      </c>
      <c r="D30" t="s">
        <v>372</v>
      </c>
      <c r="E30" t="s">
        <v>1930</v>
      </c>
      <c r="F30" t="s">
        <v>1931</v>
      </c>
      <c r="G30">
        <v>8.0000000000000004E-4</v>
      </c>
      <c r="H30">
        <v>0.11119999999999999</v>
      </c>
      <c r="I30">
        <v>0.112</v>
      </c>
      <c r="J30">
        <v>0.1061</v>
      </c>
      <c r="K30" t="s">
        <v>257</v>
      </c>
      <c r="L30">
        <v>9.5000000000000001E-2</v>
      </c>
      <c r="M30">
        <v>9.2499999999999999E-2</v>
      </c>
      <c r="N30">
        <v>8.14E-2</v>
      </c>
      <c r="O30" t="s">
        <v>257</v>
      </c>
    </row>
    <row r="31" spans="1:15" x14ac:dyDescent="0.25">
      <c r="A31" t="s">
        <v>957</v>
      </c>
      <c r="B31">
        <v>40</v>
      </c>
      <c r="C31" t="s">
        <v>381</v>
      </c>
      <c r="D31" t="s">
        <v>373</v>
      </c>
      <c r="E31" t="s">
        <v>3388</v>
      </c>
      <c r="F31" t="s">
        <v>3389</v>
      </c>
      <c r="G31" t="s">
        <v>257</v>
      </c>
      <c r="H31" t="s">
        <v>257</v>
      </c>
      <c r="I31">
        <v>0.112</v>
      </c>
      <c r="J31">
        <v>0.112</v>
      </c>
      <c r="K31" t="s">
        <v>257</v>
      </c>
      <c r="L31">
        <v>9.9099999999999994E-2</v>
      </c>
      <c r="M31">
        <v>9.5799999999999996E-2</v>
      </c>
      <c r="N31">
        <v>9.3899999999999997E-2</v>
      </c>
      <c r="O31">
        <v>8.4900000000000003E-2</v>
      </c>
    </row>
    <row r="32" spans="1:15" x14ac:dyDescent="0.25">
      <c r="A32" t="s">
        <v>957</v>
      </c>
      <c r="B32">
        <v>40</v>
      </c>
      <c r="C32" t="s">
        <v>381</v>
      </c>
      <c r="D32" t="s">
        <v>374</v>
      </c>
      <c r="E32" t="s">
        <v>1932</v>
      </c>
      <c r="F32" t="s">
        <v>1933</v>
      </c>
      <c r="G32">
        <v>0</v>
      </c>
      <c r="H32">
        <v>0.112</v>
      </c>
      <c r="I32">
        <v>0.112</v>
      </c>
      <c r="J32">
        <v>0.1069</v>
      </c>
      <c r="K32" t="s">
        <v>257</v>
      </c>
      <c r="L32">
        <v>9.5799999999999996E-2</v>
      </c>
      <c r="M32">
        <v>9.3899999999999997E-2</v>
      </c>
      <c r="N32">
        <v>8.2199999999999995E-2</v>
      </c>
      <c r="O32" t="s">
        <v>257</v>
      </c>
    </row>
    <row r="33" spans="1:15" x14ac:dyDescent="0.25">
      <c r="A33" t="s">
        <v>957</v>
      </c>
      <c r="B33">
        <v>40</v>
      </c>
      <c r="C33" t="s">
        <v>381</v>
      </c>
      <c r="D33" t="s">
        <v>375</v>
      </c>
      <c r="E33" t="s">
        <v>3390</v>
      </c>
      <c r="F33" t="s">
        <v>3391</v>
      </c>
      <c r="G33" t="s">
        <v>257</v>
      </c>
      <c r="H33" t="s">
        <v>257</v>
      </c>
      <c r="I33">
        <v>0.112</v>
      </c>
      <c r="J33">
        <v>0.112</v>
      </c>
      <c r="K33" t="s">
        <v>257</v>
      </c>
      <c r="L33">
        <v>9.8199999999999996E-2</v>
      </c>
      <c r="M33">
        <v>9.5799999999999996E-2</v>
      </c>
      <c r="N33">
        <v>9.3899999999999997E-2</v>
      </c>
      <c r="O33">
        <v>8.4900000000000003E-2</v>
      </c>
    </row>
    <row r="34" spans="1:15" x14ac:dyDescent="0.25">
      <c r="A34" t="s">
        <v>957</v>
      </c>
      <c r="B34">
        <v>48</v>
      </c>
      <c r="C34" t="s">
        <v>380</v>
      </c>
      <c r="D34" t="s">
        <v>372</v>
      </c>
      <c r="E34" t="s">
        <v>1934</v>
      </c>
      <c r="F34" t="s">
        <v>1935</v>
      </c>
      <c r="G34">
        <v>6.9999999999999999E-4</v>
      </c>
      <c r="H34">
        <v>0.1113</v>
      </c>
      <c r="I34">
        <v>0.112</v>
      </c>
      <c r="J34">
        <v>0.10680000000000001</v>
      </c>
      <c r="K34" t="s">
        <v>257</v>
      </c>
      <c r="L34">
        <v>9.7799999999999998E-2</v>
      </c>
      <c r="M34">
        <v>9.5399999999999999E-2</v>
      </c>
      <c r="N34">
        <v>8.6400000000000005E-2</v>
      </c>
      <c r="O34" t="s">
        <v>257</v>
      </c>
    </row>
    <row r="35" spans="1:15" x14ac:dyDescent="0.25">
      <c r="A35" t="s">
        <v>957</v>
      </c>
      <c r="B35">
        <v>48</v>
      </c>
      <c r="C35" t="s">
        <v>380</v>
      </c>
      <c r="D35" t="s">
        <v>373</v>
      </c>
      <c r="E35" t="s">
        <v>3392</v>
      </c>
      <c r="F35" t="s">
        <v>3393</v>
      </c>
      <c r="G35" t="s">
        <v>257</v>
      </c>
      <c r="H35" t="s">
        <v>257</v>
      </c>
      <c r="I35">
        <v>0.112</v>
      </c>
      <c r="J35">
        <v>0.112</v>
      </c>
      <c r="K35" t="s">
        <v>257</v>
      </c>
      <c r="L35">
        <v>0.1016</v>
      </c>
      <c r="M35">
        <v>9.8500000000000004E-2</v>
      </c>
      <c r="N35">
        <v>9.6799999999999997E-2</v>
      </c>
      <c r="O35">
        <v>8.9399999999999993E-2</v>
      </c>
    </row>
    <row r="36" spans="1:15" x14ac:dyDescent="0.25">
      <c r="A36" t="s">
        <v>957</v>
      </c>
      <c r="B36">
        <v>48</v>
      </c>
      <c r="C36" t="s">
        <v>380</v>
      </c>
      <c r="D36" t="s">
        <v>374</v>
      </c>
      <c r="E36" t="s">
        <v>1936</v>
      </c>
      <c r="F36" t="s">
        <v>1937</v>
      </c>
      <c r="G36">
        <v>0</v>
      </c>
      <c r="H36">
        <v>0.112</v>
      </c>
      <c r="I36">
        <v>0.112</v>
      </c>
      <c r="J36">
        <v>0.1075</v>
      </c>
      <c r="K36" t="s">
        <v>257</v>
      </c>
      <c r="L36">
        <v>9.8500000000000004E-2</v>
      </c>
      <c r="M36">
        <v>9.6699999999999994E-2</v>
      </c>
      <c r="N36">
        <v>8.7099999999999997E-2</v>
      </c>
      <c r="O36" t="s">
        <v>257</v>
      </c>
    </row>
    <row r="37" spans="1:15" x14ac:dyDescent="0.25">
      <c r="A37" t="s">
        <v>957</v>
      </c>
      <c r="B37">
        <v>48</v>
      </c>
      <c r="C37" t="s">
        <v>380</v>
      </c>
      <c r="D37" t="s">
        <v>375</v>
      </c>
      <c r="E37" t="s">
        <v>3394</v>
      </c>
      <c r="F37" t="s">
        <v>3395</v>
      </c>
      <c r="G37" t="s">
        <v>257</v>
      </c>
      <c r="H37" t="s">
        <v>257</v>
      </c>
      <c r="I37">
        <v>0.112</v>
      </c>
      <c r="J37">
        <v>0.112</v>
      </c>
      <c r="K37" t="s">
        <v>257</v>
      </c>
      <c r="L37">
        <v>0.1008</v>
      </c>
      <c r="M37">
        <v>9.8500000000000004E-2</v>
      </c>
      <c r="N37">
        <v>9.6799999999999997E-2</v>
      </c>
      <c r="O37">
        <v>8.9399999999999993E-2</v>
      </c>
    </row>
    <row r="38" spans="1:15" x14ac:dyDescent="0.25">
      <c r="A38" t="s">
        <v>958</v>
      </c>
      <c r="B38">
        <v>40</v>
      </c>
      <c r="C38" t="s">
        <v>381</v>
      </c>
      <c r="D38" t="s">
        <v>372</v>
      </c>
      <c r="E38" t="s">
        <v>1938</v>
      </c>
      <c r="F38" t="s">
        <v>1939</v>
      </c>
      <c r="G38">
        <v>8.0000000000000004E-4</v>
      </c>
      <c r="H38">
        <v>0.1242</v>
      </c>
      <c r="I38">
        <v>0.125</v>
      </c>
      <c r="J38">
        <v>0.1191</v>
      </c>
      <c r="K38" t="s">
        <v>257</v>
      </c>
      <c r="L38">
        <v>0.108</v>
      </c>
      <c r="M38">
        <v>0.10539999999999999</v>
      </c>
      <c r="N38">
        <v>9.4399999999999998E-2</v>
      </c>
      <c r="O38" t="s">
        <v>257</v>
      </c>
    </row>
    <row r="39" spans="1:15" x14ac:dyDescent="0.25">
      <c r="A39" t="s">
        <v>958</v>
      </c>
      <c r="B39">
        <v>40</v>
      </c>
      <c r="C39" t="s">
        <v>381</v>
      </c>
      <c r="D39" t="s">
        <v>373</v>
      </c>
      <c r="E39" t="s">
        <v>3396</v>
      </c>
      <c r="F39" t="s">
        <v>3397</v>
      </c>
      <c r="G39" t="s">
        <v>257</v>
      </c>
      <c r="H39" t="s">
        <v>257</v>
      </c>
      <c r="I39">
        <v>0.125</v>
      </c>
      <c r="J39">
        <v>0.125</v>
      </c>
      <c r="K39" t="s">
        <v>257</v>
      </c>
      <c r="L39">
        <v>0.11210000000000001</v>
      </c>
      <c r="M39">
        <v>0.10879999999999999</v>
      </c>
      <c r="N39">
        <v>0.1062</v>
      </c>
      <c r="O39">
        <v>9.7900000000000001E-2</v>
      </c>
    </row>
    <row r="40" spans="1:15" x14ac:dyDescent="0.25">
      <c r="A40" t="s">
        <v>958</v>
      </c>
      <c r="B40">
        <v>40</v>
      </c>
      <c r="C40" t="s">
        <v>381</v>
      </c>
      <c r="D40" t="s">
        <v>374</v>
      </c>
      <c r="E40" t="s">
        <v>1940</v>
      </c>
      <c r="F40" t="s">
        <v>1941</v>
      </c>
      <c r="G40">
        <v>0</v>
      </c>
      <c r="H40">
        <v>0.125</v>
      </c>
      <c r="I40">
        <v>0.125</v>
      </c>
      <c r="J40">
        <v>0.11990000000000001</v>
      </c>
      <c r="K40" t="s">
        <v>257</v>
      </c>
      <c r="L40">
        <v>0.10879999999999999</v>
      </c>
      <c r="M40">
        <v>0.1069</v>
      </c>
      <c r="N40">
        <v>9.5200000000000007E-2</v>
      </c>
      <c r="O40" t="s">
        <v>257</v>
      </c>
    </row>
    <row r="41" spans="1:15" x14ac:dyDescent="0.25">
      <c r="A41" t="s">
        <v>958</v>
      </c>
      <c r="B41">
        <v>40</v>
      </c>
      <c r="C41" t="s">
        <v>381</v>
      </c>
      <c r="D41" t="s">
        <v>375</v>
      </c>
      <c r="E41" t="s">
        <v>3398</v>
      </c>
      <c r="F41" t="s">
        <v>3399</v>
      </c>
      <c r="G41" t="s">
        <v>257</v>
      </c>
      <c r="H41" t="s">
        <v>257</v>
      </c>
      <c r="I41">
        <v>0.125</v>
      </c>
      <c r="J41">
        <v>0.125</v>
      </c>
      <c r="K41" t="s">
        <v>257</v>
      </c>
      <c r="L41">
        <v>0.1113</v>
      </c>
      <c r="M41">
        <v>0.10879999999999999</v>
      </c>
      <c r="N41">
        <v>0.1062</v>
      </c>
      <c r="O41">
        <v>9.7900000000000001E-2</v>
      </c>
    </row>
    <row r="42" spans="1:15" x14ac:dyDescent="0.25">
      <c r="A42" t="s">
        <v>958</v>
      </c>
      <c r="B42">
        <v>44</v>
      </c>
      <c r="C42" t="s">
        <v>380</v>
      </c>
      <c r="D42" t="s">
        <v>372</v>
      </c>
      <c r="E42" t="s">
        <v>1942</v>
      </c>
      <c r="F42" t="s">
        <v>1943</v>
      </c>
      <c r="G42">
        <v>6.9999999999999999E-4</v>
      </c>
      <c r="H42">
        <v>0.12429999999999999</v>
      </c>
      <c r="I42">
        <v>0.125</v>
      </c>
      <c r="J42">
        <v>0.1195</v>
      </c>
      <c r="K42" t="s">
        <v>257</v>
      </c>
      <c r="L42">
        <v>0.1095</v>
      </c>
      <c r="M42">
        <v>0.107</v>
      </c>
      <c r="N42">
        <v>9.7199999999999995E-2</v>
      </c>
      <c r="O42" t="s">
        <v>257</v>
      </c>
    </row>
    <row r="43" spans="1:15" x14ac:dyDescent="0.25">
      <c r="A43" t="s">
        <v>958</v>
      </c>
      <c r="B43">
        <v>44</v>
      </c>
      <c r="C43" t="s">
        <v>380</v>
      </c>
      <c r="D43" t="s">
        <v>373</v>
      </c>
      <c r="E43" t="s">
        <v>3400</v>
      </c>
      <c r="F43" t="s">
        <v>3401</v>
      </c>
      <c r="G43" t="s">
        <v>257</v>
      </c>
      <c r="H43" t="s">
        <v>257</v>
      </c>
      <c r="I43">
        <v>0.125</v>
      </c>
      <c r="J43">
        <v>0.125</v>
      </c>
      <c r="K43" t="s">
        <v>257</v>
      </c>
      <c r="L43">
        <v>0.1134</v>
      </c>
      <c r="M43">
        <v>0.11020000000000001</v>
      </c>
      <c r="N43">
        <v>0.1079</v>
      </c>
      <c r="O43">
        <v>0.1004</v>
      </c>
    </row>
    <row r="44" spans="1:15" x14ac:dyDescent="0.25">
      <c r="A44" t="s">
        <v>958</v>
      </c>
      <c r="B44">
        <v>44</v>
      </c>
      <c r="C44" t="s">
        <v>380</v>
      </c>
      <c r="D44" t="s">
        <v>374</v>
      </c>
      <c r="E44" t="s">
        <v>1944</v>
      </c>
      <c r="F44" t="s">
        <v>1945</v>
      </c>
      <c r="G44">
        <v>0</v>
      </c>
      <c r="H44">
        <v>0.125</v>
      </c>
      <c r="I44">
        <v>0.125</v>
      </c>
      <c r="J44">
        <v>0.1202</v>
      </c>
      <c r="K44" t="s">
        <v>257</v>
      </c>
      <c r="L44">
        <v>0.11020000000000001</v>
      </c>
      <c r="M44">
        <v>0.10829999999999999</v>
      </c>
      <c r="N44">
        <v>9.7900000000000001E-2</v>
      </c>
      <c r="O44" t="s">
        <v>257</v>
      </c>
    </row>
    <row r="45" spans="1:15" x14ac:dyDescent="0.25">
      <c r="A45" t="s">
        <v>958</v>
      </c>
      <c r="B45">
        <v>44</v>
      </c>
      <c r="C45" t="s">
        <v>380</v>
      </c>
      <c r="D45" t="s">
        <v>375</v>
      </c>
      <c r="E45" t="s">
        <v>3402</v>
      </c>
      <c r="F45" t="s">
        <v>3403</v>
      </c>
      <c r="G45" t="s">
        <v>257</v>
      </c>
      <c r="H45" t="s">
        <v>257</v>
      </c>
      <c r="I45">
        <v>0.125</v>
      </c>
      <c r="J45">
        <v>0.125</v>
      </c>
      <c r="K45" t="s">
        <v>257</v>
      </c>
      <c r="L45">
        <v>0.11260000000000001</v>
      </c>
      <c r="M45">
        <v>0.11020000000000001</v>
      </c>
      <c r="N45">
        <v>0.1079</v>
      </c>
      <c r="O45">
        <v>0.1004</v>
      </c>
    </row>
    <row r="46" spans="1:15" x14ac:dyDescent="0.25">
      <c r="A46" t="s">
        <v>959</v>
      </c>
      <c r="B46">
        <v>32</v>
      </c>
      <c r="C46" t="s">
        <v>381</v>
      </c>
      <c r="D46" t="s">
        <v>372</v>
      </c>
      <c r="E46" t="s">
        <v>1946</v>
      </c>
      <c r="F46" t="s">
        <v>1947</v>
      </c>
      <c r="G46">
        <v>8.0000000000000004E-4</v>
      </c>
      <c r="H46">
        <v>0.13719999999999999</v>
      </c>
      <c r="I46">
        <v>0.13800000000000001</v>
      </c>
      <c r="J46">
        <v>0.13120000000000001</v>
      </c>
      <c r="K46" t="s">
        <v>257</v>
      </c>
      <c r="L46">
        <v>0.1169</v>
      </c>
      <c r="M46">
        <v>0.11409999999999999</v>
      </c>
      <c r="N46">
        <v>0.1</v>
      </c>
      <c r="O46" t="s">
        <v>257</v>
      </c>
    </row>
    <row r="47" spans="1:15" x14ac:dyDescent="0.25">
      <c r="A47" t="s">
        <v>959</v>
      </c>
      <c r="B47">
        <v>32</v>
      </c>
      <c r="C47" t="s">
        <v>381</v>
      </c>
      <c r="D47" t="s">
        <v>373</v>
      </c>
      <c r="E47" t="s">
        <v>3404</v>
      </c>
      <c r="F47" t="s">
        <v>3405</v>
      </c>
      <c r="G47" t="s">
        <v>257</v>
      </c>
      <c r="H47" t="s">
        <v>257</v>
      </c>
      <c r="I47">
        <v>0.13800000000000001</v>
      </c>
      <c r="J47">
        <v>0.13800000000000001</v>
      </c>
      <c r="K47" t="s">
        <v>257</v>
      </c>
      <c r="L47">
        <v>0.12139999999999999</v>
      </c>
      <c r="M47">
        <v>0.1177</v>
      </c>
      <c r="N47">
        <v>0.114</v>
      </c>
      <c r="O47">
        <v>0.104</v>
      </c>
    </row>
    <row r="48" spans="1:15" x14ac:dyDescent="0.25">
      <c r="A48" t="s">
        <v>959</v>
      </c>
      <c r="B48">
        <v>32</v>
      </c>
      <c r="C48" t="s">
        <v>381</v>
      </c>
      <c r="D48" t="s">
        <v>374</v>
      </c>
      <c r="E48" t="s">
        <v>1948</v>
      </c>
      <c r="F48" t="s">
        <v>1949</v>
      </c>
      <c r="G48">
        <v>0</v>
      </c>
      <c r="H48">
        <v>0.13800000000000001</v>
      </c>
      <c r="I48">
        <v>0.13800000000000001</v>
      </c>
      <c r="J48">
        <v>0.13200000000000001</v>
      </c>
      <c r="K48" t="s">
        <v>257</v>
      </c>
      <c r="L48">
        <v>0.1177</v>
      </c>
      <c r="M48">
        <v>0.11559999999999999</v>
      </c>
      <c r="N48">
        <v>0.1008</v>
      </c>
      <c r="O48" t="s">
        <v>257</v>
      </c>
    </row>
    <row r="49" spans="1:15" x14ac:dyDescent="0.25">
      <c r="A49" t="s">
        <v>959</v>
      </c>
      <c r="B49">
        <v>32</v>
      </c>
      <c r="C49" t="s">
        <v>381</v>
      </c>
      <c r="D49" t="s">
        <v>375</v>
      </c>
      <c r="E49" t="s">
        <v>3406</v>
      </c>
      <c r="F49" t="s">
        <v>3407</v>
      </c>
      <c r="G49" t="s">
        <v>257</v>
      </c>
      <c r="H49" t="s">
        <v>257</v>
      </c>
      <c r="I49">
        <v>0.13800000000000001</v>
      </c>
      <c r="J49">
        <v>0.13800000000000001</v>
      </c>
      <c r="K49" t="s">
        <v>257</v>
      </c>
      <c r="L49">
        <v>0.12039999999999999</v>
      </c>
      <c r="M49">
        <v>0.1177</v>
      </c>
      <c r="N49">
        <v>0.114</v>
      </c>
      <c r="O49">
        <v>0.104</v>
      </c>
    </row>
    <row r="50" spans="1:15" x14ac:dyDescent="0.25">
      <c r="A50" t="s">
        <v>959</v>
      </c>
      <c r="B50">
        <v>40</v>
      </c>
      <c r="C50" t="s">
        <v>380</v>
      </c>
      <c r="D50" t="s">
        <v>372</v>
      </c>
      <c r="E50" t="s">
        <v>1950</v>
      </c>
      <c r="F50" t="s">
        <v>1951</v>
      </c>
      <c r="G50">
        <v>8.0000000000000004E-4</v>
      </c>
      <c r="H50">
        <v>0.13719999999999999</v>
      </c>
      <c r="I50">
        <v>0.13800000000000001</v>
      </c>
      <c r="J50">
        <v>0.1321</v>
      </c>
      <c r="K50" t="s">
        <v>257</v>
      </c>
      <c r="L50">
        <v>0.121</v>
      </c>
      <c r="M50">
        <v>0.11840000000000001</v>
      </c>
      <c r="N50">
        <v>0.1074</v>
      </c>
      <c r="O50" t="s">
        <v>257</v>
      </c>
    </row>
    <row r="51" spans="1:15" x14ac:dyDescent="0.25">
      <c r="A51" t="s">
        <v>959</v>
      </c>
      <c r="B51">
        <v>40</v>
      </c>
      <c r="C51" t="s">
        <v>380</v>
      </c>
      <c r="D51" t="s">
        <v>373</v>
      </c>
      <c r="E51" t="s">
        <v>3408</v>
      </c>
      <c r="F51" t="s">
        <v>3409</v>
      </c>
      <c r="G51" t="s">
        <v>257</v>
      </c>
      <c r="H51" t="s">
        <v>257</v>
      </c>
      <c r="I51">
        <v>0.13800000000000001</v>
      </c>
      <c r="J51">
        <v>0.13800000000000001</v>
      </c>
      <c r="K51" t="s">
        <v>257</v>
      </c>
      <c r="L51">
        <v>0.12520000000000001</v>
      </c>
      <c r="M51">
        <v>0.12180000000000001</v>
      </c>
      <c r="N51">
        <v>0.11899999999999999</v>
      </c>
      <c r="O51">
        <v>0.111</v>
      </c>
    </row>
    <row r="52" spans="1:15" x14ac:dyDescent="0.25">
      <c r="A52" t="s">
        <v>959</v>
      </c>
      <c r="B52">
        <v>40</v>
      </c>
      <c r="C52" t="s">
        <v>380</v>
      </c>
      <c r="D52" t="s">
        <v>374</v>
      </c>
      <c r="E52" t="s">
        <v>1952</v>
      </c>
      <c r="F52" t="s">
        <v>1953</v>
      </c>
      <c r="G52">
        <v>0</v>
      </c>
      <c r="H52">
        <v>0.13800000000000001</v>
      </c>
      <c r="I52">
        <v>0.13800000000000001</v>
      </c>
      <c r="J52">
        <v>0.13289999999999999</v>
      </c>
      <c r="K52" t="s">
        <v>257</v>
      </c>
      <c r="L52">
        <v>0.12180000000000001</v>
      </c>
      <c r="M52">
        <v>0.1198</v>
      </c>
      <c r="N52">
        <v>0.1082</v>
      </c>
      <c r="O52" t="s">
        <v>257</v>
      </c>
    </row>
    <row r="53" spans="1:15" x14ac:dyDescent="0.25">
      <c r="A53" t="s">
        <v>959</v>
      </c>
      <c r="B53">
        <v>40</v>
      </c>
      <c r="C53" t="s">
        <v>380</v>
      </c>
      <c r="D53" t="s">
        <v>375</v>
      </c>
      <c r="E53" t="s">
        <v>3410</v>
      </c>
      <c r="F53" t="s">
        <v>3411</v>
      </c>
      <c r="G53" t="s">
        <v>257</v>
      </c>
      <c r="H53" t="s">
        <v>257</v>
      </c>
      <c r="I53">
        <v>0.13800000000000001</v>
      </c>
      <c r="J53">
        <v>0.13800000000000001</v>
      </c>
      <c r="K53" t="s">
        <v>257</v>
      </c>
      <c r="L53">
        <v>0.12429999999999999</v>
      </c>
      <c r="M53">
        <v>0.12180000000000001</v>
      </c>
      <c r="N53">
        <v>0.1186</v>
      </c>
      <c r="O53">
        <v>0.111</v>
      </c>
    </row>
    <row r="54" spans="1:15" x14ac:dyDescent="0.25">
      <c r="A54" t="s">
        <v>960</v>
      </c>
      <c r="B54">
        <v>32</v>
      </c>
      <c r="C54" t="s">
        <v>381</v>
      </c>
      <c r="D54" t="s">
        <v>372</v>
      </c>
      <c r="E54" t="s">
        <v>1954</v>
      </c>
      <c r="F54" t="s">
        <v>1955</v>
      </c>
      <c r="G54">
        <v>8.9999999999999998E-4</v>
      </c>
      <c r="H54">
        <v>0.16309999999999999</v>
      </c>
      <c r="I54">
        <v>0.16400000000000001</v>
      </c>
      <c r="J54">
        <v>0.15709999999999999</v>
      </c>
      <c r="K54" t="s">
        <v>257</v>
      </c>
      <c r="L54">
        <v>0.14280000000000001</v>
      </c>
      <c r="M54">
        <v>0.1399</v>
      </c>
      <c r="N54">
        <v>0.12590000000000001</v>
      </c>
      <c r="O54" t="s">
        <v>257</v>
      </c>
    </row>
    <row r="55" spans="1:15" x14ac:dyDescent="0.25">
      <c r="A55" t="s">
        <v>960</v>
      </c>
      <c r="B55">
        <v>32</v>
      </c>
      <c r="C55" t="s">
        <v>381</v>
      </c>
      <c r="D55" t="s">
        <v>373</v>
      </c>
      <c r="E55" t="s">
        <v>3412</v>
      </c>
      <c r="F55" t="s">
        <v>3413</v>
      </c>
      <c r="G55" t="s">
        <v>257</v>
      </c>
      <c r="H55" t="s">
        <v>257</v>
      </c>
      <c r="I55">
        <v>0.16400000000000001</v>
      </c>
      <c r="J55">
        <v>0.16400000000000001</v>
      </c>
      <c r="K55" t="s">
        <v>257</v>
      </c>
      <c r="L55">
        <v>0.14749999999999999</v>
      </c>
      <c r="M55">
        <v>0.14369999999999999</v>
      </c>
      <c r="N55">
        <v>0.13900000000000001</v>
      </c>
      <c r="O55">
        <v>0.13</v>
      </c>
    </row>
    <row r="56" spans="1:15" x14ac:dyDescent="0.25">
      <c r="A56" t="s">
        <v>960</v>
      </c>
      <c r="B56">
        <v>32</v>
      </c>
      <c r="C56" t="s">
        <v>381</v>
      </c>
      <c r="D56" t="s">
        <v>374</v>
      </c>
      <c r="E56" t="s">
        <v>1956</v>
      </c>
      <c r="F56" t="s">
        <v>1957</v>
      </c>
      <c r="G56">
        <v>0</v>
      </c>
      <c r="H56">
        <v>0.16400000000000001</v>
      </c>
      <c r="I56">
        <v>0.16400000000000001</v>
      </c>
      <c r="J56">
        <v>0.158</v>
      </c>
      <c r="K56" t="s">
        <v>257</v>
      </c>
      <c r="L56">
        <v>0.14369999999999999</v>
      </c>
      <c r="M56">
        <v>0.14149999999999999</v>
      </c>
      <c r="N56">
        <v>0.1268</v>
      </c>
      <c r="O56" t="s">
        <v>257</v>
      </c>
    </row>
    <row r="57" spans="1:15" x14ac:dyDescent="0.25">
      <c r="A57" t="s">
        <v>960</v>
      </c>
      <c r="B57">
        <v>32</v>
      </c>
      <c r="C57" t="s">
        <v>381</v>
      </c>
      <c r="D57" t="s">
        <v>375</v>
      </c>
      <c r="E57" t="s">
        <v>3414</v>
      </c>
      <c r="F57" t="s">
        <v>3415</v>
      </c>
      <c r="G57" t="s">
        <v>257</v>
      </c>
      <c r="H57" t="s">
        <v>257</v>
      </c>
      <c r="I57">
        <v>0.16400000000000001</v>
      </c>
      <c r="J57">
        <v>0.16400000000000001</v>
      </c>
      <c r="K57" t="s">
        <v>257</v>
      </c>
      <c r="L57">
        <v>0.14649999999999999</v>
      </c>
      <c r="M57">
        <v>0.14369999999999999</v>
      </c>
      <c r="N57">
        <v>0.1389</v>
      </c>
      <c r="O57">
        <v>0.13</v>
      </c>
    </row>
    <row r="58" spans="1:15" x14ac:dyDescent="0.25">
      <c r="A58" t="s">
        <v>960</v>
      </c>
      <c r="B58">
        <v>36</v>
      </c>
      <c r="C58" t="s">
        <v>380</v>
      </c>
      <c r="D58" t="s">
        <v>372</v>
      </c>
      <c r="E58" t="s">
        <v>1958</v>
      </c>
      <c r="F58" t="s">
        <v>1959</v>
      </c>
      <c r="G58">
        <v>8.0000000000000004E-4</v>
      </c>
      <c r="H58">
        <v>0.16320000000000001</v>
      </c>
      <c r="I58">
        <v>0.16400000000000001</v>
      </c>
      <c r="J58">
        <v>0.15770000000000001</v>
      </c>
      <c r="K58" t="s">
        <v>257</v>
      </c>
      <c r="L58">
        <v>0.1452</v>
      </c>
      <c r="M58">
        <v>0.1424</v>
      </c>
      <c r="N58">
        <v>0.13009999999999999</v>
      </c>
      <c r="O58" t="s">
        <v>257</v>
      </c>
    </row>
    <row r="59" spans="1:15" x14ac:dyDescent="0.25">
      <c r="A59" t="s">
        <v>960</v>
      </c>
      <c r="B59">
        <v>36</v>
      </c>
      <c r="C59" t="s">
        <v>380</v>
      </c>
      <c r="D59" t="s">
        <v>373</v>
      </c>
      <c r="E59" t="s">
        <v>3416</v>
      </c>
      <c r="F59" t="s">
        <v>3417</v>
      </c>
      <c r="G59" t="s">
        <v>257</v>
      </c>
      <c r="H59" t="s">
        <v>257</v>
      </c>
      <c r="I59">
        <v>0.16400000000000001</v>
      </c>
      <c r="J59">
        <v>0.16400000000000001</v>
      </c>
      <c r="K59" t="s">
        <v>257</v>
      </c>
      <c r="L59">
        <v>0.14960000000000001</v>
      </c>
      <c r="M59">
        <v>0.14599999999999999</v>
      </c>
      <c r="N59">
        <v>0.14199999999999999</v>
      </c>
      <c r="O59">
        <v>0.13400000000000001</v>
      </c>
    </row>
    <row r="60" spans="1:15" x14ac:dyDescent="0.25">
      <c r="A60" t="s">
        <v>960</v>
      </c>
      <c r="B60">
        <v>36</v>
      </c>
      <c r="C60" t="s">
        <v>380</v>
      </c>
      <c r="D60" t="s">
        <v>374</v>
      </c>
      <c r="E60" t="s">
        <v>1960</v>
      </c>
      <c r="F60" t="s">
        <v>1961</v>
      </c>
      <c r="G60">
        <v>0</v>
      </c>
      <c r="H60">
        <v>0.16400000000000001</v>
      </c>
      <c r="I60">
        <v>0.16400000000000001</v>
      </c>
      <c r="J60">
        <v>0.1585</v>
      </c>
      <c r="K60" t="s">
        <v>257</v>
      </c>
      <c r="L60">
        <v>0.14599999999999999</v>
      </c>
      <c r="M60">
        <v>0.1439</v>
      </c>
      <c r="N60">
        <v>0.13089999999999999</v>
      </c>
      <c r="O60" t="s">
        <v>257</v>
      </c>
    </row>
    <row r="61" spans="1:15" x14ac:dyDescent="0.25">
      <c r="A61" t="s">
        <v>960</v>
      </c>
      <c r="B61">
        <v>36</v>
      </c>
      <c r="C61" t="s">
        <v>380</v>
      </c>
      <c r="D61" t="s">
        <v>375</v>
      </c>
      <c r="E61" t="s">
        <v>3418</v>
      </c>
      <c r="F61" t="s">
        <v>3419</v>
      </c>
      <c r="G61" t="s">
        <v>257</v>
      </c>
      <c r="H61" t="s">
        <v>257</v>
      </c>
      <c r="I61">
        <v>0.16400000000000001</v>
      </c>
      <c r="J61">
        <v>0.16400000000000001</v>
      </c>
      <c r="K61" t="s">
        <v>257</v>
      </c>
      <c r="L61">
        <v>0.1487</v>
      </c>
      <c r="M61">
        <v>0.14599999999999999</v>
      </c>
      <c r="N61">
        <v>0.1416</v>
      </c>
      <c r="O61">
        <v>0.13400000000000001</v>
      </c>
    </row>
    <row r="62" spans="1:15" x14ac:dyDescent="0.25">
      <c r="A62" t="s">
        <v>378</v>
      </c>
      <c r="B62">
        <v>24</v>
      </c>
      <c r="C62" t="s">
        <v>381</v>
      </c>
      <c r="D62" t="s">
        <v>372</v>
      </c>
      <c r="E62" t="s">
        <v>1962</v>
      </c>
      <c r="F62" t="s">
        <v>1963</v>
      </c>
      <c r="G62">
        <v>1E-3</v>
      </c>
      <c r="H62">
        <v>0.189</v>
      </c>
      <c r="I62">
        <v>0.19</v>
      </c>
      <c r="J62">
        <v>0.18179999999999999</v>
      </c>
      <c r="K62" t="s">
        <v>257</v>
      </c>
      <c r="L62">
        <v>0.16189999999999999</v>
      </c>
      <c r="M62">
        <v>0.15859999999999999</v>
      </c>
      <c r="N62">
        <v>0.1394</v>
      </c>
      <c r="O62" t="s">
        <v>257</v>
      </c>
    </row>
    <row r="63" spans="1:15" x14ac:dyDescent="0.25">
      <c r="A63" t="s">
        <v>378</v>
      </c>
      <c r="B63">
        <v>24</v>
      </c>
      <c r="C63" t="s">
        <v>381</v>
      </c>
      <c r="D63" t="s">
        <v>373</v>
      </c>
      <c r="E63" t="s">
        <v>3420</v>
      </c>
      <c r="F63" t="s">
        <v>3421</v>
      </c>
      <c r="G63" t="s">
        <v>257</v>
      </c>
      <c r="H63" t="s">
        <v>257</v>
      </c>
      <c r="I63">
        <v>0.19</v>
      </c>
      <c r="J63">
        <v>0.19</v>
      </c>
      <c r="K63" t="s">
        <v>257</v>
      </c>
      <c r="L63">
        <v>0.16719999999999999</v>
      </c>
      <c r="M63">
        <v>0.16289999999999999</v>
      </c>
      <c r="N63">
        <v>0.156</v>
      </c>
      <c r="O63">
        <v>0.14499999999999999</v>
      </c>
    </row>
    <row r="64" spans="1:15" x14ac:dyDescent="0.25">
      <c r="A64" t="s">
        <v>378</v>
      </c>
      <c r="B64">
        <v>24</v>
      </c>
      <c r="C64" t="s">
        <v>381</v>
      </c>
      <c r="D64" t="s">
        <v>374</v>
      </c>
      <c r="E64" t="s">
        <v>1964</v>
      </c>
      <c r="F64" t="s">
        <v>1965</v>
      </c>
      <c r="G64">
        <v>0</v>
      </c>
      <c r="H64">
        <v>0.19</v>
      </c>
      <c r="I64">
        <v>0.19</v>
      </c>
      <c r="J64">
        <v>0.18279999999999999</v>
      </c>
      <c r="K64" t="s">
        <v>257</v>
      </c>
      <c r="L64">
        <v>0.16289999999999999</v>
      </c>
      <c r="M64">
        <v>0.16039999999999999</v>
      </c>
      <c r="N64">
        <v>0.1404</v>
      </c>
      <c r="O64" t="s">
        <v>257</v>
      </c>
    </row>
    <row r="65" spans="1:15" x14ac:dyDescent="0.25">
      <c r="A65" t="s">
        <v>378</v>
      </c>
      <c r="B65">
        <v>24</v>
      </c>
      <c r="C65" t="s">
        <v>381</v>
      </c>
      <c r="D65" t="s">
        <v>375</v>
      </c>
      <c r="E65" t="s">
        <v>3422</v>
      </c>
      <c r="F65" t="s">
        <v>3423</v>
      </c>
      <c r="G65" t="s">
        <v>257</v>
      </c>
      <c r="H65" t="s">
        <v>257</v>
      </c>
      <c r="I65">
        <v>0.19</v>
      </c>
      <c r="J65">
        <v>0.19</v>
      </c>
      <c r="K65" t="s">
        <v>257</v>
      </c>
      <c r="L65">
        <v>0.1661</v>
      </c>
      <c r="M65">
        <v>0.16289999999999999</v>
      </c>
      <c r="N65">
        <v>0.1555</v>
      </c>
      <c r="O65">
        <v>0.14499999999999999</v>
      </c>
    </row>
    <row r="66" spans="1:15" x14ac:dyDescent="0.25">
      <c r="A66" t="s">
        <v>378</v>
      </c>
      <c r="B66">
        <v>28</v>
      </c>
      <c r="C66" t="s">
        <v>382</v>
      </c>
      <c r="D66" t="s">
        <v>372</v>
      </c>
      <c r="E66" t="s">
        <v>1966</v>
      </c>
      <c r="F66" t="s">
        <v>1967</v>
      </c>
      <c r="G66">
        <v>1E-3</v>
      </c>
      <c r="H66">
        <v>0.189</v>
      </c>
      <c r="I66">
        <v>0.19</v>
      </c>
      <c r="J66">
        <v>0.1825</v>
      </c>
      <c r="K66" t="s">
        <v>257</v>
      </c>
      <c r="L66">
        <v>0.1658</v>
      </c>
      <c r="M66">
        <v>0.16250000000000001</v>
      </c>
      <c r="N66">
        <v>0.1464</v>
      </c>
      <c r="O66" t="s">
        <v>257</v>
      </c>
    </row>
    <row r="67" spans="1:15" x14ac:dyDescent="0.25">
      <c r="A67" t="s">
        <v>378</v>
      </c>
      <c r="B67">
        <v>28</v>
      </c>
      <c r="C67" t="s">
        <v>382</v>
      </c>
      <c r="D67" t="s">
        <v>373</v>
      </c>
      <c r="E67" t="s">
        <v>3424</v>
      </c>
      <c r="F67" t="s">
        <v>3425</v>
      </c>
      <c r="G67" t="s">
        <v>257</v>
      </c>
      <c r="H67" t="s">
        <v>257</v>
      </c>
      <c r="I67">
        <v>0.19</v>
      </c>
      <c r="J67">
        <v>0.19</v>
      </c>
      <c r="K67" t="s">
        <v>257</v>
      </c>
      <c r="L67">
        <v>0.1711</v>
      </c>
      <c r="M67">
        <v>0.1668</v>
      </c>
      <c r="N67">
        <v>0.16</v>
      </c>
      <c r="O67">
        <v>0.151</v>
      </c>
    </row>
    <row r="68" spans="1:15" x14ac:dyDescent="0.25">
      <c r="A68" t="s">
        <v>378</v>
      </c>
      <c r="B68">
        <v>32</v>
      </c>
      <c r="C68" t="s">
        <v>380</v>
      </c>
      <c r="D68" t="s">
        <v>372</v>
      </c>
      <c r="E68" t="s">
        <v>1968</v>
      </c>
      <c r="F68" t="s">
        <v>1969</v>
      </c>
      <c r="G68">
        <v>8.9999999999999998E-4</v>
      </c>
      <c r="H68">
        <v>0.18909999999999999</v>
      </c>
      <c r="I68">
        <v>0.19</v>
      </c>
      <c r="J68">
        <v>0.18310000000000001</v>
      </c>
      <c r="K68" t="s">
        <v>257</v>
      </c>
      <c r="L68">
        <v>0.16880000000000001</v>
      </c>
      <c r="M68">
        <v>0.1658</v>
      </c>
      <c r="N68">
        <v>0.15190000000000001</v>
      </c>
      <c r="O68" t="s">
        <v>257</v>
      </c>
    </row>
    <row r="69" spans="1:15" x14ac:dyDescent="0.25">
      <c r="A69" t="s">
        <v>378</v>
      </c>
      <c r="B69">
        <v>32</v>
      </c>
      <c r="C69" t="s">
        <v>380</v>
      </c>
      <c r="D69" t="s">
        <v>373</v>
      </c>
      <c r="E69" t="s">
        <v>3426</v>
      </c>
      <c r="F69" t="s">
        <v>3427</v>
      </c>
      <c r="G69" t="s">
        <v>257</v>
      </c>
      <c r="H69" t="s">
        <v>257</v>
      </c>
      <c r="I69">
        <v>0.19</v>
      </c>
      <c r="J69">
        <v>0.19</v>
      </c>
      <c r="K69" t="s">
        <v>257</v>
      </c>
      <c r="L69">
        <v>0.1736</v>
      </c>
      <c r="M69">
        <v>0.16969999999999999</v>
      </c>
      <c r="N69">
        <v>0.16400000000000001</v>
      </c>
      <c r="O69">
        <v>0.156</v>
      </c>
    </row>
    <row r="70" spans="1:15" x14ac:dyDescent="0.25">
      <c r="A70" t="s">
        <v>378</v>
      </c>
      <c r="B70">
        <v>32</v>
      </c>
      <c r="C70" t="s">
        <v>380</v>
      </c>
      <c r="D70" t="s">
        <v>374</v>
      </c>
      <c r="E70" t="s">
        <v>1970</v>
      </c>
      <c r="F70" t="s">
        <v>1971</v>
      </c>
      <c r="G70">
        <v>0</v>
      </c>
      <c r="H70">
        <v>0.19</v>
      </c>
      <c r="I70">
        <v>0.19</v>
      </c>
      <c r="J70">
        <v>0.184</v>
      </c>
      <c r="K70" t="s">
        <v>257</v>
      </c>
      <c r="L70">
        <v>0.16969999999999999</v>
      </c>
      <c r="M70">
        <v>0.16739999999999999</v>
      </c>
      <c r="N70">
        <v>0.15279999999999999</v>
      </c>
      <c r="O70" t="s">
        <v>257</v>
      </c>
    </row>
    <row r="71" spans="1:15" x14ac:dyDescent="0.25">
      <c r="A71" t="s">
        <v>378</v>
      </c>
      <c r="B71">
        <v>32</v>
      </c>
      <c r="C71" t="s">
        <v>380</v>
      </c>
      <c r="D71" t="s">
        <v>375</v>
      </c>
      <c r="E71" t="s">
        <v>3428</v>
      </c>
      <c r="F71" t="s">
        <v>3429</v>
      </c>
      <c r="G71" t="s">
        <v>257</v>
      </c>
      <c r="H71" t="s">
        <v>257</v>
      </c>
      <c r="I71">
        <v>0.19</v>
      </c>
      <c r="J71">
        <v>0.19</v>
      </c>
      <c r="K71" t="s">
        <v>257</v>
      </c>
      <c r="L71">
        <v>0.1726</v>
      </c>
      <c r="M71">
        <v>0.16969999999999999</v>
      </c>
      <c r="N71">
        <v>0.1641</v>
      </c>
      <c r="O71">
        <v>0.156</v>
      </c>
    </row>
    <row r="72" spans="1:15" x14ac:dyDescent="0.25">
      <c r="A72" t="s">
        <v>378</v>
      </c>
      <c r="B72">
        <v>36</v>
      </c>
      <c r="C72" t="s">
        <v>382</v>
      </c>
      <c r="D72" t="s">
        <v>372</v>
      </c>
      <c r="E72" t="s">
        <v>1972</v>
      </c>
      <c r="F72" t="s">
        <v>1973</v>
      </c>
      <c r="G72">
        <v>8.9999999999999998E-4</v>
      </c>
      <c r="H72">
        <v>0.18909999999999999</v>
      </c>
      <c r="I72">
        <v>0.19</v>
      </c>
      <c r="J72">
        <v>0.18360000000000001</v>
      </c>
      <c r="K72" t="s">
        <v>257</v>
      </c>
      <c r="L72">
        <v>0.1711</v>
      </c>
      <c r="M72">
        <v>0.1681</v>
      </c>
      <c r="N72">
        <v>0.156</v>
      </c>
      <c r="O72" t="s">
        <v>257</v>
      </c>
    </row>
    <row r="73" spans="1:15" x14ac:dyDescent="0.25">
      <c r="A73" t="s">
        <v>378</v>
      </c>
      <c r="B73">
        <v>36</v>
      </c>
      <c r="C73" t="s">
        <v>382</v>
      </c>
      <c r="D73" t="s">
        <v>373</v>
      </c>
      <c r="E73" t="s">
        <v>3430</v>
      </c>
      <c r="F73" t="s">
        <v>3431</v>
      </c>
      <c r="G73" t="s">
        <v>257</v>
      </c>
      <c r="H73" t="s">
        <v>257</v>
      </c>
      <c r="I73">
        <v>0.19</v>
      </c>
      <c r="J73">
        <v>0.19</v>
      </c>
      <c r="K73" t="s">
        <v>257</v>
      </c>
      <c r="L73">
        <v>0.1759</v>
      </c>
      <c r="M73">
        <v>0.17199999999999999</v>
      </c>
      <c r="N73">
        <v>0.16600000000000001</v>
      </c>
      <c r="O73">
        <v>0.16</v>
      </c>
    </row>
    <row r="74" spans="1:15" x14ac:dyDescent="0.25">
      <c r="A74" t="s">
        <v>378</v>
      </c>
      <c r="B74">
        <v>40</v>
      </c>
      <c r="C74" t="s">
        <v>382</v>
      </c>
      <c r="D74" t="s">
        <v>372</v>
      </c>
      <c r="E74" t="s">
        <v>1974</v>
      </c>
      <c r="F74" t="s">
        <v>1975</v>
      </c>
      <c r="G74">
        <v>8.9999999999999998E-4</v>
      </c>
      <c r="H74">
        <v>0.18909999999999999</v>
      </c>
      <c r="I74">
        <v>0.19</v>
      </c>
      <c r="J74">
        <v>0.184</v>
      </c>
      <c r="K74" t="s">
        <v>257</v>
      </c>
      <c r="L74">
        <v>0.1729</v>
      </c>
      <c r="M74">
        <v>0.17</v>
      </c>
      <c r="N74">
        <v>0.15920000000000001</v>
      </c>
      <c r="O74" t="s">
        <v>257</v>
      </c>
    </row>
    <row r="75" spans="1:15" x14ac:dyDescent="0.25">
      <c r="A75" t="s">
        <v>378</v>
      </c>
      <c r="B75">
        <v>40</v>
      </c>
      <c r="C75" t="s">
        <v>382</v>
      </c>
      <c r="D75" t="s">
        <v>373</v>
      </c>
      <c r="E75" t="s">
        <v>3432</v>
      </c>
      <c r="F75" t="s">
        <v>3433</v>
      </c>
      <c r="G75" t="s">
        <v>257</v>
      </c>
      <c r="H75" t="s">
        <v>257</v>
      </c>
      <c r="I75">
        <v>0.19</v>
      </c>
      <c r="J75">
        <v>0.19</v>
      </c>
      <c r="K75" t="s">
        <v>257</v>
      </c>
      <c r="L75">
        <v>0.17749999999999999</v>
      </c>
      <c r="M75">
        <v>0.17380000000000001</v>
      </c>
      <c r="N75">
        <v>0.16900000000000001</v>
      </c>
      <c r="O75">
        <v>0.16300000000000001</v>
      </c>
    </row>
    <row r="76" spans="1:15" x14ac:dyDescent="0.25">
      <c r="A76" t="s">
        <v>378</v>
      </c>
      <c r="B76">
        <v>48</v>
      </c>
      <c r="C76" t="s">
        <v>382</v>
      </c>
      <c r="D76" t="s">
        <v>372</v>
      </c>
      <c r="E76" t="s">
        <v>1976</v>
      </c>
      <c r="F76" t="s">
        <v>1977</v>
      </c>
      <c r="G76">
        <v>8.0000000000000004E-4</v>
      </c>
      <c r="H76">
        <v>0.18920000000000001</v>
      </c>
      <c r="I76">
        <v>0.19</v>
      </c>
      <c r="J76">
        <v>0.1847</v>
      </c>
      <c r="K76" t="s">
        <v>257</v>
      </c>
      <c r="L76">
        <v>0.1757</v>
      </c>
      <c r="M76">
        <v>0.1731</v>
      </c>
      <c r="N76">
        <v>0.16439999999999999</v>
      </c>
      <c r="O76" t="s">
        <v>257</v>
      </c>
    </row>
    <row r="77" spans="1:15" x14ac:dyDescent="0.25">
      <c r="A77" t="s">
        <v>378</v>
      </c>
      <c r="B77">
        <v>48</v>
      </c>
      <c r="C77" t="s">
        <v>382</v>
      </c>
      <c r="D77" t="s">
        <v>373</v>
      </c>
      <c r="E77" t="s">
        <v>3434</v>
      </c>
      <c r="F77" t="s">
        <v>3435</v>
      </c>
      <c r="G77" t="s">
        <v>257</v>
      </c>
      <c r="H77" t="s">
        <v>257</v>
      </c>
      <c r="I77">
        <v>0.19</v>
      </c>
      <c r="J77">
        <v>0.19</v>
      </c>
      <c r="K77" t="s">
        <v>257</v>
      </c>
      <c r="L77">
        <v>0.1799</v>
      </c>
      <c r="M77">
        <v>0.17649999999999999</v>
      </c>
      <c r="N77">
        <v>0.17199999999999999</v>
      </c>
      <c r="O77">
        <v>0.16700000000000001</v>
      </c>
    </row>
    <row r="78" spans="1:15" x14ac:dyDescent="0.25">
      <c r="A78" t="s">
        <v>378</v>
      </c>
      <c r="B78">
        <v>56</v>
      </c>
      <c r="C78" t="s">
        <v>382</v>
      </c>
      <c r="D78" t="s">
        <v>372</v>
      </c>
      <c r="E78" t="s">
        <v>1978</v>
      </c>
      <c r="F78" t="s">
        <v>1979</v>
      </c>
      <c r="G78">
        <v>6.9999999999999999E-4</v>
      </c>
      <c r="H78">
        <v>0.1893</v>
      </c>
      <c r="I78">
        <v>0.19</v>
      </c>
      <c r="J78">
        <v>0.1852</v>
      </c>
      <c r="K78" t="s">
        <v>257</v>
      </c>
      <c r="L78">
        <v>0.1777</v>
      </c>
      <c r="M78">
        <v>0.17519999999999999</v>
      </c>
      <c r="N78">
        <v>0.1681</v>
      </c>
      <c r="O78" t="s">
        <v>257</v>
      </c>
    </row>
    <row r="79" spans="1:15" x14ac:dyDescent="0.25">
      <c r="A79" t="s">
        <v>378</v>
      </c>
      <c r="B79">
        <v>56</v>
      </c>
      <c r="C79" t="s">
        <v>382</v>
      </c>
      <c r="D79" t="s">
        <v>373</v>
      </c>
      <c r="E79" t="s">
        <v>3436</v>
      </c>
      <c r="F79" t="s">
        <v>3437</v>
      </c>
      <c r="G79" t="s">
        <v>257</v>
      </c>
      <c r="H79" t="s">
        <v>257</v>
      </c>
      <c r="I79">
        <v>0.19</v>
      </c>
      <c r="J79">
        <v>0.19</v>
      </c>
      <c r="K79" t="s">
        <v>257</v>
      </c>
      <c r="L79">
        <v>0.18160000000000001</v>
      </c>
      <c r="M79">
        <v>0.1784</v>
      </c>
      <c r="N79">
        <v>0.17499999999999999</v>
      </c>
      <c r="O79">
        <v>0.17100000000000001</v>
      </c>
    </row>
    <row r="80" spans="1:15" x14ac:dyDescent="0.25">
      <c r="A80" t="s">
        <v>379</v>
      </c>
      <c r="B80">
        <v>24</v>
      </c>
      <c r="C80" t="s">
        <v>381</v>
      </c>
      <c r="D80" t="s">
        <v>372</v>
      </c>
      <c r="E80" t="s">
        <v>1980</v>
      </c>
      <c r="F80" t="s">
        <v>1981</v>
      </c>
      <c r="G80">
        <v>1E-3</v>
      </c>
      <c r="H80">
        <v>0.215</v>
      </c>
      <c r="I80">
        <v>0.216</v>
      </c>
      <c r="J80">
        <v>0.20780000000000001</v>
      </c>
      <c r="K80" t="s">
        <v>257</v>
      </c>
      <c r="L80">
        <v>0.18790000000000001</v>
      </c>
      <c r="M80">
        <v>0.1845</v>
      </c>
      <c r="N80">
        <v>0.16539999999999999</v>
      </c>
      <c r="O80" t="s">
        <v>257</v>
      </c>
    </row>
    <row r="81" spans="1:15" x14ac:dyDescent="0.25">
      <c r="A81" t="s">
        <v>379</v>
      </c>
      <c r="B81">
        <v>24</v>
      </c>
      <c r="C81" t="s">
        <v>381</v>
      </c>
      <c r="D81" t="s">
        <v>373</v>
      </c>
      <c r="E81" t="s">
        <v>3438</v>
      </c>
      <c r="F81" t="s">
        <v>3439</v>
      </c>
      <c r="G81" t="s">
        <v>257</v>
      </c>
      <c r="H81" t="s">
        <v>257</v>
      </c>
      <c r="I81">
        <v>0.216</v>
      </c>
      <c r="J81">
        <v>0.216</v>
      </c>
      <c r="K81" t="s">
        <v>257</v>
      </c>
      <c r="L81">
        <v>0.1933</v>
      </c>
      <c r="M81">
        <v>0.18890000000000001</v>
      </c>
      <c r="N81">
        <v>0.18099999999999999</v>
      </c>
      <c r="O81">
        <v>0.17100000000000001</v>
      </c>
    </row>
    <row r="82" spans="1:15" x14ac:dyDescent="0.25">
      <c r="A82" t="s">
        <v>379</v>
      </c>
      <c r="B82">
        <v>24</v>
      </c>
      <c r="C82" t="s">
        <v>381</v>
      </c>
      <c r="D82" t="s">
        <v>374</v>
      </c>
      <c r="E82" t="s">
        <v>1982</v>
      </c>
      <c r="F82" t="s">
        <v>1983</v>
      </c>
      <c r="G82">
        <v>0</v>
      </c>
      <c r="H82">
        <v>0.216</v>
      </c>
      <c r="I82">
        <v>0.216</v>
      </c>
      <c r="J82">
        <v>0.20880000000000001</v>
      </c>
      <c r="K82" t="s">
        <v>257</v>
      </c>
      <c r="L82">
        <v>0.18890000000000001</v>
      </c>
      <c r="M82">
        <v>0.18629999999999999</v>
      </c>
      <c r="N82">
        <v>0.16639999999999999</v>
      </c>
      <c r="O82" t="s">
        <v>257</v>
      </c>
    </row>
    <row r="83" spans="1:15" x14ac:dyDescent="0.25">
      <c r="A83" t="s">
        <v>379</v>
      </c>
      <c r="B83">
        <v>24</v>
      </c>
      <c r="C83" t="s">
        <v>381</v>
      </c>
      <c r="D83" t="s">
        <v>375</v>
      </c>
      <c r="E83" t="s">
        <v>3440</v>
      </c>
      <c r="F83" t="s">
        <v>3441</v>
      </c>
      <c r="G83" t="s">
        <v>257</v>
      </c>
      <c r="H83" t="s">
        <v>257</v>
      </c>
      <c r="I83">
        <v>0.216</v>
      </c>
      <c r="J83">
        <v>0.216</v>
      </c>
      <c r="K83" t="s">
        <v>257</v>
      </c>
      <c r="L83">
        <v>0.19220000000000001</v>
      </c>
      <c r="M83">
        <v>0.18890000000000001</v>
      </c>
      <c r="N83">
        <v>0.1807</v>
      </c>
      <c r="O83">
        <v>0.17100000000000001</v>
      </c>
    </row>
    <row r="84" spans="1:15" x14ac:dyDescent="0.25">
      <c r="A84" t="s">
        <v>379</v>
      </c>
      <c r="B84">
        <v>28</v>
      </c>
      <c r="C84" t="s">
        <v>380</v>
      </c>
      <c r="D84" t="s">
        <v>372</v>
      </c>
      <c r="E84" t="s">
        <v>1984</v>
      </c>
      <c r="F84" t="s">
        <v>1985</v>
      </c>
      <c r="G84">
        <v>1E-3</v>
      </c>
      <c r="H84">
        <v>0.215</v>
      </c>
      <c r="I84">
        <v>0.216</v>
      </c>
      <c r="J84">
        <v>0.20849999999999999</v>
      </c>
      <c r="K84" t="s">
        <v>257</v>
      </c>
      <c r="L84">
        <v>0.1918</v>
      </c>
      <c r="M84">
        <v>0.18859999999999999</v>
      </c>
      <c r="N84">
        <v>0.1724</v>
      </c>
      <c r="O84" t="s">
        <v>257</v>
      </c>
    </row>
    <row r="85" spans="1:15" x14ac:dyDescent="0.25">
      <c r="A85" t="s">
        <v>379</v>
      </c>
      <c r="B85">
        <v>28</v>
      </c>
      <c r="C85" t="s">
        <v>380</v>
      </c>
      <c r="D85" t="s">
        <v>373</v>
      </c>
      <c r="E85" t="s">
        <v>3442</v>
      </c>
      <c r="F85" t="s">
        <v>3443</v>
      </c>
      <c r="G85" t="s">
        <v>257</v>
      </c>
      <c r="H85" t="s">
        <v>257</v>
      </c>
      <c r="I85">
        <v>0.216</v>
      </c>
      <c r="J85">
        <v>0.216</v>
      </c>
      <c r="K85" t="s">
        <v>257</v>
      </c>
      <c r="L85">
        <v>0.19700000000000001</v>
      </c>
      <c r="M85">
        <v>0.1928</v>
      </c>
      <c r="N85">
        <v>0.186</v>
      </c>
      <c r="O85">
        <v>0.17699999999999999</v>
      </c>
    </row>
    <row r="86" spans="1:15" x14ac:dyDescent="0.25">
      <c r="A86" t="s">
        <v>379</v>
      </c>
      <c r="B86">
        <v>28</v>
      </c>
      <c r="C86" t="s">
        <v>380</v>
      </c>
      <c r="D86" t="s">
        <v>374</v>
      </c>
      <c r="E86" t="s">
        <v>1986</v>
      </c>
      <c r="F86" t="s">
        <v>1987</v>
      </c>
      <c r="G86">
        <v>0</v>
      </c>
      <c r="H86">
        <v>0.216</v>
      </c>
      <c r="I86">
        <v>0.216</v>
      </c>
      <c r="J86">
        <v>0.20949999999999999</v>
      </c>
      <c r="K86" t="s">
        <v>257</v>
      </c>
      <c r="L86">
        <v>0.1928</v>
      </c>
      <c r="M86">
        <v>0.19040000000000001</v>
      </c>
      <c r="N86">
        <v>0.1734</v>
      </c>
      <c r="O86" t="s">
        <v>257</v>
      </c>
    </row>
    <row r="87" spans="1:15" x14ac:dyDescent="0.25">
      <c r="A87" t="s">
        <v>379</v>
      </c>
      <c r="B87">
        <v>28</v>
      </c>
      <c r="C87" t="s">
        <v>380</v>
      </c>
      <c r="D87" t="s">
        <v>375</v>
      </c>
      <c r="E87" t="s">
        <v>3444</v>
      </c>
      <c r="F87" t="s">
        <v>3445</v>
      </c>
      <c r="G87" t="s">
        <v>257</v>
      </c>
      <c r="H87" t="s">
        <v>257</v>
      </c>
      <c r="I87">
        <v>0.216</v>
      </c>
      <c r="J87">
        <v>0.216</v>
      </c>
      <c r="K87" t="s">
        <v>257</v>
      </c>
      <c r="L87">
        <v>0.19589999999999999</v>
      </c>
      <c r="M87">
        <v>0.1928</v>
      </c>
      <c r="N87">
        <v>0.1857</v>
      </c>
      <c r="O87">
        <v>0.17699999999999999</v>
      </c>
    </row>
    <row r="88" spans="1:15" x14ac:dyDescent="0.25">
      <c r="A88" t="s">
        <v>379</v>
      </c>
      <c r="B88">
        <v>32</v>
      </c>
      <c r="C88" t="s">
        <v>383</v>
      </c>
      <c r="D88" t="s">
        <v>372</v>
      </c>
      <c r="E88" t="s">
        <v>1988</v>
      </c>
      <c r="F88" t="s">
        <v>1989</v>
      </c>
      <c r="G88">
        <v>8.9999999999999998E-4</v>
      </c>
      <c r="H88">
        <v>0.21510000000000001</v>
      </c>
      <c r="I88">
        <v>0.216</v>
      </c>
      <c r="J88">
        <v>0.20910000000000001</v>
      </c>
      <c r="K88" t="s">
        <v>257</v>
      </c>
      <c r="L88">
        <v>0.1948</v>
      </c>
      <c r="M88">
        <v>0.19170000000000001</v>
      </c>
      <c r="N88">
        <v>0.1779</v>
      </c>
      <c r="O88" t="s">
        <v>257</v>
      </c>
    </row>
    <row r="89" spans="1:15" x14ac:dyDescent="0.25">
      <c r="A89" t="s">
        <v>379</v>
      </c>
      <c r="B89">
        <v>32</v>
      </c>
      <c r="C89" t="s">
        <v>383</v>
      </c>
      <c r="D89" t="s">
        <v>373</v>
      </c>
      <c r="E89" t="s">
        <v>3446</v>
      </c>
      <c r="F89" t="s">
        <v>3447</v>
      </c>
      <c r="G89" t="s">
        <v>257</v>
      </c>
      <c r="H89" t="s">
        <v>257</v>
      </c>
      <c r="I89">
        <v>0.216</v>
      </c>
      <c r="J89">
        <v>0.216</v>
      </c>
      <c r="K89" t="s">
        <v>257</v>
      </c>
      <c r="L89">
        <v>0.19980000000000001</v>
      </c>
      <c r="M89">
        <v>0.19570000000000001</v>
      </c>
      <c r="N89">
        <v>0.19</v>
      </c>
      <c r="O89">
        <v>0.182</v>
      </c>
    </row>
    <row r="90" spans="1:15" x14ac:dyDescent="0.25">
      <c r="A90" t="s">
        <v>379</v>
      </c>
      <c r="B90">
        <v>32</v>
      </c>
      <c r="C90" t="s">
        <v>383</v>
      </c>
      <c r="D90" t="s">
        <v>374</v>
      </c>
      <c r="E90" t="s">
        <v>1990</v>
      </c>
      <c r="F90" t="s">
        <v>1991</v>
      </c>
      <c r="G90">
        <v>0</v>
      </c>
      <c r="H90">
        <v>0.216</v>
      </c>
      <c r="I90">
        <v>0.216</v>
      </c>
      <c r="J90">
        <v>0.21</v>
      </c>
      <c r="K90" t="s">
        <v>257</v>
      </c>
      <c r="L90">
        <v>0.19570000000000001</v>
      </c>
      <c r="M90">
        <v>0.1933</v>
      </c>
      <c r="N90">
        <v>0.17879999999999999</v>
      </c>
      <c r="O90" t="s">
        <v>257</v>
      </c>
    </row>
    <row r="91" spans="1:15" x14ac:dyDescent="0.25">
      <c r="A91" t="s">
        <v>379</v>
      </c>
      <c r="B91">
        <v>32</v>
      </c>
      <c r="C91" t="s">
        <v>383</v>
      </c>
      <c r="D91" t="s">
        <v>375</v>
      </c>
      <c r="E91" t="s">
        <v>3448</v>
      </c>
      <c r="F91" t="s">
        <v>3449</v>
      </c>
      <c r="G91" t="s">
        <v>257</v>
      </c>
      <c r="H91" t="s">
        <v>257</v>
      </c>
      <c r="I91">
        <v>0.216</v>
      </c>
      <c r="J91">
        <v>0.216</v>
      </c>
      <c r="K91" t="s">
        <v>257</v>
      </c>
      <c r="L91">
        <v>0.1988</v>
      </c>
      <c r="M91">
        <v>0.19570000000000001</v>
      </c>
      <c r="N91">
        <v>0.1895</v>
      </c>
      <c r="O91">
        <v>0.182</v>
      </c>
    </row>
    <row r="92" spans="1:15" x14ac:dyDescent="0.25">
      <c r="A92" t="s">
        <v>379</v>
      </c>
      <c r="B92">
        <v>36</v>
      </c>
      <c r="C92" t="s">
        <v>382</v>
      </c>
      <c r="D92" t="s">
        <v>372</v>
      </c>
      <c r="E92" t="s">
        <v>1992</v>
      </c>
      <c r="F92" t="s">
        <v>1993</v>
      </c>
      <c r="G92">
        <v>8.9999999999999998E-4</v>
      </c>
      <c r="H92">
        <v>0.21510000000000001</v>
      </c>
      <c r="I92">
        <v>0.216</v>
      </c>
      <c r="J92">
        <v>0.20960000000000001</v>
      </c>
      <c r="K92" t="s">
        <v>257</v>
      </c>
      <c r="L92">
        <v>0.1971</v>
      </c>
      <c r="M92">
        <v>0.19409999999999999</v>
      </c>
      <c r="N92">
        <v>0.18210000000000001</v>
      </c>
      <c r="O92" t="s">
        <v>257</v>
      </c>
    </row>
    <row r="93" spans="1:15" x14ac:dyDescent="0.25">
      <c r="A93" t="s">
        <v>379</v>
      </c>
      <c r="B93">
        <v>36</v>
      </c>
      <c r="C93" t="s">
        <v>382</v>
      </c>
      <c r="D93" t="s">
        <v>373</v>
      </c>
      <c r="E93" t="s">
        <v>3450</v>
      </c>
      <c r="F93" t="s">
        <v>3451</v>
      </c>
      <c r="G93" t="s">
        <v>257</v>
      </c>
      <c r="H93" t="s">
        <v>257</v>
      </c>
      <c r="I93">
        <v>0.216</v>
      </c>
      <c r="J93">
        <v>0.216</v>
      </c>
      <c r="K93" t="s">
        <v>257</v>
      </c>
      <c r="L93">
        <v>0.2019</v>
      </c>
      <c r="M93">
        <v>0.19800000000000001</v>
      </c>
      <c r="N93">
        <v>0.192</v>
      </c>
      <c r="O93">
        <v>0.186</v>
      </c>
    </row>
    <row r="94" spans="1:15" x14ac:dyDescent="0.25">
      <c r="A94" t="s">
        <v>379</v>
      </c>
      <c r="B94">
        <v>40</v>
      </c>
      <c r="C94" t="s">
        <v>382</v>
      </c>
      <c r="D94" t="s">
        <v>372</v>
      </c>
      <c r="E94" t="s">
        <v>1994</v>
      </c>
      <c r="F94" t="s">
        <v>1995</v>
      </c>
      <c r="G94">
        <v>8.9999999999999998E-4</v>
      </c>
      <c r="H94">
        <v>0.21510000000000001</v>
      </c>
      <c r="I94">
        <v>0.216</v>
      </c>
      <c r="J94">
        <v>0.21</v>
      </c>
      <c r="K94" t="s">
        <v>257</v>
      </c>
      <c r="L94">
        <v>0.19889999999999999</v>
      </c>
      <c r="M94">
        <v>0.19600000000000001</v>
      </c>
      <c r="N94">
        <v>0.1835</v>
      </c>
      <c r="O94" t="s">
        <v>257</v>
      </c>
    </row>
    <row r="95" spans="1:15" x14ac:dyDescent="0.25">
      <c r="A95" t="s">
        <v>379</v>
      </c>
      <c r="B95">
        <v>40</v>
      </c>
      <c r="C95" t="s">
        <v>382</v>
      </c>
      <c r="D95" t="s">
        <v>373</v>
      </c>
      <c r="E95" t="s">
        <v>3452</v>
      </c>
      <c r="F95" t="s">
        <v>3453</v>
      </c>
      <c r="G95" t="s">
        <v>257</v>
      </c>
      <c r="H95" t="s">
        <v>257</v>
      </c>
      <c r="I95">
        <v>0.216</v>
      </c>
      <c r="J95">
        <v>0.216</v>
      </c>
      <c r="K95" t="s">
        <v>257</v>
      </c>
      <c r="L95">
        <v>0.20349999999999999</v>
      </c>
      <c r="M95">
        <v>0.19980000000000001</v>
      </c>
      <c r="N95">
        <v>0.19500000000000001</v>
      </c>
      <c r="O95">
        <v>0.189</v>
      </c>
    </row>
    <row r="96" spans="1:15" x14ac:dyDescent="0.25">
      <c r="A96" t="s">
        <v>379</v>
      </c>
      <c r="B96">
        <v>48</v>
      </c>
      <c r="C96" t="s">
        <v>382</v>
      </c>
      <c r="D96" t="s">
        <v>372</v>
      </c>
      <c r="E96" t="s">
        <v>1996</v>
      </c>
      <c r="F96" t="s">
        <v>1997</v>
      </c>
      <c r="G96">
        <v>8.0000000000000004E-4</v>
      </c>
      <c r="H96">
        <v>0.2152</v>
      </c>
      <c r="I96">
        <v>0.216</v>
      </c>
      <c r="J96">
        <v>0.2107</v>
      </c>
      <c r="K96" t="s">
        <v>257</v>
      </c>
      <c r="L96">
        <v>0.20169999999999999</v>
      </c>
      <c r="M96">
        <v>0.1991</v>
      </c>
      <c r="N96">
        <v>0.19040000000000001</v>
      </c>
      <c r="O96" t="s">
        <v>257</v>
      </c>
    </row>
    <row r="97" spans="1:15" x14ac:dyDescent="0.25">
      <c r="A97" t="s">
        <v>379</v>
      </c>
      <c r="B97">
        <v>48</v>
      </c>
      <c r="C97" t="s">
        <v>382</v>
      </c>
      <c r="D97" t="s">
        <v>373</v>
      </c>
      <c r="E97" t="s">
        <v>3454</v>
      </c>
      <c r="F97" t="s">
        <v>3455</v>
      </c>
      <c r="G97" t="s">
        <v>257</v>
      </c>
      <c r="H97" t="s">
        <v>257</v>
      </c>
      <c r="I97">
        <v>0.216</v>
      </c>
      <c r="J97">
        <v>0.216</v>
      </c>
      <c r="K97" t="s">
        <v>257</v>
      </c>
      <c r="L97">
        <v>0.2059</v>
      </c>
      <c r="M97">
        <v>0.20250000000000001</v>
      </c>
      <c r="N97">
        <v>0.19800000000000001</v>
      </c>
      <c r="O97">
        <v>0.193</v>
      </c>
    </row>
    <row r="98" spans="1:15" x14ac:dyDescent="0.25">
      <c r="A98" t="s">
        <v>379</v>
      </c>
      <c r="B98">
        <v>56</v>
      </c>
      <c r="C98" t="s">
        <v>382</v>
      </c>
      <c r="D98" t="s">
        <v>372</v>
      </c>
      <c r="E98" t="s">
        <v>1998</v>
      </c>
      <c r="F98" t="s">
        <v>1999</v>
      </c>
      <c r="G98">
        <v>6.9999999999999999E-4</v>
      </c>
      <c r="H98">
        <v>0.21529999999999999</v>
      </c>
      <c r="I98">
        <v>0.216</v>
      </c>
      <c r="J98">
        <v>0.2112</v>
      </c>
      <c r="K98" t="s">
        <v>257</v>
      </c>
      <c r="L98">
        <v>0.20369999999999999</v>
      </c>
      <c r="M98">
        <v>0.20119999999999999</v>
      </c>
      <c r="N98">
        <v>0.19409999999999999</v>
      </c>
      <c r="O98" t="s">
        <v>257</v>
      </c>
    </row>
    <row r="99" spans="1:15" x14ac:dyDescent="0.25">
      <c r="A99" t="s">
        <v>379</v>
      </c>
      <c r="B99">
        <v>56</v>
      </c>
      <c r="C99" t="s">
        <v>382</v>
      </c>
      <c r="D99" t="s">
        <v>373</v>
      </c>
      <c r="E99" t="s">
        <v>3456</v>
      </c>
      <c r="F99" t="s">
        <v>3457</v>
      </c>
      <c r="G99" t="s">
        <v>257</v>
      </c>
      <c r="H99" t="s">
        <v>257</v>
      </c>
      <c r="I99">
        <v>0.216</v>
      </c>
      <c r="J99">
        <v>0.216</v>
      </c>
      <c r="K99" t="s">
        <v>257</v>
      </c>
      <c r="L99">
        <v>0.20760000000000001</v>
      </c>
      <c r="M99">
        <v>0.2044</v>
      </c>
      <c r="N99">
        <v>0.20100000000000001</v>
      </c>
      <c r="O99">
        <v>0.19700000000000001</v>
      </c>
    </row>
    <row r="100" spans="1:15" x14ac:dyDescent="0.25">
      <c r="A100" t="s">
        <v>1013</v>
      </c>
      <c r="B100">
        <v>20</v>
      </c>
      <c r="C100" t="s">
        <v>381</v>
      </c>
      <c r="D100" t="s">
        <v>376</v>
      </c>
      <c r="E100" t="s">
        <v>2000</v>
      </c>
      <c r="F100" t="s">
        <v>2001</v>
      </c>
      <c r="G100">
        <v>1.1000000000000001E-3</v>
      </c>
      <c r="H100">
        <v>0.24890000000000001</v>
      </c>
      <c r="I100">
        <v>0.25</v>
      </c>
      <c r="J100">
        <v>0.23669999999999999</v>
      </c>
      <c r="K100" t="s">
        <v>257</v>
      </c>
      <c r="L100">
        <v>0.21640000000000001</v>
      </c>
      <c r="M100">
        <v>0.21079999999999999</v>
      </c>
      <c r="N100">
        <v>0.18940000000000001</v>
      </c>
      <c r="O100" t="s">
        <v>257</v>
      </c>
    </row>
    <row r="101" spans="1:15" x14ac:dyDescent="0.25">
      <c r="A101" t="s">
        <v>1013</v>
      </c>
      <c r="B101">
        <v>20</v>
      </c>
      <c r="C101" t="s">
        <v>381</v>
      </c>
      <c r="D101" t="s">
        <v>377</v>
      </c>
      <c r="E101" t="s">
        <v>3458</v>
      </c>
      <c r="F101" t="s">
        <v>3459</v>
      </c>
      <c r="G101" t="s">
        <v>257</v>
      </c>
      <c r="H101" t="s">
        <v>257</v>
      </c>
      <c r="I101">
        <v>0.25</v>
      </c>
      <c r="J101">
        <v>0.25</v>
      </c>
      <c r="K101" t="s">
        <v>257</v>
      </c>
      <c r="L101">
        <v>0.2248</v>
      </c>
      <c r="M101">
        <v>0.2175</v>
      </c>
      <c r="N101">
        <v>0.20699999999999999</v>
      </c>
      <c r="O101">
        <v>0.19600000000000001</v>
      </c>
    </row>
    <row r="102" spans="1:15" x14ac:dyDescent="0.25">
      <c r="A102" t="s">
        <v>1013</v>
      </c>
      <c r="B102">
        <v>20</v>
      </c>
      <c r="C102" t="s">
        <v>381</v>
      </c>
      <c r="D102" t="s">
        <v>372</v>
      </c>
      <c r="E102" t="s">
        <v>2002</v>
      </c>
      <c r="F102" t="s">
        <v>2003</v>
      </c>
      <c r="G102">
        <v>1.1000000000000001E-3</v>
      </c>
      <c r="H102">
        <v>0.24890000000000001</v>
      </c>
      <c r="I102">
        <v>0.25</v>
      </c>
      <c r="J102">
        <v>0.24079999999999999</v>
      </c>
      <c r="K102">
        <v>0.23669999999999999</v>
      </c>
      <c r="L102">
        <v>0.21640000000000001</v>
      </c>
      <c r="M102">
        <v>0.2127</v>
      </c>
      <c r="N102">
        <v>0.18940000000000001</v>
      </c>
      <c r="O102" t="s">
        <v>257</v>
      </c>
    </row>
    <row r="103" spans="1:15" x14ac:dyDescent="0.25">
      <c r="A103" t="s">
        <v>1013</v>
      </c>
      <c r="B103">
        <v>20</v>
      </c>
      <c r="C103" t="s">
        <v>381</v>
      </c>
      <c r="D103" t="s">
        <v>373</v>
      </c>
      <c r="E103" t="s">
        <v>3460</v>
      </c>
      <c r="F103" t="s">
        <v>3461</v>
      </c>
      <c r="G103" t="s">
        <v>257</v>
      </c>
      <c r="H103" t="s">
        <v>257</v>
      </c>
      <c r="I103">
        <v>0.25</v>
      </c>
      <c r="J103">
        <v>0.25</v>
      </c>
      <c r="K103" t="s">
        <v>257</v>
      </c>
      <c r="L103">
        <v>0.22239999999999999</v>
      </c>
      <c r="M103">
        <v>0.2175</v>
      </c>
      <c r="N103">
        <v>0.20699999999999999</v>
      </c>
      <c r="O103">
        <v>0.19600000000000001</v>
      </c>
    </row>
    <row r="104" spans="1:15" x14ac:dyDescent="0.25">
      <c r="A104" t="s">
        <v>1013</v>
      </c>
      <c r="B104">
        <v>20</v>
      </c>
      <c r="C104" t="s">
        <v>381</v>
      </c>
      <c r="D104" t="s">
        <v>374</v>
      </c>
      <c r="E104" t="s">
        <v>2004</v>
      </c>
      <c r="F104" t="s">
        <v>2005</v>
      </c>
      <c r="G104">
        <v>0</v>
      </c>
      <c r="H104">
        <v>0.25</v>
      </c>
      <c r="I104">
        <v>0.25</v>
      </c>
      <c r="J104">
        <v>0.2419</v>
      </c>
      <c r="K104" t="s">
        <v>257</v>
      </c>
      <c r="L104">
        <v>0.2175</v>
      </c>
      <c r="M104">
        <v>0.2147</v>
      </c>
      <c r="N104">
        <v>0.1905</v>
      </c>
      <c r="O104" t="s">
        <v>257</v>
      </c>
    </row>
    <row r="105" spans="1:15" x14ac:dyDescent="0.25">
      <c r="A105" t="s">
        <v>1013</v>
      </c>
      <c r="B105">
        <v>20</v>
      </c>
      <c r="C105" t="s">
        <v>381</v>
      </c>
      <c r="D105" t="s">
        <v>375</v>
      </c>
      <c r="E105" t="s">
        <v>3462</v>
      </c>
      <c r="F105" t="s">
        <v>3463</v>
      </c>
      <c r="G105" t="s">
        <v>257</v>
      </c>
      <c r="H105" t="s">
        <v>257</v>
      </c>
      <c r="I105">
        <v>0.25</v>
      </c>
      <c r="J105">
        <v>0.25</v>
      </c>
      <c r="K105" t="s">
        <v>257</v>
      </c>
      <c r="L105">
        <v>0.22109999999999999</v>
      </c>
      <c r="M105">
        <v>0.2175</v>
      </c>
      <c r="N105">
        <v>0.20669999999999999</v>
      </c>
      <c r="O105">
        <v>0.19600000000000001</v>
      </c>
    </row>
    <row r="106" spans="1:15" x14ac:dyDescent="0.25">
      <c r="A106" t="s">
        <v>1013</v>
      </c>
      <c r="B106">
        <v>24</v>
      </c>
      <c r="C106" t="s">
        <v>382</v>
      </c>
      <c r="D106" t="s">
        <v>372</v>
      </c>
      <c r="E106" t="s">
        <v>2006</v>
      </c>
      <c r="F106" t="s">
        <v>2007</v>
      </c>
      <c r="G106">
        <v>1.1000000000000001E-3</v>
      </c>
      <c r="H106">
        <v>0.24890000000000001</v>
      </c>
      <c r="I106">
        <v>0.25</v>
      </c>
      <c r="J106">
        <v>0.2417</v>
      </c>
      <c r="K106" t="s">
        <v>257</v>
      </c>
      <c r="L106">
        <v>0.2218</v>
      </c>
      <c r="M106">
        <v>0.21809999999999999</v>
      </c>
      <c r="N106">
        <v>0.1993</v>
      </c>
      <c r="O106" t="s">
        <v>257</v>
      </c>
    </row>
    <row r="107" spans="1:15" x14ac:dyDescent="0.25">
      <c r="A107" t="s">
        <v>1013</v>
      </c>
      <c r="B107">
        <v>24</v>
      </c>
      <c r="C107" t="s">
        <v>382</v>
      </c>
      <c r="D107" t="s">
        <v>373</v>
      </c>
      <c r="E107" t="s">
        <v>3464</v>
      </c>
      <c r="F107" t="s">
        <v>3465</v>
      </c>
      <c r="G107" t="s">
        <v>257</v>
      </c>
      <c r="H107" t="s">
        <v>257</v>
      </c>
      <c r="I107">
        <v>0.25</v>
      </c>
      <c r="J107">
        <v>0.25</v>
      </c>
      <c r="K107" t="s">
        <v>257</v>
      </c>
      <c r="L107">
        <v>0.22770000000000001</v>
      </c>
      <c r="M107">
        <v>0.22289999999999999</v>
      </c>
      <c r="N107">
        <v>0.215</v>
      </c>
      <c r="O107">
        <v>0.20499999999999999</v>
      </c>
    </row>
    <row r="108" spans="1:15" x14ac:dyDescent="0.25">
      <c r="A108" t="s">
        <v>1013</v>
      </c>
      <c r="B108">
        <v>27</v>
      </c>
      <c r="C108" t="s">
        <v>382</v>
      </c>
      <c r="D108" t="s">
        <v>372</v>
      </c>
      <c r="E108" t="s">
        <v>2008</v>
      </c>
      <c r="F108" t="s">
        <v>2009</v>
      </c>
      <c r="G108">
        <v>1E-3</v>
      </c>
      <c r="H108">
        <v>0.249</v>
      </c>
      <c r="I108">
        <v>0.25</v>
      </c>
      <c r="J108">
        <v>0.24229999999999999</v>
      </c>
      <c r="K108" t="s">
        <v>257</v>
      </c>
      <c r="L108">
        <v>0.22489999999999999</v>
      </c>
      <c r="M108">
        <v>0.22140000000000001</v>
      </c>
      <c r="N108">
        <v>0.2049</v>
      </c>
      <c r="O108" t="s">
        <v>257</v>
      </c>
    </row>
    <row r="109" spans="1:15" x14ac:dyDescent="0.25">
      <c r="A109" t="s">
        <v>1013</v>
      </c>
      <c r="B109">
        <v>27</v>
      </c>
      <c r="C109" t="s">
        <v>382</v>
      </c>
      <c r="D109" t="s">
        <v>373</v>
      </c>
      <c r="E109" t="s">
        <v>3466</v>
      </c>
      <c r="F109" t="s">
        <v>3467</v>
      </c>
      <c r="G109" t="s">
        <v>257</v>
      </c>
      <c r="H109" t="s">
        <v>257</v>
      </c>
      <c r="I109">
        <v>0.25</v>
      </c>
      <c r="J109">
        <v>0.25</v>
      </c>
      <c r="K109" t="s">
        <v>257</v>
      </c>
      <c r="L109">
        <v>0.23039999999999999</v>
      </c>
      <c r="M109">
        <v>0.22589999999999999</v>
      </c>
      <c r="N109">
        <v>0.219</v>
      </c>
      <c r="O109">
        <v>0.21</v>
      </c>
    </row>
    <row r="110" spans="1:15" x14ac:dyDescent="0.25">
      <c r="A110" t="s">
        <v>1013</v>
      </c>
      <c r="B110">
        <v>28</v>
      </c>
      <c r="C110" t="s">
        <v>380</v>
      </c>
      <c r="D110" t="s">
        <v>376</v>
      </c>
      <c r="E110" t="s">
        <v>2010</v>
      </c>
      <c r="F110" t="s">
        <v>2011</v>
      </c>
      <c r="G110">
        <v>1E-3</v>
      </c>
      <c r="H110">
        <v>0.249</v>
      </c>
      <c r="I110">
        <v>0.25</v>
      </c>
      <c r="J110">
        <v>0.2392</v>
      </c>
      <c r="K110" t="s">
        <v>257</v>
      </c>
      <c r="L110">
        <v>0.2258</v>
      </c>
      <c r="M110">
        <v>0.2208</v>
      </c>
      <c r="N110">
        <v>0.2064</v>
      </c>
      <c r="O110" t="s">
        <v>257</v>
      </c>
    </row>
    <row r="111" spans="1:15" x14ac:dyDescent="0.25">
      <c r="A111" t="s">
        <v>1013</v>
      </c>
      <c r="B111">
        <v>28</v>
      </c>
      <c r="C111" t="s">
        <v>380</v>
      </c>
      <c r="D111" t="s">
        <v>377</v>
      </c>
      <c r="E111" t="s">
        <v>3468</v>
      </c>
      <c r="F111" t="s">
        <v>3469</v>
      </c>
      <c r="G111" t="s">
        <v>257</v>
      </c>
      <c r="H111" t="s">
        <v>257</v>
      </c>
      <c r="I111">
        <v>0.25</v>
      </c>
      <c r="J111">
        <v>0.25</v>
      </c>
      <c r="K111" t="s">
        <v>257</v>
      </c>
      <c r="L111">
        <v>0.23330000000000001</v>
      </c>
      <c r="M111">
        <v>0.2268</v>
      </c>
      <c r="N111">
        <v>0.22</v>
      </c>
      <c r="O111">
        <v>0.21099999999999999</v>
      </c>
    </row>
    <row r="112" spans="1:15" x14ac:dyDescent="0.25">
      <c r="A112" t="s">
        <v>1013</v>
      </c>
      <c r="B112">
        <v>28</v>
      </c>
      <c r="C112" t="s">
        <v>380</v>
      </c>
      <c r="D112" t="s">
        <v>372</v>
      </c>
      <c r="E112" t="s">
        <v>2012</v>
      </c>
      <c r="F112" t="s">
        <v>2013</v>
      </c>
      <c r="G112">
        <v>1E-3</v>
      </c>
      <c r="H112">
        <v>0.249</v>
      </c>
      <c r="I112">
        <v>0.25</v>
      </c>
      <c r="J112">
        <v>0.24249999999999999</v>
      </c>
      <c r="K112" t="s">
        <v>257</v>
      </c>
      <c r="L112">
        <v>0.2258</v>
      </c>
      <c r="M112">
        <v>0.2225</v>
      </c>
      <c r="N112">
        <v>0.2064</v>
      </c>
      <c r="O112" t="s">
        <v>257</v>
      </c>
    </row>
    <row r="113" spans="1:15" x14ac:dyDescent="0.25">
      <c r="A113" t="s">
        <v>1013</v>
      </c>
      <c r="B113">
        <v>28</v>
      </c>
      <c r="C113" t="s">
        <v>380</v>
      </c>
      <c r="D113" t="s">
        <v>373</v>
      </c>
      <c r="E113" t="s">
        <v>3470</v>
      </c>
      <c r="F113" t="s">
        <v>3471</v>
      </c>
      <c r="G113" t="s">
        <v>257</v>
      </c>
      <c r="H113" t="s">
        <v>257</v>
      </c>
      <c r="I113">
        <v>0.25</v>
      </c>
      <c r="J113">
        <v>0.25</v>
      </c>
      <c r="K113" t="s">
        <v>257</v>
      </c>
      <c r="L113">
        <v>0.2311</v>
      </c>
      <c r="M113">
        <v>0.2268</v>
      </c>
      <c r="N113">
        <v>0.22</v>
      </c>
      <c r="O113">
        <v>0.21099999999999999</v>
      </c>
    </row>
    <row r="114" spans="1:15" x14ac:dyDescent="0.25">
      <c r="A114" t="s">
        <v>1013</v>
      </c>
      <c r="B114">
        <v>28</v>
      </c>
      <c r="C114" t="s">
        <v>380</v>
      </c>
      <c r="D114" t="s">
        <v>374</v>
      </c>
      <c r="E114" t="s">
        <v>2014</v>
      </c>
      <c r="F114" t="s">
        <v>2015</v>
      </c>
      <c r="G114">
        <v>0</v>
      </c>
      <c r="H114">
        <v>0.25</v>
      </c>
      <c r="I114">
        <v>0.25</v>
      </c>
      <c r="J114">
        <v>0.24349999999999999</v>
      </c>
      <c r="K114" t="s">
        <v>257</v>
      </c>
      <c r="L114">
        <v>0.2268</v>
      </c>
      <c r="M114">
        <v>0.2243</v>
      </c>
      <c r="N114">
        <v>0.2074</v>
      </c>
      <c r="O114" t="s">
        <v>257</v>
      </c>
    </row>
    <row r="115" spans="1:15" x14ac:dyDescent="0.25">
      <c r="A115" t="s">
        <v>1013</v>
      </c>
      <c r="B115">
        <v>28</v>
      </c>
      <c r="C115" t="s">
        <v>380</v>
      </c>
      <c r="D115" t="s">
        <v>375</v>
      </c>
      <c r="E115" t="s">
        <v>3472</v>
      </c>
      <c r="F115" t="s">
        <v>3473</v>
      </c>
      <c r="G115" t="s">
        <v>257</v>
      </c>
      <c r="H115" t="s">
        <v>257</v>
      </c>
      <c r="I115">
        <v>0.25</v>
      </c>
      <c r="J115">
        <v>0.25</v>
      </c>
      <c r="K115" t="s">
        <v>257</v>
      </c>
      <c r="L115">
        <v>0.23</v>
      </c>
      <c r="M115">
        <v>0.2268</v>
      </c>
      <c r="N115">
        <v>0.219</v>
      </c>
      <c r="O115">
        <v>0.21099999999999999</v>
      </c>
    </row>
    <row r="116" spans="1:15" x14ac:dyDescent="0.25">
      <c r="A116" t="s">
        <v>1013</v>
      </c>
      <c r="B116">
        <v>32</v>
      </c>
      <c r="C116" t="s">
        <v>383</v>
      </c>
      <c r="D116" t="s">
        <v>372</v>
      </c>
      <c r="E116" t="s">
        <v>2016</v>
      </c>
      <c r="F116" t="s">
        <v>2017</v>
      </c>
      <c r="G116">
        <v>1E-3</v>
      </c>
      <c r="H116">
        <v>0.249</v>
      </c>
      <c r="I116">
        <v>0.25</v>
      </c>
      <c r="J116">
        <v>0.24299999999999999</v>
      </c>
      <c r="K116" t="s">
        <v>257</v>
      </c>
      <c r="L116">
        <v>0.22869999999999999</v>
      </c>
      <c r="M116">
        <v>0.22550000000000001</v>
      </c>
      <c r="N116">
        <v>0.21179999999999999</v>
      </c>
      <c r="O116" t="s">
        <v>257</v>
      </c>
    </row>
    <row r="117" spans="1:15" x14ac:dyDescent="0.25">
      <c r="A117" t="s">
        <v>1013</v>
      </c>
      <c r="B117">
        <v>32</v>
      </c>
      <c r="C117" t="s">
        <v>383</v>
      </c>
      <c r="D117" t="s">
        <v>373</v>
      </c>
      <c r="E117" t="s">
        <v>3474</v>
      </c>
      <c r="F117" t="s">
        <v>3475</v>
      </c>
      <c r="G117" t="s">
        <v>257</v>
      </c>
      <c r="H117" t="s">
        <v>257</v>
      </c>
      <c r="I117">
        <v>0.25</v>
      </c>
      <c r="J117">
        <v>0.25</v>
      </c>
      <c r="K117" t="s">
        <v>257</v>
      </c>
      <c r="L117">
        <v>0.2339</v>
      </c>
      <c r="M117">
        <v>0.22969999999999999</v>
      </c>
      <c r="N117">
        <v>0.224</v>
      </c>
      <c r="O117">
        <v>0.216</v>
      </c>
    </row>
    <row r="118" spans="1:15" x14ac:dyDescent="0.25">
      <c r="A118" t="s">
        <v>1013</v>
      </c>
      <c r="B118">
        <v>32</v>
      </c>
      <c r="C118" t="s">
        <v>383</v>
      </c>
      <c r="D118" t="s">
        <v>374</v>
      </c>
      <c r="E118" t="s">
        <v>2018</v>
      </c>
      <c r="F118" t="s">
        <v>2019</v>
      </c>
      <c r="G118">
        <v>0</v>
      </c>
      <c r="H118">
        <v>0.25</v>
      </c>
      <c r="I118">
        <v>0.25</v>
      </c>
      <c r="J118">
        <v>0.24399999999999999</v>
      </c>
      <c r="K118" t="s">
        <v>257</v>
      </c>
      <c r="L118">
        <v>0.22969999999999999</v>
      </c>
      <c r="M118">
        <v>0.2273</v>
      </c>
      <c r="N118">
        <v>0.21279999999999999</v>
      </c>
      <c r="O118" t="s">
        <v>257</v>
      </c>
    </row>
    <row r="119" spans="1:15" x14ac:dyDescent="0.25">
      <c r="A119" t="s">
        <v>1013</v>
      </c>
      <c r="B119">
        <v>32</v>
      </c>
      <c r="C119" t="s">
        <v>383</v>
      </c>
      <c r="D119" t="s">
        <v>375</v>
      </c>
      <c r="E119" t="s">
        <v>3476</v>
      </c>
      <c r="F119" t="s">
        <v>3477</v>
      </c>
      <c r="G119" t="s">
        <v>257</v>
      </c>
      <c r="H119" t="s">
        <v>257</v>
      </c>
      <c r="I119">
        <v>0.25</v>
      </c>
      <c r="J119">
        <v>0.25</v>
      </c>
      <c r="K119" t="s">
        <v>257</v>
      </c>
      <c r="L119">
        <v>0.23280000000000001</v>
      </c>
      <c r="M119">
        <v>0.22969999999999999</v>
      </c>
      <c r="N119">
        <v>0.22289999999999999</v>
      </c>
      <c r="O119">
        <v>0.216</v>
      </c>
    </row>
    <row r="120" spans="1:15" x14ac:dyDescent="0.25">
      <c r="A120" t="s">
        <v>1013</v>
      </c>
      <c r="B120">
        <v>36</v>
      </c>
      <c r="C120" t="s">
        <v>382</v>
      </c>
      <c r="D120" t="s">
        <v>372</v>
      </c>
      <c r="E120" t="s">
        <v>2020</v>
      </c>
      <c r="F120" t="s">
        <v>2021</v>
      </c>
      <c r="G120">
        <v>8.9999999999999998E-4</v>
      </c>
      <c r="H120">
        <v>0.24909999999999999</v>
      </c>
      <c r="I120">
        <v>0.25</v>
      </c>
      <c r="J120">
        <v>0.24360000000000001</v>
      </c>
      <c r="K120" t="s">
        <v>257</v>
      </c>
      <c r="L120">
        <v>0.2311</v>
      </c>
      <c r="M120">
        <v>0.22800000000000001</v>
      </c>
      <c r="N120">
        <v>0.21609999999999999</v>
      </c>
      <c r="O120" t="s">
        <v>257</v>
      </c>
    </row>
    <row r="121" spans="1:15" x14ac:dyDescent="0.25">
      <c r="A121" t="s">
        <v>1013</v>
      </c>
      <c r="B121">
        <v>36</v>
      </c>
      <c r="C121" t="s">
        <v>382</v>
      </c>
      <c r="D121" t="s">
        <v>373</v>
      </c>
      <c r="E121" t="s">
        <v>3478</v>
      </c>
      <c r="F121" t="s">
        <v>3479</v>
      </c>
      <c r="G121" t="s">
        <v>257</v>
      </c>
      <c r="H121" t="s">
        <v>257</v>
      </c>
      <c r="I121">
        <v>0.25</v>
      </c>
      <c r="J121">
        <v>0.25</v>
      </c>
      <c r="K121" t="s">
        <v>257</v>
      </c>
      <c r="L121">
        <v>0.23599999999999999</v>
      </c>
      <c r="M121">
        <v>0.23200000000000001</v>
      </c>
      <c r="N121">
        <v>0.22600000000000001</v>
      </c>
      <c r="O121">
        <v>0.22</v>
      </c>
    </row>
    <row r="122" spans="1:15" x14ac:dyDescent="0.25">
      <c r="A122" t="s">
        <v>1013</v>
      </c>
      <c r="B122">
        <v>40</v>
      </c>
      <c r="C122" t="s">
        <v>382</v>
      </c>
      <c r="D122" t="s">
        <v>372</v>
      </c>
      <c r="E122" t="s">
        <v>2022</v>
      </c>
      <c r="F122" t="s">
        <v>2023</v>
      </c>
      <c r="G122">
        <v>8.9999999999999998E-4</v>
      </c>
      <c r="H122">
        <v>0.24909999999999999</v>
      </c>
      <c r="I122">
        <v>0.25</v>
      </c>
      <c r="J122">
        <v>0.24399999999999999</v>
      </c>
      <c r="K122" t="s">
        <v>257</v>
      </c>
      <c r="L122">
        <v>0.2329</v>
      </c>
      <c r="M122">
        <v>0.23</v>
      </c>
      <c r="N122">
        <v>0.21929999999999999</v>
      </c>
      <c r="O122" t="s">
        <v>257</v>
      </c>
    </row>
    <row r="123" spans="1:15" x14ac:dyDescent="0.25">
      <c r="A123" t="s">
        <v>1013</v>
      </c>
      <c r="B123">
        <v>40</v>
      </c>
      <c r="C123" t="s">
        <v>382</v>
      </c>
      <c r="D123" t="s">
        <v>373</v>
      </c>
      <c r="E123" t="s">
        <v>3480</v>
      </c>
      <c r="F123" t="s">
        <v>3481</v>
      </c>
      <c r="G123" t="s">
        <v>257</v>
      </c>
      <c r="H123" t="s">
        <v>257</v>
      </c>
      <c r="I123">
        <v>0.25</v>
      </c>
      <c r="J123">
        <v>0.25</v>
      </c>
      <c r="K123" t="s">
        <v>257</v>
      </c>
      <c r="L123">
        <v>0.23760000000000001</v>
      </c>
      <c r="M123">
        <v>0.23380000000000001</v>
      </c>
      <c r="N123">
        <v>0.22900000000000001</v>
      </c>
      <c r="O123">
        <v>0.223</v>
      </c>
    </row>
    <row r="124" spans="1:15" x14ac:dyDescent="0.25">
      <c r="A124" t="s">
        <v>1013</v>
      </c>
      <c r="B124">
        <v>48</v>
      </c>
      <c r="C124" t="s">
        <v>382</v>
      </c>
      <c r="D124" t="s">
        <v>372</v>
      </c>
      <c r="E124" t="s">
        <v>2024</v>
      </c>
      <c r="F124" t="s">
        <v>2025</v>
      </c>
      <c r="G124">
        <v>8.0000000000000004E-4</v>
      </c>
      <c r="H124">
        <v>0.2492</v>
      </c>
      <c r="I124">
        <v>0.25</v>
      </c>
      <c r="J124">
        <v>0.2447</v>
      </c>
      <c r="K124" t="s">
        <v>257</v>
      </c>
      <c r="L124">
        <v>0.23569999999999999</v>
      </c>
      <c r="M124">
        <v>0.23300000000000001</v>
      </c>
      <c r="N124">
        <v>0.2243</v>
      </c>
      <c r="O124" t="s">
        <v>257</v>
      </c>
    </row>
    <row r="125" spans="1:15" x14ac:dyDescent="0.25">
      <c r="A125" t="s">
        <v>1013</v>
      </c>
      <c r="B125">
        <v>48</v>
      </c>
      <c r="C125" t="s">
        <v>382</v>
      </c>
      <c r="D125" t="s">
        <v>373</v>
      </c>
      <c r="E125" t="s">
        <v>3482</v>
      </c>
      <c r="F125" t="s">
        <v>3483</v>
      </c>
      <c r="G125" t="s">
        <v>257</v>
      </c>
      <c r="H125" t="s">
        <v>257</v>
      </c>
      <c r="I125">
        <v>0.25</v>
      </c>
      <c r="J125">
        <v>0.25</v>
      </c>
      <c r="K125" t="s">
        <v>257</v>
      </c>
      <c r="L125">
        <v>0.24010000000000001</v>
      </c>
      <c r="M125">
        <v>0.23649999999999999</v>
      </c>
      <c r="N125">
        <v>0.23200000000000001</v>
      </c>
      <c r="O125">
        <v>0.22700000000000001</v>
      </c>
    </row>
    <row r="126" spans="1:15" x14ac:dyDescent="0.25">
      <c r="A126" t="s">
        <v>1013</v>
      </c>
      <c r="B126">
        <v>56</v>
      </c>
      <c r="C126" t="s">
        <v>382</v>
      </c>
      <c r="D126" t="s">
        <v>372</v>
      </c>
      <c r="E126" t="s">
        <v>2026</v>
      </c>
      <c r="F126" t="s">
        <v>2027</v>
      </c>
      <c r="G126">
        <v>8.0000000000000004E-4</v>
      </c>
      <c r="H126">
        <v>0.2492</v>
      </c>
      <c r="I126">
        <v>0.25</v>
      </c>
      <c r="J126">
        <v>0.24510000000000001</v>
      </c>
      <c r="K126" t="s">
        <v>257</v>
      </c>
      <c r="L126">
        <v>0.23760000000000001</v>
      </c>
      <c r="M126">
        <v>0.23499999999999999</v>
      </c>
      <c r="N126">
        <v>0.22800000000000001</v>
      </c>
      <c r="O126" t="s">
        <v>257</v>
      </c>
    </row>
    <row r="127" spans="1:15" x14ac:dyDescent="0.25">
      <c r="A127" t="s">
        <v>1013</v>
      </c>
      <c r="B127">
        <v>56</v>
      </c>
      <c r="C127" t="s">
        <v>382</v>
      </c>
      <c r="D127" t="s">
        <v>373</v>
      </c>
      <c r="E127" t="s">
        <v>3484</v>
      </c>
      <c r="F127" t="s">
        <v>3485</v>
      </c>
      <c r="G127" t="s">
        <v>257</v>
      </c>
      <c r="H127" t="s">
        <v>257</v>
      </c>
      <c r="I127">
        <v>0.25</v>
      </c>
      <c r="J127">
        <v>0.25</v>
      </c>
      <c r="K127" t="s">
        <v>257</v>
      </c>
      <c r="L127">
        <v>0.2417</v>
      </c>
      <c r="M127">
        <v>0.2384</v>
      </c>
      <c r="N127">
        <v>0.23499999999999999</v>
      </c>
      <c r="O127">
        <v>0.23100000000000001</v>
      </c>
    </row>
    <row r="128" spans="1:15" x14ac:dyDescent="0.25">
      <c r="A128" t="s">
        <v>1014</v>
      </c>
      <c r="B128">
        <v>18</v>
      </c>
      <c r="C128" t="s">
        <v>381</v>
      </c>
      <c r="D128" t="s">
        <v>376</v>
      </c>
      <c r="E128" t="s">
        <v>2028</v>
      </c>
      <c r="F128" t="s">
        <v>2029</v>
      </c>
      <c r="G128">
        <v>1.1999999999999999E-3</v>
      </c>
      <c r="H128">
        <v>0.31130000000000002</v>
      </c>
      <c r="I128">
        <v>0.3125</v>
      </c>
      <c r="J128">
        <v>0.29820000000000002</v>
      </c>
      <c r="K128" t="s">
        <v>257</v>
      </c>
      <c r="L128">
        <v>0.2752</v>
      </c>
      <c r="M128">
        <v>0.26910000000000001</v>
      </c>
      <c r="N128">
        <v>0.2452</v>
      </c>
      <c r="O128" t="s">
        <v>257</v>
      </c>
    </row>
    <row r="129" spans="1:15" x14ac:dyDescent="0.25">
      <c r="A129" t="s">
        <v>1014</v>
      </c>
      <c r="B129">
        <v>18</v>
      </c>
      <c r="C129" t="s">
        <v>381</v>
      </c>
      <c r="D129" t="s">
        <v>377</v>
      </c>
      <c r="E129" t="s">
        <v>3486</v>
      </c>
      <c r="F129" t="s">
        <v>3487</v>
      </c>
      <c r="G129" t="s">
        <v>257</v>
      </c>
      <c r="H129" t="s">
        <v>257</v>
      </c>
      <c r="I129">
        <v>0.3125</v>
      </c>
      <c r="J129">
        <v>0.3125</v>
      </c>
      <c r="K129" t="s">
        <v>257</v>
      </c>
      <c r="L129">
        <v>0.2843</v>
      </c>
      <c r="M129">
        <v>0.27639999999999998</v>
      </c>
      <c r="N129">
        <v>0.26500000000000001</v>
      </c>
      <c r="O129">
        <v>0.252</v>
      </c>
    </row>
    <row r="130" spans="1:15" x14ac:dyDescent="0.25">
      <c r="A130" t="s">
        <v>1014</v>
      </c>
      <c r="B130">
        <v>18</v>
      </c>
      <c r="C130" t="s">
        <v>381</v>
      </c>
      <c r="D130" t="s">
        <v>372</v>
      </c>
      <c r="E130" t="s">
        <v>2030</v>
      </c>
      <c r="F130" t="s">
        <v>2031</v>
      </c>
      <c r="G130">
        <v>1.1999999999999999E-3</v>
      </c>
      <c r="H130">
        <v>0.31130000000000002</v>
      </c>
      <c r="I130">
        <v>0.3125</v>
      </c>
      <c r="J130">
        <v>0.30259999999999998</v>
      </c>
      <c r="K130">
        <v>0.29820000000000002</v>
      </c>
      <c r="L130">
        <v>0.2752</v>
      </c>
      <c r="M130">
        <v>0.2712</v>
      </c>
      <c r="N130">
        <v>0.2452</v>
      </c>
      <c r="O130" t="s">
        <v>257</v>
      </c>
    </row>
    <row r="131" spans="1:15" x14ac:dyDescent="0.25">
      <c r="A131" t="s">
        <v>1014</v>
      </c>
      <c r="B131">
        <v>18</v>
      </c>
      <c r="C131" t="s">
        <v>381</v>
      </c>
      <c r="D131" t="s">
        <v>373</v>
      </c>
      <c r="E131" t="s">
        <v>3488</v>
      </c>
      <c r="F131" t="s">
        <v>3489</v>
      </c>
      <c r="G131" t="s">
        <v>257</v>
      </c>
      <c r="H131" t="s">
        <v>257</v>
      </c>
      <c r="I131">
        <v>0.3125</v>
      </c>
      <c r="J131">
        <v>0.3125</v>
      </c>
      <c r="K131" t="s">
        <v>257</v>
      </c>
      <c r="L131">
        <v>0.28170000000000001</v>
      </c>
      <c r="M131">
        <v>0.27639999999999998</v>
      </c>
      <c r="N131">
        <v>0.26500000000000001</v>
      </c>
      <c r="O131">
        <v>0.252</v>
      </c>
    </row>
    <row r="132" spans="1:15" x14ac:dyDescent="0.25">
      <c r="A132" t="s">
        <v>1014</v>
      </c>
      <c r="B132">
        <v>18</v>
      </c>
      <c r="C132" t="s">
        <v>381</v>
      </c>
      <c r="D132" t="s">
        <v>374</v>
      </c>
      <c r="E132" t="s">
        <v>2032</v>
      </c>
      <c r="F132" t="s">
        <v>2033</v>
      </c>
      <c r="G132">
        <v>0</v>
      </c>
      <c r="H132">
        <v>0.3125</v>
      </c>
      <c r="I132">
        <v>0.3125</v>
      </c>
      <c r="J132">
        <v>0.30380000000000001</v>
      </c>
      <c r="K132" t="s">
        <v>257</v>
      </c>
      <c r="L132">
        <v>0.27639999999999998</v>
      </c>
      <c r="M132">
        <v>0.27339999999999998</v>
      </c>
      <c r="N132">
        <v>0.24640000000000001</v>
      </c>
      <c r="O132" t="s">
        <v>257</v>
      </c>
    </row>
    <row r="133" spans="1:15" x14ac:dyDescent="0.25">
      <c r="A133" t="s">
        <v>1014</v>
      </c>
      <c r="B133">
        <v>18</v>
      </c>
      <c r="C133" t="s">
        <v>381</v>
      </c>
      <c r="D133" t="s">
        <v>375</v>
      </c>
      <c r="E133" t="s">
        <v>3490</v>
      </c>
      <c r="F133" t="s">
        <v>3491</v>
      </c>
      <c r="G133" t="s">
        <v>257</v>
      </c>
      <c r="H133" t="s">
        <v>257</v>
      </c>
      <c r="I133">
        <v>0.3125</v>
      </c>
      <c r="J133">
        <v>0.3125</v>
      </c>
      <c r="K133" t="s">
        <v>257</v>
      </c>
      <c r="L133">
        <v>0.28029999999999999</v>
      </c>
      <c r="M133">
        <v>0.27639999999999998</v>
      </c>
      <c r="N133">
        <v>0.26300000000000001</v>
      </c>
      <c r="O133">
        <v>0.252</v>
      </c>
    </row>
    <row r="134" spans="1:15" x14ac:dyDescent="0.25">
      <c r="A134" t="s">
        <v>1014</v>
      </c>
      <c r="B134">
        <v>20</v>
      </c>
      <c r="C134" t="s">
        <v>384</v>
      </c>
      <c r="D134" t="s">
        <v>372</v>
      </c>
      <c r="E134" t="s">
        <v>2034</v>
      </c>
      <c r="F134" t="s">
        <v>2035</v>
      </c>
      <c r="G134">
        <v>1.1999999999999999E-3</v>
      </c>
      <c r="H134">
        <v>0.31130000000000002</v>
      </c>
      <c r="I134">
        <v>0.3125</v>
      </c>
      <c r="J134">
        <v>0.30320000000000003</v>
      </c>
      <c r="K134" t="s">
        <v>257</v>
      </c>
      <c r="L134">
        <v>0.27879999999999999</v>
      </c>
      <c r="M134">
        <v>0.27479999999999999</v>
      </c>
      <c r="N134">
        <v>0.25180000000000002</v>
      </c>
      <c r="O134" t="s">
        <v>257</v>
      </c>
    </row>
    <row r="135" spans="1:15" x14ac:dyDescent="0.25">
      <c r="A135" t="s">
        <v>1014</v>
      </c>
      <c r="B135">
        <v>20</v>
      </c>
      <c r="C135" t="s">
        <v>384</v>
      </c>
      <c r="D135" t="s">
        <v>373</v>
      </c>
      <c r="E135" t="s">
        <v>3492</v>
      </c>
      <c r="F135" t="s">
        <v>3493</v>
      </c>
      <c r="G135" t="s">
        <v>257</v>
      </c>
      <c r="H135" t="s">
        <v>257</v>
      </c>
      <c r="I135">
        <v>0.3125</v>
      </c>
      <c r="J135">
        <v>0.3125</v>
      </c>
      <c r="K135" t="s">
        <v>257</v>
      </c>
      <c r="L135">
        <v>0.28520000000000001</v>
      </c>
      <c r="M135">
        <v>0.28000000000000003</v>
      </c>
      <c r="N135">
        <v>0.27</v>
      </c>
      <c r="O135">
        <v>0.25800000000000001</v>
      </c>
    </row>
    <row r="136" spans="1:15" x14ac:dyDescent="0.25">
      <c r="A136" t="s">
        <v>1014</v>
      </c>
      <c r="B136">
        <v>20</v>
      </c>
      <c r="C136" t="s">
        <v>384</v>
      </c>
      <c r="D136" t="s">
        <v>374</v>
      </c>
      <c r="E136" t="s">
        <v>2036</v>
      </c>
      <c r="F136" t="s">
        <v>2037</v>
      </c>
      <c r="G136">
        <v>0</v>
      </c>
      <c r="H136">
        <v>0.3125</v>
      </c>
      <c r="I136">
        <v>0.3125</v>
      </c>
      <c r="J136">
        <v>0.3044</v>
      </c>
      <c r="K136" t="s">
        <v>257</v>
      </c>
      <c r="L136">
        <v>0.28000000000000003</v>
      </c>
      <c r="M136">
        <v>0.27700000000000002</v>
      </c>
      <c r="N136">
        <v>0.253</v>
      </c>
      <c r="O136" t="s">
        <v>257</v>
      </c>
    </row>
    <row r="137" spans="1:15" x14ac:dyDescent="0.25">
      <c r="A137" t="s">
        <v>1014</v>
      </c>
      <c r="B137">
        <v>20</v>
      </c>
      <c r="C137" t="s">
        <v>384</v>
      </c>
      <c r="D137" t="s">
        <v>375</v>
      </c>
      <c r="E137" t="s">
        <v>3494</v>
      </c>
      <c r="F137" t="s">
        <v>3495</v>
      </c>
      <c r="G137" t="s">
        <v>257</v>
      </c>
      <c r="H137" t="s">
        <v>257</v>
      </c>
      <c r="I137">
        <v>0.3125</v>
      </c>
      <c r="J137">
        <v>0.3125</v>
      </c>
      <c r="K137" t="s">
        <v>257</v>
      </c>
      <c r="L137">
        <v>0.28389999999999999</v>
      </c>
      <c r="M137">
        <v>0.28000000000000003</v>
      </c>
      <c r="N137">
        <v>0.26800000000000002</v>
      </c>
      <c r="O137">
        <v>0.25800000000000001</v>
      </c>
    </row>
    <row r="138" spans="1:15" x14ac:dyDescent="0.25">
      <c r="A138" t="s">
        <v>1014</v>
      </c>
      <c r="B138">
        <v>24</v>
      </c>
      <c r="C138" t="s">
        <v>380</v>
      </c>
      <c r="D138" t="s">
        <v>376</v>
      </c>
      <c r="E138" t="s">
        <v>2038</v>
      </c>
      <c r="F138" t="s">
        <v>2039</v>
      </c>
      <c r="G138">
        <v>1.1000000000000001E-3</v>
      </c>
      <c r="H138">
        <v>0.31140000000000001</v>
      </c>
      <c r="I138">
        <v>0.3125</v>
      </c>
      <c r="J138">
        <v>0.30059999999999998</v>
      </c>
      <c r="K138" t="s">
        <v>257</v>
      </c>
      <c r="L138">
        <v>0.2843</v>
      </c>
      <c r="M138">
        <v>0.27879999999999999</v>
      </c>
      <c r="N138">
        <v>0.26179999999999998</v>
      </c>
      <c r="O138" t="s">
        <v>257</v>
      </c>
    </row>
    <row r="139" spans="1:15" x14ac:dyDescent="0.25">
      <c r="A139" t="s">
        <v>1014</v>
      </c>
      <c r="B139">
        <v>24</v>
      </c>
      <c r="C139" t="s">
        <v>380</v>
      </c>
      <c r="D139" t="s">
        <v>377</v>
      </c>
      <c r="E139" t="s">
        <v>3496</v>
      </c>
      <c r="F139" t="s">
        <v>3497</v>
      </c>
      <c r="G139" t="s">
        <v>257</v>
      </c>
      <c r="H139" t="s">
        <v>257</v>
      </c>
      <c r="I139">
        <v>0.3125</v>
      </c>
      <c r="J139">
        <v>0.3125</v>
      </c>
      <c r="K139" t="s">
        <v>257</v>
      </c>
      <c r="L139">
        <v>0.29249999999999998</v>
      </c>
      <c r="M139">
        <v>0.28539999999999999</v>
      </c>
      <c r="N139">
        <v>0.27700000000000002</v>
      </c>
      <c r="O139">
        <v>0.26700000000000002</v>
      </c>
    </row>
    <row r="140" spans="1:15" x14ac:dyDescent="0.25">
      <c r="A140" t="s">
        <v>1014</v>
      </c>
      <c r="B140">
        <v>24</v>
      </c>
      <c r="C140" t="s">
        <v>380</v>
      </c>
      <c r="D140" t="s">
        <v>372</v>
      </c>
      <c r="E140" t="s">
        <v>2040</v>
      </c>
      <c r="F140" t="s">
        <v>2041</v>
      </c>
      <c r="G140">
        <v>1.1000000000000001E-3</v>
      </c>
      <c r="H140">
        <v>0.31140000000000001</v>
      </c>
      <c r="I140">
        <v>0.3125</v>
      </c>
      <c r="J140">
        <v>0.30420000000000003</v>
      </c>
      <c r="K140" t="s">
        <v>257</v>
      </c>
      <c r="L140">
        <v>0.2843</v>
      </c>
      <c r="M140">
        <v>0.28060000000000002</v>
      </c>
      <c r="N140">
        <v>0.26179999999999998</v>
      </c>
      <c r="O140" t="s">
        <v>257</v>
      </c>
    </row>
    <row r="141" spans="1:15" x14ac:dyDescent="0.25">
      <c r="A141" t="s">
        <v>1014</v>
      </c>
      <c r="B141">
        <v>24</v>
      </c>
      <c r="C141" t="s">
        <v>380</v>
      </c>
      <c r="D141" t="s">
        <v>373</v>
      </c>
      <c r="E141" t="s">
        <v>3498</v>
      </c>
      <c r="F141" t="s">
        <v>3499</v>
      </c>
      <c r="G141" t="s">
        <v>257</v>
      </c>
      <c r="H141" t="s">
        <v>257</v>
      </c>
      <c r="I141">
        <v>0.3125</v>
      </c>
      <c r="J141">
        <v>0.3125</v>
      </c>
      <c r="K141" t="s">
        <v>257</v>
      </c>
      <c r="L141">
        <v>0.29020000000000001</v>
      </c>
      <c r="M141">
        <v>0.28539999999999999</v>
      </c>
      <c r="N141">
        <v>0.27700000000000002</v>
      </c>
      <c r="O141">
        <v>0.26700000000000002</v>
      </c>
    </row>
    <row r="142" spans="1:15" x14ac:dyDescent="0.25">
      <c r="A142" t="s">
        <v>1014</v>
      </c>
      <c r="B142">
        <v>24</v>
      </c>
      <c r="C142" t="s">
        <v>380</v>
      </c>
      <c r="D142" t="s">
        <v>374</v>
      </c>
      <c r="E142" t="s">
        <v>2042</v>
      </c>
      <c r="F142" t="s">
        <v>2043</v>
      </c>
      <c r="G142">
        <v>0</v>
      </c>
      <c r="H142">
        <v>0.3125</v>
      </c>
      <c r="I142">
        <v>0.3125</v>
      </c>
      <c r="J142">
        <v>0.30530000000000002</v>
      </c>
      <c r="K142" t="s">
        <v>257</v>
      </c>
      <c r="L142">
        <v>0.28539999999999999</v>
      </c>
      <c r="M142">
        <v>0.28270000000000001</v>
      </c>
      <c r="N142">
        <v>0.26290000000000002</v>
      </c>
      <c r="O142" t="s">
        <v>257</v>
      </c>
    </row>
    <row r="143" spans="1:15" x14ac:dyDescent="0.25">
      <c r="A143" t="s">
        <v>1014</v>
      </c>
      <c r="B143">
        <v>24</v>
      </c>
      <c r="C143" t="s">
        <v>380</v>
      </c>
      <c r="D143" t="s">
        <v>375</v>
      </c>
      <c r="E143" t="s">
        <v>3500</v>
      </c>
      <c r="F143" t="s">
        <v>3501</v>
      </c>
      <c r="G143" t="s">
        <v>257</v>
      </c>
      <c r="H143" t="s">
        <v>257</v>
      </c>
      <c r="I143">
        <v>0.3125</v>
      </c>
      <c r="J143">
        <v>0.3125</v>
      </c>
      <c r="K143" t="s">
        <v>257</v>
      </c>
      <c r="L143">
        <v>0.28899999999999998</v>
      </c>
      <c r="M143">
        <v>0.28539999999999999</v>
      </c>
      <c r="N143">
        <v>0.27539999999999998</v>
      </c>
      <c r="O143">
        <v>0.26700000000000002</v>
      </c>
    </row>
    <row r="144" spans="1:15" x14ac:dyDescent="0.25">
      <c r="A144" t="s">
        <v>1014</v>
      </c>
      <c r="B144">
        <v>27</v>
      </c>
      <c r="C144" t="s">
        <v>382</v>
      </c>
      <c r="D144" t="s">
        <v>372</v>
      </c>
      <c r="E144" t="s">
        <v>2044</v>
      </c>
      <c r="F144" t="s">
        <v>2045</v>
      </c>
      <c r="G144">
        <v>1E-3</v>
      </c>
      <c r="H144">
        <v>0.3115</v>
      </c>
      <c r="I144">
        <v>0.3125</v>
      </c>
      <c r="J144">
        <v>0.30480000000000002</v>
      </c>
      <c r="K144" t="s">
        <v>257</v>
      </c>
      <c r="L144">
        <v>0.28739999999999999</v>
      </c>
      <c r="M144">
        <v>0.28389999999999999</v>
      </c>
      <c r="N144">
        <v>0.26740000000000003</v>
      </c>
      <c r="O144" t="s">
        <v>257</v>
      </c>
    </row>
    <row r="145" spans="1:15" x14ac:dyDescent="0.25">
      <c r="A145" t="s">
        <v>1014</v>
      </c>
      <c r="B145">
        <v>27</v>
      </c>
      <c r="C145" t="s">
        <v>382</v>
      </c>
      <c r="D145" t="s">
        <v>373</v>
      </c>
      <c r="E145" t="s">
        <v>3502</v>
      </c>
      <c r="F145" t="s">
        <v>3503</v>
      </c>
      <c r="G145" t="s">
        <v>257</v>
      </c>
      <c r="H145" t="s">
        <v>257</v>
      </c>
      <c r="I145">
        <v>0.3125</v>
      </c>
      <c r="J145">
        <v>0.3125</v>
      </c>
      <c r="K145" t="s">
        <v>257</v>
      </c>
      <c r="L145">
        <v>0.29289999999999999</v>
      </c>
      <c r="M145">
        <v>0.28839999999999999</v>
      </c>
      <c r="N145">
        <v>0.28100000000000003</v>
      </c>
      <c r="O145">
        <v>0.27200000000000002</v>
      </c>
    </row>
    <row r="146" spans="1:15" x14ac:dyDescent="0.25">
      <c r="A146" t="s">
        <v>1014</v>
      </c>
      <c r="B146">
        <v>28</v>
      </c>
      <c r="C146" t="s">
        <v>384</v>
      </c>
      <c r="D146" t="s">
        <v>372</v>
      </c>
      <c r="E146" t="s">
        <v>2046</v>
      </c>
      <c r="F146" t="s">
        <v>2047</v>
      </c>
      <c r="G146">
        <v>1E-3</v>
      </c>
      <c r="H146">
        <v>0.3115</v>
      </c>
      <c r="I146">
        <v>0.3125</v>
      </c>
      <c r="J146">
        <v>0.30499999999999999</v>
      </c>
      <c r="K146" t="s">
        <v>257</v>
      </c>
      <c r="L146">
        <v>0.2883</v>
      </c>
      <c r="M146">
        <v>0.28489999999999999</v>
      </c>
      <c r="N146">
        <v>0.26889999999999997</v>
      </c>
      <c r="O146" t="s">
        <v>257</v>
      </c>
    </row>
    <row r="147" spans="1:15" x14ac:dyDescent="0.25">
      <c r="A147" t="s">
        <v>1014</v>
      </c>
      <c r="B147">
        <v>28</v>
      </c>
      <c r="C147" t="s">
        <v>384</v>
      </c>
      <c r="D147" t="s">
        <v>373</v>
      </c>
      <c r="E147" t="s">
        <v>3504</v>
      </c>
      <c r="F147" t="s">
        <v>3505</v>
      </c>
      <c r="G147" t="s">
        <v>257</v>
      </c>
      <c r="H147" t="s">
        <v>257</v>
      </c>
      <c r="I147">
        <v>0.3125</v>
      </c>
      <c r="J147">
        <v>0.3125</v>
      </c>
      <c r="K147" t="s">
        <v>257</v>
      </c>
      <c r="L147">
        <v>0.29370000000000002</v>
      </c>
      <c r="M147">
        <v>0.2893</v>
      </c>
      <c r="N147">
        <v>0.28199999999999997</v>
      </c>
      <c r="O147">
        <v>0.27400000000000002</v>
      </c>
    </row>
    <row r="148" spans="1:15" x14ac:dyDescent="0.25">
      <c r="A148" t="s">
        <v>1014</v>
      </c>
      <c r="B148">
        <v>28</v>
      </c>
      <c r="C148" t="s">
        <v>384</v>
      </c>
      <c r="D148" t="s">
        <v>374</v>
      </c>
      <c r="E148" t="s">
        <v>2048</v>
      </c>
      <c r="F148" t="s">
        <v>2049</v>
      </c>
      <c r="G148">
        <v>0</v>
      </c>
      <c r="H148">
        <v>0.3125</v>
      </c>
      <c r="I148">
        <v>0.3125</v>
      </c>
      <c r="J148">
        <v>0.30599999999999999</v>
      </c>
      <c r="K148" t="s">
        <v>257</v>
      </c>
      <c r="L148">
        <v>0.2893</v>
      </c>
      <c r="M148">
        <v>0.28670000000000001</v>
      </c>
      <c r="N148">
        <v>0.26989999999999997</v>
      </c>
      <c r="O148" t="s">
        <v>257</v>
      </c>
    </row>
    <row r="149" spans="1:15" x14ac:dyDescent="0.25">
      <c r="A149" t="s">
        <v>1014</v>
      </c>
      <c r="B149">
        <v>28</v>
      </c>
      <c r="C149" t="s">
        <v>384</v>
      </c>
      <c r="D149" t="s">
        <v>375</v>
      </c>
      <c r="E149" t="s">
        <v>3506</v>
      </c>
      <c r="F149" t="s">
        <v>3507</v>
      </c>
      <c r="G149" t="s">
        <v>257</v>
      </c>
      <c r="H149" t="s">
        <v>257</v>
      </c>
      <c r="I149">
        <v>0.3125</v>
      </c>
      <c r="J149">
        <v>0.3125</v>
      </c>
      <c r="K149" t="s">
        <v>257</v>
      </c>
      <c r="L149">
        <v>0.29260000000000003</v>
      </c>
      <c r="M149">
        <v>0.2893</v>
      </c>
      <c r="N149">
        <v>0.28070000000000001</v>
      </c>
      <c r="O149">
        <v>0.27400000000000002</v>
      </c>
    </row>
    <row r="150" spans="1:15" x14ac:dyDescent="0.25">
      <c r="A150" t="s">
        <v>1014</v>
      </c>
      <c r="B150">
        <v>32</v>
      </c>
      <c r="C150" t="s">
        <v>383</v>
      </c>
      <c r="D150" t="s">
        <v>372</v>
      </c>
      <c r="E150" t="s">
        <v>2050</v>
      </c>
      <c r="F150" t="s">
        <v>2051</v>
      </c>
      <c r="G150">
        <v>1E-3</v>
      </c>
      <c r="H150">
        <v>0.3115</v>
      </c>
      <c r="I150">
        <v>0.3125</v>
      </c>
      <c r="J150">
        <v>0.30549999999999999</v>
      </c>
      <c r="K150" t="s">
        <v>257</v>
      </c>
      <c r="L150">
        <v>0.29120000000000001</v>
      </c>
      <c r="M150">
        <v>0.28799999999999998</v>
      </c>
      <c r="N150">
        <v>0.27429999999999999</v>
      </c>
      <c r="O150" t="s">
        <v>257</v>
      </c>
    </row>
    <row r="151" spans="1:15" x14ac:dyDescent="0.25">
      <c r="A151" t="s">
        <v>1014</v>
      </c>
      <c r="B151">
        <v>32</v>
      </c>
      <c r="C151" t="s">
        <v>383</v>
      </c>
      <c r="D151" t="s">
        <v>373</v>
      </c>
      <c r="E151" t="s">
        <v>3508</v>
      </c>
      <c r="F151" t="s">
        <v>3509</v>
      </c>
      <c r="G151" t="s">
        <v>257</v>
      </c>
      <c r="H151" t="s">
        <v>257</v>
      </c>
      <c r="I151">
        <v>0.3125</v>
      </c>
      <c r="J151">
        <v>0.3125</v>
      </c>
      <c r="K151" t="s">
        <v>257</v>
      </c>
      <c r="L151">
        <v>0.2964</v>
      </c>
      <c r="M151">
        <v>0.29220000000000002</v>
      </c>
      <c r="N151">
        <v>0.28599999999999998</v>
      </c>
      <c r="O151">
        <v>0.27900000000000003</v>
      </c>
    </row>
    <row r="152" spans="1:15" x14ac:dyDescent="0.25">
      <c r="A152" t="s">
        <v>1014</v>
      </c>
      <c r="B152">
        <v>32</v>
      </c>
      <c r="C152" t="s">
        <v>383</v>
      </c>
      <c r="D152" t="s">
        <v>374</v>
      </c>
      <c r="E152" t="s">
        <v>2052</v>
      </c>
      <c r="F152" t="s">
        <v>2053</v>
      </c>
      <c r="G152">
        <v>0</v>
      </c>
      <c r="H152">
        <v>0.3125</v>
      </c>
      <c r="I152">
        <v>0.3125</v>
      </c>
      <c r="J152">
        <v>0.30649999999999999</v>
      </c>
      <c r="K152" t="s">
        <v>257</v>
      </c>
      <c r="L152">
        <v>0.29220000000000002</v>
      </c>
      <c r="M152">
        <v>0.2898</v>
      </c>
      <c r="N152">
        <v>0.27529999999999999</v>
      </c>
      <c r="O152" t="s">
        <v>257</v>
      </c>
    </row>
    <row r="153" spans="1:15" x14ac:dyDescent="0.25">
      <c r="A153" t="s">
        <v>1014</v>
      </c>
      <c r="B153">
        <v>32</v>
      </c>
      <c r="C153" t="s">
        <v>383</v>
      </c>
      <c r="D153" t="s">
        <v>375</v>
      </c>
      <c r="E153" t="s">
        <v>3510</v>
      </c>
      <c r="F153" t="s">
        <v>3511</v>
      </c>
      <c r="G153" t="s">
        <v>257</v>
      </c>
      <c r="H153" t="s">
        <v>257</v>
      </c>
      <c r="I153">
        <v>0.3125</v>
      </c>
      <c r="J153">
        <v>0.3125</v>
      </c>
      <c r="K153" t="s">
        <v>257</v>
      </c>
      <c r="L153">
        <v>0.29530000000000001</v>
      </c>
      <c r="M153">
        <v>0.29220000000000002</v>
      </c>
      <c r="N153">
        <v>0.28470000000000001</v>
      </c>
      <c r="O153">
        <v>0.27900000000000003</v>
      </c>
    </row>
    <row r="154" spans="1:15" x14ac:dyDescent="0.25">
      <c r="A154" t="s">
        <v>1014</v>
      </c>
      <c r="B154">
        <v>36</v>
      </c>
      <c r="C154" t="s">
        <v>382</v>
      </c>
      <c r="D154" t="s">
        <v>372</v>
      </c>
      <c r="E154" t="s">
        <v>2054</v>
      </c>
      <c r="F154" t="s">
        <v>2055</v>
      </c>
      <c r="G154">
        <v>8.9999999999999998E-4</v>
      </c>
      <c r="H154">
        <v>0.31159999999999999</v>
      </c>
      <c r="I154">
        <v>0.3125</v>
      </c>
      <c r="J154">
        <v>0.30609999999999998</v>
      </c>
      <c r="K154" t="s">
        <v>257</v>
      </c>
      <c r="L154">
        <v>0.29360000000000003</v>
      </c>
      <c r="M154">
        <v>0.29049999999999998</v>
      </c>
      <c r="N154">
        <v>0.27850000000000003</v>
      </c>
      <c r="O154" t="s">
        <v>257</v>
      </c>
    </row>
    <row r="155" spans="1:15" x14ac:dyDescent="0.25">
      <c r="A155" t="s">
        <v>1014</v>
      </c>
      <c r="B155">
        <v>36</v>
      </c>
      <c r="C155" t="s">
        <v>382</v>
      </c>
      <c r="D155" t="s">
        <v>373</v>
      </c>
      <c r="E155" t="s">
        <v>3512</v>
      </c>
      <c r="F155" t="s">
        <v>3513</v>
      </c>
      <c r="G155" t="s">
        <v>257</v>
      </c>
      <c r="H155" t="s">
        <v>257</v>
      </c>
      <c r="I155">
        <v>0.3125</v>
      </c>
      <c r="J155">
        <v>0.3125</v>
      </c>
      <c r="K155" t="s">
        <v>257</v>
      </c>
      <c r="L155">
        <v>0.29849999999999999</v>
      </c>
      <c r="M155">
        <v>0.29449999999999998</v>
      </c>
      <c r="N155">
        <v>0.28899999999999998</v>
      </c>
      <c r="O155">
        <v>0.28199999999999997</v>
      </c>
    </row>
    <row r="156" spans="1:15" x14ac:dyDescent="0.25">
      <c r="A156" t="s">
        <v>1014</v>
      </c>
      <c r="B156">
        <v>40</v>
      </c>
      <c r="C156" t="s">
        <v>382</v>
      </c>
      <c r="D156" t="s">
        <v>372</v>
      </c>
      <c r="E156" t="s">
        <v>2056</v>
      </c>
      <c r="F156" t="s">
        <v>2057</v>
      </c>
      <c r="G156">
        <v>8.9999999999999998E-4</v>
      </c>
      <c r="H156">
        <v>0.31159999999999999</v>
      </c>
      <c r="I156">
        <v>0.3125</v>
      </c>
      <c r="J156">
        <v>0.30649999999999999</v>
      </c>
      <c r="K156" t="s">
        <v>257</v>
      </c>
      <c r="L156">
        <v>0.2954</v>
      </c>
      <c r="M156">
        <v>0.29249999999999998</v>
      </c>
      <c r="N156">
        <v>0.28179999999999999</v>
      </c>
      <c r="O156" t="s">
        <v>257</v>
      </c>
    </row>
    <row r="157" spans="1:15" x14ac:dyDescent="0.25">
      <c r="A157" t="s">
        <v>1014</v>
      </c>
      <c r="B157">
        <v>40</v>
      </c>
      <c r="C157" t="s">
        <v>382</v>
      </c>
      <c r="D157" t="s">
        <v>373</v>
      </c>
      <c r="E157" t="s">
        <v>3514</v>
      </c>
      <c r="F157" t="s">
        <v>3515</v>
      </c>
      <c r="G157" t="s">
        <v>257</v>
      </c>
      <c r="H157" t="s">
        <v>257</v>
      </c>
      <c r="I157">
        <v>0.3125</v>
      </c>
      <c r="J157">
        <v>0.3125</v>
      </c>
      <c r="K157" t="s">
        <v>257</v>
      </c>
      <c r="L157">
        <v>0.30009999999999998</v>
      </c>
      <c r="M157">
        <v>0.29630000000000001</v>
      </c>
      <c r="N157">
        <v>0.29099999999999998</v>
      </c>
      <c r="O157">
        <v>0.28499999999999998</v>
      </c>
    </row>
    <row r="158" spans="1:15" x14ac:dyDescent="0.25">
      <c r="A158" t="s">
        <v>1014</v>
      </c>
      <c r="B158">
        <v>48</v>
      </c>
      <c r="C158" t="s">
        <v>382</v>
      </c>
      <c r="D158" t="s">
        <v>372</v>
      </c>
      <c r="E158" t="s">
        <v>2058</v>
      </c>
      <c r="F158" t="s">
        <v>2059</v>
      </c>
      <c r="G158">
        <v>8.0000000000000004E-4</v>
      </c>
      <c r="H158">
        <v>0.31169999999999998</v>
      </c>
      <c r="I158">
        <v>0.3125</v>
      </c>
      <c r="J158">
        <v>0.30719999999999997</v>
      </c>
      <c r="K158" t="s">
        <v>257</v>
      </c>
      <c r="L158">
        <v>0.29820000000000002</v>
      </c>
      <c r="M158">
        <v>0.29549999999999998</v>
      </c>
      <c r="N158">
        <v>0.28689999999999999</v>
      </c>
      <c r="O158" t="s">
        <v>257</v>
      </c>
    </row>
    <row r="159" spans="1:15" x14ac:dyDescent="0.25">
      <c r="A159" t="s">
        <v>1014</v>
      </c>
      <c r="B159">
        <v>48</v>
      </c>
      <c r="C159" t="s">
        <v>382</v>
      </c>
      <c r="D159" t="s">
        <v>373</v>
      </c>
      <c r="E159" t="s">
        <v>3516</v>
      </c>
      <c r="F159" t="s">
        <v>3517</v>
      </c>
      <c r="G159" t="s">
        <v>257</v>
      </c>
      <c r="H159" t="s">
        <v>257</v>
      </c>
      <c r="I159">
        <v>0.3125</v>
      </c>
      <c r="J159">
        <v>0.3125</v>
      </c>
      <c r="K159" t="s">
        <v>257</v>
      </c>
      <c r="L159">
        <v>0.30259999999999998</v>
      </c>
      <c r="M159">
        <v>0.29899999999999999</v>
      </c>
      <c r="N159">
        <v>0.29499999999999998</v>
      </c>
      <c r="O159">
        <v>0.28999999999999998</v>
      </c>
    </row>
    <row r="160" spans="1:15" x14ac:dyDescent="0.25">
      <c r="A160" t="s">
        <v>1015</v>
      </c>
      <c r="B160">
        <v>16</v>
      </c>
      <c r="C160" t="s">
        <v>381</v>
      </c>
      <c r="D160" t="s">
        <v>376</v>
      </c>
      <c r="E160" t="s">
        <v>2060</v>
      </c>
      <c r="F160" t="s">
        <v>2061</v>
      </c>
      <c r="G160">
        <v>1.2999999999999999E-3</v>
      </c>
      <c r="H160">
        <v>0.37369999999999998</v>
      </c>
      <c r="I160">
        <v>0.375</v>
      </c>
      <c r="J160">
        <v>0.35949999999999999</v>
      </c>
      <c r="K160" t="s">
        <v>257</v>
      </c>
      <c r="L160">
        <v>0.33310000000000001</v>
      </c>
      <c r="M160">
        <v>0.3266</v>
      </c>
      <c r="N160">
        <v>0.29920000000000002</v>
      </c>
      <c r="O160" t="s">
        <v>257</v>
      </c>
    </row>
    <row r="161" spans="1:15" x14ac:dyDescent="0.25">
      <c r="A161" t="s">
        <v>1015</v>
      </c>
      <c r="B161">
        <v>16</v>
      </c>
      <c r="C161" t="s">
        <v>381</v>
      </c>
      <c r="D161" t="s">
        <v>377</v>
      </c>
      <c r="E161" t="s">
        <v>3518</v>
      </c>
      <c r="F161" t="s">
        <v>3519</v>
      </c>
      <c r="G161" t="s">
        <v>257</v>
      </c>
      <c r="H161" t="s">
        <v>257</v>
      </c>
      <c r="I161">
        <v>0.375</v>
      </c>
      <c r="J161">
        <v>0.375</v>
      </c>
      <c r="K161" t="s">
        <v>257</v>
      </c>
      <c r="L161">
        <v>0.34289999999999998</v>
      </c>
      <c r="M161">
        <v>0.33439999999999998</v>
      </c>
      <c r="N161">
        <v>0.32100000000000001</v>
      </c>
      <c r="O161">
        <v>0.307</v>
      </c>
    </row>
    <row r="162" spans="1:15" x14ac:dyDescent="0.25">
      <c r="A162" t="s">
        <v>1015</v>
      </c>
      <c r="B162">
        <v>16</v>
      </c>
      <c r="C162" t="s">
        <v>381</v>
      </c>
      <c r="D162" t="s">
        <v>372</v>
      </c>
      <c r="E162" t="s">
        <v>2062</v>
      </c>
      <c r="F162" t="s">
        <v>2063</v>
      </c>
      <c r="G162">
        <v>1.2999999999999999E-3</v>
      </c>
      <c r="H162">
        <v>0.37369999999999998</v>
      </c>
      <c r="I162">
        <v>0.375</v>
      </c>
      <c r="J162">
        <v>0.36430000000000001</v>
      </c>
      <c r="K162">
        <v>0.35949999999999999</v>
      </c>
      <c r="L162">
        <v>0.33310000000000001</v>
      </c>
      <c r="M162">
        <v>0.32869999999999999</v>
      </c>
      <c r="N162">
        <v>0.29920000000000002</v>
      </c>
      <c r="O162" t="s">
        <v>257</v>
      </c>
    </row>
    <row r="163" spans="1:15" x14ac:dyDescent="0.25">
      <c r="A163" t="s">
        <v>1015</v>
      </c>
      <c r="B163">
        <v>16</v>
      </c>
      <c r="C163" t="s">
        <v>381</v>
      </c>
      <c r="D163" t="s">
        <v>373</v>
      </c>
      <c r="E163" t="s">
        <v>3520</v>
      </c>
      <c r="F163" t="s">
        <v>3521</v>
      </c>
      <c r="G163" t="s">
        <v>257</v>
      </c>
      <c r="H163" t="s">
        <v>257</v>
      </c>
      <c r="I163">
        <v>0.375</v>
      </c>
      <c r="J163">
        <v>0.375</v>
      </c>
      <c r="K163" t="s">
        <v>257</v>
      </c>
      <c r="L163">
        <v>0.34010000000000001</v>
      </c>
      <c r="M163">
        <v>0.33439999999999998</v>
      </c>
      <c r="N163">
        <v>0.32100000000000001</v>
      </c>
      <c r="O163">
        <v>0.307</v>
      </c>
    </row>
    <row r="164" spans="1:15" x14ac:dyDescent="0.25">
      <c r="A164" t="s">
        <v>1015</v>
      </c>
      <c r="B164">
        <v>16</v>
      </c>
      <c r="C164" t="s">
        <v>381</v>
      </c>
      <c r="D164" t="s">
        <v>374</v>
      </c>
      <c r="E164" t="s">
        <v>2064</v>
      </c>
      <c r="F164" t="s">
        <v>2065</v>
      </c>
      <c r="G164">
        <v>0</v>
      </c>
      <c r="H164">
        <v>0.375</v>
      </c>
      <c r="I164">
        <v>0.375</v>
      </c>
      <c r="J164">
        <v>0.36559999999999998</v>
      </c>
      <c r="K164" t="s">
        <v>257</v>
      </c>
      <c r="L164">
        <v>0.33439999999999998</v>
      </c>
      <c r="M164">
        <v>0.33110000000000001</v>
      </c>
      <c r="N164">
        <v>0.30049999999999999</v>
      </c>
      <c r="O164" t="s">
        <v>257</v>
      </c>
    </row>
    <row r="165" spans="1:15" x14ac:dyDescent="0.25">
      <c r="A165" t="s">
        <v>1015</v>
      </c>
      <c r="B165">
        <v>16</v>
      </c>
      <c r="C165" t="s">
        <v>381</v>
      </c>
      <c r="D165" t="s">
        <v>375</v>
      </c>
      <c r="E165" t="s">
        <v>3522</v>
      </c>
      <c r="F165" t="s">
        <v>3523</v>
      </c>
      <c r="G165" t="s">
        <v>257</v>
      </c>
      <c r="H165" t="s">
        <v>257</v>
      </c>
      <c r="I165">
        <v>0.375</v>
      </c>
      <c r="J165">
        <v>0.375</v>
      </c>
      <c r="K165" t="s">
        <v>257</v>
      </c>
      <c r="L165">
        <v>0.3387</v>
      </c>
      <c r="M165">
        <v>0.33439999999999998</v>
      </c>
      <c r="N165">
        <v>0.31819999999999998</v>
      </c>
      <c r="O165">
        <v>0.307</v>
      </c>
    </row>
    <row r="166" spans="1:15" x14ac:dyDescent="0.25">
      <c r="A166" t="s">
        <v>1015</v>
      </c>
      <c r="B166">
        <v>18</v>
      </c>
      <c r="C166" t="s">
        <v>382</v>
      </c>
      <c r="D166" t="s">
        <v>372</v>
      </c>
      <c r="E166" t="s">
        <v>2066</v>
      </c>
      <c r="F166" t="s">
        <v>2067</v>
      </c>
      <c r="G166">
        <v>1.2999999999999999E-3</v>
      </c>
      <c r="H166">
        <v>0.37369999999999998</v>
      </c>
      <c r="I166">
        <v>0.375</v>
      </c>
      <c r="J166">
        <v>0.36499999999999999</v>
      </c>
      <c r="K166" t="s">
        <v>257</v>
      </c>
      <c r="L166">
        <v>0.33760000000000001</v>
      </c>
      <c r="M166">
        <v>0.33329999999999999</v>
      </c>
      <c r="N166">
        <v>0.30759999999999998</v>
      </c>
      <c r="O166" t="s">
        <v>257</v>
      </c>
    </row>
    <row r="167" spans="1:15" x14ac:dyDescent="0.25">
      <c r="A167" t="s">
        <v>1015</v>
      </c>
      <c r="B167">
        <v>18</v>
      </c>
      <c r="C167" t="s">
        <v>382</v>
      </c>
      <c r="D167" t="s">
        <v>373</v>
      </c>
      <c r="E167" t="s">
        <v>3524</v>
      </c>
      <c r="F167" t="s">
        <v>3525</v>
      </c>
      <c r="G167" t="s">
        <v>257</v>
      </c>
      <c r="H167" t="s">
        <v>257</v>
      </c>
      <c r="I167">
        <v>0.375</v>
      </c>
      <c r="J167">
        <v>0.375</v>
      </c>
      <c r="K167" t="s">
        <v>257</v>
      </c>
      <c r="L167">
        <v>0.34449999999999997</v>
      </c>
      <c r="M167">
        <v>0.33889999999999998</v>
      </c>
      <c r="N167">
        <v>0.32800000000000001</v>
      </c>
      <c r="O167">
        <v>0.315</v>
      </c>
    </row>
    <row r="168" spans="1:15" x14ac:dyDescent="0.25">
      <c r="A168" t="s">
        <v>1015</v>
      </c>
      <c r="B168">
        <v>20</v>
      </c>
      <c r="C168" t="s">
        <v>384</v>
      </c>
      <c r="D168" t="s">
        <v>372</v>
      </c>
      <c r="E168" t="s">
        <v>2068</v>
      </c>
      <c r="F168" t="s">
        <v>2069</v>
      </c>
      <c r="G168">
        <v>1.1999999999999999E-3</v>
      </c>
      <c r="H168">
        <v>0.37380000000000002</v>
      </c>
      <c r="I168">
        <v>0.375</v>
      </c>
      <c r="J168">
        <v>0.36570000000000003</v>
      </c>
      <c r="K168" t="s">
        <v>257</v>
      </c>
      <c r="L168">
        <v>0.34129999999999999</v>
      </c>
      <c r="M168">
        <v>0.3372</v>
      </c>
      <c r="N168">
        <v>0.31430000000000002</v>
      </c>
      <c r="O168" t="s">
        <v>257</v>
      </c>
    </row>
    <row r="169" spans="1:15" x14ac:dyDescent="0.25">
      <c r="A169" t="s">
        <v>1015</v>
      </c>
      <c r="B169">
        <v>20</v>
      </c>
      <c r="C169" t="s">
        <v>384</v>
      </c>
      <c r="D169" t="s">
        <v>373</v>
      </c>
      <c r="E169" t="s">
        <v>3526</v>
      </c>
      <c r="F169" t="s">
        <v>3527</v>
      </c>
      <c r="G169" t="s">
        <v>257</v>
      </c>
      <c r="H169" t="s">
        <v>257</v>
      </c>
      <c r="I169">
        <v>0.375</v>
      </c>
      <c r="J169">
        <v>0.375</v>
      </c>
      <c r="K169" t="s">
        <v>257</v>
      </c>
      <c r="L169">
        <v>0.34789999999999999</v>
      </c>
      <c r="M169">
        <v>0.34250000000000003</v>
      </c>
      <c r="N169">
        <v>0.33200000000000002</v>
      </c>
      <c r="O169">
        <v>0.32100000000000001</v>
      </c>
    </row>
    <row r="170" spans="1:15" x14ac:dyDescent="0.25">
      <c r="A170" t="s">
        <v>1015</v>
      </c>
      <c r="B170">
        <v>20</v>
      </c>
      <c r="C170" t="s">
        <v>384</v>
      </c>
      <c r="D170" t="s">
        <v>374</v>
      </c>
      <c r="E170" t="s">
        <v>2070</v>
      </c>
      <c r="F170" t="s">
        <v>2071</v>
      </c>
      <c r="G170">
        <v>0</v>
      </c>
      <c r="H170">
        <v>0.375</v>
      </c>
      <c r="I170">
        <v>0.375</v>
      </c>
      <c r="J170">
        <v>0.3669</v>
      </c>
      <c r="K170" t="s">
        <v>257</v>
      </c>
      <c r="L170">
        <v>0.34250000000000003</v>
      </c>
      <c r="M170">
        <v>0.33939999999999998</v>
      </c>
      <c r="N170">
        <v>0.3155</v>
      </c>
      <c r="O170" t="s">
        <v>257</v>
      </c>
    </row>
    <row r="171" spans="1:15" x14ac:dyDescent="0.25">
      <c r="A171" t="s">
        <v>1015</v>
      </c>
      <c r="B171">
        <v>20</v>
      </c>
      <c r="C171" t="s">
        <v>384</v>
      </c>
      <c r="D171" t="s">
        <v>375</v>
      </c>
      <c r="E171" t="s">
        <v>3528</v>
      </c>
      <c r="F171" t="s">
        <v>3529</v>
      </c>
      <c r="G171" t="s">
        <v>257</v>
      </c>
      <c r="H171" t="s">
        <v>257</v>
      </c>
      <c r="I171">
        <v>0.375</v>
      </c>
      <c r="J171">
        <v>0.375</v>
      </c>
      <c r="K171" t="s">
        <v>257</v>
      </c>
      <c r="L171">
        <v>0.34649999999999997</v>
      </c>
      <c r="M171">
        <v>0.34250000000000003</v>
      </c>
      <c r="N171">
        <v>0.32969999999999999</v>
      </c>
      <c r="O171">
        <v>0.32100000000000001</v>
      </c>
    </row>
    <row r="172" spans="1:15" x14ac:dyDescent="0.25">
      <c r="A172" t="s">
        <v>1015</v>
      </c>
      <c r="B172">
        <v>24</v>
      </c>
      <c r="C172" t="s">
        <v>380</v>
      </c>
      <c r="D172" t="s">
        <v>376</v>
      </c>
      <c r="E172" t="s">
        <v>2072</v>
      </c>
      <c r="F172" t="s">
        <v>2073</v>
      </c>
      <c r="G172">
        <v>1.1000000000000001E-3</v>
      </c>
      <c r="H172">
        <v>0.37390000000000001</v>
      </c>
      <c r="I172">
        <v>0.375</v>
      </c>
      <c r="J172">
        <v>0.36309999999999998</v>
      </c>
      <c r="K172" t="s">
        <v>257</v>
      </c>
      <c r="L172">
        <v>0.3468</v>
      </c>
      <c r="M172">
        <v>0.34110000000000001</v>
      </c>
      <c r="N172">
        <v>0.32429999999999998</v>
      </c>
      <c r="O172" t="s">
        <v>257</v>
      </c>
    </row>
    <row r="173" spans="1:15" x14ac:dyDescent="0.25">
      <c r="A173" t="s">
        <v>1015</v>
      </c>
      <c r="B173">
        <v>24</v>
      </c>
      <c r="C173" t="s">
        <v>380</v>
      </c>
      <c r="D173" t="s">
        <v>377</v>
      </c>
      <c r="E173" t="s">
        <v>3530</v>
      </c>
      <c r="F173" t="s">
        <v>3531</v>
      </c>
      <c r="G173" t="s">
        <v>257</v>
      </c>
      <c r="H173" t="s">
        <v>257</v>
      </c>
      <c r="I173">
        <v>0.375</v>
      </c>
      <c r="J173">
        <v>0.375</v>
      </c>
      <c r="K173" t="s">
        <v>257</v>
      </c>
      <c r="L173">
        <v>0.3553</v>
      </c>
      <c r="M173">
        <v>0.34789999999999999</v>
      </c>
      <c r="N173">
        <v>0.34</v>
      </c>
      <c r="O173">
        <v>0.33</v>
      </c>
    </row>
    <row r="174" spans="1:15" x14ac:dyDescent="0.25">
      <c r="A174" t="s">
        <v>1015</v>
      </c>
      <c r="B174">
        <v>24</v>
      </c>
      <c r="C174" t="s">
        <v>380</v>
      </c>
      <c r="D174" t="s">
        <v>372</v>
      </c>
      <c r="E174" t="s">
        <v>2074</v>
      </c>
      <c r="F174" t="s">
        <v>2075</v>
      </c>
      <c r="G174">
        <v>1.1000000000000001E-3</v>
      </c>
      <c r="H174">
        <v>0.37390000000000001</v>
      </c>
      <c r="I174">
        <v>0.375</v>
      </c>
      <c r="J174">
        <v>0.36670000000000003</v>
      </c>
      <c r="K174" t="s">
        <v>257</v>
      </c>
      <c r="L174">
        <v>0.3468</v>
      </c>
      <c r="M174">
        <v>0.34300000000000003</v>
      </c>
      <c r="N174">
        <v>0.32429999999999998</v>
      </c>
      <c r="O174" t="s">
        <v>257</v>
      </c>
    </row>
    <row r="175" spans="1:15" x14ac:dyDescent="0.25">
      <c r="A175" t="s">
        <v>1015</v>
      </c>
      <c r="B175">
        <v>24</v>
      </c>
      <c r="C175" t="s">
        <v>380</v>
      </c>
      <c r="D175" t="s">
        <v>373</v>
      </c>
      <c r="E175" t="s">
        <v>3532</v>
      </c>
      <c r="F175" t="s">
        <v>3533</v>
      </c>
      <c r="G175" t="s">
        <v>257</v>
      </c>
      <c r="H175" t="s">
        <v>257</v>
      </c>
      <c r="I175">
        <v>0.375</v>
      </c>
      <c r="J175">
        <v>0.375</v>
      </c>
      <c r="K175" t="s">
        <v>257</v>
      </c>
      <c r="L175">
        <v>0.3528</v>
      </c>
      <c r="M175">
        <v>0.34789999999999999</v>
      </c>
      <c r="N175">
        <v>0.34</v>
      </c>
      <c r="O175">
        <v>0.33</v>
      </c>
    </row>
    <row r="176" spans="1:15" x14ac:dyDescent="0.25">
      <c r="A176" t="s">
        <v>1015</v>
      </c>
      <c r="B176">
        <v>24</v>
      </c>
      <c r="C176" t="s">
        <v>380</v>
      </c>
      <c r="D176" t="s">
        <v>374</v>
      </c>
      <c r="E176" t="s">
        <v>2076</v>
      </c>
      <c r="F176" t="s">
        <v>2077</v>
      </c>
      <c r="G176">
        <v>0</v>
      </c>
      <c r="H176">
        <v>0.375</v>
      </c>
      <c r="I176">
        <v>0.375</v>
      </c>
      <c r="J176">
        <v>0.36780000000000002</v>
      </c>
      <c r="K176" t="s">
        <v>257</v>
      </c>
      <c r="L176">
        <v>0.34789999999999999</v>
      </c>
      <c r="M176">
        <v>0.34499999999999997</v>
      </c>
      <c r="N176">
        <v>0.32540000000000002</v>
      </c>
      <c r="O176" t="s">
        <v>257</v>
      </c>
    </row>
    <row r="177" spans="1:15" x14ac:dyDescent="0.25">
      <c r="A177" t="s">
        <v>1015</v>
      </c>
      <c r="B177">
        <v>24</v>
      </c>
      <c r="C177" t="s">
        <v>380</v>
      </c>
      <c r="D177" t="s">
        <v>375</v>
      </c>
      <c r="E177" t="s">
        <v>3534</v>
      </c>
      <c r="F177" t="s">
        <v>3535</v>
      </c>
      <c r="G177" t="s">
        <v>257</v>
      </c>
      <c r="H177" t="s">
        <v>257</v>
      </c>
      <c r="I177">
        <v>0.375</v>
      </c>
      <c r="J177">
        <v>0.375</v>
      </c>
      <c r="K177" t="s">
        <v>257</v>
      </c>
      <c r="L177">
        <v>0.35160000000000002</v>
      </c>
      <c r="M177">
        <v>0.34789999999999999</v>
      </c>
      <c r="N177">
        <v>0.3372</v>
      </c>
      <c r="O177">
        <v>0.33</v>
      </c>
    </row>
    <row r="178" spans="1:15" x14ac:dyDescent="0.25">
      <c r="A178" t="s">
        <v>1015</v>
      </c>
      <c r="B178">
        <v>27</v>
      </c>
      <c r="C178" t="s">
        <v>382</v>
      </c>
      <c r="D178" t="s">
        <v>372</v>
      </c>
      <c r="E178" t="s">
        <v>2078</v>
      </c>
      <c r="F178" t="s">
        <v>2079</v>
      </c>
      <c r="G178">
        <v>1.1000000000000001E-3</v>
      </c>
      <c r="H178">
        <v>0.37390000000000001</v>
      </c>
      <c r="I178">
        <v>0.375</v>
      </c>
      <c r="J178">
        <v>0.36720000000000003</v>
      </c>
      <c r="K178" t="s">
        <v>257</v>
      </c>
      <c r="L178">
        <v>0.3498</v>
      </c>
      <c r="M178">
        <v>0.34620000000000001</v>
      </c>
      <c r="N178">
        <v>0.32979999999999998</v>
      </c>
      <c r="O178" t="s">
        <v>257</v>
      </c>
    </row>
    <row r="179" spans="1:15" x14ac:dyDescent="0.25">
      <c r="A179" t="s">
        <v>1015</v>
      </c>
      <c r="B179">
        <v>27</v>
      </c>
      <c r="C179" t="s">
        <v>382</v>
      </c>
      <c r="D179" t="s">
        <v>373</v>
      </c>
      <c r="E179" t="s">
        <v>3536</v>
      </c>
      <c r="F179" t="s">
        <v>3537</v>
      </c>
      <c r="G179" t="s">
        <v>257</v>
      </c>
      <c r="H179" t="s">
        <v>257</v>
      </c>
      <c r="I179">
        <v>0.375</v>
      </c>
      <c r="J179">
        <v>0.375</v>
      </c>
      <c r="K179" t="s">
        <v>257</v>
      </c>
      <c r="L179">
        <v>0.35560000000000003</v>
      </c>
      <c r="M179">
        <v>0.35089999999999999</v>
      </c>
      <c r="N179">
        <v>0.34399999999999997</v>
      </c>
      <c r="O179">
        <v>0.33500000000000002</v>
      </c>
    </row>
    <row r="180" spans="1:15" x14ac:dyDescent="0.25">
      <c r="A180" t="s">
        <v>1015</v>
      </c>
      <c r="B180">
        <v>28</v>
      </c>
      <c r="C180" t="s">
        <v>384</v>
      </c>
      <c r="D180" t="s">
        <v>372</v>
      </c>
      <c r="E180" t="s">
        <v>2080</v>
      </c>
      <c r="F180" t="s">
        <v>2081</v>
      </c>
      <c r="G180">
        <v>1.1000000000000001E-3</v>
      </c>
      <c r="H180">
        <v>0.37390000000000001</v>
      </c>
      <c r="I180">
        <v>0.375</v>
      </c>
      <c r="J180">
        <v>0.3674</v>
      </c>
      <c r="K180" t="s">
        <v>257</v>
      </c>
      <c r="L180">
        <v>0.35070000000000001</v>
      </c>
      <c r="M180">
        <v>0.34710000000000002</v>
      </c>
      <c r="N180">
        <v>0.33129999999999998</v>
      </c>
      <c r="O180" t="s">
        <v>257</v>
      </c>
    </row>
    <row r="181" spans="1:15" x14ac:dyDescent="0.25">
      <c r="A181" t="s">
        <v>1015</v>
      </c>
      <c r="B181">
        <v>28</v>
      </c>
      <c r="C181" t="s">
        <v>384</v>
      </c>
      <c r="D181" t="s">
        <v>373</v>
      </c>
      <c r="E181" t="s">
        <v>3538</v>
      </c>
      <c r="F181" t="s">
        <v>3539</v>
      </c>
      <c r="G181" t="s">
        <v>257</v>
      </c>
      <c r="H181" t="s">
        <v>257</v>
      </c>
      <c r="I181">
        <v>0.375</v>
      </c>
      <c r="J181">
        <v>0.375</v>
      </c>
      <c r="K181" t="s">
        <v>257</v>
      </c>
      <c r="L181">
        <v>0.35639999999999999</v>
      </c>
      <c r="M181">
        <v>0.3518</v>
      </c>
      <c r="N181">
        <v>0.34499999999999997</v>
      </c>
      <c r="O181">
        <v>0.33600000000000002</v>
      </c>
    </row>
    <row r="182" spans="1:15" x14ac:dyDescent="0.25">
      <c r="A182" t="s">
        <v>1015</v>
      </c>
      <c r="B182">
        <v>28</v>
      </c>
      <c r="C182" t="s">
        <v>384</v>
      </c>
      <c r="D182" t="s">
        <v>374</v>
      </c>
      <c r="E182" t="s">
        <v>2082</v>
      </c>
      <c r="F182" t="s">
        <v>2083</v>
      </c>
      <c r="G182">
        <v>0</v>
      </c>
      <c r="H182">
        <v>0.375</v>
      </c>
      <c r="I182">
        <v>0.375</v>
      </c>
      <c r="J182">
        <v>0.36849999999999999</v>
      </c>
      <c r="K182" t="s">
        <v>257</v>
      </c>
      <c r="L182">
        <v>0.3518</v>
      </c>
      <c r="M182">
        <v>0.34910000000000002</v>
      </c>
      <c r="N182">
        <v>0.33239999999999997</v>
      </c>
      <c r="O182" t="s">
        <v>257</v>
      </c>
    </row>
    <row r="183" spans="1:15" x14ac:dyDescent="0.25">
      <c r="A183" t="s">
        <v>1015</v>
      </c>
      <c r="B183">
        <v>28</v>
      </c>
      <c r="C183" t="s">
        <v>384</v>
      </c>
      <c r="D183" t="s">
        <v>375</v>
      </c>
      <c r="E183" t="s">
        <v>3540</v>
      </c>
      <c r="F183" t="s">
        <v>3541</v>
      </c>
      <c r="G183" t="s">
        <v>257</v>
      </c>
      <c r="H183" t="s">
        <v>257</v>
      </c>
      <c r="I183">
        <v>0.375</v>
      </c>
      <c r="J183">
        <v>0.375</v>
      </c>
      <c r="K183" t="s">
        <v>257</v>
      </c>
      <c r="L183">
        <v>0.3553</v>
      </c>
      <c r="M183">
        <v>0.3518</v>
      </c>
      <c r="N183">
        <v>0.34260000000000002</v>
      </c>
      <c r="O183">
        <v>0.33600000000000002</v>
      </c>
    </row>
    <row r="184" spans="1:15" x14ac:dyDescent="0.25">
      <c r="A184" t="s">
        <v>1015</v>
      </c>
      <c r="B184">
        <v>32</v>
      </c>
      <c r="C184" t="s">
        <v>383</v>
      </c>
      <c r="D184" t="s">
        <v>372</v>
      </c>
      <c r="E184" t="s">
        <v>2084</v>
      </c>
      <c r="F184" t="s">
        <v>2085</v>
      </c>
      <c r="G184">
        <v>1E-3</v>
      </c>
      <c r="H184">
        <v>0.374</v>
      </c>
      <c r="I184">
        <v>0.375</v>
      </c>
      <c r="J184">
        <v>0.36799999999999999</v>
      </c>
      <c r="K184" t="s">
        <v>257</v>
      </c>
      <c r="L184">
        <v>0.35370000000000001</v>
      </c>
      <c r="M184">
        <v>0.3503</v>
      </c>
      <c r="N184">
        <v>0.33679999999999999</v>
      </c>
      <c r="O184" t="s">
        <v>257</v>
      </c>
    </row>
    <row r="185" spans="1:15" x14ac:dyDescent="0.25">
      <c r="A185" t="s">
        <v>1015</v>
      </c>
      <c r="B185">
        <v>32</v>
      </c>
      <c r="C185" t="s">
        <v>383</v>
      </c>
      <c r="D185" t="s">
        <v>373</v>
      </c>
      <c r="E185" t="s">
        <v>3542</v>
      </c>
      <c r="F185" t="s">
        <v>3543</v>
      </c>
      <c r="G185" t="s">
        <v>257</v>
      </c>
      <c r="H185" t="s">
        <v>257</v>
      </c>
      <c r="I185">
        <v>0.375</v>
      </c>
      <c r="J185">
        <v>0.375</v>
      </c>
      <c r="K185" t="s">
        <v>257</v>
      </c>
      <c r="L185">
        <v>0.35909999999999997</v>
      </c>
      <c r="M185">
        <v>0.35470000000000002</v>
      </c>
      <c r="N185">
        <v>0.34899999999999998</v>
      </c>
      <c r="O185">
        <v>0.34100000000000003</v>
      </c>
    </row>
    <row r="186" spans="1:15" x14ac:dyDescent="0.25">
      <c r="A186" t="s">
        <v>1015</v>
      </c>
      <c r="B186">
        <v>32</v>
      </c>
      <c r="C186" t="s">
        <v>383</v>
      </c>
      <c r="D186" t="s">
        <v>374</v>
      </c>
      <c r="E186" t="s">
        <v>2086</v>
      </c>
      <c r="F186" t="s">
        <v>2087</v>
      </c>
      <c r="G186">
        <v>0</v>
      </c>
      <c r="H186">
        <v>0.375</v>
      </c>
      <c r="I186">
        <v>0.375</v>
      </c>
      <c r="J186">
        <v>0.36899999999999999</v>
      </c>
      <c r="K186" t="s">
        <v>257</v>
      </c>
      <c r="L186">
        <v>0.35470000000000002</v>
      </c>
      <c r="M186">
        <v>0.35220000000000001</v>
      </c>
      <c r="N186">
        <v>0.33779999999999999</v>
      </c>
      <c r="O186" t="s">
        <v>257</v>
      </c>
    </row>
    <row r="187" spans="1:15" x14ac:dyDescent="0.25">
      <c r="A187" t="s">
        <v>1015</v>
      </c>
      <c r="B187">
        <v>32</v>
      </c>
      <c r="C187" t="s">
        <v>383</v>
      </c>
      <c r="D187" t="s">
        <v>375</v>
      </c>
      <c r="E187" t="s">
        <v>3544</v>
      </c>
      <c r="F187" t="s">
        <v>3545</v>
      </c>
      <c r="G187" t="s">
        <v>257</v>
      </c>
      <c r="H187" t="s">
        <v>257</v>
      </c>
      <c r="I187">
        <v>0.375</v>
      </c>
      <c r="J187">
        <v>0.375</v>
      </c>
      <c r="K187" t="s">
        <v>257</v>
      </c>
      <c r="L187">
        <v>0.35799999999999998</v>
      </c>
      <c r="M187">
        <v>0.35470000000000002</v>
      </c>
      <c r="N187">
        <v>0.34689999999999999</v>
      </c>
      <c r="O187">
        <v>0.34100000000000003</v>
      </c>
    </row>
    <row r="188" spans="1:15" x14ac:dyDescent="0.25">
      <c r="A188" t="s">
        <v>1015</v>
      </c>
      <c r="B188">
        <v>36</v>
      </c>
      <c r="C188" t="s">
        <v>382</v>
      </c>
      <c r="D188" t="s">
        <v>372</v>
      </c>
      <c r="E188" t="s">
        <v>2088</v>
      </c>
      <c r="F188" t="s">
        <v>2089</v>
      </c>
      <c r="G188">
        <v>1E-3</v>
      </c>
      <c r="H188">
        <v>0.374</v>
      </c>
      <c r="I188">
        <v>0.375</v>
      </c>
      <c r="J188">
        <v>0.36849999999999999</v>
      </c>
      <c r="K188" t="s">
        <v>257</v>
      </c>
      <c r="L188">
        <v>0.35599999999999998</v>
      </c>
      <c r="M188">
        <v>0.3528</v>
      </c>
      <c r="N188">
        <v>0.34089999999999998</v>
      </c>
      <c r="O188" t="s">
        <v>257</v>
      </c>
    </row>
    <row r="189" spans="1:15" x14ac:dyDescent="0.25">
      <c r="A189" t="s">
        <v>1015</v>
      </c>
      <c r="B189">
        <v>36</v>
      </c>
      <c r="C189" t="s">
        <v>382</v>
      </c>
      <c r="D189" t="s">
        <v>373</v>
      </c>
      <c r="E189" t="s">
        <v>3546</v>
      </c>
      <c r="F189" t="s">
        <v>3547</v>
      </c>
      <c r="G189" t="s">
        <v>257</v>
      </c>
      <c r="H189" t="s">
        <v>257</v>
      </c>
      <c r="I189">
        <v>0.375</v>
      </c>
      <c r="J189">
        <v>0.375</v>
      </c>
      <c r="K189" t="s">
        <v>257</v>
      </c>
      <c r="L189">
        <v>0.36120000000000002</v>
      </c>
      <c r="M189">
        <v>0.35699999999999998</v>
      </c>
      <c r="N189">
        <v>0.35199999999999998</v>
      </c>
      <c r="O189">
        <v>0.34499999999999997</v>
      </c>
    </row>
    <row r="190" spans="1:15" x14ac:dyDescent="0.25">
      <c r="A190" t="s">
        <v>1015</v>
      </c>
      <c r="B190">
        <v>40</v>
      </c>
      <c r="C190" t="s">
        <v>382</v>
      </c>
      <c r="D190" t="s">
        <v>372</v>
      </c>
      <c r="E190" t="s">
        <v>2090</v>
      </c>
      <c r="F190" t="s">
        <v>2091</v>
      </c>
      <c r="G190">
        <v>8.9999999999999998E-4</v>
      </c>
      <c r="H190">
        <v>0.37409999999999999</v>
      </c>
      <c r="I190">
        <v>0.375</v>
      </c>
      <c r="J190">
        <v>0.36899999999999999</v>
      </c>
      <c r="K190" t="s">
        <v>257</v>
      </c>
      <c r="L190">
        <v>0.3579</v>
      </c>
      <c r="M190">
        <v>0.3548</v>
      </c>
      <c r="N190">
        <v>0.34429999999999999</v>
      </c>
      <c r="O190" t="s">
        <v>257</v>
      </c>
    </row>
    <row r="191" spans="1:15" x14ac:dyDescent="0.25">
      <c r="A191" t="s">
        <v>1015</v>
      </c>
      <c r="B191">
        <v>40</v>
      </c>
      <c r="C191" t="s">
        <v>382</v>
      </c>
      <c r="D191" t="s">
        <v>373</v>
      </c>
      <c r="E191" t="s">
        <v>3548</v>
      </c>
      <c r="F191" t="s">
        <v>3549</v>
      </c>
      <c r="G191" t="s">
        <v>257</v>
      </c>
      <c r="H191" t="s">
        <v>257</v>
      </c>
      <c r="I191">
        <v>0.375</v>
      </c>
      <c r="J191">
        <v>0.375</v>
      </c>
      <c r="K191" t="s">
        <v>257</v>
      </c>
      <c r="L191">
        <v>0.36280000000000001</v>
      </c>
      <c r="M191">
        <v>0.35880000000000001</v>
      </c>
      <c r="N191">
        <v>0.35399999999999998</v>
      </c>
      <c r="O191">
        <v>0.34799999999999998</v>
      </c>
    </row>
    <row r="192" spans="1:15" x14ac:dyDescent="0.25">
      <c r="A192" t="s">
        <v>964</v>
      </c>
      <c r="B192">
        <v>27</v>
      </c>
      <c r="C192" t="s">
        <v>382</v>
      </c>
      <c r="D192" t="s">
        <v>372</v>
      </c>
      <c r="E192" t="s">
        <v>2092</v>
      </c>
      <c r="F192" t="s">
        <v>2093</v>
      </c>
      <c r="G192">
        <v>1.1000000000000001E-3</v>
      </c>
      <c r="H192">
        <v>0.38890000000000002</v>
      </c>
      <c r="I192">
        <v>0.39</v>
      </c>
      <c r="J192">
        <v>0.38219999999999998</v>
      </c>
      <c r="K192" t="s">
        <v>257</v>
      </c>
      <c r="L192">
        <v>0.36480000000000001</v>
      </c>
      <c r="M192">
        <v>0.36120000000000002</v>
      </c>
      <c r="N192">
        <v>0.3448</v>
      </c>
      <c r="O192" t="s">
        <v>257</v>
      </c>
    </row>
    <row r="193" spans="1:15" x14ac:dyDescent="0.25">
      <c r="A193" t="s">
        <v>964</v>
      </c>
      <c r="B193">
        <v>27</v>
      </c>
      <c r="C193" t="s">
        <v>382</v>
      </c>
      <c r="D193" t="s">
        <v>373</v>
      </c>
      <c r="E193" t="s">
        <v>3550</v>
      </c>
      <c r="F193" t="s">
        <v>3551</v>
      </c>
      <c r="G193" t="s">
        <v>257</v>
      </c>
      <c r="H193" t="s">
        <v>257</v>
      </c>
      <c r="I193">
        <v>0.39</v>
      </c>
      <c r="J193">
        <v>0.39</v>
      </c>
      <c r="K193" t="s">
        <v>257</v>
      </c>
      <c r="L193">
        <v>0.37059999999999998</v>
      </c>
      <c r="M193">
        <v>0.3659</v>
      </c>
      <c r="N193">
        <v>0.35899999999999999</v>
      </c>
      <c r="O193">
        <v>0.35</v>
      </c>
    </row>
    <row r="194" spans="1:15" x14ac:dyDescent="0.25">
      <c r="A194" t="s">
        <v>1016</v>
      </c>
      <c r="B194">
        <v>14</v>
      </c>
      <c r="C194" t="s">
        <v>381</v>
      </c>
      <c r="D194" t="s">
        <v>376</v>
      </c>
      <c r="E194" t="s">
        <v>2094</v>
      </c>
      <c r="F194" t="s">
        <v>2095</v>
      </c>
      <c r="G194">
        <v>1.4E-3</v>
      </c>
      <c r="H194">
        <v>0.43609999999999999</v>
      </c>
      <c r="I194">
        <v>0.4375</v>
      </c>
      <c r="J194">
        <v>0.42059999999999997</v>
      </c>
      <c r="K194" t="s">
        <v>257</v>
      </c>
      <c r="L194">
        <v>0.38969999999999999</v>
      </c>
      <c r="M194">
        <v>0.3826</v>
      </c>
      <c r="N194">
        <v>0.35110000000000002</v>
      </c>
      <c r="O194" t="s">
        <v>257</v>
      </c>
    </row>
    <row r="195" spans="1:15" x14ac:dyDescent="0.25">
      <c r="A195" t="s">
        <v>1016</v>
      </c>
      <c r="B195">
        <v>14</v>
      </c>
      <c r="C195" t="s">
        <v>381</v>
      </c>
      <c r="D195" t="s">
        <v>377</v>
      </c>
      <c r="E195" t="s">
        <v>3552</v>
      </c>
      <c r="F195" t="s">
        <v>3553</v>
      </c>
      <c r="G195" t="s">
        <v>257</v>
      </c>
      <c r="H195" t="s">
        <v>257</v>
      </c>
      <c r="I195">
        <v>0.4375</v>
      </c>
      <c r="J195">
        <v>0.4375</v>
      </c>
      <c r="K195" t="s">
        <v>257</v>
      </c>
      <c r="L195">
        <v>0.40029999999999999</v>
      </c>
      <c r="M195">
        <v>0.3911</v>
      </c>
      <c r="N195">
        <v>0.376</v>
      </c>
      <c r="O195">
        <v>0.36</v>
      </c>
    </row>
    <row r="196" spans="1:15" x14ac:dyDescent="0.25">
      <c r="A196" t="s">
        <v>1016</v>
      </c>
      <c r="B196">
        <v>14</v>
      </c>
      <c r="C196" t="s">
        <v>381</v>
      </c>
      <c r="D196" t="s">
        <v>372</v>
      </c>
      <c r="E196" t="s">
        <v>2096</v>
      </c>
      <c r="F196" t="s">
        <v>2097</v>
      </c>
      <c r="G196">
        <v>1.4E-3</v>
      </c>
      <c r="H196">
        <v>0.43609999999999999</v>
      </c>
      <c r="I196">
        <v>0.4375</v>
      </c>
      <c r="J196">
        <v>0.42580000000000001</v>
      </c>
      <c r="K196">
        <v>0.42059999999999997</v>
      </c>
      <c r="L196">
        <v>0.38969999999999999</v>
      </c>
      <c r="M196">
        <v>0.38500000000000001</v>
      </c>
      <c r="N196">
        <v>0.35110000000000002</v>
      </c>
      <c r="O196" t="s">
        <v>257</v>
      </c>
    </row>
    <row r="197" spans="1:15" x14ac:dyDescent="0.25">
      <c r="A197" t="s">
        <v>1016</v>
      </c>
      <c r="B197">
        <v>14</v>
      </c>
      <c r="C197" t="s">
        <v>381</v>
      </c>
      <c r="D197" t="s">
        <v>373</v>
      </c>
      <c r="E197" t="s">
        <v>3554</v>
      </c>
      <c r="F197" t="s">
        <v>3555</v>
      </c>
      <c r="G197" t="s">
        <v>257</v>
      </c>
      <c r="H197" t="s">
        <v>257</v>
      </c>
      <c r="I197">
        <v>0.4375</v>
      </c>
      <c r="J197">
        <v>0.4375</v>
      </c>
      <c r="K197" t="s">
        <v>257</v>
      </c>
      <c r="L197">
        <v>0.3972</v>
      </c>
      <c r="M197">
        <v>0.3911</v>
      </c>
      <c r="N197">
        <v>0.376</v>
      </c>
      <c r="O197">
        <v>0.36</v>
      </c>
    </row>
    <row r="198" spans="1:15" x14ac:dyDescent="0.25">
      <c r="A198" t="s">
        <v>1016</v>
      </c>
      <c r="B198">
        <v>14</v>
      </c>
      <c r="C198" t="s">
        <v>381</v>
      </c>
      <c r="D198" t="s">
        <v>374</v>
      </c>
      <c r="E198" t="s">
        <v>2098</v>
      </c>
      <c r="F198" t="s">
        <v>2099</v>
      </c>
      <c r="G198">
        <v>0</v>
      </c>
      <c r="H198">
        <v>0.4375</v>
      </c>
      <c r="I198">
        <v>0.4375</v>
      </c>
      <c r="J198">
        <v>0.42720000000000002</v>
      </c>
      <c r="K198" t="s">
        <v>257</v>
      </c>
      <c r="L198">
        <v>0.3911</v>
      </c>
      <c r="M198">
        <v>0.3876</v>
      </c>
      <c r="N198">
        <v>0.35249999999999998</v>
      </c>
      <c r="O198" t="s">
        <v>257</v>
      </c>
    </row>
    <row r="199" spans="1:15" x14ac:dyDescent="0.25">
      <c r="A199" t="s">
        <v>1016</v>
      </c>
      <c r="B199">
        <v>14</v>
      </c>
      <c r="C199" t="s">
        <v>381</v>
      </c>
      <c r="D199" t="s">
        <v>375</v>
      </c>
      <c r="E199" t="s">
        <v>3556</v>
      </c>
      <c r="F199" t="s">
        <v>3557</v>
      </c>
      <c r="G199" t="s">
        <v>257</v>
      </c>
      <c r="H199" t="s">
        <v>257</v>
      </c>
      <c r="I199">
        <v>0.4375</v>
      </c>
      <c r="J199">
        <v>0.4375</v>
      </c>
      <c r="K199" t="s">
        <v>257</v>
      </c>
      <c r="L199">
        <v>0.3957</v>
      </c>
      <c r="M199">
        <v>0.3911</v>
      </c>
      <c r="N199">
        <v>0.37169999999999997</v>
      </c>
      <c r="O199">
        <v>0.36</v>
      </c>
    </row>
    <row r="200" spans="1:15" x14ac:dyDescent="0.25">
      <c r="A200" t="s">
        <v>1016</v>
      </c>
      <c r="B200">
        <v>16</v>
      </c>
      <c r="C200" t="s">
        <v>384</v>
      </c>
      <c r="D200" t="s">
        <v>372</v>
      </c>
      <c r="E200" t="s">
        <v>2100</v>
      </c>
      <c r="F200" t="s">
        <v>2101</v>
      </c>
      <c r="G200">
        <v>1.4E-3</v>
      </c>
      <c r="H200">
        <v>0.43609999999999999</v>
      </c>
      <c r="I200">
        <v>0.4375</v>
      </c>
      <c r="J200">
        <v>0.42670000000000002</v>
      </c>
      <c r="K200" t="s">
        <v>257</v>
      </c>
      <c r="L200">
        <v>0.39550000000000002</v>
      </c>
      <c r="M200">
        <v>0.39090000000000003</v>
      </c>
      <c r="N200">
        <v>0.36159999999999998</v>
      </c>
      <c r="O200" t="s">
        <v>257</v>
      </c>
    </row>
    <row r="201" spans="1:15" x14ac:dyDescent="0.25">
      <c r="A201" t="s">
        <v>1016</v>
      </c>
      <c r="B201">
        <v>16</v>
      </c>
      <c r="C201" t="s">
        <v>384</v>
      </c>
      <c r="D201" t="s">
        <v>373</v>
      </c>
      <c r="E201" t="s">
        <v>3558</v>
      </c>
      <c r="F201" t="s">
        <v>3559</v>
      </c>
      <c r="G201" t="s">
        <v>257</v>
      </c>
      <c r="H201" t="s">
        <v>257</v>
      </c>
      <c r="I201">
        <v>0.4375</v>
      </c>
      <c r="J201">
        <v>0.4375</v>
      </c>
      <c r="K201" t="s">
        <v>257</v>
      </c>
      <c r="L201">
        <v>0.40279999999999999</v>
      </c>
      <c r="M201">
        <v>0.39689999999999998</v>
      </c>
      <c r="N201">
        <v>0.38400000000000001</v>
      </c>
      <c r="O201">
        <v>0.37</v>
      </c>
    </row>
    <row r="202" spans="1:15" x14ac:dyDescent="0.25">
      <c r="A202" t="s">
        <v>1016</v>
      </c>
      <c r="B202">
        <v>16</v>
      </c>
      <c r="C202" t="s">
        <v>384</v>
      </c>
      <c r="D202" t="s">
        <v>374</v>
      </c>
      <c r="E202" t="s">
        <v>2102</v>
      </c>
      <c r="F202" t="s">
        <v>2103</v>
      </c>
      <c r="G202">
        <v>0</v>
      </c>
      <c r="H202">
        <v>0.4375</v>
      </c>
      <c r="I202">
        <v>0.4375</v>
      </c>
      <c r="J202">
        <v>0.42809999999999998</v>
      </c>
      <c r="K202" t="s">
        <v>257</v>
      </c>
      <c r="L202">
        <v>0.39689999999999998</v>
      </c>
      <c r="M202">
        <v>0.39350000000000002</v>
      </c>
      <c r="N202">
        <v>0.36299999999999999</v>
      </c>
      <c r="O202" t="s">
        <v>257</v>
      </c>
    </row>
    <row r="203" spans="1:15" x14ac:dyDescent="0.25">
      <c r="A203" t="s">
        <v>1016</v>
      </c>
      <c r="B203">
        <v>16</v>
      </c>
      <c r="C203" t="s">
        <v>384</v>
      </c>
      <c r="D203" t="s">
        <v>375</v>
      </c>
      <c r="E203" t="s">
        <v>3560</v>
      </c>
      <c r="F203" t="s">
        <v>3561</v>
      </c>
      <c r="G203" t="s">
        <v>257</v>
      </c>
      <c r="H203" t="s">
        <v>257</v>
      </c>
      <c r="I203">
        <v>0.4375</v>
      </c>
      <c r="J203">
        <v>0.4375</v>
      </c>
      <c r="K203" t="s">
        <v>257</v>
      </c>
      <c r="L203">
        <v>0.40139999999999998</v>
      </c>
      <c r="M203">
        <v>0.39689999999999998</v>
      </c>
      <c r="N203">
        <v>0.38</v>
      </c>
      <c r="O203">
        <v>0.37</v>
      </c>
    </row>
    <row r="204" spans="1:15" x14ac:dyDescent="0.25">
      <c r="A204" t="s">
        <v>1016</v>
      </c>
      <c r="B204">
        <v>18</v>
      </c>
      <c r="C204" t="s">
        <v>382</v>
      </c>
      <c r="D204" t="s">
        <v>372</v>
      </c>
      <c r="E204" t="s">
        <v>2104</v>
      </c>
      <c r="F204" t="s">
        <v>2105</v>
      </c>
      <c r="G204">
        <v>1.2999999999999999E-3</v>
      </c>
      <c r="H204">
        <v>0.43619999999999998</v>
      </c>
      <c r="I204">
        <v>0.4375</v>
      </c>
      <c r="J204">
        <v>0.42749999999999999</v>
      </c>
      <c r="K204" t="s">
        <v>257</v>
      </c>
      <c r="L204">
        <v>0.40010000000000001</v>
      </c>
      <c r="M204">
        <v>0.39579999999999999</v>
      </c>
      <c r="N204">
        <v>0.37009999999999998</v>
      </c>
      <c r="O204" t="s">
        <v>257</v>
      </c>
    </row>
    <row r="205" spans="1:15" x14ac:dyDescent="0.25">
      <c r="A205" t="s">
        <v>1016</v>
      </c>
      <c r="B205">
        <v>18</v>
      </c>
      <c r="C205" t="s">
        <v>382</v>
      </c>
      <c r="D205" t="s">
        <v>373</v>
      </c>
      <c r="E205" t="s">
        <v>3562</v>
      </c>
      <c r="F205" t="s">
        <v>3563</v>
      </c>
      <c r="G205" t="s">
        <v>257</v>
      </c>
      <c r="H205" t="s">
        <v>257</v>
      </c>
      <c r="I205">
        <v>0.4375</v>
      </c>
      <c r="J205">
        <v>0.4375</v>
      </c>
      <c r="K205" t="s">
        <v>257</v>
      </c>
      <c r="L205">
        <v>0.40699999999999997</v>
      </c>
      <c r="M205">
        <v>0.40139999999999998</v>
      </c>
      <c r="N205">
        <v>0.39</v>
      </c>
      <c r="O205">
        <v>0.377</v>
      </c>
    </row>
    <row r="206" spans="1:15" x14ac:dyDescent="0.25">
      <c r="A206" t="s">
        <v>1016</v>
      </c>
      <c r="B206">
        <v>20</v>
      </c>
      <c r="C206" t="s">
        <v>380</v>
      </c>
      <c r="D206" t="s">
        <v>376</v>
      </c>
      <c r="E206" t="s">
        <v>2106</v>
      </c>
      <c r="F206" t="s">
        <v>2107</v>
      </c>
      <c r="G206">
        <v>1.2999999999999999E-3</v>
      </c>
      <c r="H206">
        <v>0.43619999999999998</v>
      </c>
      <c r="I206">
        <v>0.4375</v>
      </c>
      <c r="J206">
        <v>0.42399999999999999</v>
      </c>
      <c r="K206" t="s">
        <v>257</v>
      </c>
      <c r="L206">
        <v>0.4037</v>
      </c>
      <c r="M206">
        <v>0.39750000000000002</v>
      </c>
      <c r="N206">
        <v>0.37669999999999998</v>
      </c>
      <c r="O206" t="s">
        <v>257</v>
      </c>
    </row>
    <row r="207" spans="1:15" x14ac:dyDescent="0.25">
      <c r="A207" t="s">
        <v>1016</v>
      </c>
      <c r="B207">
        <v>20</v>
      </c>
      <c r="C207" t="s">
        <v>380</v>
      </c>
      <c r="D207" t="s">
        <v>377</v>
      </c>
      <c r="E207" t="s">
        <v>3564</v>
      </c>
      <c r="F207" t="s">
        <v>3565</v>
      </c>
      <c r="G207" t="s">
        <v>257</v>
      </c>
      <c r="H207" t="s">
        <v>257</v>
      </c>
      <c r="I207">
        <v>0.4375</v>
      </c>
      <c r="J207">
        <v>0.4375</v>
      </c>
      <c r="K207" t="s">
        <v>257</v>
      </c>
      <c r="L207">
        <v>0.41310000000000002</v>
      </c>
      <c r="M207">
        <v>0.40500000000000003</v>
      </c>
      <c r="N207">
        <v>0.39500000000000002</v>
      </c>
      <c r="O207">
        <v>0.38300000000000001</v>
      </c>
    </row>
    <row r="208" spans="1:15" x14ac:dyDescent="0.25">
      <c r="A208" t="s">
        <v>1016</v>
      </c>
      <c r="B208">
        <v>20</v>
      </c>
      <c r="C208" t="s">
        <v>380</v>
      </c>
      <c r="D208" t="s">
        <v>372</v>
      </c>
      <c r="E208" t="s">
        <v>2108</v>
      </c>
      <c r="F208" t="s">
        <v>2109</v>
      </c>
      <c r="G208">
        <v>1.2999999999999999E-3</v>
      </c>
      <c r="H208">
        <v>0.43619999999999998</v>
      </c>
      <c r="I208">
        <v>0.4375</v>
      </c>
      <c r="J208">
        <v>0.42809999999999998</v>
      </c>
      <c r="K208" t="s">
        <v>257</v>
      </c>
      <c r="L208">
        <v>0.4037</v>
      </c>
      <c r="M208">
        <v>0.39950000000000002</v>
      </c>
      <c r="N208">
        <v>0.37669999999999998</v>
      </c>
      <c r="O208" t="s">
        <v>257</v>
      </c>
    </row>
    <row r="209" spans="1:15" x14ac:dyDescent="0.25">
      <c r="A209" t="s">
        <v>1016</v>
      </c>
      <c r="B209">
        <v>20</v>
      </c>
      <c r="C209" t="s">
        <v>380</v>
      </c>
      <c r="D209" t="s">
        <v>373</v>
      </c>
      <c r="E209" t="s">
        <v>3566</v>
      </c>
      <c r="F209" t="s">
        <v>3567</v>
      </c>
      <c r="G209" t="s">
        <v>257</v>
      </c>
      <c r="H209" t="s">
        <v>257</v>
      </c>
      <c r="I209">
        <v>0.4375</v>
      </c>
      <c r="J209">
        <v>0.4375</v>
      </c>
      <c r="K209" t="s">
        <v>257</v>
      </c>
      <c r="L209">
        <v>0.41039999999999999</v>
      </c>
      <c r="M209">
        <v>0.40500000000000003</v>
      </c>
      <c r="N209">
        <v>0.39500000000000002</v>
      </c>
      <c r="O209">
        <v>0.38300000000000001</v>
      </c>
    </row>
    <row r="210" spans="1:15" x14ac:dyDescent="0.25">
      <c r="A210" t="s">
        <v>1016</v>
      </c>
      <c r="B210">
        <v>20</v>
      </c>
      <c r="C210" t="s">
        <v>380</v>
      </c>
      <c r="D210" t="s">
        <v>374</v>
      </c>
      <c r="E210" t="s">
        <v>2110</v>
      </c>
      <c r="F210" t="s">
        <v>2111</v>
      </c>
      <c r="G210">
        <v>0</v>
      </c>
      <c r="H210">
        <v>0.4375</v>
      </c>
      <c r="I210">
        <v>0.4375</v>
      </c>
      <c r="J210">
        <v>0.4294</v>
      </c>
      <c r="K210" t="s">
        <v>257</v>
      </c>
      <c r="L210">
        <v>0.40500000000000003</v>
      </c>
      <c r="M210">
        <v>0.40189999999999998</v>
      </c>
      <c r="N210">
        <v>0.378</v>
      </c>
      <c r="O210" t="s">
        <v>257</v>
      </c>
    </row>
    <row r="211" spans="1:15" x14ac:dyDescent="0.25">
      <c r="A211" t="s">
        <v>1016</v>
      </c>
      <c r="B211">
        <v>20</v>
      </c>
      <c r="C211" t="s">
        <v>380</v>
      </c>
      <c r="D211" t="s">
        <v>375</v>
      </c>
      <c r="E211" t="s">
        <v>3568</v>
      </c>
      <c r="F211" t="s">
        <v>3569</v>
      </c>
      <c r="G211" t="s">
        <v>257</v>
      </c>
      <c r="H211" t="s">
        <v>257</v>
      </c>
      <c r="I211">
        <v>0.4375</v>
      </c>
      <c r="J211">
        <v>0.4375</v>
      </c>
      <c r="K211" t="s">
        <v>257</v>
      </c>
      <c r="L211">
        <v>0.40910000000000002</v>
      </c>
      <c r="M211">
        <v>0.40500000000000003</v>
      </c>
      <c r="N211">
        <v>0.3916</v>
      </c>
      <c r="O211">
        <v>0.38300000000000001</v>
      </c>
    </row>
    <row r="212" spans="1:15" x14ac:dyDescent="0.25">
      <c r="A212" t="s">
        <v>1016</v>
      </c>
      <c r="B212">
        <v>24</v>
      </c>
      <c r="C212" t="s">
        <v>382</v>
      </c>
      <c r="D212" t="s">
        <v>372</v>
      </c>
      <c r="E212" t="s">
        <v>2112</v>
      </c>
      <c r="F212" t="s">
        <v>2113</v>
      </c>
      <c r="G212">
        <v>1.1000000000000001E-3</v>
      </c>
      <c r="H212">
        <v>0.43640000000000001</v>
      </c>
      <c r="I212">
        <v>0.4375</v>
      </c>
      <c r="J212">
        <v>0.42920000000000003</v>
      </c>
      <c r="K212" t="s">
        <v>257</v>
      </c>
      <c r="L212">
        <v>0.4093</v>
      </c>
      <c r="M212">
        <v>0.40550000000000003</v>
      </c>
      <c r="N212">
        <v>0.38679999999999998</v>
      </c>
      <c r="O212" t="s">
        <v>257</v>
      </c>
    </row>
    <row r="213" spans="1:15" x14ac:dyDescent="0.25">
      <c r="A213" t="s">
        <v>1016</v>
      </c>
      <c r="B213">
        <v>24</v>
      </c>
      <c r="C213" t="s">
        <v>382</v>
      </c>
      <c r="D213" t="s">
        <v>373</v>
      </c>
      <c r="E213" t="s">
        <v>3570</v>
      </c>
      <c r="F213" t="s">
        <v>3571</v>
      </c>
      <c r="G213" t="s">
        <v>257</v>
      </c>
      <c r="H213" t="s">
        <v>257</v>
      </c>
      <c r="I213">
        <v>0.4375</v>
      </c>
      <c r="J213">
        <v>0.4375</v>
      </c>
      <c r="K213" t="s">
        <v>257</v>
      </c>
      <c r="L213">
        <v>0.4153</v>
      </c>
      <c r="M213">
        <v>0.41039999999999999</v>
      </c>
      <c r="N213">
        <v>0.40200000000000002</v>
      </c>
      <c r="O213">
        <v>0.39200000000000002</v>
      </c>
    </row>
    <row r="214" spans="1:15" x14ac:dyDescent="0.25">
      <c r="A214" t="s">
        <v>1016</v>
      </c>
      <c r="B214">
        <v>27</v>
      </c>
      <c r="C214" t="s">
        <v>382</v>
      </c>
      <c r="D214" t="s">
        <v>372</v>
      </c>
      <c r="E214" t="s">
        <v>2114</v>
      </c>
      <c r="F214" t="s">
        <v>2115</v>
      </c>
      <c r="G214">
        <v>1.1000000000000001E-3</v>
      </c>
      <c r="H214">
        <v>0.43640000000000001</v>
      </c>
      <c r="I214">
        <v>0.4375</v>
      </c>
      <c r="J214">
        <v>0.42970000000000003</v>
      </c>
      <c r="K214" t="s">
        <v>257</v>
      </c>
      <c r="L214">
        <v>0.4123</v>
      </c>
      <c r="M214">
        <v>0.40870000000000001</v>
      </c>
      <c r="N214">
        <v>0.39229999999999998</v>
      </c>
      <c r="O214" t="s">
        <v>257</v>
      </c>
    </row>
    <row r="215" spans="1:15" x14ac:dyDescent="0.25">
      <c r="A215" t="s">
        <v>1016</v>
      </c>
      <c r="B215">
        <v>27</v>
      </c>
      <c r="C215" t="s">
        <v>382</v>
      </c>
      <c r="D215" t="s">
        <v>373</v>
      </c>
      <c r="E215" t="s">
        <v>3572</v>
      </c>
      <c r="F215" t="s">
        <v>3573</v>
      </c>
      <c r="G215" t="s">
        <v>257</v>
      </c>
      <c r="H215" t="s">
        <v>257</v>
      </c>
      <c r="I215">
        <v>0.4375</v>
      </c>
      <c r="J215">
        <v>0.4375</v>
      </c>
      <c r="K215" t="s">
        <v>257</v>
      </c>
      <c r="L215">
        <v>0.41810000000000003</v>
      </c>
      <c r="M215">
        <v>0.41339999999999999</v>
      </c>
      <c r="N215">
        <v>0.40600000000000003</v>
      </c>
      <c r="O215">
        <v>0.39700000000000002</v>
      </c>
    </row>
    <row r="216" spans="1:15" x14ac:dyDescent="0.25">
      <c r="A216" t="s">
        <v>1016</v>
      </c>
      <c r="B216">
        <v>28</v>
      </c>
      <c r="C216" t="s">
        <v>383</v>
      </c>
      <c r="D216" t="s">
        <v>372</v>
      </c>
      <c r="E216" t="s">
        <v>2116</v>
      </c>
      <c r="F216" t="s">
        <v>2117</v>
      </c>
      <c r="G216">
        <v>1.1000000000000001E-3</v>
      </c>
      <c r="H216">
        <v>0.43640000000000001</v>
      </c>
      <c r="I216">
        <v>0.4375</v>
      </c>
      <c r="J216">
        <v>0.4299</v>
      </c>
      <c r="K216" t="s">
        <v>257</v>
      </c>
      <c r="L216">
        <v>0.41320000000000001</v>
      </c>
      <c r="M216">
        <v>0.40960000000000002</v>
      </c>
      <c r="N216">
        <v>0.39379999999999998</v>
      </c>
      <c r="O216" t="s">
        <v>257</v>
      </c>
    </row>
    <row r="217" spans="1:15" x14ac:dyDescent="0.25">
      <c r="A217" t="s">
        <v>1016</v>
      </c>
      <c r="B217">
        <v>28</v>
      </c>
      <c r="C217" t="s">
        <v>383</v>
      </c>
      <c r="D217" t="s">
        <v>373</v>
      </c>
      <c r="E217" t="s">
        <v>3574</v>
      </c>
      <c r="F217" t="s">
        <v>3575</v>
      </c>
      <c r="G217" t="s">
        <v>257</v>
      </c>
      <c r="H217" t="s">
        <v>257</v>
      </c>
      <c r="I217">
        <v>0.4375</v>
      </c>
      <c r="J217">
        <v>0.4375</v>
      </c>
      <c r="K217" t="s">
        <v>257</v>
      </c>
      <c r="L217">
        <v>0.41889999999999999</v>
      </c>
      <c r="M217">
        <v>0.4143</v>
      </c>
      <c r="N217">
        <v>0.40699999999999997</v>
      </c>
      <c r="O217">
        <v>0.39900000000000002</v>
      </c>
    </row>
    <row r="218" spans="1:15" x14ac:dyDescent="0.25">
      <c r="A218" t="s">
        <v>1016</v>
      </c>
      <c r="B218">
        <v>28</v>
      </c>
      <c r="C218" t="s">
        <v>383</v>
      </c>
      <c r="D218" t="s">
        <v>374</v>
      </c>
      <c r="E218" t="s">
        <v>2118</v>
      </c>
      <c r="F218" t="s">
        <v>2119</v>
      </c>
      <c r="G218">
        <v>0</v>
      </c>
      <c r="H218">
        <v>0.4375</v>
      </c>
      <c r="I218">
        <v>0.4375</v>
      </c>
      <c r="J218">
        <v>0.43099999999999999</v>
      </c>
      <c r="K218" t="s">
        <v>257</v>
      </c>
      <c r="L218">
        <v>0.4143</v>
      </c>
      <c r="M218">
        <v>0.41160000000000002</v>
      </c>
      <c r="N218">
        <v>0.39489999999999997</v>
      </c>
      <c r="O218" t="s">
        <v>257</v>
      </c>
    </row>
    <row r="219" spans="1:15" x14ac:dyDescent="0.25">
      <c r="A219" t="s">
        <v>1016</v>
      </c>
      <c r="B219">
        <v>28</v>
      </c>
      <c r="C219" t="s">
        <v>383</v>
      </c>
      <c r="D219" t="s">
        <v>375</v>
      </c>
      <c r="E219" t="s">
        <v>3576</v>
      </c>
      <c r="F219" t="s">
        <v>3577</v>
      </c>
      <c r="G219" t="s">
        <v>257</v>
      </c>
      <c r="H219" t="s">
        <v>257</v>
      </c>
      <c r="I219">
        <v>0.4375</v>
      </c>
      <c r="J219">
        <v>0.4375</v>
      </c>
      <c r="K219" t="s">
        <v>257</v>
      </c>
      <c r="L219">
        <v>0.4178</v>
      </c>
      <c r="M219">
        <v>0.4143</v>
      </c>
      <c r="N219">
        <v>0.40510000000000002</v>
      </c>
      <c r="O219">
        <v>0.39900000000000002</v>
      </c>
    </row>
    <row r="220" spans="1:15" x14ac:dyDescent="0.25">
      <c r="A220" t="s">
        <v>1016</v>
      </c>
      <c r="B220">
        <v>32</v>
      </c>
      <c r="C220" t="s">
        <v>384</v>
      </c>
      <c r="D220" t="s">
        <v>372</v>
      </c>
      <c r="E220" t="s">
        <v>2120</v>
      </c>
      <c r="F220" t="s">
        <v>2121</v>
      </c>
      <c r="G220">
        <v>1E-3</v>
      </c>
      <c r="H220">
        <v>0.4365</v>
      </c>
      <c r="I220">
        <v>0.4375</v>
      </c>
      <c r="J220">
        <v>0.43049999999999999</v>
      </c>
      <c r="K220" t="s">
        <v>257</v>
      </c>
      <c r="L220">
        <v>0.41620000000000001</v>
      </c>
      <c r="M220">
        <v>0.4128</v>
      </c>
      <c r="N220">
        <v>0.39929999999999999</v>
      </c>
      <c r="O220" t="s">
        <v>257</v>
      </c>
    </row>
    <row r="221" spans="1:15" x14ac:dyDescent="0.25">
      <c r="A221" t="s">
        <v>1016</v>
      </c>
      <c r="B221">
        <v>32</v>
      </c>
      <c r="C221" t="s">
        <v>384</v>
      </c>
      <c r="D221" t="s">
        <v>373</v>
      </c>
      <c r="E221" t="s">
        <v>3578</v>
      </c>
      <c r="F221" t="s">
        <v>3579</v>
      </c>
      <c r="G221" t="s">
        <v>257</v>
      </c>
      <c r="H221" t="s">
        <v>257</v>
      </c>
      <c r="I221">
        <v>0.4375</v>
      </c>
      <c r="J221">
        <v>0.4375</v>
      </c>
      <c r="K221" t="s">
        <v>257</v>
      </c>
      <c r="L221">
        <v>0.42159999999999997</v>
      </c>
      <c r="M221">
        <v>0.41720000000000002</v>
      </c>
      <c r="N221">
        <v>0.41099999999999998</v>
      </c>
      <c r="O221">
        <v>0.40400000000000003</v>
      </c>
    </row>
    <row r="222" spans="1:15" x14ac:dyDescent="0.25">
      <c r="A222" t="s">
        <v>1016</v>
      </c>
      <c r="B222">
        <v>32</v>
      </c>
      <c r="C222" t="s">
        <v>384</v>
      </c>
      <c r="D222" t="s">
        <v>374</v>
      </c>
      <c r="E222" t="s">
        <v>2122</v>
      </c>
      <c r="F222" t="s">
        <v>2123</v>
      </c>
      <c r="G222">
        <v>0</v>
      </c>
      <c r="H222">
        <v>0.4375</v>
      </c>
      <c r="I222">
        <v>0.4375</v>
      </c>
      <c r="J222">
        <v>0.43149999999999999</v>
      </c>
      <c r="K222" t="s">
        <v>257</v>
      </c>
      <c r="L222">
        <v>0.41720000000000002</v>
      </c>
      <c r="M222">
        <v>0.41470000000000001</v>
      </c>
      <c r="N222">
        <v>0.40029999999999999</v>
      </c>
      <c r="O222" t="s">
        <v>257</v>
      </c>
    </row>
    <row r="223" spans="1:15" x14ac:dyDescent="0.25">
      <c r="A223" t="s">
        <v>1016</v>
      </c>
      <c r="B223">
        <v>32</v>
      </c>
      <c r="C223" t="s">
        <v>384</v>
      </c>
      <c r="D223" t="s">
        <v>375</v>
      </c>
      <c r="E223" t="s">
        <v>3580</v>
      </c>
      <c r="F223" t="s">
        <v>3581</v>
      </c>
      <c r="G223" t="s">
        <v>257</v>
      </c>
      <c r="H223" t="s">
        <v>257</v>
      </c>
      <c r="I223">
        <v>0.4375</v>
      </c>
      <c r="J223">
        <v>0.4375</v>
      </c>
      <c r="K223" t="s">
        <v>257</v>
      </c>
      <c r="L223">
        <v>0.42049999999999998</v>
      </c>
      <c r="M223">
        <v>0.41720000000000002</v>
      </c>
      <c r="N223">
        <v>0.40939999999999999</v>
      </c>
      <c r="O223">
        <v>0.40400000000000003</v>
      </c>
    </row>
    <row r="224" spans="1:15" x14ac:dyDescent="0.25">
      <c r="A224" t="s">
        <v>1017</v>
      </c>
      <c r="B224">
        <v>12</v>
      </c>
      <c r="C224" t="s">
        <v>382</v>
      </c>
      <c r="D224" t="s">
        <v>372</v>
      </c>
      <c r="E224" t="s">
        <v>2124</v>
      </c>
      <c r="F224" t="s">
        <v>2125</v>
      </c>
      <c r="G224">
        <v>1.6000000000000001E-3</v>
      </c>
      <c r="H224">
        <v>0.49840000000000001</v>
      </c>
      <c r="I224">
        <v>0.5</v>
      </c>
      <c r="J224">
        <v>0.48699999999999999</v>
      </c>
      <c r="K224" t="s">
        <v>257</v>
      </c>
      <c r="L224">
        <v>0.44429999999999997</v>
      </c>
      <c r="M224">
        <v>0.43890000000000001</v>
      </c>
      <c r="N224">
        <v>0.3992</v>
      </c>
      <c r="O224" t="s">
        <v>257</v>
      </c>
    </row>
    <row r="225" spans="1:15" x14ac:dyDescent="0.25">
      <c r="A225" t="s">
        <v>1017</v>
      </c>
      <c r="B225">
        <v>12</v>
      </c>
      <c r="C225" t="s">
        <v>382</v>
      </c>
      <c r="D225" t="s">
        <v>373</v>
      </c>
      <c r="E225" t="s">
        <v>3582</v>
      </c>
      <c r="F225" t="s">
        <v>3583</v>
      </c>
      <c r="G225" t="s">
        <v>257</v>
      </c>
      <c r="H225" t="s">
        <v>257</v>
      </c>
      <c r="I225">
        <v>0.5</v>
      </c>
      <c r="J225">
        <v>0.5</v>
      </c>
      <c r="K225" t="s">
        <v>257</v>
      </c>
      <c r="L225">
        <v>0.45290000000000002</v>
      </c>
      <c r="M225">
        <v>0.44590000000000002</v>
      </c>
      <c r="N225">
        <v>0.42799999999999999</v>
      </c>
      <c r="O225">
        <v>0.41</v>
      </c>
    </row>
    <row r="226" spans="1:15" x14ac:dyDescent="0.25">
      <c r="A226" t="s">
        <v>1017</v>
      </c>
      <c r="B226">
        <v>12</v>
      </c>
      <c r="C226" t="s">
        <v>382</v>
      </c>
      <c r="D226" t="s">
        <v>374</v>
      </c>
      <c r="E226" t="s">
        <v>2126</v>
      </c>
      <c r="F226" t="s">
        <v>2127</v>
      </c>
      <c r="G226">
        <v>0</v>
      </c>
      <c r="H226">
        <v>0.5</v>
      </c>
      <c r="I226">
        <v>0.5</v>
      </c>
      <c r="J226">
        <v>0.48859999999999998</v>
      </c>
      <c r="K226" t="s">
        <v>257</v>
      </c>
      <c r="L226">
        <v>0.44590000000000002</v>
      </c>
      <c r="M226">
        <v>0.44190000000000002</v>
      </c>
      <c r="N226">
        <v>0.40079999999999999</v>
      </c>
      <c r="O226" t="s">
        <v>257</v>
      </c>
    </row>
    <row r="227" spans="1:15" x14ac:dyDescent="0.25">
      <c r="A227" t="s">
        <v>1017</v>
      </c>
      <c r="B227">
        <v>12</v>
      </c>
      <c r="C227" t="s">
        <v>382</v>
      </c>
      <c r="D227" t="s">
        <v>375</v>
      </c>
      <c r="E227" t="s">
        <v>3584</v>
      </c>
      <c r="F227" t="s">
        <v>3585</v>
      </c>
      <c r="G227" t="s">
        <v>257</v>
      </c>
      <c r="H227" t="s">
        <v>257</v>
      </c>
      <c r="I227">
        <v>0.5</v>
      </c>
      <c r="J227">
        <v>0.5</v>
      </c>
      <c r="K227" t="s">
        <v>257</v>
      </c>
      <c r="L227">
        <v>0.4511</v>
      </c>
      <c r="M227">
        <v>0.44590000000000002</v>
      </c>
      <c r="N227">
        <v>0.42230000000000001</v>
      </c>
      <c r="O227">
        <v>0.41</v>
      </c>
    </row>
    <row r="228" spans="1:15" x14ac:dyDescent="0.25">
      <c r="A228" t="s">
        <v>1017</v>
      </c>
      <c r="B228">
        <v>13</v>
      </c>
      <c r="C228" t="s">
        <v>381</v>
      </c>
      <c r="D228" t="s">
        <v>376</v>
      </c>
      <c r="E228" t="s">
        <v>2128</v>
      </c>
      <c r="F228" t="s">
        <v>2129</v>
      </c>
      <c r="G228">
        <v>1.5E-3</v>
      </c>
      <c r="H228">
        <v>0.4985</v>
      </c>
      <c r="I228">
        <v>0.5</v>
      </c>
      <c r="J228">
        <v>0.48220000000000002</v>
      </c>
      <c r="K228" t="s">
        <v>257</v>
      </c>
      <c r="L228">
        <v>0.44850000000000001</v>
      </c>
      <c r="M228">
        <v>0.44109999999999999</v>
      </c>
      <c r="N228">
        <v>0.40689999999999998</v>
      </c>
      <c r="O228" t="s">
        <v>257</v>
      </c>
    </row>
    <row r="229" spans="1:15" x14ac:dyDescent="0.25">
      <c r="A229" t="s">
        <v>1017</v>
      </c>
      <c r="B229">
        <v>13</v>
      </c>
      <c r="C229" t="s">
        <v>381</v>
      </c>
      <c r="D229" t="s">
        <v>377</v>
      </c>
      <c r="E229" t="s">
        <v>3586</v>
      </c>
      <c r="F229" t="s">
        <v>3587</v>
      </c>
      <c r="G229" t="s">
        <v>257</v>
      </c>
      <c r="H229" t="s">
        <v>257</v>
      </c>
      <c r="I229">
        <v>0.5</v>
      </c>
      <c r="J229">
        <v>0.5</v>
      </c>
      <c r="K229" t="s">
        <v>257</v>
      </c>
      <c r="L229">
        <v>0.4597</v>
      </c>
      <c r="M229">
        <v>0.45</v>
      </c>
      <c r="N229">
        <v>0.434</v>
      </c>
      <c r="O229">
        <v>0.41699999999999998</v>
      </c>
    </row>
    <row r="230" spans="1:15" x14ac:dyDescent="0.25">
      <c r="A230" t="s">
        <v>1017</v>
      </c>
      <c r="B230">
        <v>13</v>
      </c>
      <c r="C230" t="s">
        <v>381</v>
      </c>
      <c r="D230" t="s">
        <v>372</v>
      </c>
      <c r="E230" t="s">
        <v>2130</v>
      </c>
      <c r="F230" t="s">
        <v>2131</v>
      </c>
      <c r="G230">
        <v>1.5E-3</v>
      </c>
      <c r="H230">
        <v>0.4985</v>
      </c>
      <c r="I230">
        <v>0.5</v>
      </c>
      <c r="J230">
        <v>0.48759999999999998</v>
      </c>
      <c r="K230">
        <v>0.48220000000000002</v>
      </c>
      <c r="L230">
        <v>0.44850000000000001</v>
      </c>
      <c r="M230">
        <v>0.44350000000000001</v>
      </c>
      <c r="N230">
        <v>0.40689999999999998</v>
      </c>
      <c r="O230" t="s">
        <v>257</v>
      </c>
    </row>
    <row r="231" spans="1:15" x14ac:dyDescent="0.25">
      <c r="A231" t="s">
        <v>1017</v>
      </c>
      <c r="B231">
        <v>13</v>
      </c>
      <c r="C231" t="s">
        <v>381</v>
      </c>
      <c r="D231" t="s">
        <v>373</v>
      </c>
      <c r="E231" t="s">
        <v>3588</v>
      </c>
      <c r="F231" t="s">
        <v>3589</v>
      </c>
      <c r="G231" t="s">
        <v>257</v>
      </c>
      <c r="H231" t="s">
        <v>257</v>
      </c>
      <c r="I231">
        <v>0.5</v>
      </c>
      <c r="J231">
        <v>0.5</v>
      </c>
      <c r="K231" t="s">
        <v>257</v>
      </c>
      <c r="L231">
        <v>0.45650000000000002</v>
      </c>
      <c r="M231">
        <v>0.45</v>
      </c>
      <c r="N231">
        <v>0.434</v>
      </c>
      <c r="O231">
        <v>0.41699999999999998</v>
      </c>
    </row>
    <row r="232" spans="1:15" x14ac:dyDescent="0.25">
      <c r="A232" t="s">
        <v>1017</v>
      </c>
      <c r="B232">
        <v>13</v>
      </c>
      <c r="C232" t="s">
        <v>381</v>
      </c>
      <c r="D232" t="s">
        <v>374</v>
      </c>
      <c r="E232" t="s">
        <v>2132</v>
      </c>
      <c r="F232" t="s">
        <v>2133</v>
      </c>
      <c r="G232">
        <v>0</v>
      </c>
      <c r="H232">
        <v>0.5</v>
      </c>
      <c r="I232">
        <v>0.5</v>
      </c>
      <c r="J232">
        <v>0.48909999999999998</v>
      </c>
      <c r="K232" t="s">
        <v>257</v>
      </c>
      <c r="L232">
        <v>0.45</v>
      </c>
      <c r="M232">
        <v>0.44629999999999997</v>
      </c>
      <c r="N232">
        <v>0.40839999999999999</v>
      </c>
      <c r="O232" t="s">
        <v>257</v>
      </c>
    </row>
    <row r="233" spans="1:15" x14ac:dyDescent="0.25">
      <c r="A233" t="s">
        <v>1017</v>
      </c>
      <c r="B233">
        <v>13</v>
      </c>
      <c r="C233" t="s">
        <v>381</v>
      </c>
      <c r="D233" t="s">
        <v>375</v>
      </c>
      <c r="E233" t="s">
        <v>3590</v>
      </c>
      <c r="F233" t="s">
        <v>3591</v>
      </c>
      <c r="G233" t="s">
        <v>257</v>
      </c>
      <c r="H233" t="s">
        <v>257</v>
      </c>
      <c r="I233">
        <v>0.5</v>
      </c>
      <c r="J233">
        <v>0.5</v>
      </c>
      <c r="K233" t="s">
        <v>257</v>
      </c>
      <c r="L233">
        <v>0.45479999999999998</v>
      </c>
      <c r="M233">
        <v>0.45</v>
      </c>
      <c r="N233">
        <v>0.4284</v>
      </c>
      <c r="O233">
        <v>0.41699999999999998</v>
      </c>
    </row>
    <row r="234" spans="1:15" x14ac:dyDescent="0.25">
      <c r="A234" t="s">
        <v>1017</v>
      </c>
      <c r="B234">
        <v>14</v>
      </c>
      <c r="C234" t="s">
        <v>382</v>
      </c>
      <c r="D234" t="s">
        <v>372</v>
      </c>
      <c r="E234" t="s">
        <v>2134</v>
      </c>
      <c r="F234" t="s">
        <v>2135</v>
      </c>
      <c r="G234">
        <v>1.5E-3</v>
      </c>
      <c r="H234">
        <v>0.4985</v>
      </c>
      <c r="I234">
        <v>0.5</v>
      </c>
      <c r="J234">
        <v>0.48820000000000002</v>
      </c>
      <c r="K234" t="s">
        <v>257</v>
      </c>
      <c r="L234">
        <v>0.4521</v>
      </c>
      <c r="M234">
        <v>0.4471</v>
      </c>
      <c r="N234">
        <v>0.41349999999999998</v>
      </c>
      <c r="O234" t="s">
        <v>257</v>
      </c>
    </row>
    <row r="235" spans="1:15" x14ac:dyDescent="0.25">
      <c r="A235" t="s">
        <v>1017</v>
      </c>
      <c r="B235">
        <v>14</v>
      </c>
      <c r="C235" t="s">
        <v>382</v>
      </c>
      <c r="D235" t="s">
        <v>373</v>
      </c>
      <c r="E235" t="s">
        <v>3592</v>
      </c>
      <c r="F235" t="s">
        <v>3593</v>
      </c>
      <c r="G235" t="s">
        <v>257</v>
      </c>
      <c r="H235" t="s">
        <v>257</v>
      </c>
      <c r="I235">
        <v>0.5</v>
      </c>
      <c r="J235">
        <v>0.5</v>
      </c>
      <c r="K235" t="s">
        <v>257</v>
      </c>
      <c r="L235">
        <v>0.46010000000000001</v>
      </c>
      <c r="M235">
        <v>0.4536</v>
      </c>
      <c r="N235">
        <v>0.438</v>
      </c>
      <c r="O235">
        <v>0.42299999999999999</v>
      </c>
    </row>
    <row r="236" spans="1:15" x14ac:dyDescent="0.25">
      <c r="A236" t="s">
        <v>1017</v>
      </c>
      <c r="B236">
        <v>16</v>
      </c>
      <c r="C236" t="s">
        <v>384</v>
      </c>
      <c r="D236" t="s">
        <v>372</v>
      </c>
      <c r="E236" t="s">
        <v>2136</v>
      </c>
      <c r="F236" t="s">
        <v>2137</v>
      </c>
      <c r="G236">
        <v>1.4E-3</v>
      </c>
      <c r="H236">
        <v>0.49859999999999999</v>
      </c>
      <c r="I236">
        <v>0.5</v>
      </c>
      <c r="J236">
        <v>0.48920000000000002</v>
      </c>
      <c r="K236" t="s">
        <v>257</v>
      </c>
      <c r="L236">
        <v>0.45800000000000002</v>
      </c>
      <c r="M236">
        <v>0.45329999999999998</v>
      </c>
      <c r="N236">
        <v>0.42409999999999998</v>
      </c>
      <c r="O236" t="s">
        <v>257</v>
      </c>
    </row>
    <row r="237" spans="1:15" x14ac:dyDescent="0.25">
      <c r="A237" t="s">
        <v>1017</v>
      </c>
      <c r="B237">
        <v>16</v>
      </c>
      <c r="C237" t="s">
        <v>384</v>
      </c>
      <c r="D237" t="s">
        <v>373</v>
      </c>
      <c r="E237" t="s">
        <v>3594</v>
      </c>
      <c r="F237" t="s">
        <v>3595</v>
      </c>
      <c r="G237" t="s">
        <v>257</v>
      </c>
      <c r="H237" t="s">
        <v>257</v>
      </c>
      <c r="I237">
        <v>0.5</v>
      </c>
      <c r="J237">
        <v>0.5</v>
      </c>
      <c r="K237" t="s">
        <v>257</v>
      </c>
      <c r="L237">
        <v>0.46550000000000002</v>
      </c>
      <c r="M237">
        <v>0.45939999999999998</v>
      </c>
      <c r="N237">
        <v>0.44600000000000001</v>
      </c>
      <c r="O237">
        <v>0.432</v>
      </c>
    </row>
    <row r="238" spans="1:15" x14ac:dyDescent="0.25">
      <c r="A238" t="s">
        <v>1017</v>
      </c>
      <c r="B238">
        <v>16</v>
      </c>
      <c r="C238" t="s">
        <v>384</v>
      </c>
      <c r="D238" t="s">
        <v>374</v>
      </c>
      <c r="E238" t="s">
        <v>2138</v>
      </c>
      <c r="F238" t="s">
        <v>2139</v>
      </c>
      <c r="G238">
        <v>0</v>
      </c>
      <c r="H238">
        <v>0.5</v>
      </c>
      <c r="I238">
        <v>0.5</v>
      </c>
      <c r="J238">
        <v>0.49059999999999998</v>
      </c>
      <c r="K238" t="s">
        <v>257</v>
      </c>
      <c r="L238">
        <v>0.45939999999999998</v>
      </c>
      <c r="M238">
        <v>0.45590000000000003</v>
      </c>
      <c r="N238">
        <v>0.42549999999999999</v>
      </c>
      <c r="O238" t="s">
        <v>257</v>
      </c>
    </row>
    <row r="239" spans="1:15" x14ac:dyDescent="0.25">
      <c r="A239" t="s">
        <v>1017</v>
      </c>
      <c r="B239">
        <v>16</v>
      </c>
      <c r="C239" t="s">
        <v>384</v>
      </c>
      <c r="D239" t="s">
        <v>375</v>
      </c>
      <c r="E239" t="s">
        <v>3596</v>
      </c>
      <c r="F239" t="s">
        <v>3597</v>
      </c>
      <c r="G239" t="s">
        <v>257</v>
      </c>
      <c r="H239" t="s">
        <v>257</v>
      </c>
      <c r="I239">
        <v>0.5</v>
      </c>
      <c r="J239">
        <v>0.5</v>
      </c>
      <c r="K239" t="s">
        <v>257</v>
      </c>
      <c r="L239">
        <v>0.46400000000000002</v>
      </c>
      <c r="M239">
        <v>0.45939999999999998</v>
      </c>
      <c r="N239">
        <v>0.44190000000000002</v>
      </c>
      <c r="O239">
        <v>0.432</v>
      </c>
    </row>
    <row r="240" spans="1:15" x14ac:dyDescent="0.25">
      <c r="A240" t="s">
        <v>1017</v>
      </c>
      <c r="B240">
        <v>18</v>
      </c>
      <c r="C240" t="s">
        <v>382</v>
      </c>
      <c r="D240" t="s">
        <v>372</v>
      </c>
      <c r="E240" t="s">
        <v>2140</v>
      </c>
      <c r="F240" t="s">
        <v>2141</v>
      </c>
      <c r="G240">
        <v>1.2999999999999999E-3</v>
      </c>
      <c r="H240">
        <v>0.49869999999999998</v>
      </c>
      <c r="I240">
        <v>0.5</v>
      </c>
      <c r="J240">
        <v>0.49</v>
      </c>
      <c r="K240" t="s">
        <v>257</v>
      </c>
      <c r="L240">
        <v>0.46260000000000001</v>
      </c>
      <c r="M240">
        <v>0.4582</v>
      </c>
      <c r="N240">
        <v>0.43259999999999998</v>
      </c>
      <c r="O240" t="s">
        <v>257</v>
      </c>
    </row>
    <row r="241" spans="1:15" x14ac:dyDescent="0.25">
      <c r="A241" t="s">
        <v>1017</v>
      </c>
      <c r="B241">
        <v>18</v>
      </c>
      <c r="C241" t="s">
        <v>382</v>
      </c>
      <c r="D241" t="s">
        <v>373</v>
      </c>
      <c r="E241" t="s">
        <v>3598</v>
      </c>
      <c r="F241" t="s">
        <v>3599</v>
      </c>
      <c r="G241" t="s">
        <v>257</v>
      </c>
      <c r="H241" t="s">
        <v>257</v>
      </c>
      <c r="I241">
        <v>0.5</v>
      </c>
      <c r="J241">
        <v>0.5</v>
      </c>
      <c r="K241" t="s">
        <v>257</v>
      </c>
      <c r="L241">
        <v>0.46970000000000001</v>
      </c>
      <c r="M241">
        <v>0.46389999999999998</v>
      </c>
      <c r="N241">
        <v>0.45300000000000001</v>
      </c>
      <c r="O241">
        <v>0.44</v>
      </c>
    </row>
    <row r="242" spans="1:15" x14ac:dyDescent="0.25">
      <c r="A242" t="s">
        <v>1017</v>
      </c>
      <c r="B242">
        <v>20</v>
      </c>
      <c r="C242" t="s">
        <v>380</v>
      </c>
      <c r="D242" t="s">
        <v>376</v>
      </c>
      <c r="E242" t="s">
        <v>2142</v>
      </c>
      <c r="F242" t="s">
        <v>2143</v>
      </c>
      <c r="G242">
        <v>1.2999999999999999E-3</v>
      </c>
      <c r="H242">
        <v>0.49869999999999998</v>
      </c>
      <c r="I242">
        <v>0.5</v>
      </c>
      <c r="J242">
        <v>0.48649999999999999</v>
      </c>
      <c r="K242" t="s">
        <v>257</v>
      </c>
      <c r="L242">
        <v>0.4662</v>
      </c>
      <c r="M242">
        <v>0.45979999999999999</v>
      </c>
      <c r="N242">
        <v>0.43919999999999998</v>
      </c>
      <c r="O242" t="s">
        <v>257</v>
      </c>
    </row>
    <row r="243" spans="1:15" x14ac:dyDescent="0.25">
      <c r="A243" t="s">
        <v>1017</v>
      </c>
      <c r="B243">
        <v>20</v>
      </c>
      <c r="C243" t="s">
        <v>380</v>
      </c>
      <c r="D243" t="s">
        <v>377</v>
      </c>
      <c r="E243" t="s">
        <v>3600</v>
      </c>
      <c r="F243" t="s">
        <v>3601</v>
      </c>
      <c r="G243" t="s">
        <v>257</v>
      </c>
      <c r="H243" t="s">
        <v>257</v>
      </c>
      <c r="I243">
        <v>0.5</v>
      </c>
      <c r="J243">
        <v>0.5</v>
      </c>
      <c r="K243" t="s">
        <v>257</v>
      </c>
      <c r="L243">
        <v>0.47589999999999999</v>
      </c>
      <c r="M243">
        <v>0.46750000000000003</v>
      </c>
      <c r="N243">
        <v>0.45700000000000002</v>
      </c>
      <c r="O243">
        <v>0.44600000000000001</v>
      </c>
    </row>
    <row r="244" spans="1:15" x14ac:dyDescent="0.25">
      <c r="A244" t="s">
        <v>1017</v>
      </c>
      <c r="B244">
        <v>20</v>
      </c>
      <c r="C244" t="s">
        <v>380</v>
      </c>
      <c r="D244" t="s">
        <v>372</v>
      </c>
      <c r="E244" t="s">
        <v>2144</v>
      </c>
      <c r="F244" t="s">
        <v>2145</v>
      </c>
      <c r="G244">
        <v>1.2999999999999999E-3</v>
      </c>
      <c r="H244">
        <v>0.49869999999999998</v>
      </c>
      <c r="I244">
        <v>0.5</v>
      </c>
      <c r="J244">
        <v>0.49059999999999998</v>
      </c>
      <c r="K244" t="s">
        <v>257</v>
      </c>
      <c r="L244">
        <v>0.4662</v>
      </c>
      <c r="M244">
        <v>0.46189999999999998</v>
      </c>
      <c r="N244">
        <v>0.43919999999999998</v>
      </c>
      <c r="O244" t="s">
        <v>257</v>
      </c>
    </row>
    <row r="245" spans="1:15" x14ac:dyDescent="0.25">
      <c r="A245" t="s">
        <v>1017</v>
      </c>
      <c r="B245">
        <v>20</v>
      </c>
      <c r="C245" t="s">
        <v>380</v>
      </c>
      <c r="D245" t="s">
        <v>373</v>
      </c>
      <c r="E245" t="s">
        <v>3602</v>
      </c>
      <c r="F245" t="s">
        <v>3603</v>
      </c>
      <c r="G245" t="s">
        <v>257</v>
      </c>
      <c r="H245" t="s">
        <v>257</v>
      </c>
      <c r="I245">
        <v>0.5</v>
      </c>
      <c r="J245">
        <v>0.5</v>
      </c>
      <c r="K245" t="s">
        <v>257</v>
      </c>
      <c r="L245">
        <v>0.47310000000000002</v>
      </c>
      <c r="M245">
        <v>0.46750000000000003</v>
      </c>
      <c r="N245">
        <v>0.45700000000000002</v>
      </c>
      <c r="O245">
        <v>0.44600000000000001</v>
      </c>
    </row>
    <row r="246" spans="1:15" x14ac:dyDescent="0.25">
      <c r="A246" t="s">
        <v>1017</v>
      </c>
      <c r="B246">
        <v>20</v>
      </c>
      <c r="C246" t="s">
        <v>380</v>
      </c>
      <c r="D246" t="s">
        <v>374</v>
      </c>
      <c r="E246" t="s">
        <v>2146</v>
      </c>
      <c r="F246" t="s">
        <v>2147</v>
      </c>
      <c r="G246">
        <v>0</v>
      </c>
      <c r="H246">
        <v>0.5</v>
      </c>
      <c r="I246">
        <v>0.5</v>
      </c>
      <c r="J246">
        <v>0.4919</v>
      </c>
      <c r="K246" t="s">
        <v>257</v>
      </c>
      <c r="L246">
        <v>0.46750000000000003</v>
      </c>
      <c r="M246">
        <v>0.46429999999999999</v>
      </c>
      <c r="N246">
        <v>0.4405</v>
      </c>
      <c r="O246" t="s">
        <v>257</v>
      </c>
    </row>
    <row r="247" spans="1:15" x14ac:dyDescent="0.25">
      <c r="A247" t="s">
        <v>1017</v>
      </c>
      <c r="B247">
        <v>20</v>
      </c>
      <c r="C247" t="s">
        <v>380</v>
      </c>
      <c r="D247" t="s">
        <v>375</v>
      </c>
      <c r="E247" t="s">
        <v>3604</v>
      </c>
      <c r="F247" t="s">
        <v>3605</v>
      </c>
      <c r="G247" t="s">
        <v>257</v>
      </c>
      <c r="H247" t="s">
        <v>257</v>
      </c>
      <c r="I247">
        <v>0.5</v>
      </c>
      <c r="J247">
        <v>0.5</v>
      </c>
      <c r="K247" t="s">
        <v>257</v>
      </c>
      <c r="L247">
        <v>0.47170000000000001</v>
      </c>
      <c r="M247">
        <v>0.46750000000000003</v>
      </c>
      <c r="N247">
        <v>0.45369999999999999</v>
      </c>
      <c r="O247">
        <v>0.44600000000000001</v>
      </c>
    </row>
    <row r="248" spans="1:15" x14ac:dyDescent="0.25">
      <c r="A248" t="s">
        <v>1017</v>
      </c>
      <c r="B248">
        <v>24</v>
      </c>
      <c r="C248" t="s">
        <v>382</v>
      </c>
      <c r="D248" t="s">
        <v>372</v>
      </c>
      <c r="E248" t="s">
        <v>2148</v>
      </c>
      <c r="F248" t="s">
        <v>2149</v>
      </c>
      <c r="G248">
        <v>1.1999999999999999E-3</v>
      </c>
      <c r="H248">
        <v>0.49880000000000002</v>
      </c>
      <c r="I248">
        <v>0.5</v>
      </c>
      <c r="J248">
        <v>0.49159999999999998</v>
      </c>
      <c r="K248" t="s">
        <v>257</v>
      </c>
      <c r="L248">
        <v>0.47170000000000001</v>
      </c>
      <c r="M248">
        <v>0.46779999999999999</v>
      </c>
      <c r="N248">
        <v>0.44919999999999999</v>
      </c>
      <c r="O248" t="s">
        <v>257</v>
      </c>
    </row>
    <row r="249" spans="1:15" x14ac:dyDescent="0.25">
      <c r="A249" t="s">
        <v>1017</v>
      </c>
      <c r="B249">
        <v>24</v>
      </c>
      <c r="C249" t="s">
        <v>382</v>
      </c>
      <c r="D249" t="s">
        <v>373</v>
      </c>
      <c r="E249" t="s">
        <v>3606</v>
      </c>
      <c r="F249" t="s">
        <v>3607</v>
      </c>
      <c r="G249" t="s">
        <v>257</v>
      </c>
      <c r="H249" t="s">
        <v>257</v>
      </c>
      <c r="I249">
        <v>0.5</v>
      </c>
      <c r="J249">
        <v>0.5</v>
      </c>
      <c r="K249" t="s">
        <v>257</v>
      </c>
      <c r="L249">
        <v>0.47799999999999998</v>
      </c>
      <c r="M249">
        <v>0.47289999999999999</v>
      </c>
      <c r="N249">
        <v>0.46500000000000002</v>
      </c>
      <c r="O249">
        <v>0.45500000000000002</v>
      </c>
    </row>
    <row r="250" spans="1:15" x14ac:dyDescent="0.25">
      <c r="A250" t="s">
        <v>1017</v>
      </c>
      <c r="B250">
        <v>27</v>
      </c>
      <c r="C250" t="s">
        <v>382</v>
      </c>
      <c r="D250" t="s">
        <v>372</v>
      </c>
      <c r="E250" t="s">
        <v>2150</v>
      </c>
      <c r="F250" t="s">
        <v>2151</v>
      </c>
      <c r="G250">
        <v>1.1000000000000001E-3</v>
      </c>
      <c r="H250">
        <v>0.49890000000000001</v>
      </c>
      <c r="I250">
        <v>0.5</v>
      </c>
      <c r="J250">
        <v>0.49220000000000003</v>
      </c>
      <c r="K250" t="s">
        <v>257</v>
      </c>
      <c r="L250">
        <v>0.4748</v>
      </c>
      <c r="M250">
        <v>0.47110000000000002</v>
      </c>
      <c r="N250">
        <v>0.45479999999999998</v>
      </c>
      <c r="O250" t="s">
        <v>257</v>
      </c>
    </row>
    <row r="251" spans="1:15" x14ac:dyDescent="0.25">
      <c r="A251" t="s">
        <v>1017</v>
      </c>
      <c r="B251">
        <v>27</v>
      </c>
      <c r="C251" t="s">
        <v>382</v>
      </c>
      <c r="D251" t="s">
        <v>373</v>
      </c>
      <c r="E251" t="s">
        <v>3608</v>
      </c>
      <c r="F251" t="s">
        <v>3609</v>
      </c>
      <c r="G251" t="s">
        <v>257</v>
      </c>
      <c r="H251" t="s">
        <v>257</v>
      </c>
      <c r="I251">
        <v>0.5</v>
      </c>
      <c r="J251">
        <v>0.5</v>
      </c>
      <c r="K251" t="s">
        <v>257</v>
      </c>
      <c r="L251">
        <v>0.48070000000000002</v>
      </c>
      <c r="M251">
        <v>0.47589999999999999</v>
      </c>
      <c r="N251">
        <v>0.46899999999999997</v>
      </c>
      <c r="O251">
        <v>0.46</v>
      </c>
    </row>
    <row r="252" spans="1:15" x14ac:dyDescent="0.25">
      <c r="A252" t="s">
        <v>1017</v>
      </c>
      <c r="B252">
        <v>28</v>
      </c>
      <c r="C252" t="s">
        <v>383</v>
      </c>
      <c r="D252" t="s">
        <v>372</v>
      </c>
      <c r="E252" t="s">
        <v>2152</v>
      </c>
      <c r="F252" t="s">
        <v>2153</v>
      </c>
      <c r="G252">
        <v>1.1000000000000001E-3</v>
      </c>
      <c r="H252">
        <v>0.49890000000000001</v>
      </c>
      <c r="I252">
        <v>0.5</v>
      </c>
      <c r="J252">
        <v>0.4924</v>
      </c>
      <c r="K252" t="s">
        <v>257</v>
      </c>
      <c r="L252">
        <v>0.47570000000000001</v>
      </c>
      <c r="M252">
        <v>0.47199999999999998</v>
      </c>
      <c r="N252">
        <v>0.45629999999999998</v>
      </c>
      <c r="O252" t="s">
        <v>257</v>
      </c>
    </row>
    <row r="253" spans="1:15" x14ac:dyDescent="0.25">
      <c r="A253" t="s">
        <v>1017</v>
      </c>
      <c r="B253">
        <v>28</v>
      </c>
      <c r="C253" t="s">
        <v>383</v>
      </c>
      <c r="D253" t="s">
        <v>373</v>
      </c>
      <c r="E253" t="s">
        <v>3610</v>
      </c>
      <c r="F253" t="s">
        <v>3611</v>
      </c>
      <c r="G253" t="s">
        <v>257</v>
      </c>
      <c r="H253" t="s">
        <v>257</v>
      </c>
      <c r="I253">
        <v>0.5</v>
      </c>
      <c r="J253">
        <v>0.5</v>
      </c>
      <c r="K253" t="s">
        <v>257</v>
      </c>
      <c r="L253">
        <v>0.48159999999999997</v>
      </c>
      <c r="M253">
        <v>0.4768</v>
      </c>
      <c r="N253">
        <v>0.47</v>
      </c>
      <c r="O253">
        <v>0.46100000000000002</v>
      </c>
    </row>
    <row r="254" spans="1:15" x14ac:dyDescent="0.25">
      <c r="A254" t="s">
        <v>1017</v>
      </c>
      <c r="B254">
        <v>28</v>
      </c>
      <c r="C254" t="s">
        <v>383</v>
      </c>
      <c r="D254" t="s">
        <v>374</v>
      </c>
      <c r="E254" t="s">
        <v>2154</v>
      </c>
      <c r="F254" t="s">
        <v>2155</v>
      </c>
      <c r="G254">
        <v>0</v>
      </c>
      <c r="H254">
        <v>0.5</v>
      </c>
      <c r="I254">
        <v>0.5</v>
      </c>
      <c r="J254">
        <v>0.49349999999999999</v>
      </c>
      <c r="K254" t="s">
        <v>257</v>
      </c>
      <c r="L254">
        <v>0.4768</v>
      </c>
      <c r="M254">
        <v>0.47399999999999998</v>
      </c>
      <c r="N254">
        <v>0.45739999999999997</v>
      </c>
      <c r="O254" t="s">
        <v>257</v>
      </c>
    </row>
    <row r="255" spans="1:15" x14ac:dyDescent="0.25">
      <c r="A255" t="s">
        <v>1017</v>
      </c>
      <c r="B255">
        <v>28</v>
      </c>
      <c r="C255" t="s">
        <v>383</v>
      </c>
      <c r="D255" t="s">
        <v>375</v>
      </c>
      <c r="E255" t="s">
        <v>3612</v>
      </c>
      <c r="F255" t="s">
        <v>3613</v>
      </c>
      <c r="G255" t="s">
        <v>257</v>
      </c>
      <c r="H255" t="s">
        <v>257</v>
      </c>
      <c r="I255">
        <v>0.5</v>
      </c>
      <c r="J255">
        <v>0.5</v>
      </c>
      <c r="K255" t="s">
        <v>257</v>
      </c>
      <c r="L255">
        <v>0.48039999999999999</v>
      </c>
      <c r="M255">
        <v>0.4768</v>
      </c>
      <c r="N255">
        <v>0.46760000000000002</v>
      </c>
      <c r="O255">
        <v>0.46100000000000002</v>
      </c>
    </row>
    <row r="256" spans="1:15" x14ac:dyDescent="0.25">
      <c r="A256" t="s">
        <v>1017</v>
      </c>
      <c r="B256">
        <v>32</v>
      </c>
      <c r="C256" t="s">
        <v>384</v>
      </c>
      <c r="D256" t="s">
        <v>372</v>
      </c>
      <c r="E256" t="s">
        <v>2156</v>
      </c>
      <c r="F256" t="s">
        <v>2157</v>
      </c>
      <c r="G256">
        <v>1E-3</v>
      </c>
      <c r="H256">
        <v>0.499</v>
      </c>
      <c r="I256">
        <v>0.5</v>
      </c>
      <c r="J256">
        <v>0.49299999999999999</v>
      </c>
      <c r="K256" t="s">
        <v>257</v>
      </c>
      <c r="L256">
        <v>0.47870000000000001</v>
      </c>
      <c r="M256">
        <v>0.47520000000000001</v>
      </c>
      <c r="N256">
        <v>0.46179999999999999</v>
      </c>
      <c r="O256" t="s">
        <v>257</v>
      </c>
    </row>
    <row r="257" spans="1:15" x14ac:dyDescent="0.25">
      <c r="A257" t="s">
        <v>1017</v>
      </c>
      <c r="B257">
        <v>32</v>
      </c>
      <c r="C257" t="s">
        <v>384</v>
      </c>
      <c r="D257" t="s">
        <v>373</v>
      </c>
      <c r="E257" t="s">
        <v>3614</v>
      </c>
      <c r="F257" t="s">
        <v>3615</v>
      </c>
      <c r="G257" t="s">
        <v>257</v>
      </c>
      <c r="H257" t="s">
        <v>257</v>
      </c>
      <c r="I257">
        <v>0.5</v>
      </c>
      <c r="J257">
        <v>0.5</v>
      </c>
      <c r="K257" t="s">
        <v>257</v>
      </c>
      <c r="L257">
        <v>0.48420000000000002</v>
      </c>
      <c r="M257">
        <v>0.47970000000000002</v>
      </c>
      <c r="N257">
        <v>0.47399999999999998</v>
      </c>
      <c r="O257">
        <v>0.46600000000000003</v>
      </c>
    </row>
    <row r="258" spans="1:15" x14ac:dyDescent="0.25">
      <c r="A258" t="s">
        <v>1017</v>
      </c>
      <c r="B258">
        <v>32</v>
      </c>
      <c r="C258" t="s">
        <v>384</v>
      </c>
      <c r="D258" t="s">
        <v>374</v>
      </c>
      <c r="E258" t="s">
        <v>2158</v>
      </c>
      <c r="F258" t="s">
        <v>2159</v>
      </c>
      <c r="G258">
        <v>0</v>
      </c>
      <c r="H258">
        <v>0.5</v>
      </c>
      <c r="I258">
        <v>0.5</v>
      </c>
      <c r="J258">
        <v>0.49399999999999999</v>
      </c>
      <c r="K258" t="s">
        <v>257</v>
      </c>
      <c r="L258">
        <v>0.47970000000000002</v>
      </c>
      <c r="M258">
        <v>0.47710000000000002</v>
      </c>
      <c r="N258">
        <v>0.46279999999999999</v>
      </c>
      <c r="O258" t="s">
        <v>257</v>
      </c>
    </row>
    <row r="259" spans="1:15" x14ac:dyDescent="0.25">
      <c r="A259" t="s">
        <v>1017</v>
      </c>
      <c r="B259">
        <v>32</v>
      </c>
      <c r="C259" t="s">
        <v>384</v>
      </c>
      <c r="D259" t="s">
        <v>375</v>
      </c>
      <c r="E259" t="s">
        <v>3616</v>
      </c>
      <c r="F259" t="s">
        <v>3617</v>
      </c>
      <c r="G259" t="s">
        <v>257</v>
      </c>
      <c r="H259" t="s">
        <v>257</v>
      </c>
      <c r="I259">
        <v>0.5</v>
      </c>
      <c r="J259">
        <v>0.5</v>
      </c>
      <c r="K259" t="s">
        <v>257</v>
      </c>
      <c r="L259">
        <v>0.48309999999999997</v>
      </c>
      <c r="M259">
        <v>0.47970000000000002</v>
      </c>
      <c r="N259">
        <v>0.47189999999999999</v>
      </c>
      <c r="O259">
        <v>0.46600000000000003</v>
      </c>
    </row>
    <row r="260" spans="1:15" x14ac:dyDescent="0.25">
      <c r="A260" t="s">
        <v>1018</v>
      </c>
      <c r="B260">
        <v>12</v>
      </c>
      <c r="C260" t="s">
        <v>381</v>
      </c>
      <c r="D260" t="s">
        <v>376</v>
      </c>
      <c r="E260" t="s">
        <v>2160</v>
      </c>
      <c r="F260" t="s">
        <v>2161</v>
      </c>
      <c r="G260">
        <v>1.6000000000000001E-3</v>
      </c>
      <c r="H260">
        <v>0.56089999999999995</v>
      </c>
      <c r="I260">
        <v>0.5625</v>
      </c>
      <c r="J260">
        <v>0.54369999999999996</v>
      </c>
      <c r="K260" t="s">
        <v>257</v>
      </c>
      <c r="L260">
        <v>0.50680000000000003</v>
      </c>
      <c r="M260">
        <v>0.499</v>
      </c>
      <c r="N260">
        <v>0.4617</v>
      </c>
      <c r="O260" t="s">
        <v>257</v>
      </c>
    </row>
    <row r="261" spans="1:15" x14ac:dyDescent="0.25">
      <c r="A261" t="s">
        <v>1018</v>
      </c>
      <c r="B261">
        <v>12</v>
      </c>
      <c r="C261" t="s">
        <v>381</v>
      </c>
      <c r="D261" t="s">
        <v>377</v>
      </c>
      <c r="E261" t="s">
        <v>3618</v>
      </c>
      <c r="F261" t="s">
        <v>3619</v>
      </c>
      <c r="G261" t="s">
        <v>257</v>
      </c>
      <c r="H261" t="s">
        <v>257</v>
      </c>
      <c r="I261">
        <v>0.5625</v>
      </c>
      <c r="J261">
        <v>0.5625</v>
      </c>
      <c r="K261" t="s">
        <v>257</v>
      </c>
      <c r="L261">
        <v>0.51859999999999995</v>
      </c>
      <c r="M261">
        <v>0.50839999999999996</v>
      </c>
      <c r="N261">
        <v>0.49</v>
      </c>
      <c r="O261">
        <v>0.47199999999999998</v>
      </c>
    </row>
    <row r="262" spans="1:15" x14ac:dyDescent="0.25">
      <c r="A262" t="s">
        <v>1018</v>
      </c>
      <c r="B262">
        <v>12</v>
      </c>
      <c r="C262" t="s">
        <v>381</v>
      </c>
      <c r="D262" t="s">
        <v>372</v>
      </c>
      <c r="E262" t="s">
        <v>2162</v>
      </c>
      <c r="F262" t="s">
        <v>2163</v>
      </c>
      <c r="G262">
        <v>1.6000000000000001E-3</v>
      </c>
      <c r="H262">
        <v>0.56089999999999995</v>
      </c>
      <c r="I262">
        <v>0.5625</v>
      </c>
      <c r="J262">
        <v>0.54949999999999999</v>
      </c>
      <c r="K262">
        <v>0.54369999999999996</v>
      </c>
      <c r="L262">
        <v>0.50680000000000003</v>
      </c>
      <c r="M262">
        <v>0.50160000000000005</v>
      </c>
      <c r="N262">
        <v>0.4617</v>
      </c>
      <c r="O262" t="s">
        <v>257</v>
      </c>
    </row>
    <row r="263" spans="1:15" x14ac:dyDescent="0.25">
      <c r="A263" t="s">
        <v>1018</v>
      </c>
      <c r="B263">
        <v>12</v>
      </c>
      <c r="C263" t="s">
        <v>381</v>
      </c>
      <c r="D263" t="s">
        <v>373</v>
      </c>
      <c r="E263" t="s">
        <v>3620</v>
      </c>
      <c r="F263" t="s">
        <v>3621</v>
      </c>
      <c r="G263" t="s">
        <v>257</v>
      </c>
      <c r="H263" t="s">
        <v>257</v>
      </c>
      <c r="I263">
        <v>0.5625</v>
      </c>
      <c r="J263">
        <v>0.5625</v>
      </c>
      <c r="K263" t="s">
        <v>257</v>
      </c>
      <c r="L263">
        <v>0.51519999999999999</v>
      </c>
      <c r="M263">
        <v>0.50839999999999996</v>
      </c>
      <c r="N263">
        <v>0.49</v>
      </c>
      <c r="O263">
        <v>0.47199999999999998</v>
      </c>
    </row>
    <row r="264" spans="1:15" x14ac:dyDescent="0.25">
      <c r="A264" t="s">
        <v>1018</v>
      </c>
      <c r="B264">
        <v>12</v>
      </c>
      <c r="C264" t="s">
        <v>381</v>
      </c>
      <c r="D264" t="s">
        <v>374</v>
      </c>
      <c r="E264" t="s">
        <v>2164</v>
      </c>
      <c r="F264" t="s">
        <v>2165</v>
      </c>
      <c r="G264">
        <v>0</v>
      </c>
      <c r="H264">
        <v>0.5625</v>
      </c>
      <c r="I264">
        <v>0.5625</v>
      </c>
      <c r="J264">
        <v>0.55110000000000003</v>
      </c>
      <c r="K264" t="s">
        <v>257</v>
      </c>
      <c r="L264">
        <v>0.50839999999999996</v>
      </c>
      <c r="M264">
        <v>0.50449999999999995</v>
      </c>
      <c r="N264">
        <v>0.46329999999999999</v>
      </c>
      <c r="O264" t="s">
        <v>257</v>
      </c>
    </row>
    <row r="265" spans="1:15" x14ac:dyDescent="0.25">
      <c r="A265" t="s">
        <v>1018</v>
      </c>
      <c r="B265">
        <v>12</v>
      </c>
      <c r="C265" t="s">
        <v>381</v>
      </c>
      <c r="D265" t="s">
        <v>375</v>
      </c>
      <c r="E265" t="s">
        <v>3622</v>
      </c>
      <c r="F265" t="s">
        <v>3623</v>
      </c>
      <c r="G265" t="s">
        <v>257</v>
      </c>
      <c r="H265" t="s">
        <v>257</v>
      </c>
      <c r="I265">
        <v>0.5625</v>
      </c>
      <c r="J265">
        <v>0.5625</v>
      </c>
      <c r="K265" t="s">
        <v>257</v>
      </c>
      <c r="L265">
        <v>0.51349999999999996</v>
      </c>
      <c r="M265">
        <v>0.50839999999999996</v>
      </c>
      <c r="N265">
        <v>0.48430000000000001</v>
      </c>
      <c r="O265">
        <v>0.47199999999999998</v>
      </c>
    </row>
    <row r="266" spans="1:15" x14ac:dyDescent="0.25">
      <c r="A266" t="s">
        <v>1018</v>
      </c>
      <c r="B266">
        <v>14</v>
      </c>
      <c r="C266" t="s">
        <v>382</v>
      </c>
      <c r="D266" t="s">
        <v>372</v>
      </c>
      <c r="E266" t="s">
        <v>2166</v>
      </c>
      <c r="F266" t="s">
        <v>2167</v>
      </c>
      <c r="G266">
        <v>1.5E-3</v>
      </c>
      <c r="H266">
        <v>0.56100000000000005</v>
      </c>
      <c r="I266">
        <v>0.5625</v>
      </c>
      <c r="J266">
        <v>0.55069999999999997</v>
      </c>
      <c r="K266" t="s">
        <v>257</v>
      </c>
      <c r="L266">
        <v>0.51459999999999995</v>
      </c>
      <c r="M266">
        <v>0.50960000000000005</v>
      </c>
      <c r="N266">
        <v>0.47599999999999998</v>
      </c>
      <c r="O266" t="s">
        <v>257</v>
      </c>
    </row>
    <row r="267" spans="1:15" x14ac:dyDescent="0.25">
      <c r="A267" t="s">
        <v>1018</v>
      </c>
      <c r="B267">
        <v>14</v>
      </c>
      <c r="C267" t="s">
        <v>382</v>
      </c>
      <c r="D267" t="s">
        <v>373</v>
      </c>
      <c r="E267" t="s">
        <v>3624</v>
      </c>
      <c r="F267" t="s">
        <v>3625</v>
      </c>
      <c r="G267" t="s">
        <v>257</v>
      </c>
      <c r="H267" t="s">
        <v>257</v>
      </c>
      <c r="I267">
        <v>0.5625</v>
      </c>
      <c r="J267">
        <v>0.5625</v>
      </c>
      <c r="K267" t="s">
        <v>257</v>
      </c>
      <c r="L267">
        <v>0.52259999999999995</v>
      </c>
      <c r="M267">
        <v>0.5161</v>
      </c>
      <c r="N267">
        <v>0.501</v>
      </c>
      <c r="O267">
        <v>0.48499999999999999</v>
      </c>
    </row>
    <row r="268" spans="1:15" x14ac:dyDescent="0.25">
      <c r="A268" t="s">
        <v>1018</v>
      </c>
      <c r="B268">
        <v>16</v>
      </c>
      <c r="C268" t="s">
        <v>384</v>
      </c>
      <c r="D268" t="s">
        <v>372</v>
      </c>
      <c r="E268" t="s">
        <v>2168</v>
      </c>
      <c r="F268" t="s">
        <v>2169</v>
      </c>
      <c r="G268">
        <v>1.4E-3</v>
      </c>
      <c r="H268">
        <v>0.56110000000000004</v>
      </c>
      <c r="I268">
        <v>0.5625</v>
      </c>
      <c r="J268">
        <v>0.55169999999999997</v>
      </c>
      <c r="K268" t="s">
        <v>257</v>
      </c>
      <c r="L268">
        <v>0.52049999999999996</v>
      </c>
      <c r="M268">
        <v>0.51580000000000004</v>
      </c>
      <c r="N268">
        <v>0.48659999999999998</v>
      </c>
      <c r="O268" t="s">
        <v>257</v>
      </c>
    </row>
    <row r="269" spans="1:15" x14ac:dyDescent="0.25">
      <c r="A269" t="s">
        <v>1018</v>
      </c>
      <c r="B269">
        <v>16</v>
      </c>
      <c r="C269" t="s">
        <v>384</v>
      </c>
      <c r="D269" t="s">
        <v>373</v>
      </c>
      <c r="E269" t="s">
        <v>3626</v>
      </c>
      <c r="F269" t="s">
        <v>3627</v>
      </c>
      <c r="G269" t="s">
        <v>257</v>
      </c>
      <c r="H269" t="s">
        <v>257</v>
      </c>
      <c r="I269">
        <v>0.5625</v>
      </c>
      <c r="J269">
        <v>0.5625</v>
      </c>
      <c r="K269" t="s">
        <v>257</v>
      </c>
      <c r="L269">
        <v>0.52800000000000002</v>
      </c>
      <c r="M269">
        <v>0.52190000000000003</v>
      </c>
      <c r="N269">
        <v>0.50900000000000001</v>
      </c>
      <c r="O269">
        <v>0.495</v>
      </c>
    </row>
    <row r="270" spans="1:15" x14ac:dyDescent="0.25">
      <c r="A270" t="s">
        <v>1018</v>
      </c>
      <c r="B270">
        <v>16</v>
      </c>
      <c r="C270" t="s">
        <v>384</v>
      </c>
      <c r="D270" t="s">
        <v>374</v>
      </c>
      <c r="E270" t="s">
        <v>2170</v>
      </c>
      <c r="F270" t="s">
        <v>2171</v>
      </c>
      <c r="G270">
        <v>0</v>
      </c>
      <c r="H270">
        <v>0.5625</v>
      </c>
      <c r="I270">
        <v>0.5625</v>
      </c>
      <c r="J270">
        <v>0.55310000000000004</v>
      </c>
      <c r="K270" t="s">
        <v>257</v>
      </c>
      <c r="L270">
        <v>0.52190000000000003</v>
      </c>
      <c r="M270">
        <v>0.51839999999999997</v>
      </c>
      <c r="N270">
        <v>0.48799999999999999</v>
      </c>
      <c r="O270" t="s">
        <v>257</v>
      </c>
    </row>
    <row r="271" spans="1:15" x14ac:dyDescent="0.25">
      <c r="A271" t="s">
        <v>1018</v>
      </c>
      <c r="B271">
        <v>16</v>
      </c>
      <c r="C271" t="s">
        <v>384</v>
      </c>
      <c r="D271" t="s">
        <v>375</v>
      </c>
      <c r="E271" t="s">
        <v>3628</v>
      </c>
      <c r="F271" t="s">
        <v>3629</v>
      </c>
      <c r="G271" t="s">
        <v>257</v>
      </c>
      <c r="H271" t="s">
        <v>257</v>
      </c>
      <c r="I271">
        <v>0.5625</v>
      </c>
      <c r="J271">
        <v>0.5625</v>
      </c>
      <c r="K271" t="s">
        <v>257</v>
      </c>
      <c r="L271">
        <v>0.52649999999999997</v>
      </c>
      <c r="M271">
        <v>0.52190000000000003</v>
      </c>
      <c r="N271">
        <v>0.504</v>
      </c>
      <c r="O271">
        <v>0.495</v>
      </c>
    </row>
    <row r="272" spans="1:15" x14ac:dyDescent="0.25">
      <c r="A272" t="s">
        <v>1018</v>
      </c>
      <c r="B272">
        <v>18</v>
      </c>
      <c r="C272" t="s">
        <v>380</v>
      </c>
      <c r="D272" t="s">
        <v>376</v>
      </c>
      <c r="E272" t="s">
        <v>2172</v>
      </c>
      <c r="F272" t="s">
        <v>2173</v>
      </c>
      <c r="G272">
        <v>1.4E-3</v>
      </c>
      <c r="H272">
        <v>0.56110000000000004</v>
      </c>
      <c r="I272">
        <v>0.5625</v>
      </c>
      <c r="J272">
        <v>0.54800000000000004</v>
      </c>
      <c r="K272" t="s">
        <v>257</v>
      </c>
      <c r="L272">
        <v>0.52500000000000002</v>
      </c>
      <c r="M272">
        <v>0.51819999999999999</v>
      </c>
      <c r="N272">
        <v>0.495</v>
      </c>
      <c r="O272" t="s">
        <v>257</v>
      </c>
    </row>
    <row r="273" spans="1:15" x14ac:dyDescent="0.25">
      <c r="A273" t="s">
        <v>1018</v>
      </c>
      <c r="B273">
        <v>18</v>
      </c>
      <c r="C273" t="s">
        <v>380</v>
      </c>
      <c r="D273" t="s">
        <v>377</v>
      </c>
      <c r="E273" t="s">
        <v>3630</v>
      </c>
      <c r="F273" t="s">
        <v>3631</v>
      </c>
      <c r="G273" t="s">
        <v>257</v>
      </c>
      <c r="H273" t="s">
        <v>257</v>
      </c>
      <c r="I273">
        <v>0.5625</v>
      </c>
      <c r="J273">
        <v>0.5625</v>
      </c>
      <c r="K273" t="s">
        <v>257</v>
      </c>
      <c r="L273">
        <v>0.5353</v>
      </c>
      <c r="M273">
        <v>0.52639999999999998</v>
      </c>
      <c r="N273">
        <v>0.51500000000000001</v>
      </c>
      <c r="O273">
        <v>0.502</v>
      </c>
    </row>
    <row r="274" spans="1:15" x14ac:dyDescent="0.25">
      <c r="A274" t="s">
        <v>1018</v>
      </c>
      <c r="B274">
        <v>18</v>
      </c>
      <c r="C274" t="s">
        <v>380</v>
      </c>
      <c r="D274" t="s">
        <v>372</v>
      </c>
      <c r="E274" t="s">
        <v>2174</v>
      </c>
      <c r="F274" t="s">
        <v>2175</v>
      </c>
      <c r="G274">
        <v>1.4E-3</v>
      </c>
      <c r="H274">
        <v>0.56110000000000004</v>
      </c>
      <c r="I274">
        <v>0.5625</v>
      </c>
      <c r="J274">
        <v>0.5524</v>
      </c>
      <c r="K274" t="s">
        <v>257</v>
      </c>
      <c r="L274">
        <v>0.52500000000000002</v>
      </c>
      <c r="M274">
        <v>0.52049999999999996</v>
      </c>
      <c r="N274">
        <v>0.495</v>
      </c>
      <c r="O274" t="s">
        <v>257</v>
      </c>
    </row>
    <row r="275" spans="1:15" x14ac:dyDescent="0.25">
      <c r="A275" t="s">
        <v>1018</v>
      </c>
      <c r="B275">
        <v>18</v>
      </c>
      <c r="C275" t="s">
        <v>380</v>
      </c>
      <c r="D275" t="s">
        <v>373</v>
      </c>
      <c r="E275" t="s">
        <v>3632</v>
      </c>
      <c r="F275" t="s">
        <v>3633</v>
      </c>
      <c r="G275" t="s">
        <v>257</v>
      </c>
      <c r="H275" t="s">
        <v>257</v>
      </c>
      <c r="I275">
        <v>0.5625</v>
      </c>
      <c r="J275">
        <v>0.5625</v>
      </c>
      <c r="K275" t="s">
        <v>257</v>
      </c>
      <c r="L275">
        <v>0.5323</v>
      </c>
      <c r="M275">
        <v>0.52639999999999998</v>
      </c>
      <c r="N275">
        <v>0.51500000000000001</v>
      </c>
      <c r="O275">
        <v>0.502</v>
      </c>
    </row>
    <row r="276" spans="1:15" x14ac:dyDescent="0.25">
      <c r="A276" t="s">
        <v>1018</v>
      </c>
      <c r="B276">
        <v>18</v>
      </c>
      <c r="C276" t="s">
        <v>380</v>
      </c>
      <c r="D276" t="s">
        <v>374</v>
      </c>
      <c r="E276" t="s">
        <v>2176</v>
      </c>
      <c r="F276" t="s">
        <v>2177</v>
      </c>
      <c r="G276">
        <v>0</v>
      </c>
      <c r="H276">
        <v>0.5625</v>
      </c>
      <c r="I276">
        <v>0.5625</v>
      </c>
      <c r="J276">
        <v>0.55379999999999996</v>
      </c>
      <c r="K276" t="s">
        <v>257</v>
      </c>
      <c r="L276">
        <v>0.52639999999999998</v>
      </c>
      <c r="M276">
        <v>0.52300000000000002</v>
      </c>
      <c r="N276">
        <v>0.49640000000000001</v>
      </c>
      <c r="O276" t="s">
        <v>257</v>
      </c>
    </row>
    <row r="277" spans="1:15" x14ac:dyDescent="0.25">
      <c r="A277" t="s">
        <v>1018</v>
      </c>
      <c r="B277">
        <v>18</v>
      </c>
      <c r="C277" t="s">
        <v>380</v>
      </c>
      <c r="D277" t="s">
        <v>375</v>
      </c>
      <c r="E277" t="s">
        <v>3634</v>
      </c>
      <c r="F277" t="s">
        <v>3635</v>
      </c>
      <c r="G277" t="s">
        <v>257</v>
      </c>
      <c r="H277" t="s">
        <v>257</v>
      </c>
      <c r="I277">
        <v>0.5625</v>
      </c>
      <c r="J277">
        <v>0.5625</v>
      </c>
      <c r="K277" t="s">
        <v>257</v>
      </c>
      <c r="L277">
        <v>0.53080000000000005</v>
      </c>
      <c r="M277">
        <v>0.52639999999999998</v>
      </c>
      <c r="N277">
        <v>0.51060000000000005</v>
      </c>
      <c r="O277">
        <v>0.502</v>
      </c>
    </row>
    <row r="278" spans="1:15" x14ac:dyDescent="0.25">
      <c r="A278" t="s">
        <v>1018</v>
      </c>
      <c r="B278">
        <v>20</v>
      </c>
      <c r="C278" t="s">
        <v>384</v>
      </c>
      <c r="D278" t="s">
        <v>372</v>
      </c>
      <c r="E278" t="s">
        <v>2178</v>
      </c>
      <c r="F278" t="s">
        <v>2179</v>
      </c>
      <c r="G278">
        <v>1.2999999999999999E-3</v>
      </c>
      <c r="H278">
        <v>0.56120000000000003</v>
      </c>
      <c r="I278">
        <v>0.5625</v>
      </c>
      <c r="J278">
        <v>0.55310000000000004</v>
      </c>
      <c r="K278" t="s">
        <v>257</v>
      </c>
      <c r="L278">
        <v>0.52869999999999995</v>
      </c>
      <c r="M278">
        <v>0.52449999999999997</v>
      </c>
      <c r="N278">
        <v>0.50170000000000003</v>
      </c>
      <c r="O278" t="s">
        <v>257</v>
      </c>
    </row>
    <row r="279" spans="1:15" x14ac:dyDescent="0.25">
      <c r="A279" t="s">
        <v>1018</v>
      </c>
      <c r="B279">
        <v>20</v>
      </c>
      <c r="C279" t="s">
        <v>384</v>
      </c>
      <c r="D279" t="s">
        <v>373</v>
      </c>
      <c r="E279" t="s">
        <v>3636</v>
      </c>
      <c r="F279" t="s">
        <v>3637</v>
      </c>
      <c r="G279" t="s">
        <v>257</v>
      </c>
      <c r="H279" t="s">
        <v>257</v>
      </c>
      <c r="I279">
        <v>0.5625</v>
      </c>
      <c r="J279">
        <v>0.5625</v>
      </c>
      <c r="K279" t="s">
        <v>257</v>
      </c>
      <c r="L279">
        <v>0.53549999999999998</v>
      </c>
      <c r="M279">
        <v>0.53</v>
      </c>
      <c r="N279">
        <v>0.52</v>
      </c>
      <c r="O279">
        <v>0.50800000000000001</v>
      </c>
    </row>
    <row r="280" spans="1:15" x14ac:dyDescent="0.25">
      <c r="A280" t="s">
        <v>1018</v>
      </c>
      <c r="B280">
        <v>20</v>
      </c>
      <c r="C280" t="s">
        <v>384</v>
      </c>
      <c r="D280" t="s">
        <v>374</v>
      </c>
      <c r="E280" t="s">
        <v>2180</v>
      </c>
      <c r="F280" t="s">
        <v>2181</v>
      </c>
      <c r="G280">
        <v>0</v>
      </c>
      <c r="H280">
        <v>0.5625</v>
      </c>
      <c r="I280">
        <v>0.5625</v>
      </c>
      <c r="J280">
        <v>0.5544</v>
      </c>
      <c r="K280" t="s">
        <v>257</v>
      </c>
      <c r="L280">
        <v>0.53</v>
      </c>
      <c r="M280">
        <v>0.52680000000000005</v>
      </c>
      <c r="N280">
        <v>0.503</v>
      </c>
      <c r="O280" t="s">
        <v>257</v>
      </c>
    </row>
    <row r="281" spans="1:15" x14ac:dyDescent="0.25">
      <c r="A281" t="s">
        <v>1018</v>
      </c>
      <c r="B281">
        <v>20</v>
      </c>
      <c r="C281" t="s">
        <v>384</v>
      </c>
      <c r="D281" t="s">
        <v>375</v>
      </c>
      <c r="E281" t="s">
        <v>3638</v>
      </c>
      <c r="F281" t="s">
        <v>3639</v>
      </c>
      <c r="G281" t="s">
        <v>257</v>
      </c>
      <c r="H281" t="s">
        <v>257</v>
      </c>
      <c r="I281">
        <v>0.5625</v>
      </c>
      <c r="J281">
        <v>0.5625</v>
      </c>
      <c r="K281" t="s">
        <v>257</v>
      </c>
      <c r="L281">
        <v>0.53410000000000002</v>
      </c>
      <c r="M281">
        <v>0.53</v>
      </c>
      <c r="N281">
        <v>0.51619999999999999</v>
      </c>
      <c r="O281">
        <v>0.50800000000000001</v>
      </c>
    </row>
    <row r="282" spans="1:15" x14ac:dyDescent="0.25">
      <c r="A282" t="s">
        <v>1018</v>
      </c>
      <c r="B282">
        <v>24</v>
      </c>
      <c r="C282" t="s">
        <v>383</v>
      </c>
      <c r="D282" t="s">
        <v>372</v>
      </c>
      <c r="E282" t="s">
        <v>2182</v>
      </c>
      <c r="F282" t="s">
        <v>2183</v>
      </c>
      <c r="G282">
        <v>1.1999999999999999E-3</v>
      </c>
      <c r="H282">
        <v>0.56130000000000002</v>
      </c>
      <c r="I282">
        <v>0.5625</v>
      </c>
      <c r="J282">
        <v>0.55410000000000004</v>
      </c>
      <c r="K282" t="s">
        <v>257</v>
      </c>
      <c r="L282">
        <v>0.53420000000000001</v>
      </c>
      <c r="M282">
        <v>0.53029999999999999</v>
      </c>
      <c r="N282">
        <v>0.51170000000000004</v>
      </c>
      <c r="O282" t="s">
        <v>257</v>
      </c>
    </row>
    <row r="283" spans="1:15" x14ac:dyDescent="0.25">
      <c r="A283" t="s">
        <v>1018</v>
      </c>
      <c r="B283">
        <v>24</v>
      </c>
      <c r="C283" t="s">
        <v>383</v>
      </c>
      <c r="D283" t="s">
        <v>373</v>
      </c>
      <c r="E283" t="s">
        <v>3640</v>
      </c>
      <c r="F283" t="s">
        <v>3641</v>
      </c>
      <c r="G283" t="s">
        <v>257</v>
      </c>
      <c r="H283" t="s">
        <v>257</v>
      </c>
      <c r="I283">
        <v>0.5625</v>
      </c>
      <c r="J283">
        <v>0.5625</v>
      </c>
      <c r="K283" t="s">
        <v>257</v>
      </c>
      <c r="L283">
        <v>0.54049999999999998</v>
      </c>
      <c r="M283">
        <v>0.53539999999999999</v>
      </c>
      <c r="N283">
        <v>0.52700000000000002</v>
      </c>
      <c r="O283">
        <v>0.51700000000000002</v>
      </c>
    </row>
    <row r="284" spans="1:15" x14ac:dyDescent="0.25">
      <c r="A284" t="s">
        <v>1018</v>
      </c>
      <c r="B284">
        <v>24</v>
      </c>
      <c r="C284" t="s">
        <v>383</v>
      </c>
      <c r="D284" t="s">
        <v>374</v>
      </c>
      <c r="E284" t="s">
        <v>2184</v>
      </c>
      <c r="F284" t="s">
        <v>2185</v>
      </c>
      <c r="G284">
        <v>0</v>
      </c>
      <c r="H284">
        <v>0.5625</v>
      </c>
      <c r="I284">
        <v>0.5625</v>
      </c>
      <c r="J284">
        <v>0.55530000000000002</v>
      </c>
      <c r="K284" t="s">
        <v>257</v>
      </c>
      <c r="L284">
        <v>0.53539999999999999</v>
      </c>
      <c r="M284">
        <v>0.53249999999999997</v>
      </c>
      <c r="N284">
        <v>0.51290000000000002</v>
      </c>
      <c r="O284" t="s">
        <v>257</v>
      </c>
    </row>
    <row r="285" spans="1:15" x14ac:dyDescent="0.25">
      <c r="A285" t="s">
        <v>1018</v>
      </c>
      <c r="B285">
        <v>24</v>
      </c>
      <c r="C285" t="s">
        <v>383</v>
      </c>
      <c r="D285" t="s">
        <v>375</v>
      </c>
      <c r="E285" t="s">
        <v>3642</v>
      </c>
      <c r="F285" t="s">
        <v>3643</v>
      </c>
      <c r="G285" t="s">
        <v>257</v>
      </c>
      <c r="H285" t="s">
        <v>257</v>
      </c>
      <c r="I285">
        <v>0.5625</v>
      </c>
      <c r="J285">
        <v>0.5625</v>
      </c>
      <c r="K285" t="s">
        <v>257</v>
      </c>
      <c r="L285">
        <v>0.53920000000000001</v>
      </c>
      <c r="M285">
        <v>0.53539999999999999</v>
      </c>
      <c r="N285">
        <v>0.52439999999999998</v>
      </c>
      <c r="O285">
        <v>0.51700000000000002</v>
      </c>
    </row>
    <row r="286" spans="1:15" x14ac:dyDescent="0.25">
      <c r="A286" t="s">
        <v>1018</v>
      </c>
      <c r="B286">
        <v>27</v>
      </c>
      <c r="C286" t="s">
        <v>382</v>
      </c>
      <c r="D286" t="s">
        <v>372</v>
      </c>
      <c r="E286" t="s">
        <v>2186</v>
      </c>
      <c r="F286" t="s">
        <v>2187</v>
      </c>
      <c r="G286">
        <v>1.1000000000000001E-3</v>
      </c>
      <c r="H286">
        <v>0.56140000000000001</v>
      </c>
      <c r="I286">
        <v>0.5625</v>
      </c>
      <c r="J286">
        <v>0.55469999999999997</v>
      </c>
      <c r="K286" t="s">
        <v>257</v>
      </c>
      <c r="L286">
        <v>0.5373</v>
      </c>
      <c r="M286">
        <v>0.53359999999999996</v>
      </c>
      <c r="N286">
        <v>0.51729999999999998</v>
      </c>
      <c r="O286" t="s">
        <v>257</v>
      </c>
    </row>
    <row r="287" spans="1:15" x14ac:dyDescent="0.25">
      <c r="A287" t="s">
        <v>1018</v>
      </c>
      <c r="B287">
        <v>27</v>
      </c>
      <c r="C287" t="s">
        <v>382</v>
      </c>
      <c r="D287" t="s">
        <v>373</v>
      </c>
      <c r="E287" t="s">
        <v>3644</v>
      </c>
      <c r="F287" t="s">
        <v>3645</v>
      </c>
      <c r="G287" t="s">
        <v>257</v>
      </c>
      <c r="H287" t="s">
        <v>257</v>
      </c>
      <c r="I287">
        <v>0.5625</v>
      </c>
      <c r="J287">
        <v>0.5625</v>
      </c>
      <c r="K287" t="s">
        <v>257</v>
      </c>
      <c r="L287">
        <v>0.54320000000000002</v>
      </c>
      <c r="M287">
        <v>0.53839999999999999</v>
      </c>
      <c r="N287">
        <v>0.53100000000000003</v>
      </c>
      <c r="O287">
        <v>0.52200000000000002</v>
      </c>
    </row>
    <row r="288" spans="1:15" x14ac:dyDescent="0.25">
      <c r="A288" t="s">
        <v>1018</v>
      </c>
      <c r="B288">
        <v>28</v>
      </c>
      <c r="C288" t="s">
        <v>384</v>
      </c>
      <c r="D288" t="s">
        <v>372</v>
      </c>
      <c r="E288" t="s">
        <v>2188</v>
      </c>
      <c r="F288" t="s">
        <v>2189</v>
      </c>
      <c r="G288">
        <v>1.1000000000000001E-3</v>
      </c>
      <c r="H288">
        <v>0.56140000000000001</v>
      </c>
      <c r="I288">
        <v>0.5625</v>
      </c>
      <c r="J288">
        <v>0.55489999999999995</v>
      </c>
      <c r="K288" t="s">
        <v>257</v>
      </c>
      <c r="L288">
        <v>0.53820000000000001</v>
      </c>
      <c r="M288">
        <v>0.53449999999999998</v>
      </c>
      <c r="N288">
        <v>0.51880000000000004</v>
      </c>
      <c r="O288" t="s">
        <v>257</v>
      </c>
    </row>
    <row r="289" spans="1:15" x14ac:dyDescent="0.25">
      <c r="A289" t="s">
        <v>1018</v>
      </c>
      <c r="B289">
        <v>28</v>
      </c>
      <c r="C289" t="s">
        <v>384</v>
      </c>
      <c r="D289" t="s">
        <v>373</v>
      </c>
      <c r="E289" t="s">
        <v>3646</v>
      </c>
      <c r="F289" t="s">
        <v>3647</v>
      </c>
      <c r="G289" t="s">
        <v>257</v>
      </c>
      <c r="H289" t="s">
        <v>257</v>
      </c>
      <c r="I289">
        <v>0.5625</v>
      </c>
      <c r="J289">
        <v>0.5625</v>
      </c>
      <c r="K289" t="s">
        <v>257</v>
      </c>
      <c r="L289">
        <v>0.54410000000000003</v>
      </c>
      <c r="M289">
        <v>0.5393</v>
      </c>
      <c r="N289">
        <v>0.53200000000000003</v>
      </c>
      <c r="O289">
        <v>0.52400000000000002</v>
      </c>
    </row>
    <row r="290" spans="1:15" x14ac:dyDescent="0.25">
      <c r="A290" t="s">
        <v>1018</v>
      </c>
      <c r="B290">
        <v>28</v>
      </c>
      <c r="C290" t="s">
        <v>384</v>
      </c>
      <c r="D290" t="s">
        <v>374</v>
      </c>
      <c r="E290" t="s">
        <v>2190</v>
      </c>
      <c r="F290" t="s">
        <v>2191</v>
      </c>
      <c r="G290">
        <v>0</v>
      </c>
      <c r="H290">
        <v>0.5625</v>
      </c>
      <c r="I290">
        <v>0.5625</v>
      </c>
      <c r="J290">
        <v>0.55600000000000005</v>
      </c>
      <c r="K290" t="s">
        <v>257</v>
      </c>
      <c r="L290">
        <v>0.5393</v>
      </c>
      <c r="M290">
        <v>0.53649999999999998</v>
      </c>
      <c r="N290">
        <v>0.51990000000000003</v>
      </c>
      <c r="O290" t="s">
        <v>257</v>
      </c>
    </row>
    <row r="291" spans="1:15" x14ac:dyDescent="0.25">
      <c r="A291" t="s">
        <v>1018</v>
      </c>
      <c r="B291">
        <v>28</v>
      </c>
      <c r="C291" t="s">
        <v>384</v>
      </c>
      <c r="D291" t="s">
        <v>375</v>
      </c>
      <c r="E291" t="s">
        <v>3648</v>
      </c>
      <c r="F291" t="s">
        <v>3649</v>
      </c>
      <c r="G291" t="s">
        <v>257</v>
      </c>
      <c r="H291" t="s">
        <v>257</v>
      </c>
      <c r="I291">
        <v>0.5625</v>
      </c>
      <c r="J291">
        <v>0.5625</v>
      </c>
      <c r="K291" t="s">
        <v>257</v>
      </c>
      <c r="L291">
        <v>0.54290000000000005</v>
      </c>
      <c r="M291">
        <v>0.5393</v>
      </c>
      <c r="N291">
        <v>0.53010000000000002</v>
      </c>
      <c r="O291">
        <v>0.52400000000000002</v>
      </c>
    </row>
    <row r="292" spans="1:15" x14ac:dyDescent="0.25">
      <c r="A292" t="s">
        <v>1018</v>
      </c>
      <c r="B292">
        <v>32</v>
      </c>
      <c r="C292" t="s">
        <v>384</v>
      </c>
      <c r="D292" t="s">
        <v>372</v>
      </c>
      <c r="E292" t="s">
        <v>2192</v>
      </c>
      <c r="F292" t="s">
        <v>2193</v>
      </c>
      <c r="G292">
        <v>1E-3</v>
      </c>
      <c r="H292">
        <v>0.5615</v>
      </c>
      <c r="I292">
        <v>0.5625</v>
      </c>
      <c r="J292">
        <v>0.55549999999999999</v>
      </c>
      <c r="K292" t="s">
        <v>257</v>
      </c>
      <c r="L292">
        <v>0.54120000000000001</v>
      </c>
      <c r="M292">
        <v>0.53769999999999996</v>
      </c>
      <c r="N292">
        <v>0.52429999999999999</v>
      </c>
      <c r="O292" t="s">
        <v>257</v>
      </c>
    </row>
    <row r="293" spans="1:15" x14ac:dyDescent="0.25">
      <c r="A293" t="s">
        <v>1018</v>
      </c>
      <c r="B293">
        <v>32</v>
      </c>
      <c r="C293" t="s">
        <v>384</v>
      </c>
      <c r="D293" t="s">
        <v>373</v>
      </c>
      <c r="E293" t="s">
        <v>3650</v>
      </c>
      <c r="F293" t="s">
        <v>3651</v>
      </c>
      <c r="G293" t="s">
        <v>257</v>
      </c>
      <c r="H293" t="s">
        <v>257</v>
      </c>
      <c r="I293">
        <v>0.5625</v>
      </c>
      <c r="J293">
        <v>0.5625</v>
      </c>
      <c r="K293" t="s">
        <v>257</v>
      </c>
      <c r="L293">
        <v>0.54669999999999996</v>
      </c>
      <c r="M293">
        <v>0.54220000000000002</v>
      </c>
      <c r="N293">
        <v>0.53600000000000003</v>
      </c>
      <c r="O293">
        <v>0.52900000000000003</v>
      </c>
    </row>
    <row r="294" spans="1:15" x14ac:dyDescent="0.25">
      <c r="A294" t="s">
        <v>1018</v>
      </c>
      <c r="B294">
        <v>32</v>
      </c>
      <c r="C294" t="s">
        <v>384</v>
      </c>
      <c r="D294" t="s">
        <v>374</v>
      </c>
      <c r="E294" t="s">
        <v>2194</v>
      </c>
      <c r="F294" t="s">
        <v>2195</v>
      </c>
      <c r="G294">
        <v>0</v>
      </c>
      <c r="H294">
        <v>0.5625</v>
      </c>
      <c r="I294">
        <v>0.5625</v>
      </c>
      <c r="J294">
        <v>0.55649999999999999</v>
      </c>
      <c r="K294" t="s">
        <v>257</v>
      </c>
      <c r="L294">
        <v>0.54220000000000002</v>
      </c>
      <c r="M294">
        <v>0.53959999999999997</v>
      </c>
      <c r="N294">
        <v>0.52529999999999999</v>
      </c>
      <c r="O294" t="s">
        <v>257</v>
      </c>
    </row>
    <row r="295" spans="1:15" x14ac:dyDescent="0.25">
      <c r="A295" t="s">
        <v>1018</v>
      </c>
      <c r="B295">
        <v>32</v>
      </c>
      <c r="C295" t="s">
        <v>384</v>
      </c>
      <c r="D295" t="s">
        <v>375</v>
      </c>
      <c r="E295" t="s">
        <v>3652</v>
      </c>
      <c r="F295" t="s">
        <v>3653</v>
      </c>
      <c r="G295" t="s">
        <v>257</v>
      </c>
      <c r="H295" t="s">
        <v>257</v>
      </c>
      <c r="I295">
        <v>0.5625</v>
      </c>
      <c r="J295">
        <v>0.5625</v>
      </c>
      <c r="K295" t="s">
        <v>257</v>
      </c>
      <c r="L295">
        <v>0.54559999999999997</v>
      </c>
      <c r="M295">
        <v>0.54220000000000002</v>
      </c>
      <c r="N295">
        <v>0.53439999999999999</v>
      </c>
      <c r="O295">
        <v>0.52900000000000003</v>
      </c>
    </row>
    <row r="296" spans="1:15" x14ac:dyDescent="0.25">
      <c r="A296" t="s">
        <v>1019</v>
      </c>
      <c r="B296">
        <v>11</v>
      </c>
      <c r="C296" t="s">
        <v>381</v>
      </c>
      <c r="D296" t="s">
        <v>376</v>
      </c>
      <c r="E296" t="s">
        <v>2196</v>
      </c>
      <c r="F296" t="s">
        <v>2197</v>
      </c>
      <c r="G296">
        <v>1.6000000000000001E-3</v>
      </c>
      <c r="H296">
        <v>0.62339999999999995</v>
      </c>
      <c r="I296">
        <v>0.625</v>
      </c>
      <c r="J296">
        <v>0.60519999999999996</v>
      </c>
      <c r="K296" t="s">
        <v>257</v>
      </c>
      <c r="L296">
        <v>0.56440000000000001</v>
      </c>
      <c r="M296">
        <v>0.55610000000000004</v>
      </c>
      <c r="N296">
        <v>0.51519999999999999</v>
      </c>
      <c r="O296" t="s">
        <v>257</v>
      </c>
    </row>
    <row r="297" spans="1:15" x14ac:dyDescent="0.25">
      <c r="A297" t="s">
        <v>1019</v>
      </c>
      <c r="B297">
        <v>11</v>
      </c>
      <c r="C297" t="s">
        <v>381</v>
      </c>
      <c r="D297" t="s">
        <v>377</v>
      </c>
      <c r="E297" t="s">
        <v>3654</v>
      </c>
      <c r="F297" t="s">
        <v>3655</v>
      </c>
      <c r="G297" t="s">
        <v>257</v>
      </c>
      <c r="H297" t="s">
        <v>257</v>
      </c>
      <c r="I297">
        <v>0.625</v>
      </c>
      <c r="J297">
        <v>0.625</v>
      </c>
      <c r="K297" t="s">
        <v>257</v>
      </c>
      <c r="L297">
        <v>0.57669999999999999</v>
      </c>
      <c r="M297">
        <v>0.56599999999999995</v>
      </c>
      <c r="N297">
        <v>0.54600000000000004</v>
      </c>
      <c r="O297">
        <v>0.52700000000000002</v>
      </c>
    </row>
    <row r="298" spans="1:15" x14ac:dyDescent="0.25">
      <c r="A298" t="s">
        <v>1019</v>
      </c>
      <c r="B298">
        <v>11</v>
      </c>
      <c r="C298" t="s">
        <v>381</v>
      </c>
      <c r="D298" t="s">
        <v>372</v>
      </c>
      <c r="E298" t="s">
        <v>2198</v>
      </c>
      <c r="F298" t="s">
        <v>2199</v>
      </c>
      <c r="G298">
        <v>1.6000000000000001E-3</v>
      </c>
      <c r="H298">
        <v>0.62339999999999995</v>
      </c>
      <c r="I298">
        <v>0.625</v>
      </c>
      <c r="J298">
        <v>0.61129999999999995</v>
      </c>
      <c r="K298">
        <v>0.60519999999999996</v>
      </c>
      <c r="L298">
        <v>0.56440000000000001</v>
      </c>
      <c r="M298">
        <v>0.55889999999999995</v>
      </c>
      <c r="N298">
        <v>0.51519999999999999</v>
      </c>
      <c r="O298" t="s">
        <v>257</v>
      </c>
    </row>
    <row r="299" spans="1:15" x14ac:dyDescent="0.25">
      <c r="A299" t="s">
        <v>1019</v>
      </c>
      <c r="B299">
        <v>11</v>
      </c>
      <c r="C299" t="s">
        <v>381</v>
      </c>
      <c r="D299" t="s">
        <v>373</v>
      </c>
      <c r="E299" t="s">
        <v>3656</v>
      </c>
      <c r="F299" t="s">
        <v>3657</v>
      </c>
      <c r="G299" t="s">
        <v>257</v>
      </c>
      <c r="H299" t="s">
        <v>257</v>
      </c>
      <c r="I299">
        <v>0.625</v>
      </c>
      <c r="J299">
        <v>0.625</v>
      </c>
      <c r="K299" t="s">
        <v>257</v>
      </c>
      <c r="L299">
        <v>0.57320000000000004</v>
      </c>
      <c r="M299">
        <v>0.56599999999999995</v>
      </c>
      <c r="N299">
        <v>0.54600000000000004</v>
      </c>
      <c r="O299">
        <v>0.52700000000000002</v>
      </c>
    </row>
    <row r="300" spans="1:15" x14ac:dyDescent="0.25">
      <c r="A300" t="s">
        <v>1019</v>
      </c>
      <c r="B300">
        <v>11</v>
      </c>
      <c r="C300" t="s">
        <v>381</v>
      </c>
      <c r="D300" t="s">
        <v>374</v>
      </c>
      <c r="E300" t="s">
        <v>2200</v>
      </c>
      <c r="F300" t="s">
        <v>2201</v>
      </c>
      <c r="G300">
        <v>0</v>
      </c>
      <c r="H300">
        <v>0.625</v>
      </c>
      <c r="I300">
        <v>0.625</v>
      </c>
      <c r="J300">
        <v>0.6129</v>
      </c>
      <c r="K300" t="s">
        <v>257</v>
      </c>
      <c r="L300">
        <v>0.56599999999999995</v>
      </c>
      <c r="M300">
        <v>0.56189999999999996</v>
      </c>
      <c r="N300">
        <v>0.51680000000000004</v>
      </c>
      <c r="O300" t="s">
        <v>257</v>
      </c>
    </row>
    <row r="301" spans="1:15" x14ac:dyDescent="0.25">
      <c r="A301" t="s">
        <v>1019</v>
      </c>
      <c r="B301">
        <v>11</v>
      </c>
      <c r="C301" t="s">
        <v>381</v>
      </c>
      <c r="D301" t="s">
        <v>375</v>
      </c>
      <c r="E301" t="s">
        <v>3658</v>
      </c>
      <c r="F301" t="s">
        <v>3659</v>
      </c>
      <c r="G301" t="s">
        <v>257</v>
      </c>
      <c r="H301" t="s">
        <v>257</v>
      </c>
      <c r="I301">
        <v>0.625</v>
      </c>
      <c r="J301">
        <v>0.625</v>
      </c>
      <c r="K301" t="s">
        <v>257</v>
      </c>
      <c r="L301">
        <v>0.57140000000000002</v>
      </c>
      <c r="M301">
        <v>0.56599999999999995</v>
      </c>
      <c r="N301">
        <v>0.53910000000000002</v>
      </c>
      <c r="O301">
        <v>0.52700000000000002</v>
      </c>
    </row>
    <row r="302" spans="1:15" x14ac:dyDescent="0.25">
      <c r="A302" t="s">
        <v>1019</v>
      </c>
      <c r="B302">
        <v>12</v>
      </c>
      <c r="C302" t="s">
        <v>384</v>
      </c>
      <c r="D302" t="s">
        <v>372</v>
      </c>
      <c r="E302" t="s">
        <v>2202</v>
      </c>
      <c r="F302" t="s">
        <v>2203</v>
      </c>
      <c r="G302">
        <v>1.6000000000000001E-3</v>
      </c>
      <c r="H302">
        <v>0.62339999999999995</v>
      </c>
      <c r="I302">
        <v>0.625</v>
      </c>
      <c r="J302">
        <v>0.61199999999999999</v>
      </c>
      <c r="K302" t="s">
        <v>257</v>
      </c>
      <c r="L302">
        <v>0.56930000000000003</v>
      </c>
      <c r="M302">
        <v>0.56389999999999996</v>
      </c>
      <c r="N302">
        <v>0.5242</v>
      </c>
      <c r="O302" t="s">
        <v>257</v>
      </c>
    </row>
    <row r="303" spans="1:15" x14ac:dyDescent="0.25">
      <c r="A303" t="s">
        <v>1019</v>
      </c>
      <c r="B303">
        <v>12</v>
      </c>
      <c r="C303" t="s">
        <v>384</v>
      </c>
      <c r="D303" t="s">
        <v>373</v>
      </c>
      <c r="E303" t="s">
        <v>3660</v>
      </c>
      <c r="F303" t="s">
        <v>3661</v>
      </c>
      <c r="G303" t="s">
        <v>257</v>
      </c>
      <c r="H303" t="s">
        <v>257</v>
      </c>
      <c r="I303">
        <v>0.625</v>
      </c>
      <c r="J303">
        <v>0.625</v>
      </c>
      <c r="K303" t="s">
        <v>257</v>
      </c>
      <c r="L303">
        <v>0.57799999999999996</v>
      </c>
      <c r="M303">
        <v>0.57089999999999996</v>
      </c>
      <c r="N303">
        <v>0.55300000000000005</v>
      </c>
      <c r="O303">
        <v>0.53500000000000003</v>
      </c>
    </row>
    <row r="304" spans="1:15" x14ac:dyDescent="0.25">
      <c r="A304" t="s">
        <v>1019</v>
      </c>
      <c r="B304">
        <v>12</v>
      </c>
      <c r="C304" t="s">
        <v>384</v>
      </c>
      <c r="D304" t="s">
        <v>374</v>
      </c>
      <c r="E304" t="s">
        <v>2204</v>
      </c>
      <c r="F304" t="s">
        <v>2205</v>
      </c>
      <c r="G304">
        <v>0</v>
      </c>
      <c r="H304">
        <v>0.625</v>
      </c>
      <c r="I304">
        <v>0.625</v>
      </c>
      <c r="J304">
        <v>0.61360000000000003</v>
      </c>
      <c r="K304" t="s">
        <v>257</v>
      </c>
      <c r="L304">
        <v>0.57089999999999996</v>
      </c>
      <c r="M304">
        <v>0.56679999999999997</v>
      </c>
      <c r="N304">
        <v>0.52580000000000005</v>
      </c>
      <c r="O304" t="s">
        <v>257</v>
      </c>
    </row>
    <row r="305" spans="1:15" x14ac:dyDescent="0.25">
      <c r="A305" t="s">
        <v>1019</v>
      </c>
      <c r="B305">
        <v>12</v>
      </c>
      <c r="C305" t="s">
        <v>384</v>
      </c>
      <c r="D305" t="s">
        <v>375</v>
      </c>
      <c r="E305" t="s">
        <v>3662</v>
      </c>
      <c r="F305" t="s">
        <v>3663</v>
      </c>
      <c r="G305" t="s">
        <v>257</v>
      </c>
      <c r="H305" t="s">
        <v>257</v>
      </c>
      <c r="I305">
        <v>0.625</v>
      </c>
      <c r="J305">
        <v>0.625</v>
      </c>
      <c r="K305" t="s">
        <v>257</v>
      </c>
      <c r="L305">
        <v>0.57620000000000005</v>
      </c>
      <c r="M305">
        <v>0.57089999999999996</v>
      </c>
      <c r="N305">
        <v>0.54630000000000001</v>
      </c>
      <c r="O305">
        <v>0.53500000000000003</v>
      </c>
    </row>
    <row r="306" spans="1:15" x14ac:dyDescent="0.25">
      <c r="A306" t="s">
        <v>1019</v>
      </c>
      <c r="B306">
        <v>14</v>
      </c>
      <c r="C306" t="s">
        <v>382</v>
      </c>
      <c r="D306" t="s">
        <v>372</v>
      </c>
      <c r="E306" t="s">
        <v>2206</v>
      </c>
      <c r="F306" t="s">
        <v>2207</v>
      </c>
      <c r="G306">
        <v>1.5E-3</v>
      </c>
      <c r="H306">
        <v>0.62350000000000005</v>
      </c>
      <c r="I306">
        <v>0.625</v>
      </c>
      <c r="J306">
        <v>0.61319999999999997</v>
      </c>
      <c r="K306" t="s">
        <v>257</v>
      </c>
      <c r="L306">
        <v>0.57709999999999995</v>
      </c>
      <c r="M306">
        <v>0.57199999999999995</v>
      </c>
      <c r="N306">
        <v>0.53849999999999998</v>
      </c>
      <c r="O306" t="s">
        <v>257</v>
      </c>
    </row>
    <row r="307" spans="1:15" x14ac:dyDescent="0.25">
      <c r="A307" t="s">
        <v>1019</v>
      </c>
      <c r="B307">
        <v>14</v>
      </c>
      <c r="C307" t="s">
        <v>382</v>
      </c>
      <c r="D307" t="s">
        <v>373</v>
      </c>
      <c r="E307" t="s">
        <v>3664</v>
      </c>
      <c r="F307" t="s">
        <v>3665</v>
      </c>
      <c r="G307" t="s">
        <v>257</v>
      </c>
      <c r="H307" t="s">
        <v>257</v>
      </c>
      <c r="I307">
        <v>0.625</v>
      </c>
      <c r="J307">
        <v>0.625</v>
      </c>
      <c r="K307" t="s">
        <v>257</v>
      </c>
      <c r="L307">
        <v>0.58520000000000005</v>
      </c>
      <c r="M307">
        <v>0.5786</v>
      </c>
      <c r="N307">
        <v>0.56399999999999995</v>
      </c>
      <c r="O307">
        <v>0.54800000000000004</v>
      </c>
    </row>
    <row r="308" spans="1:15" x14ac:dyDescent="0.25">
      <c r="A308" t="s">
        <v>1019</v>
      </c>
      <c r="B308">
        <v>16</v>
      </c>
      <c r="C308" t="s">
        <v>384</v>
      </c>
      <c r="D308" t="s">
        <v>372</v>
      </c>
      <c r="E308" t="s">
        <v>2208</v>
      </c>
      <c r="F308" t="s">
        <v>2209</v>
      </c>
      <c r="G308">
        <v>1.4E-3</v>
      </c>
      <c r="H308">
        <v>0.62360000000000004</v>
      </c>
      <c r="I308">
        <v>0.625</v>
      </c>
      <c r="J308">
        <v>0.61419999999999997</v>
      </c>
      <c r="K308" t="s">
        <v>257</v>
      </c>
      <c r="L308">
        <v>0.58299999999999996</v>
      </c>
      <c r="M308">
        <v>0.57820000000000005</v>
      </c>
      <c r="N308">
        <v>0.54910000000000003</v>
      </c>
      <c r="O308" t="s">
        <v>257</v>
      </c>
    </row>
    <row r="309" spans="1:15" x14ac:dyDescent="0.25">
      <c r="A309" t="s">
        <v>1019</v>
      </c>
      <c r="B309">
        <v>16</v>
      </c>
      <c r="C309" t="s">
        <v>384</v>
      </c>
      <c r="D309" t="s">
        <v>373</v>
      </c>
      <c r="E309" t="s">
        <v>3666</v>
      </c>
      <c r="F309" t="s">
        <v>3667</v>
      </c>
      <c r="G309" t="s">
        <v>257</v>
      </c>
      <c r="H309" t="s">
        <v>257</v>
      </c>
      <c r="I309">
        <v>0.625</v>
      </c>
      <c r="J309">
        <v>0.625</v>
      </c>
      <c r="K309" t="s">
        <v>257</v>
      </c>
      <c r="L309">
        <v>0.59060000000000001</v>
      </c>
      <c r="M309">
        <v>0.58440000000000003</v>
      </c>
      <c r="N309">
        <v>0.57099999999999995</v>
      </c>
      <c r="O309">
        <v>0.55700000000000005</v>
      </c>
    </row>
    <row r="310" spans="1:15" x14ac:dyDescent="0.25">
      <c r="A310" t="s">
        <v>1019</v>
      </c>
      <c r="B310">
        <v>16</v>
      </c>
      <c r="C310" t="s">
        <v>384</v>
      </c>
      <c r="D310" t="s">
        <v>374</v>
      </c>
      <c r="E310" t="s">
        <v>2210</v>
      </c>
      <c r="F310" t="s">
        <v>2211</v>
      </c>
      <c r="G310">
        <v>0</v>
      </c>
      <c r="H310">
        <v>0.625</v>
      </c>
      <c r="I310">
        <v>0.625</v>
      </c>
      <c r="J310">
        <v>0.61560000000000004</v>
      </c>
      <c r="K310" t="s">
        <v>257</v>
      </c>
      <c r="L310">
        <v>0.58440000000000003</v>
      </c>
      <c r="M310">
        <v>0.58079999999999998</v>
      </c>
      <c r="N310">
        <v>0.55049999999999999</v>
      </c>
      <c r="O310" t="s">
        <v>257</v>
      </c>
    </row>
    <row r="311" spans="1:15" x14ac:dyDescent="0.25">
      <c r="A311" t="s">
        <v>1019</v>
      </c>
      <c r="B311">
        <v>16</v>
      </c>
      <c r="C311" t="s">
        <v>384</v>
      </c>
      <c r="D311" t="s">
        <v>375</v>
      </c>
      <c r="E311" t="s">
        <v>3668</v>
      </c>
      <c r="F311" t="s">
        <v>3669</v>
      </c>
      <c r="G311" t="s">
        <v>257</v>
      </c>
      <c r="H311" t="s">
        <v>257</v>
      </c>
      <c r="I311">
        <v>0.625</v>
      </c>
      <c r="J311">
        <v>0.625</v>
      </c>
      <c r="K311" t="s">
        <v>257</v>
      </c>
      <c r="L311">
        <v>0.58899999999999997</v>
      </c>
      <c r="M311">
        <v>0.58440000000000003</v>
      </c>
      <c r="N311">
        <v>0.56620000000000004</v>
      </c>
      <c r="O311">
        <v>0.55700000000000005</v>
      </c>
    </row>
    <row r="312" spans="1:15" x14ac:dyDescent="0.25">
      <c r="A312" t="s">
        <v>1019</v>
      </c>
      <c r="B312">
        <v>18</v>
      </c>
      <c r="C312" t="s">
        <v>380</v>
      </c>
      <c r="D312" t="s">
        <v>376</v>
      </c>
      <c r="E312" t="s">
        <v>2212</v>
      </c>
      <c r="F312" t="s">
        <v>2213</v>
      </c>
      <c r="G312">
        <v>1.4E-3</v>
      </c>
      <c r="H312">
        <v>0.62360000000000004</v>
      </c>
      <c r="I312">
        <v>0.625</v>
      </c>
      <c r="J312">
        <v>0.61050000000000004</v>
      </c>
      <c r="K312" t="s">
        <v>257</v>
      </c>
      <c r="L312">
        <v>0.58750000000000002</v>
      </c>
      <c r="M312">
        <v>0.58050000000000002</v>
      </c>
      <c r="N312">
        <v>0.5575</v>
      </c>
      <c r="O312" t="s">
        <v>257</v>
      </c>
    </row>
    <row r="313" spans="1:15" x14ac:dyDescent="0.25">
      <c r="A313" t="s">
        <v>1019</v>
      </c>
      <c r="B313">
        <v>18</v>
      </c>
      <c r="C313" t="s">
        <v>380</v>
      </c>
      <c r="D313" t="s">
        <v>377</v>
      </c>
      <c r="E313" t="s">
        <v>3670</v>
      </c>
      <c r="F313" t="s">
        <v>3671</v>
      </c>
      <c r="G313" t="s">
        <v>257</v>
      </c>
      <c r="H313" t="s">
        <v>257</v>
      </c>
      <c r="I313">
        <v>0.625</v>
      </c>
      <c r="J313">
        <v>0.625</v>
      </c>
      <c r="K313" t="s">
        <v>257</v>
      </c>
      <c r="L313">
        <v>0.59799999999999998</v>
      </c>
      <c r="M313">
        <v>0.58889999999999998</v>
      </c>
      <c r="N313">
        <v>0.57799999999999996</v>
      </c>
      <c r="O313">
        <v>0.56499999999999995</v>
      </c>
    </row>
    <row r="314" spans="1:15" x14ac:dyDescent="0.25">
      <c r="A314" t="s">
        <v>1019</v>
      </c>
      <c r="B314">
        <v>18</v>
      </c>
      <c r="C314" t="s">
        <v>380</v>
      </c>
      <c r="D314" t="s">
        <v>372</v>
      </c>
      <c r="E314" t="s">
        <v>2214</v>
      </c>
      <c r="F314" t="s">
        <v>2215</v>
      </c>
      <c r="G314">
        <v>1.4E-3</v>
      </c>
      <c r="H314">
        <v>0.62360000000000004</v>
      </c>
      <c r="I314">
        <v>0.625</v>
      </c>
      <c r="J314">
        <v>0.6149</v>
      </c>
      <c r="K314" t="s">
        <v>257</v>
      </c>
      <c r="L314">
        <v>0.58750000000000002</v>
      </c>
      <c r="M314">
        <v>0.58279999999999998</v>
      </c>
      <c r="N314">
        <v>0.5575</v>
      </c>
      <c r="O314" t="s">
        <v>257</v>
      </c>
    </row>
    <row r="315" spans="1:15" x14ac:dyDescent="0.25">
      <c r="A315" t="s">
        <v>1019</v>
      </c>
      <c r="B315">
        <v>18</v>
      </c>
      <c r="C315" t="s">
        <v>380</v>
      </c>
      <c r="D315" t="s">
        <v>373</v>
      </c>
      <c r="E315" t="s">
        <v>3672</v>
      </c>
      <c r="F315" t="s">
        <v>3673</v>
      </c>
      <c r="G315" t="s">
        <v>257</v>
      </c>
      <c r="H315" t="s">
        <v>257</v>
      </c>
      <c r="I315">
        <v>0.625</v>
      </c>
      <c r="J315">
        <v>0.625</v>
      </c>
      <c r="K315" t="s">
        <v>257</v>
      </c>
      <c r="L315">
        <v>0.59489999999999998</v>
      </c>
      <c r="M315">
        <v>0.58889999999999998</v>
      </c>
      <c r="N315">
        <v>0.57799999999999996</v>
      </c>
      <c r="O315">
        <v>0.56499999999999995</v>
      </c>
    </row>
    <row r="316" spans="1:15" x14ac:dyDescent="0.25">
      <c r="A316" t="s">
        <v>1019</v>
      </c>
      <c r="B316">
        <v>18</v>
      </c>
      <c r="C316" t="s">
        <v>380</v>
      </c>
      <c r="D316" t="s">
        <v>374</v>
      </c>
      <c r="E316" t="s">
        <v>2216</v>
      </c>
      <c r="F316" t="s">
        <v>2217</v>
      </c>
      <c r="G316">
        <v>0</v>
      </c>
      <c r="H316">
        <v>0.625</v>
      </c>
      <c r="I316">
        <v>0.625</v>
      </c>
      <c r="J316">
        <v>0.61629999999999996</v>
      </c>
      <c r="K316" t="s">
        <v>257</v>
      </c>
      <c r="L316">
        <v>0.58889999999999998</v>
      </c>
      <c r="M316">
        <v>0.58540000000000003</v>
      </c>
      <c r="N316">
        <v>0.55889999999999995</v>
      </c>
      <c r="O316" t="s">
        <v>257</v>
      </c>
    </row>
    <row r="317" spans="1:15" x14ac:dyDescent="0.25">
      <c r="A317" t="s">
        <v>1019</v>
      </c>
      <c r="B317">
        <v>18</v>
      </c>
      <c r="C317" t="s">
        <v>380</v>
      </c>
      <c r="D317" t="s">
        <v>375</v>
      </c>
      <c r="E317" t="s">
        <v>3674</v>
      </c>
      <c r="F317" t="s">
        <v>3675</v>
      </c>
      <c r="G317" t="s">
        <v>257</v>
      </c>
      <c r="H317" t="s">
        <v>257</v>
      </c>
      <c r="I317">
        <v>0.625</v>
      </c>
      <c r="J317">
        <v>0.625</v>
      </c>
      <c r="K317" t="s">
        <v>257</v>
      </c>
      <c r="L317">
        <v>0.59340000000000004</v>
      </c>
      <c r="M317">
        <v>0.58889999999999998</v>
      </c>
      <c r="N317">
        <v>0.57299999999999995</v>
      </c>
      <c r="O317">
        <v>0.56499999999999995</v>
      </c>
    </row>
    <row r="318" spans="1:15" x14ac:dyDescent="0.25">
      <c r="A318" t="s">
        <v>1019</v>
      </c>
      <c r="B318">
        <v>20</v>
      </c>
      <c r="C318" t="s">
        <v>384</v>
      </c>
      <c r="D318" t="s">
        <v>372</v>
      </c>
      <c r="E318" t="s">
        <v>2218</v>
      </c>
      <c r="F318" t="s">
        <v>2219</v>
      </c>
      <c r="G318">
        <v>1.2999999999999999E-3</v>
      </c>
      <c r="H318">
        <v>0.62370000000000003</v>
      </c>
      <c r="I318">
        <v>0.625</v>
      </c>
      <c r="J318">
        <v>0.61560000000000004</v>
      </c>
      <c r="K318" t="s">
        <v>257</v>
      </c>
      <c r="L318">
        <v>0.59119999999999995</v>
      </c>
      <c r="M318">
        <v>0.58689999999999998</v>
      </c>
      <c r="N318">
        <v>0.56420000000000003</v>
      </c>
      <c r="O318" t="s">
        <v>257</v>
      </c>
    </row>
    <row r="319" spans="1:15" x14ac:dyDescent="0.25">
      <c r="A319" t="s">
        <v>1019</v>
      </c>
      <c r="B319">
        <v>20</v>
      </c>
      <c r="C319" t="s">
        <v>384</v>
      </c>
      <c r="D319" t="s">
        <v>373</v>
      </c>
      <c r="E319" t="s">
        <v>3676</v>
      </c>
      <c r="F319" t="s">
        <v>3677</v>
      </c>
      <c r="G319" t="s">
        <v>257</v>
      </c>
      <c r="H319" t="s">
        <v>257</v>
      </c>
      <c r="I319">
        <v>0.625</v>
      </c>
      <c r="J319">
        <v>0.625</v>
      </c>
      <c r="K319" t="s">
        <v>257</v>
      </c>
      <c r="L319">
        <v>0.59809999999999997</v>
      </c>
      <c r="M319">
        <v>0.59250000000000003</v>
      </c>
      <c r="N319">
        <v>0.58199999999999996</v>
      </c>
      <c r="O319">
        <v>0.57099999999999995</v>
      </c>
    </row>
    <row r="320" spans="1:15" x14ac:dyDescent="0.25">
      <c r="A320" t="s">
        <v>1019</v>
      </c>
      <c r="B320">
        <v>20</v>
      </c>
      <c r="C320" t="s">
        <v>384</v>
      </c>
      <c r="D320" t="s">
        <v>374</v>
      </c>
      <c r="E320" t="s">
        <v>2220</v>
      </c>
      <c r="F320" t="s">
        <v>2221</v>
      </c>
      <c r="G320">
        <v>0</v>
      </c>
      <c r="H320">
        <v>0.625</v>
      </c>
      <c r="I320">
        <v>0.625</v>
      </c>
      <c r="J320">
        <v>0.6169</v>
      </c>
      <c r="K320" t="s">
        <v>257</v>
      </c>
      <c r="L320">
        <v>0.59250000000000003</v>
      </c>
      <c r="M320">
        <v>0.58930000000000005</v>
      </c>
      <c r="N320">
        <v>0.5655</v>
      </c>
      <c r="O320" t="s">
        <v>257</v>
      </c>
    </row>
    <row r="321" spans="1:15" x14ac:dyDescent="0.25">
      <c r="A321" t="s">
        <v>1019</v>
      </c>
      <c r="B321">
        <v>20</v>
      </c>
      <c r="C321" t="s">
        <v>384</v>
      </c>
      <c r="D321" t="s">
        <v>375</v>
      </c>
      <c r="E321" t="s">
        <v>3678</v>
      </c>
      <c r="F321" t="s">
        <v>3679</v>
      </c>
      <c r="G321" t="s">
        <v>257</v>
      </c>
      <c r="H321" t="s">
        <v>257</v>
      </c>
      <c r="I321">
        <v>0.625</v>
      </c>
      <c r="J321">
        <v>0.625</v>
      </c>
      <c r="K321" t="s">
        <v>257</v>
      </c>
      <c r="L321">
        <v>0.59670000000000001</v>
      </c>
      <c r="M321">
        <v>0.59250000000000003</v>
      </c>
      <c r="N321">
        <v>0.57869999999999999</v>
      </c>
      <c r="O321">
        <v>0.57099999999999995</v>
      </c>
    </row>
    <row r="322" spans="1:15" x14ac:dyDescent="0.25">
      <c r="A322" t="s">
        <v>1019</v>
      </c>
      <c r="B322">
        <v>24</v>
      </c>
      <c r="C322" t="s">
        <v>383</v>
      </c>
      <c r="D322" t="s">
        <v>372</v>
      </c>
      <c r="E322" t="s">
        <v>2222</v>
      </c>
      <c r="F322" t="s">
        <v>2223</v>
      </c>
      <c r="G322">
        <v>1.1999999999999999E-3</v>
      </c>
      <c r="H322">
        <v>0.62380000000000002</v>
      </c>
      <c r="I322">
        <v>0.625</v>
      </c>
      <c r="J322">
        <v>0.61660000000000004</v>
      </c>
      <c r="K322" t="s">
        <v>257</v>
      </c>
      <c r="L322">
        <v>0.59670000000000001</v>
      </c>
      <c r="M322">
        <v>0.5927</v>
      </c>
      <c r="N322">
        <v>0.57420000000000004</v>
      </c>
      <c r="O322" t="s">
        <v>257</v>
      </c>
    </row>
    <row r="323" spans="1:15" x14ac:dyDescent="0.25">
      <c r="A323" t="s">
        <v>1019</v>
      </c>
      <c r="B323">
        <v>24</v>
      </c>
      <c r="C323" t="s">
        <v>383</v>
      </c>
      <c r="D323" t="s">
        <v>373</v>
      </c>
      <c r="E323" t="s">
        <v>3680</v>
      </c>
      <c r="F323" t="s">
        <v>3681</v>
      </c>
      <c r="G323" t="s">
        <v>257</v>
      </c>
      <c r="H323" t="s">
        <v>257</v>
      </c>
      <c r="I323">
        <v>0.625</v>
      </c>
      <c r="J323">
        <v>0.625</v>
      </c>
      <c r="K323" t="s">
        <v>257</v>
      </c>
      <c r="L323">
        <v>0.60309999999999997</v>
      </c>
      <c r="M323">
        <v>0.59789999999999999</v>
      </c>
      <c r="N323">
        <v>0.59</v>
      </c>
      <c r="O323">
        <v>0.57999999999999996</v>
      </c>
    </row>
    <row r="324" spans="1:15" x14ac:dyDescent="0.25">
      <c r="A324" t="s">
        <v>1019</v>
      </c>
      <c r="B324">
        <v>24</v>
      </c>
      <c r="C324" t="s">
        <v>383</v>
      </c>
      <c r="D324" t="s">
        <v>374</v>
      </c>
      <c r="E324" t="s">
        <v>2224</v>
      </c>
      <c r="F324" t="s">
        <v>2225</v>
      </c>
      <c r="G324">
        <v>0</v>
      </c>
      <c r="H324">
        <v>0.625</v>
      </c>
      <c r="I324">
        <v>0.625</v>
      </c>
      <c r="J324">
        <v>0.61780000000000002</v>
      </c>
      <c r="K324" t="s">
        <v>257</v>
      </c>
      <c r="L324">
        <v>0.59789999999999999</v>
      </c>
      <c r="M324">
        <v>0.59489999999999998</v>
      </c>
      <c r="N324">
        <v>0.57540000000000002</v>
      </c>
      <c r="O324" t="s">
        <v>257</v>
      </c>
    </row>
    <row r="325" spans="1:15" x14ac:dyDescent="0.25">
      <c r="A325" t="s">
        <v>1019</v>
      </c>
      <c r="B325">
        <v>24</v>
      </c>
      <c r="C325" t="s">
        <v>383</v>
      </c>
      <c r="D325" t="s">
        <v>375</v>
      </c>
      <c r="E325" t="s">
        <v>3682</v>
      </c>
      <c r="F325" t="s">
        <v>3683</v>
      </c>
      <c r="G325" t="s">
        <v>257</v>
      </c>
      <c r="H325" t="s">
        <v>257</v>
      </c>
      <c r="I325">
        <v>0.625</v>
      </c>
      <c r="J325">
        <v>0.625</v>
      </c>
      <c r="K325" t="s">
        <v>257</v>
      </c>
      <c r="L325">
        <v>0.6018</v>
      </c>
      <c r="M325">
        <v>0.59789999999999999</v>
      </c>
      <c r="N325">
        <v>0.58689999999999998</v>
      </c>
      <c r="O325">
        <v>0.57999999999999996</v>
      </c>
    </row>
    <row r="326" spans="1:15" x14ac:dyDescent="0.25">
      <c r="A326" t="s">
        <v>1019</v>
      </c>
      <c r="B326">
        <v>27</v>
      </c>
      <c r="C326" t="s">
        <v>382</v>
      </c>
      <c r="D326" t="s">
        <v>372</v>
      </c>
      <c r="E326" t="s">
        <v>2226</v>
      </c>
      <c r="F326" t="s">
        <v>2227</v>
      </c>
      <c r="G326">
        <v>1.1000000000000001E-3</v>
      </c>
      <c r="H326">
        <v>0.62390000000000001</v>
      </c>
      <c r="I326">
        <v>0.625</v>
      </c>
      <c r="J326">
        <v>0.61719999999999997</v>
      </c>
      <c r="K326" t="s">
        <v>257</v>
      </c>
      <c r="L326">
        <v>0.5998</v>
      </c>
      <c r="M326">
        <v>0.59599999999999997</v>
      </c>
      <c r="N326">
        <v>0.57979999999999998</v>
      </c>
      <c r="O326" t="s">
        <v>257</v>
      </c>
    </row>
    <row r="327" spans="1:15" x14ac:dyDescent="0.25">
      <c r="A327" t="s">
        <v>1019</v>
      </c>
      <c r="B327">
        <v>27</v>
      </c>
      <c r="C327" t="s">
        <v>382</v>
      </c>
      <c r="D327" t="s">
        <v>373</v>
      </c>
      <c r="E327" t="s">
        <v>3684</v>
      </c>
      <c r="F327" t="s">
        <v>3685</v>
      </c>
      <c r="G327" t="s">
        <v>257</v>
      </c>
      <c r="H327" t="s">
        <v>257</v>
      </c>
      <c r="I327">
        <v>0.625</v>
      </c>
      <c r="J327">
        <v>0.625</v>
      </c>
      <c r="K327" t="s">
        <v>257</v>
      </c>
      <c r="L327">
        <v>0.60589999999999999</v>
      </c>
      <c r="M327">
        <v>0.60089999999999999</v>
      </c>
      <c r="N327">
        <v>0.59399999999999997</v>
      </c>
      <c r="O327">
        <v>0.58499999999999996</v>
      </c>
    </row>
    <row r="328" spans="1:15" x14ac:dyDescent="0.25">
      <c r="A328" t="s">
        <v>1019</v>
      </c>
      <c r="B328">
        <v>28</v>
      </c>
      <c r="C328" t="s">
        <v>384</v>
      </c>
      <c r="D328" t="s">
        <v>372</v>
      </c>
      <c r="E328" t="s">
        <v>2228</v>
      </c>
      <c r="F328" t="s">
        <v>2229</v>
      </c>
      <c r="G328">
        <v>1.1000000000000001E-3</v>
      </c>
      <c r="H328">
        <v>0.62390000000000001</v>
      </c>
      <c r="I328">
        <v>0.625</v>
      </c>
      <c r="J328">
        <v>0.61739999999999995</v>
      </c>
      <c r="K328" t="s">
        <v>257</v>
      </c>
      <c r="L328">
        <v>0.60070000000000001</v>
      </c>
      <c r="M328">
        <v>0.59689999999999999</v>
      </c>
      <c r="N328">
        <v>0.58130000000000004</v>
      </c>
      <c r="O328" t="s">
        <v>257</v>
      </c>
    </row>
    <row r="329" spans="1:15" x14ac:dyDescent="0.25">
      <c r="A329" t="s">
        <v>1019</v>
      </c>
      <c r="B329">
        <v>28</v>
      </c>
      <c r="C329" t="s">
        <v>384</v>
      </c>
      <c r="D329" t="s">
        <v>373</v>
      </c>
      <c r="E329" t="s">
        <v>3686</v>
      </c>
      <c r="F329" t="s">
        <v>3687</v>
      </c>
      <c r="G329" t="s">
        <v>257</v>
      </c>
      <c r="H329" t="s">
        <v>257</v>
      </c>
      <c r="I329">
        <v>0.625</v>
      </c>
      <c r="J329">
        <v>0.625</v>
      </c>
      <c r="K329" t="s">
        <v>257</v>
      </c>
      <c r="L329">
        <v>0.60670000000000002</v>
      </c>
      <c r="M329">
        <v>0.6018</v>
      </c>
      <c r="N329">
        <v>0.59499999999999997</v>
      </c>
      <c r="O329">
        <v>0.58599999999999997</v>
      </c>
    </row>
    <row r="330" spans="1:15" x14ac:dyDescent="0.25">
      <c r="A330" t="s">
        <v>1019</v>
      </c>
      <c r="B330">
        <v>28</v>
      </c>
      <c r="C330" t="s">
        <v>384</v>
      </c>
      <c r="D330" t="s">
        <v>374</v>
      </c>
      <c r="E330" t="s">
        <v>2230</v>
      </c>
      <c r="F330" t="s">
        <v>2231</v>
      </c>
      <c r="G330">
        <v>0</v>
      </c>
      <c r="H330">
        <v>0.625</v>
      </c>
      <c r="I330">
        <v>0.625</v>
      </c>
      <c r="J330">
        <v>0.61850000000000005</v>
      </c>
      <c r="K330" t="s">
        <v>257</v>
      </c>
      <c r="L330">
        <v>0.6018</v>
      </c>
      <c r="M330">
        <v>0.59899999999999998</v>
      </c>
      <c r="N330">
        <v>0.58240000000000003</v>
      </c>
      <c r="O330" t="s">
        <v>257</v>
      </c>
    </row>
    <row r="331" spans="1:15" x14ac:dyDescent="0.25">
      <c r="A331" t="s">
        <v>1019</v>
      </c>
      <c r="B331">
        <v>28</v>
      </c>
      <c r="C331" t="s">
        <v>384</v>
      </c>
      <c r="D331" t="s">
        <v>375</v>
      </c>
      <c r="E331" t="s">
        <v>3688</v>
      </c>
      <c r="F331" t="s">
        <v>3689</v>
      </c>
      <c r="G331" t="s">
        <v>257</v>
      </c>
      <c r="H331" t="s">
        <v>257</v>
      </c>
      <c r="I331">
        <v>0.625</v>
      </c>
      <c r="J331">
        <v>0.625</v>
      </c>
      <c r="K331" t="s">
        <v>257</v>
      </c>
      <c r="L331">
        <v>0.60550000000000004</v>
      </c>
      <c r="M331">
        <v>0.6018</v>
      </c>
      <c r="N331">
        <v>0.59260000000000002</v>
      </c>
      <c r="O331">
        <v>0.58599999999999997</v>
      </c>
    </row>
    <row r="332" spans="1:15" x14ac:dyDescent="0.25">
      <c r="A332" t="s">
        <v>1019</v>
      </c>
      <c r="B332">
        <v>32</v>
      </c>
      <c r="C332" t="s">
        <v>384</v>
      </c>
      <c r="D332" t="s">
        <v>372</v>
      </c>
      <c r="E332" t="s">
        <v>2232</v>
      </c>
      <c r="F332" t="s">
        <v>2233</v>
      </c>
      <c r="G332">
        <v>1.1000000000000001E-3</v>
      </c>
      <c r="H332">
        <v>0.62390000000000001</v>
      </c>
      <c r="I332">
        <v>0.625</v>
      </c>
      <c r="J332">
        <v>0.6179</v>
      </c>
      <c r="K332" t="s">
        <v>257</v>
      </c>
      <c r="L332">
        <v>0.60360000000000003</v>
      </c>
      <c r="M332">
        <v>0.6</v>
      </c>
      <c r="N332">
        <v>0.5867</v>
      </c>
      <c r="O332" t="s">
        <v>257</v>
      </c>
    </row>
    <row r="333" spans="1:15" x14ac:dyDescent="0.25">
      <c r="A333" t="s">
        <v>1019</v>
      </c>
      <c r="B333">
        <v>32</v>
      </c>
      <c r="C333" t="s">
        <v>384</v>
      </c>
      <c r="D333" t="s">
        <v>373</v>
      </c>
      <c r="E333" t="s">
        <v>3690</v>
      </c>
      <c r="F333" t="s">
        <v>3691</v>
      </c>
      <c r="G333" t="s">
        <v>257</v>
      </c>
      <c r="H333" t="s">
        <v>257</v>
      </c>
      <c r="I333">
        <v>0.625</v>
      </c>
      <c r="J333">
        <v>0.625</v>
      </c>
      <c r="K333" t="s">
        <v>257</v>
      </c>
      <c r="L333">
        <v>0.60929999999999995</v>
      </c>
      <c r="M333">
        <v>0.60470000000000002</v>
      </c>
      <c r="N333">
        <v>0.59899999999999998</v>
      </c>
      <c r="O333">
        <v>0.59099999999999997</v>
      </c>
    </row>
    <row r="334" spans="1:15" x14ac:dyDescent="0.25">
      <c r="A334" t="s">
        <v>1019</v>
      </c>
      <c r="B334">
        <v>32</v>
      </c>
      <c r="C334" t="s">
        <v>384</v>
      </c>
      <c r="D334" t="s">
        <v>374</v>
      </c>
      <c r="E334" t="s">
        <v>2234</v>
      </c>
      <c r="F334" t="s">
        <v>2235</v>
      </c>
      <c r="G334">
        <v>0</v>
      </c>
      <c r="H334">
        <v>0.625</v>
      </c>
      <c r="I334">
        <v>0.625</v>
      </c>
      <c r="J334">
        <v>0.61899999999999999</v>
      </c>
      <c r="K334" t="s">
        <v>257</v>
      </c>
      <c r="L334">
        <v>0.60470000000000002</v>
      </c>
      <c r="M334">
        <v>0.60199999999999998</v>
      </c>
      <c r="N334">
        <v>0.58779999999999999</v>
      </c>
      <c r="O334" t="s">
        <v>257</v>
      </c>
    </row>
    <row r="335" spans="1:15" x14ac:dyDescent="0.25">
      <c r="A335" t="s">
        <v>1019</v>
      </c>
      <c r="B335">
        <v>32</v>
      </c>
      <c r="C335" t="s">
        <v>384</v>
      </c>
      <c r="D335" t="s">
        <v>375</v>
      </c>
      <c r="E335" t="s">
        <v>3692</v>
      </c>
      <c r="F335" t="s">
        <v>3693</v>
      </c>
      <c r="G335" t="s">
        <v>257</v>
      </c>
      <c r="H335" t="s">
        <v>257</v>
      </c>
      <c r="I335">
        <v>0.625</v>
      </c>
      <c r="J335">
        <v>0.625</v>
      </c>
      <c r="K335" t="s">
        <v>257</v>
      </c>
      <c r="L335">
        <v>0.60819999999999996</v>
      </c>
      <c r="M335">
        <v>0.60470000000000002</v>
      </c>
      <c r="N335">
        <v>0.59689999999999999</v>
      </c>
      <c r="O335">
        <v>0.59099999999999997</v>
      </c>
    </row>
    <row r="336" spans="1:15" x14ac:dyDescent="0.25">
      <c r="A336" t="s">
        <v>1020</v>
      </c>
      <c r="B336">
        <v>12</v>
      </c>
      <c r="C336" t="s">
        <v>384</v>
      </c>
      <c r="D336" t="s">
        <v>372</v>
      </c>
      <c r="E336" t="s">
        <v>2236</v>
      </c>
      <c r="F336" t="s">
        <v>2237</v>
      </c>
      <c r="G336">
        <v>1.6000000000000001E-3</v>
      </c>
      <c r="H336">
        <v>0.68589999999999995</v>
      </c>
      <c r="I336">
        <v>0.6875</v>
      </c>
      <c r="J336">
        <v>0.67449999999999999</v>
      </c>
      <c r="K336" t="s">
        <v>257</v>
      </c>
      <c r="L336">
        <v>0.63180000000000003</v>
      </c>
      <c r="M336">
        <v>0.62639999999999996</v>
      </c>
      <c r="N336">
        <v>0.5867</v>
      </c>
      <c r="O336" t="s">
        <v>257</v>
      </c>
    </row>
    <row r="337" spans="1:15" x14ac:dyDescent="0.25">
      <c r="A337" t="s">
        <v>1020</v>
      </c>
      <c r="B337">
        <v>12</v>
      </c>
      <c r="C337" t="s">
        <v>384</v>
      </c>
      <c r="D337" t="s">
        <v>373</v>
      </c>
      <c r="E337" t="s">
        <v>3694</v>
      </c>
      <c r="F337" t="s">
        <v>3695</v>
      </c>
      <c r="G337" t="s">
        <v>257</v>
      </c>
      <c r="H337" t="s">
        <v>257</v>
      </c>
      <c r="I337">
        <v>0.6875</v>
      </c>
      <c r="J337">
        <v>0.6875</v>
      </c>
      <c r="K337" t="s">
        <v>257</v>
      </c>
      <c r="L337">
        <v>0.64049999999999996</v>
      </c>
      <c r="M337">
        <v>0.63339999999999996</v>
      </c>
      <c r="N337">
        <v>0.61499999999999999</v>
      </c>
      <c r="O337">
        <v>0.59699999999999998</v>
      </c>
    </row>
    <row r="338" spans="1:15" x14ac:dyDescent="0.25">
      <c r="A338" t="s">
        <v>1020</v>
      </c>
      <c r="B338">
        <v>12</v>
      </c>
      <c r="C338" t="s">
        <v>384</v>
      </c>
      <c r="D338" t="s">
        <v>374</v>
      </c>
      <c r="E338" t="s">
        <v>2238</v>
      </c>
      <c r="F338" t="s">
        <v>2239</v>
      </c>
      <c r="G338">
        <v>0</v>
      </c>
      <c r="H338">
        <v>0.6875</v>
      </c>
      <c r="I338">
        <v>0.6875</v>
      </c>
      <c r="J338">
        <v>0.67610000000000003</v>
      </c>
      <c r="K338" t="s">
        <v>257</v>
      </c>
      <c r="L338">
        <v>0.63339999999999996</v>
      </c>
      <c r="M338">
        <v>0.62929999999999997</v>
      </c>
      <c r="N338">
        <v>0.58830000000000005</v>
      </c>
      <c r="O338" t="s">
        <v>257</v>
      </c>
    </row>
    <row r="339" spans="1:15" x14ac:dyDescent="0.25">
      <c r="A339" t="s">
        <v>1020</v>
      </c>
      <c r="B339">
        <v>12</v>
      </c>
      <c r="C339" t="s">
        <v>384</v>
      </c>
      <c r="D339" t="s">
        <v>375</v>
      </c>
      <c r="E339" t="s">
        <v>3696</v>
      </c>
      <c r="F339" t="s">
        <v>3697</v>
      </c>
      <c r="G339" t="s">
        <v>257</v>
      </c>
      <c r="H339" t="s">
        <v>257</v>
      </c>
      <c r="I339">
        <v>0.6875</v>
      </c>
      <c r="J339">
        <v>0.6875</v>
      </c>
      <c r="K339" t="s">
        <v>257</v>
      </c>
      <c r="L339">
        <v>0.63870000000000005</v>
      </c>
      <c r="M339">
        <v>0.63339999999999996</v>
      </c>
      <c r="N339">
        <v>0.60850000000000004</v>
      </c>
      <c r="O339">
        <v>0.59699999999999998</v>
      </c>
    </row>
    <row r="340" spans="1:15" x14ac:dyDescent="0.25">
      <c r="A340" t="s">
        <v>1020</v>
      </c>
      <c r="B340">
        <v>16</v>
      </c>
      <c r="C340" t="s">
        <v>384</v>
      </c>
      <c r="D340" t="s">
        <v>372</v>
      </c>
      <c r="E340" t="s">
        <v>2240</v>
      </c>
      <c r="F340" t="s">
        <v>2241</v>
      </c>
      <c r="G340">
        <v>1.4E-3</v>
      </c>
      <c r="H340">
        <v>0.68610000000000004</v>
      </c>
      <c r="I340">
        <v>0.6875</v>
      </c>
      <c r="J340">
        <v>0.67669999999999997</v>
      </c>
      <c r="K340" t="s">
        <v>257</v>
      </c>
      <c r="L340">
        <v>0.64549999999999996</v>
      </c>
      <c r="M340">
        <v>0.64070000000000005</v>
      </c>
      <c r="N340">
        <v>0.61160000000000003</v>
      </c>
      <c r="O340" t="s">
        <v>257</v>
      </c>
    </row>
    <row r="341" spans="1:15" x14ac:dyDescent="0.25">
      <c r="A341" t="s">
        <v>1020</v>
      </c>
      <c r="B341">
        <v>16</v>
      </c>
      <c r="C341" t="s">
        <v>384</v>
      </c>
      <c r="D341" t="s">
        <v>373</v>
      </c>
      <c r="E341" t="s">
        <v>3698</v>
      </c>
      <c r="F341" t="s">
        <v>3699</v>
      </c>
      <c r="G341" t="s">
        <v>257</v>
      </c>
      <c r="H341" t="s">
        <v>257</v>
      </c>
      <c r="I341">
        <v>0.6875</v>
      </c>
      <c r="J341">
        <v>0.6875</v>
      </c>
      <c r="K341" t="s">
        <v>257</v>
      </c>
      <c r="L341">
        <v>0.65310000000000001</v>
      </c>
      <c r="M341">
        <v>0.64690000000000003</v>
      </c>
      <c r="N341">
        <v>0.63400000000000001</v>
      </c>
      <c r="O341">
        <v>0.62</v>
      </c>
    </row>
    <row r="342" spans="1:15" x14ac:dyDescent="0.25">
      <c r="A342" t="s">
        <v>1020</v>
      </c>
      <c r="B342">
        <v>16</v>
      </c>
      <c r="C342" t="s">
        <v>384</v>
      </c>
      <c r="D342" t="s">
        <v>374</v>
      </c>
      <c r="E342" t="s">
        <v>2242</v>
      </c>
      <c r="F342" t="s">
        <v>2243</v>
      </c>
      <c r="G342">
        <v>0</v>
      </c>
      <c r="H342">
        <v>0.6875</v>
      </c>
      <c r="I342">
        <v>0.6875</v>
      </c>
      <c r="J342">
        <v>0.67810000000000004</v>
      </c>
      <c r="K342" t="s">
        <v>257</v>
      </c>
      <c r="L342">
        <v>0.64690000000000003</v>
      </c>
      <c r="M342">
        <v>0.64329999999999998</v>
      </c>
      <c r="N342">
        <v>0.61299999999999999</v>
      </c>
      <c r="O342" t="s">
        <v>257</v>
      </c>
    </row>
    <row r="343" spans="1:15" x14ac:dyDescent="0.25">
      <c r="A343" t="s">
        <v>1020</v>
      </c>
      <c r="B343">
        <v>16</v>
      </c>
      <c r="C343" t="s">
        <v>384</v>
      </c>
      <c r="D343" t="s">
        <v>375</v>
      </c>
      <c r="E343" t="s">
        <v>3700</v>
      </c>
      <c r="F343" t="s">
        <v>3701</v>
      </c>
      <c r="G343" t="s">
        <v>257</v>
      </c>
      <c r="H343" t="s">
        <v>257</v>
      </c>
      <c r="I343">
        <v>0.6875</v>
      </c>
      <c r="J343">
        <v>0.6875</v>
      </c>
      <c r="K343" t="s">
        <v>257</v>
      </c>
      <c r="L343">
        <v>0.65149999999999997</v>
      </c>
      <c r="M343">
        <v>0.64690000000000003</v>
      </c>
      <c r="N343">
        <v>0.62839999999999996</v>
      </c>
      <c r="O343">
        <v>0.62</v>
      </c>
    </row>
    <row r="344" spans="1:15" x14ac:dyDescent="0.25">
      <c r="A344" t="s">
        <v>1020</v>
      </c>
      <c r="B344">
        <v>20</v>
      </c>
      <c r="C344" t="s">
        <v>384</v>
      </c>
      <c r="D344" t="s">
        <v>372</v>
      </c>
      <c r="E344" t="s">
        <v>2244</v>
      </c>
      <c r="F344" t="s">
        <v>2245</v>
      </c>
      <c r="G344">
        <v>1.2999999999999999E-3</v>
      </c>
      <c r="H344">
        <v>0.68620000000000003</v>
      </c>
      <c r="I344">
        <v>0.6875</v>
      </c>
      <c r="J344">
        <v>0.67810000000000004</v>
      </c>
      <c r="K344" t="s">
        <v>257</v>
      </c>
      <c r="L344">
        <v>0.65369999999999995</v>
      </c>
      <c r="M344">
        <v>0.64939999999999998</v>
      </c>
      <c r="N344">
        <v>0.62670000000000003</v>
      </c>
      <c r="O344" t="s">
        <v>257</v>
      </c>
    </row>
    <row r="345" spans="1:15" x14ac:dyDescent="0.25">
      <c r="A345" t="s">
        <v>1020</v>
      </c>
      <c r="B345">
        <v>20</v>
      </c>
      <c r="C345" t="s">
        <v>384</v>
      </c>
      <c r="D345" t="s">
        <v>373</v>
      </c>
      <c r="E345" t="s">
        <v>3702</v>
      </c>
      <c r="F345" t="s">
        <v>3703</v>
      </c>
      <c r="G345" t="s">
        <v>257</v>
      </c>
      <c r="H345" t="s">
        <v>257</v>
      </c>
      <c r="I345">
        <v>0.6875</v>
      </c>
      <c r="J345">
        <v>0.6875</v>
      </c>
      <c r="K345" t="s">
        <v>257</v>
      </c>
      <c r="L345">
        <v>0.66059999999999997</v>
      </c>
      <c r="M345">
        <v>0.65500000000000003</v>
      </c>
      <c r="N345">
        <v>0.64500000000000002</v>
      </c>
      <c r="O345">
        <v>0.63300000000000001</v>
      </c>
    </row>
    <row r="346" spans="1:15" x14ac:dyDescent="0.25">
      <c r="A346" t="s">
        <v>1020</v>
      </c>
      <c r="B346">
        <v>20</v>
      </c>
      <c r="C346" t="s">
        <v>384</v>
      </c>
      <c r="D346" t="s">
        <v>374</v>
      </c>
      <c r="E346" t="s">
        <v>2246</v>
      </c>
      <c r="F346" t="s">
        <v>2247</v>
      </c>
      <c r="G346">
        <v>0</v>
      </c>
      <c r="H346">
        <v>0.6875</v>
      </c>
      <c r="I346">
        <v>0.6875</v>
      </c>
      <c r="J346">
        <v>0.6794</v>
      </c>
      <c r="K346" t="s">
        <v>257</v>
      </c>
      <c r="L346">
        <v>0.65500000000000003</v>
      </c>
      <c r="M346">
        <v>0.65180000000000005</v>
      </c>
      <c r="N346">
        <v>0.628</v>
      </c>
      <c r="O346" t="s">
        <v>257</v>
      </c>
    </row>
    <row r="347" spans="1:15" x14ac:dyDescent="0.25">
      <c r="A347" t="s">
        <v>1020</v>
      </c>
      <c r="B347">
        <v>20</v>
      </c>
      <c r="C347" t="s">
        <v>384</v>
      </c>
      <c r="D347" t="s">
        <v>375</v>
      </c>
      <c r="E347" t="s">
        <v>3704</v>
      </c>
      <c r="F347" t="s">
        <v>3705</v>
      </c>
      <c r="G347" t="s">
        <v>257</v>
      </c>
      <c r="H347" t="s">
        <v>257</v>
      </c>
      <c r="I347">
        <v>0.6875</v>
      </c>
      <c r="J347">
        <v>0.6875</v>
      </c>
      <c r="K347" t="s">
        <v>257</v>
      </c>
      <c r="L347">
        <v>0.65920000000000001</v>
      </c>
      <c r="M347">
        <v>0.65500000000000003</v>
      </c>
      <c r="N347">
        <v>0.64119999999999999</v>
      </c>
      <c r="O347">
        <v>0.63300000000000001</v>
      </c>
    </row>
    <row r="348" spans="1:15" x14ac:dyDescent="0.25">
      <c r="A348" t="s">
        <v>1020</v>
      </c>
      <c r="B348">
        <v>24</v>
      </c>
      <c r="C348" t="s">
        <v>383</v>
      </c>
      <c r="D348" t="s">
        <v>372</v>
      </c>
      <c r="E348" t="s">
        <v>2248</v>
      </c>
      <c r="F348" t="s">
        <v>2249</v>
      </c>
      <c r="G348">
        <v>1.1999999999999999E-3</v>
      </c>
      <c r="H348">
        <v>0.68630000000000002</v>
      </c>
      <c r="I348">
        <v>0.6875</v>
      </c>
      <c r="J348">
        <v>0.67910000000000004</v>
      </c>
      <c r="K348" t="s">
        <v>257</v>
      </c>
      <c r="L348">
        <v>0.65920000000000001</v>
      </c>
      <c r="M348">
        <v>0.6552</v>
      </c>
      <c r="N348">
        <v>0.63670000000000004</v>
      </c>
      <c r="O348" t="s">
        <v>257</v>
      </c>
    </row>
    <row r="349" spans="1:15" x14ac:dyDescent="0.25">
      <c r="A349" t="s">
        <v>1020</v>
      </c>
      <c r="B349">
        <v>24</v>
      </c>
      <c r="C349" t="s">
        <v>383</v>
      </c>
      <c r="D349" t="s">
        <v>373</v>
      </c>
      <c r="E349" t="s">
        <v>3706</v>
      </c>
      <c r="F349" t="s">
        <v>3707</v>
      </c>
      <c r="G349" t="s">
        <v>257</v>
      </c>
      <c r="H349" t="s">
        <v>257</v>
      </c>
      <c r="I349">
        <v>0.6875</v>
      </c>
      <c r="J349">
        <v>0.6875</v>
      </c>
      <c r="K349" t="s">
        <v>257</v>
      </c>
      <c r="L349">
        <v>0.66559999999999997</v>
      </c>
      <c r="M349">
        <v>0.66039999999999999</v>
      </c>
      <c r="N349">
        <v>0.65200000000000002</v>
      </c>
      <c r="O349">
        <v>0.64200000000000002</v>
      </c>
    </row>
    <row r="350" spans="1:15" x14ac:dyDescent="0.25">
      <c r="A350" t="s">
        <v>1020</v>
      </c>
      <c r="B350">
        <v>24</v>
      </c>
      <c r="C350" t="s">
        <v>383</v>
      </c>
      <c r="D350" t="s">
        <v>374</v>
      </c>
      <c r="E350" t="s">
        <v>2250</v>
      </c>
      <c r="F350" t="s">
        <v>2251</v>
      </c>
      <c r="G350">
        <v>0</v>
      </c>
      <c r="H350">
        <v>0.6875</v>
      </c>
      <c r="I350">
        <v>0.6875</v>
      </c>
      <c r="J350">
        <v>0.68030000000000002</v>
      </c>
      <c r="K350" t="s">
        <v>257</v>
      </c>
      <c r="L350">
        <v>0.66039999999999999</v>
      </c>
      <c r="M350">
        <v>0.65739999999999998</v>
      </c>
      <c r="N350">
        <v>0.63790000000000002</v>
      </c>
      <c r="O350" t="s">
        <v>257</v>
      </c>
    </row>
    <row r="351" spans="1:15" x14ac:dyDescent="0.25">
      <c r="A351" t="s">
        <v>1020</v>
      </c>
      <c r="B351">
        <v>24</v>
      </c>
      <c r="C351" t="s">
        <v>383</v>
      </c>
      <c r="D351" t="s">
        <v>375</v>
      </c>
      <c r="E351" t="s">
        <v>3708</v>
      </c>
      <c r="F351" t="s">
        <v>3709</v>
      </c>
      <c r="G351" t="s">
        <v>257</v>
      </c>
      <c r="H351" t="s">
        <v>257</v>
      </c>
      <c r="I351">
        <v>0.6875</v>
      </c>
      <c r="J351">
        <v>0.6875</v>
      </c>
      <c r="K351" t="s">
        <v>257</v>
      </c>
      <c r="L351">
        <v>0.6643</v>
      </c>
      <c r="M351">
        <v>0.66039999999999999</v>
      </c>
      <c r="N351">
        <v>0.64939999999999998</v>
      </c>
      <c r="O351">
        <v>0.64200000000000002</v>
      </c>
    </row>
    <row r="352" spans="1:15" x14ac:dyDescent="0.25">
      <c r="A352" t="s">
        <v>1020</v>
      </c>
      <c r="B352">
        <v>28</v>
      </c>
      <c r="C352" t="s">
        <v>384</v>
      </c>
      <c r="D352" t="s">
        <v>372</v>
      </c>
      <c r="E352" t="s">
        <v>2252</v>
      </c>
      <c r="F352" t="s">
        <v>2253</v>
      </c>
      <c r="G352">
        <v>1.1000000000000001E-3</v>
      </c>
      <c r="H352">
        <v>0.68640000000000001</v>
      </c>
      <c r="I352">
        <v>0.6875</v>
      </c>
      <c r="J352">
        <v>0.67989999999999995</v>
      </c>
      <c r="K352" t="s">
        <v>257</v>
      </c>
      <c r="L352">
        <v>0.66320000000000001</v>
      </c>
      <c r="M352">
        <v>0.65939999999999999</v>
      </c>
      <c r="N352">
        <v>0.64380000000000004</v>
      </c>
      <c r="O352" t="s">
        <v>257</v>
      </c>
    </row>
    <row r="353" spans="1:15" x14ac:dyDescent="0.25">
      <c r="A353" t="s">
        <v>1020</v>
      </c>
      <c r="B353">
        <v>28</v>
      </c>
      <c r="C353" t="s">
        <v>384</v>
      </c>
      <c r="D353" t="s">
        <v>373</v>
      </c>
      <c r="E353" t="s">
        <v>3710</v>
      </c>
      <c r="F353" t="s">
        <v>3711</v>
      </c>
      <c r="G353" t="s">
        <v>257</v>
      </c>
      <c r="H353" t="s">
        <v>257</v>
      </c>
      <c r="I353">
        <v>0.6875</v>
      </c>
      <c r="J353">
        <v>0.6875</v>
      </c>
      <c r="K353" t="s">
        <v>257</v>
      </c>
      <c r="L353">
        <v>0.66920000000000002</v>
      </c>
      <c r="M353">
        <v>0.6643</v>
      </c>
      <c r="N353">
        <v>0.65700000000000003</v>
      </c>
      <c r="O353">
        <v>0.64900000000000002</v>
      </c>
    </row>
    <row r="354" spans="1:15" x14ac:dyDescent="0.25">
      <c r="A354" t="s">
        <v>1020</v>
      </c>
      <c r="B354">
        <v>28</v>
      </c>
      <c r="C354" t="s">
        <v>384</v>
      </c>
      <c r="D354" t="s">
        <v>374</v>
      </c>
      <c r="E354" t="s">
        <v>2254</v>
      </c>
      <c r="F354" t="s">
        <v>2255</v>
      </c>
      <c r="G354">
        <v>0</v>
      </c>
      <c r="H354">
        <v>0.6875</v>
      </c>
      <c r="I354">
        <v>0.6875</v>
      </c>
      <c r="J354">
        <v>0.68100000000000005</v>
      </c>
      <c r="K354" t="s">
        <v>257</v>
      </c>
      <c r="L354">
        <v>0.6643</v>
      </c>
      <c r="M354">
        <v>0.66149999999999998</v>
      </c>
      <c r="N354">
        <v>0.64490000000000003</v>
      </c>
      <c r="O354" t="s">
        <v>257</v>
      </c>
    </row>
    <row r="355" spans="1:15" x14ac:dyDescent="0.25">
      <c r="A355" t="s">
        <v>1020</v>
      </c>
      <c r="B355">
        <v>28</v>
      </c>
      <c r="C355" t="s">
        <v>384</v>
      </c>
      <c r="D355" t="s">
        <v>375</v>
      </c>
      <c r="E355" t="s">
        <v>3712</v>
      </c>
      <c r="F355" t="s">
        <v>3713</v>
      </c>
      <c r="G355" t="s">
        <v>257</v>
      </c>
      <c r="H355" t="s">
        <v>257</v>
      </c>
      <c r="I355">
        <v>0.6875</v>
      </c>
      <c r="J355">
        <v>0.6875</v>
      </c>
      <c r="K355" t="s">
        <v>257</v>
      </c>
      <c r="L355">
        <v>0.66800000000000004</v>
      </c>
      <c r="M355">
        <v>0.6643</v>
      </c>
      <c r="N355">
        <v>0.65510000000000002</v>
      </c>
      <c r="O355">
        <v>0.64900000000000002</v>
      </c>
    </row>
    <row r="356" spans="1:15" x14ac:dyDescent="0.25">
      <c r="A356" t="s">
        <v>1020</v>
      </c>
      <c r="B356">
        <v>32</v>
      </c>
      <c r="C356" t="s">
        <v>384</v>
      </c>
      <c r="D356" t="s">
        <v>372</v>
      </c>
      <c r="E356" t="s">
        <v>2256</v>
      </c>
      <c r="F356" t="s">
        <v>2257</v>
      </c>
      <c r="G356">
        <v>1.1000000000000001E-3</v>
      </c>
      <c r="H356">
        <v>0.68640000000000001</v>
      </c>
      <c r="I356">
        <v>0.6875</v>
      </c>
      <c r="J356">
        <v>0.6804</v>
      </c>
      <c r="K356" t="s">
        <v>257</v>
      </c>
      <c r="L356">
        <v>0.66610000000000003</v>
      </c>
      <c r="M356">
        <v>0.66249999999999998</v>
      </c>
      <c r="N356">
        <v>0.6492</v>
      </c>
      <c r="O356" t="s">
        <v>257</v>
      </c>
    </row>
    <row r="357" spans="1:15" x14ac:dyDescent="0.25">
      <c r="A357" t="s">
        <v>1020</v>
      </c>
      <c r="B357">
        <v>32</v>
      </c>
      <c r="C357" t="s">
        <v>384</v>
      </c>
      <c r="D357" t="s">
        <v>373</v>
      </c>
      <c r="E357" t="s">
        <v>3714</v>
      </c>
      <c r="F357" t="s">
        <v>3715</v>
      </c>
      <c r="G357" t="s">
        <v>257</v>
      </c>
      <c r="H357" t="s">
        <v>257</v>
      </c>
      <c r="I357">
        <v>0.6875</v>
      </c>
      <c r="J357">
        <v>0.6875</v>
      </c>
      <c r="K357" t="s">
        <v>257</v>
      </c>
      <c r="L357">
        <v>0.67179999999999995</v>
      </c>
      <c r="M357">
        <v>0.66720000000000002</v>
      </c>
      <c r="N357">
        <v>0.66100000000000003</v>
      </c>
      <c r="O357">
        <v>0.65400000000000003</v>
      </c>
    </row>
    <row r="358" spans="1:15" x14ac:dyDescent="0.25">
      <c r="A358" t="s">
        <v>1020</v>
      </c>
      <c r="B358">
        <v>32</v>
      </c>
      <c r="C358" t="s">
        <v>384</v>
      </c>
      <c r="D358" t="s">
        <v>374</v>
      </c>
      <c r="E358" t="s">
        <v>2258</v>
      </c>
      <c r="F358" t="s">
        <v>2259</v>
      </c>
      <c r="G358">
        <v>0</v>
      </c>
      <c r="H358">
        <v>0.6875</v>
      </c>
      <c r="I358">
        <v>0.6875</v>
      </c>
      <c r="J358">
        <v>0.68149999999999999</v>
      </c>
      <c r="K358" t="s">
        <v>257</v>
      </c>
      <c r="L358">
        <v>0.66720000000000002</v>
      </c>
      <c r="M358">
        <v>0.66449999999999998</v>
      </c>
      <c r="N358">
        <v>0.65029999999999999</v>
      </c>
      <c r="O358" t="s">
        <v>257</v>
      </c>
    </row>
    <row r="359" spans="1:15" x14ac:dyDescent="0.25">
      <c r="A359" t="s">
        <v>1020</v>
      </c>
      <c r="B359">
        <v>32</v>
      </c>
      <c r="C359" t="s">
        <v>384</v>
      </c>
      <c r="D359" t="s">
        <v>375</v>
      </c>
      <c r="E359" t="s">
        <v>3716</v>
      </c>
      <c r="F359" t="s">
        <v>3717</v>
      </c>
      <c r="G359" t="s">
        <v>257</v>
      </c>
      <c r="H359" t="s">
        <v>257</v>
      </c>
      <c r="I359">
        <v>0.6875</v>
      </c>
      <c r="J359">
        <v>0.6875</v>
      </c>
      <c r="K359" t="s">
        <v>257</v>
      </c>
      <c r="L359">
        <v>0.67069999999999996</v>
      </c>
      <c r="M359">
        <v>0.66720000000000002</v>
      </c>
      <c r="N359">
        <v>0.65939999999999999</v>
      </c>
      <c r="O359">
        <v>0.65400000000000003</v>
      </c>
    </row>
    <row r="360" spans="1:15" x14ac:dyDescent="0.25">
      <c r="A360" t="s">
        <v>1021</v>
      </c>
      <c r="B360">
        <v>10</v>
      </c>
      <c r="C360" t="s">
        <v>381</v>
      </c>
      <c r="D360" t="s">
        <v>376</v>
      </c>
      <c r="E360" t="s">
        <v>2260</v>
      </c>
      <c r="F360" t="s">
        <v>2261</v>
      </c>
      <c r="G360">
        <v>1.8E-3</v>
      </c>
      <c r="H360">
        <v>0.74819999999999998</v>
      </c>
      <c r="I360">
        <v>0.75</v>
      </c>
      <c r="J360">
        <v>0.7288</v>
      </c>
      <c r="K360" t="s">
        <v>257</v>
      </c>
      <c r="L360">
        <v>0.68320000000000003</v>
      </c>
      <c r="M360">
        <v>0.6744</v>
      </c>
      <c r="N360">
        <v>0.62909999999999999</v>
      </c>
      <c r="O360" t="s">
        <v>257</v>
      </c>
    </row>
    <row r="361" spans="1:15" x14ac:dyDescent="0.25">
      <c r="A361" t="s">
        <v>1021</v>
      </c>
      <c r="B361">
        <v>10</v>
      </c>
      <c r="C361" t="s">
        <v>381</v>
      </c>
      <c r="D361" t="s">
        <v>377</v>
      </c>
      <c r="E361" t="s">
        <v>3718</v>
      </c>
      <c r="F361" t="s">
        <v>3719</v>
      </c>
      <c r="G361" t="s">
        <v>257</v>
      </c>
      <c r="H361" t="s">
        <v>257</v>
      </c>
      <c r="I361">
        <v>0.75</v>
      </c>
      <c r="J361">
        <v>0.75</v>
      </c>
      <c r="K361" t="s">
        <v>257</v>
      </c>
      <c r="L361">
        <v>0.69650000000000001</v>
      </c>
      <c r="M361">
        <v>0.68500000000000005</v>
      </c>
      <c r="N361">
        <v>0.66300000000000003</v>
      </c>
      <c r="O361">
        <v>0.64200000000000002</v>
      </c>
    </row>
    <row r="362" spans="1:15" x14ac:dyDescent="0.25">
      <c r="A362" t="s">
        <v>1021</v>
      </c>
      <c r="B362">
        <v>10</v>
      </c>
      <c r="C362" t="s">
        <v>381</v>
      </c>
      <c r="D362" t="s">
        <v>372</v>
      </c>
      <c r="E362" t="s">
        <v>2262</v>
      </c>
      <c r="F362" t="s">
        <v>2263</v>
      </c>
      <c r="G362">
        <v>1.8E-3</v>
      </c>
      <c r="H362">
        <v>0.74819999999999998</v>
      </c>
      <c r="I362">
        <v>0.75</v>
      </c>
      <c r="J362">
        <v>0.73529999999999995</v>
      </c>
      <c r="K362">
        <v>0.7288</v>
      </c>
      <c r="L362">
        <v>0.68320000000000003</v>
      </c>
      <c r="M362">
        <v>0.67730000000000001</v>
      </c>
      <c r="N362">
        <v>0.62909999999999999</v>
      </c>
      <c r="O362" t="s">
        <v>257</v>
      </c>
    </row>
    <row r="363" spans="1:15" x14ac:dyDescent="0.25">
      <c r="A363" t="s">
        <v>1021</v>
      </c>
      <c r="B363">
        <v>10</v>
      </c>
      <c r="C363" t="s">
        <v>381</v>
      </c>
      <c r="D363" t="s">
        <v>373</v>
      </c>
      <c r="E363" t="s">
        <v>3720</v>
      </c>
      <c r="F363" t="s">
        <v>3721</v>
      </c>
      <c r="G363" t="s">
        <v>257</v>
      </c>
      <c r="H363" t="s">
        <v>257</v>
      </c>
      <c r="I363">
        <v>0.75</v>
      </c>
      <c r="J363">
        <v>0.75</v>
      </c>
      <c r="K363" t="s">
        <v>257</v>
      </c>
      <c r="L363">
        <v>0.69269999999999998</v>
      </c>
      <c r="M363">
        <v>0.68500000000000005</v>
      </c>
      <c r="N363">
        <v>0.66300000000000003</v>
      </c>
      <c r="O363">
        <v>0.64200000000000002</v>
      </c>
    </row>
    <row r="364" spans="1:15" x14ac:dyDescent="0.25">
      <c r="A364" t="s">
        <v>1021</v>
      </c>
      <c r="B364">
        <v>10</v>
      </c>
      <c r="C364" t="s">
        <v>381</v>
      </c>
      <c r="D364" t="s">
        <v>374</v>
      </c>
      <c r="E364" t="s">
        <v>2264</v>
      </c>
      <c r="F364" t="s">
        <v>2265</v>
      </c>
      <c r="G364">
        <v>0</v>
      </c>
      <c r="H364">
        <v>0.75</v>
      </c>
      <c r="I364">
        <v>0.75</v>
      </c>
      <c r="J364">
        <v>0.73709999999999998</v>
      </c>
      <c r="K364" t="s">
        <v>257</v>
      </c>
      <c r="L364">
        <v>0.68500000000000005</v>
      </c>
      <c r="M364">
        <v>0.68059999999999998</v>
      </c>
      <c r="N364">
        <v>0.63090000000000002</v>
      </c>
      <c r="O364" t="s">
        <v>257</v>
      </c>
    </row>
    <row r="365" spans="1:15" x14ac:dyDescent="0.25">
      <c r="A365" t="s">
        <v>1021</v>
      </c>
      <c r="B365">
        <v>10</v>
      </c>
      <c r="C365" t="s">
        <v>381</v>
      </c>
      <c r="D365" t="s">
        <v>375</v>
      </c>
      <c r="E365" t="s">
        <v>3722</v>
      </c>
      <c r="F365" t="s">
        <v>3723</v>
      </c>
      <c r="G365" t="s">
        <v>257</v>
      </c>
      <c r="H365" t="s">
        <v>257</v>
      </c>
      <c r="I365">
        <v>0.75</v>
      </c>
      <c r="J365">
        <v>0.75</v>
      </c>
      <c r="K365" t="s">
        <v>257</v>
      </c>
      <c r="L365">
        <v>0.69069999999999998</v>
      </c>
      <c r="M365">
        <v>0.68500000000000005</v>
      </c>
      <c r="N365">
        <v>0.65449999999999997</v>
      </c>
      <c r="O365">
        <v>0.64200000000000002</v>
      </c>
    </row>
    <row r="366" spans="1:15" x14ac:dyDescent="0.25">
      <c r="A366" t="s">
        <v>1021</v>
      </c>
      <c r="B366">
        <v>12</v>
      </c>
      <c r="C366" t="s">
        <v>384</v>
      </c>
      <c r="D366" t="s">
        <v>372</v>
      </c>
      <c r="E366" t="s">
        <v>2266</v>
      </c>
      <c r="F366" t="s">
        <v>2267</v>
      </c>
      <c r="G366">
        <v>1.6999999999999999E-3</v>
      </c>
      <c r="H366">
        <v>0.74829999999999997</v>
      </c>
      <c r="I366">
        <v>0.75</v>
      </c>
      <c r="J366">
        <v>0.7369</v>
      </c>
      <c r="K366" t="s">
        <v>257</v>
      </c>
      <c r="L366">
        <v>0.69420000000000004</v>
      </c>
      <c r="M366">
        <v>0.68869999999999998</v>
      </c>
      <c r="N366">
        <v>0.64910000000000001</v>
      </c>
      <c r="O366" t="s">
        <v>257</v>
      </c>
    </row>
    <row r="367" spans="1:15" x14ac:dyDescent="0.25">
      <c r="A367" t="s">
        <v>1021</v>
      </c>
      <c r="B367">
        <v>12</v>
      </c>
      <c r="C367" t="s">
        <v>384</v>
      </c>
      <c r="D367" t="s">
        <v>373</v>
      </c>
      <c r="E367" t="s">
        <v>3724</v>
      </c>
      <c r="F367" t="s">
        <v>3725</v>
      </c>
      <c r="G367" t="s">
        <v>257</v>
      </c>
      <c r="H367" t="s">
        <v>257</v>
      </c>
      <c r="I367">
        <v>0.75</v>
      </c>
      <c r="J367">
        <v>0.75</v>
      </c>
      <c r="K367" t="s">
        <v>257</v>
      </c>
      <c r="L367">
        <v>0.70309999999999995</v>
      </c>
      <c r="M367">
        <v>0.69589999999999996</v>
      </c>
      <c r="N367">
        <v>0.67800000000000005</v>
      </c>
      <c r="O367">
        <v>0.66</v>
      </c>
    </row>
    <row r="368" spans="1:15" x14ac:dyDescent="0.25">
      <c r="A368" t="s">
        <v>1021</v>
      </c>
      <c r="B368">
        <v>12</v>
      </c>
      <c r="C368" t="s">
        <v>384</v>
      </c>
      <c r="D368" t="s">
        <v>374</v>
      </c>
      <c r="E368" t="s">
        <v>2268</v>
      </c>
      <c r="F368" t="s">
        <v>2269</v>
      </c>
      <c r="G368">
        <v>0</v>
      </c>
      <c r="H368">
        <v>0.75</v>
      </c>
      <c r="I368">
        <v>0.75</v>
      </c>
      <c r="J368">
        <v>0.73860000000000003</v>
      </c>
      <c r="K368" t="s">
        <v>257</v>
      </c>
      <c r="L368">
        <v>0.69589999999999996</v>
      </c>
      <c r="M368">
        <v>0.69179999999999997</v>
      </c>
      <c r="N368">
        <v>0.65080000000000005</v>
      </c>
      <c r="O368" t="s">
        <v>257</v>
      </c>
    </row>
    <row r="369" spans="1:15" x14ac:dyDescent="0.25">
      <c r="A369" t="s">
        <v>1021</v>
      </c>
      <c r="B369">
        <v>12</v>
      </c>
      <c r="C369" t="s">
        <v>384</v>
      </c>
      <c r="D369" t="s">
        <v>375</v>
      </c>
      <c r="E369" t="s">
        <v>3726</v>
      </c>
      <c r="F369" t="s">
        <v>3727</v>
      </c>
      <c r="G369" t="s">
        <v>257</v>
      </c>
      <c r="H369" t="s">
        <v>257</v>
      </c>
      <c r="I369">
        <v>0.75</v>
      </c>
      <c r="J369">
        <v>0.75</v>
      </c>
      <c r="K369" t="s">
        <v>257</v>
      </c>
      <c r="L369">
        <v>0.70130000000000003</v>
      </c>
      <c r="M369">
        <v>0.69589999999999996</v>
      </c>
      <c r="N369">
        <v>0.67069999999999996</v>
      </c>
      <c r="O369">
        <v>0.66</v>
      </c>
    </row>
    <row r="370" spans="1:15" x14ac:dyDescent="0.25">
      <c r="A370" t="s">
        <v>1021</v>
      </c>
      <c r="B370">
        <v>14</v>
      </c>
      <c r="C370" t="s">
        <v>382</v>
      </c>
      <c r="D370" t="s">
        <v>372</v>
      </c>
      <c r="E370" t="s">
        <v>2270</v>
      </c>
      <c r="F370" t="s">
        <v>2271</v>
      </c>
      <c r="G370">
        <v>1.5E-3</v>
      </c>
      <c r="H370">
        <v>0.74850000000000005</v>
      </c>
      <c r="I370">
        <v>0.75</v>
      </c>
      <c r="J370">
        <v>0.73819999999999997</v>
      </c>
      <c r="K370" t="s">
        <v>257</v>
      </c>
      <c r="L370">
        <v>0.70209999999999995</v>
      </c>
      <c r="M370">
        <v>0.69699999999999995</v>
      </c>
      <c r="N370">
        <v>0.66349999999999998</v>
      </c>
      <c r="O370" t="s">
        <v>257</v>
      </c>
    </row>
    <row r="371" spans="1:15" x14ac:dyDescent="0.25">
      <c r="A371" t="s">
        <v>1021</v>
      </c>
      <c r="B371">
        <v>14</v>
      </c>
      <c r="C371" t="s">
        <v>382</v>
      </c>
      <c r="D371" t="s">
        <v>373</v>
      </c>
      <c r="E371" t="s">
        <v>3728</v>
      </c>
      <c r="F371" t="s">
        <v>3729</v>
      </c>
      <c r="G371" t="s">
        <v>257</v>
      </c>
      <c r="H371" t="s">
        <v>257</v>
      </c>
      <c r="I371">
        <v>0.75</v>
      </c>
      <c r="J371">
        <v>0.75</v>
      </c>
      <c r="K371" t="s">
        <v>257</v>
      </c>
      <c r="L371">
        <v>0.71030000000000004</v>
      </c>
      <c r="M371">
        <v>0.7036</v>
      </c>
      <c r="N371">
        <v>0.68799999999999994</v>
      </c>
      <c r="O371">
        <v>0.67300000000000004</v>
      </c>
    </row>
    <row r="372" spans="1:15" x14ac:dyDescent="0.25">
      <c r="A372" t="s">
        <v>1021</v>
      </c>
      <c r="B372">
        <v>16</v>
      </c>
      <c r="C372" t="s">
        <v>380</v>
      </c>
      <c r="D372" t="s">
        <v>376</v>
      </c>
      <c r="E372" t="s">
        <v>2272</v>
      </c>
      <c r="F372" t="s">
        <v>2273</v>
      </c>
      <c r="G372">
        <v>1.5E-3</v>
      </c>
      <c r="H372">
        <v>0.74850000000000005</v>
      </c>
      <c r="I372">
        <v>0.75</v>
      </c>
      <c r="J372">
        <v>0.73429999999999995</v>
      </c>
      <c r="K372" t="s">
        <v>257</v>
      </c>
      <c r="L372">
        <v>0.70789999999999997</v>
      </c>
      <c r="M372">
        <v>0.70040000000000002</v>
      </c>
      <c r="N372">
        <v>0.67400000000000004</v>
      </c>
      <c r="O372" t="s">
        <v>257</v>
      </c>
    </row>
    <row r="373" spans="1:15" x14ac:dyDescent="0.25">
      <c r="A373" t="s">
        <v>1021</v>
      </c>
      <c r="B373">
        <v>16</v>
      </c>
      <c r="C373" t="s">
        <v>380</v>
      </c>
      <c r="D373" t="s">
        <v>377</v>
      </c>
      <c r="E373" t="s">
        <v>3730</v>
      </c>
      <c r="F373" t="s">
        <v>3731</v>
      </c>
      <c r="G373" t="s">
        <v>257</v>
      </c>
      <c r="H373" t="s">
        <v>257</v>
      </c>
      <c r="I373">
        <v>0.75</v>
      </c>
      <c r="J373">
        <v>0.75</v>
      </c>
      <c r="K373" t="s">
        <v>257</v>
      </c>
      <c r="L373">
        <v>0.71919999999999995</v>
      </c>
      <c r="M373">
        <v>0.70940000000000003</v>
      </c>
      <c r="N373">
        <v>0.69599999999999995</v>
      </c>
      <c r="O373">
        <v>0.68200000000000005</v>
      </c>
    </row>
    <row r="374" spans="1:15" x14ac:dyDescent="0.25">
      <c r="A374" t="s">
        <v>1021</v>
      </c>
      <c r="B374">
        <v>16</v>
      </c>
      <c r="C374" t="s">
        <v>380</v>
      </c>
      <c r="D374" t="s">
        <v>372</v>
      </c>
      <c r="E374" t="s">
        <v>2274</v>
      </c>
      <c r="F374" t="s">
        <v>2275</v>
      </c>
      <c r="G374">
        <v>1.5E-3</v>
      </c>
      <c r="H374">
        <v>0.74850000000000005</v>
      </c>
      <c r="I374">
        <v>0.75</v>
      </c>
      <c r="J374">
        <v>0.73909999999999998</v>
      </c>
      <c r="K374" t="s">
        <v>257</v>
      </c>
      <c r="L374">
        <v>0.70789999999999997</v>
      </c>
      <c r="M374">
        <v>0.70289999999999997</v>
      </c>
      <c r="N374">
        <v>0.67400000000000004</v>
      </c>
      <c r="O374" t="s">
        <v>257</v>
      </c>
    </row>
    <row r="375" spans="1:15" x14ac:dyDescent="0.25">
      <c r="A375" t="s">
        <v>1021</v>
      </c>
      <c r="B375">
        <v>16</v>
      </c>
      <c r="C375" t="s">
        <v>380</v>
      </c>
      <c r="D375" t="s">
        <v>373</v>
      </c>
      <c r="E375" t="s">
        <v>3732</v>
      </c>
      <c r="F375" t="s">
        <v>3733</v>
      </c>
      <c r="G375" t="s">
        <v>257</v>
      </c>
      <c r="H375" t="s">
        <v>257</v>
      </c>
      <c r="I375">
        <v>0.75</v>
      </c>
      <c r="J375">
        <v>0.75</v>
      </c>
      <c r="K375" t="s">
        <v>257</v>
      </c>
      <c r="L375">
        <v>0.71589999999999998</v>
      </c>
      <c r="M375">
        <v>0.70940000000000003</v>
      </c>
      <c r="N375">
        <v>0.69599999999999995</v>
      </c>
      <c r="O375">
        <v>0.68200000000000005</v>
      </c>
    </row>
    <row r="376" spans="1:15" x14ac:dyDescent="0.25">
      <c r="A376" t="s">
        <v>1021</v>
      </c>
      <c r="B376">
        <v>16</v>
      </c>
      <c r="C376" t="s">
        <v>380</v>
      </c>
      <c r="D376" t="s">
        <v>374</v>
      </c>
      <c r="E376" t="s">
        <v>2276</v>
      </c>
      <c r="F376" t="s">
        <v>2277</v>
      </c>
      <c r="G376">
        <v>0</v>
      </c>
      <c r="H376">
        <v>0.75</v>
      </c>
      <c r="I376">
        <v>0.75</v>
      </c>
      <c r="J376">
        <v>0.74060000000000004</v>
      </c>
      <c r="K376" t="s">
        <v>257</v>
      </c>
      <c r="L376">
        <v>0.70940000000000003</v>
      </c>
      <c r="M376">
        <v>0.7056</v>
      </c>
      <c r="N376">
        <v>0.67549999999999999</v>
      </c>
      <c r="O376" t="s">
        <v>257</v>
      </c>
    </row>
    <row r="377" spans="1:15" x14ac:dyDescent="0.25">
      <c r="A377" t="s">
        <v>1021</v>
      </c>
      <c r="B377">
        <v>16</v>
      </c>
      <c r="C377" t="s">
        <v>380</v>
      </c>
      <c r="D377" t="s">
        <v>375</v>
      </c>
      <c r="E377" t="s">
        <v>3734</v>
      </c>
      <c r="F377" t="s">
        <v>3735</v>
      </c>
      <c r="G377" t="s">
        <v>257</v>
      </c>
      <c r="H377" t="s">
        <v>257</v>
      </c>
      <c r="I377">
        <v>0.75</v>
      </c>
      <c r="J377">
        <v>0.75</v>
      </c>
      <c r="K377" t="s">
        <v>257</v>
      </c>
      <c r="L377">
        <v>0.71430000000000005</v>
      </c>
      <c r="M377">
        <v>0.70940000000000003</v>
      </c>
      <c r="N377">
        <v>0.69079999999999997</v>
      </c>
      <c r="O377">
        <v>0.68200000000000005</v>
      </c>
    </row>
    <row r="378" spans="1:15" x14ac:dyDescent="0.25">
      <c r="A378" t="s">
        <v>1021</v>
      </c>
      <c r="B378">
        <v>18</v>
      </c>
      <c r="C378" t="s">
        <v>382</v>
      </c>
      <c r="D378" t="s">
        <v>372</v>
      </c>
      <c r="E378" t="s">
        <v>2278</v>
      </c>
      <c r="F378" t="s">
        <v>2279</v>
      </c>
      <c r="G378">
        <v>1.4E-3</v>
      </c>
      <c r="H378">
        <v>0.74860000000000004</v>
      </c>
      <c r="I378">
        <v>0.75</v>
      </c>
      <c r="J378">
        <v>0.7399</v>
      </c>
      <c r="K378" t="s">
        <v>257</v>
      </c>
      <c r="L378">
        <v>0.71250000000000002</v>
      </c>
      <c r="M378">
        <v>0.70789999999999997</v>
      </c>
      <c r="N378">
        <v>0.6825</v>
      </c>
      <c r="O378" t="s">
        <v>257</v>
      </c>
    </row>
    <row r="379" spans="1:15" x14ac:dyDescent="0.25">
      <c r="A379" t="s">
        <v>1021</v>
      </c>
      <c r="B379">
        <v>18</v>
      </c>
      <c r="C379" t="s">
        <v>382</v>
      </c>
      <c r="D379" t="s">
        <v>373</v>
      </c>
      <c r="E379" t="s">
        <v>3736</v>
      </c>
      <c r="F379" t="s">
        <v>3737</v>
      </c>
      <c r="G379" t="s">
        <v>257</v>
      </c>
      <c r="H379" t="s">
        <v>257</v>
      </c>
      <c r="I379">
        <v>0.75</v>
      </c>
      <c r="J379">
        <v>0.75</v>
      </c>
      <c r="K379" t="s">
        <v>257</v>
      </c>
      <c r="L379">
        <v>0.71989999999999998</v>
      </c>
      <c r="M379">
        <v>0.71389999999999998</v>
      </c>
      <c r="N379">
        <v>0.70299999999999996</v>
      </c>
      <c r="O379">
        <v>0.69</v>
      </c>
    </row>
    <row r="380" spans="1:15" x14ac:dyDescent="0.25">
      <c r="A380" t="s">
        <v>1021</v>
      </c>
      <c r="B380">
        <v>20</v>
      </c>
      <c r="C380" t="s">
        <v>383</v>
      </c>
      <c r="D380" t="s">
        <v>372</v>
      </c>
      <c r="E380" t="s">
        <v>2280</v>
      </c>
      <c r="F380" t="s">
        <v>2281</v>
      </c>
      <c r="G380">
        <v>1.2999999999999999E-3</v>
      </c>
      <c r="H380">
        <v>0.74870000000000003</v>
      </c>
      <c r="I380">
        <v>0.75</v>
      </c>
      <c r="J380">
        <v>0.74060000000000004</v>
      </c>
      <c r="K380" t="s">
        <v>257</v>
      </c>
      <c r="L380">
        <v>0.71619999999999995</v>
      </c>
      <c r="M380">
        <v>0.71179999999999999</v>
      </c>
      <c r="N380">
        <v>0.68920000000000003</v>
      </c>
      <c r="O380" t="s">
        <v>257</v>
      </c>
    </row>
    <row r="381" spans="1:15" x14ac:dyDescent="0.25">
      <c r="A381" t="s">
        <v>1021</v>
      </c>
      <c r="B381">
        <v>20</v>
      </c>
      <c r="C381" t="s">
        <v>383</v>
      </c>
      <c r="D381" t="s">
        <v>373</v>
      </c>
      <c r="E381" t="s">
        <v>3738</v>
      </c>
      <c r="F381" t="s">
        <v>3739</v>
      </c>
      <c r="G381" t="s">
        <v>257</v>
      </c>
      <c r="H381" t="s">
        <v>257</v>
      </c>
      <c r="I381">
        <v>0.75</v>
      </c>
      <c r="J381">
        <v>0.75</v>
      </c>
      <c r="K381" t="s">
        <v>257</v>
      </c>
      <c r="L381">
        <v>0.72319999999999995</v>
      </c>
      <c r="M381">
        <v>0.71750000000000003</v>
      </c>
      <c r="N381">
        <v>0.70699999999999996</v>
      </c>
      <c r="O381">
        <v>0.69599999999999995</v>
      </c>
    </row>
    <row r="382" spans="1:15" x14ac:dyDescent="0.25">
      <c r="A382" t="s">
        <v>1021</v>
      </c>
      <c r="B382">
        <v>20</v>
      </c>
      <c r="C382" t="s">
        <v>383</v>
      </c>
      <c r="D382" t="s">
        <v>374</v>
      </c>
      <c r="E382" t="s">
        <v>2282</v>
      </c>
      <c r="F382" t="s">
        <v>2283</v>
      </c>
      <c r="G382">
        <v>0</v>
      </c>
      <c r="H382">
        <v>0.75</v>
      </c>
      <c r="I382">
        <v>0.75</v>
      </c>
      <c r="J382">
        <v>0.7419</v>
      </c>
      <c r="K382" t="s">
        <v>257</v>
      </c>
      <c r="L382">
        <v>0.71750000000000003</v>
      </c>
      <c r="M382">
        <v>0.71419999999999995</v>
      </c>
      <c r="N382">
        <v>0.6905</v>
      </c>
      <c r="O382" t="s">
        <v>257</v>
      </c>
    </row>
    <row r="383" spans="1:15" x14ac:dyDescent="0.25">
      <c r="A383" t="s">
        <v>1021</v>
      </c>
      <c r="B383">
        <v>20</v>
      </c>
      <c r="C383" t="s">
        <v>383</v>
      </c>
      <c r="D383" t="s">
        <v>375</v>
      </c>
      <c r="E383" t="s">
        <v>3740</v>
      </c>
      <c r="F383" t="s">
        <v>3741</v>
      </c>
      <c r="G383" t="s">
        <v>257</v>
      </c>
      <c r="H383" t="s">
        <v>257</v>
      </c>
      <c r="I383">
        <v>0.75</v>
      </c>
      <c r="J383">
        <v>0.75</v>
      </c>
      <c r="K383" t="s">
        <v>257</v>
      </c>
      <c r="L383">
        <v>0.7218</v>
      </c>
      <c r="M383">
        <v>0.71750000000000003</v>
      </c>
      <c r="N383">
        <v>0.70369999999999999</v>
      </c>
      <c r="O383">
        <v>0.69599999999999995</v>
      </c>
    </row>
    <row r="384" spans="1:15" x14ac:dyDescent="0.25">
      <c r="A384" t="s">
        <v>1021</v>
      </c>
      <c r="B384">
        <v>24</v>
      </c>
      <c r="C384" t="s">
        <v>382</v>
      </c>
      <c r="D384" t="s">
        <v>372</v>
      </c>
      <c r="E384" t="s">
        <v>2284</v>
      </c>
      <c r="F384" t="s">
        <v>2285</v>
      </c>
      <c r="G384">
        <v>1.1999999999999999E-3</v>
      </c>
      <c r="H384">
        <v>0.74880000000000002</v>
      </c>
      <c r="I384">
        <v>0.75</v>
      </c>
      <c r="J384">
        <v>0.74160000000000004</v>
      </c>
      <c r="K384" t="s">
        <v>257</v>
      </c>
      <c r="L384">
        <v>0.72170000000000001</v>
      </c>
      <c r="M384">
        <v>0.71760000000000002</v>
      </c>
      <c r="N384">
        <v>0.69920000000000004</v>
      </c>
      <c r="O384" t="s">
        <v>257</v>
      </c>
    </row>
    <row r="385" spans="1:15" x14ac:dyDescent="0.25">
      <c r="A385" t="s">
        <v>1021</v>
      </c>
      <c r="B385">
        <v>24</v>
      </c>
      <c r="C385" t="s">
        <v>382</v>
      </c>
      <c r="D385" t="s">
        <v>373</v>
      </c>
      <c r="E385" t="s">
        <v>3742</v>
      </c>
      <c r="F385" t="s">
        <v>3743</v>
      </c>
      <c r="G385" t="s">
        <v>257</v>
      </c>
      <c r="H385" t="s">
        <v>257</v>
      </c>
      <c r="I385">
        <v>0.75</v>
      </c>
      <c r="J385">
        <v>0.75</v>
      </c>
      <c r="K385" t="s">
        <v>257</v>
      </c>
      <c r="L385">
        <v>0.72819999999999996</v>
      </c>
      <c r="M385">
        <v>0.72289999999999999</v>
      </c>
      <c r="N385">
        <v>0.71499999999999997</v>
      </c>
      <c r="O385">
        <v>0.70499999999999996</v>
      </c>
    </row>
    <row r="386" spans="1:15" x14ac:dyDescent="0.25">
      <c r="A386" t="s">
        <v>1021</v>
      </c>
      <c r="B386">
        <v>27</v>
      </c>
      <c r="C386" t="s">
        <v>382</v>
      </c>
      <c r="D386" t="s">
        <v>372</v>
      </c>
      <c r="E386" t="s">
        <v>2286</v>
      </c>
      <c r="F386" t="s">
        <v>2287</v>
      </c>
      <c r="G386">
        <v>1.1999999999999999E-3</v>
      </c>
      <c r="H386">
        <v>0.74880000000000002</v>
      </c>
      <c r="I386">
        <v>0.75</v>
      </c>
      <c r="J386">
        <v>0.74209999999999998</v>
      </c>
      <c r="K386" t="s">
        <v>257</v>
      </c>
      <c r="L386">
        <v>0.72470000000000001</v>
      </c>
      <c r="M386">
        <v>0.7208</v>
      </c>
      <c r="N386">
        <v>0.70469999999999999</v>
      </c>
      <c r="O386" t="s">
        <v>257</v>
      </c>
    </row>
    <row r="387" spans="1:15" x14ac:dyDescent="0.25">
      <c r="A387" t="s">
        <v>1021</v>
      </c>
      <c r="B387">
        <v>27</v>
      </c>
      <c r="C387" t="s">
        <v>382</v>
      </c>
      <c r="D387" t="s">
        <v>373</v>
      </c>
      <c r="E387" t="s">
        <v>3744</v>
      </c>
      <c r="F387" t="s">
        <v>3745</v>
      </c>
      <c r="G387" t="s">
        <v>257</v>
      </c>
      <c r="H387" t="s">
        <v>257</v>
      </c>
      <c r="I387">
        <v>0.75</v>
      </c>
      <c r="J387">
        <v>0.75</v>
      </c>
      <c r="K387" t="s">
        <v>257</v>
      </c>
      <c r="L387">
        <v>0.73099999999999998</v>
      </c>
      <c r="M387">
        <v>0.72589999999999999</v>
      </c>
      <c r="N387">
        <v>0.71899999999999997</v>
      </c>
      <c r="O387">
        <v>0.71</v>
      </c>
    </row>
    <row r="388" spans="1:15" x14ac:dyDescent="0.25">
      <c r="A388" t="s">
        <v>1021</v>
      </c>
      <c r="B388">
        <v>28</v>
      </c>
      <c r="C388" t="s">
        <v>384</v>
      </c>
      <c r="D388" t="s">
        <v>372</v>
      </c>
      <c r="E388" t="s">
        <v>2288</v>
      </c>
      <c r="F388" t="s">
        <v>2289</v>
      </c>
      <c r="G388">
        <v>1.1999999999999999E-3</v>
      </c>
      <c r="H388">
        <v>0.74880000000000002</v>
      </c>
      <c r="I388">
        <v>0.75</v>
      </c>
      <c r="J388">
        <v>0.74229999999999996</v>
      </c>
      <c r="K388" t="s">
        <v>257</v>
      </c>
      <c r="L388">
        <v>0.72560000000000002</v>
      </c>
      <c r="M388">
        <v>0.7218</v>
      </c>
      <c r="N388">
        <v>0.70620000000000005</v>
      </c>
      <c r="O388" t="s">
        <v>257</v>
      </c>
    </row>
    <row r="389" spans="1:15" x14ac:dyDescent="0.25">
      <c r="A389" t="s">
        <v>1021</v>
      </c>
      <c r="B389">
        <v>28</v>
      </c>
      <c r="C389" t="s">
        <v>384</v>
      </c>
      <c r="D389" t="s">
        <v>373</v>
      </c>
      <c r="E389" t="s">
        <v>3746</v>
      </c>
      <c r="F389" t="s">
        <v>3747</v>
      </c>
      <c r="G389" t="s">
        <v>257</v>
      </c>
      <c r="H389" t="s">
        <v>257</v>
      </c>
      <c r="I389">
        <v>0.75</v>
      </c>
      <c r="J389">
        <v>0.75</v>
      </c>
      <c r="K389" t="s">
        <v>257</v>
      </c>
      <c r="L389">
        <v>0.73180000000000001</v>
      </c>
      <c r="M389">
        <v>0.7268</v>
      </c>
      <c r="N389">
        <v>0.72</v>
      </c>
      <c r="O389">
        <v>0.71099999999999997</v>
      </c>
    </row>
    <row r="390" spans="1:15" x14ac:dyDescent="0.25">
      <c r="A390" t="s">
        <v>1021</v>
      </c>
      <c r="B390">
        <v>28</v>
      </c>
      <c r="C390" t="s">
        <v>384</v>
      </c>
      <c r="D390" t="s">
        <v>374</v>
      </c>
      <c r="E390" t="s">
        <v>2290</v>
      </c>
      <c r="F390" t="s">
        <v>2291</v>
      </c>
      <c r="G390">
        <v>0</v>
      </c>
      <c r="H390">
        <v>0.75</v>
      </c>
      <c r="I390">
        <v>0.75</v>
      </c>
      <c r="J390">
        <v>0.74350000000000005</v>
      </c>
      <c r="K390" t="s">
        <v>257</v>
      </c>
      <c r="L390">
        <v>0.7268</v>
      </c>
      <c r="M390">
        <v>0.72389999999999999</v>
      </c>
      <c r="N390">
        <v>0.70740000000000003</v>
      </c>
      <c r="O390" t="s">
        <v>257</v>
      </c>
    </row>
    <row r="391" spans="1:15" x14ac:dyDescent="0.25">
      <c r="A391" t="s">
        <v>1021</v>
      </c>
      <c r="B391">
        <v>28</v>
      </c>
      <c r="C391" t="s">
        <v>384</v>
      </c>
      <c r="D391" t="s">
        <v>375</v>
      </c>
      <c r="E391" t="s">
        <v>3748</v>
      </c>
      <c r="F391" t="s">
        <v>3749</v>
      </c>
      <c r="G391" t="s">
        <v>257</v>
      </c>
      <c r="H391" t="s">
        <v>257</v>
      </c>
      <c r="I391">
        <v>0.75</v>
      </c>
      <c r="J391">
        <v>0.75</v>
      </c>
      <c r="K391" t="s">
        <v>257</v>
      </c>
      <c r="L391">
        <v>0.73050000000000004</v>
      </c>
      <c r="M391">
        <v>0.7268</v>
      </c>
      <c r="N391">
        <v>0.71760000000000002</v>
      </c>
      <c r="O391">
        <v>0.71099999999999997</v>
      </c>
    </row>
    <row r="392" spans="1:15" x14ac:dyDescent="0.25">
      <c r="A392" t="s">
        <v>1021</v>
      </c>
      <c r="B392">
        <v>32</v>
      </c>
      <c r="C392" t="s">
        <v>384</v>
      </c>
      <c r="D392" t="s">
        <v>372</v>
      </c>
      <c r="E392" t="s">
        <v>2292</v>
      </c>
      <c r="F392" t="s">
        <v>2293</v>
      </c>
      <c r="G392">
        <v>1.1000000000000001E-3</v>
      </c>
      <c r="H392">
        <v>0.74890000000000001</v>
      </c>
      <c r="I392">
        <v>0.75</v>
      </c>
      <c r="J392">
        <v>0.7429</v>
      </c>
      <c r="K392" t="s">
        <v>257</v>
      </c>
      <c r="L392">
        <v>0.72860000000000003</v>
      </c>
      <c r="M392">
        <v>0.72499999999999998</v>
      </c>
      <c r="N392">
        <v>0.7117</v>
      </c>
      <c r="O392" t="s">
        <v>257</v>
      </c>
    </row>
    <row r="393" spans="1:15" x14ac:dyDescent="0.25">
      <c r="A393" t="s">
        <v>1021</v>
      </c>
      <c r="B393">
        <v>32</v>
      </c>
      <c r="C393" t="s">
        <v>384</v>
      </c>
      <c r="D393" t="s">
        <v>373</v>
      </c>
      <c r="E393" t="s">
        <v>3750</v>
      </c>
      <c r="F393" t="s">
        <v>3751</v>
      </c>
      <c r="G393" t="s">
        <v>257</v>
      </c>
      <c r="H393" t="s">
        <v>257</v>
      </c>
      <c r="I393">
        <v>0.75</v>
      </c>
      <c r="J393">
        <v>0.75</v>
      </c>
      <c r="K393" t="s">
        <v>257</v>
      </c>
      <c r="L393">
        <v>0.73440000000000005</v>
      </c>
      <c r="M393">
        <v>0.72970000000000002</v>
      </c>
      <c r="N393">
        <v>0.72399999999999998</v>
      </c>
      <c r="O393">
        <v>0.71599999999999997</v>
      </c>
    </row>
    <row r="394" spans="1:15" x14ac:dyDescent="0.25">
      <c r="A394" t="s">
        <v>1021</v>
      </c>
      <c r="B394">
        <v>32</v>
      </c>
      <c r="C394" t="s">
        <v>384</v>
      </c>
      <c r="D394" t="s">
        <v>374</v>
      </c>
      <c r="E394" t="s">
        <v>2294</v>
      </c>
      <c r="F394" t="s">
        <v>2295</v>
      </c>
      <c r="G394">
        <v>0</v>
      </c>
      <c r="H394">
        <v>0.75</v>
      </c>
      <c r="I394">
        <v>0.75</v>
      </c>
      <c r="J394">
        <v>0.74399999999999999</v>
      </c>
      <c r="K394" t="s">
        <v>257</v>
      </c>
      <c r="L394">
        <v>0.72970000000000002</v>
      </c>
      <c r="M394">
        <v>0.72699999999999998</v>
      </c>
      <c r="N394">
        <v>0.71279999999999999</v>
      </c>
      <c r="O394" t="s">
        <v>257</v>
      </c>
    </row>
    <row r="395" spans="1:15" x14ac:dyDescent="0.25">
      <c r="A395" t="s">
        <v>1021</v>
      </c>
      <c r="B395">
        <v>32</v>
      </c>
      <c r="C395" t="s">
        <v>384</v>
      </c>
      <c r="D395" t="s">
        <v>375</v>
      </c>
      <c r="E395" t="s">
        <v>3752</v>
      </c>
      <c r="F395" t="s">
        <v>3753</v>
      </c>
      <c r="G395" t="s">
        <v>257</v>
      </c>
      <c r="H395" t="s">
        <v>257</v>
      </c>
      <c r="I395">
        <v>0.75</v>
      </c>
      <c r="J395">
        <v>0.75</v>
      </c>
      <c r="K395" t="s">
        <v>257</v>
      </c>
      <c r="L395">
        <v>0.73329999999999995</v>
      </c>
      <c r="M395">
        <v>0.72970000000000002</v>
      </c>
      <c r="N395">
        <v>0.72189999999999999</v>
      </c>
      <c r="O395">
        <v>0.71599999999999997</v>
      </c>
    </row>
    <row r="396" spans="1:15" x14ac:dyDescent="0.25">
      <c r="A396" t="s">
        <v>1011</v>
      </c>
      <c r="B396">
        <v>12</v>
      </c>
      <c r="C396" t="s">
        <v>384</v>
      </c>
      <c r="D396" t="s">
        <v>372</v>
      </c>
      <c r="E396" t="s">
        <v>2296</v>
      </c>
      <c r="F396" t="s">
        <v>2297</v>
      </c>
      <c r="G396">
        <v>1.6999999999999999E-3</v>
      </c>
      <c r="H396">
        <v>0.81079999999999997</v>
      </c>
      <c r="I396">
        <v>0.8125</v>
      </c>
      <c r="J396">
        <v>0.7994</v>
      </c>
      <c r="K396" t="s">
        <v>257</v>
      </c>
      <c r="L396">
        <v>0.75670000000000004</v>
      </c>
      <c r="M396">
        <v>0.75119999999999998</v>
      </c>
      <c r="N396">
        <v>0.71160000000000001</v>
      </c>
      <c r="O396" t="s">
        <v>257</v>
      </c>
    </row>
    <row r="397" spans="1:15" x14ac:dyDescent="0.25">
      <c r="A397" t="s">
        <v>1011</v>
      </c>
      <c r="B397">
        <v>12</v>
      </c>
      <c r="C397" t="s">
        <v>384</v>
      </c>
      <c r="D397" t="s">
        <v>373</v>
      </c>
      <c r="E397" t="s">
        <v>3754</v>
      </c>
      <c r="F397" t="s">
        <v>3755</v>
      </c>
      <c r="G397" t="s">
        <v>257</v>
      </c>
      <c r="H397" t="s">
        <v>257</v>
      </c>
      <c r="I397">
        <v>0.8125</v>
      </c>
      <c r="J397">
        <v>0.8125</v>
      </c>
      <c r="K397" t="s">
        <v>257</v>
      </c>
      <c r="L397">
        <v>0.76559999999999995</v>
      </c>
      <c r="M397">
        <v>0.75839999999999996</v>
      </c>
      <c r="N397">
        <v>0.74</v>
      </c>
      <c r="O397">
        <v>0.72199999999999998</v>
      </c>
    </row>
    <row r="398" spans="1:15" x14ac:dyDescent="0.25">
      <c r="A398" t="s">
        <v>1011</v>
      </c>
      <c r="B398">
        <v>12</v>
      </c>
      <c r="C398" t="s">
        <v>384</v>
      </c>
      <c r="D398" t="s">
        <v>374</v>
      </c>
      <c r="E398" t="s">
        <v>2298</v>
      </c>
      <c r="F398" t="s">
        <v>2299</v>
      </c>
      <c r="G398">
        <v>0</v>
      </c>
      <c r="H398">
        <v>0.8125</v>
      </c>
      <c r="I398">
        <v>0.8125</v>
      </c>
      <c r="J398">
        <v>0.80110000000000003</v>
      </c>
      <c r="K398" t="s">
        <v>257</v>
      </c>
      <c r="L398">
        <v>0.75839999999999996</v>
      </c>
      <c r="M398">
        <v>0.75429999999999997</v>
      </c>
      <c r="N398">
        <v>0.71330000000000005</v>
      </c>
      <c r="O398" t="s">
        <v>257</v>
      </c>
    </row>
    <row r="399" spans="1:15" x14ac:dyDescent="0.25">
      <c r="A399" t="s">
        <v>1011</v>
      </c>
      <c r="B399">
        <v>12</v>
      </c>
      <c r="C399" t="s">
        <v>384</v>
      </c>
      <c r="D399" t="s">
        <v>375</v>
      </c>
      <c r="E399" t="s">
        <v>3756</v>
      </c>
      <c r="F399" t="s">
        <v>3757</v>
      </c>
      <c r="G399" t="s">
        <v>257</v>
      </c>
      <c r="H399" t="s">
        <v>257</v>
      </c>
      <c r="I399">
        <v>0.8125</v>
      </c>
      <c r="J399">
        <v>0.8125</v>
      </c>
      <c r="K399" t="s">
        <v>257</v>
      </c>
      <c r="L399">
        <v>0.76380000000000003</v>
      </c>
      <c r="M399">
        <v>0.75839999999999996</v>
      </c>
      <c r="N399">
        <v>0.7329</v>
      </c>
      <c r="O399">
        <v>0.72199999999999998</v>
      </c>
    </row>
    <row r="400" spans="1:15" x14ac:dyDescent="0.25">
      <c r="A400" t="s">
        <v>1011</v>
      </c>
      <c r="B400">
        <v>16</v>
      </c>
      <c r="C400" t="s">
        <v>384</v>
      </c>
      <c r="D400" t="s">
        <v>372</v>
      </c>
      <c r="E400" t="s">
        <v>2300</v>
      </c>
      <c r="F400" t="s">
        <v>2301</v>
      </c>
      <c r="G400">
        <v>1.5E-3</v>
      </c>
      <c r="H400">
        <v>0.81100000000000005</v>
      </c>
      <c r="I400">
        <v>0.8125</v>
      </c>
      <c r="J400">
        <v>0.80159999999999998</v>
      </c>
      <c r="K400" t="s">
        <v>257</v>
      </c>
      <c r="L400">
        <v>0.77039999999999997</v>
      </c>
      <c r="M400">
        <v>0.76549999999999996</v>
      </c>
      <c r="N400">
        <v>0.73650000000000004</v>
      </c>
      <c r="O400" t="s">
        <v>257</v>
      </c>
    </row>
    <row r="401" spans="1:15" x14ac:dyDescent="0.25">
      <c r="A401" t="s">
        <v>1011</v>
      </c>
      <c r="B401">
        <v>16</v>
      </c>
      <c r="C401" t="s">
        <v>384</v>
      </c>
      <c r="D401" t="s">
        <v>373</v>
      </c>
      <c r="E401" t="s">
        <v>3758</v>
      </c>
      <c r="F401" t="s">
        <v>3759</v>
      </c>
      <c r="G401" t="s">
        <v>257</v>
      </c>
      <c r="H401" t="s">
        <v>257</v>
      </c>
      <c r="I401">
        <v>0.8125</v>
      </c>
      <c r="J401">
        <v>0.8125</v>
      </c>
      <c r="K401" t="s">
        <v>257</v>
      </c>
      <c r="L401">
        <v>0.7782</v>
      </c>
      <c r="M401">
        <v>0.77190000000000003</v>
      </c>
      <c r="N401">
        <v>0.75900000000000001</v>
      </c>
      <c r="O401">
        <v>0.745</v>
      </c>
    </row>
    <row r="402" spans="1:15" x14ac:dyDescent="0.25">
      <c r="A402" t="s">
        <v>1011</v>
      </c>
      <c r="B402">
        <v>16</v>
      </c>
      <c r="C402" t="s">
        <v>384</v>
      </c>
      <c r="D402" t="s">
        <v>374</v>
      </c>
      <c r="E402" t="s">
        <v>2302</v>
      </c>
      <c r="F402" t="s">
        <v>2303</v>
      </c>
      <c r="G402">
        <v>0</v>
      </c>
      <c r="H402">
        <v>0.8125</v>
      </c>
      <c r="I402">
        <v>0.8125</v>
      </c>
      <c r="J402">
        <v>0.80310000000000004</v>
      </c>
      <c r="K402" t="s">
        <v>257</v>
      </c>
      <c r="L402">
        <v>0.77190000000000003</v>
      </c>
      <c r="M402">
        <v>0.76829999999999998</v>
      </c>
      <c r="N402">
        <v>0.73799999999999999</v>
      </c>
      <c r="O402" t="s">
        <v>257</v>
      </c>
    </row>
    <row r="403" spans="1:15" x14ac:dyDescent="0.25">
      <c r="A403" t="s">
        <v>1011</v>
      </c>
      <c r="B403">
        <v>16</v>
      </c>
      <c r="C403" t="s">
        <v>384</v>
      </c>
      <c r="D403" t="s">
        <v>375</v>
      </c>
      <c r="E403" t="s">
        <v>3760</v>
      </c>
      <c r="F403" t="s">
        <v>3761</v>
      </c>
      <c r="G403" t="s">
        <v>257</v>
      </c>
      <c r="H403" t="s">
        <v>257</v>
      </c>
      <c r="I403">
        <v>0.8125</v>
      </c>
      <c r="J403">
        <v>0.8125</v>
      </c>
      <c r="K403" t="s">
        <v>257</v>
      </c>
      <c r="L403">
        <v>0.77659999999999996</v>
      </c>
      <c r="M403">
        <v>0.77190000000000003</v>
      </c>
      <c r="N403">
        <v>0.75329999999999997</v>
      </c>
      <c r="O403">
        <v>0.745</v>
      </c>
    </row>
    <row r="404" spans="1:15" x14ac:dyDescent="0.25">
      <c r="A404" t="s">
        <v>1011</v>
      </c>
      <c r="B404">
        <v>20</v>
      </c>
      <c r="C404" t="s">
        <v>383</v>
      </c>
      <c r="D404" t="s">
        <v>372</v>
      </c>
      <c r="E404" t="s">
        <v>2304</v>
      </c>
      <c r="F404" t="s">
        <v>2305</v>
      </c>
      <c r="G404">
        <v>1.2999999999999999E-3</v>
      </c>
      <c r="H404">
        <v>0.81120000000000003</v>
      </c>
      <c r="I404">
        <v>0.8125</v>
      </c>
      <c r="J404">
        <v>0.80310000000000004</v>
      </c>
      <c r="K404" t="s">
        <v>257</v>
      </c>
      <c r="L404">
        <v>0.77869999999999995</v>
      </c>
      <c r="M404">
        <v>0.77429999999999999</v>
      </c>
      <c r="N404">
        <v>0.75170000000000003</v>
      </c>
      <c r="O404" t="s">
        <v>257</v>
      </c>
    </row>
    <row r="405" spans="1:15" x14ac:dyDescent="0.25">
      <c r="A405" t="s">
        <v>1011</v>
      </c>
      <c r="B405">
        <v>20</v>
      </c>
      <c r="C405" t="s">
        <v>383</v>
      </c>
      <c r="D405" t="s">
        <v>373</v>
      </c>
      <c r="E405" t="s">
        <v>3762</v>
      </c>
      <c r="F405" t="s">
        <v>3763</v>
      </c>
      <c r="G405" t="s">
        <v>257</v>
      </c>
      <c r="H405" t="s">
        <v>257</v>
      </c>
      <c r="I405">
        <v>0.8125</v>
      </c>
      <c r="J405">
        <v>0.8125</v>
      </c>
      <c r="K405" t="s">
        <v>257</v>
      </c>
      <c r="L405">
        <v>0.78569999999999995</v>
      </c>
      <c r="M405">
        <v>0.78</v>
      </c>
      <c r="N405">
        <v>0.77</v>
      </c>
      <c r="O405">
        <v>0.75800000000000001</v>
      </c>
    </row>
    <row r="406" spans="1:15" x14ac:dyDescent="0.25">
      <c r="A406" t="s">
        <v>1011</v>
      </c>
      <c r="B406">
        <v>20</v>
      </c>
      <c r="C406" t="s">
        <v>383</v>
      </c>
      <c r="D406" t="s">
        <v>374</v>
      </c>
      <c r="E406" t="s">
        <v>2306</v>
      </c>
      <c r="F406" t="s">
        <v>2307</v>
      </c>
      <c r="G406">
        <v>0</v>
      </c>
      <c r="H406">
        <v>0.8125</v>
      </c>
      <c r="I406">
        <v>0.8125</v>
      </c>
      <c r="J406">
        <v>0.8044</v>
      </c>
      <c r="K406" t="s">
        <v>257</v>
      </c>
      <c r="L406">
        <v>0.78</v>
      </c>
      <c r="M406">
        <v>0.77669999999999995</v>
      </c>
      <c r="N406">
        <v>0.753</v>
      </c>
      <c r="O406" t="s">
        <v>257</v>
      </c>
    </row>
    <row r="407" spans="1:15" x14ac:dyDescent="0.25">
      <c r="A407" t="s">
        <v>1011</v>
      </c>
      <c r="B407">
        <v>20</v>
      </c>
      <c r="C407" t="s">
        <v>383</v>
      </c>
      <c r="D407" t="s">
        <v>375</v>
      </c>
      <c r="E407" t="s">
        <v>3764</v>
      </c>
      <c r="F407" t="s">
        <v>3765</v>
      </c>
      <c r="G407" t="s">
        <v>257</v>
      </c>
      <c r="H407" t="s">
        <v>257</v>
      </c>
      <c r="I407">
        <v>0.8125</v>
      </c>
      <c r="J407">
        <v>0.8125</v>
      </c>
      <c r="K407" t="s">
        <v>257</v>
      </c>
      <c r="L407">
        <v>0.7843</v>
      </c>
      <c r="M407">
        <v>0.78</v>
      </c>
      <c r="N407">
        <v>0.76619999999999999</v>
      </c>
      <c r="O407">
        <v>0.75800000000000001</v>
      </c>
    </row>
    <row r="408" spans="1:15" x14ac:dyDescent="0.25">
      <c r="A408" t="s">
        <v>1011</v>
      </c>
      <c r="B408">
        <v>28</v>
      </c>
      <c r="C408" t="s">
        <v>384</v>
      </c>
      <c r="D408" t="s">
        <v>372</v>
      </c>
      <c r="E408" t="s">
        <v>2308</v>
      </c>
      <c r="F408" t="s">
        <v>2309</v>
      </c>
      <c r="G408">
        <v>1.1999999999999999E-3</v>
      </c>
      <c r="H408">
        <v>0.81130000000000002</v>
      </c>
      <c r="I408">
        <v>0.8125</v>
      </c>
      <c r="J408">
        <v>0.80479999999999996</v>
      </c>
      <c r="K408" t="s">
        <v>257</v>
      </c>
      <c r="L408">
        <v>0.78810000000000002</v>
      </c>
      <c r="M408">
        <v>0.7843</v>
      </c>
      <c r="N408">
        <v>0.76870000000000005</v>
      </c>
      <c r="O408" t="s">
        <v>257</v>
      </c>
    </row>
    <row r="409" spans="1:15" x14ac:dyDescent="0.25">
      <c r="A409" t="s">
        <v>1011</v>
      </c>
      <c r="B409">
        <v>28</v>
      </c>
      <c r="C409" t="s">
        <v>384</v>
      </c>
      <c r="D409" t="s">
        <v>373</v>
      </c>
      <c r="E409" t="s">
        <v>3766</v>
      </c>
      <c r="F409" t="s">
        <v>3767</v>
      </c>
      <c r="G409" t="s">
        <v>257</v>
      </c>
      <c r="H409" t="s">
        <v>257</v>
      </c>
      <c r="I409">
        <v>0.8125</v>
      </c>
      <c r="J409">
        <v>0.8125</v>
      </c>
      <c r="K409" t="s">
        <v>257</v>
      </c>
      <c r="L409">
        <v>0.79430000000000001</v>
      </c>
      <c r="M409">
        <v>0.7893</v>
      </c>
      <c r="N409">
        <v>0.78200000000000003</v>
      </c>
      <c r="O409">
        <v>0.77400000000000002</v>
      </c>
    </row>
    <row r="410" spans="1:15" x14ac:dyDescent="0.25">
      <c r="A410" t="s">
        <v>1011</v>
      </c>
      <c r="B410">
        <v>28</v>
      </c>
      <c r="C410" t="s">
        <v>384</v>
      </c>
      <c r="D410" t="s">
        <v>374</v>
      </c>
      <c r="E410" t="s">
        <v>2310</v>
      </c>
      <c r="F410" t="s">
        <v>2311</v>
      </c>
      <c r="G410">
        <v>0</v>
      </c>
      <c r="H410">
        <v>0.8125</v>
      </c>
      <c r="I410">
        <v>0.8125</v>
      </c>
      <c r="J410">
        <v>0.80600000000000005</v>
      </c>
      <c r="K410" t="s">
        <v>257</v>
      </c>
      <c r="L410">
        <v>0.7893</v>
      </c>
      <c r="M410">
        <v>0.78639999999999999</v>
      </c>
      <c r="N410">
        <v>0.76990000000000003</v>
      </c>
      <c r="O410" t="s">
        <v>257</v>
      </c>
    </row>
    <row r="411" spans="1:15" x14ac:dyDescent="0.25">
      <c r="A411" t="s">
        <v>1011</v>
      </c>
      <c r="B411">
        <v>28</v>
      </c>
      <c r="C411" t="s">
        <v>384</v>
      </c>
      <c r="D411" t="s">
        <v>375</v>
      </c>
      <c r="E411" t="s">
        <v>3768</v>
      </c>
      <c r="F411" t="s">
        <v>3769</v>
      </c>
      <c r="G411" t="s">
        <v>257</v>
      </c>
      <c r="H411" t="s">
        <v>257</v>
      </c>
      <c r="I411">
        <v>0.8125</v>
      </c>
      <c r="J411">
        <v>0.8125</v>
      </c>
      <c r="K411" t="s">
        <v>257</v>
      </c>
      <c r="L411">
        <v>0.79300000000000004</v>
      </c>
      <c r="M411">
        <v>0.7893</v>
      </c>
      <c r="N411">
        <v>0.78010000000000002</v>
      </c>
      <c r="O411">
        <v>0.77400000000000002</v>
      </c>
    </row>
    <row r="412" spans="1:15" x14ac:dyDescent="0.25">
      <c r="A412" t="s">
        <v>1011</v>
      </c>
      <c r="B412">
        <v>32</v>
      </c>
      <c r="C412" t="s">
        <v>384</v>
      </c>
      <c r="D412" t="s">
        <v>372</v>
      </c>
      <c r="E412" t="s">
        <v>2312</v>
      </c>
      <c r="F412" t="s">
        <v>2313</v>
      </c>
      <c r="G412">
        <v>1.1000000000000001E-3</v>
      </c>
      <c r="H412">
        <v>0.81140000000000001</v>
      </c>
      <c r="I412">
        <v>0.8125</v>
      </c>
      <c r="J412">
        <v>0.8054</v>
      </c>
      <c r="K412" t="s">
        <v>257</v>
      </c>
      <c r="L412">
        <v>0.79110000000000003</v>
      </c>
      <c r="M412">
        <v>0.78749999999999998</v>
      </c>
      <c r="N412">
        <v>0.7742</v>
      </c>
      <c r="O412" t="s">
        <v>257</v>
      </c>
    </row>
    <row r="413" spans="1:15" x14ac:dyDescent="0.25">
      <c r="A413" t="s">
        <v>1011</v>
      </c>
      <c r="B413">
        <v>32</v>
      </c>
      <c r="C413" t="s">
        <v>384</v>
      </c>
      <c r="D413" t="s">
        <v>373</v>
      </c>
      <c r="E413" t="s">
        <v>3770</v>
      </c>
      <c r="F413" t="s">
        <v>3771</v>
      </c>
      <c r="G413" t="s">
        <v>257</v>
      </c>
      <c r="H413" t="s">
        <v>257</v>
      </c>
      <c r="I413">
        <v>0.8125</v>
      </c>
      <c r="J413">
        <v>0.8125</v>
      </c>
      <c r="K413" t="s">
        <v>257</v>
      </c>
      <c r="L413">
        <v>0.79690000000000005</v>
      </c>
      <c r="M413">
        <v>0.79220000000000002</v>
      </c>
      <c r="N413">
        <v>0.78600000000000003</v>
      </c>
      <c r="O413">
        <v>0.77900000000000003</v>
      </c>
    </row>
    <row r="414" spans="1:15" x14ac:dyDescent="0.25">
      <c r="A414" t="s">
        <v>1011</v>
      </c>
      <c r="B414">
        <v>32</v>
      </c>
      <c r="C414" t="s">
        <v>384</v>
      </c>
      <c r="D414" t="s">
        <v>374</v>
      </c>
      <c r="E414" t="s">
        <v>2314</v>
      </c>
      <c r="F414" t="s">
        <v>2315</v>
      </c>
      <c r="G414">
        <v>0</v>
      </c>
      <c r="H414">
        <v>0.8125</v>
      </c>
      <c r="I414">
        <v>0.8125</v>
      </c>
      <c r="J414">
        <v>0.80649999999999999</v>
      </c>
      <c r="K414" t="s">
        <v>257</v>
      </c>
      <c r="L414">
        <v>0.79220000000000002</v>
      </c>
      <c r="M414">
        <v>0.78949999999999998</v>
      </c>
      <c r="N414">
        <v>0.77529999999999999</v>
      </c>
      <c r="O414" t="s">
        <v>257</v>
      </c>
    </row>
    <row r="415" spans="1:15" x14ac:dyDescent="0.25">
      <c r="A415" t="s">
        <v>1011</v>
      </c>
      <c r="B415">
        <v>32</v>
      </c>
      <c r="C415" t="s">
        <v>384</v>
      </c>
      <c r="D415" t="s">
        <v>375</v>
      </c>
      <c r="E415" t="s">
        <v>3772</v>
      </c>
      <c r="F415" t="s">
        <v>3773</v>
      </c>
      <c r="G415" t="s">
        <v>257</v>
      </c>
      <c r="H415" t="s">
        <v>257</v>
      </c>
      <c r="I415">
        <v>0.8125</v>
      </c>
      <c r="J415">
        <v>0.8125</v>
      </c>
      <c r="K415" t="s">
        <v>257</v>
      </c>
      <c r="L415">
        <v>0.79579999999999995</v>
      </c>
      <c r="M415">
        <v>0.79220000000000002</v>
      </c>
      <c r="N415">
        <v>0.78439999999999999</v>
      </c>
      <c r="O415">
        <v>0.77900000000000003</v>
      </c>
    </row>
    <row r="416" spans="1:15" x14ac:dyDescent="0.25">
      <c r="A416" t="s">
        <v>1022</v>
      </c>
      <c r="B416">
        <v>9</v>
      </c>
      <c r="C416" t="s">
        <v>381</v>
      </c>
      <c r="D416" t="s">
        <v>376</v>
      </c>
      <c r="E416" t="s">
        <v>2316</v>
      </c>
      <c r="F416" t="s">
        <v>2317</v>
      </c>
      <c r="G416">
        <v>1.9E-3</v>
      </c>
      <c r="H416">
        <v>0.87309999999999999</v>
      </c>
      <c r="I416">
        <v>0.875</v>
      </c>
      <c r="J416">
        <v>0.85229999999999995</v>
      </c>
      <c r="K416" t="s">
        <v>257</v>
      </c>
      <c r="L416">
        <v>0.80089999999999995</v>
      </c>
      <c r="M416">
        <v>0.79139999999999999</v>
      </c>
      <c r="N416">
        <v>0.74080000000000001</v>
      </c>
      <c r="O416" t="s">
        <v>257</v>
      </c>
    </row>
    <row r="417" spans="1:15" x14ac:dyDescent="0.25">
      <c r="A417" t="s">
        <v>1022</v>
      </c>
      <c r="B417">
        <v>9</v>
      </c>
      <c r="C417" t="s">
        <v>381</v>
      </c>
      <c r="D417" t="s">
        <v>377</v>
      </c>
      <c r="E417" t="s">
        <v>3774</v>
      </c>
      <c r="F417" t="s">
        <v>3775</v>
      </c>
      <c r="G417" t="s">
        <v>257</v>
      </c>
      <c r="H417" t="s">
        <v>257</v>
      </c>
      <c r="I417">
        <v>0.875</v>
      </c>
      <c r="J417">
        <v>0.875</v>
      </c>
      <c r="K417" t="s">
        <v>257</v>
      </c>
      <c r="L417">
        <v>0.81510000000000005</v>
      </c>
      <c r="M417">
        <v>0.80279999999999996</v>
      </c>
      <c r="N417">
        <v>0.77800000000000002</v>
      </c>
      <c r="O417">
        <v>0.755</v>
      </c>
    </row>
    <row r="418" spans="1:15" x14ac:dyDescent="0.25">
      <c r="A418" t="s">
        <v>1022</v>
      </c>
      <c r="B418">
        <v>9</v>
      </c>
      <c r="C418" t="s">
        <v>381</v>
      </c>
      <c r="D418" t="s">
        <v>372</v>
      </c>
      <c r="E418" t="s">
        <v>2318</v>
      </c>
      <c r="F418" t="s">
        <v>2319</v>
      </c>
      <c r="G418">
        <v>1.9E-3</v>
      </c>
      <c r="H418">
        <v>0.87309999999999999</v>
      </c>
      <c r="I418">
        <v>0.875</v>
      </c>
      <c r="J418">
        <v>0.85919999999999996</v>
      </c>
      <c r="K418">
        <v>0.85229999999999995</v>
      </c>
      <c r="L418">
        <v>0.80089999999999995</v>
      </c>
      <c r="M418">
        <v>0.79459999999999997</v>
      </c>
      <c r="N418">
        <v>0.74080000000000001</v>
      </c>
      <c r="O418" t="s">
        <v>257</v>
      </c>
    </row>
    <row r="419" spans="1:15" x14ac:dyDescent="0.25">
      <c r="A419" t="s">
        <v>1022</v>
      </c>
      <c r="B419">
        <v>9</v>
      </c>
      <c r="C419" t="s">
        <v>381</v>
      </c>
      <c r="D419" t="s">
        <v>373</v>
      </c>
      <c r="E419" t="s">
        <v>3776</v>
      </c>
      <c r="F419" t="s">
        <v>3777</v>
      </c>
      <c r="G419" t="s">
        <v>257</v>
      </c>
      <c r="H419" t="s">
        <v>257</v>
      </c>
      <c r="I419">
        <v>0.875</v>
      </c>
      <c r="J419">
        <v>0.875</v>
      </c>
      <c r="K419" t="s">
        <v>257</v>
      </c>
      <c r="L419">
        <v>0.81100000000000005</v>
      </c>
      <c r="M419">
        <v>0.80279999999999996</v>
      </c>
      <c r="N419">
        <v>0.77800000000000002</v>
      </c>
      <c r="O419">
        <v>0.755</v>
      </c>
    </row>
    <row r="420" spans="1:15" x14ac:dyDescent="0.25">
      <c r="A420" t="s">
        <v>1022</v>
      </c>
      <c r="B420">
        <v>9</v>
      </c>
      <c r="C420" t="s">
        <v>381</v>
      </c>
      <c r="D420" t="s">
        <v>374</v>
      </c>
      <c r="E420" t="s">
        <v>2320</v>
      </c>
      <c r="F420" t="s">
        <v>2321</v>
      </c>
      <c r="G420">
        <v>0</v>
      </c>
      <c r="H420">
        <v>0.875</v>
      </c>
      <c r="I420">
        <v>0.875</v>
      </c>
      <c r="J420">
        <v>0.86109999999999998</v>
      </c>
      <c r="K420" t="s">
        <v>257</v>
      </c>
      <c r="L420">
        <v>0.80279999999999996</v>
      </c>
      <c r="M420">
        <v>0.79810000000000003</v>
      </c>
      <c r="N420">
        <v>0.74270000000000003</v>
      </c>
      <c r="O420" t="s">
        <v>257</v>
      </c>
    </row>
    <row r="421" spans="1:15" x14ac:dyDescent="0.25">
      <c r="A421" t="s">
        <v>1022</v>
      </c>
      <c r="B421">
        <v>9</v>
      </c>
      <c r="C421" t="s">
        <v>381</v>
      </c>
      <c r="D421" t="s">
        <v>375</v>
      </c>
      <c r="E421" t="s">
        <v>3778</v>
      </c>
      <c r="F421" t="s">
        <v>3779</v>
      </c>
      <c r="G421" t="s">
        <v>257</v>
      </c>
      <c r="H421" t="s">
        <v>257</v>
      </c>
      <c r="I421">
        <v>0.875</v>
      </c>
      <c r="J421">
        <v>0.875</v>
      </c>
      <c r="K421" t="s">
        <v>257</v>
      </c>
      <c r="L421">
        <v>0.80889999999999995</v>
      </c>
      <c r="M421">
        <v>0.80279999999999996</v>
      </c>
      <c r="N421">
        <v>0.7681</v>
      </c>
      <c r="O421">
        <v>0.755</v>
      </c>
    </row>
    <row r="422" spans="1:15" x14ac:dyDescent="0.25">
      <c r="A422" t="s">
        <v>1022</v>
      </c>
      <c r="B422">
        <v>10</v>
      </c>
      <c r="C422" t="s">
        <v>382</v>
      </c>
      <c r="D422" t="s">
        <v>372</v>
      </c>
      <c r="E422" t="s">
        <v>2322</v>
      </c>
      <c r="F422" t="s">
        <v>2323</v>
      </c>
      <c r="G422">
        <v>1.8E-3</v>
      </c>
      <c r="H422">
        <v>0.87319999999999998</v>
      </c>
      <c r="I422">
        <v>0.875</v>
      </c>
      <c r="J422">
        <v>0.86029999999999995</v>
      </c>
      <c r="K422" t="s">
        <v>257</v>
      </c>
      <c r="L422">
        <v>0.80820000000000003</v>
      </c>
      <c r="M422">
        <v>0.80220000000000002</v>
      </c>
      <c r="N422">
        <v>0.75419999999999998</v>
      </c>
      <c r="O422" t="s">
        <v>257</v>
      </c>
    </row>
    <row r="423" spans="1:15" x14ac:dyDescent="0.25">
      <c r="A423" t="s">
        <v>1022</v>
      </c>
      <c r="B423">
        <v>10</v>
      </c>
      <c r="C423" t="s">
        <v>382</v>
      </c>
      <c r="D423" t="s">
        <v>373</v>
      </c>
      <c r="E423" t="s">
        <v>3780</v>
      </c>
      <c r="F423" t="s">
        <v>3781</v>
      </c>
      <c r="G423" t="s">
        <v>257</v>
      </c>
      <c r="H423" t="s">
        <v>257</v>
      </c>
      <c r="I423">
        <v>0.875</v>
      </c>
      <c r="J423">
        <v>0.875</v>
      </c>
      <c r="K423" t="s">
        <v>257</v>
      </c>
      <c r="L423">
        <v>0.81779999999999997</v>
      </c>
      <c r="M423">
        <v>0.81</v>
      </c>
      <c r="N423">
        <v>0.78800000000000003</v>
      </c>
      <c r="O423">
        <v>0.76700000000000002</v>
      </c>
    </row>
    <row r="424" spans="1:15" x14ac:dyDescent="0.25">
      <c r="A424" t="s">
        <v>1022</v>
      </c>
      <c r="B424">
        <v>12</v>
      </c>
      <c r="C424" t="s">
        <v>384</v>
      </c>
      <c r="D424" t="s">
        <v>372</v>
      </c>
      <c r="E424" t="s">
        <v>2324</v>
      </c>
      <c r="F424" t="s">
        <v>2325</v>
      </c>
      <c r="G424">
        <v>1.6999999999999999E-3</v>
      </c>
      <c r="H424">
        <v>0.87329999999999997</v>
      </c>
      <c r="I424">
        <v>0.875</v>
      </c>
      <c r="J424">
        <v>0.8619</v>
      </c>
      <c r="K424" t="s">
        <v>257</v>
      </c>
      <c r="L424">
        <v>0.81920000000000004</v>
      </c>
      <c r="M424">
        <v>0.81369999999999998</v>
      </c>
      <c r="N424">
        <v>0.77410000000000001</v>
      </c>
      <c r="O424" t="s">
        <v>257</v>
      </c>
    </row>
    <row r="425" spans="1:15" x14ac:dyDescent="0.25">
      <c r="A425" t="s">
        <v>1022</v>
      </c>
      <c r="B425">
        <v>12</v>
      </c>
      <c r="C425" t="s">
        <v>384</v>
      </c>
      <c r="D425" t="s">
        <v>373</v>
      </c>
      <c r="E425" t="s">
        <v>3782</v>
      </c>
      <c r="F425" t="s">
        <v>3783</v>
      </c>
      <c r="G425" t="s">
        <v>257</v>
      </c>
      <c r="H425" t="s">
        <v>257</v>
      </c>
      <c r="I425">
        <v>0.875</v>
      </c>
      <c r="J425">
        <v>0.875</v>
      </c>
      <c r="K425" t="s">
        <v>257</v>
      </c>
      <c r="L425">
        <v>0.82809999999999995</v>
      </c>
      <c r="M425">
        <v>0.82089999999999996</v>
      </c>
      <c r="N425">
        <v>0.80300000000000005</v>
      </c>
      <c r="O425">
        <v>0.78500000000000003</v>
      </c>
    </row>
    <row r="426" spans="1:15" x14ac:dyDescent="0.25">
      <c r="A426" t="s">
        <v>1022</v>
      </c>
      <c r="B426">
        <v>12</v>
      </c>
      <c r="C426" t="s">
        <v>384</v>
      </c>
      <c r="D426" t="s">
        <v>374</v>
      </c>
      <c r="E426" t="s">
        <v>2326</v>
      </c>
      <c r="F426" t="s">
        <v>2327</v>
      </c>
      <c r="G426">
        <v>0</v>
      </c>
      <c r="H426">
        <v>0.875</v>
      </c>
      <c r="I426">
        <v>0.875</v>
      </c>
      <c r="J426">
        <v>0.86360000000000003</v>
      </c>
      <c r="K426" t="s">
        <v>257</v>
      </c>
      <c r="L426">
        <v>0.82089999999999996</v>
      </c>
      <c r="M426">
        <v>0.81679999999999997</v>
      </c>
      <c r="N426">
        <v>0.77580000000000005</v>
      </c>
      <c r="O426" t="s">
        <v>257</v>
      </c>
    </row>
    <row r="427" spans="1:15" x14ac:dyDescent="0.25">
      <c r="A427" t="s">
        <v>1022</v>
      </c>
      <c r="B427">
        <v>12</v>
      </c>
      <c r="C427" t="s">
        <v>384</v>
      </c>
      <c r="D427" t="s">
        <v>375</v>
      </c>
      <c r="E427" t="s">
        <v>3784</v>
      </c>
      <c r="F427" t="s">
        <v>3785</v>
      </c>
      <c r="G427" t="s">
        <v>257</v>
      </c>
      <c r="H427" t="s">
        <v>257</v>
      </c>
      <c r="I427">
        <v>0.875</v>
      </c>
      <c r="J427">
        <v>0.875</v>
      </c>
      <c r="K427" t="s">
        <v>257</v>
      </c>
      <c r="L427">
        <v>0.82630000000000003</v>
      </c>
      <c r="M427">
        <v>0.82089999999999996</v>
      </c>
      <c r="N427">
        <v>0.79479999999999995</v>
      </c>
      <c r="O427">
        <v>0.78500000000000003</v>
      </c>
    </row>
    <row r="428" spans="1:15" x14ac:dyDescent="0.25">
      <c r="A428" t="s">
        <v>1022</v>
      </c>
      <c r="B428">
        <v>14</v>
      </c>
      <c r="C428" t="s">
        <v>380</v>
      </c>
      <c r="D428" t="s">
        <v>376</v>
      </c>
      <c r="E428" t="s">
        <v>2328</v>
      </c>
      <c r="F428" t="s">
        <v>2329</v>
      </c>
      <c r="G428">
        <v>1.6000000000000001E-3</v>
      </c>
      <c r="H428">
        <v>0.87339999999999995</v>
      </c>
      <c r="I428">
        <v>0.875</v>
      </c>
      <c r="J428">
        <v>0.8579</v>
      </c>
      <c r="K428" t="s">
        <v>257</v>
      </c>
      <c r="L428">
        <v>0.82699999999999996</v>
      </c>
      <c r="M428">
        <v>0.81889999999999996</v>
      </c>
      <c r="N428">
        <v>0.78839999999999999</v>
      </c>
      <c r="O428" t="s">
        <v>257</v>
      </c>
    </row>
    <row r="429" spans="1:15" x14ac:dyDescent="0.25">
      <c r="A429" t="s">
        <v>1022</v>
      </c>
      <c r="B429">
        <v>14</v>
      </c>
      <c r="C429" t="s">
        <v>380</v>
      </c>
      <c r="D429" t="s">
        <v>377</v>
      </c>
      <c r="E429" t="s">
        <v>3786</v>
      </c>
      <c r="F429" t="s">
        <v>3787</v>
      </c>
      <c r="G429" t="s">
        <v>257</v>
      </c>
      <c r="H429" t="s">
        <v>257</v>
      </c>
      <c r="I429">
        <v>0.875</v>
      </c>
      <c r="J429">
        <v>0.875</v>
      </c>
      <c r="K429" t="s">
        <v>257</v>
      </c>
      <c r="L429">
        <v>0.83919999999999995</v>
      </c>
      <c r="M429">
        <v>0.8286</v>
      </c>
      <c r="N429">
        <v>0.81399999999999995</v>
      </c>
      <c r="O429">
        <v>0.79800000000000004</v>
      </c>
    </row>
    <row r="430" spans="1:15" x14ac:dyDescent="0.25">
      <c r="A430" t="s">
        <v>1022</v>
      </c>
      <c r="B430">
        <v>14</v>
      </c>
      <c r="C430" t="s">
        <v>380</v>
      </c>
      <c r="D430" t="s">
        <v>372</v>
      </c>
      <c r="E430" t="s">
        <v>2330</v>
      </c>
      <c r="F430" t="s">
        <v>2331</v>
      </c>
      <c r="G430">
        <v>1.6000000000000001E-3</v>
      </c>
      <c r="H430">
        <v>0.87339999999999995</v>
      </c>
      <c r="I430">
        <v>0.875</v>
      </c>
      <c r="J430">
        <v>0.86309999999999998</v>
      </c>
      <c r="K430" t="s">
        <v>257</v>
      </c>
      <c r="L430">
        <v>0.82699999999999996</v>
      </c>
      <c r="M430">
        <v>0.8216</v>
      </c>
      <c r="N430">
        <v>0.78839999999999999</v>
      </c>
      <c r="O430" t="s">
        <v>257</v>
      </c>
    </row>
    <row r="431" spans="1:15" x14ac:dyDescent="0.25">
      <c r="A431" t="s">
        <v>1022</v>
      </c>
      <c r="B431">
        <v>14</v>
      </c>
      <c r="C431" t="s">
        <v>380</v>
      </c>
      <c r="D431" t="s">
        <v>373</v>
      </c>
      <c r="E431" t="s">
        <v>3788</v>
      </c>
      <c r="F431" t="s">
        <v>3789</v>
      </c>
      <c r="G431" t="s">
        <v>257</v>
      </c>
      <c r="H431" t="s">
        <v>257</v>
      </c>
      <c r="I431">
        <v>0.875</v>
      </c>
      <c r="J431">
        <v>0.875</v>
      </c>
      <c r="K431" t="s">
        <v>257</v>
      </c>
      <c r="L431">
        <v>0.83560000000000001</v>
      </c>
      <c r="M431">
        <v>0.8286</v>
      </c>
      <c r="N431">
        <v>0.81399999999999995</v>
      </c>
      <c r="O431">
        <v>0.79800000000000004</v>
      </c>
    </row>
    <row r="432" spans="1:15" x14ac:dyDescent="0.25">
      <c r="A432" t="s">
        <v>1022</v>
      </c>
      <c r="B432">
        <v>14</v>
      </c>
      <c r="C432" t="s">
        <v>380</v>
      </c>
      <c r="D432" t="s">
        <v>374</v>
      </c>
      <c r="E432" t="s">
        <v>2332</v>
      </c>
      <c r="F432" t="s">
        <v>2333</v>
      </c>
      <c r="G432">
        <v>0</v>
      </c>
      <c r="H432">
        <v>0.875</v>
      </c>
      <c r="I432">
        <v>0.875</v>
      </c>
      <c r="J432">
        <v>0.86470000000000002</v>
      </c>
      <c r="K432" t="s">
        <v>257</v>
      </c>
      <c r="L432">
        <v>0.8286</v>
      </c>
      <c r="M432">
        <v>0.82450000000000001</v>
      </c>
      <c r="N432">
        <v>0.79</v>
      </c>
      <c r="O432" t="s">
        <v>257</v>
      </c>
    </row>
    <row r="433" spans="1:15" x14ac:dyDescent="0.25">
      <c r="A433" t="s">
        <v>1022</v>
      </c>
      <c r="B433">
        <v>14</v>
      </c>
      <c r="C433" t="s">
        <v>380</v>
      </c>
      <c r="D433" t="s">
        <v>375</v>
      </c>
      <c r="E433" t="s">
        <v>3790</v>
      </c>
      <c r="F433" t="s">
        <v>3791</v>
      </c>
      <c r="G433" t="s">
        <v>257</v>
      </c>
      <c r="H433" t="s">
        <v>257</v>
      </c>
      <c r="I433">
        <v>0.875</v>
      </c>
      <c r="J433">
        <v>0.875</v>
      </c>
      <c r="K433" t="s">
        <v>257</v>
      </c>
      <c r="L433">
        <v>0.83389999999999997</v>
      </c>
      <c r="M433">
        <v>0.8286</v>
      </c>
      <c r="N433">
        <v>0.80679999999999996</v>
      </c>
      <c r="O433">
        <v>0.79800000000000004</v>
      </c>
    </row>
    <row r="434" spans="1:15" x14ac:dyDescent="0.25">
      <c r="A434" t="s">
        <v>1022</v>
      </c>
      <c r="B434">
        <v>16</v>
      </c>
      <c r="C434" t="s">
        <v>384</v>
      </c>
      <c r="D434" t="s">
        <v>372</v>
      </c>
      <c r="E434" t="s">
        <v>2334</v>
      </c>
      <c r="F434" t="s">
        <v>2335</v>
      </c>
      <c r="G434">
        <v>1.5E-3</v>
      </c>
      <c r="H434">
        <v>0.87350000000000005</v>
      </c>
      <c r="I434">
        <v>0.875</v>
      </c>
      <c r="J434">
        <v>0.86409999999999998</v>
      </c>
      <c r="K434" t="s">
        <v>257</v>
      </c>
      <c r="L434">
        <v>0.83289999999999997</v>
      </c>
      <c r="M434">
        <v>0.82799999999999996</v>
      </c>
      <c r="N434">
        <v>0.79</v>
      </c>
      <c r="O434" t="s">
        <v>257</v>
      </c>
    </row>
    <row r="435" spans="1:15" x14ac:dyDescent="0.25">
      <c r="A435" t="s">
        <v>1022</v>
      </c>
      <c r="B435">
        <v>16</v>
      </c>
      <c r="C435" t="s">
        <v>384</v>
      </c>
      <c r="D435" t="s">
        <v>373</v>
      </c>
      <c r="E435" t="s">
        <v>3792</v>
      </c>
      <c r="F435" t="s">
        <v>3793</v>
      </c>
      <c r="G435" t="s">
        <v>257</v>
      </c>
      <c r="H435" t="s">
        <v>257</v>
      </c>
      <c r="I435">
        <v>0.875</v>
      </c>
      <c r="J435">
        <v>0.875</v>
      </c>
      <c r="K435" t="s">
        <v>257</v>
      </c>
      <c r="L435">
        <v>0.8407</v>
      </c>
      <c r="M435">
        <v>0.83440000000000003</v>
      </c>
      <c r="N435">
        <v>0.82099999999999995</v>
      </c>
      <c r="O435">
        <v>0.80700000000000005</v>
      </c>
    </row>
    <row r="436" spans="1:15" x14ac:dyDescent="0.25">
      <c r="A436" t="s">
        <v>1022</v>
      </c>
      <c r="B436">
        <v>16</v>
      </c>
      <c r="C436" t="s">
        <v>384</v>
      </c>
      <c r="D436" t="s">
        <v>374</v>
      </c>
      <c r="E436" t="s">
        <v>2336</v>
      </c>
      <c r="F436" t="s">
        <v>2337</v>
      </c>
      <c r="G436">
        <v>0</v>
      </c>
      <c r="H436">
        <v>0.875</v>
      </c>
      <c r="I436">
        <v>0.875</v>
      </c>
      <c r="J436">
        <v>0.86560000000000004</v>
      </c>
      <c r="K436" t="s">
        <v>257</v>
      </c>
      <c r="L436">
        <v>0.83440000000000003</v>
      </c>
      <c r="M436">
        <v>0.83079999999999998</v>
      </c>
      <c r="N436">
        <v>0.80049999999999999</v>
      </c>
      <c r="O436" t="s">
        <v>257</v>
      </c>
    </row>
    <row r="437" spans="1:15" x14ac:dyDescent="0.25">
      <c r="A437" t="s">
        <v>1022</v>
      </c>
      <c r="B437">
        <v>16</v>
      </c>
      <c r="C437" t="s">
        <v>384</v>
      </c>
      <c r="D437" t="s">
        <v>375</v>
      </c>
      <c r="E437" t="s">
        <v>3794</v>
      </c>
      <c r="F437" t="s">
        <v>3795</v>
      </c>
      <c r="G437" t="s">
        <v>257</v>
      </c>
      <c r="H437" t="s">
        <v>257</v>
      </c>
      <c r="I437">
        <v>0.875</v>
      </c>
      <c r="J437">
        <v>0.875</v>
      </c>
      <c r="K437" t="s">
        <v>257</v>
      </c>
      <c r="L437">
        <v>0.83909999999999996</v>
      </c>
      <c r="M437">
        <v>0.83440000000000003</v>
      </c>
      <c r="N437">
        <v>0.81579999999999997</v>
      </c>
      <c r="O437">
        <v>0.80700000000000005</v>
      </c>
    </row>
    <row r="438" spans="1:15" x14ac:dyDescent="0.25">
      <c r="A438" t="s">
        <v>1022</v>
      </c>
      <c r="B438">
        <v>18</v>
      </c>
      <c r="C438" t="s">
        <v>382</v>
      </c>
      <c r="D438" t="s">
        <v>372</v>
      </c>
      <c r="E438" t="s">
        <v>2338</v>
      </c>
      <c r="F438" t="s">
        <v>2339</v>
      </c>
      <c r="G438">
        <v>1.4E-3</v>
      </c>
      <c r="H438">
        <v>0.87360000000000004</v>
      </c>
      <c r="I438">
        <v>0.875</v>
      </c>
      <c r="J438">
        <v>0.8649</v>
      </c>
      <c r="K438" t="s">
        <v>257</v>
      </c>
      <c r="L438">
        <v>0.83750000000000002</v>
      </c>
      <c r="M438">
        <v>0.83289999999999997</v>
      </c>
      <c r="N438">
        <v>0.8075</v>
      </c>
      <c r="O438" t="s">
        <v>257</v>
      </c>
    </row>
    <row r="439" spans="1:15" x14ac:dyDescent="0.25">
      <c r="A439" t="s">
        <v>1022</v>
      </c>
      <c r="B439">
        <v>18</v>
      </c>
      <c r="C439" t="s">
        <v>382</v>
      </c>
      <c r="D439" t="s">
        <v>373</v>
      </c>
      <c r="E439" t="s">
        <v>3796</v>
      </c>
      <c r="F439" t="s">
        <v>3797</v>
      </c>
      <c r="G439" t="s">
        <v>257</v>
      </c>
      <c r="H439" t="s">
        <v>257</v>
      </c>
      <c r="I439">
        <v>0.875</v>
      </c>
      <c r="J439">
        <v>0.875</v>
      </c>
      <c r="K439" t="s">
        <v>257</v>
      </c>
      <c r="L439">
        <v>0.84489999999999998</v>
      </c>
      <c r="M439">
        <v>0.83889999999999998</v>
      </c>
      <c r="N439">
        <v>0.82799999999999996</v>
      </c>
      <c r="O439">
        <v>0.81499999999999995</v>
      </c>
    </row>
    <row r="440" spans="1:15" x14ac:dyDescent="0.25">
      <c r="A440" t="s">
        <v>1022</v>
      </c>
      <c r="B440">
        <v>20</v>
      </c>
      <c r="C440" t="s">
        <v>383</v>
      </c>
      <c r="D440" t="s">
        <v>372</v>
      </c>
      <c r="E440" t="s">
        <v>2340</v>
      </c>
      <c r="F440" t="s">
        <v>2341</v>
      </c>
      <c r="G440">
        <v>1.2999999999999999E-3</v>
      </c>
      <c r="H440">
        <v>0.87370000000000003</v>
      </c>
      <c r="I440">
        <v>0.875</v>
      </c>
      <c r="J440">
        <v>0.86560000000000004</v>
      </c>
      <c r="K440" t="s">
        <v>257</v>
      </c>
      <c r="L440">
        <v>0.84119999999999995</v>
      </c>
      <c r="M440">
        <v>0.83679999999999999</v>
      </c>
      <c r="N440">
        <v>0.81420000000000003</v>
      </c>
      <c r="O440" t="s">
        <v>257</v>
      </c>
    </row>
    <row r="441" spans="1:15" x14ac:dyDescent="0.25">
      <c r="A441" t="s">
        <v>1022</v>
      </c>
      <c r="B441">
        <v>20</v>
      </c>
      <c r="C441" t="s">
        <v>383</v>
      </c>
      <c r="D441" t="s">
        <v>373</v>
      </c>
      <c r="E441" t="s">
        <v>3798</v>
      </c>
      <c r="F441" t="s">
        <v>3799</v>
      </c>
      <c r="G441" t="s">
        <v>257</v>
      </c>
      <c r="H441" t="s">
        <v>257</v>
      </c>
      <c r="I441">
        <v>0.875</v>
      </c>
      <c r="J441">
        <v>0.875</v>
      </c>
      <c r="K441" t="s">
        <v>257</v>
      </c>
      <c r="L441">
        <v>0.84819999999999995</v>
      </c>
      <c r="M441">
        <v>0.84250000000000003</v>
      </c>
      <c r="N441">
        <v>0.83199999999999996</v>
      </c>
      <c r="O441">
        <v>0.82099999999999995</v>
      </c>
    </row>
    <row r="442" spans="1:15" x14ac:dyDescent="0.25">
      <c r="A442" t="s">
        <v>1022</v>
      </c>
      <c r="B442">
        <v>20</v>
      </c>
      <c r="C442" t="s">
        <v>383</v>
      </c>
      <c r="D442" t="s">
        <v>374</v>
      </c>
      <c r="E442" t="s">
        <v>2342</v>
      </c>
      <c r="F442" t="s">
        <v>2343</v>
      </c>
      <c r="G442">
        <v>0</v>
      </c>
      <c r="H442">
        <v>0.875</v>
      </c>
      <c r="I442">
        <v>0.875</v>
      </c>
      <c r="J442">
        <v>0.8669</v>
      </c>
      <c r="K442" t="s">
        <v>257</v>
      </c>
      <c r="L442">
        <v>0.84250000000000003</v>
      </c>
      <c r="M442">
        <v>0.83919999999999995</v>
      </c>
      <c r="N442">
        <v>0.8155</v>
      </c>
      <c r="O442" t="s">
        <v>257</v>
      </c>
    </row>
    <row r="443" spans="1:15" x14ac:dyDescent="0.25">
      <c r="A443" t="s">
        <v>1022</v>
      </c>
      <c r="B443">
        <v>20</v>
      </c>
      <c r="C443" t="s">
        <v>383</v>
      </c>
      <c r="D443" t="s">
        <v>375</v>
      </c>
      <c r="E443" t="s">
        <v>3800</v>
      </c>
      <c r="F443" t="s">
        <v>3801</v>
      </c>
      <c r="G443" t="s">
        <v>257</v>
      </c>
      <c r="H443" t="s">
        <v>257</v>
      </c>
      <c r="I443">
        <v>0.875</v>
      </c>
      <c r="J443">
        <v>0.875</v>
      </c>
      <c r="K443" t="s">
        <v>257</v>
      </c>
      <c r="L443">
        <v>0.8468</v>
      </c>
      <c r="M443">
        <v>0.84250000000000003</v>
      </c>
      <c r="N443">
        <v>0.82869999999999999</v>
      </c>
      <c r="O443">
        <v>0.82099999999999995</v>
      </c>
    </row>
    <row r="444" spans="1:15" x14ac:dyDescent="0.25">
      <c r="A444" t="s">
        <v>1022</v>
      </c>
      <c r="B444">
        <v>24</v>
      </c>
      <c r="C444" t="s">
        <v>382</v>
      </c>
      <c r="D444" t="s">
        <v>372</v>
      </c>
      <c r="E444" t="s">
        <v>2344</v>
      </c>
      <c r="F444" t="s">
        <v>2345</v>
      </c>
      <c r="G444">
        <v>1.1999999999999999E-3</v>
      </c>
      <c r="H444">
        <v>0.87380000000000002</v>
      </c>
      <c r="I444">
        <v>0.875</v>
      </c>
      <c r="J444">
        <v>0.86660000000000004</v>
      </c>
      <c r="K444" t="s">
        <v>257</v>
      </c>
      <c r="L444">
        <v>0.84670000000000001</v>
      </c>
      <c r="M444">
        <v>0.84260000000000002</v>
      </c>
      <c r="N444">
        <v>0.82420000000000004</v>
      </c>
      <c r="O444" t="s">
        <v>257</v>
      </c>
    </row>
    <row r="445" spans="1:15" x14ac:dyDescent="0.25">
      <c r="A445" t="s">
        <v>1022</v>
      </c>
      <c r="B445">
        <v>24</v>
      </c>
      <c r="C445" t="s">
        <v>382</v>
      </c>
      <c r="D445" t="s">
        <v>373</v>
      </c>
      <c r="E445" t="s">
        <v>3802</v>
      </c>
      <c r="F445" t="s">
        <v>3803</v>
      </c>
      <c r="G445" t="s">
        <v>257</v>
      </c>
      <c r="H445" t="s">
        <v>257</v>
      </c>
      <c r="I445">
        <v>0.875</v>
      </c>
      <c r="J445">
        <v>0.875</v>
      </c>
      <c r="K445" t="s">
        <v>257</v>
      </c>
      <c r="L445">
        <v>0.85319999999999996</v>
      </c>
      <c r="M445">
        <v>0.84789999999999999</v>
      </c>
      <c r="N445">
        <v>0.84</v>
      </c>
      <c r="O445">
        <v>0.83</v>
      </c>
    </row>
    <row r="446" spans="1:15" x14ac:dyDescent="0.25">
      <c r="A446" t="s">
        <v>1022</v>
      </c>
      <c r="B446">
        <v>27</v>
      </c>
      <c r="C446" t="s">
        <v>382</v>
      </c>
      <c r="D446" t="s">
        <v>372</v>
      </c>
      <c r="E446" t="s">
        <v>2346</v>
      </c>
      <c r="F446" t="s">
        <v>2347</v>
      </c>
      <c r="G446">
        <v>1.1999999999999999E-3</v>
      </c>
      <c r="H446">
        <v>0.87380000000000002</v>
      </c>
      <c r="I446">
        <v>0.875</v>
      </c>
      <c r="J446">
        <v>0.86709999999999998</v>
      </c>
      <c r="K446" t="s">
        <v>257</v>
      </c>
      <c r="L446">
        <v>0.84970000000000001</v>
      </c>
      <c r="M446">
        <v>0.8458</v>
      </c>
      <c r="N446">
        <v>0.82969999999999999</v>
      </c>
      <c r="O446" t="s">
        <v>257</v>
      </c>
    </row>
    <row r="447" spans="1:15" x14ac:dyDescent="0.25">
      <c r="A447" t="s">
        <v>1022</v>
      </c>
      <c r="B447">
        <v>27</v>
      </c>
      <c r="C447" t="s">
        <v>382</v>
      </c>
      <c r="D447" t="s">
        <v>373</v>
      </c>
      <c r="E447" t="s">
        <v>3804</v>
      </c>
      <c r="F447" t="s">
        <v>3805</v>
      </c>
      <c r="G447" t="s">
        <v>257</v>
      </c>
      <c r="H447" t="s">
        <v>257</v>
      </c>
      <c r="I447">
        <v>0.875</v>
      </c>
      <c r="J447">
        <v>0.875</v>
      </c>
      <c r="K447" t="s">
        <v>257</v>
      </c>
      <c r="L447">
        <v>0.85599999999999998</v>
      </c>
      <c r="M447">
        <v>0.85089999999999999</v>
      </c>
      <c r="N447">
        <v>0.84399999999999997</v>
      </c>
      <c r="O447">
        <v>0.83499999999999996</v>
      </c>
    </row>
    <row r="448" spans="1:15" x14ac:dyDescent="0.25">
      <c r="A448" t="s">
        <v>1022</v>
      </c>
      <c r="B448">
        <v>28</v>
      </c>
      <c r="C448" t="s">
        <v>384</v>
      </c>
      <c r="D448" t="s">
        <v>372</v>
      </c>
      <c r="E448" t="s">
        <v>2348</v>
      </c>
      <c r="F448" t="s">
        <v>2349</v>
      </c>
      <c r="G448">
        <v>1.1999999999999999E-3</v>
      </c>
      <c r="H448">
        <v>0.87380000000000002</v>
      </c>
      <c r="I448">
        <v>0.875</v>
      </c>
      <c r="J448">
        <v>0.86729999999999996</v>
      </c>
      <c r="K448" t="s">
        <v>257</v>
      </c>
      <c r="L448">
        <v>0.85060000000000002</v>
      </c>
      <c r="M448">
        <v>0.8468</v>
      </c>
      <c r="N448">
        <v>0.83120000000000005</v>
      </c>
      <c r="O448" t="s">
        <v>257</v>
      </c>
    </row>
    <row r="449" spans="1:15" x14ac:dyDescent="0.25">
      <c r="A449" t="s">
        <v>1022</v>
      </c>
      <c r="B449">
        <v>28</v>
      </c>
      <c r="C449" t="s">
        <v>384</v>
      </c>
      <c r="D449" t="s">
        <v>373</v>
      </c>
      <c r="E449" t="s">
        <v>3806</v>
      </c>
      <c r="F449" t="s">
        <v>3807</v>
      </c>
      <c r="G449" t="s">
        <v>257</v>
      </c>
      <c r="H449" t="s">
        <v>257</v>
      </c>
      <c r="I449">
        <v>0.875</v>
      </c>
      <c r="J449">
        <v>0.875</v>
      </c>
      <c r="K449" t="s">
        <v>257</v>
      </c>
      <c r="L449">
        <v>0.85680000000000001</v>
      </c>
      <c r="M449">
        <v>0.8518</v>
      </c>
      <c r="N449">
        <v>0.84499999999999997</v>
      </c>
      <c r="O449">
        <v>0.83599999999999997</v>
      </c>
    </row>
    <row r="450" spans="1:15" x14ac:dyDescent="0.25">
      <c r="A450" t="s">
        <v>1022</v>
      </c>
      <c r="B450">
        <v>28</v>
      </c>
      <c r="C450" t="s">
        <v>384</v>
      </c>
      <c r="D450" t="s">
        <v>374</v>
      </c>
      <c r="E450" t="s">
        <v>2350</v>
      </c>
      <c r="F450" t="s">
        <v>2351</v>
      </c>
      <c r="G450">
        <v>0</v>
      </c>
      <c r="H450">
        <v>0.875</v>
      </c>
      <c r="I450">
        <v>0.875</v>
      </c>
      <c r="J450">
        <v>0.86850000000000005</v>
      </c>
      <c r="K450" t="s">
        <v>257</v>
      </c>
      <c r="L450">
        <v>0.8518</v>
      </c>
      <c r="M450">
        <v>0.84889999999999999</v>
      </c>
      <c r="N450">
        <v>0.83240000000000003</v>
      </c>
      <c r="O450" t="s">
        <v>257</v>
      </c>
    </row>
    <row r="451" spans="1:15" x14ac:dyDescent="0.25">
      <c r="A451" t="s">
        <v>1022</v>
      </c>
      <c r="B451">
        <v>28</v>
      </c>
      <c r="C451" t="s">
        <v>384</v>
      </c>
      <c r="D451" t="s">
        <v>375</v>
      </c>
      <c r="E451" t="s">
        <v>3808</v>
      </c>
      <c r="F451" t="s">
        <v>3809</v>
      </c>
      <c r="G451" t="s">
        <v>257</v>
      </c>
      <c r="H451" t="s">
        <v>257</v>
      </c>
      <c r="I451">
        <v>0.875</v>
      </c>
      <c r="J451">
        <v>0.875</v>
      </c>
      <c r="K451" t="s">
        <v>257</v>
      </c>
      <c r="L451">
        <v>0.85550000000000004</v>
      </c>
      <c r="M451">
        <v>0.8518</v>
      </c>
      <c r="N451">
        <v>0.84260000000000002</v>
      </c>
      <c r="O451">
        <v>0.83599999999999997</v>
      </c>
    </row>
    <row r="452" spans="1:15" x14ac:dyDescent="0.25">
      <c r="A452" t="s">
        <v>1022</v>
      </c>
      <c r="B452">
        <v>32</v>
      </c>
      <c r="C452" t="s">
        <v>384</v>
      </c>
      <c r="D452" t="s">
        <v>372</v>
      </c>
      <c r="E452" t="s">
        <v>2352</v>
      </c>
      <c r="F452" t="s">
        <v>2353</v>
      </c>
      <c r="G452">
        <v>1.1000000000000001E-3</v>
      </c>
      <c r="H452">
        <v>0.87390000000000001</v>
      </c>
      <c r="I452">
        <v>0.875</v>
      </c>
      <c r="J452">
        <v>0.8679</v>
      </c>
      <c r="K452" t="s">
        <v>257</v>
      </c>
      <c r="L452">
        <v>0.85360000000000003</v>
      </c>
      <c r="M452">
        <v>0.85</v>
      </c>
      <c r="N452">
        <v>0.8367</v>
      </c>
      <c r="O452" t="s">
        <v>257</v>
      </c>
    </row>
    <row r="453" spans="1:15" x14ac:dyDescent="0.25">
      <c r="A453" t="s">
        <v>1022</v>
      </c>
      <c r="B453">
        <v>32</v>
      </c>
      <c r="C453" t="s">
        <v>384</v>
      </c>
      <c r="D453" t="s">
        <v>373</v>
      </c>
      <c r="E453" t="s">
        <v>3810</v>
      </c>
      <c r="F453" t="s">
        <v>3811</v>
      </c>
      <c r="G453" t="s">
        <v>257</v>
      </c>
      <c r="H453" t="s">
        <v>257</v>
      </c>
      <c r="I453">
        <v>0.875</v>
      </c>
      <c r="J453">
        <v>0.875</v>
      </c>
      <c r="K453" t="s">
        <v>257</v>
      </c>
      <c r="L453">
        <v>0.85940000000000005</v>
      </c>
      <c r="M453">
        <v>0.85470000000000002</v>
      </c>
      <c r="N453">
        <v>0.84899999999999998</v>
      </c>
      <c r="O453">
        <v>0.84099999999999997</v>
      </c>
    </row>
    <row r="454" spans="1:15" x14ac:dyDescent="0.25">
      <c r="A454" t="s">
        <v>1022</v>
      </c>
      <c r="B454">
        <v>32</v>
      </c>
      <c r="C454" t="s">
        <v>384</v>
      </c>
      <c r="D454" t="s">
        <v>374</v>
      </c>
      <c r="E454" t="s">
        <v>2354</v>
      </c>
      <c r="F454" t="s">
        <v>2355</v>
      </c>
      <c r="G454">
        <v>0</v>
      </c>
      <c r="H454">
        <v>0.875</v>
      </c>
      <c r="I454">
        <v>0.875</v>
      </c>
      <c r="J454">
        <v>0.86899999999999999</v>
      </c>
      <c r="K454" t="s">
        <v>257</v>
      </c>
      <c r="L454">
        <v>0.85470000000000002</v>
      </c>
      <c r="M454">
        <v>0.85199999999999998</v>
      </c>
      <c r="N454">
        <v>0.83779999999999999</v>
      </c>
      <c r="O454" t="s">
        <v>257</v>
      </c>
    </row>
    <row r="455" spans="1:15" x14ac:dyDescent="0.25">
      <c r="A455" t="s">
        <v>1022</v>
      </c>
      <c r="B455">
        <v>32</v>
      </c>
      <c r="C455" t="s">
        <v>384</v>
      </c>
      <c r="D455" t="s">
        <v>375</v>
      </c>
      <c r="E455" t="s">
        <v>3812</v>
      </c>
      <c r="F455" t="s">
        <v>3813</v>
      </c>
      <c r="G455" t="s">
        <v>257</v>
      </c>
      <c r="H455" t="s">
        <v>257</v>
      </c>
      <c r="I455">
        <v>0.875</v>
      </c>
      <c r="J455">
        <v>0.875</v>
      </c>
      <c r="K455" t="s">
        <v>257</v>
      </c>
      <c r="L455">
        <v>0.85829999999999995</v>
      </c>
      <c r="M455">
        <v>0.85470000000000002</v>
      </c>
      <c r="N455">
        <v>0.84689999999999999</v>
      </c>
      <c r="O455">
        <v>0.84099999999999997</v>
      </c>
    </row>
    <row r="456" spans="1:15" x14ac:dyDescent="0.25">
      <c r="A456" t="s">
        <v>1012</v>
      </c>
      <c r="B456">
        <v>12</v>
      </c>
      <c r="C456" t="s">
        <v>384</v>
      </c>
      <c r="D456" t="s">
        <v>372</v>
      </c>
      <c r="E456" t="s">
        <v>2356</v>
      </c>
      <c r="F456" t="s">
        <v>2357</v>
      </c>
      <c r="G456">
        <v>1.6999999999999999E-3</v>
      </c>
      <c r="H456">
        <v>0.93579999999999997</v>
      </c>
      <c r="I456">
        <v>0.9375</v>
      </c>
      <c r="J456">
        <v>0.9244</v>
      </c>
      <c r="K456" t="s">
        <v>257</v>
      </c>
      <c r="L456">
        <v>0.88170000000000004</v>
      </c>
      <c r="M456">
        <v>0.876</v>
      </c>
      <c r="N456">
        <v>0.83660000000000001</v>
      </c>
      <c r="O456" t="s">
        <v>257</v>
      </c>
    </row>
    <row r="457" spans="1:15" x14ac:dyDescent="0.25">
      <c r="A457" t="s">
        <v>1012</v>
      </c>
      <c r="B457">
        <v>12</v>
      </c>
      <c r="C457" t="s">
        <v>384</v>
      </c>
      <c r="D457" t="s">
        <v>373</v>
      </c>
      <c r="E457" t="s">
        <v>3814</v>
      </c>
      <c r="F457" t="s">
        <v>3815</v>
      </c>
      <c r="G457" t="s">
        <v>257</v>
      </c>
      <c r="H457" t="s">
        <v>257</v>
      </c>
      <c r="I457">
        <v>0.9375</v>
      </c>
      <c r="J457">
        <v>0.9375</v>
      </c>
      <c r="K457" t="s">
        <v>257</v>
      </c>
      <c r="L457">
        <v>0.89080000000000004</v>
      </c>
      <c r="M457">
        <v>0.88339999999999996</v>
      </c>
      <c r="N457">
        <v>0.86499999999999999</v>
      </c>
      <c r="O457">
        <v>0.84699999999999998</v>
      </c>
    </row>
    <row r="458" spans="1:15" x14ac:dyDescent="0.25">
      <c r="A458" t="s">
        <v>1012</v>
      </c>
      <c r="B458">
        <v>12</v>
      </c>
      <c r="C458" t="s">
        <v>384</v>
      </c>
      <c r="D458" t="s">
        <v>374</v>
      </c>
      <c r="E458" t="s">
        <v>2358</v>
      </c>
      <c r="F458" t="s">
        <v>2359</v>
      </c>
      <c r="G458">
        <v>0</v>
      </c>
      <c r="H458">
        <v>0.9375</v>
      </c>
      <c r="I458">
        <v>0.9375</v>
      </c>
      <c r="J458">
        <v>0.92610000000000003</v>
      </c>
      <c r="K458" t="s">
        <v>257</v>
      </c>
      <c r="L458">
        <v>0.88339999999999996</v>
      </c>
      <c r="M458">
        <v>0.87929999999999997</v>
      </c>
      <c r="N458">
        <v>0.83830000000000005</v>
      </c>
      <c r="O458" t="s">
        <v>257</v>
      </c>
    </row>
    <row r="459" spans="1:15" x14ac:dyDescent="0.25">
      <c r="A459" t="s">
        <v>1012</v>
      </c>
      <c r="B459">
        <v>12</v>
      </c>
      <c r="C459" t="s">
        <v>384</v>
      </c>
      <c r="D459" t="s">
        <v>375</v>
      </c>
      <c r="E459" t="s">
        <v>3816</v>
      </c>
      <c r="F459" t="s">
        <v>3817</v>
      </c>
      <c r="G459" t="s">
        <v>257</v>
      </c>
      <c r="H459" t="s">
        <v>257</v>
      </c>
      <c r="I459">
        <v>0.9375</v>
      </c>
      <c r="J459">
        <v>0.9375</v>
      </c>
      <c r="K459" t="s">
        <v>257</v>
      </c>
      <c r="L459">
        <v>0.88890000000000002</v>
      </c>
      <c r="M459">
        <v>0.88339999999999996</v>
      </c>
      <c r="N459">
        <v>0.85750000000000004</v>
      </c>
      <c r="O459">
        <v>0.84699999999999998</v>
      </c>
    </row>
    <row r="460" spans="1:15" x14ac:dyDescent="0.25">
      <c r="A460" t="s">
        <v>1012</v>
      </c>
      <c r="B460">
        <v>16</v>
      </c>
      <c r="C460" t="s">
        <v>384</v>
      </c>
      <c r="D460" t="s">
        <v>372</v>
      </c>
      <c r="E460" t="s">
        <v>2360</v>
      </c>
      <c r="F460" t="s">
        <v>2361</v>
      </c>
      <c r="G460">
        <v>1.5E-3</v>
      </c>
      <c r="H460">
        <v>0.93600000000000005</v>
      </c>
      <c r="I460">
        <v>0.9375</v>
      </c>
      <c r="J460">
        <v>0.92659999999999998</v>
      </c>
      <c r="K460" t="s">
        <v>257</v>
      </c>
      <c r="L460">
        <v>0.89539999999999997</v>
      </c>
      <c r="M460">
        <v>0.89039999999999997</v>
      </c>
      <c r="N460">
        <v>0.86150000000000004</v>
      </c>
      <c r="O460" t="s">
        <v>257</v>
      </c>
    </row>
    <row r="461" spans="1:15" x14ac:dyDescent="0.25">
      <c r="A461" t="s">
        <v>1012</v>
      </c>
      <c r="B461">
        <v>16</v>
      </c>
      <c r="C461" t="s">
        <v>384</v>
      </c>
      <c r="D461" t="s">
        <v>373</v>
      </c>
      <c r="E461" t="s">
        <v>3818</v>
      </c>
      <c r="F461" t="s">
        <v>3819</v>
      </c>
      <c r="G461" t="s">
        <v>257</v>
      </c>
      <c r="H461" t="s">
        <v>257</v>
      </c>
      <c r="I461">
        <v>0.9375</v>
      </c>
      <c r="J461">
        <v>0.9375</v>
      </c>
      <c r="K461" t="s">
        <v>257</v>
      </c>
      <c r="L461">
        <v>0.90339999999999998</v>
      </c>
      <c r="M461">
        <v>0.89690000000000003</v>
      </c>
      <c r="N461">
        <v>0.88400000000000001</v>
      </c>
      <c r="O461">
        <v>0.87</v>
      </c>
    </row>
    <row r="462" spans="1:15" x14ac:dyDescent="0.25">
      <c r="A462" t="s">
        <v>1012</v>
      </c>
      <c r="B462">
        <v>16</v>
      </c>
      <c r="C462" t="s">
        <v>384</v>
      </c>
      <c r="D462" t="s">
        <v>374</v>
      </c>
      <c r="E462" t="s">
        <v>2362</v>
      </c>
      <c r="F462" t="s">
        <v>2363</v>
      </c>
      <c r="G462">
        <v>0</v>
      </c>
      <c r="H462">
        <v>0.9375</v>
      </c>
      <c r="I462">
        <v>0.9375</v>
      </c>
      <c r="J462">
        <v>0.92810000000000004</v>
      </c>
      <c r="K462" t="s">
        <v>257</v>
      </c>
      <c r="L462">
        <v>0.89690000000000003</v>
      </c>
      <c r="M462">
        <v>0.89319999999999999</v>
      </c>
      <c r="N462">
        <v>0.86299999999999999</v>
      </c>
      <c r="O462" t="s">
        <v>257</v>
      </c>
    </row>
    <row r="463" spans="1:15" x14ac:dyDescent="0.25">
      <c r="A463" t="s">
        <v>1012</v>
      </c>
      <c r="B463">
        <v>16</v>
      </c>
      <c r="C463" t="s">
        <v>384</v>
      </c>
      <c r="D463" t="s">
        <v>375</v>
      </c>
      <c r="E463" t="s">
        <v>3820</v>
      </c>
      <c r="F463" t="s">
        <v>3821</v>
      </c>
      <c r="G463" t="s">
        <v>257</v>
      </c>
      <c r="H463" t="s">
        <v>257</v>
      </c>
      <c r="I463">
        <v>0.9375</v>
      </c>
      <c r="J463">
        <v>0.9375</v>
      </c>
      <c r="K463" t="s">
        <v>257</v>
      </c>
      <c r="L463">
        <v>0.90180000000000005</v>
      </c>
      <c r="M463">
        <v>0.89690000000000003</v>
      </c>
      <c r="N463">
        <v>0.87829999999999997</v>
      </c>
      <c r="O463">
        <v>0.87</v>
      </c>
    </row>
    <row r="464" spans="1:15" x14ac:dyDescent="0.25">
      <c r="A464" t="s">
        <v>1012</v>
      </c>
      <c r="B464">
        <v>20</v>
      </c>
      <c r="C464" t="s">
        <v>383</v>
      </c>
      <c r="D464" t="s">
        <v>372</v>
      </c>
      <c r="E464" t="s">
        <v>2364</v>
      </c>
      <c r="F464" t="s">
        <v>2365</v>
      </c>
      <c r="G464">
        <v>1.4E-3</v>
      </c>
      <c r="H464">
        <v>0.93610000000000004</v>
      </c>
      <c r="I464">
        <v>0.9375</v>
      </c>
      <c r="J464">
        <v>0.92800000000000005</v>
      </c>
      <c r="K464" t="s">
        <v>257</v>
      </c>
      <c r="L464">
        <v>0.90359999999999996</v>
      </c>
      <c r="M464">
        <v>0.89910000000000001</v>
      </c>
      <c r="N464">
        <v>0.87660000000000005</v>
      </c>
      <c r="O464" t="s">
        <v>257</v>
      </c>
    </row>
    <row r="465" spans="1:15" x14ac:dyDescent="0.25">
      <c r="A465" t="s">
        <v>1012</v>
      </c>
      <c r="B465">
        <v>20</v>
      </c>
      <c r="C465" t="s">
        <v>383</v>
      </c>
      <c r="D465" t="s">
        <v>373</v>
      </c>
      <c r="E465" t="s">
        <v>3822</v>
      </c>
      <c r="F465" t="s">
        <v>3823</v>
      </c>
      <c r="G465" t="s">
        <v>257</v>
      </c>
      <c r="H465" t="s">
        <v>257</v>
      </c>
      <c r="I465">
        <v>0.9375</v>
      </c>
      <c r="J465">
        <v>0.9375</v>
      </c>
      <c r="K465" t="s">
        <v>257</v>
      </c>
      <c r="L465">
        <v>0.91090000000000004</v>
      </c>
      <c r="M465">
        <v>0.90500000000000003</v>
      </c>
      <c r="N465">
        <v>0.89500000000000002</v>
      </c>
      <c r="O465">
        <v>0.88300000000000001</v>
      </c>
    </row>
    <row r="466" spans="1:15" x14ac:dyDescent="0.25">
      <c r="A466" t="s">
        <v>1012</v>
      </c>
      <c r="B466">
        <v>20</v>
      </c>
      <c r="C466" t="s">
        <v>383</v>
      </c>
      <c r="D466" t="s">
        <v>374</v>
      </c>
      <c r="E466" t="s">
        <v>2366</v>
      </c>
      <c r="F466" t="s">
        <v>2367</v>
      </c>
      <c r="G466">
        <v>0</v>
      </c>
      <c r="H466">
        <v>0.9375</v>
      </c>
      <c r="I466">
        <v>0.9375</v>
      </c>
      <c r="J466">
        <v>0.9294</v>
      </c>
      <c r="K466" t="s">
        <v>257</v>
      </c>
      <c r="L466">
        <v>0.90500000000000003</v>
      </c>
      <c r="M466">
        <v>0.90159999999999996</v>
      </c>
      <c r="N466">
        <v>0.878</v>
      </c>
      <c r="O466" t="s">
        <v>257</v>
      </c>
    </row>
    <row r="467" spans="1:15" x14ac:dyDescent="0.25">
      <c r="A467" t="s">
        <v>1012</v>
      </c>
      <c r="B467">
        <v>20</v>
      </c>
      <c r="C467" t="s">
        <v>383</v>
      </c>
      <c r="D467" t="s">
        <v>375</v>
      </c>
      <c r="E467" t="s">
        <v>3824</v>
      </c>
      <c r="F467" t="s">
        <v>3825</v>
      </c>
      <c r="G467" t="s">
        <v>257</v>
      </c>
      <c r="H467" t="s">
        <v>257</v>
      </c>
      <c r="I467">
        <v>0.9375</v>
      </c>
      <c r="J467">
        <v>0.9375</v>
      </c>
      <c r="K467" t="s">
        <v>257</v>
      </c>
      <c r="L467">
        <v>0.90939999999999999</v>
      </c>
      <c r="M467">
        <v>0.90500000000000003</v>
      </c>
      <c r="N467">
        <v>0.89119999999999999</v>
      </c>
      <c r="O467">
        <v>0.88300000000000001</v>
      </c>
    </row>
    <row r="468" spans="1:15" x14ac:dyDescent="0.25">
      <c r="A468" t="s">
        <v>1012</v>
      </c>
      <c r="B468">
        <v>28</v>
      </c>
      <c r="C468" t="s">
        <v>384</v>
      </c>
      <c r="D468" t="s">
        <v>372</v>
      </c>
      <c r="E468" t="s">
        <v>2368</v>
      </c>
      <c r="F468" t="s">
        <v>2369</v>
      </c>
      <c r="G468">
        <v>1.1999999999999999E-3</v>
      </c>
      <c r="H468">
        <v>0.93630000000000002</v>
      </c>
      <c r="I468">
        <v>0.9375</v>
      </c>
      <c r="J468">
        <v>0.92979999999999996</v>
      </c>
      <c r="K468" t="s">
        <v>257</v>
      </c>
      <c r="L468">
        <v>0.91310000000000002</v>
      </c>
      <c r="M468">
        <v>0.90910000000000002</v>
      </c>
      <c r="N468">
        <v>0.89370000000000005</v>
      </c>
      <c r="O468" t="s">
        <v>257</v>
      </c>
    </row>
    <row r="469" spans="1:15" x14ac:dyDescent="0.25">
      <c r="A469" t="s">
        <v>1012</v>
      </c>
      <c r="B469">
        <v>28</v>
      </c>
      <c r="C469" t="s">
        <v>384</v>
      </c>
      <c r="D469" t="s">
        <v>373</v>
      </c>
      <c r="E469" t="s">
        <v>3826</v>
      </c>
      <c r="F469" t="s">
        <v>3827</v>
      </c>
      <c r="G469" t="s">
        <v>257</v>
      </c>
      <c r="H469" t="s">
        <v>257</v>
      </c>
      <c r="I469">
        <v>0.9375</v>
      </c>
      <c r="J469">
        <v>0.9375</v>
      </c>
      <c r="K469" t="s">
        <v>257</v>
      </c>
      <c r="L469">
        <v>0.91949999999999998</v>
      </c>
      <c r="M469">
        <v>0.9143</v>
      </c>
      <c r="N469">
        <v>0.90700000000000003</v>
      </c>
      <c r="O469">
        <v>0.89900000000000002</v>
      </c>
    </row>
    <row r="470" spans="1:15" x14ac:dyDescent="0.25">
      <c r="A470" t="s">
        <v>1012</v>
      </c>
      <c r="B470">
        <v>28</v>
      </c>
      <c r="C470" t="s">
        <v>384</v>
      </c>
      <c r="D470" t="s">
        <v>374</v>
      </c>
      <c r="E470" t="s">
        <v>2370</v>
      </c>
      <c r="F470" t="s">
        <v>2371</v>
      </c>
      <c r="G470">
        <v>0</v>
      </c>
      <c r="H470">
        <v>0.9375</v>
      </c>
      <c r="I470">
        <v>0.9375</v>
      </c>
      <c r="J470">
        <v>0.93100000000000005</v>
      </c>
      <c r="K470" t="s">
        <v>257</v>
      </c>
      <c r="L470">
        <v>0.9143</v>
      </c>
      <c r="M470">
        <v>0.9113</v>
      </c>
      <c r="N470">
        <v>0.89490000000000003</v>
      </c>
      <c r="O470" t="s">
        <v>257</v>
      </c>
    </row>
    <row r="471" spans="1:15" x14ac:dyDescent="0.25">
      <c r="A471" t="s">
        <v>1012</v>
      </c>
      <c r="B471">
        <v>28</v>
      </c>
      <c r="C471" t="s">
        <v>384</v>
      </c>
      <c r="D471" t="s">
        <v>375</v>
      </c>
      <c r="E471" t="s">
        <v>3828</v>
      </c>
      <c r="F471" t="s">
        <v>3829</v>
      </c>
      <c r="G471" t="s">
        <v>257</v>
      </c>
      <c r="H471" t="s">
        <v>257</v>
      </c>
      <c r="I471">
        <v>0.9375</v>
      </c>
      <c r="J471">
        <v>0.9375</v>
      </c>
      <c r="K471" t="s">
        <v>257</v>
      </c>
      <c r="L471">
        <v>0.91820000000000002</v>
      </c>
      <c r="M471">
        <v>0.9143</v>
      </c>
      <c r="N471">
        <v>0.90510000000000002</v>
      </c>
      <c r="O471">
        <v>0.89900000000000002</v>
      </c>
    </row>
    <row r="472" spans="1:15" x14ac:dyDescent="0.25">
      <c r="A472" t="s">
        <v>1012</v>
      </c>
      <c r="B472">
        <v>32</v>
      </c>
      <c r="C472" t="s">
        <v>384</v>
      </c>
      <c r="D472" t="s">
        <v>372</v>
      </c>
      <c r="E472" t="s">
        <v>2372</v>
      </c>
      <c r="F472" t="s">
        <v>2373</v>
      </c>
      <c r="G472">
        <v>1.1000000000000001E-3</v>
      </c>
      <c r="H472">
        <v>0.93640000000000001</v>
      </c>
      <c r="I472">
        <v>0.9375</v>
      </c>
      <c r="J472">
        <v>0.9304</v>
      </c>
      <c r="K472" t="s">
        <v>257</v>
      </c>
      <c r="L472">
        <v>0.91610000000000003</v>
      </c>
      <c r="M472">
        <v>0.9123</v>
      </c>
      <c r="N472">
        <v>0.8992</v>
      </c>
      <c r="O472" t="s">
        <v>257</v>
      </c>
    </row>
    <row r="473" spans="1:15" x14ac:dyDescent="0.25">
      <c r="A473" t="s">
        <v>1012</v>
      </c>
      <c r="B473">
        <v>32</v>
      </c>
      <c r="C473" t="s">
        <v>384</v>
      </c>
      <c r="D473" t="s">
        <v>373</v>
      </c>
      <c r="E473" t="s">
        <v>3830</v>
      </c>
      <c r="F473" t="s">
        <v>3831</v>
      </c>
      <c r="G473" t="s">
        <v>257</v>
      </c>
      <c r="H473" t="s">
        <v>257</v>
      </c>
      <c r="I473">
        <v>0.9375</v>
      </c>
      <c r="J473">
        <v>0.9375</v>
      </c>
      <c r="K473" t="s">
        <v>257</v>
      </c>
      <c r="L473">
        <v>0.92210000000000003</v>
      </c>
      <c r="M473">
        <v>0.91720000000000002</v>
      </c>
      <c r="N473">
        <v>0.91100000000000003</v>
      </c>
      <c r="O473">
        <v>0.90400000000000003</v>
      </c>
    </row>
    <row r="474" spans="1:15" x14ac:dyDescent="0.25">
      <c r="A474" t="s">
        <v>1012</v>
      </c>
      <c r="B474">
        <v>32</v>
      </c>
      <c r="C474" t="s">
        <v>384</v>
      </c>
      <c r="D474" t="s">
        <v>374</v>
      </c>
      <c r="E474" t="s">
        <v>2374</v>
      </c>
      <c r="F474" t="s">
        <v>2375</v>
      </c>
      <c r="G474">
        <v>0</v>
      </c>
      <c r="H474">
        <v>0.9375</v>
      </c>
      <c r="I474">
        <v>0.9375</v>
      </c>
      <c r="J474">
        <v>0.93149999999999999</v>
      </c>
      <c r="K474" t="s">
        <v>257</v>
      </c>
      <c r="L474">
        <v>0.91720000000000002</v>
      </c>
      <c r="M474">
        <v>0.91439999999999999</v>
      </c>
      <c r="N474">
        <v>0.90029999999999999</v>
      </c>
      <c r="O474" t="s">
        <v>257</v>
      </c>
    </row>
    <row r="475" spans="1:15" x14ac:dyDescent="0.25">
      <c r="A475" t="s">
        <v>1012</v>
      </c>
      <c r="B475">
        <v>32</v>
      </c>
      <c r="C475" t="s">
        <v>384</v>
      </c>
      <c r="D475" t="s">
        <v>375</v>
      </c>
      <c r="E475" t="s">
        <v>3832</v>
      </c>
      <c r="F475" t="s">
        <v>3833</v>
      </c>
      <c r="G475" t="s">
        <v>257</v>
      </c>
      <c r="H475" t="s">
        <v>257</v>
      </c>
      <c r="I475">
        <v>0.9375</v>
      </c>
      <c r="J475">
        <v>0.9375</v>
      </c>
      <c r="K475" t="s">
        <v>257</v>
      </c>
      <c r="L475">
        <v>0.92090000000000005</v>
      </c>
      <c r="M475">
        <v>0.91720000000000002</v>
      </c>
      <c r="N475">
        <v>0.90939999999999999</v>
      </c>
      <c r="O475">
        <v>0.90400000000000003</v>
      </c>
    </row>
    <row r="476" spans="1:15" x14ac:dyDescent="0.25">
      <c r="A476" t="s">
        <v>954</v>
      </c>
      <c r="B476">
        <v>8</v>
      </c>
      <c r="C476" t="s">
        <v>381</v>
      </c>
      <c r="D476" t="s">
        <v>376</v>
      </c>
      <c r="E476" t="s">
        <v>2376</v>
      </c>
      <c r="F476" t="s">
        <v>2377</v>
      </c>
      <c r="G476">
        <v>2E-3</v>
      </c>
      <c r="H476">
        <v>0.998</v>
      </c>
      <c r="I476">
        <v>1</v>
      </c>
      <c r="J476">
        <v>0.97550000000000003</v>
      </c>
      <c r="K476" t="s">
        <v>257</v>
      </c>
      <c r="L476">
        <v>0.91679999999999995</v>
      </c>
      <c r="M476">
        <v>0.90669999999999995</v>
      </c>
      <c r="N476">
        <v>0.84919999999999995</v>
      </c>
      <c r="O476" t="s">
        <v>257</v>
      </c>
    </row>
    <row r="477" spans="1:15" x14ac:dyDescent="0.25">
      <c r="A477" t="s">
        <v>954</v>
      </c>
      <c r="B477">
        <v>8</v>
      </c>
      <c r="C477" t="s">
        <v>381</v>
      </c>
      <c r="D477" t="s">
        <v>377</v>
      </c>
      <c r="E477" t="s">
        <v>3834</v>
      </c>
      <c r="F477" t="s">
        <v>3835</v>
      </c>
      <c r="G477" t="s">
        <v>257</v>
      </c>
      <c r="H477" t="s">
        <v>257</v>
      </c>
      <c r="I477">
        <v>1</v>
      </c>
      <c r="J477">
        <v>1</v>
      </c>
      <c r="K477" t="s">
        <v>257</v>
      </c>
      <c r="L477">
        <v>0.93200000000000005</v>
      </c>
      <c r="M477">
        <v>0.91879999999999995</v>
      </c>
      <c r="N477">
        <v>0.89</v>
      </c>
      <c r="O477">
        <v>0.86499999999999999</v>
      </c>
    </row>
    <row r="478" spans="1:15" x14ac:dyDescent="0.25">
      <c r="A478" t="s">
        <v>954</v>
      </c>
      <c r="B478">
        <v>8</v>
      </c>
      <c r="C478" t="s">
        <v>381</v>
      </c>
      <c r="D478" t="s">
        <v>372</v>
      </c>
      <c r="E478" t="s">
        <v>2378</v>
      </c>
      <c r="F478" t="s">
        <v>2379</v>
      </c>
      <c r="G478">
        <v>2E-3</v>
      </c>
      <c r="H478">
        <v>0.998</v>
      </c>
      <c r="I478">
        <v>1</v>
      </c>
      <c r="J478">
        <v>0.98299999999999998</v>
      </c>
      <c r="K478">
        <v>0.97550000000000003</v>
      </c>
      <c r="L478">
        <v>0.91679999999999995</v>
      </c>
      <c r="M478">
        <v>0.91</v>
      </c>
      <c r="N478">
        <v>0.84919999999999995</v>
      </c>
      <c r="O478" t="s">
        <v>257</v>
      </c>
    </row>
    <row r="479" spans="1:15" x14ac:dyDescent="0.25">
      <c r="A479" t="s">
        <v>954</v>
      </c>
      <c r="B479">
        <v>8</v>
      </c>
      <c r="C479" t="s">
        <v>381</v>
      </c>
      <c r="D479" t="s">
        <v>373</v>
      </c>
      <c r="E479" t="s">
        <v>3836</v>
      </c>
      <c r="F479" t="s">
        <v>3837</v>
      </c>
      <c r="G479" t="s">
        <v>257</v>
      </c>
      <c r="H479" t="s">
        <v>257</v>
      </c>
      <c r="I479">
        <v>1</v>
      </c>
      <c r="J479">
        <v>1</v>
      </c>
      <c r="K479" t="s">
        <v>257</v>
      </c>
      <c r="L479">
        <v>0.92759999999999998</v>
      </c>
      <c r="M479">
        <v>0.91879999999999995</v>
      </c>
      <c r="N479">
        <v>0.89</v>
      </c>
      <c r="O479">
        <v>0.86499999999999999</v>
      </c>
    </row>
    <row r="480" spans="1:15" x14ac:dyDescent="0.25">
      <c r="A480" t="s">
        <v>954</v>
      </c>
      <c r="B480">
        <v>8</v>
      </c>
      <c r="C480" t="s">
        <v>381</v>
      </c>
      <c r="D480" t="s">
        <v>374</v>
      </c>
      <c r="E480" t="s">
        <v>2380</v>
      </c>
      <c r="F480" t="s">
        <v>2381</v>
      </c>
      <c r="G480">
        <v>0</v>
      </c>
      <c r="H480">
        <v>1</v>
      </c>
      <c r="I480">
        <v>1</v>
      </c>
      <c r="J480">
        <v>0.98499999999999999</v>
      </c>
      <c r="K480" t="s">
        <v>257</v>
      </c>
      <c r="L480">
        <v>0.91879999999999995</v>
      </c>
      <c r="M480">
        <v>0.91369999999999996</v>
      </c>
      <c r="N480">
        <v>0.85119999999999996</v>
      </c>
      <c r="O480" t="s">
        <v>257</v>
      </c>
    </row>
    <row r="481" spans="1:15" x14ac:dyDescent="0.25">
      <c r="A481" t="s">
        <v>954</v>
      </c>
      <c r="B481">
        <v>8</v>
      </c>
      <c r="C481" t="s">
        <v>381</v>
      </c>
      <c r="D481" t="s">
        <v>375</v>
      </c>
      <c r="E481" t="s">
        <v>3838</v>
      </c>
      <c r="F481" t="s">
        <v>3839</v>
      </c>
      <c r="G481" t="s">
        <v>257</v>
      </c>
      <c r="H481" t="s">
        <v>257</v>
      </c>
      <c r="I481">
        <v>1</v>
      </c>
      <c r="J481">
        <v>1</v>
      </c>
      <c r="K481" t="s">
        <v>257</v>
      </c>
      <c r="L481">
        <v>0.9254</v>
      </c>
      <c r="M481">
        <v>0.91879999999999995</v>
      </c>
      <c r="N481">
        <v>0.87970000000000004</v>
      </c>
      <c r="O481">
        <v>0.86499999999999999</v>
      </c>
    </row>
    <row r="482" spans="1:15" x14ac:dyDescent="0.25">
      <c r="A482" t="s">
        <v>954</v>
      </c>
      <c r="B482">
        <v>10</v>
      </c>
      <c r="C482" t="s">
        <v>382</v>
      </c>
      <c r="D482" t="s">
        <v>372</v>
      </c>
      <c r="E482" t="s">
        <v>2382</v>
      </c>
      <c r="F482" t="s">
        <v>2383</v>
      </c>
      <c r="G482">
        <v>1.8E-3</v>
      </c>
      <c r="H482">
        <v>0.99819999999999998</v>
      </c>
      <c r="I482">
        <v>1</v>
      </c>
      <c r="J482">
        <v>0.98529999999999995</v>
      </c>
      <c r="K482" t="s">
        <v>257</v>
      </c>
      <c r="L482">
        <v>0.93320000000000003</v>
      </c>
      <c r="M482">
        <v>0.92700000000000005</v>
      </c>
      <c r="N482">
        <v>0.87919999999999998</v>
      </c>
      <c r="O482" t="s">
        <v>257</v>
      </c>
    </row>
    <row r="483" spans="1:15" x14ac:dyDescent="0.25">
      <c r="A483" t="s">
        <v>954</v>
      </c>
      <c r="B483">
        <v>10</v>
      </c>
      <c r="C483" t="s">
        <v>382</v>
      </c>
      <c r="D483" t="s">
        <v>373</v>
      </c>
      <c r="E483" t="s">
        <v>3840</v>
      </c>
      <c r="F483" t="s">
        <v>3841</v>
      </c>
      <c r="G483" t="s">
        <v>257</v>
      </c>
      <c r="H483" t="s">
        <v>257</v>
      </c>
      <c r="I483">
        <v>1</v>
      </c>
      <c r="J483">
        <v>1</v>
      </c>
      <c r="K483" t="s">
        <v>257</v>
      </c>
      <c r="L483">
        <v>0.94299999999999995</v>
      </c>
      <c r="M483">
        <v>0.93500000000000005</v>
      </c>
      <c r="N483">
        <v>0.91300000000000003</v>
      </c>
      <c r="O483">
        <v>0.89200000000000002</v>
      </c>
    </row>
    <row r="484" spans="1:15" x14ac:dyDescent="0.25">
      <c r="A484" t="s">
        <v>954</v>
      </c>
      <c r="B484">
        <v>12</v>
      </c>
      <c r="C484" t="s">
        <v>380</v>
      </c>
      <c r="D484" t="s">
        <v>376</v>
      </c>
      <c r="E484" t="s">
        <v>2384</v>
      </c>
      <c r="F484" t="s">
        <v>2385</v>
      </c>
      <c r="G484">
        <v>1.8E-3</v>
      </c>
      <c r="H484">
        <v>0.99819999999999998</v>
      </c>
      <c r="I484">
        <v>1</v>
      </c>
      <c r="J484">
        <v>0.98099999999999998</v>
      </c>
      <c r="K484" t="s">
        <v>257</v>
      </c>
      <c r="L484">
        <v>0.94410000000000005</v>
      </c>
      <c r="M484">
        <v>0.93530000000000002</v>
      </c>
      <c r="N484">
        <v>0.89900000000000002</v>
      </c>
      <c r="O484" t="s">
        <v>257</v>
      </c>
    </row>
    <row r="485" spans="1:15" x14ac:dyDescent="0.25">
      <c r="A485" t="s">
        <v>954</v>
      </c>
      <c r="B485">
        <v>12</v>
      </c>
      <c r="C485" t="s">
        <v>380</v>
      </c>
      <c r="D485" t="s">
        <v>377</v>
      </c>
      <c r="E485" t="s">
        <v>3842</v>
      </c>
      <c r="F485" t="s">
        <v>3843</v>
      </c>
      <c r="G485" t="s">
        <v>257</v>
      </c>
      <c r="H485" t="s">
        <v>257</v>
      </c>
      <c r="I485">
        <v>1</v>
      </c>
      <c r="J485">
        <v>1</v>
      </c>
      <c r="K485" t="s">
        <v>257</v>
      </c>
      <c r="L485">
        <v>0.95730000000000004</v>
      </c>
      <c r="M485">
        <v>0.94589999999999996</v>
      </c>
      <c r="N485">
        <v>0.92800000000000005</v>
      </c>
      <c r="O485">
        <v>0.91</v>
      </c>
    </row>
    <row r="486" spans="1:15" x14ac:dyDescent="0.25">
      <c r="A486" t="s">
        <v>954</v>
      </c>
      <c r="B486">
        <v>12</v>
      </c>
      <c r="C486" t="s">
        <v>380</v>
      </c>
      <c r="D486" t="s">
        <v>372</v>
      </c>
      <c r="E486" t="s">
        <v>2386</v>
      </c>
      <c r="F486" t="s">
        <v>2387</v>
      </c>
      <c r="G486">
        <v>1.8E-3</v>
      </c>
      <c r="H486">
        <v>0.99819999999999998</v>
      </c>
      <c r="I486">
        <v>1</v>
      </c>
      <c r="J486">
        <v>0.98680000000000001</v>
      </c>
      <c r="K486" t="s">
        <v>257</v>
      </c>
      <c r="L486">
        <v>0.94410000000000005</v>
      </c>
      <c r="M486">
        <v>0.93820000000000003</v>
      </c>
      <c r="N486">
        <v>0.89900000000000002</v>
      </c>
      <c r="O486" t="s">
        <v>257</v>
      </c>
    </row>
    <row r="487" spans="1:15" x14ac:dyDescent="0.25">
      <c r="A487" t="s">
        <v>954</v>
      </c>
      <c r="B487">
        <v>12</v>
      </c>
      <c r="C487" t="s">
        <v>380</v>
      </c>
      <c r="D487" t="s">
        <v>373</v>
      </c>
      <c r="E487" t="s">
        <v>3844</v>
      </c>
      <c r="F487" t="s">
        <v>3845</v>
      </c>
      <c r="G487" t="s">
        <v>257</v>
      </c>
      <c r="H487" t="s">
        <v>257</v>
      </c>
      <c r="I487">
        <v>1</v>
      </c>
      <c r="J487">
        <v>1</v>
      </c>
      <c r="K487" t="s">
        <v>257</v>
      </c>
      <c r="L487">
        <v>0.95350000000000001</v>
      </c>
      <c r="M487">
        <v>0.94589999999999996</v>
      </c>
      <c r="N487">
        <v>0.92800000000000005</v>
      </c>
      <c r="O487">
        <v>0.91</v>
      </c>
    </row>
    <row r="488" spans="1:15" x14ac:dyDescent="0.25">
      <c r="A488" t="s">
        <v>954</v>
      </c>
      <c r="B488">
        <v>12</v>
      </c>
      <c r="C488" t="s">
        <v>380</v>
      </c>
      <c r="D488" t="s">
        <v>374</v>
      </c>
      <c r="E488" t="s">
        <v>2388</v>
      </c>
      <c r="F488" t="s">
        <v>2389</v>
      </c>
      <c r="G488">
        <v>0</v>
      </c>
      <c r="H488">
        <v>1</v>
      </c>
      <c r="I488">
        <v>1</v>
      </c>
      <c r="J488">
        <v>0.98860000000000003</v>
      </c>
      <c r="K488" t="s">
        <v>257</v>
      </c>
      <c r="L488">
        <v>0.94589999999999996</v>
      </c>
      <c r="M488">
        <v>0.9415</v>
      </c>
      <c r="N488">
        <v>0.90080000000000005</v>
      </c>
      <c r="O488" t="s">
        <v>257</v>
      </c>
    </row>
    <row r="489" spans="1:15" x14ac:dyDescent="0.25">
      <c r="A489" t="s">
        <v>954</v>
      </c>
      <c r="B489">
        <v>12</v>
      </c>
      <c r="C489" t="s">
        <v>380</v>
      </c>
      <c r="D489" t="s">
        <v>375</v>
      </c>
      <c r="E489" t="s">
        <v>3846</v>
      </c>
      <c r="F489" t="s">
        <v>3847</v>
      </c>
      <c r="G489" t="s">
        <v>257</v>
      </c>
      <c r="H489" t="s">
        <v>257</v>
      </c>
      <c r="I489">
        <v>1</v>
      </c>
      <c r="J489">
        <v>1</v>
      </c>
      <c r="K489" t="s">
        <v>257</v>
      </c>
      <c r="L489">
        <v>0.9516</v>
      </c>
      <c r="M489">
        <v>0.94589999999999996</v>
      </c>
      <c r="N489">
        <v>0.91979999999999995</v>
      </c>
      <c r="O489">
        <v>0.91</v>
      </c>
    </row>
    <row r="490" spans="1:15" x14ac:dyDescent="0.25">
      <c r="A490" t="s">
        <v>954</v>
      </c>
      <c r="B490">
        <v>14</v>
      </c>
      <c r="C490" t="s">
        <v>382</v>
      </c>
      <c r="D490" t="s">
        <v>376</v>
      </c>
      <c r="E490" t="s">
        <v>2390</v>
      </c>
      <c r="F490" t="s">
        <v>2391</v>
      </c>
      <c r="G490">
        <v>1.6999999999999999E-3</v>
      </c>
      <c r="H490">
        <v>0.99829999999999997</v>
      </c>
      <c r="I490">
        <v>1</v>
      </c>
      <c r="J490">
        <v>0.98280000000000001</v>
      </c>
      <c r="K490" t="s">
        <v>257</v>
      </c>
      <c r="L490">
        <v>0.95189999999999997</v>
      </c>
      <c r="M490">
        <v>0.94350000000000001</v>
      </c>
      <c r="N490">
        <v>0.91320000000000001</v>
      </c>
      <c r="O490" t="s">
        <v>257</v>
      </c>
    </row>
    <row r="491" spans="1:15" x14ac:dyDescent="0.25">
      <c r="A491" t="s">
        <v>954</v>
      </c>
      <c r="B491">
        <v>14</v>
      </c>
      <c r="C491" t="s">
        <v>382</v>
      </c>
      <c r="D491" t="s">
        <v>377</v>
      </c>
      <c r="E491" t="s">
        <v>3848</v>
      </c>
      <c r="F491" t="s">
        <v>3849</v>
      </c>
      <c r="G491" t="s">
        <v>257</v>
      </c>
      <c r="H491" t="s">
        <v>257</v>
      </c>
      <c r="I491">
        <v>1</v>
      </c>
      <c r="J491">
        <v>1</v>
      </c>
      <c r="K491" t="s">
        <v>257</v>
      </c>
      <c r="L491">
        <v>0.96450000000000002</v>
      </c>
      <c r="M491">
        <v>0.9536</v>
      </c>
      <c r="N491">
        <v>0.93799999999999994</v>
      </c>
      <c r="O491">
        <v>0.92300000000000004</v>
      </c>
    </row>
    <row r="492" spans="1:15" x14ac:dyDescent="0.25">
      <c r="A492" t="s">
        <v>954</v>
      </c>
      <c r="B492">
        <v>14</v>
      </c>
      <c r="C492" t="s">
        <v>382</v>
      </c>
      <c r="D492" t="s">
        <v>372</v>
      </c>
      <c r="E492" t="s">
        <v>2392</v>
      </c>
      <c r="F492" t="s">
        <v>2393</v>
      </c>
      <c r="G492">
        <v>1.6999999999999999E-3</v>
      </c>
      <c r="H492">
        <v>0.99829999999999997</v>
      </c>
      <c r="I492">
        <v>1</v>
      </c>
      <c r="J492">
        <v>0.98799999999999999</v>
      </c>
      <c r="K492" t="s">
        <v>257</v>
      </c>
      <c r="L492">
        <v>0.95189999999999997</v>
      </c>
      <c r="M492">
        <v>0.94630000000000003</v>
      </c>
      <c r="N492">
        <v>0.91320000000000001</v>
      </c>
      <c r="O492" t="s">
        <v>257</v>
      </c>
    </row>
    <row r="493" spans="1:15" x14ac:dyDescent="0.25">
      <c r="A493" t="s">
        <v>954</v>
      </c>
      <c r="B493">
        <v>14</v>
      </c>
      <c r="C493" t="s">
        <v>382</v>
      </c>
      <c r="D493" t="s">
        <v>373</v>
      </c>
      <c r="E493" t="s">
        <v>3850</v>
      </c>
      <c r="F493" t="s">
        <v>3851</v>
      </c>
      <c r="G493" t="s">
        <v>257</v>
      </c>
      <c r="H493" t="s">
        <v>257</v>
      </c>
      <c r="I493">
        <v>1</v>
      </c>
      <c r="J493">
        <v>1</v>
      </c>
      <c r="K493" t="s">
        <v>257</v>
      </c>
      <c r="L493">
        <v>0.96089999999999998</v>
      </c>
      <c r="M493">
        <v>0.9536</v>
      </c>
      <c r="N493">
        <v>0.93799999999999994</v>
      </c>
      <c r="O493">
        <v>0.92300000000000004</v>
      </c>
    </row>
    <row r="494" spans="1:15" x14ac:dyDescent="0.25">
      <c r="A494" t="s">
        <v>954</v>
      </c>
      <c r="B494">
        <v>14</v>
      </c>
      <c r="C494" t="s">
        <v>382</v>
      </c>
      <c r="D494" t="s">
        <v>374</v>
      </c>
      <c r="E494" t="s">
        <v>2394</v>
      </c>
      <c r="F494" t="s">
        <v>2395</v>
      </c>
      <c r="G494">
        <v>0</v>
      </c>
      <c r="H494">
        <v>1</v>
      </c>
      <c r="I494">
        <v>1</v>
      </c>
      <c r="J494">
        <v>0.98970000000000002</v>
      </c>
      <c r="K494" t="s">
        <v>257</v>
      </c>
      <c r="L494">
        <v>0.9536</v>
      </c>
      <c r="M494">
        <v>0.94940000000000002</v>
      </c>
      <c r="N494">
        <v>0.91490000000000005</v>
      </c>
      <c r="O494" t="s">
        <v>257</v>
      </c>
    </row>
    <row r="495" spans="1:15" x14ac:dyDescent="0.25">
      <c r="A495" t="s">
        <v>954</v>
      </c>
      <c r="B495">
        <v>14</v>
      </c>
      <c r="C495" t="s">
        <v>382</v>
      </c>
      <c r="D495" t="s">
        <v>375</v>
      </c>
      <c r="E495" t="s">
        <v>3852</v>
      </c>
      <c r="F495" t="s">
        <v>3853</v>
      </c>
      <c r="G495" t="s">
        <v>257</v>
      </c>
      <c r="H495" t="s">
        <v>257</v>
      </c>
      <c r="I495">
        <v>1</v>
      </c>
      <c r="J495">
        <v>1</v>
      </c>
      <c r="K495" t="s">
        <v>257</v>
      </c>
      <c r="L495">
        <v>0.95899999999999996</v>
      </c>
      <c r="M495">
        <v>0.9536</v>
      </c>
      <c r="N495">
        <v>0.93149999999999999</v>
      </c>
      <c r="O495">
        <v>0.92300000000000004</v>
      </c>
    </row>
    <row r="496" spans="1:15" x14ac:dyDescent="0.25">
      <c r="A496" t="s">
        <v>954</v>
      </c>
      <c r="B496">
        <v>16</v>
      </c>
      <c r="C496" t="s">
        <v>384</v>
      </c>
      <c r="D496" t="s">
        <v>372</v>
      </c>
      <c r="E496" t="s">
        <v>2396</v>
      </c>
      <c r="F496" t="s">
        <v>2397</v>
      </c>
      <c r="G496">
        <v>1.5E-3</v>
      </c>
      <c r="H496">
        <v>0.99850000000000005</v>
      </c>
      <c r="I496">
        <v>1</v>
      </c>
      <c r="J496">
        <v>0.98909999999999998</v>
      </c>
      <c r="K496" t="s">
        <v>257</v>
      </c>
      <c r="L496">
        <v>0.95789999999999997</v>
      </c>
      <c r="M496">
        <v>0.95289999999999997</v>
      </c>
      <c r="N496">
        <v>0.92400000000000004</v>
      </c>
      <c r="O496" t="s">
        <v>257</v>
      </c>
    </row>
    <row r="497" spans="1:15" x14ac:dyDescent="0.25">
      <c r="A497" t="s">
        <v>954</v>
      </c>
      <c r="B497">
        <v>16</v>
      </c>
      <c r="C497" t="s">
        <v>384</v>
      </c>
      <c r="D497" t="s">
        <v>373</v>
      </c>
      <c r="E497" t="s">
        <v>3854</v>
      </c>
      <c r="F497" t="s">
        <v>3855</v>
      </c>
      <c r="G497" t="s">
        <v>257</v>
      </c>
      <c r="H497" t="s">
        <v>257</v>
      </c>
      <c r="I497">
        <v>1</v>
      </c>
      <c r="J497">
        <v>1</v>
      </c>
      <c r="K497" t="s">
        <v>257</v>
      </c>
      <c r="L497">
        <v>0.96589999999999998</v>
      </c>
      <c r="M497">
        <v>0.95940000000000003</v>
      </c>
      <c r="N497">
        <v>0.94599999999999995</v>
      </c>
      <c r="O497">
        <v>0.93200000000000005</v>
      </c>
    </row>
    <row r="498" spans="1:15" x14ac:dyDescent="0.25">
      <c r="A498" t="s">
        <v>954</v>
      </c>
      <c r="B498">
        <v>16</v>
      </c>
      <c r="C498" t="s">
        <v>384</v>
      </c>
      <c r="D498" t="s">
        <v>374</v>
      </c>
      <c r="E498" t="s">
        <v>2398</v>
      </c>
      <c r="F498" t="s">
        <v>2399</v>
      </c>
      <c r="G498">
        <v>0</v>
      </c>
      <c r="H498">
        <v>1</v>
      </c>
      <c r="I498">
        <v>1</v>
      </c>
      <c r="J498">
        <v>0.99060000000000004</v>
      </c>
      <c r="K498" t="s">
        <v>257</v>
      </c>
      <c r="L498">
        <v>0.95940000000000003</v>
      </c>
      <c r="M498">
        <v>0.95569999999999999</v>
      </c>
      <c r="N498">
        <v>0.92549999999999999</v>
      </c>
      <c r="O498" t="s">
        <v>257</v>
      </c>
    </row>
    <row r="499" spans="1:15" x14ac:dyDescent="0.25">
      <c r="A499" t="s">
        <v>954</v>
      </c>
      <c r="B499">
        <v>16</v>
      </c>
      <c r="C499" t="s">
        <v>384</v>
      </c>
      <c r="D499" t="s">
        <v>375</v>
      </c>
      <c r="E499" t="s">
        <v>3856</v>
      </c>
      <c r="F499" t="s">
        <v>3857</v>
      </c>
      <c r="G499" t="s">
        <v>257</v>
      </c>
      <c r="H499" t="s">
        <v>257</v>
      </c>
      <c r="I499">
        <v>1</v>
      </c>
      <c r="J499">
        <v>1</v>
      </c>
      <c r="K499" t="s">
        <v>257</v>
      </c>
      <c r="L499">
        <v>0.96430000000000005</v>
      </c>
      <c r="M499">
        <v>0.95940000000000003</v>
      </c>
      <c r="N499">
        <v>0.94079999999999997</v>
      </c>
      <c r="O499">
        <v>0.93200000000000005</v>
      </c>
    </row>
    <row r="500" spans="1:15" x14ac:dyDescent="0.25">
      <c r="A500" t="s">
        <v>954</v>
      </c>
      <c r="B500">
        <v>18</v>
      </c>
      <c r="C500" t="s">
        <v>382</v>
      </c>
      <c r="D500" t="s">
        <v>372</v>
      </c>
      <c r="E500" t="s">
        <v>2400</v>
      </c>
      <c r="F500" t="s">
        <v>2401</v>
      </c>
      <c r="G500">
        <v>1.4E-3</v>
      </c>
      <c r="H500">
        <v>0.99860000000000004</v>
      </c>
      <c r="I500">
        <v>1</v>
      </c>
      <c r="J500">
        <v>0.9899</v>
      </c>
      <c r="K500" t="s">
        <v>257</v>
      </c>
      <c r="L500">
        <v>0.96250000000000002</v>
      </c>
      <c r="M500">
        <v>0.95779999999999998</v>
      </c>
      <c r="N500">
        <v>0.9325</v>
      </c>
      <c r="O500" t="s">
        <v>257</v>
      </c>
    </row>
    <row r="501" spans="1:15" x14ac:dyDescent="0.25">
      <c r="A501" t="s">
        <v>954</v>
      </c>
      <c r="B501">
        <v>18</v>
      </c>
      <c r="C501" t="s">
        <v>382</v>
      </c>
      <c r="D501" t="s">
        <v>373</v>
      </c>
      <c r="E501" t="s">
        <v>3858</v>
      </c>
      <c r="F501" t="s">
        <v>3859</v>
      </c>
      <c r="G501" t="s">
        <v>257</v>
      </c>
      <c r="H501" t="s">
        <v>257</v>
      </c>
      <c r="I501">
        <v>1</v>
      </c>
      <c r="J501">
        <v>1</v>
      </c>
      <c r="K501" t="s">
        <v>257</v>
      </c>
      <c r="L501">
        <v>0.97009999999999996</v>
      </c>
      <c r="M501">
        <v>0.96389999999999998</v>
      </c>
      <c r="N501">
        <v>0.95299999999999996</v>
      </c>
      <c r="O501">
        <v>0.94</v>
      </c>
    </row>
    <row r="502" spans="1:15" x14ac:dyDescent="0.25">
      <c r="A502" t="s">
        <v>954</v>
      </c>
      <c r="B502">
        <v>20</v>
      </c>
      <c r="C502" t="s">
        <v>383</v>
      </c>
      <c r="D502" t="s">
        <v>372</v>
      </c>
      <c r="E502" t="s">
        <v>2402</v>
      </c>
      <c r="F502" t="s">
        <v>2403</v>
      </c>
      <c r="G502">
        <v>1.4E-3</v>
      </c>
      <c r="H502">
        <v>0.99860000000000004</v>
      </c>
      <c r="I502">
        <v>1</v>
      </c>
      <c r="J502">
        <v>0.99050000000000005</v>
      </c>
      <c r="K502" t="s">
        <v>257</v>
      </c>
      <c r="L502">
        <v>0.96609999999999996</v>
      </c>
      <c r="M502">
        <v>0.96160000000000001</v>
      </c>
      <c r="N502">
        <v>0.93910000000000005</v>
      </c>
      <c r="O502" t="s">
        <v>257</v>
      </c>
    </row>
    <row r="503" spans="1:15" x14ac:dyDescent="0.25">
      <c r="A503" t="s">
        <v>954</v>
      </c>
      <c r="B503">
        <v>20</v>
      </c>
      <c r="C503" t="s">
        <v>383</v>
      </c>
      <c r="D503" t="s">
        <v>373</v>
      </c>
      <c r="E503" t="s">
        <v>3860</v>
      </c>
      <c r="F503" t="s">
        <v>3861</v>
      </c>
      <c r="G503" t="s">
        <v>257</v>
      </c>
      <c r="H503" t="s">
        <v>257</v>
      </c>
      <c r="I503">
        <v>1</v>
      </c>
      <c r="J503">
        <v>1</v>
      </c>
      <c r="K503" t="s">
        <v>257</v>
      </c>
      <c r="L503">
        <v>0.97340000000000004</v>
      </c>
      <c r="M503">
        <v>0.96750000000000003</v>
      </c>
      <c r="N503">
        <v>0.95699999999999996</v>
      </c>
      <c r="O503">
        <v>0.94599999999999995</v>
      </c>
    </row>
    <row r="504" spans="1:15" x14ac:dyDescent="0.25">
      <c r="A504" t="s">
        <v>954</v>
      </c>
      <c r="B504">
        <v>20</v>
      </c>
      <c r="C504" t="s">
        <v>383</v>
      </c>
      <c r="D504" t="s">
        <v>374</v>
      </c>
      <c r="E504" t="s">
        <v>2404</v>
      </c>
      <c r="F504" t="s">
        <v>2405</v>
      </c>
      <c r="G504">
        <v>0</v>
      </c>
      <c r="H504">
        <v>1</v>
      </c>
      <c r="I504">
        <v>1</v>
      </c>
      <c r="J504">
        <v>0.9919</v>
      </c>
      <c r="K504" t="s">
        <v>257</v>
      </c>
      <c r="L504">
        <v>0.96750000000000003</v>
      </c>
      <c r="M504">
        <v>0.96409999999999996</v>
      </c>
      <c r="N504">
        <v>0.9405</v>
      </c>
      <c r="O504" t="s">
        <v>257</v>
      </c>
    </row>
    <row r="505" spans="1:15" x14ac:dyDescent="0.25">
      <c r="A505" t="s">
        <v>954</v>
      </c>
      <c r="B505">
        <v>20</v>
      </c>
      <c r="C505" t="s">
        <v>383</v>
      </c>
      <c r="D505" t="s">
        <v>375</v>
      </c>
      <c r="E505" t="s">
        <v>3862</v>
      </c>
      <c r="F505" t="s">
        <v>3863</v>
      </c>
      <c r="G505" t="s">
        <v>257</v>
      </c>
      <c r="H505" t="s">
        <v>257</v>
      </c>
      <c r="I505">
        <v>1</v>
      </c>
      <c r="J505">
        <v>1</v>
      </c>
      <c r="K505" t="s">
        <v>257</v>
      </c>
      <c r="L505">
        <v>0.97189999999999999</v>
      </c>
      <c r="M505">
        <v>0.96750000000000003</v>
      </c>
      <c r="N505">
        <v>0.95369999999999999</v>
      </c>
      <c r="O505">
        <v>0.94599999999999995</v>
      </c>
    </row>
    <row r="506" spans="1:15" x14ac:dyDescent="0.25">
      <c r="A506" t="s">
        <v>954</v>
      </c>
      <c r="B506">
        <v>24</v>
      </c>
      <c r="C506" t="s">
        <v>382</v>
      </c>
      <c r="D506" t="s">
        <v>372</v>
      </c>
      <c r="E506" t="s">
        <v>2406</v>
      </c>
      <c r="F506" t="s">
        <v>2407</v>
      </c>
      <c r="G506">
        <v>1.2999999999999999E-3</v>
      </c>
      <c r="H506">
        <v>0.99870000000000003</v>
      </c>
      <c r="I506">
        <v>1</v>
      </c>
      <c r="J506">
        <v>0.99150000000000005</v>
      </c>
      <c r="K506" t="s">
        <v>257</v>
      </c>
      <c r="L506">
        <v>0.97160000000000002</v>
      </c>
      <c r="M506">
        <v>0.96740000000000004</v>
      </c>
      <c r="N506">
        <v>0.94910000000000005</v>
      </c>
      <c r="O506" t="s">
        <v>257</v>
      </c>
    </row>
    <row r="507" spans="1:15" x14ac:dyDescent="0.25">
      <c r="A507" t="s">
        <v>954</v>
      </c>
      <c r="B507">
        <v>24</v>
      </c>
      <c r="C507" t="s">
        <v>382</v>
      </c>
      <c r="D507" t="s">
        <v>373</v>
      </c>
      <c r="E507" t="s">
        <v>3864</v>
      </c>
      <c r="F507" t="s">
        <v>3865</v>
      </c>
      <c r="G507" t="s">
        <v>257</v>
      </c>
      <c r="H507" t="s">
        <v>257</v>
      </c>
      <c r="I507">
        <v>1</v>
      </c>
      <c r="J507">
        <v>1</v>
      </c>
      <c r="K507" t="s">
        <v>257</v>
      </c>
      <c r="L507">
        <v>0.97840000000000005</v>
      </c>
      <c r="M507">
        <v>0.97289999999999999</v>
      </c>
      <c r="N507">
        <v>0.96499999999999997</v>
      </c>
      <c r="O507">
        <v>0.95499999999999996</v>
      </c>
    </row>
    <row r="508" spans="1:15" x14ac:dyDescent="0.25">
      <c r="A508" t="s">
        <v>954</v>
      </c>
      <c r="B508">
        <v>27</v>
      </c>
      <c r="C508" t="s">
        <v>382</v>
      </c>
      <c r="D508" t="s">
        <v>372</v>
      </c>
      <c r="E508" t="s">
        <v>2408</v>
      </c>
      <c r="F508" t="s">
        <v>2409</v>
      </c>
      <c r="G508">
        <v>1.1999999999999999E-3</v>
      </c>
      <c r="H508">
        <v>0.99880000000000002</v>
      </c>
      <c r="I508">
        <v>1</v>
      </c>
      <c r="J508">
        <v>0.99209999999999998</v>
      </c>
      <c r="K508" t="s">
        <v>257</v>
      </c>
      <c r="L508">
        <v>0.97470000000000001</v>
      </c>
      <c r="M508">
        <v>0.97070000000000001</v>
      </c>
      <c r="N508">
        <v>0.95469999999999999</v>
      </c>
      <c r="O508" t="s">
        <v>257</v>
      </c>
    </row>
    <row r="509" spans="1:15" x14ac:dyDescent="0.25">
      <c r="A509" t="s">
        <v>954</v>
      </c>
      <c r="B509">
        <v>27</v>
      </c>
      <c r="C509" t="s">
        <v>382</v>
      </c>
      <c r="D509" t="s">
        <v>373</v>
      </c>
      <c r="E509" t="s">
        <v>3866</v>
      </c>
      <c r="F509" t="s">
        <v>3867</v>
      </c>
      <c r="G509" t="s">
        <v>257</v>
      </c>
      <c r="H509" t="s">
        <v>257</v>
      </c>
      <c r="I509">
        <v>1</v>
      </c>
      <c r="J509">
        <v>1</v>
      </c>
      <c r="K509" t="s">
        <v>257</v>
      </c>
      <c r="L509">
        <v>0.98109999999999997</v>
      </c>
      <c r="M509">
        <v>0.97589999999999999</v>
      </c>
      <c r="N509">
        <v>0.96899999999999997</v>
      </c>
      <c r="O509">
        <v>0.96</v>
      </c>
    </row>
    <row r="510" spans="1:15" x14ac:dyDescent="0.25">
      <c r="A510" t="s">
        <v>954</v>
      </c>
      <c r="B510">
        <v>28</v>
      </c>
      <c r="C510" t="s">
        <v>384</v>
      </c>
      <c r="D510" t="s">
        <v>372</v>
      </c>
      <c r="E510" t="s">
        <v>2410</v>
      </c>
      <c r="F510" t="s">
        <v>2411</v>
      </c>
      <c r="G510">
        <v>1.1999999999999999E-3</v>
      </c>
      <c r="H510">
        <v>0.99880000000000002</v>
      </c>
      <c r="I510">
        <v>1</v>
      </c>
      <c r="J510">
        <v>0.99229999999999996</v>
      </c>
      <c r="K510" t="s">
        <v>257</v>
      </c>
      <c r="L510">
        <v>0.97560000000000002</v>
      </c>
      <c r="M510">
        <v>0.97160000000000002</v>
      </c>
      <c r="N510">
        <v>0.95620000000000005</v>
      </c>
      <c r="O510" t="s">
        <v>257</v>
      </c>
    </row>
    <row r="511" spans="1:15" x14ac:dyDescent="0.25">
      <c r="A511" t="s">
        <v>954</v>
      </c>
      <c r="B511">
        <v>28</v>
      </c>
      <c r="C511" t="s">
        <v>384</v>
      </c>
      <c r="D511" t="s">
        <v>373</v>
      </c>
      <c r="E511" t="s">
        <v>3868</v>
      </c>
      <c r="F511" t="s">
        <v>3869</v>
      </c>
      <c r="G511" t="s">
        <v>257</v>
      </c>
      <c r="H511" t="s">
        <v>257</v>
      </c>
      <c r="I511">
        <v>1</v>
      </c>
      <c r="J511">
        <v>1</v>
      </c>
      <c r="K511" t="s">
        <v>257</v>
      </c>
      <c r="L511">
        <v>0.98199999999999998</v>
      </c>
      <c r="M511">
        <v>0.9768</v>
      </c>
      <c r="N511">
        <v>0.97</v>
      </c>
      <c r="O511">
        <v>0.96099999999999997</v>
      </c>
    </row>
    <row r="512" spans="1:15" x14ac:dyDescent="0.25">
      <c r="A512" t="s">
        <v>954</v>
      </c>
      <c r="B512">
        <v>28</v>
      </c>
      <c r="C512" t="s">
        <v>384</v>
      </c>
      <c r="D512" t="s">
        <v>374</v>
      </c>
      <c r="E512" t="s">
        <v>2412</v>
      </c>
      <c r="F512" t="s">
        <v>2413</v>
      </c>
      <c r="G512">
        <v>0</v>
      </c>
      <c r="H512">
        <v>1</v>
      </c>
      <c r="I512">
        <v>1</v>
      </c>
      <c r="J512">
        <v>0.99350000000000005</v>
      </c>
      <c r="K512" t="s">
        <v>257</v>
      </c>
      <c r="L512">
        <v>0.9768</v>
      </c>
      <c r="M512">
        <v>0.9738</v>
      </c>
      <c r="N512">
        <v>0.95740000000000003</v>
      </c>
      <c r="O512" t="s">
        <v>257</v>
      </c>
    </row>
    <row r="513" spans="1:15" x14ac:dyDescent="0.25">
      <c r="A513" t="s">
        <v>954</v>
      </c>
      <c r="B513">
        <v>28</v>
      </c>
      <c r="C513" t="s">
        <v>384</v>
      </c>
      <c r="D513" t="s">
        <v>375</v>
      </c>
      <c r="E513" t="s">
        <v>3870</v>
      </c>
      <c r="F513" t="s">
        <v>3871</v>
      </c>
      <c r="G513" t="s">
        <v>257</v>
      </c>
      <c r="H513" t="s">
        <v>257</v>
      </c>
      <c r="I513">
        <v>1</v>
      </c>
      <c r="J513">
        <v>1</v>
      </c>
      <c r="K513" t="s">
        <v>257</v>
      </c>
      <c r="L513">
        <v>0.98070000000000002</v>
      </c>
      <c r="M513">
        <v>0.9768</v>
      </c>
      <c r="N513">
        <v>0.96760000000000002</v>
      </c>
      <c r="O513">
        <v>0.96099999999999997</v>
      </c>
    </row>
    <row r="514" spans="1:15" x14ac:dyDescent="0.25">
      <c r="A514" t="s">
        <v>954</v>
      </c>
      <c r="B514">
        <v>32</v>
      </c>
      <c r="C514" t="s">
        <v>384</v>
      </c>
      <c r="D514" t="s">
        <v>372</v>
      </c>
      <c r="E514" t="s">
        <v>2414</v>
      </c>
      <c r="F514" t="s">
        <v>2415</v>
      </c>
      <c r="G514">
        <v>1.1000000000000001E-3</v>
      </c>
      <c r="H514">
        <v>0.99890000000000001</v>
      </c>
      <c r="I514">
        <v>1</v>
      </c>
      <c r="J514">
        <v>0.9929</v>
      </c>
      <c r="K514" t="s">
        <v>257</v>
      </c>
      <c r="L514">
        <v>0.97860000000000003</v>
      </c>
      <c r="M514">
        <v>0.9748</v>
      </c>
      <c r="N514">
        <v>0.9617</v>
      </c>
      <c r="O514" t="s">
        <v>257</v>
      </c>
    </row>
    <row r="515" spans="1:15" x14ac:dyDescent="0.25">
      <c r="A515" t="s">
        <v>954</v>
      </c>
      <c r="B515">
        <v>32</v>
      </c>
      <c r="C515" t="s">
        <v>384</v>
      </c>
      <c r="D515" t="s">
        <v>373</v>
      </c>
      <c r="E515" t="s">
        <v>3872</v>
      </c>
      <c r="F515" t="s">
        <v>3873</v>
      </c>
      <c r="G515" t="s">
        <v>257</v>
      </c>
      <c r="H515" t="s">
        <v>257</v>
      </c>
      <c r="I515">
        <v>1</v>
      </c>
      <c r="J515">
        <v>1</v>
      </c>
      <c r="K515" t="s">
        <v>257</v>
      </c>
      <c r="L515">
        <v>0.98460000000000003</v>
      </c>
      <c r="M515">
        <v>0.97970000000000002</v>
      </c>
      <c r="N515">
        <v>0.97399999999999998</v>
      </c>
      <c r="O515">
        <v>0.96599999999999997</v>
      </c>
    </row>
    <row r="516" spans="1:15" x14ac:dyDescent="0.25">
      <c r="A516" t="s">
        <v>954</v>
      </c>
      <c r="B516">
        <v>32</v>
      </c>
      <c r="C516" t="s">
        <v>384</v>
      </c>
      <c r="D516" t="s">
        <v>374</v>
      </c>
      <c r="E516" t="s">
        <v>2416</v>
      </c>
      <c r="F516" t="s">
        <v>2417</v>
      </c>
      <c r="G516">
        <v>0</v>
      </c>
      <c r="H516">
        <v>1</v>
      </c>
      <c r="I516">
        <v>1</v>
      </c>
      <c r="J516">
        <v>0.99399999999999999</v>
      </c>
      <c r="K516" t="s">
        <v>257</v>
      </c>
      <c r="L516">
        <v>0.97970000000000002</v>
      </c>
      <c r="M516">
        <v>0.97689999999999999</v>
      </c>
      <c r="N516">
        <v>0.96279999999999999</v>
      </c>
      <c r="O516" t="s">
        <v>257</v>
      </c>
    </row>
    <row r="517" spans="1:15" x14ac:dyDescent="0.25">
      <c r="A517" t="s">
        <v>954</v>
      </c>
      <c r="B517">
        <v>32</v>
      </c>
      <c r="C517" t="s">
        <v>384</v>
      </c>
      <c r="D517" t="s">
        <v>375</v>
      </c>
      <c r="E517" t="s">
        <v>3874</v>
      </c>
      <c r="F517" t="s">
        <v>3875</v>
      </c>
      <c r="G517" t="s">
        <v>257</v>
      </c>
      <c r="H517" t="s">
        <v>257</v>
      </c>
      <c r="I517">
        <v>1</v>
      </c>
      <c r="J517">
        <v>1</v>
      </c>
      <c r="K517" t="s">
        <v>257</v>
      </c>
      <c r="L517">
        <v>0.98340000000000005</v>
      </c>
      <c r="M517">
        <v>0.97970000000000002</v>
      </c>
      <c r="N517">
        <v>0.97189999999999999</v>
      </c>
      <c r="O517">
        <v>0.96599999999999997</v>
      </c>
    </row>
    <row r="518" spans="1:15" x14ac:dyDescent="0.25">
      <c r="A518" t="s">
        <v>1880</v>
      </c>
      <c r="B518">
        <v>8</v>
      </c>
      <c r="C518" t="s">
        <v>384</v>
      </c>
      <c r="D518" t="s">
        <v>372</v>
      </c>
      <c r="E518" t="s">
        <v>2418</v>
      </c>
      <c r="F518" t="s">
        <v>2419</v>
      </c>
      <c r="G518">
        <v>2E-3</v>
      </c>
      <c r="H518">
        <v>1.0605</v>
      </c>
      <c r="I518">
        <v>1.0625</v>
      </c>
      <c r="J518">
        <v>1.0455000000000001</v>
      </c>
      <c r="K518" t="s">
        <v>257</v>
      </c>
      <c r="L518">
        <v>0.97929999999999995</v>
      </c>
      <c r="M518">
        <v>0.97250000000000003</v>
      </c>
      <c r="N518">
        <v>0.91169999999999995</v>
      </c>
      <c r="O518" t="s">
        <v>257</v>
      </c>
    </row>
    <row r="519" spans="1:15" x14ac:dyDescent="0.25">
      <c r="A519" t="s">
        <v>1880</v>
      </c>
      <c r="B519">
        <v>8</v>
      </c>
      <c r="C519" t="s">
        <v>384</v>
      </c>
      <c r="D519" t="s">
        <v>373</v>
      </c>
      <c r="E519" t="s">
        <v>3876</v>
      </c>
      <c r="F519" t="s">
        <v>3877</v>
      </c>
      <c r="G519" t="s">
        <v>257</v>
      </c>
      <c r="H519" t="s">
        <v>257</v>
      </c>
      <c r="I519">
        <v>1.0625</v>
      </c>
      <c r="J519">
        <v>1.0625</v>
      </c>
      <c r="K519" t="s">
        <v>257</v>
      </c>
      <c r="L519">
        <v>0.99019999999999997</v>
      </c>
      <c r="M519">
        <v>0.98129999999999995</v>
      </c>
      <c r="N519">
        <v>0.95199999999999996</v>
      </c>
      <c r="O519">
        <v>0.92700000000000005</v>
      </c>
    </row>
    <row r="520" spans="1:15" x14ac:dyDescent="0.25">
      <c r="A520" t="s">
        <v>1880</v>
      </c>
      <c r="B520">
        <v>8</v>
      </c>
      <c r="C520" t="s">
        <v>384</v>
      </c>
      <c r="D520" t="s">
        <v>374</v>
      </c>
      <c r="E520" t="s">
        <v>2420</v>
      </c>
      <c r="F520" t="s">
        <v>2421</v>
      </c>
      <c r="G520">
        <v>0</v>
      </c>
      <c r="H520">
        <v>1.0625</v>
      </c>
      <c r="I520">
        <v>1.0625</v>
      </c>
      <c r="J520">
        <v>1.0475000000000001</v>
      </c>
      <c r="K520" t="s">
        <v>257</v>
      </c>
      <c r="L520">
        <v>0.98129999999999995</v>
      </c>
      <c r="M520">
        <v>0.97619999999999996</v>
      </c>
      <c r="N520">
        <v>0.91369999999999996</v>
      </c>
      <c r="O520" t="s">
        <v>257</v>
      </c>
    </row>
    <row r="521" spans="1:15" x14ac:dyDescent="0.25">
      <c r="A521" t="s">
        <v>1880</v>
      </c>
      <c r="B521">
        <v>8</v>
      </c>
      <c r="C521" t="s">
        <v>384</v>
      </c>
      <c r="D521" t="s">
        <v>375</v>
      </c>
      <c r="E521" t="s">
        <v>3878</v>
      </c>
      <c r="F521" t="s">
        <v>3879</v>
      </c>
      <c r="G521" t="s">
        <v>257</v>
      </c>
      <c r="H521" t="s">
        <v>257</v>
      </c>
      <c r="I521">
        <v>1.0625</v>
      </c>
      <c r="J521">
        <v>1.0625</v>
      </c>
      <c r="K521" t="s">
        <v>257</v>
      </c>
      <c r="L521">
        <v>0.98799999999999999</v>
      </c>
      <c r="M521">
        <v>0.98129999999999995</v>
      </c>
      <c r="N521">
        <v>0.94220000000000004</v>
      </c>
      <c r="O521">
        <v>0.92700000000000005</v>
      </c>
    </row>
    <row r="522" spans="1:15" x14ac:dyDescent="0.25">
      <c r="A522" t="s">
        <v>1880</v>
      </c>
      <c r="B522">
        <v>12</v>
      </c>
      <c r="C522" t="s">
        <v>384</v>
      </c>
      <c r="D522" t="s">
        <v>372</v>
      </c>
      <c r="E522" t="s">
        <v>2422</v>
      </c>
      <c r="F522" t="s">
        <v>2423</v>
      </c>
      <c r="G522">
        <v>1.6999999999999999E-3</v>
      </c>
      <c r="H522">
        <v>1.0608</v>
      </c>
      <c r="I522">
        <v>1.0625</v>
      </c>
      <c r="J522">
        <v>1.0494000000000001</v>
      </c>
      <c r="K522" t="s">
        <v>257</v>
      </c>
      <c r="L522">
        <v>1.0066999999999999</v>
      </c>
      <c r="M522">
        <v>1.0009999999999999</v>
      </c>
      <c r="N522">
        <v>0.96160000000000001</v>
      </c>
      <c r="O522" t="s">
        <v>257</v>
      </c>
    </row>
    <row r="523" spans="1:15" x14ac:dyDescent="0.25">
      <c r="A523" t="s">
        <v>1880</v>
      </c>
      <c r="B523">
        <v>12</v>
      </c>
      <c r="C523" t="s">
        <v>384</v>
      </c>
      <c r="D523" t="s">
        <v>373</v>
      </c>
      <c r="E523" t="s">
        <v>3880</v>
      </c>
      <c r="F523" t="s">
        <v>3881</v>
      </c>
      <c r="G523" t="s">
        <v>257</v>
      </c>
      <c r="H523" t="s">
        <v>257</v>
      </c>
      <c r="I523">
        <v>1.0625</v>
      </c>
      <c r="J523">
        <v>1.0625</v>
      </c>
      <c r="K523" t="s">
        <v>257</v>
      </c>
      <c r="L523">
        <v>1.0158</v>
      </c>
      <c r="M523">
        <v>1.0084</v>
      </c>
      <c r="N523">
        <v>0.99</v>
      </c>
      <c r="O523">
        <v>0.97199999999999998</v>
      </c>
    </row>
    <row r="524" spans="1:15" x14ac:dyDescent="0.25">
      <c r="A524" t="s">
        <v>1880</v>
      </c>
      <c r="B524">
        <v>12</v>
      </c>
      <c r="C524" t="s">
        <v>384</v>
      </c>
      <c r="D524" t="s">
        <v>374</v>
      </c>
      <c r="E524" t="s">
        <v>2424</v>
      </c>
      <c r="F524" t="s">
        <v>2425</v>
      </c>
      <c r="G524">
        <v>0</v>
      </c>
      <c r="H524">
        <v>1.0625</v>
      </c>
      <c r="I524">
        <v>1.0625</v>
      </c>
      <c r="J524">
        <v>1.0510999999999999</v>
      </c>
      <c r="K524" t="s">
        <v>257</v>
      </c>
      <c r="L524">
        <v>1.0084</v>
      </c>
      <c r="M524">
        <v>1.0042</v>
      </c>
      <c r="N524">
        <v>0.96330000000000005</v>
      </c>
      <c r="O524" t="s">
        <v>257</v>
      </c>
    </row>
    <row r="525" spans="1:15" x14ac:dyDescent="0.25">
      <c r="A525" t="s">
        <v>1880</v>
      </c>
      <c r="B525">
        <v>12</v>
      </c>
      <c r="C525" t="s">
        <v>384</v>
      </c>
      <c r="D525" t="s">
        <v>375</v>
      </c>
      <c r="E525" t="s">
        <v>3882</v>
      </c>
      <c r="F525" t="s">
        <v>3883</v>
      </c>
      <c r="G525" t="s">
        <v>257</v>
      </c>
      <c r="H525" t="s">
        <v>257</v>
      </c>
      <c r="I525">
        <v>1.0625</v>
      </c>
      <c r="J525">
        <v>1.0625</v>
      </c>
      <c r="K525" t="s">
        <v>257</v>
      </c>
      <c r="L525">
        <v>1.0139</v>
      </c>
      <c r="M525">
        <v>1.0084</v>
      </c>
      <c r="N525">
        <v>0.98229999999999995</v>
      </c>
      <c r="O525">
        <v>0.97199999999999998</v>
      </c>
    </row>
    <row r="526" spans="1:15" x14ac:dyDescent="0.25">
      <c r="A526" t="s">
        <v>1880</v>
      </c>
      <c r="B526">
        <v>16</v>
      </c>
      <c r="C526" t="s">
        <v>384</v>
      </c>
      <c r="D526" t="s">
        <v>372</v>
      </c>
      <c r="E526" t="s">
        <v>2426</v>
      </c>
      <c r="F526" t="s">
        <v>2427</v>
      </c>
      <c r="G526">
        <v>1.5E-3</v>
      </c>
      <c r="H526">
        <v>1.0609999999999999</v>
      </c>
      <c r="I526">
        <v>1.0625</v>
      </c>
      <c r="J526">
        <v>1.0516000000000001</v>
      </c>
      <c r="K526" t="s">
        <v>257</v>
      </c>
      <c r="L526">
        <v>1.0204</v>
      </c>
      <c r="M526">
        <v>1.0154000000000001</v>
      </c>
      <c r="N526">
        <v>0.98650000000000004</v>
      </c>
      <c r="O526" t="s">
        <v>257</v>
      </c>
    </row>
    <row r="527" spans="1:15" x14ac:dyDescent="0.25">
      <c r="A527" t="s">
        <v>1880</v>
      </c>
      <c r="B527">
        <v>16</v>
      </c>
      <c r="C527" t="s">
        <v>384</v>
      </c>
      <c r="D527" t="s">
        <v>373</v>
      </c>
      <c r="E527" t="s">
        <v>3884</v>
      </c>
      <c r="F527" t="s">
        <v>3885</v>
      </c>
      <c r="G527" t="s">
        <v>257</v>
      </c>
      <c r="H527" t="s">
        <v>257</v>
      </c>
      <c r="I527">
        <v>1.0625</v>
      </c>
      <c r="J527">
        <v>1.0625</v>
      </c>
      <c r="K527" t="s">
        <v>257</v>
      </c>
      <c r="L527">
        <v>1.0284</v>
      </c>
      <c r="M527">
        <v>1.0219</v>
      </c>
      <c r="N527">
        <v>1.0089999999999999</v>
      </c>
      <c r="O527">
        <v>0.995</v>
      </c>
    </row>
    <row r="528" spans="1:15" x14ac:dyDescent="0.25">
      <c r="A528" t="s">
        <v>1880</v>
      </c>
      <c r="B528">
        <v>16</v>
      </c>
      <c r="C528" t="s">
        <v>384</v>
      </c>
      <c r="D528" t="s">
        <v>374</v>
      </c>
      <c r="E528" t="s">
        <v>2428</v>
      </c>
      <c r="F528" t="s">
        <v>2429</v>
      </c>
      <c r="G528">
        <v>0</v>
      </c>
      <c r="H528">
        <v>1.0625</v>
      </c>
      <c r="I528">
        <v>1.0625</v>
      </c>
      <c r="J528">
        <v>1.0530999999999999</v>
      </c>
      <c r="K528" t="s">
        <v>257</v>
      </c>
      <c r="L528">
        <v>1.0219</v>
      </c>
      <c r="M528">
        <v>1.0182</v>
      </c>
      <c r="N528">
        <v>0.98799999999999999</v>
      </c>
      <c r="O528" t="s">
        <v>257</v>
      </c>
    </row>
    <row r="529" spans="1:15" x14ac:dyDescent="0.25">
      <c r="A529" t="s">
        <v>1880</v>
      </c>
      <c r="B529">
        <v>16</v>
      </c>
      <c r="C529" t="s">
        <v>384</v>
      </c>
      <c r="D529" t="s">
        <v>375</v>
      </c>
      <c r="E529" t="s">
        <v>3886</v>
      </c>
      <c r="F529" t="s">
        <v>3887</v>
      </c>
      <c r="G529" t="s">
        <v>257</v>
      </c>
      <c r="H529" t="s">
        <v>257</v>
      </c>
      <c r="I529">
        <v>1.0625</v>
      </c>
      <c r="J529">
        <v>1.0625</v>
      </c>
      <c r="K529" t="s">
        <v>257</v>
      </c>
      <c r="L529">
        <v>1.0267999999999999</v>
      </c>
      <c r="M529">
        <v>1.0219</v>
      </c>
      <c r="N529">
        <v>1.0033000000000001</v>
      </c>
      <c r="O529">
        <v>0.995</v>
      </c>
    </row>
    <row r="530" spans="1:15" x14ac:dyDescent="0.25">
      <c r="A530" t="s">
        <v>1880</v>
      </c>
      <c r="B530">
        <v>18</v>
      </c>
      <c r="C530" t="s">
        <v>383</v>
      </c>
      <c r="D530" t="s">
        <v>372</v>
      </c>
      <c r="E530" t="s">
        <v>2430</v>
      </c>
      <c r="F530" t="s">
        <v>2431</v>
      </c>
      <c r="G530">
        <v>1.4E-3</v>
      </c>
      <c r="H530">
        <v>1.0610999999999999</v>
      </c>
      <c r="I530">
        <v>1.0625</v>
      </c>
      <c r="J530">
        <v>1.0524</v>
      </c>
      <c r="K530" t="s">
        <v>257</v>
      </c>
      <c r="L530">
        <v>1.0249999999999999</v>
      </c>
      <c r="M530">
        <v>1.0203</v>
      </c>
      <c r="N530">
        <v>0.995</v>
      </c>
      <c r="O530" t="s">
        <v>257</v>
      </c>
    </row>
    <row r="531" spans="1:15" x14ac:dyDescent="0.25">
      <c r="A531" t="s">
        <v>1880</v>
      </c>
      <c r="B531">
        <v>18</v>
      </c>
      <c r="C531" t="s">
        <v>383</v>
      </c>
      <c r="D531" t="s">
        <v>373</v>
      </c>
      <c r="E531" t="s">
        <v>3888</v>
      </c>
      <c r="F531" t="s">
        <v>3889</v>
      </c>
      <c r="G531" t="s">
        <v>257</v>
      </c>
      <c r="H531" t="s">
        <v>257</v>
      </c>
      <c r="I531">
        <v>1.0625</v>
      </c>
      <c r="J531">
        <v>1.0625</v>
      </c>
      <c r="K531" t="s">
        <v>257</v>
      </c>
      <c r="L531">
        <v>1.0326</v>
      </c>
      <c r="M531">
        <v>1.0264</v>
      </c>
      <c r="N531">
        <v>1.0149999999999999</v>
      </c>
      <c r="O531">
        <v>1.002</v>
      </c>
    </row>
    <row r="532" spans="1:15" x14ac:dyDescent="0.25">
      <c r="A532" t="s">
        <v>1880</v>
      </c>
      <c r="B532">
        <v>18</v>
      </c>
      <c r="C532" t="s">
        <v>383</v>
      </c>
      <c r="D532" t="s">
        <v>374</v>
      </c>
      <c r="E532" t="s">
        <v>2432</v>
      </c>
      <c r="F532" t="s">
        <v>2433</v>
      </c>
      <c r="G532">
        <v>0</v>
      </c>
      <c r="H532">
        <v>1.0625</v>
      </c>
      <c r="I532">
        <v>1.0625</v>
      </c>
      <c r="J532">
        <v>1.0538000000000001</v>
      </c>
      <c r="K532" t="s">
        <v>257</v>
      </c>
      <c r="L532">
        <v>1.0264</v>
      </c>
      <c r="M532">
        <v>1.0227999999999999</v>
      </c>
      <c r="N532">
        <v>0.99639999999999995</v>
      </c>
      <c r="O532" t="s">
        <v>257</v>
      </c>
    </row>
    <row r="533" spans="1:15" x14ac:dyDescent="0.25">
      <c r="A533" t="s">
        <v>1880</v>
      </c>
      <c r="B533">
        <v>18</v>
      </c>
      <c r="C533" t="s">
        <v>383</v>
      </c>
      <c r="D533" t="s">
        <v>375</v>
      </c>
      <c r="E533" t="s">
        <v>3890</v>
      </c>
      <c r="F533" t="s">
        <v>3891</v>
      </c>
      <c r="G533" t="s">
        <v>257</v>
      </c>
      <c r="H533" t="s">
        <v>257</v>
      </c>
      <c r="I533">
        <v>1.0625</v>
      </c>
      <c r="J533">
        <v>1.0625</v>
      </c>
      <c r="K533" t="s">
        <v>257</v>
      </c>
      <c r="L533">
        <v>1.0309999999999999</v>
      </c>
      <c r="M533">
        <v>1.0264</v>
      </c>
      <c r="N533">
        <v>1.0105</v>
      </c>
      <c r="O533">
        <v>1.002</v>
      </c>
    </row>
    <row r="534" spans="1:15" x14ac:dyDescent="0.25">
      <c r="A534" t="s">
        <v>1880</v>
      </c>
      <c r="B534">
        <v>20</v>
      </c>
      <c r="C534" t="s">
        <v>384</v>
      </c>
      <c r="D534" t="s">
        <v>372</v>
      </c>
      <c r="E534" t="s">
        <v>2434</v>
      </c>
      <c r="F534" t="s">
        <v>2435</v>
      </c>
      <c r="G534">
        <v>1.4E-3</v>
      </c>
      <c r="H534">
        <v>1.0610999999999999</v>
      </c>
      <c r="I534">
        <v>1.0625</v>
      </c>
      <c r="J534">
        <v>1.0529999999999999</v>
      </c>
      <c r="K534" t="s">
        <v>257</v>
      </c>
      <c r="L534">
        <v>1.0286</v>
      </c>
      <c r="M534">
        <v>1.0241</v>
      </c>
      <c r="N534">
        <v>1.0016</v>
      </c>
      <c r="O534" t="s">
        <v>257</v>
      </c>
    </row>
    <row r="535" spans="1:15" x14ac:dyDescent="0.25">
      <c r="A535" t="s">
        <v>1880</v>
      </c>
      <c r="B535">
        <v>20</v>
      </c>
      <c r="C535" t="s">
        <v>384</v>
      </c>
      <c r="D535" t="s">
        <v>373</v>
      </c>
      <c r="E535" t="s">
        <v>3892</v>
      </c>
      <c r="F535" t="s">
        <v>3893</v>
      </c>
      <c r="G535" t="s">
        <v>257</v>
      </c>
      <c r="H535" t="s">
        <v>257</v>
      </c>
      <c r="I535">
        <v>1.0625</v>
      </c>
      <c r="J535">
        <v>1.0625</v>
      </c>
      <c r="K535" t="s">
        <v>257</v>
      </c>
      <c r="L535">
        <v>1.0359</v>
      </c>
      <c r="M535">
        <v>1.03</v>
      </c>
      <c r="N535">
        <v>1.02</v>
      </c>
      <c r="O535">
        <v>1.008</v>
      </c>
    </row>
    <row r="536" spans="1:15" x14ac:dyDescent="0.25">
      <c r="A536" t="s">
        <v>1880</v>
      </c>
      <c r="B536">
        <v>20</v>
      </c>
      <c r="C536" t="s">
        <v>384</v>
      </c>
      <c r="D536" t="s">
        <v>374</v>
      </c>
      <c r="E536" t="s">
        <v>2436</v>
      </c>
      <c r="F536" t="s">
        <v>2437</v>
      </c>
      <c r="G536">
        <v>0</v>
      </c>
      <c r="H536">
        <v>1.0625</v>
      </c>
      <c r="I536">
        <v>1.0625</v>
      </c>
      <c r="J536">
        <v>1.0544</v>
      </c>
      <c r="K536" t="s">
        <v>257</v>
      </c>
      <c r="L536">
        <v>1.03</v>
      </c>
      <c r="M536">
        <v>1.0266</v>
      </c>
      <c r="N536">
        <v>1.0029999999999999</v>
      </c>
      <c r="O536" t="s">
        <v>257</v>
      </c>
    </row>
    <row r="537" spans="1:15" x14ac:dyDescent="0.25">
      <c r="A537" t="s">
        <v>1880</v>
      </c>
      <c r="B537">
        <v>20</v>
      </c>
      <c r="C537" t="s">
        <v>384</v>
      </c>
      <c r="D537" t="s">
        <v>375</v>
      </c>
      <c r="E537" t="s">
        <v>3894</v>
      </c>
      <c r="F537" t="s">
        <v>3895</v>
      </c>
      <c r="G537" t="s">
        <v>257</v>
      </c>
      <c r="H537" t="s">
        <v>257</v>
      </c>
      <c r="I537">
        <v>1.0625</v>
      </c>
      <c r="J537">
        <v>1.0625</v>
      </c>
      <c r="K537" t="s">
        <v>257</v>
      </c>
      <c r="L537">
        <v>1.0344</v>
      </c>
      <c r="M537">
        <v>1.03</v>
      </c>
      <c r="N537">
        <v>1.0162</v>
      </c>
      <c r="O537">
        <v>1.008</v>
      </c>
    </row>
    <row r="538" spans="1:15" x14ac:dyDescent="0.25">
      <c r="A538" t="s">
        <v>1880</v>
      </c>
      <c r="B538">
        <v>28</v>
      </c>
      <c r="C538" t="s">
        <v>384</v>
      </c>
      <c r="D538" t="s">
        <v>372</v>
      </c>
      <c r="E538" t="s">
        <v>2438</v>
      </c>
      <c r="F538" t="s">
        <v>2439</v>
      </c>
      <c r="G538">
        <v>1.1999999999999999E-3</v>
      </c>
      <c r="H538">
        <v>1.0612999999999999</v>
      </c>
      <c r="I538">
        <v>1.0625</v>
      </c>
      <c r="J538">
        <v>1.0548</v>
      </c>
      <c r="K538" t="s">
        <v>257</v>
      </c>
      <c r="L538">
        <v>1.0381</v>
      </c>
      <c r="M538">
        <v>1.0341</v>
      </c>
      <c r="N538">
        <v>1.0186999999999999</v>
      </c>
      <c r="O538" t="s">
        <v>257</v>
      </c>
    </row>
    <row r="539" spans="1:15" x14ac:dyDescent="0.25">
      <c r="A539" t="s">
        <v>1880</v>
      </c>
      <c r="B539">
        <v>28</v>
      </c>
      <c r="C539" t="s">
        <v>384</v>
      </c>
      <c r="D539" t="s">
        <v>373</v>
      </c>
      <c r="E539" t="s">
        <v>3896</v>
      </c>
      <c r="F539" t="s">
        <v>3897</v>
      </c>
      <c r="G539" t="s">
        <v>257</v>
      </c>
      <c r="H539" t="s">
        <v>257</v>
      </c>
      <c r="I539">
        <v>1.0625</v>
      </c>
      <c r="J539">
        <v>1.0625</v>
      </c>
      <c r="K539" t="s">
        <v>257</v>
      </c>
      <c r="L539">
        <v>1.0445</v>
      </c>
      <c r="M539">
        <v>1.0392999999999999</v>
      </c>
      <c r="N539">
        <v>1.032</v>
      </c>
      <c r="O539">
        <v>1.024</v>
      </c>
    </row>
    <row r="540" spans="1:15" x14ac:dyDescent="0.25">
      <c r="A540" t="s">
        <v>1880</v>
      </c>
      <c r="B540">
        <v>28</v>
      </c>
      <c r="C540" t="s">
        <v>384</v>
      </c>
      <c r="D540" t="s">
        <v>374</v>
      </c>
      <c r="E540" t="s">
        <v>2440</v>
      </c>
      <c r="F540" t="s">
        <v>2441</v>
      </c>
      <c r="G540">
        <v>0</v>
      </c>
      <c r="H540">
        <v>1.0625</v>
      </c>
      <c r="I540">
        <v>1.0625</v>
      </c>
      <c r="J540">
        <v>1.056</v>
      </c>
      <c r="K540" t="s">
        <v>257</v>
      </c>
      <c r="L540">
        <v>1.0392999999999999</v>
      </c>
      <c r="M540">
        <v>1.0363</v>
      </c>
      <c r="N540">
        <v>1.0199</v>
      </c>
      <c r="O540" t="s">
        <v>257</v>
      </c>
    </row>
    <row r="541" spans="1:15" x14ac:dyDescent="0.25">
      <c r="A541" t="s">
        <v>1880</v>
      </c>
      <c r="B541">
        <v>28</v>
      </c>
      <c r="C541" t="s">
        <v>384</v>
      </c>
      <c r="D541" t="s">
        <v>375</v>
      </c>
      <c r="E541" t="s">
        <v>3898</v>
      </c>
      <c r="F541" t="s">
        <v>3899</v>
      </c>
      <c r="G541" t="s">
        <v>257</v>
      </c>
      <c r="H541" t="s">
        <v>257</v>
      </c>
      <c r="I541">
        <v>1.0625</v>
      </c>
      <c r="J541">
        <v>1.0625</v>
      </c>
      <c r="K541" t="s">
        <v>257</v>
      </c>
      <c r="L541">
        <v>1.0431999999999999</v>
      </c>
      <c r="M541">
        <v>1.0392999999999999</v>
      </c>
      <c r="N541">
        <v>1.0301</v>
      </c>
      <c r="O541">
        <v>1.024</v>
      </c>
    </row>
    <row r="542" spans="1:15" x14ac:dyDescent="0.25">
      <c r="A542" t="s">
        <v>1023</v>
      </c>
      <c r="B542">
        <v>7</v>
      </c>
      <c r="C542" t="s">
        <v>381</v>
      </c>
      <c r="D542" t="s">
        <v>376</v>
      </c>
      <c r="E542" t="s">
        <v>2442</v>
      </c>
      <c r="F542" t="s">
        <v>2443</v>
      </c>
      <c r="G542">
        <v>2.2000000000000001E-3</v>
      </c>
      <c r="H542">
        <v>1.1228</v>
      </c>
      <c r="I542">
        <v>1.125</v>
      </c>
      <c r="J542">
        <v>1.0982000000000001</v>
      </c>
      <c r="K542" t="s">
        <v>257</v>
      </c>
      <c r="L542">
        <v>1.03</v>
      </c>
      <c r="M542">
        <v>1.0190999999999999</v>
      </c>
      <c r="N542">
        <v>0.95269999999999999</v>
      </c>
      <c r="O542" t="s">
        <v>257</v>
      </c>
    </row>
    <row r="543" spans="1:15" x14ac:dyDescent="0.25">
      <c r="A543" t="s">
        <v>1023</v>
      </c>
      <c r="B543">
        <v>7</v>
      </c>
      <c r="C543" t="s">
        <v>381</v>
      </c>
      <c r="D543" t="s">
        <v>377</v>
      </c>
      <c r="E543" t="s">
        <v>3900</v>
      </c>
      <c r="F543" t="s">
        <v>3901</v>
      </c>
      <c r="G543" t="s">
        <v>257</v>
      </c>
      <c r="H543" t="s">
        <v>257</v>
      </c>
      <c r="I543">
        <v>1.125</v>
      </c>
      <c r="J543">
        <v>1.125</v>
      </c>
      <c r="K543" t="s">
        <v>257</v>
      </c>
      <c r="L543">
        <v>1.0463</v>
      </c>
      <c r="M543">
        <v>1.0322</v>
      </c>
      <c r="N543">
        <v>0.998</v>
      </c>
      <c r="O543">
        <v>0.97</v>
      </c>
    </row>
    <row r="544" spans="1:15" x14ac:dyDescent="0.25">
      <c r="A544" t="s">
        <v>1023</v>
      </c>
      <c r="B544">
        <v>7</v>
      </c>
      <c r="C544" t="s">
        <v>381</v>
      </c>
      <c r="D544" t="s">
        <v>372</v>
      </c>
      <c r="E544" t="s">
        <v>2444</v>
      </c>
      <c r="F544" t="s">
        <v>2445</v>
      </c>
      <c r="G544">
        <v>2.2000000000000001E-3</v>
      </c>
      <c r="H544">
        <v>1.1228</v>
      </c>
      <c r="I544">
        <v>1.125</v>
      </c>
      <c r="J544">
        <v>1.1064000000000001</v>
      </c>
      <c r="K544">
        <v>1.0982000000000001</v>
      </c>
      <c r="L544">
        <v>1.03</v>
      </c>
      <c r="M544">
        <v>1.0227999999999999</v>
      </c>
      <c r="N544">
        <v>0.95269999999999999</v>
      </c>
      <c r="O544" t="s">
        <v>257</v>
      </c>
    </row>
    <row r="545" spans="1:15" x14ac:dyDescent="0.25">
      <c r="A545" t="s">
        <v>1023</v>
      </c>
      <c r="B545">
        <v>7</v>
      </c>
      <c r="C545" t="s">
        <v>381</v>
      </c>
      <c r="D545" t="s">
        <v>373</v>
      </c>
      <c r="E545" t="s">
        <v>3902</v>
      </c>
      <c r="F545" t="s">
        <v>3903</v>
      </c>
      <c r="G545" t="s">
        <v>257</v>
      </c>
      <c r="H545" t="s">
        <v>257</v>
      </c>
      <c r="I545">
        <v>1.125</v>
      </c>
      <c r="J545">
        <v>1.125</v>
      </c>
      <c r="K545" t="s">
        <v>257</v>
      </c>
      <c r="L545">
        <v>1.0416000000000001</v>
      </c>
      <c r="M545">
        <v>1.0322</v>
      </c>
      <c r="N545">
        <v>0.998</v>
      </c>
      <c r="O545">
        <v>0.97</v>
      </c>
    </row>
    <row r="546" spans="1:15" x14ac:dyDescent="0.25">
      <c r="A546" t="s">
        <v>1023</v>
      </c>
      <c r="B546">
        <v>7</v>
      </c>
      <c r="C546" t="s">
        <v>381</v>
      </c>
      <c r="D546" t="s">
        <v>374</v>
      </c>
      <c r="E546" t="s">
        <v>2446</v>
      </c>
      <c r="F546" t="s">
        <v>2447</v>
      </c>
      <c r="G546">
        <v>0</v>
      </c>
      <c r="H546">
        <v>1.125</v>
      </c>
      <c r="I546">
        <v>1.125</v>
      </c>
      <c r="J546">
        <v>1.1086</v>
      </c>
      <c r="K546" t="s">
        <v>257</v>
      </c>
      <c r="L546">
        <v>1.0322</v>
      </c>
      <c r="M546">
        <v>1.0267999999999999</v>
      </c>
      <c r="N546">
        <v>0.95489999999999997</v>
      </c>
      <c r="O546" t="s">
        <v>257</v>
      </c>
    </row>
    <row r="547" spans="1:15" x14ac:dyDescent="0.25">
      <c r="A547" t="s">
        <v>1023</v>
      </c>
      <c r="B547">
        <v>7</v>
      </c>
      <c r="C547" t="s">
        <v>381</v>
      </c>
      <c r="D547" t="s">
        <v>375</v>
      </c>
      <c r="E547" t="s">
        <v>3904</v>
      </c>
      <c r="F547" t="s">
        <v>3905</v>
      </c>
      <c r="G547" t="s">
        <v>257</v>
      </c>
      <c r="H547" t="s">
        <v>257</v>
      </c>
      <c r="I547">
        <v>1.125</v>
      </c>
      <c r="J547">
        <v>1.125</v>
      </c>
      <c r="K547" t="s">
        <v>257</v>
      </c>
      <c r="L547">
        <v>1.0392999999999999</v>
      </c>
      <c r="M547">
        <v>1.0322</v>
      </c>
      <c r="N547">
        <v>0.98750000000000004</v>
      </c>
      <c r="O547">
        <v>0.97</v>
      </c>
    </row>
    <row r="548" spans="1:15" x14ac:dyDescent="0.25">
      <c r="A548" t="s">
        <v>1023</v>
      </c>
      <c r="B548">
        <v>8</v>
      </c>
      <c r="C548" t="s">
        <v>384</v>
      </c>
      <c r="D548" t="s">
        <v>372</v>
      </c>
      <c r="E548" t="s">
        <v>2448</v>
      </c>
      <c r="F548" t="s">
        <v>2449</v>
      </c>
      <c r="G548">
        <v>2.0999999999999999E-3</v>
      </c>
      <c r="H548">
        <v>1.1229</v>
      </c>
      <c r="I548">
        <v>1.125</v>
      </c>
      <c r="J548">
        <v>1.1079000000000001</v>
      </c>
      <c r="K548">
        <v>1.1004</v>
      </c>
      <c r="L548">
        <v>1.0417000000000001</v>
      </c>
      <c r="M548">
        <v>1.0347999999999999</v>
      </c>
      <c r="N548">
        <v>0.97409999999999997</v>
      </c>
      <c r="O548" t="s">
        <v>257</v>
      </c>
    </row>
    <row r="549" spans="1:15" x14ac:dyDescent="0.25">
      <c r="A549" t="s">
        <v>1023</v>
      </c>
      <c r="B549">
        <v>8</v>
      </c>
      <c r="C549" t="s">
        <v>384</v>
      </c>
      <c r="D549" t="s">
        <v>373</v>
      </c>
      <c r="E549" t="s">
        <v>3906</v>
      </c>
      <c r="F549" t="s">
        <v>3907</v>
      </c>
      <c r="G549" t="s">
        <v>257</v>
      </c>
      <c r="H549" t="s">
        <v>257</v>
      </c>
      <c r="I549">
        <v>1.125</v>
      </c>
      <c r="J549">
        <v>1.125</v>
      </c>
      <c r="K549" t="s">
        <v>257</v>
      </c>
      <c r="L549">
        <v>1.0528</v>
      </c>
      <c r="M549">
        <v>1.0438000000000001</v>
      </c>
      <c r="N549">
        <v>1.0149999999999999</v>
      </c>
      <c r="O549">
        <v>0.99</v>
      </c>
    </row>
    <row r="550" spans="1:15" x14ac:dyDescent="0.25">
      <c r="A550" t="s">
        <v>1023</v>
      </c>
      <c r="B550">
        <v>8</v>
      </c>
      <c r="C550" t="s">
        <v>384</v>
      </c>
      <c r="D550" t="s">
        <v>374</v>
      </c>
      <c r="E550" t="s">
        <v>2450</v>
      </c>
      <c r="F550" t="s">
        <v>2451</v>
      </c>
      <c r="G550">
        <v>0</v>
      </c>
      <c r="H550">
        <v>1.125</v>
      </c>
      <c r="I550">
        <v>1.125</v>
      </c>
      <c r="J550">
        <v>1.1100000000000001</v>
      </c>
      <c r="K550" t="s">
        <v>257</v>
      </c>
      <c r="L550">
        <v>1.0438000000000001</v>
      </c>
      <c r="M550">
        <v>1.0386</v>
      </c>
      <c r="N550">
        <v>0.97619999999999996</v>
      </c>
      <c r="O550" t="s">
        <v>257</v>
      </c>
    </row>
    <row r="551" spans="1:15" x14ac:dyDescent="0.25">
      <c r="A551" t="s">
        <v>1023</v>
      </c>
      <c r="B551">
        <v>8</v>
      </c>
      <c r="C551" t="s">
        <v>384</v>
      </c>
      <c r="D551" t="s">
        <v>375</v>
      </c>
      <c r="E551" t="s">
        <v>3908</v>
      </c>
      <c r="F551" t="s">
        <v>3909</v>
      </c>
      <c r="G551" t="s">
        <v>257</v>
      </c>
      <c r="H551" t="s">
        <v>257</v>
      </c>
      <c r="I551">
        <v>1.125</v>
      </c>
      <c r="J551">
        <v>1.125</v>
      </c>
      <c r="K551" t="s">
        <v>257</v>
      </c>
      <c r="L551">
        <v>1.0505</v>
      </c>
      <c r="M551">
        <v>1.0438000000000001</v>
      </c>
      <c r="N551">
        <v>1.0046999999999999</v>
      </c>
      <c r="O551">
        <v>0.99</v>
      </c>
    </row>
    <row r="552" spans="1:15" x14ac:dyDescent="0.25">
      <c r="A552" t="s">
        <v>1023</v>
      </c>
      <c r="B552">
        <v>10</v>
      </c>
      <c r="C552" t="s">
        <v>382</v>
      </c>
      <c r="D552" t="s">
        <v>372</v>
      </c>
      <c r="E552" t="s">
        <v>2452</v>
      </c>
      <c r="F552" t="s">
        <v>2453</v>
      </c>
      <c r="G552">
        <v>1.8E-3</v>
      </c>
      <c r="H552">
        <v>1.1232</v>
      </c>
      <c r="I552">
        <v>1.125</v>
      </c>
      <c r="J552">
        <v>1.1103000000000001</v>
      </c>
      <c r="K552" t="s">
        <v>257</v>
      </c>
      <c r="L552">
        <v>1.0582</v>
      </c>
      <c r="M552">
        <v>1.052</v>
      </c>
      <c r="N552">
        <v>1.0042</v>
      </c>
      <c r="O552" t="s">
        <v>257</v>
      </c>
    </row>
    <row r="553" spans="1:15" x14ac:dyDescent="0.25">
      <c r="A553" t="s">
        <v>1023</v>
      </c>
      <c r="B553">
        <v>10</v>
      </c>
      <c r="C553" t="s">
        <v>382</v>
      </c>
      <c r="D553" t="s">
        <v>373</v>
      </c>
      <c r="E553" t="s">
        <v>3910</v>
      </c>
      <c r="F553" t="s">
        <v>3911</v>
      </c>
      <c r="G553" t="s">
        <v>257</v>
      </c>
      <c r="H553" t="s">
        <v>257</v>
      </c>
      <c r="I553">
        <v>1.125</v>
      </c>
      <c r="J553">
        <v>1.125</v>
      </c>
      <c r="K553" t="s">
        <v>257</v>
      </c>
      <c r="L553">
        <v>1.0680000000000001</v>
      </c>
      <c r="M553">
        <v>1.06</v>
      </c>
      <c r="N553">
        <v>1.038</v>
      </c>
      <c r="O553">
        <v>1.0169999999999999</v>
      </c>
    </row>
    <row r="554" spans="1:15" x14ac:dyDescent="0.25">
      <c r="A554" t="s">
        <v>1023</v>
      </c>
      <c r="B554">
        <v>12</v>
      </c>
      <c r="C554" t="s">
        <v>380</v>
      </c>
      <c r="D554" t="s">
        <v>376</v>
      </c>
      <c r="E554" t="s">
        <v>2454</v>
      </c>
      <c r="F554" t="s">
        <v>2455</v>
      </c>
      <c r="G554">
        <v>1.8E-3</v>
      </c>
      <c r="H554">
        <v>1.1232</v>
      </c>
      <c r="I554">
        <v>1.125</v>
      </c>
      <c r="J554">
        <v>1.1060000000000001</v>
      </c>
      <c r="K554" t="s">
        <v>257</v>
      </c>
      <c r="L554">
        <v>1.0690999999999999</v>
      </c>
      <c r="M554">
        <v>1.0601</v>
      </c>
      <c r="N554">
        <v>1.024</v>
      </c>
      <c r="O554" t="s">
        <v>257</v>
      </c>
    </row>
    <row r="555" spans="1:15" x14ac:dyDescent="0.25">
      <c r="A555" t="s">
        <v>1023</v>
      </c>
      <c r="B555">
        <v>12</v>
      </c>
      <c r="C555" t="s">
        <v>380</v>
      </c>
      <c r="D555" t="s">
        <v>377</v>
      </c>
      <c r="E555" t="s">
        <v>3912</v>
      </c>
      <c r="F555" t="s">
        <v>3913</v>
      </c>
      <c r="G555" t="s">
        <v>257</v>
      </c>
      <c r="H555" t="s">
        <v>257</v>
      </c>
      <c r="I555">
        <v>1.125</v>
      </c>
      <c r="J555">
        <v>1.125</v>
      </c>
      <c r="K555" t="s">
        <v>257</v>
      </c>
      <c r="L555">
        <v>1.0826</v>
      </c>
      <c r="M555">
        <v>1.0709</v>
      </c>
      <c r="N555">
        <v>1.0529999999999999</v>
      </c>
      <c r="O555">
        <v>1.0349999999999999</v>
      </c>
    </row>
    <row r="556" spans="1:15" x14ac:dyDescent="0.25">
      <c r="A556" t="s">
        <v>1023</v>
      </c>
      <c r="B556">
        <v>12</v>
      </c>
      <c r="C556" t="s">
        <v>380</v>
      </c>
      <c r="D556" t="s">
        <v>372</v>
      </c>
      <c r="E556" t="s">
        <v>2456</v>
      </c>
      <c r="F556" t="s">
        <v>2457</v>
      </c>
      <c r="G556">
        <v>1.8E-3</v>
      </c>
      <c r="H556">
        <v>1.1232</v>
      </c>
      <c r="I556">
        <v>1.125</v>
      </c>
      <c r="J556">
        <v>1.1117999999999999</v>
      </c>
      <c r="K556" t="s">
        <v>257</v>
      </c>
      <c r="L556">
        <v>1.0690999999999999</v>
      </c>
      <c r="M556">
        <v>1.0630999999999999</v>
      </c>
      <c r="N556">
        <v>1.024</v>
      </c>
      <c r="O556" t="s">
        <v>257</v>
      </c>
    </row>
    <row r="557" spans="1:15" x14ac:dyDescent="0.25">
      <c r="A557" t="s">
        <v>1023</v>
      </c>
      <c r="B557">
        <v>12</v>
      </c>
      <c r="C557" t="s">
        <v>380</v>
      </c>
      <c r="D557" t="s">
        <v>373</v>
      </c>
      <c r="E557" t="s">
        <v>3914</v>
      </c>
      <c r="F557" t="s">
        <v>3915</v>
      </c>
      <c r="G557" t="s">
        <v>257</v>
      </c>
      <c r="H557" t="s">
        <v>257</v>
      </c>
      <c r="I557">
        <v>1.125</v>
      </c>
      <c r="J557">
        <v>1.125</v>
      </c>
      <c r="K557" t="s">
        <v>257</v>
      </c>
      <c r="L557">
        <v>1.0787</v>
      </c>
      <c r="M557">
        <v>1.0709</v>
      </c>
      <c r="N557">
        <v>1.0529999999999999</v>
      </c>
      <c r="O557">
        <v>1.0349999999999999</v>
      </c>
    </row>
    <row r="558" spans="1:15" x14ac:dyDescent="0.25">
      <c r="A558" t="s">
        <v>1023</v>
      </c>
      <c r="B558">
        <v>12</v>
      </c>
      <c r="C558" t="s">
        <v>380</v>
      </c>
      <c r="D558" t="s">
        <v>374</v>
      </c>
      <c r="E558" t="s">
        <v>2458</v>
      </c>
      <c r="F558" t="s">
        <v>2459</v>
      </c>
      <c r="G558">
        <v>0</v>
      </c>
      <c r="H558">
        <v>1.125</v>
      </c>
      <c r="I558">
        <v>1.125</v>
      </c>
      <c r="J558">
        <v>1.1135999999999999</v>
      </c>
      <c r="K558" t="s">
        <v>257</v>
      </c>
      <c r="L558">
        <v>1.0709</v>
      </c>
      <c r="M558">
        <v>1.0664</v>
      </c>
      <c r="N558">
        <v>1.0258</v>
      </c>
      <c r="O558" t="s">
        <v>257</v>
      </c>
    </row>
    <row r="559" spans="1:15" x14ac:dyDescent="0.25">
      <c r="A559" t="s">
        <v>1023</v>
      </c>
      <c r="B559">
        <v>12</v>
      </c>
      <c r="C559" t="s">
        <v>380</v>
      </c>
      <c r="D559" t="s">
        <v>375</v>
      </c>
      <c r="E559" t="s">
        <v>3916</v>
      </c>
      <c r="F559" t="s">
        <v>3917</v>
      </c>
      <c r="G559" t="s">
        <v>257</v>
      </c>
      <c r="H559" t="s">
        <v>257</v>
      </c>
      <c r="I559">
        <v>1.125</v>
      </c>
      <c r="J559">
        <v>1.125</v>
      </c>
      <c r="K559" t="s">
        <v>257</v>
      </c>
      <c r="L559">
        <v>1.0768</v>
      </c>
      <c r="M559">
        <v>1.0709</v>
      </c>
      <c r="N559">
        <v>1.0448</v>
      </c>
      <c r="O559">
        <v>1.0349999999999999</v>
      </c>
    </row>
    <row r="560" spans="1:15" x14ac:dyDescent="0.25">
      <c r="A560" t="s">
        <v>1023</v>
      </c>
      <c r="B560">
        <v>14</v>
      </c>
      <c r="C560" t="s">
        <v>382</v>
      </c>
      <c r="D560" t="s">
        <v>372</v>
      </c>
      <c r="E560" t="s">
        <v>2460</v>
      </c>
      <c r="F560" t="s">
        <v>2461</v>
      </c>
      <c r="G560">
        <v>1.6000000000000001E-3</v>
      </c>
      <c r="H560">
        <v>1.1234</v>
      </c>
      <c r="I560">
        <v>1.125</v>
      </c>
      <c r="J560">
        <v>1.1131</v>
      </c>
      <c r="K560" t="s">
        <v>257</v>
      </c>
      <c r="L560">
        <v>1.077</v>
      </c>
      <c r="M560">
        <v>1.0717000000000001</v>
      </c>
      <c r="N560">
        <v>1.0384</v>
      </c>
      <c r="O560" t="s">
        <v>257</v>
      </c>
    </row>
    <row r="561" spans="1:15" x14ac:dyDescent="0.25">
      <c r="A561" t="s">
        <v>1023</v>
      </c>
      <c r="B561">
        <v>14</v>
      </c>
      <c r="C561" t="s">
        <v>382</v>
      </c>
      <c r="D561" t="s">
        <v>373</v>
      </c>
      <c r="E561" t="s">
        <v>3918</v>
      </c>
      <c r="F561" t="s">
        <v>3919</v>
      </c>
      <c r="G561" t="s">
        <v>257</v>
      </c>
      <c r="H561" t="s">
        <v>257</v>
      </c>
      <c r="I561">
        <v>1.125</v>
      </c>
      <c r="J561">
        <v>1.125</v>
      </c>
      <c r="K561" t="s">
        <v>257</v>
      </c>
      <c r="L561">
        <v>1.0854999999999999</v>
      </c>
      <c r="M561">
        <v>1.0786</v>
      </c>
      <c r="N561">
        <v>1.0640000000000001</v>
      </c>
      <c r="O561">
        <v>1.048</v>
      </c>
    </row>
    <row r="562" spans="1:15" x14ac:dyDescent="0.25">
      <c r="A562" t="s">
        <v>1023</v>
      </c>
      <c r="B562">
        <v>16</v>
      </c>
      <c r="C562" t="s">
        <v>384</v>
      </c>
      <c r="D562" t="s">
        <v>372</v>
      </c>
      <c r="E562" t="s">
        <v>2462</v>
      </c>
      <c r="F562" t="s">
        <v>2463</v>
      </c>
      <c r="G562">
        <v>1.5E-3</v>
      </c>
      <c r="H562">
        <v>1.1234999999999999</v>
      </c>
      <c r="I562">
        <v>1.125</v>
      </c>
      <c r="J562">
        <v>1.1141000000000001</v>
      </c>
      <c r="K562" t="s">
        <v>257</v>
      </c>
      <c r="L562">
        <v>1.0829</v>
      </c>
      <c r="M562">
        <v>1.0779000000000001</v>
      </c>
      <c r="N562">
        <v>1.0489999999999999</v>
      </c>
      <c r="O562" t="s">
        <v>257</v>
      </c>
    </row>
    <row r="563" spans="1:15" x14ac:dyDescent="0.25">
      <c r="A563" t="s">
        <v>1023</v>
      </c>
      <c r="B563">
        <v>16</v>
      </c>
      <c r="C563" t="s">
        <v>384</v>
      </c>
      <c r="D563" t="s">
        <v>373</v>
      </c>
      <c r="E563" t="s">
        <v>3920</v>
      </c>
      <c r="F563" t="s">
        <v>3921</v>
      </c>
      <c r="G563" t="s">
        <v>257</v>
      </c>
      <c r="H563" t="s">
        <v>257</v>
      </c>
      <c r="I563">
        <v>1.125</v>
      </c>
      <c r="J563">
        <v>1.125</v>
      </c>
      <c r="K563" t="s">
        <v>257</v>
      </c>
      <c r="L563">
        <v>1.0909</v>
      </c>
      <c r="M563">
        <v>1.0844</v>
      </c>
      <c r="N563">
        <v>1.071</v>
      </c>
      <c r="O563">
        <v>1.0569999999999999</v>
      </c>
    </row>
    <row r="564" spans="1:15" x14ac:dyDescent="0.25">
      <c r="A564" t="s">
        <v>1023</v>
      </c>
      <c r="B564">
        <v>16</v>
      </c>
      <c r="C564" t="s">
        <v>384</v>
      </c>
      <c r="D564" t="s">
        <v>374</v>
      </c>
      <c r="E564" t="s">
        <v>2464</v>
      </c>
      <c r="F564" t="s">
        <v>2465</v>
      </c>
      <c r="G564">
        <v>0</v>
      </c>
      <c r="H564">
        <v>1.125</v>
      </c>
      <c r="I564">
        <v>1.125</v>
      </c>
      <c r="J564">
        <v>1.1155999999999999</v>
      </c>
      <c r="K564" t="s">
        <v>257</v>
      </c>
      <c r="L564">
        <v>1.0844</v>
      </c>
      <c r="M564">
        <v>1.0807</v>
      </c>
      <c r="N564">
        <v>1.0505</v>
      </c>
      <c r="O564" t="s">
        <v>257</v>
      </c>
    </row>
    <row r="565" spans="1:15" x14ac:dyDescent="0.25">
      <c r="A565" t="s">
        <v>1023</v>
      </c>
      <c r="B565">
        <v>16</v>
      </c>
      <c r="C565" t="s">
        <v>384</v>
      </c>
      <c r="D565" t="s">
        <v>375</v>
      </c>
      <c r="E565" t="s">
        <v>3922</v>
      </c>
      <c r="F565" t="s">
        <v>3923</v>
      </c>
      <c r="G565" t="s">
        <v>257</v>
      </c>
      <c r="H565" t="s">
        <v>257</v>
      </c>
      <c r="I565">
        <v>1.125</v>
      </c>
      <c r="J565">
        <v>1.125</v>
      </c>
      <c r="K565" t="s">
        <v>257</v>
      </c>
      <c r="L565">
        <v>1.0892999999999999</v>
      </c>
      <c r="M565">
        <v>1.0844</v>
      </c>
      <c r="N565">
        <v>1.0658000000000001</v>
      </c>
      <c r="O565">
        <v>1.0569999999999999</v>
      </c>
    </row>
    <row r="566" spans="1:15" x14ac:dyDescent="0.25">
      <c r="A566" t="s">
        <v>1023</v>
      </c>
      <c r="B566">
        <v>18</v>
      </c>
      <c r="C566" t="s">
        <v>383</v>
      </c>
      <c r="D566" t="s">
        <v>372</v>
      </c>
      <c r="E566" t="s">
        <v>2466</v>
      </c>
      <c r="F566" t="s">
        <v>2467</v>
      </c>
      <c r="G566">
        <v>1.4E-3</v>
      </c>
      <c r="H566">
        <v>1.1235999999999999</v>
      </c>
      <c r="I566">
        <v>1.125</v>
      </c>
      <c r="J566">
        <v>1.1149</v>
      </c>
      <c r="K566" t="s">
        <v>257</v>
      </c>
      <c r="L566">
        <v>1.0874999999999999</v>
      </c>
      <c r="M566">
        <v>1.0828</v>
      </c>
      <c r="N566">
        <v>1.0575000000000001</v>
      </c>
      <c r="O566" t="s">
        <v>257</v>
      </c>
    </row>
    <row r="567" spans="1:15" x14ac:dyDescent="0.25">
      <c r="A567" t="s">
        <v>1023</v>
      </c>
      <c r="B567">
        <v>18</v>
      </c>
      <c r="C567" t="s">
        <v>383</v>
      </c>
      <c r="D567" t="s">
        <v>373</v>
      </c>
      <c r="E567" t="s">
        <v>3924</v>
      </c>
      <c r="F567" t="s">
        <v>3925</v>
      </c>
      <c r="G567" t="s">
        <v>257</v>
      </c>
      <c r="H567" t="s">
        <v>257</v>
      </c>
      <c r="I567">
        <v>1.125</v>
      </c>
      <c r="J567">
        <v>1.125</v>
      </c>
      <c r="K567" t="s">
        <v>257</v>
      </c>
      <c r="L567">
        <v>1.0951</v>
      </c>
      <c r="M567">
        <v>1.0889</v>
      </c>
      <c r="N567">
        <v>1.0780000000000001</v>
      </c>
      <c r="O567">
        <v>1.0649999999999999</v>
      </c>
    </row>
    <row r="568" spans="1:15" x14ac:dyDescent="0.25">
      <c r="A568" t="s">
        <v>1023</v>
      </c>
      <c r="B568">
        <v>18</v>
      </c>
      <c r="C568" t="s">
        <v>383</v>
      </c>
      <c r="D568" t="s">
        <v>374</v>
      </c>
      <c r="E568" t="s">
        <v>2468</v>
      </c>
      <c r="F568" t="s">
        <v>2469</v>
      </c>
      <c r="G568">
        <v>0</v>
      </c>
      <c r="H568">
        <v>1.125</v>
      </c>
      <c r="I568">
        <v>1.125</v>
      </c>
      <c r="J568">
        <v>1.1163000000000001</v>
      </c>
      <c r="K568" t="s">
        <v>257</v>
      </c>
      <c r="L568">
        <v>1.0889</v>
      </c>
      <c r="M568">
        <v>1.0852999999999999</v>
      </c>
      <c r="N568">
        <v>1.0589</v>
      </c>
      <c r="O568" t="s">
        <v>257</v>
      </c>
    </row>
    <row r="569" spans="1:15" x14ac:dyDescent="0.25">
      <c r="A569" t="s">
        <v>1023</v>
      </c>
      <c r="B569">
        <v>18</v>
      </c>
      <c r="C569" t="s">
        <v>383</v>
      </c>
      <c r="D569" t="s">
        <v>375</v>
      </c>
      <c r="E569" t="s">
        <v>3926</v>
      </c>
      <c r="F569" t="s">
        <v>3927</v>
      </c>
      <c r="G569" t="s">
        <v>257</v>
      </c>
      <c r="H569" t="s">
        <v>257</v>
      </c>
      <c r="I569">
        <v>1.125</v>
      </c>
      <c r="J569">
        <v>1.125</v>
      </c>
      <c r="K569" t="s">
        <v>257</v>
      </c>
      <c r="L569">
        <v>1.0934999999999999</v>
      </c>
      <c r="M569">
        <v>1.0889</v>
      </c>
      <c r="N569">
        <v>1.073</v>
      </c>
      <c r="O569">
        <v>1.0649999999999999</v>
      </c>
    </row>
    <row r="570" spans="1:15" x14ac:dyDescent="0.25">
      <c r="A570" t="s">
        <v>1023</v>
      </c>
      <c r="B570">
        <v>20</v>
      </c>
      <c r="C570" t="s">
        <v>384</v>
      </c>
      <c r="D570" t="s">
        <v>372</v>
      </c>
      <c r="E570" t="s">
        <v>2470</v>
      </c>
      <c r="F570" t="s">
        <v>2471</v>
      </c>
      <c r="G570">
        <v>1.4E-3</v>
      </c>
      <c r="H570">
        <v>1.1235999999999999</v>
      </c>
      <c r="I570">
        <v>1.125</v>
      </c>
      <c r="J570">
        <v>1.1154999999999999</v>
      </c>
      <c r="K570" t="s">
        <v>257</v>
      </c>
      <c r="L570">
        <v>1.0911</v>
      </c>
      <c r="M570">
        <v>1.0866</v>
      </c>
      <c r="N570">
        <v>1.0641</v>
      </c>
      <c r="O570" t="s">
        <v>257</v>
      </c>
    </row>
    <row r="571" spans="1:15" x14ac:dyDescent="0.25">
      <c r="A571" t="s">
        <v>1023</v>
      </c>
      <c r="B571">
        <v>20</v>
      </c>
      <c r="C571" t="s">
        <v>384</v>
      </c>
      <c r="D571" t="s">
        <v>373</v>
      </c>
      <c r="E571" t="s">
        <v>3928</v>
      </c>
      <c r="F571" t="s">
        <v>3929</v>
      </c>
      <c r="G571" t="s">
        <v>257</v>
      </c>
      <c r="H571" t="s">
        <v>257</v>
      </c>
      <c r="I571">
        <v>1.125</v>
      </c>
      <c r="J571">
        <v>1.125</v>
      </c>
      <c r="K571" t="s">
        <v>257</v>
      </c>
      <c r="L571">
        <v>1.0984</v>
      </c>
      <c r="M571">
        <v>1.0925</v>
      </c>
      <c r="N571">
        <v>1.0820000000000001</v>
      </c>
      <c r="O571">
        <v>1.071</v>
      </c>
    </row>
    <row r="572" spans="1:15" x14ac:dyDescent="0.25">
      <c r="A572" t="s">
        <v>1023</v>
      </c>
      <c r="B572">
        <v>20</v>
      </c>
      <c r="C572" t="s">
        <v>384</v>
      </c>
      <c r="D572" t="s">
        <v>374</v>
      </c>
      <c r="E572" t="s">
        <v>2472</v>
      </c>
      <c r="F572" t="s">
        <v>2473</v>
      </c>
      <c r="G572">
        <v>0</v>
      </c>
      <c r="H572">
        <v>1.125</v>
      </c>
      <c r="I572">
        <v>1.125</v>
      </c>
      <c r="J572">
        <v>1.1169</v>
      </c>
      <c r="K572" t="s">
        <v>257</v>
      </c>
      <c r="L572">
        <v>1.0925</v>
      </c>
      <c r="M572">
        <v>1.0891</v>
      </c>
      <c r="N572">
        <v>1.0654999999999999</v>
      </c>
      <c r="O572" t="s">
        <v>257</v>
      </c>
    </row>
    <row r="573" spans="1:15" x14ac:dyDescent="0.25">
      <c r="A573" t="s">
        <v>1023</v>
      </c>
      <c r="B573">
        <v>20</v>
      </c>
      <c r="C573" t="s">
        <v>384</v>
      </c>
      <c r="D573" t="s">
        <v>375</v>
      </c>
      <c r="E573" t="s">
        <v>3930</v>
      </c>
      <c r="F573" t="s">
        <v>3931</v>
      </c>
      <c r="G573" t="s">
        <v>257</v>
      </c>
      <c r="H573" t="s">
        <v>257</v>
      </c>
      <c r="I573">
        <v>1.125</v>
      </c>
      <c r="J573">
        <v>1.125</v>
      </c>
      <c r="K573" t="s">
        <v>257</v>
      </c>
      <c r="L573">
        <v>1.0969</v>
      </c>
      <c r="M573">
        <v>1.0925</v>
      </c>
      <c r="N573">
        <v>1.0787</v>
      </c>
      <c r="O573">
        <v>1.071</v>
      </c>
    </row>
    <row r="574" spans="1:15" x14ac:dyDescent="0.25">
      <c r="A574" t="s">
        <v>1023</v>
      </c>
      <c r="B574">
        <v>24</v>
      </c>
      <c r="C574" t="s">
        <v>382</v>
      </c>
      <c r="D574" t="s">
        <v>372</v>
      </c>
      <c r="E574" t="s">
        <v>2474</v>
      </c>
      <c r="F574" t="s">
        <v>2475</v>
      </c>
      <c r="G574">
        <v>1.2999999999999999E-3</v>
      </c>
      <c r="H574">
        <v>1.1236999999999999</v>
      </c>
      <c r="I574">
        <v>1.125</v>
      </c>
      <c r="J574">
        <v>1.1165</v>
      </c>
      <c r="K574" t="s">
        <v>257</v>
      </c>
      <c r="L574">
        <v>1.0966</v>
      </c>
      <c r="M574">
        <v>1.0924</v>
      </c>
      <c r="N574">
        <v>1.0742</v>
      </c>
      <c r="O574" t="s">
        <v>257</v>
      </c>
    </row>
    <row r="575" spans="1:15" x14ac:dyDescent="0.25">
      <c r="A575" t="s">
        <v>1023</v>
      </c>
      <c r="B575">
        <v>24</v>
      </c>
      <c r="C575" t="s">
        <v>382</v>
      </c>
      <c r="D575" t="s">
        <v>373</v>
      </c>
      <c r="E575" t="s">
        <v>3932</v>
      </c>
      <c r="F575" t="s">
        <v>3933</v>
      </c>
      <c r="G575" t="s">
        <v>257</v>
      </c>
      <c r="H575" t="s">
        <v>257</v>
      </c>
      <c r="I575">
        <v>1.125</v>
      </c>
      <c r="J575">
        <v>1.125</v>
      </c>
      <c r="K575" t="s">
        <v>257</v>
      </c>
      <c r="L575">
        <v>1.1033999999999999</v>
      </c>
      <c r="M575">
        <v>1.0979000000000001</v>
      </c>
      <c r="N575">
        <v>1.0900000000000001</v>
      </c>
      <c r="O575">
        <v>1.08</v>
      </c>
    </row>
    <row r="576" spans="1:15" x14ac:dyDescent="0.25">
      <c r="A576" t="s">
        <v>1023</v>
      </c>
      <c r="B576">
        <v>28</v>
      </c>
      <c r="C576" t="s">
        <v>384</v>
      </c>
      <c r="D576" t="s">
        <v>372</v>
      </c>
      <c r="E576" t="s">
        <v>2476</v>
      </c>
      <c r="F576" t="s">
        <v>2477</v>
      </c>
      <c r="G576">
        <v>1.1999999999999999E-3</v>
      </c>
      <c r="H576">
        <v>1.1237999999999999</v>
      </c>
      <c r="I576">
        <v>1.125</v>
      </c>
      <c r="J576">
        <v>1.1173</v>
      </c>
      <c r="K576" t="s">
        <v>257</v>
      </c>
      <c r="L576">
        <v>1.1006</v>
      </c>
      <c r="M576">
        <v>1.0966</v>
      </c>
      <c r="N576">
        <v>1.0811999999999999</v>
      </c>
      <c r="O576" t="s">
        <v>257</v>
      </c>
    </row>
    <row r="577" spans="1:15" x14ac:dyDescent="0.25">
      <c r="A577" t="s">
        <v>1023</v>
      </c>
      <c r="B577">
        <v>28</v>
      </c>
      <c r="C577" t="s">
        <v>384</v>
      </c>
      <c r="D577" t="s">
        <v>373</v>
      </c>
      <c r="E577" t="s">
        <v>3934</v>
      </c>
      <c r="F577" t="s">
        <v>3935</v>
      </c>
      <c r="G577" t="s">
        <v>257</v>
      </c>
      <c r="H577" t="s">
        <v>257</v>
      </c>
      <c r="I577">
        <v>1.125</v>
      </c>
      <c r="J577">
        <v>1.125</v>
      </c>
      <c r="K577" t="s">
        <v>257</v>
      </c>
      <c r="L577">
        <v>1.107</v>
      </c>
      <c r="M577">
        <v>1.1017999999999999</v>
      </c>
      <c r="N577">
        <v>1.095</v>
      </c>
      <c r="O577">
        <v>1.0860000000000001</v>
      </c>
    </row>
    <row r="578" spans="1:15" x14ac:dyDescent="0.25">
      <c r="A578" t="s">
        <v>1023</v>
      </c>
      <c r="B578">
        <v>28</v>
      </c>
      <c r="C578" t="s">
        <v>384</v>
      </c>
      <c r="D578" t="s">
        <v>374</v>
      </c>
      <c r="E578" t="s">
        <v>2478</v>
      </c>
      <c r="F578" t="s">
        <v>2479</v>
      </c>
      <c r="G578">
        <v>0</v>
      </c>
      <c r="H578">
        <v>1.125</v>
      </c>
      <c r="I578">
        <v>1.125</v>
      </c>
      <c r="J578">
        <v>1.1185</v>
      </c>
      <c r="K578" t="s">
        <v>257</v>
      </c>
      <c r="L578">
        <v>1.1017999999999999</v>
      </c>
      <c r="M578">
        <v>1.0988</v>
      </c>
      <c r="N578">
        <v>1.0824</v>
      </c>
      <c r="O578" t="s">
        <v>257</v>
      </c>
    </row>
    <row r="579" spans="1:15" x14ac:dyDescent="0.25">
      <c r="A579" t="s">
        <v>1023</v>
      </c>
      <c r="B579">
        <v>28</v>
      </c>
      <c r="C579" t="s">
        <v>384</v>
      </c>
      <c r="D579" t="s">
        <v>375</v>
      </c>
      <c r="E579" t="s">
        <v>3936</v>
      </c>
      <c r="F579" t="s">
        <v>3937</v>
      </c>
      <c r="G579" t="s">
        <v>257</v>
      </c>
      <c r="H579" t="s">
        <v>257</v>
      </c>
      <c r="I579">
        <v>1.125</v>
      </c>
      <c r="J579">
        <v>1.125</v>
      </c>
      <c r="K579" t="s">
        <v>257</v>
      </c>
      <c r="L579">
        <v>1.1056999999999999</v>
      </c>
      <c r="M579">
        <v>1.1017999999999999</v>
      </c>
      <c r="N579">
        <v>1.0926</v>
      </c>
      <c r="O579">
        <v>1.0860000000000001</v>
      </c>
    </row>
    <row r="580" spans="1:15" x14ac:dyDescent="0.25">
      <c r="A580" t="s">
        <v>1882</v>
      </c>
      <c r="B580">
        <v>8</v>
      </c>
      <c r="C580" t="s">
        <v>384</v>
      </c>
      <c r="D580" t="s">
        <v>372</v>
      </c>
      <c r="E580" t="s">
        <v>2480</v>
      </c>
      <c r="F580" t="s">
        <v>2481</v>
      </c>
      <c r="G580">
        <v>2.0999999999999999E-3</v>
      </c>
      <c r="H580">
        <v>1.1854</v>
      </c>
      <c r="I580">
        <v>1.1875</v>
      </c>
      <c r="J580">
        <v>1.1704000000000001</v>
      </c>
      <c r="K580" t="s">
        <v>257</v>
      </c>
      <c r="L580">
        <v>1.1042000000000001</v>
      </c>
      <c r="M580">
        <v>1.0972</v>
      </c>
      <c r="N580">
        <v>1.0366</v>
      </c>
      <c r="O580" t="s">
        <v>257</v>
      </c>
    </row>
    <row r="581" spans="1:15" x14ac:dyDescent="0.25">
      <c r="A581" t="s">
        <v>1882</v>
      </c>
      <c r="B581">
        <v>8</v>
      </c>
      <c r="C581" t="s">
        <v>384</v>
      </c>
      <c r="D581" t="s">
        <v>373</v>
      </c>
      <c r="E581" t="s">
        <v>3938</v>
      </c>
      <c r="F581" t="s">
        <v>3939</v>
      </c>
      <c r="G581" t="s">
        <v>257</v>
      </c>
      <c r="H581" t="s">
        <v>257</v>
      </c>
      <c r="I581">
        <v>1.1875</v>
      </c>
      <c r="J581">
        <v>1.1875</v>
      </c>
      <c r="K581" t="s">
        <v>257</v>
      </c>
      <c r="L581">
        <v>1.1153999999999999</v>
      </c>
      <c r="M581">
        <v>1.1063000000000001</v>
      </c>
      <c r="N581">
        <v>1.077</v>
      </c>
      <c r="O581">
        <v>1.052</v>
      </c>
    </row>
    <row r="582" spans="1:15" x14ac:dyDescent="0.25">
      <c r="A582" t="s">
        <v>1882</v>
      </c>
      <c r="B582">
        <v>8</v>
      </c>
      <c r="C582" t="s">
        <v>384</v>
      </c>
      <c r="D582" t="s">
        <v>374</v>
      </c>
      <c r="E582" t="s">
        <v>2482</v>
      </c>
      <c r="F582" t="s">
        <v>2483</v>
      </c>
      <c r="G582">
        <v>0</v>
      </c>
      <c r="H582">
        <v>1.1875</v>
      </c>
      <c r="I582">
        <v>1.1875</v>
      </c>
      <c r="J582">
        <v>1.1725000000000001</v>
      </c>
      <c r="K582" t="s">
        <v>257</v>
      </c>
      <c r="L582">
        <v>1.1063000000000001</v>
      </c>
      <c r="M582">
        <v>1.1011</v>
      </c>
      <c r="N582">
        <v>1.0387</v>
      </c>
      <c r="O582" t="s">
        <v>257</v>
      </c>
    </row>
    <row r="583" spans="1:15" x14ac:dyDescent="0.25">
      <c r="A583" t="s">
        <v>1882</v>
      </c>
      <c r="B583">
        <v>8</v>
      </c>
      <c r="C583" t="s">
        <v>384</v>
      </c>
      <c r="D583" t="s">
        <v>375</v>
      </c>
      <c r="E583" t="s">
        <v>3940</v>
      </c>
      <c r="F583" t="s">
        <v>3941</v>
      </c>
      <c r="G583" t="s">
        <v>257</v>
      </c>
      <c r="H583" t="s">
        <v>257</v>
      </c>
      <c r="I583">
        <v>1.1875</v>
      </c>
      <c r="J583">
        <v>1.1875</v>
      </c>
      <c r="K583" t="s">
        <v>257</v>
      </c>
      <c r="L583">
        <v>1.1131</v>
      </c>
      <c r="M583">
        <v>1.1063000000000001</v>
      </c>
      <c r="N583">
        <v>1.0671999999999999</v>
      </c>
      <c r="O583">
        <v>1.052</v>
      </c>
    </row>
    <row r="584" spans="1:15" x14ac:dyDescent="0.25">
      <c r="A584" t="s">
        <v>1882</v>
      </c>
      <c r="B584">
        <v>12</v>
      </c>
      <c r="C584" t="s">
        <v>384</v>
      </c>
      <c r="D584" t="s">
        <v>372</v>
      </c>
      <c r="E584" t="s">
        <v>2484</v>
      </c>
      <c r="F584" t="s">
        <v>2485</v>
      </c>
      <c r="G584">
        <v>1.6999999999999999E-3</v>
      </c>
      <c r="H584">
        <v>1.1858</v>
      </c>
      <c r="I584">
        <v>1.1875</v>
      </c>
      <c r="J584">
        <v>1.1744000000000001</v>
      </c>
      <c r="K584" t="s">
        <v>257</v>
      </c>
      <c r="L584">
        <v>1.1316999999999999</v>
      </c>
      <c r="M584">
        <v>1.1258999999999999</v>
      </c>
      <c r="N584">
        <v>1.0866</v>
      </c>
      <c r="O584" t="s">
        <v>257</v>
      </c>
    </row>
    <row r="585" spans="1:15" x14ac:dyDescent="0.25">
      <c r="A585" t="s">
        <v>1882</v>
      </c>
      <c r="B585">
        <v>12</v>
      </c>
      <c r="C585" t="s">
        <v>384</v>
      </c>
      <c r="D585" t="s">
        <v>373</v>
      </c>
      <c r="E585" t="s">
        <v>3942</v>
      </c>
      <c r="F585" t="s">
        <v>3943</v>
      </c>
      <c r="G585" t="s">
        <v>257</v>
      </c>
      <c r="H585" t="s">
        <v>257</v>
      </c>
      <c r="I585">
        <v>1.1875</v>
      </c>
      <c r="J585">
        <v>1.1875</v>
      </c>
      <c r="K585" t="s">
        <v>257</v>
      </c>
      <c r="L585">
        <v>1.1409</v>
      </c>
      <c r="M585">
        <v>1.1334</v>
      </c>
      <c r="N585">
        <v>1.115</v>
      </c>
      <c r="O585">
        <v>1.097</v>
      </c>
    </row>
    <row r="586" spans="1:15" x14ac:dyDescent="0.25">
      <c r="A586" t="s">
        <v>1882</v>
      </c>
      <c r="B586">
        <v>12</v>
      </c>
      <c r="C586" t="s">
        <v>384</v>
      </c>
      <c r="D586" t="s">
        <v>374</v>
      </c>
      <c r="E586" t="s">
        <v>2486</v>
      </c>
      <c r="F586" t="s">
        <v>2487</v>
      </c>
      <c r="G586">
        <v>0</v>
      </c>
      <c r="H586">
        <v>1.1875</v>
      </c>
      <c r="I586">
        <v>1.1875</v>
      </c>
      <c r="J586">
        <v>1.1760999999999999</v>
      </c>
      <c r="K586" t="s">
        <v>257</v>
      </c>
      <c r="L586">
        <v>1.1334</v>
      </c>
      <c r="M586">
        <v>1.1291</v>
      </c>
      <c r="N586">
        <v>1.0883</v>
      </c>
      <c r="O586" t="s">
        <v>257</v>
      </c>
    </row>
    <row r="587" spans="1:15" x14ac:dyDescent="0.25">
      <c r="A587" t="s">
        <v>1882</v>
      </c>
      <c r="B587">
        <v>12</v>
      </c>
      <c r="C587" t="s">
        <v>384</v>
      </c>
      <c r="D587" t="s">
        <v>375</v>
      </c>
      <c r="E587" t="s">
        <v>3944</v>
      </c>
      <c r="F587" t="s">
        <v>3945</v>
      </c>
      <c r="G587" t="s">
        <v>257</v>
      </c>
      <c r="H587" t="s">
        <v>257</v>
      </c>
      <c r="I587">
        <v>1.1875</v>
      </c>
      <c r="J587">
        <v>1.1875</v>
      </c>
      <c r="K587" t="s">
        <v>257</v>
      </c>
      <c r="L587">
        <v>1.139</v>
      </c>
      <c r="M587">
        <v>1.1334</v>
      </c>
      <c r="N587">
        <v>1.1073</v>
      </c>
      <c r="O587">
        <v>1.097</v>
      </c>
    </row>
    <row r="588" spans="1:15" x14ac:dyDescent="0.25">
      <c r="A588" t="s">
        <v>1882</v>
      </c>
      <c r="B588">
        <v>16</v>
      </c>
      <c r="C588" t="s">
        <v>384</v>
      </c>
      <c r="D588" t="s">
        <v>372</v>
      </c>
      <c r="E588" t="s">
        <v>2488</v>
      </c>
      <c r="F588" t="s">
        <v>2489</v>
      </c>
      <c r="G588">
        <v>1.5E-3</v>
      </c>
      <c r="H588">
        <v>1.1859999999999999</v>
      </c>
      <c r="I588">
        <v>1.1875</v>
      </c>
      <c r="J588">
        <v>1.1766000000000001</v>
      </c>
      <c r="K588" t="s">
        <v>257</v>
      </c>
      <c r="L588">
        <v>1.1454</v>
      </c>
      <c r="M588">
        <v>1.1403000000000001</v>
      </c>
      <c r="N588">
        <v>1.1114999999999999</v>
      </c>
      <c r="O588" t="s">
        <v>257</v>
      </c>
    </row>
    <row r="589" spans="1:15" x14ac:dyDescent="0.25">
      <c r="A589" t="s">
        <v>1882</v>
      </c>
      <c r="B589">
        <v>16</v>
      </c>
      <c r="C589" t="s">
        <v>384</v>
      </c>
      <c r="D589" t="s">
        <v>373</v>
      </c>
      <c r="E589" t="s">
        <v>3946</v>
      </c>
      <c r="F589" t="s">
        <v>3947</v>
      </c>
      <c r="G589" t="s">
        <v>257</v>
      </c>
      <c r="H589" t="s">
        <v>257</v>
      </c>
      <c r="I589">
        <v>1.1875</v>
      </c>
      <c r="J589">
        <v>1.1875</v>
      </c>
      <c r="K589" t="s">
        <v>257</v>
      </c>
      <c r="L589">
        <v>1.1535</v>
      </c>
      <c r="M589">
        <v>1.1469</v>
      </c>
      <c r="N589">
        <v>1.1339999999999999</v>
      </c>
      <c r="O589">
        <v>1.1200000000000001</v>
      </c>
    </row>
    <row r="590" spans="1:15" x14ac:dyDescent="0.25">
      <c r="A590" t="s">
        <v>1882</v>
      </c>
      <c r="B590">
        <v>16</v>
      </c>
      <c r="C590" t="s">
        <v>384</v>
      </c>
      <c r="D590" t="s">
        <v>374</v>
      </c>
      <c r="E590" t="s">
        <v>2490</v>
      </c>
      <c r="F590" t="s">
        <v>2491</v>
      </c>
      <c r="G590">
        <v>0</v>
      </c>
      <c r="H590">
        <v>1.1875</v>
      </c>
      <c r="I590">
        <v>1.1875</v>
      </c>
      <c r="J590">
        <v>1.1780999999999999</v>
      </c>
      <c r="K590" t="s">
        <v>257</v>
      </c>
      <c r="L590">
        <v>1.1469</v>
      </c>
      <c r="M590">
        <v>1.1431</v>
      </c>
      <c r="N590">
        <v>1.113</v>
      </c>
      <c r="O590" t="s">
        <v>257</v>
      </c>
    </row>
    <row r="591" spans="1:15" x14ac:dyDescent="0.25">
      <c r="A591" t="s">
        <v>1882</v>
      </c>
      <c r="B591">
        <v>16</v>
      </c>
      <c r="C591" t="s">
        <v>384</v>
      </c>
      <c r="D591" t="s">
        <v>375</v>
      </c>
      <c r="E591" t="s">
        <v>3948</v>
      </c>
      <c r="F591" t="s">
        <v>3949</v>
      </c>
      <c r="G591" t="s">
        <v>257</v>
      </c>
      <c r="H591" t="s">
        <v>257</v>
      </c>
      <c r="I591">
        <v>1.1875</v>
      </c>
      <c r="J591">
        <v>1.1875</v>
      </c>
      <c r="K591" t="s">
        <v>257</v>
      </c>
      <c r="L591">
        <v>1.1518999999999999</v>
      </c>
      <c r="M591">
        <v>1.1469</v>
      </c>
      <c r="N591">
        <v>1.1283000000000001</v>
      </c>
      <c r="O591">
        <v>1.1200000000000001</v>
      </c>
    </row>
    <row r="592" spans="1:15" x14ac:dyDescent="0.25">
      <c r="A592" t="s">
        <v>1882</v>
      </c>
      <c r="B592">
        <v>18</v>
      </c>
      <c r="C592" t="s">
        <v>383</v>
      </c>
      <c r="D592" t="s">
        <v>372</v>
      </c>
      <c r="E592" t="s">
        <v>2492</v>
      </c>
      <c r="F592" t="s">
        <v>2493</v>
      </c>
      <c r="G592">
        <v>1.5E-3</v>
      </c>
      <c r="H592">
        <v>1.1859999999999999</v>
      </c>
      <c r="I592">
        <v>1.1875</v>
      </c>
      <c r="J592">
        <v>1.1773</v>
      </c>
      <c r="K592" t="s">
        <v>257</v>
      </c>
      <c r="L592">
        <v>1.1498999999999999</v>
      </c>
      <c r="M592">
        <v>1.145</v>
      </c>
      <c r="N592">
        <v>1.1198999999999999</v>
      </c>
      <c r="O592" t="s">
        <v>257</v>
      </c>
    </row>
    <row r="593" spans="1:15" x14ac:dyDescent="0.25">
      <c r="A593" t="s">
        <v>1882</v>
      </c>
      <c r="B593">
        <v>18</v>
      </c>
      <c r="C593" t="s">
        <v>383</v>
      </c>
      <c r="D593" t="s">
        <v>373</v>
      </c>
      <c r="E593" t="s">
        <v>3950</v>
      </c>
      <c r="F593" t="s">
        <v>3951</v>
      </c>
      <c r="G593" t="s">
        <v>257</v>
      </c>
      <c r="H593" t="s">
        <v>257</v>
      </c>
      <c r="I593">
        <v>1.1875</v>
      </c>
      <c r="J593">
        <v>1.1875</v>
      </c>
      <c r="K593" t="s">
        <v>257</v>
      </c>
      <c r="L593">
        <v>1.1577</v>
      </c>
      <c r="M593">
        <v>1.1514</v>
      </c>
      <c r="N593">
        <v>1.1399999999999999</v>
      </c>
      <c r="O593">
        <v>1.127</v>
      </c>
    </row>
    <row r="594" spans="1:15" x14ac:dyDescent="0.25">
      <c r="A594" t="s">
        <v>1882</v>
      </c>
      <c r="B594">
        <v>18</v>
      </c>
      <c r="C594" t="s">
        <v>383</v>
      </c>
      <c r="D594" t="s">
        <v>374</v>
      </c>
      <c r="E594" t="s">
        <v>2494</v>
      </c>
      <c r="F594" t="s">
        <v>2495</v>
      </c>
      <c r="G594">
        <v>0</v>
      </c>
      <c r="H594">
        <v>1.1875</v>
      </c>
      <c r="I594">
        <v>1.1875</v>
      </c>
      <c r="J594">
        <v>1.1788000000000001</v>
      </c>
      <c r="K594" t="s">
        <v>257</v>
      </c>
      <c r="L594">
        <v>1.1514</v>
      </c>
      <c r="M594">
        <v>1.1477999999999999</v>
      </c>
      <c r="N594">
        <v>1.1214</v>
      </c>
      <c r="O594" t="s">
        <v>257</v>
      </c>
    </row>
    <row r="595" spans="1:15" x14ac:dyDescent="0.25">
      <c r="A595" t="s">
        <v>1882</v>
      </c>
      <c r="B595">
        <v>18</v>
      </c>
      <c r="C595" t="s">
        <v>383</v>
      </c>
      <c r="D595" t="s">
        <v>375</v>
      </c>
      <c r="E595" t="s">
        <v>3952</v>
      </c>
      <c r="F595" t="s">
        <v>3953</v>
      </c>
      <c r="G595" t="s">
        <v>257</v>
      </c>
      <c r="H595" t="s">
        <v>257</v>
      </c>
      <c r="I595">
        <v>1.1875</v>
      </c>
      <c r="J595">
        <v>1.1875</v>
      </c>
      <c r="K595" t="s">
        <v>257</v>
      </c>
      <c r="L595">
        <v>1.1560999999999999</v>
      </c>
      <c r="M595">
        <v>1.1514</v>
      </c>
      <c r="N595">
        <v>1.1355</v>
      </c>
      <c r="O595">
        <v>1.127</v>
      </c>
    </row>
    <row r="596" spans="1:15" x14ac:dyDescent="0.25">
      <c r="A596" t="s">
        <v>1882</v>
      </c>
      <c r="B596">
        <v>20</v>
      </c>
      <c r="C596" t="s">
        <v>384</v>
      </c>
      <c r="D596" t="s">
        <v>372</v>
      </c>
      <c r="E596" t="s">
        <v>2496</v>
      </c>
      <c r="F596" t="s">
        <v>2497</v>
      </c>
      <c r="G596">
        <v>1.4E-3</v>
      </c>
      <c r="H596">
        <v>1.1860999999999999</v>
      </c>
      <c r="I596">
        <v>1.1875</v>
      </c>
      <c r="J596">
        <v>1.1779999999999999</v>
      </c>
      <c r="K596" t="s">
        <v>257</v>
      </c>
      <c r="L596">
        <v>1.1536</v>
      </c>
      <c r="M596">
        <v>1.1489</v>
      </c>
      <c r="N596">
        <v>1.1266</v>
      </c>
      <c r="O596" t="s">
        <v>257</v>
      </c>
    </row>
    <row r="597" spans="1:15" x14ac:dyDescent="0.25">
      <c r="A597" t="s">
        <v>1882</v>
      </c>
      <c r="B597">
        <v>20</v>
      </c>
      <c r="C597" t="s">
        <v>384</v>
      </c>
      <c r="D597" t="s">
        <v>373</v>
      </c>
      <c r="E597" t="s">
        <v>3954</v>
      </c>
      <c r="F597" t="s">
        <v>3955</v>
      </c>
      <c r="G597" t="s">
        <v>257</v>
      </c>
      <c r="H597" t="s">
        <v>257</v>
      </c>
      <c r="I597">
        <v>1.1875</v>
      </c>
      <c r="J597">
        <v>1.1875</v>
      </c>
      <c r="K597" t="s">
        <v>257</v>
      </c>
      <c r="L597">
        <v>1.1611</v>
      </c>
      <c r="M597">
        <v>1.155</v>
      </c>
      <c r="N597">
        <v>1.145</v>
      </c>
      <c r="O597">
        <v>1.133</v>
      </c>
    </row>
    <row r="598" spans="1:15" x14ac:dyDescent="0.25">
      <c r="A598" t="s">
        <v>1882</v>
      </c>
      <c r="B598">
        <v>20</v>
      </c>
      <c r="C598" t="s">
        <v>384</v>
      </c>
      <c r="D598" t="s">
        <v>374</v>
      </c>
      <c r="E598" t="s">
        <v>2498</v>
      </c>
      <c r="F598" t="s">
        <v>2499</v>
      </c>
      <c r="G598">
        <v>0</v>
      </c>
      <c r="H598">
        <v>1.1875</v>
      </c>
      <c r="I598">
        <v>1.1875</v>
      </c>
      <c r="J598">
        <v>1.1794</v>
      </c>
      <c r="K598" t="s">
        <v>257</v>
      </c>
      <c r="L598">
        <v>1.155</v>
      </c>
      <c r="M598">
        <v>1.1515</v>
      </c>
      <c r="N598">
        <v>1.1279999999999999</v>
      </c>
      <c r="O598" t="s">
        <v>257</v>
      </c>
    </row>
    <row r="599" spans="1:15" x14ac:dyDescent="0.25">
      <c r="A599" t="s">
        <v>1882</v>
      </c>
      <c r="B599">
        <v>20</v>
      </c>
      <c r="C599" t="s">
        <v>384</v>
      </c>
      <c r="D599" t="s">
        <v>375</v>
      </c>
      <c r="E599" t="s">
        <v>3956</v>
      </c>
      <c r="F599" t="s">
        <v>3957</v>
      </c>
      <c r="G599" t="s">
        <v>257</v>
      </c>
      <c r="H599" t="s">
        <v>257</v>
      </c>
      <c r="I599">
        <v>1.1875</v>
      </c>
      <c r="J599">
        <v>1.1875</v>
      </c>
      <c r="K599" t="s">
        <v>257</v>
      </c>
      <c r="L599">
        <v>1.1595</v>
      </c>
      <c r="M599">
        <v>1.155</v>
      </c>
      <c r="N599">
        <v>1.1412</v>
      </c>
      <c r="O599">
        <v>1.133</v>
      </c>
    </row>
    <row r="600" spans="1:15" x14ac:dyDescent="0.25">
      <c r="A600" t="s">
        <v>1882</v>
      </c>
      <c r="B600">
        <v>28</v>
      </c>
      <c r="C600" t="s">
        <v>384</v>
      </c>
      <c r="D600" t="s">
        <v>372</v>
      </c>
      <c r="E600" t="s">
        <v>2500</v>
      </c>
      <c r="F600" t="s">
        <v>2501</v>
      </c>
      <c r="G600">
        <v>1.1999999999999999E-3</v>
      </c>
      <c r="H600">
        <v>1.1862999999999999</v>
      </c>
      <c r="I600">
        <v>1.1875</v>
      </c>
      <c r="J600">
        <v>1.1798</v>
      </c>
      <c r="K600" t="s">
        <v>257</v>
      </c>
      <c r="L600">
        <v>1.1631</v>
      </c>
      <c r="M600">
        <v>1.159</v>
      </c>
      <c r="N600">
        <v>1.1436999999999999</v>
      </c>
      <c r="O600" t="s">
        <v>257</v>
      </c>
    </row>
    <row r="601" spans="1:15" x14ac:dyDescent="0.25">
      <c r="A601" t="s">
        <v>1882</v>
      </c>
      <c r="B601">
        <v>28</v>
      </c>
      <c r="C601" t="s">
        <v>384</v>
      </c>
      <c r="D601" t="s">
        <v>373</v>
      </c>
      <c r="E601" t="s">
        <v>3958</v>
      </c>
      <c r="F601" t="s">
        <v>3959</v>
      </c>
      <c r="G601" t="s">
        <v>257</v>
      </c>
      <c r="H601" t="s">
        <v>257</v>
      </c>
      <c r="I601">
        <v>1.1875</v>
      </c>
      <c r="J601">
        <v>1.1875</v>
      </c>
      <c r="K601" t="s">
        <v>257</v>
      </c>
      <c r="L601">
        <v>1.1696</v>
      </c>
      <c r="M601">
        <v>1.1642999999999999</v>
      </c>
      <c r="N601">
        <v>1.157</v>
      </c>
      <c r="O601">
        <v>1.149</v>
      </c>
    </row>
    <row r="602" spans="1:15" x14ac:dyDescent="0.25">
      <c r="A602" t="s">
        <v>1882</v>
      </c>
      <c r="B602">
        <v>28</v>
      </c>
      <c r="C602" t="s">
        <v>384</v>
      </c>
      <c r="D602" t="s">
        <v>374</v>
      </c>
      <c r="E602" t="s">
        <v>2502</v>
      </c>
      <c r="F602" t="s">
        <v>2503</v>
      </c>
      <c r="G602">
        <v>0</v>
      </c>
      <c r="H602">
        <v>1.1875</v>
      </c>
      <c r="I602">
        <v>1.1875</v>
      </c>
      <c r="J602">
        <v>1.181</v>
      </c>
      <c r="K602" t="s">
        <v>257</v>
      </c>
      <c r="L602">
        <v>1.1642999999999999</v>
      </c>
      <c r="M602">
        <v>1.1612</v>
      </c>
      <c r="N602">
        <v>1.1449</v>
      </c>
      <c r="O602" t="s">
        <v>257</v>
      </c>
    </row>
    <row r="603" spans="1:15" x14ac:dyDescent="0.25">
      <c r="A603" t="s">
        <v>1882</v>
      </c>
      <c r="B603">
        <v>28</v>
      </c>
      <c r="C603" t="s">
        <v>384</v>
      </c>
      <c r="D603" t="s">
        <v>375</v>
      </c>
      <c r="E603" t="s">
        <v>3960</v>
      </c>
      <c r="F603" t="s">
        <v>3961</v>
      </c>
      <c r="G603" t="s">
        <v>257</v>
      </c>
      <c r="H603" t="s">
        <v>257</v>
      </c>
      <c r="I603">
        <v>1.1875</v>
      </c>
      <c r="J603">
        <v>1.1875</v>
      </c>
      <c r="K603" t="s">
        <v>257</v>
      </c>
      <c r="L603">
        <v>1.1682999999999999</v>
      </c>
      <c r="M603">
        <v>1.1642999999999999</v>
      </c>
      <c r="N603">
        <v>1.1551</v>
      </c>
      <c r="O603">
        <v>1.149</v>
      </c>
    </row>
    <row r="604" spans="1:15" x14ac:dyDescent="0.25">
      <c r="A604" t="s">
        <v>1024</v>
      </c>
      <c r="B604">
        <v>7</v>
      </c>
      <c r="C604" t="s">
        <v>381</v>
      </c>
      <c r="D604" t="s">
        <v>376</v>
      </c>
      <c r="E604" t="s">
        <v>2504</v>
      </c>
      <c r="F604" t="s">
        <v>2505</v>
      </c>
      <c r="G604">
        <v>2.2000000000000001E-3</v>
      </c>
      <c r="H604">
        <v>1.2478</v>
      </c>
      <c r="I604">
        <v>1.25</v>
      </c>
      <c r="J604">
        <v>1.2232000000000001</v>
      </c>
      <c r="K604" t="s">
        <v>257</v>
      </c>
      <c r="L604">
        <v>1.155</v>
      </c>
      <c r="M604">
        <v>1.1438999999999999</v>
      </c>
      <c r="N604">
        <v>1.0777000000000001</v>
      </c>
      <c r="O604" t="s">
        <v>257</v>
      </c>
    </row>
    <row r="605" spans="1:15" x14ac:dyDescent="0.25">
      <c r="A605" t="s">
        <v>1024</v>
      </c>
      <c r="B605">
        <v>7</v>
      </c>
      <c r="C605" t="s">
        <v>381</v>
      </c>
      <c r="D605" t="s">
        <v>377</v>
      </c>
      <c r="E605" t="s">
        <v>3962</v>
      </c>
      <c r="F605" t="s">
        <v>3963</v>
      </c>
      <c r="G605" t="s">
        <v>257</v>
      </c>
      <c r="H605" t="s">
        <v>257</v>
      </c>
      <c r="I605">
        <v>1.25</v>
      </c>
      <c r="J605">
        <v>1.25</v>
      </c>
      <c r="K605" t="s">
        <v>257</v>
      </c>
      <c r="L605">
        <v>1.1716</v>
      </c>
      <c r="M605">
        <v>1.1572</v>
      </c>
      <c r="N605">
        <v>1.123</v>
      </c>
      <c r="O605">
        <v>1.095</v>
      </c>
    </row>
    <row r="606" spans="1:15" x14ac:dyDescent="0.25">
      <c r="A606" t="s">
        <v>1024</v>
      </c>
      <c r="B606">
        <v>7</v>
      </c>
      <c r="C606" t="s">
        <v>381</v>
      </c>
      <c r="D606" t="s">
        <v>372</v>
      </c>
      <c r="E606" t="s">
        <v>2506</v>
      </c>
      <c r="F606" t="s">
        <v>2507</v>
      </c>
      <c r="G606">
        <v>2.2000000000000001E-3</v>
      </c>
      <c r="H606">
        <v>1.2478</v>
      </c>
      <c r="I606">
        <v>1.25</v>
      </c>
      <c r="J606">
        <v>1.2314000000000001</v>
      </c>
      <c r="K606">
        <v>1.2232000000000001</v>
      </c>
      <c r="L606">
        <v>1.155</v>
      </c>
      <c r="M606">
        <v>1.1476</v>
      </c>
      <c r="N606">
        <v>1.0777000000000001</v>
      </c>
      <c r="O606" t="s">
        <v>257</v>
      </c>
    </row>
    <row r="607" spans="1:15" x14ac:dyDescent="0.25">
      <c r="A607" t="s">
        <v>1024</v>
      </c>
      <c r="B607">
        <v>7</v>
      </c>
      <c r="C607" t="s">
        <v>381</v>
      </c>
      <c r="D607" t="s">
        <v>373</v>
      </c>
      <c r="E607" t="s">
        <v>3964</v>
      </c>
      <c r="F607" t="s">
        <v>3965</v>
      </c>
      <c r="G607" t="s">
        <v>257</v>
      </c>
      <c r="H607" t="s">
        <v>257</v>
      </c>
      <c r="I607">
        <v>1.25</v>
      </c>
      <c r="J607">
        <v>1.25</v>
      </c>
      <c r="K607" t="s">
        <v>257</v>
      </c>
      <c r="L607">
        <v>1.1668000000000001</v>
      </c>
      <c r="M607">
        <v>1.1572</v>
      </c>
      <c r="N607">
        <v>1.123</v>
      </c>
      <c r="O607">
        <v>1.095</v>
      </c>
    </row>
    <row r="608" spans="1:15" x14ac:dyDescent="0.25">
      <c r="A608" t="s">
        <v>1024</v>
      </c>
      <c r="B608">
        <v>7</v>
      </c>
      <c r="C608" t="s">
        <v>381</v>
      </c>
      <c r="D608" t="s">
        <v>374</v>
      </c>
      <c r="E608" t="s">
        <v>2508</v>
      </c>
      <c r="F608" t="s">
        <v>2509</v>
      </c>
      <c r="G608">
        <v>0</v>
      </c>
      <c r="H608">
        <v>1.25</v>
      </c>
      <c r="I608">
        <v>1.25</v>
      </c>
      <c r="J608">
        <v>1.2336</v>
      </c>
      <c r="K608" t="s">
        <v>257</v>
      </c>
      <c r="L608">
        <v>1.1572</v>
      </c>
      <c r="M608">
        <v>1.1516999999999999</v>
      </c>
      <c r="N608">
        <v>1.0799000000000001</v>
      </c>
      <c r="O608" t="s">
        <v>257</v>
      </c>
    </row>
    <row r="609" spans="1:15" x14ac:dyDescent="0.25">
      <c r="A609" t="s">
        <v>1024</v>
      </c>
      <c r="B609">
        <v>7</v>
      </c>
      <c r="C609" t="s">
        <v>381</v>
      </c>
      <c r="D609" t="s">
        <v>375</v>
      </c>
      <c r="E609" t="s">
        <v>3966</v>
      </c>
      <c r="F609" t="s">
        <v>3967</v>
      </c>
      <c r="G609" t="s">
        <v>257</v>
      </c>
      <c r="H609" t="s">
        <v>257</v>
      </c>
      <c r="I609">
        <v>1.25</v>
      </c>
      <c r="J609">
        <v>1.25</v>
      </c>
      <c r="K609" t="s">
        <v>257</v>
      </c>
      <c r="L609">
        <v>1.1644000000000001</v>
      </c>
      <c r="M609">
        <v>1.1572</v>
      </c>
      <c r="N609">
        <v>1.1125</v>
      </c>
      <c r="O609">
        <v>1.095</v>
      </c>
    </row>
    <row r="610" spans="1:15" x14ac:dyDescent="0.25">
      <c r="A610" t="s">
        <v>1024</v>
      </c>
      <c r="B610">
        <v>8</v>
      </c>
      <c r="C610" t="s">
        <v>384</v>
      </c>
      <c r="D610" t="s">
        <v>372</v>
      </c>
      <c r="E610" t="s">
        <v>2510</v>
      </c>
      <c r="F610" t="s">
        <v>2511</v>
      </c>
      <c r="G610">
        <v>2.0999999999999999E-3</v>
      </c>
      <c r="H610">
        <v>1.2479</v>
      </c>
      <c r="I610">
        <v>1.25</v>
      </c>
      <c r="J610">
        <v>1.2329000000000001</v>
      </c>
      <c r="K610">
        <v>1.2254</v>
      </c>
      <c r="L610">
        <v>1.1667000000000001</v>
      </c>
      <c r="M610">
        <v>1.1597</v>
      </c>
      <c r="N610">
        <v>1.0991</v>
      </c>
      <c r="O610" t="s">
        <v>257</v>
      </c>
    </row>
    <row r="611" spans="1:15" x14ac:dyDescent="0.25">
      <c r="A611" t="s">
        <v>1024</v>
      </c>
      <c r="B611">
        <v>8</v>
      </c>
      <c r="C611" t="s">
        <v>384</v>
      </c>
      <c r="D611" t="s">
        <v>373</v>
      </c>
      <c r="E611" t="s">
        <v>3968</v>
      </c>
      <c r="F611" t="s">
        <v>3969</v>
      </c>
      <c r="G611" t="s">
        <v>257</v>
      </c>
      <c r="H611" t="s">
        <v>257</v>
      </c>
      <c r="I611">
        <v>1.25</v>
      </c>
      <c r="J611">
        <v>1.25</v>
      </c>
      <c r="K611" t="s">
        <v>257</v>
      </c>
      <c r="L611">
        <v>1.1779999999999999</v>
      </c>
      <c r="M611">
        <v>1.1688000000000001</v>
      </c>
      <c r="N611">
        <v>1.1399999999999999</v>
      </c>
      <c r="O611">
        <v>1.115</v>
      </c>
    </row>
    <row r="612" spans="1:15" x14ac:dyDescent="0.25">
      <c r="A612" t="s">
        <v>1024</v>
      </c>
      <c r="B612">
        <v>8</v>
      </c>
      <c r="C612" t="s">
        <v>384</v>
      </c>
      <c r="D612" t="s">
        <v>374</v>
      </c>
      <c r="E612" t="s">
        <v>2512</v>
      </c>
      <c r="F612" t="s">
        <v>2513</v>
      </c>
      <c r="G612">
        <v>0</v>
      </c>
      <c r="H612">
        <v>1.25</v>
      </c>
      <c r="I612">
        <v>1.25</v>
      </c>
      <c r="J612">
        <v>1.2350000000000001</v>
      </c>
      <c r="K612" t="s">
        <v>257</v>
      </c>
      <c r="L612">
        <v>1.1688000000000001</v>
      </c>
      <c r="M612">
        <v>1.1635</v>
      </c>
      <c r="N612">
        <v>1.1012</v>
      </c>
      <c r="O612" t="s">
        <v>257</v>
      </c>
    </row>
    <row r="613" spans="1:15" x14ac:dyDescent="0.25">
      <c r="A613" t="s">
        <v>1024</v>
      </c>
      <c r="B613">
        <v>8</v>
      </c>
      <c r="C613" t="s">
        <v>384</v>
      </c>
      <c r="D613" t="s">
        <v>375</v>
      </c>
      <c r="E613" t="s">
        <v>3970</v>
      </c>
      <c r="F613" t="s">
        <v>3971</v>
      </c>
      <c r="G613" t="s">
        <v>257</v>
      </c>
      <c r="H613" t="s">
        <v>257</v>
      </c>
      <c r="I613">
        <v>1.25</v>
      </c>
      <c r="J613">
        <v>1.25</v>
      </c>
      <c r="K613" t="s">
        <v>257</v>
      </c>
      <c r="L613">
        <v>1.1757</v>
      </c>
      <c r="M613">
        <v>1.1688000000000001</v>
      </c>
      <c r="N613">
        <v>1.1296999999999999</v>
      </c>
      <c r="O613">
        <v>1.115</v>
      </c>
    </row>
    <row r="614" spans="1:15" x14ac:dyDescent="0.25">
      <c r="A614" t="s">
        <v>1024</v>
      </c>
      <c r="B614">
        <v>10</v>
      </c>
      <c r="C614" t="s">
        <v>382</v>
      </c>
      <c r="D614" t="s">
        <v>372</v>
      </c>
      <c r="E614" t="s">
        <v>2514</v>
      </c>
      <c r="F614" t="s">
        <v>2515</v>
      </c>
      <c r="G614">
        <v>1.9E-3</v>
      </c>
      <c r="H614">
        <v>1.2481</v>
      </c>
      <c r="I614">
        <v>1.25</v>
      </c>
      <c r="J614">
        <v>1.2352000000000001</v>
      </c>
      <c r="K614" t="s">
        <v>257</v>
      </c>
      <c r="L614">
        <v>1.1831</v>
      </c>
      <c r="M614">
        <v>1.1768000000000001</v>
      </c>
      <c r="N614">
        <v>1.1291</v>
      </c>
      <c r="O614" t="s">
        <v>257</v>
      </c>
    </row>
    <row r="615" spans="1:15" x14ac:dyDescent="0.25">
      <c r="A615" t="s">
        <v>1024</v>
      </c>
      <c r="B615">
        <v>10</v>
      </c>
      <c r="C615" t="s">
        <v>382</v>
      </c>
      <c r="D615" t="s">
        <v>373</v>
      </c>
      <c r="E615" t="s">
        <v>3972</v>
      </c>
      <c r="F615" t="s">
        <v>3973</v>
      </c>
      <c r="G615" t="s">
        <v>257</v>
      </c>
      <c r="H615" t="s">
        <v>257</v>
      </c>
      <c r="I615">
        <v>1.25</v>
      </c>
      <c r="J615">
        <v>1.25</v>
      </c>
      <c r="K615" t="s">
        <v>257</v>
      </c>
      <c r="L615">
        <v>1.1932</v>
      </c>
      <c r="M615">
        <v>1.1850000000000001</v>
      </c>
      <c r="N615">
        <v>1.163</v>
      </c>
      <c r="O615">
        <v>1.1419999999999999</v>
      </c>
    </row>
    <row r="616" spans="1:15" x14ac:dyDescent="0.25">
      <c r="A616" t="s">
        <v>1024</v>
      </c>
      <c r="B616">
        <v>12</v>
      </c>
      <c r="C616" t="s">
        <v>380</v>
      </c>
      <c r="D616" t="s">
        <v>376</v>
      </c>
      <c r="E616" t="s">
        <v>2516</v>
      </c>
      <c r="F616" t="s">
        <v>2517</v>
      </c>
      <c r="G616">
        <v>1.8E-3</v>
      </c>
      <c r="H616">
        <v>1.2482</v>
      </c>
      <c r="I616">
        <v>1.25</v>
      </c>
      <c r="J616">
        <v>1.2310000000000001</v>
      </c>
      <c r="K616" t="s">
        <v>257</v>
      </c>
      <c r="L616">
        <v>1.1940999999999999</v>
      </c>
      <c r="M616">
        <v>1.1849000000000001</v>
      </c>
      <c r="N616">
        <v>1.149</v>
      </c>
      <c r="O616" t="s">
        <v>257</v>
      </c>
    </row>
    <row r="617" spans="1:15" x14ac:dyDescent="0.25">
      <c r="A617" t="s">
        <v>1024</v>
      </c>
      <c r="B617">
        <v>12</v>
      </c>
      <c r="C617" t="s">
        <v>380</v>
      </c>
      <c r="D617" t="s">
        <v>377</v>
      </c>
      <c r="E617" t="s">
        <v>3974</v>
      </c>
      <c r="F617" t="s">
        <v>3975</v>
      </c>
      <c r="G617" t="s">
        <v>257</v>
      </c>
      <c r="H617" t="s">
        <v>257</v>
      </c>
      <c r="I617">
        <v>1.25</v>
      </c>
      <c r="J617">
        <v>1.25</v>
      </c>
      <c r="K617" t="s">
        <v>257</v>
      </c>
      <c r="L617">
        <v>1.2079</v>
      </c>
      <c r="M617">
        <v>1.1959</v>
      </c>
      <c r="N617">
        <v>1.1779999999999999</v>
      </c>
      <c r="O617">
        <v>1.1599999999999999</v>
      </c>
    </row>
    <row r="618" spans="1:15" x14ac:dyDescent="0.25">
      <c r="A618" t="s">
        <v>1024</v>
      </c>
      <c r="B618">
        <v>12</v>
      </c>
      <c r="C618" t="s">
        <v>380</v>
      </c>
      <c r="D618" t="s">
        <v>372</v>
      </c>
      <c r="E618" t="s">
        <v>2518</v>
      </c>
      <c r="F618" t="s">
        <v>2519</v>
      </c>
      <c r="G618">
        <v>1.8E-3</v>
      </c>
      <c r="H618">
        <v>1.2482</v>
      </c>
      <c r="I618">
        <v>1.25</v>
      </c>
      <c r="J618">
        <v>1.2367999999999999</v>
      </c>
      <c r="K618" t="s">
        <v>257</v>
      </c>
      <c r="L618">
        <v>1.1940999999999999</v>
      </c>
      <c r="M618">
        <v>1.1879</v>
      </c>
      <c r="N618">
        <v>1.149</v>
      </c>
      <c r="O618" t="s">
        <v>257</v>
      </c>
    </row>
    <row r="619" spans="1:15" x14ac:dyDescent="0.25">
      <c r="A619" t="s">
        <v>1024</v>
      </c>
      <c r="B619">
        <v>12</v>
      </c>
      <c r="C619" t="s">
        <v>380</v>
      </c>
      <c r="D619" t="s">
        <v>373</v>
      </c>
      <c r="E619" t="s">
        <v>3976</v>
      </c>
      <c r="F619" t="s">
        <v>3977</v>
      </c>
      <c r="G619" t="s">
        <v>257</v>
      </c>
      <c r="H619" t="s">
        <v>257</v>
      </c>
      <c r="I619">
        <v>1.25</v>
      </c>
      <c r="J619">
        <v>1.25</v>
      </c>
      <c r="K619" t="s">
        <v>257</v>
      </c>
      <c r="L619">
        <v>1.2039</v>
      </c>
      <c r="M619">
        <v>1.1959</v>
      </c>
      <c r="N619">
        <v>1.1779999999999999</v>
      </c>
      <c r="O619">
        <v>1.1599999999999999</v>
      </c>
    </row>
    <row r="620" spans="1:15" x14ac:dyDescent="0.25">
      <c r="A620" t="s">
        <v>1024</v>
      </c>
      <c r="B620">
        <v>12</v>
      </c>
      <c r="C620" t="s">
        <v>380</v>
      </c>
      <c r="D620" t="s">
        <v>374</v>
      </c>
      <c r="E620" t="s">
        <v>2520</v>
      </c>
      <c r="F620" t="s">
        <v>2521</v>
      </c>
      <c r="G620">
        <v>0</v>
      </c>
      <c r="H620">
        <v>1.25</v>
      </c>
      <c r="I620">
        <v>1.25</v>
      </c>
      <c r="J620">
        <v>1.2385999999999999</v>
      </c>
      <c r="K620" t="s">
        <v>257</v>
      </c>
      <c r="L620">
        <v>1.1959</v>
      </c>
      <c r="M620">
        <v>1.1913</v>
      </c>
      <c r="N620">
        <v>1.1508</v>
      </c>
      <c r="O620" t="s">
        <v>257</v>
      </c>
    </row>
    <row r="621" spans="1:15" x14ac:dyDescent="0.25">
      <c r="A621" t="s">
        <v>1024</v>
      </c>
      <c r="B621">
        <v>12</v>
      </c>
      <c r="C621" t="s">
        <v>380</v>
      </c>
      <c r="D621" t="s">
        <v>375</v>
      </c>
      <c r="E621" t="s">
        <v>3978</v>
      </c>
      <c r="F621" t="s">
        <v>3979</v>
      </c>
      <c r="G621" t="s">
        <v>257</v>
      </c>
      <c r="H621" t="s">
        <v>257</v>
      </c>
      <c r="I621">
        <v>1.25</v>
      </c>
      <c r="J621">
        <v>1.25</v>
      </c>
      <c r="K621" t="s">
        <v>257</v>
      </c>
      <c r="L621">
        <v>1.2019</v>
      </c>
      <c r="M621">
        <v>1.1959</v>
      </c>
      <c r="N621">
        <v>1.1698</v>
      </c>
      <c r="O621">
        <v>1.1599999999999999</v>
      </c>
    </row>
    <row r="622" spans="1:15" x14ac:dyDescent="0.25">
      <c r="A622" t="s">
        <v>1024</v>
      </c>
      <c r="B622">
        <v>14</v>
      </c>
      <c r="C622" t="s">
        <v>382</v>
      </c>
      <c r="D622" t="s">
        <v>372</v>
      </c>
      <c r="E622" t="s">
        <v>2522</v>
      </c>
      <c r="F622" t="s">
        <v>2523</v>
      </c>
      <c r="G622">
        <v>1.6000000000000001E-3</v>
      </c>
      <c r="H622">
        <v>1.2484</v>
      </c>
      <c r="I622">
        <v>1.25</v>
      </c>
      <c r="J622">
        <v>1.2381</v>
      </c>
      <c r="K622" t="s">
        <v>257</v>
      </c>
      <c r="L622">
        <v>1.202</v>
      </c>
      <c r="M622">
        <v>1.1966000000000001</v>
      </c>
      <c r="N622">
        <v>1.1634</v>
      </c>
      <c r="O622" t="s">
        <v>257</v>
      </c>
    </row>
    <row r="623" spans="1:15" x14ac:dyDescent="0.25">
      <c r="A623" t="s">
        <v>1024</v>
      </c>
      <c r="B623">
        <v>14</v>
      </c>
      <c r="C623" t="s">
        <v>382</v>
      </c>
      <c r="D623" t="s">
        <v>373</v>
      </c>
      <c r="E623" t="s">
        <v>3980</v>
      </c>
      <c r="F623" t="s">
        <v>3981</v>
      </c>
      <c r="G623" t="s">
        <v>257</v>
      </c>
      <c r="H623" t="s">
        <v>257</v>
      </c>
      <c r="I623">
        <v>1.25</v>
      </c>
      <c r="J623">
        <v>1.25</v>
      </c>
      <c r="K623" t="s">
        <v>257</v>
      </c>
      <c r="L623">
        <v>1.2105999999999999</v>
      </c>
      <c r="M623">
        <v>1.2036</v>
      </c>
      <c r="N623">
        <v>1.1879999999999999</v>
      </c>
      <c r="O623">
        <v>1.173</v>
      </c>
    </row>
    <row r="624" spans="1:15" x14ac:dyDescent="0.25">
      <c r="A624" t="s">
        <v>1024</v>
      </c>
      <c r="B624">
        <v>16</v>
      </c>
      <c r="C624" t="s">
        <v>384</v>
      </c>
      <c r="D624" t="s">
        <v>372</v>
      </c>
      <c r="E624" t="s">
        <v>2524</v>
      </c>
      <c r="F624" t="s">
        <v>2525</v>
      </c>
      <c r="G624">
        <v>1.5E-3</v>
      </c>
      <c r="H624">
        <v>1.2484999999999999</v>
      </c>
      <c r="I624">
        <v>1.25</v>
      </c>
      <c r="J624">
        <v>1.2391000000000001</v>
      </c>
      <c r="K624" t="s">
        <v>257</v>
      </c>
      <c r="L624">
        <v>1.2079</v>
      </c>
      <c r="M624">
        <v>1.2028000000000001</v>
      </c>
      <c r="N624">
        <v>1.1739999999999999</v>
      </c>
      <c r="O624" t="s">
        <v>257</v>
      </c>
    </row>
    <row r="625" spans="1:15" x14ac:dyDescent="0.25">
      <c r="A625" t="s">
        <v>1024</v>
      </c>
      <c r="B625">
        <v>16</v>
      </c>
      <c r="C625" t="s">
        <v>384</v>
      </c>
      <c r="D625" t="s">
        <v>373</v>
      </c>
      <c r="E625" t="s">
        <v>3982</v>
      </c>
      <c r="F625" t="s">
        <v>3983</v>
      </c>
      <c r="G625" t="s">
        <v>257</v>
      </c>
      <c r="H625" t="s">
        <v>257</v>
      </c>
      <c r="I625">
        <v>1.25</v>
      </c>
      <c r="J625">
        <v>1.25</v>
      </c>
      <c r="K625" t="s">
        <v>257</v>
      </c>
      <c r="L625">
        <v>1.216</v>
      </c>
      <c r="M625">
        <v>1.2094</v>
      </c>
      <c r="N625">
        <v>1.196</v>
      </c>
      <c r="O625">
        <v>1.1819999999999999</v>
      </c>
    </row>
    <row r="626" spans="1:15" x14ac:dyDescent="0.25">
      <c r="A626" t="s">
        <v>1024</v>
      </c>
      <c r="B626">
        <v>16</v>
      </c>
      <c r="C626" t="s">
        <v>384</v>
      </c>
      <c r="D626" t="s">
        <v>374</v>
      </c>
      <c r="E626" t="s">
        <v>2526</v>
      </c>
      <c r="F626" t="s">
        <v>2527</v>
      </c>
      <c r="G626">
        <v>0</v>
      </c>
      <c r="H626">
        <v>1.25</v>
      </c>
      <c r="I626">
        <v>1.25</v>
      </c>
      <c r="J626">
        <v>1.2405999999999999</v>
      </c>
      <c r="K626" t="s">
        <v>257</v>
      </c>
      <c r="L626">
        <v>1.2094</v>
      </c>
      <c r="M626">
        <v>1.2056</v>
      </c>
      <c r="N626">
        <v>1.1755</v>
      </c>
      <c r="O626" t="s">
        <v>257</v>
      </c>
    </row>
    <row r="627" spans="1:15" x14ac:dyDescent="0.25">
      <c r="A627" t="s">
        <v>1024</v>
      </c>
      <c r="B627">
        <v>16</v>
      </c>
      <c r="C627" t="s">
        <v>384</v>
      </c>
      <c r="D627" t="s">
        <v>375</v>
      </c>
      <c r="E627" t="s">
        <v>3984</v>
      </c>
      <c r="F627" t="s">
        <v>3985</v>
      </c>
      <c r="G627" t="s">
        <v>257</v>
      </c>
      <c r="H627" t="s">
        <v>257</v>
      </c>
      <c r="I627">
        <v>1.25</v>
      </c>
      <c r="J627">
        <v>1.25</v>
      </c>
      <c r="K627" t="s">
        <v>257</v>
      </c>
      <c r="L627">
        <v>1.2143999999999999</v>
      </c>
      <c r="M627">
        <v>1.2094</v>
      </c>
      <c r="N627">
        <v>1.1908000000000001</v>
      </c>
      <c r="O627">
        <v>1.1819999999999999</v>
      </c>
    </row>
    <row r="628" spans="1:15" x14ac:dyDescent="0.25">
      <c r="A628" t="s">
        <v>1024</v>
      </c>
      <c r="B628">
        <v>18</v>
      </c>
      <c r="C628" t="s">
        <v>383</v>
      </c>
      <c r="D628" t="s">
        <v>372</v>
      </c>
      <c r="E628" t="s">
        <v>2528</v>
      </c>
      <c r="F628" t="s">
        <v>2529</v>
      </c>
      <c r="G628">
        <v>1.5E-3</v>
      </c>
      <c r="H628">
        <v>1.2484999999999999</v>
      </c>
      <c r="I628">
        <v>1.25</v>
      </c>
      <c r="J628">
        <v>1.2398</v>
      </c>
      <c r="K628" t="s">
        <v>257</v>
      </c>
      <c r="L628">
        <v>1.2123999999999999</v>
      </c>
      <c r="M628">
        <v>1.2075</v>
      </c>
      <c r="N628">
        <v>1.1823999999999999</v>
      </c>
      <c r="O628" t="s">
        <v>257</v>
      </c>
    </row>
    <row r="629" spans="1:15" x14ac:dyDescent="0.25">
      <c r="A629" t="s">
        <v>1024</v>
      </c>
      <c r="B629">
        <v>18</v>
      </c>
      <c r="C629" t="s">
        <v>383</v>
      </c>
      <c r="D629" t="s">
        <v>373</v>
      </c>
      <c r="E629" t="s">
        <v>3986</v>
      </c>
      <c r="F629" t="s">
        <v>3987</v>
      </c>
      <c r="G629" t="s">
        <v>257</v>
      </c>
      <c r="H629" t="s">
        <v>257</v>
      </c>
      <c r="I629">
        <v>1.25</v>
      </c>
      <c r="J629">
        <v>1.25</v>
      </c>
      <c r="K629" t="s">
        <v>257</v>
      </c>
      <c r="L629">
        <v>1.2202</v>
      </c>
      <c r="M629">
        <v>1.2139</v>
      </c>
      <c r="N629">
        <v>1.2030000000000001</v>
      </c>
      <c r="O629">
        <v>1.19</v>
      </c>
    </row>
    <row r="630" spans="1:15" x14ac:dyDescent="0.25">
      <c r="A630" t="s">
        <v>1024</v>
      </c>
      <c r="B630">
        <v>18</v>
      </c>
      <c r="C630" t="s">
        <v>383</v>
      </c>
      <c r="D630" t="s">
        <v>374</v>
      </c>
      <c r="E630" t="s">
        <v>2530</v>
      </c>
      <c r="F630" t="s">
        <v>2531</v>
      </c>
      <c r="G630">
        <v>0</v>
      </c>
      <c r="H630">
        <v>1.25</v>
      </c>
      <c r="I630">
        <v>1.25</v>
      </c>
      <c r="J630">
        <v>1.2413000000000001</v>
      </c>
      <c r="K630" t="s">
        <v>257</v>
      </c>
      <c r="L630">
        <v>1.2139</v>
      </c>
      <c r="M630">
        <v>1.2102999999999999</v>
      </c>
      <c r="N630">
        <v>1.1839</v>
      </c>
      <c r="O630" t="s">
        <v>257</v>
      </c>
    </row>
    <row r="631" spans="1:15" x14ac:dyDescent="0.25">
      <c r="A631" t="s">
        <v>1024</v>
      </c>
      <c r="B631">
        <v>18</v>
      </c>
      <c r="C631" t="s">
        <v>383</v>
      </c>
      <c r="D631" t="s">
        <v>375</v>
      </c>
      <c r="E631" t="s">
        <v>3988</v>
      </c>
      <c r="F631" t="s">
        <v>3989</v>
      </c>
      <c r="G631" t="s">
        <v>257</v>
      </c>
      <c r="H631" t="s">
        <v>257</v>
      </c>
      <c r="I631">
        <v>1.25</v>
      </c>
      <c r="J631">
        <v>1.25</v>
      </c>
      <c r="K631" t="s">
        <v>257</v>
      </c>
      <c r="L631">
        <v>1.2185999999999999</v>
      </c>
      <c r="M631">
        <v>1.2139</v>
      </c>
      <c r="N631">
        <v>1.198</v>
      </c>
      <c r="O631">
        <v>1.19</v>
      </c>
    </row>
    <row r="632" spans="1:15" x14ac:dyDescent="0.25">
      <c r="A632" t="s">
        <v>1024</v>
      </c>
      <c r="B632">
        <v>20</v>
      </c>
      <c r="C632" t="s">
        <v>384</v>
      </c>
      <c r="D632" t="s">
        <v>372</v>
      </c>
      <c r="E632" t="s">
        <v>2532</v>
      </c>
      <c r="F632" t="s">
        <v>2533</v>
      </c>
      <c r="G632">
        <v>1.4E-3</v>
      </c>
      <c r="H632">
        <v>1.2485999999999999</v>
      </c>
      <c r="I632">
        <v>1.25</v>
      </c>
      <c r="J632">
        <v>1.2404999999999999</v>
      </c>
      <c r="K632" t="s">
        <v>257</v>
      </c>
      <c r="L632">
        <v>1.2161</v>
      </c>
      <c r="M632">
        <v>1.2114</v>
      </c>
      <c r="N632">
        <v>1.1891</v>
      </c>
      <c r="O632" t="s">
        <v>257</v>
      </c>
    </row>
    <row r="633" spans="1:15" x14ac:dyDescent="0.25">
      <c r="A633" t="s">
        <v>1024</v>
      </c>
      <c r="B633">
        <v>20</v>
      </c>
      <c r="C633" t="s">
        <v>384</v>
      </c>
      <c r="D633" t="s">
        <v>373</v>
      </c>
      <c r="E633" t="s">
        <v>3990</v>
      </c>
      <c r="F633" t="s">
        <v>3991</v>
      </c>
      <c r="G633" t="s">
        <v>257</v>
      </c>
      <c r="H633" t="s">
        <v>257</v>
      </c>
      <c r="I633">
        <v>1.25</v>
      </c>
      <c r="J633">
        <v>1.25</v>
      </c>
      <c r="K633" t="s">
        <v>257</v>
      </c>
      <c r="L633">
        <v>1.2236</v>
      </c>
      <c r="M633">
        <v>1.2175</v>
      </c>
      <c r="N633">
        <v>1.2070000000000001</v>
      </c>
      <c r="O633">
        <v>1.196</v>
      </c>
    </row>
    <row r="634" spans="1:15" x14ac:dyDescent="0.25">
      <c r="A634" t="s">
        <v>1024</v>
      </c>
      <c r="B634">
        <v>20</v>
      </c>
      <c r="C634" t="s">
        <v>384</v>
      </c>
      <c r="D634" t="s">
        <v>374</v>
      </c>
      <c r="E634" t="s">
        <v>2534</v>
      </c>
      <c r="F634" t="s">
        <v>2535</v>
      </c>
      <c r="G634">
        <v>0</v>
      </c>
      <c r="H634">
        <v>1.25</v>
      </c>
      <c r="I634">
        <v>1.25</v>
      </c>
      <c r="J634">
        <v>1.2419</v>
      </c>
      <c r="K634" t="s">
        <v>257</v>
      </c>
      <c r="L634">
        <v>1.2175</v>
      </c>
      <c r="M634">
        <v>1.214</v>
      </c>
      <c r="N634">
        <v>1.1904999999999999</v>
      </c>
      <c r="O634" t="s">
        <v>257</v>
      </c>
    </row>
    <row r="635" spans="1:15" x14ac:dyDescent="0.25">
      <c r="A635" t="s">
        <v>1024</v>
      </c>
      <c r="B635">
        <v>20</v>
      </c>
      <c r="C635" t="s">
        <v>384</v>
      </c>
      <c r="D635" t="s">
        <v>375</v>
      </c>
      <c r="E635" t="s">
        <v>3992</v>
      </c>
      <c r="F635" t="s">
        <v>3993</v>
      </c>
      <c r="G635" t="s">
        <v>257</v>
      </c>
      <c r="H635" t="s">
        <v>257</v>
      </c>
      <c r="I635">
        <v>1.25</v>
      </c>
      <c r="J635">
        <v>1.25</v>
      </c>
      <c r="K635" t="s">
        <v>257</v>
      </c>
      <c r="L635">
        <v>1.222</v>
      </c>
      <c r="M635">
        <v>1.2175</v>
      </c>
      <c r="N635">
        <v>1.2037</v>
      </c>
      <c r="O635">
        <v>1.196</v>
      </c>
    </row>
    <row r="636" spans="1:15" x14ac:dyDescent="0.25">
      <c r="A636" t="s">
        <v>1024</v>
      </c>
      <c r="B636">
        <v>24</v>
      </c>
      <c r="C636" t="s">
        <v>382</v>
      </c>
      <c r="D636" t="s">
        <v>372</v>
      </c>
      <c r="E636" t="s">
        <v>2536</v>
      </c>
      <c r="F636" t="s">
        <v>2537</v>
      </c>
      <c r="G636">
        <v>1.2999999999999999E-3</v>
      </c>
      <c r="H636">
        <v>1.2486999999999999</v>
      </c>
      <c r="I636">
        <v>1.25</v>
      </c>
      <c r="J636">
        <v>1.2415</v>
      </c>
      <c r="K636" t="s">
        <v>257</v>
      </c>
      <c r="L636">
        <v>1.2216</v>
      </c>
      <c r="M636">
        <v>1.2173</v>
      </c>
      <c r="N636">
        <v>1.1991000000000001</v>
      </c>
      <c r="O636" t="s">
        <v>257</v>
      </c>
    </row>
    <row r="637" spans="1:15" x14ac:dyDescent="0.25">
      <c r="A637" t="s">
        <v>1024</v>
      </c>
      <c r="B637">
        <v>24</v>
      </c>
      <c r="C637" t="s">
        <v>382</v>
      </c>
      <c r="D637" t="s">
        <v>373</v>
      </c>
      <c r="E637" t="s">
        <v>3994</v>
      </c>
      <c r="F637" t="s">
        <v>3995</v>
      </c>
      <c r="G637" t="s">
        <v>257</v>
      </c>
      <c r="H637" t="s">
        <v>257</v>
      </c>
      <c r="I637">
        <v>1.25</v>
      </c>
      <c r="J637">
        <v>1.25</v>
      </c>
      <c r="K637" t="s">
        <v>257</v>
      </c>
      <c r="L637">
        <v>1.2284999999999999</v>
      </c>
      <c r="M637">
        <v>1.2229000000000001</v>
      </c>
      <c r="N637">
        <v>1.2150000000000001</v>
      </c>
      <c r="O637">
        <v>1.2050000000000001</v>
      </c>
    </row>
    <row r="638" spans="1:15" x14ac:dyDescent="0.25">
      <c r="A638" t="s">
        <v>1024</v>
      </c>
      <c r="B638">
        <v>28</v>
      </c>
      <c r="C638" t="s">
        <v>384</v>
      </c>
      <c r="D638" t="s">
        <v>372</v>
      </c>
      <c r="E638" t="s">
        <v>2538</v>
      </c>
      <c r="F638" t="s">
        <v>2539</v>
      </c>
      <c r="G638">
        <v>1.1999999999999999E-3</v>
      </c>
      <c r="H638">
        <v>1.2487999999999999</v>
      </c>
      <c r="I638">
        <v>1.25</v>
      </c>
      <c r="J638">
        <v>1.2423</v>
      </c>
      <c r="K638" t="s">
        <v>257</v>
      </c>
      <c r="L638">
        <v>1.2256</v>
      </c>
      <c r="M638">
        <v>1.2215</v>
      </c>
      <c r="N638">
        <v>1.2061999999999999</v>
      </c>
      <c r="O638" t="s">
        <v>257</v>
      </c>
    </row>
    <row r="639" spans="1:15" x14ac:dyDescent="0.25">
      <c r="A639" t="s">
        <v>1024</v>
      </c>
      <c r="B639">
        <v>28</v>
      </c>
      <c r="C639" t="s">
        <v>384</v>
      </c>
      <c r="D639" t="s">
        <v>373</v>
      </c>
      <c r="E639" t="s">
        <v>3996</v>
      </c>
      <c r="F639" t="s">
        <v>3997</v>
      </c>
      <c r="G639" t="s">
        <v>257</v>
      </c>
      <c r="H639" t="s">
        <v>257</v>
      </c>
      <c r="I639">
        <v>1.25</v>
      </c>
      <c r="J639">
        <v>1.25</v>
      </c>
      <c r="K639" t="s">
        <v>257</v>
      </c>
      <c r="L639">
        <v>1.2321</v>
      </c>
      <c r="M639">
        <v>1.2267999999999999</v>
      </c>
      <c r="N639">
        <v>1.22</v>
      </c>
      <c r="O639">
        <v>1.2110000000000001</v>
      </c>
    </row>
    <row r="640" spans="1:15" x14ac:dyDescent="0.25">
      <c r="A640" t="s">
        <v>1024</v>
      </c>
      <c r="B640">
        <v>28</v>
      </c>
      <c r="C640" t="s">
        <v>384</v>
      </c>
      <c r="D640" t="s">
        <v>374</v>
      </c>
      <c r="E640" t="s">
        <v>2540</v>
      </c>
      <c r="F640" t="s">
        <v>2541</v>
      </c>
      <c r="G640">
        <v>0</v>
      </c>
      <c r="H640">
        <v>1.25</v>
      </c>
      <c r="I640">
        <v>1.25</v>
      </c>
      <c r="J640">
        <v>1.2435</v>
      </c>
      <c r="K640" t="s">
        <v>257</v>
      </c>
      <c r="L640">
        <v>1.2267999999999999</v>
      </c>
      <c r="M640">
        <v>1.2237</v>
      </c>
      <c r="N640">
        <v>1.2074</v>
      </c>
      <c r="O640" t="s">
        <v>257</v>
      </c>
    </row>
    <row r="641" spans="1:15" x14ac:dyDescent="0.25">
      <c r="A641" t="s">
        <v>1024</v>
      </c>
      <c r="B641">
        <v>28</v>
      </c>
      <c r="C641" t="s">
        <v>384</v>
      </c>
      <c r="D641" t="s">
        <v>375</v>
      </c>
      <c r="E641" t="s">
        <v>3998</v>
      </c>
      <c r="F641" t="s">
        <v>3999</v>
      </c>
      <c r="G641" t="s">
        <v>257</v>
      </c>
      <c r="H641" t="s">
        <v>257</v>
      </c>
      <c r="I641">
        <v>1.25</v>
      </c>
      <c r="J641">
        <v>1.25</v>
      </c>
      <c r="K641" t="s">
        <v>257</v>
      </c>
      <c r="L641">
        <v>1.2307999999999999</v>
      </c>
      <c r="M641">
        <v>1.2267999999999999</v>
      </c>
      <c r="N641">
        <v>1.2176</v>
      </c>
      <c r="O641">
        <v>1.2110000000000001</v>
      </c>
    </row>
    <row r="642" spans="1:15" x14ac:dyDescent="0.25">
      <c r="A642" t="s">
        <v>1884</v>
      </c>
      <c r="B642">
        <v>8</v>
      </c>
      <c r="C642" t="s">
        <v>384</v>
      </c>
      <c r="D642" t="s">
        <v>372</v>
      </c>
      <c r="E642" t="s">
        <v>2542</v>
      </c>
      <c r="F642" t="s">
        <v>2543</v>
      </c>
      <c r="G642">
        <v>2.0999999999999999E-3</v>
      </c>
      <c r="H642">
        <v>1.3104</v>
      </c>
      <c r="I642">
        <v>1.3125</v>
      </c>
      <c r="J642">
        <v>1.2954000000000001</v>
      </c>
      <c r="K642" t="s">
        <v>257</v>
      </c>
      <c r="L642">
        <v>1.2292000000000001</v>
      </c>
      <c r="M642">
        <v>1.2221</v>
      </c>
      <c r="N642">
        <v>1.1616</v>
      </c>
      <c r="O642" t="s">
        <v>257</v>
      </c>
    </row>
    <row r="643" spans="1:15" x14ac:dyDescent="0.25">
      <c r="A643" t="s">
        <v>1884</v>
      </c>
      <c r="B643">
        <v>8</v>
      </c>
      <c r="C643" t="s">
        <v>384</v>
      </c>
      <c r="D643" t="s">
        <v>373</v>
      </c>
      <c r="E643" t="s">
        <v>4000</v>
      </c>
      <c r="F643" t="s">
        <v>4001</v>
      </c>
      <c r="G643" t="s">
        <v>257</v>
      </c>
      <c r="H643" t="s">
        <v>257</v>
      </c>
      <c r="I643">
        <v>1.3125</v>
      </c>
      <c r="J643">
        <v>1.3125</v>
      </c>
      <c r="K643" t="s">
        <v>257</v>
      </c>
      <c r="L643">
        <v>1.2404999999999999</v>
      </c>
      <c r="M643">
        <v>1.2313000000000001</v>
      </c>
      <c r="N643">
        <v>1.202</v>
      </c>
      <c r="O643">
        <v>1.177</v>
      </c>
    </row>
    <row r="644" spans="1:15" x14ac:dyDescent="0.25">
      <c r="A644" t="s">
        <v>1884</v>
      </c>
      <c r="B644">
        <v>8</v>
      </c>
      <c r="C644" t="s">
        <v>384</v>
      </c>
      <c r="D644" t="s">
        <v>374</v>
      </c>
      <c r="E644" t="s">
        <v>2544</v>
      </c>
      <c r="F644" t="s">
        <v>2545</v>
      </c>
      <c r="G644">
        <v>0</v>
      </c>
      <c r="H644">
        <v>1.3125</v>
      </c>
      <c r="I644">
        <v>1.3125</v>
      </c>
      <c r="J644">
        <v>1.2975000000000001</v>
      </c>
      <c r="K644" t="s">
        <v>257</v>
      </c>
      <c r="L644">
        <v>1.2313000000000001</v>
      </c>
      <c r="M644">
        <v>1.226</v>
      </c>
      <c r="N644">
        <v>1.1637</v>
      </c>
      <c r="O644" t="s">
        <v>257</v>
      </c>
    </row>
    <row r="645" spans="1:15" x14ac:dyDescent="0.25">
      <c r="A645" t="s">
        <v>1884</v>
      </c>
      <c r="B645">
        <v>8</v>
      </c>
      <c r="C645" t="s">
        <v>384</v>
      </c>
      <c r="D645" t="s">
        <v>375</v>
      </c>
      <c r="E645" t="s">
        <v>4002</v>
      </c>
      <c r="F645" t="s">
        <v>4003</v>
      </c>
      <c r="G645" t="s">
        <v>257</v>
      </c>
      <c r="H645" t="s">
        <v>257</v>
      </c>
      <c r="I645">
        <v>1.3125</v>
      </c>
      <c r="J645">
        <v>1.3125</v>
      </c>
      <c r="K645" t="s">
        <v>257</v>
      </c>
      <c r="L645">
        <v>1.2382</v>
      </c>
      <c r="M645">
        <v>1.2313000000000001</v>
      </c>
      <c r="N645">
        <v>1.1921999999999999</v>
      </c>
      <c r="O645">
        <v>1.177</v>
      </c>
    </row>
    <row r="646" spans="1:15" x14ac:dyDescent="0.25">
      <c r="A646" t="s">
        <v>1884</v>
      </c>
      <c r="B646">
        <v>12</v>
      </c>
      <c r="C646" t="s">
        <v>384</v>
      </c>
      <c r="D646" t="s">
        <v>372</v>
      </c>
      <c r="E646" t="s">
        <v>2546</v>
      </c>
      <c r="F646" t="s">
        <v>2547</v>
      </c>
      <c r="G646">
        <v>1.6999999999999999E-3</v>
      </c>
      <c r="H646">
        <v>1.3108</v>
      </c>
      <c r="I646">
        <v>1.3125</v>
      </c>
      <c r="J646">
        <v>1.2994000000000001</v>
      </c>
      <c r="K646" t="s">
        <v>257</v>
      </c>
      <c r="L646">
        <v>1.2566999999999999</v>
      </c>
      <c r="M646">
        <v>1.2508999999999999</v>
      </c>
      <c r="N646">
        <v>1.2116</v>
      </c>
      <c r="O646" t="s">
        <v>257</v>
      </c>
    </row>
    <row r="647" spans="1:15" x14ac:dyDescent="0.25">
      <c r="A647" t="s">
        <v>1884</v>
      </c>
      <c r="B647">
        <v>12</v>
      </c>
      <c r="C647" t="s">
        <v>384</v>
      </c>
      <c r="D647" t="s">
        <v>373</v>
      </c>
      <c r="E647" t="s">
        <v>4004</v>
      </c>
      <c r="F647" t="s">
        <v>4005</v>
      </c>
      <c r="G647" t="s">
        <v>257</v>
      </c>
      <c r="H647" t="s">
        <v>257</v>
      </c>
      <c r="I647">
        <v>1.3125</v>
      </c>
      <c r="J647">
        <v>1.3125</v>
      </c>
      <c r="K647" t="s">
        <v>257</v>
      </c>
      <c r="L647">
        <v>1.2659</v>
      </c>
      <c r="M647">
        <v>1.2584</v>
      </c>
      <c r="N647">
        <v>1.24</v>
      </c>
      <c r="O647">
        <v>1.222</v>
      </c>
    </row>
    <row r="648" spans="1:15" x14ac:dyDescent="0.25">
      <c r="A648" t="s">
        <v>1884</v>
      </c>
      <c r="B648">
        <v>12</v>
      </c>
      <c r="C648" t="s">
        <v>384</v>
      </c>
      <c r="D648" t="s">
        <v>374</v>
      </c>
      <c r="E648" t="s">
        <v>2548</v>
      </c>
      <c r="F648" t="s">
        <v>2549</v>
      </c>
      <c r="G648">
        <v>0</v>
      </c>
      <c r="H648">
        <v>1.3125</v>
      </c>
      <c r="I648">
        <v>1.3125</v>
      </c>
      <c r="J648">
        <v>1.3010999999999999</v>
      </c>
      <c r="K648" t="s">
        <v>257</v>
      </c>
      <c r="L648">
        <v>1.2584</v>
      </c>
      <c r="M648">
        <v>1.2541</v>
      </c>
      <c r="N648">
        <v>1.2133</v>
      </c>
      <c r="O648" t="s">
        <v>257</v>
      </c>
    </row>
    <row r="649" spans="1:15" x14ac:dyDescent="0.25">
      <c r="A649" t="s">
        <v>1884</v>
      </c>
      <c r="B649">
        <v>12</v>
      </c>
      <c r="C649" t="s">
        <v>384</v>
      </c>
      <c r="D649" t="s">
        <v>375</v>
      </c>
      <c r="E649" t="s">
        <v>4006</v>
      </c>
      <c r="F649" t="s">
        <v>4007</v>
      </c>
      <c r="G649" t="s">
        <v>257</v>
      </c>
      <c r="H649" t="s">
        <v>257</v>
      </c>
      <c r="I649">
        <v>1.3125</v>
      </c>
      <c r="J649">
        <v>1.3125</v>
      </c>
      <c r="K649" t="s">
        <v>257</v>
      </c>
      <c r="L649">
        <v>1.264</v>
      </c>
      <c r="M649">
        <v>1.2584</v>
      </c>
      <c r="N649">
        <v>1.2323</v>
      </c>
      <c r="O649">
        <v>1.222</v>
      </c>
    </row>
    <row r="650" spans="1:15" x14ac:dyDescent="0.25">
      <c r="A650" t="s">
        <v>1884</v>
      </c>
      <c r="B650">
        <v>16</v>
      </c>
      <c r="C650" t="s">
        <v>384</v>
      </c>
      <c r="D650" t="s">
        <v>372</v>
      </c>
      <c r="E650" t="s">
        <v>2550</v>
      </c>
      <c r="F650" t="s">
        <v>2551</v>
      </c>
      <c r="G650">
        <v>1.5E-3</v>
      </c>
      <c r="H650">
        <v>1.3109999999999999</v>
      </c>
      <c r="I650">
        <v>1.3125</v>
      </c>
      <c r="J650">
        <v>1.3016000000000001</v>
      </c>
      <c r="K650" t="s">
        <v>257</v>
      </c>
      <c r="L650">
        <v>1.2704</v>
      </c>
      <c r="M650">
        <v>1.2653000000000001</v>
      </c>
      <c r="N650">
        <v>1.2364999999999999</v>
      </c>
      <c r="O650" t="s">
        <v>257</v>
      </c>
    </row>
    <row r="651" spans="1:15" x14ac:dyDescent="0.25">
      <c r="A651" t="s">
        <v>1884</v>
      </c>
      <c r="B651">
        <v>16</v>
      </c>
      <c r="C651" t="s">
        <v>384</v>
      </c>
      <c r="D651" t="s">
        <v>373</v>
      </c>
      <c r="E651" t="s">
        <v>4008</v>
      </c>
      <c r="F651" t="s">
        <v>4009</v>
      </c>
      <c r="G651" t="s">
        <v>257</v>
      </c>
      <c r="H651" t="s">
        <v>257</v>
      </c>
      <c r="I651">
        <v>1.3125</v>
      </c>
      <c r="J651">
        <v>1.3125</v>
      </c>
      <c r="K651" t="s">
        <v>257</v>
      </c>
      <c r="L651">
        <v>1.2785</v>
      </c>
      <c r="M651">
        <v>1.2719</v>
      </c>
      <c r="N651">
        <v>1.2589999999999999</v>
      </c>
      <c r="O651">
        <v>1.2450000000000001</v>
      </c>
    </row>
    <row r="652" spans="1:15" x14ac:dyDescent="0.25">
      <c r="A652" t="s">
        <v>1884</v>
      </c>
      <c r="B652">
        <v>16</v>
      </c>
      <c r="C652" t="s">
        <v>384</v>
      </c>
      <c r="D652" t="s">
        <v>374</v>
      </c>
      <c r="E652" t="s">
        <v>2552</v>
      </c>
      <c r="F652" t="s">
        <v>2553</v>
      </c>
      <c r="G652">
        <v>0</v>
      </c>
      <c r="H652">
        <v>1.3125</v>
      </c>
      <c r="I652">
        <v>1.3125</v>
      </c>
      <c r="J652">
        <v>1.3030999999999999</v>
      </c>
      <c r="K652" t="s">
        <v>257</v>
      </c>
      <c r="L652">
        <v>1.2719</v>
      </c>
      <c r="M652">
        <v>1.2681</v>
      </c>
      <c r="N652">
        <v>1.238</v>
      </c>
      <c r="O652" t="s">
        <v>257</v>
      </c>
    </row>
    <row r="653" spans="1:15" x14ac:dyDescent="0.25">
      <c r="A653" t="s">
        <v>1884</v>
      </c>
      <c r="B653">
        <v>16</v>
      </c>
      <c r="C653" t="s">
        <v>384</v>
      </c>
      <c r="D653" t="s">
        <v>375</v>
      </c>
      <c r="E653" t="s">
        <v>4010</v>
      </c>
      <c r="F653" t="s">
        <v>4011</v>
      </c>
      <c r="G653" t="s">
        <v>257</v>
      </c>
      <c r="H653" t="s">
        <v>257</v>
      </c>
      <c r="I653">
        <v>1.3125</v>
      </c>
      <c r="J653">
        <v>1.3125</v>
      </c>
      <c r="K653" t="s">
        <v>257</v>
      </c>
      <c r="L653">
        <v>1.2768999999999999</v>
      </c>
      <c r="M653">
        <v>1.2719</v>
      </c>
      <c r="N653">
        <v>1.2533000000000001</v>
      </c>
      <c r="O653">
        <v>1.2450000000000001</v>
      </c>
    </row>
    <row r="654" spans="1:15" x14ac:dyDescent="0.25">
      <c r="A654" t="s">
        <v>1884</v>
      </c>
      <c r="B654">
        <v>18</v>
      </c>
      <c r="C654" t="s">
        <v>383</v>
      </c>
      <c r="D654" t="s">
        <v>372</v>
      </c>
      <c r="E654" t="s">
        <v>2554</v>
      </c>
      <c r="F654" t="s">
        <v>2555</v>
      </c>
      <c r="G654">
        <v>1.5E-3</v>
      </c>
      <c r="H654">
        <v>1.3109999999999999</v>
      </c>
      <c r="I654">
        <v>1.3125</v>
      </c>
      <c r="J654">
        <v>1.3023</v>
      </c>
      <c r="K654" t="s">
        <v>257</v>
      </c>
      <c r="L654">
        <v>1.2748999999999999</v>
      </c>
      <c r="M654">
        <v>1.27</v>
      </c>
      <c r="N654">
        <v>1.2448999999999999</v>
      </c>
      <c r="O654" t="s">
        <v>257</v>
      </c>
    </row>
    <row r="655" spans="1:15" x14ac:dyDescent="0.25">
      <c r="A655" t="s">
        <v>1884</v>
      </c>
      <c r="B655">
        <v>18</v>
      </c>
      <c r="C655" t="s">
        <v>383</v>
      </c>
      <c r="D655" t="s">
        <v>373</v>
      </c>
      <c r="E655" t="s">
        <v>4012</v>
      </c>
      <c r="F655" t="s">
        <v>4013</v>
      </c>
      <c r="G655" t="s">
        <v>257</v>
      </c>
      <c r="H655" t="s">
        <v>257</v>
      </c>
      <c r="I655">
        <v>1.3125</v>
      </c>
      <c r="J655">
        <v>1.3125</v>
      </c>
      <c r="K655" t="s">
        <v>257</v>
      </c>
      <c r="L655">
        <v>1.2827</v>
      </c>
      <c r="M655">
        <v>1.2764</v>
      </c>
      <c r="N655">
        <v>1.2649999999999999</v>
      </c>
      <c r="O655">
        <v>1.252</v>
      </c>
    </row>
    <row r="656" spans="1:15" x14ac:dyDescent="0.25">
      <c r="A656" t="s">
        <v>1884</v>
      </c>
      <c r="B656">
        <v>18</v>
      </c>
      <c r="C656" t="s">
        <v>383</v>
      </c>
      <c r="D656" t="s">
        <v>374</v>
      </c>
      <c r="E656" t="s">
        <v>2556</v>
      </c>
      <c r="F656" t="s">
        <v>2557</v>
      </c>
      <c r="G656">
        <v>0</v>
      </c>
      <c r="H656">
        <v>1.3125</v>
      </c>
      <c r="I656">
        <v>1.3125</v>
      </c>
      <c r="J656">
        <v>1.3038000000000001</v>
      </c>
      <c r="K656" t="s">
        <v>257</v>
      </c>
      <c r="L656">
        <v>1.2764</v>
      </c>
      <c r="M656">
        <v>1.2727999999999999</v>
      </c>
      <c r="N656">
        <v>1.2464</v>
      </c>
      <c r="O656" t="s">
        <v>257</v>
      </c>
    </row>
    <row r="657" spans="1:15" x14ac:dyDescent="0.25">
      <c r="A657" t="s">
        <v>1884</v>
      </c>
      <c r="B657">
        <v>18</v>
      </c>
      <c r="C657" t="s">
        <v>383</v>
      </c>
      <c r="D657" t="s">
        <v>375</v>
      </c>
      <c r="E657" t="s">
        <v>4014</v>
      </c>
      <c r="F657" t="s">
        <v>4015</v>
      </c>
      <c r="G657" t="s">
        <v>257</v>
      </c>
      <c r="H657" t="s">
        <v>257</v>
      </c>
      <c r="I657">
        <v>1.3125</v>
      </c>
      <c r="J657">
        <v>1.3125</v>
      </c>
      <c r="K657" t="s">
        <v>257</v>
      </c>
      <c r="L657">
        <v>1.2810999999999999</v>
      </c>
      <c r="M657">
        <v>1.2764</v>
      </c>
      <c r="N657">
        <v>1.2605</v>
      </c>
      <c r="O657">
        <v>1.252</v>
      </c>
    </row>
    <row r="658" spans="1:15" x14ac:dyDescent="0.25">
      <c r="A658" t="s">
        <v>1884</v>
      </c>
      <c r="B658">
        <v>20</v>
      </c>
      <c r="C658" t="s">
        <v>384</v>
      </c>
      <c r="D658" t="s">
        <v>372</v>
      </c>
      <c r="E658" t="s">
        <v>2558</v>
      </c>
      <c r="F658" t="s">
        <v>2559</v>
      </c>
      <c r="G658">
        <v>1.4E-3</v>
      </c>
      <c r="H658">
        <v>1.3110999999999999</v>
      </c>
      <c r="I658">
        <v>1.3125</v>
      </c>
      <c r="J658">
        <v>1.3029999999999999</v>
      </c>
      <c r="K658" t="s">
        <v>257</v>
      </c>
      <c r="L658">
        <v>1.2786</v>
      </c>
      <c r="M658">
        <v>1.2739</v>
      </c>
      <c r="N658">
        <v>1.2516</v>
      </c>
      <c r="O658" t="s">
        <v>257</v>
      </c>
    </row>
    <row r="659" spans="1:15" x14ac:dyDescent="0.25">
      <c r="A659" t="s">
        <v>1884</v>
      </c>
      <c r="B659">
        <v>20</v>
      </c>
      <c r="C659" t="s">
        <v>384</v>
      </c>
      <c r="D659" t="s">
        <v>373</v>
      </c>
      <c r="E659" t="s">
        <v>4016</v>
      </c>
      <c r="F659" t="s">
        <v>4017</v>
      </c>
      <c r="G659" t="s">
        <v>257</v>
      </c>
      <c r="H659" t="s">
        <v>257</v>
      </c>
      <c r="I659">
        <v>1.3125</v>
      </c>
      <c r="J659">
        <v>1.3125</v>
      </c>
      <c r="K659" t="s">
        <v>257</v>
      </c>
      <c r="L659">
        <v>1.2861</v>
      </c>
      <c r="M659">
        <v>1.28</v>
      </c>
      <c r="N659">
        <v>1.27</v>
      </c>
      <c r="O659">
        <v>1.258</v>
      </c>
    </row>
    <row r="660" spans="1:15" x14ac:dyDescent="0.25">
      <c r="A660" t="s">
        <v>1884</v>
      </c>
      <c r="B660">
        <v>20</v>
      </c>
      <c r="C660" t="s">
        <v>384</v>
      </c>
      <c r="D660" t="s">
        <v>374</v>
      </c>
      <c r="E660" t="s">
        <v>2560</v>
      </c>
      <c r="F660" t="s">
        <v>2561</v>
      </c>
      <c r="G660">
        <v>0</v>
      </c>
      <c r="H660">
        <v>1.3125</v>
      </c>
      <c r="I660">
        <v>1.3125</v>
      </c>
      <c r="J660">
        <v>1.3044</v>
      </c>
      <c r="K660" t="s">
        <v>257</v>
      </c>
      <c r="L660">
        <v>1.28</v>
      </c>
      <c r="M660">
        <v>1.2765</v>
      </c>
      <c r="N660">
        <v>1.2529999999999999</v>
      </c>
      <c r="O660" t="s">
        <v>257</v>
      </c>
    </row>
    <row r="661" spans="1:15" x14ac:dyDescent="0.25">
      <c r="A661" t="s">
        <v>1884</v>
      </c>
      <c r="B661">
        <v>20</v>
      </c>
      <c r="C661" t="s">
        <v>384</v>
      </c>
      <c r="D661" t="s">
        <v>375</v>
      </c>
      <c r="E661" t="s">
        <v>4018</v>
      </c>
      <c r="F661" t="s">
        <v>4019</v>
      </c>
      <c r="G661" t="s">
        <v>257</v>
      </c>
      <c r="H661" t="s">
        <v>257</v>
      </c>
      <c r="I661">
        <v>1.3125</v>
      </c>
      <c r="J661">
        <v>1.3125</v>
      </c>
      <c r="K661" t="s">
        <v>257</v>
      </c>
      <c r="L661">
        <v>1.2845</v>
      </c>
      <c r="M661">
        <v>1.28</v>
      </c>
      <c r="N661">
        <v>1.2662</v>
      </c>
      <c r="O661">
        <v>1.258</v>
      </c>
    </row>
    <row r="662" spans="1:15" x14ac:dyDescent="0.25">
      <c r="A662" t="s">
        <v>1884</v>
      </c>
      <c r="B662">
        <v>28</v>
      </c>
      <c r="C662" t="s">
        <v>384</v>
      </c>
      <c r="D662" t="s">
        <v>372</v>
      </c>
      <c r="E662" t="s">
        <v>2562</v>
      </c>
      <c r="F662" t="s">
        <v>2563</v>
      </c>
      <c r="G662">
        <v>1.1999999999999999E-3</v>
      </c>
      <c r="H662">
        <v>1.3112999999999999</v>
      </c>
      <c r="I662">
        <v>1.3125</v>
      </c>
      <c r="J662">
        <v>1.3048</v>
      </c>
      <c r="K662" t="s">
        <v>257</v>
      </c>
      <c r="L662">
        <v>1.2881</v>
      </c>
      <c r="M662">
        <v>1.284</v>
      </c>
      <c r="N662">
        <v>1.2686999999999999</v>
      </c>
      <c r="O662" t="s">
        <v>257</v>
      </c>
    </row>
    <row r="663" spans="1:15" x14ac:dyDescent="0.25">
      <c r="A663" t="s">
        <v>1884</v>
      </c>
      <c r="B663">
        <v>28</v>
      </c>
      <c r="C663" t="s">
        <v>384</v>
      </c>
      <c r="D663" t="s">
        <v>373</v>
      </c>
      <c r="E663" t="s">
        <v>4020</v>
      </c>
      <c r="F663" t="s">
        <v>4021</v>
      </c>
      <c r="G663" t="s">
        <v>257</v>
      </c>
      <c r="H663" t="s">
        <v>257</v>
      </c>
      <c r="I663">
        <v>1.3125</v>
      </c>
      <c r="J663">
        <v>1.3125</v>
      </c>
      <c r="K663" t="s">
        <v>257</v>
      </c>
      <c r="L663">
        <v>1.2946</v>
      </c>
      <c r="M663">
        <v>1.2892999999999999</v>
      </c>
      <c r="N663">
        <v>1.282</v>
      </c>
      <c r="O663">
        <v>1.274</v>
      </c>
    </row>
    <row r="664" spans="1:15" x14ac:dyDescent="0.25">
      <c r="A664" t="s">
        <v>1884</v>
      </c>
      <c r="B664">
        <v>28</v>
      </c>
      <c r="C664" t="s">
        <v>384</v>
      </c>
      <c r="D664" t="s">
        <v>374</v>
      </c>
      <c r="E664" t="s">
        <v>2564</v>
      </c>
      <c r="F664" t="s">
        <v>2565</v>
      </c>
      <c r="G664">
        <v>0</v>
      </c>
      <c r="H664">
        <v>1.3125</v>
      </c>
      <c r="I664">
        <v>1.3125</v>
      </c>
      <c r="J664">
        <v>1.306</v>
      </c>
      <c r="K664" t="s">
        <v>257</v>
      </c>
      <c r="L664">
        <v>1.2892999999999999</v>
      </c>
      <c r="M664">
        <v>1.2862</v>
      </c>
      <c r="N664">
        <v>1.2699</v>
      </c>
      <c r="O664" t="s">
        <v>257</v>
      </c>
    </row>
    <row r="665" spans="1:15" x14ac:dyDescent="0.25">
      <c r="A665" t="s">
        <v>1884</v>
      </c>
      <c r="B665">
        <v>28</v>
      </c>
      <c r="C665" t="s">
        <v>384</v>
      </c>
      <c r="D665" t="s">
        <v>375</v>
      </c>
      <c r="E665" t="s">
        <v>4022</v>
      </c>
      <c r="F665" t="s">
        <v>4023</v>
      </c>
      <c r="G665" t="s">
        <v>257</v>
      </c>
      <c r="H665" t="s">
        <v>257</v>
      </c>
      <c r="I665">
        <v>1.3125</v>
      </c>
      <c r="J665">
        <v>1.3125</v>
      </c>
      <c r="K665" t="s">
        <v>257</v>
      </c>
      <c r="L665">
        <v>1.2932999999999999</v>
      </c>
      <c r="M665">
        <v>1.2892999999999999</v>
      </c>
      <c r="N665">
        <v>1.2801</v>
      </c>
      <c r="O665">
        <v>1.274</v>
      </c>
    </row>
    <row r="666" spans="1:15" x14ac:dyDescent="0.25">
      <c r="A666" t="s">
        <v>1025</v>
      </c>
      <c r="B666">
        <v>6</v>
      </c>
      <c r="C666" t="s">
        <v>381</v>
      </c>
      <c r="D666" t="s">
        <v>376</v>
      </c>
      <c r="E666" t="s">
        <v>2566</v>
      </c>
      <c r="F666" t="s">
        <v>2567</v>
      </c>
      <c r="G666">
        <v>2.3999999999999998E-3</v>
      </c>
      <c r="H666">
        <v>1.3726</v>
      </c>
      <c r="I666">
        <v>1.375</v>
      </c>
      <c r="J666">
        <v>1.3452999999999999</v>
      </c>
      <c r="K666" t="s">
        <v>257</v>
      </c>
      <c r="L666">
        <v>1.2643</v>
      </c>
      <c r="M666">
        <v>1.2523</v>
      </c>
      <c r="N666">
        <v>1.1741999999999999</v>
      </c>
      <c r="O666" t="s">
        <v>257</v>
      </c>
    </row>
    <row r="667" spans="1:15" x14ac:dyDescent="0.25">
      <c r="A667" t="s">
        <v>1025</v>
      </c>
      <c r="B667">
        <v>6</v>
      </c>
      <c r="C667" t="s">
        <v>381</v>
      </c>
      <c r="D667" t="s">
        <v>377</v>
      </c>
      <c r="E667" t="s">
        <v>4024</v>
      </c>
      <c r="F667" t="s">
        <v>4025</v>
      </c>
      <c r="G667" t="s">
        <v>257</v>
      </c>
      <c r="H667" t="s">
        <v>257</v>
      </c>
      <c r="I667">
        <v>1.375</v>
      </c>
      <c r="J667">
        <v>1.375</v>
      </c>
      <c r="K667" t="s">
        <v>257</v>
      </c>
      <c r="L667">
        <v>1.2822</v>
      </c>
      <c r="M667">
        <v>1.2666999999999999</v>
      </c>
      <c r="N667">
        <v>1.2250000000000001</v>
      </c>
      <c r="O667">
        <v>1.1950000000000001</v>
      </c>
    </row>
    <row r="668" spans="1:15" x14ac:dyDescent="0.25">
      <c r="A668" t="s">
        <v>1025</v>
      </c>
      <c r="B668">
        <v>6</v>
      </c>
      <c r="C668" t="s">
        <v>381</v>
      </c>
      <c r="D668" t="s">
        <v>372</v>
      </c>
      <c r="E668" t="s">
        <v>2568</v>
      </c>
      <c r="F668" t="s">
        <v>2569</v>
      </c>
      <c r="G668">
        <v>2.3999999999999998E-3</v>
      </c>
      <c r="H668">
        <v>1.3726</v>
      </c>
      <c r="I668">
        <v>1.375</v>
      </c>
      <c r="J668">
        <v>1.3544</v>
      </c>
      <c r="K668">
        <v>1.3452999999999999</v>
      </c>
      <c r="L668">
        <v>1.2643</v>
      </c>
      <c r="M668">
        <v>1.2563</v>
      </c>
      <c r="N668">
        <v>1.1741999999999999</v>
      </c>
      <c r="O668" t="s">
        <v>257</v>
      </c>
    </row>
    <row r="669" spans="1:15" x14ac:dyDescent="0.25">
      <c r="A669" t="s">
        <v>1025</v>
      </c>
      <c r="B669">
        <v>6</v>
      </c>
      <c r="C669" t="s">
        <v>381</v>
      </c>
      <c r="D669" t="s">
        <v>373</v>
      </c>
      <c r="E669" t="s">
        <v>4026</v>
      </c>
      <c r="F669" t="s">
        <v>4027</v>
      </c>
      <c r="G669" t="s">
        <v>257</v>
      </c>
      <c r="H669" t="s">
        <v>257</v>
      </c>
      <c r="I669">
        <v>1.375</v>
      </c>
      <c r="J669">
        <v>1.375</v>
      </c>
      <c r="K669" t="s">
        <v>257</v>
      </c>
      <c r="L669">
        <v>1.2770999999999999</v>
      </c>
      <c r="M669">
        <v>1.2666999999999999</v>
      </c>
      <c r="N669">
        <v>1.2250000000000001</v>
      </c>
      <c r="O669">
        <v>1.1950000000000001</v>
      </c>
    </row>
    <row r="670" spans="1:15" x14ac:dyDescent="0.25">
      <c r="A670" t="s">
        <v>1025</v>
      </c>
      <c r="B670">
        <v>6</v>
      </c>
      <c r="C670" t="s">
        <v>381</v>
      </c>
      <c r="D670" t="s">
        <v>374</v>
      </c>
      <c r="E670" t="s">
        <v>2570</v>
      </c>
      <c r="F670" t="s">
        <v>2571</v>
      </c>
      <c r="G670">
        <v>0</v>
      </c>
      <c r="H670">
        <v>1.375</v>
      </c>
      <c r="I670">
        <v>1.375</v>
      </c>
      <c r="J670">
        <v>1.3568</v>
      </c>
      <c r="K670" t="s">
        <v>257</v>
      </c>
      <c r="L670">
        <v>1.2666999999999999</v>
      </c>
      <c r="M670">
        <v>1.2606999999999999</v>
      </c>
      <c r="N670">
        <v>1.1766000000000001</v>
      </c>
      <c r="O670" t="s">
        <v>257</v>
      </c>
    </row>
    <row r="671" spans="1:15" x14ac:dyDescent="0.25">
      <c r="A671" t="s">
        <v>1025</v>
      </c>
      <c r="B671">
        <v>6</v>
      </c>
      <c r="C671" t="s">
        <v>381</v>
      </c>
      <c r="D671" t="s">
        <v>375</v>
      </c>
      <c r="E671" t="s">
        <v>4028</v>
      </c>
      <c r="F671" t="s">
        <v>4029</v>
      </c>
      <c r="G671" t="s">
        <v>257</v>
      </c>
      <c r="H671" t="s">
        <v>257</v>
      </c>
      <c r="I671">
        <v>1.375</v>
      </c>
      <c r="J671">
        <v>1.375</v>
      </c>
      <c r="K671" t="s">
        <v>257</v>
      </c>
      <c r="L671">
        <v>1.2745</v>
      </c>
      <c r="M671">
        <v>1.2666999999999999</v>
      </c>
      <c r="N671">
        <v>1.2145999999999999</v>
      </c>
      <c r="O671">
        <v>1.1950000000000001</v>
      </c>
    </row>
    <row r="672" spans="1:15" x14ac:dyDescent="0.25">
      <c r="A672" t="s">
        <v>1025</v>
      </c>
      <c r="B672">
        <v>8</v>
      </c>
      <c r="C672" t="s">
        <v>384</v>
      </c>
      <c r="D672" t="s">
        <v>372</v>
      </c>
      <c r="E672" t="s">
        <v>2572</v>
      </c>
      <c r="F672" t="s">
        <v>2573</v>
      </c>
      <c r="G672">
        <v>2.2000000000000001E-3</v>
      </c>
      <c r="H672">
        <v>1.3728</v>
      </c>
      <c r="I672">
        <v>1.375</v>
      </c>
      <c r="J672">
        <v>1.3577999999999999</v>
      </c>
      <c r="K672">
        <v>1.3503000000000001</v>
      </c>
      <c r="L672">
        <v>1.2916000000000001</v>
      </c>
      <c r="M672">
        <v>1.2844</v>
      </c>
      <c r="N672">
        <v>1.224</v>
      </c>
      <c r="O672" t="s">
        <v>257</v>
      </c>
    </row>
    <row r="673" spans="1:15" x14ac:dyDescent="0.25">
      <c r="A673" t="s">
        <v>1025</v>
      </c>
      <c r="B673">
        <v>8</v>
      </c>
      <c r="C673" t="s">
        <v>384</v>
      </c>
      <c r="D673" t="s">
        <v>373</v>
      </c>
      <c r="E673" t="s">
        <v>4030</v>
      </c>
      <c r="F673" t="s">
        <v>4031</v>
      </c>
      <c r="G673" t="s">
        <v>257</v>
      </c>
      <c r="H673" t="s">
        <v>257</v>
      </c>
      <c r="I673">
        <v>1.375</v>
      </c>
      <c r="J673">
        <v>1.375</v>
      </c>
      <c r="K673" t="s">
        <v>257</v>
      </c>
      <c r="L673">
        <v>1.3030999999999999</v>
      </c>
      <c r="M673">
        <v>1.2938000000000001</v>
      </c>
      <c r="N673">
        <v>1.2649999999999999</v>
      </c>
      <c r="O673">
        <v>1.24</v>
      </c>
    </row>
    <row r="674" spans="1:15" x14ac:dyDescent="0.25">
      <c r="A674" t="s">
        <v>1025</v>
      </c>
      <c r="B674">
        <v>8</v>
      </c>
      <c r="C674" t="s">
        <v>384</v>
      </c>
      <c r="D674" t="s">
        <v>374</v>
      </c>
      <c r="E674" t="s">
        <v>2574</v>
      </c>
      <c r="F674" t="s">
        <v>2575</v>
      </c>
      <c r="G674">
        <v>0</v>
      </c>
      <c r="H674">
        <v>1.375</v>
      </c>
      <c r="I674">
        <v>1.375</v>
      </c>
      <c r="J674">
        <v>1.36</v>
      </c>
      <c r="K674" t="s">
        <v>257</v>
      </c>
      <c r="L674">
        <v>1.2938000000000001</v>
      </c>
      <c r="M674">
        <v>1.2884</v>
      </c>
      <c r="N674">
        <v>1.2262</v>
      </c>
      <c r="O674" t="s">
        <v>257</v>
      </c>
    </row>
    <row r="675" spans="1:15" x14ac:dyDescent="0.25">
      <c r="A675" t="s">
        <v>1025</v>
      </c>
      <c r="B675">
        <v>8</v>
      </c>
      <c r="C675" t="s">
        <v>384</v>
      </c>
      <c r="D675" t="s">
        <v>375</v>
      </c>
      <c r="E675" t="s">
        <v>4032</v>
      </c>
      <c r="F675" t="s">
        <v>4033</v>
      </c>
      <c r="G675" t="s">
        <v>257</v>
      </c>
      <c r="H675" t="s">
        <v>257</v>
      </c>
      <c r="I675">
        <v>1.375</v>
      </c>
      <c r="J675">
        <v>1.375</v>
      </c>
      <c r="K675" t="s">
        <v>257</v>
      </c>
      <c r="L675">
        <v>1.3008</v>
      </c>
      <c r="M675">
        <v>1.2938000000000001</v>
      </c>
      <c r="N675">
        <v>1.2546999999999999</v>
      </c>
      <c r="O675">
        <v>1.24</v>
      </c>
    </row>
    <row r="676" spans="1:15" x14ac:dyDescent="0.25">
      <c r="A676" t="s">
        <v>1025</v>
      </c>
      <c r="B676">
        <v>10</v>
      </c>
      <c r="C676" t="s">
        <v>382</v>
      </c>
      <c r="D676" t="s">
        <v>372</v>
      </c>
      <c r="E676" t="s">
        <v>2576</v>
      </c>
      <c r="F676" t="s">
        <v>2577</v>
      </c>
      <c r="G676">
        <v>1.9E-3</v>
      </c>
      <c r="H676">
        <v>1.3731</v>
      </c>
      <c r="I676">
        <v>1.375</v>
      </c>
      <c r="J676">
        <v>1.3602000000000001</v>
      </c>
      <c r="K676" t="s">
        <v>257</v>
      </c>
      <c r="L676">
        <v>1.3081</v>
      </c>
      <c r="M676">
        <v>1.3018000000000001</v>
      </c>
      <c r="N676">
        <v>1.2541</v>
      </c>
      <c r="O676" t="s">
        <v>257</v>
      </c>
    </row>
    <row r="677" spans="1:15" x14ac:dyDescent="0.25">
      <c r="A677" t="s">
        <v>1025</v>
      </c>
      <c r="B677">
        <v>10</v>
      </c>
      <c r="C677" t="s">
        <v>382</v>
      </c>
      <c r="D677" t="s">
        <v>373</v>
      </c>
      <c r="E677" t="s">
        <v>4034</v>
      </c>
      <c r="F677" t="s">
        <v>4035</v>
      </c>
      <c r="G677" t="s">
        <v>257</v>
      </c>
      <c r="H677" t="s">
        <v>257</v>
      </c>
      <c r="I677">
        <v>1.375</v>
      </c>
      <c r="J677">
        <v>1.375</v>
      </c>
      <c r="K677" t="s">
        <v>257</v>
      </c>
      <c r="L677">
        <v>1.3182</v>
      </c>
      <c r="M677">
        <v>1.31</v>
      </c>
      <c r="N677">
        <v>1.288</v>
      </c>
      <c r="O677">
        <v>1.2669999999999999</v>
      </c>
    </row>
    <row r="678" spans="1:15" x14ac:dyDescent="0.25">
      <c r="A678" t="s">
        <v>1025</v>
      </c>
      <c r="B678">
        <v>12</v>
      </c>
      <c r="C678" t="s">
        <v>380</v>
      </c>
      <c r="D678" t="s">
        <v>376</v>
      </c>
      <c r="E678" t="s">
        <v>2578</v>
      </c>
      <c r="F678" t="s">
        <v>2579</v>
      </c>
      <c r="G678">
        <v>1.9E-3</v>
      </c>
      <c r="H678">
        <v>1.3731</v>
      </c>
      <c r="I678">
        <v>1.375</v>
      </c>
      <c r="J678">
        <v>1.3559000000000001</v>
      </c>
      <c r="K678" t="s">
        <v>257</v>
      </c>
      <c r="L678">
        <v>1.319</v>
      </c>
      <c r="M678">
        <v>1.3096000000000001</v>
      </c>
      <c r="N678">
        <v>1.2739</v>
      </c>
      <c r="O678" t="s">
        <v>257</v>
      </c>
    </row>
    <row r="679" spans="1:15" x14ac:dyDescent="0.25">
      <c r="A679" t="s">
        <v>1025</v>
      </c>
      <c r="B679">
        <v>12</v>
      </c>
      <c r="C679" t="s">
        <v>380</v>
      </c>
      <c r="D679" t="s">
        <v>377</v>
      </c>
      <c r="E679" t="s">
        <v>4036</v>
      </c>
      <c r="F679" t="s">
        <v>4037</v>
      </c>
      <c r="G679" t="s">
        <v>257</v>
      </c>
      <c r="H679" t="s">
        <v>257</v>
      </c>
      <c r="I679">
        <v>1.375</v>
      </c>
      <c r="J679">
        <v>1.375</v>
      </c>
      <c r="K679" t="s">
        <v>257</v>
      </c>
      <c r="L679">
        <v>1.3331999999999999</v>
      </c>
      <c r="M679">
        <v>1.3209</v>
      </c>
      <c r="N679">
        <v>1.3029999999999999</v>
      </c>
      <c r="O679">
        <v>1.2849999999999999</v>
      </c>
    </row>
    <row r="680" spans="1:15" x14ac:dyDescent="0.25">
      <c r="A680" t="s">
        <v>1025</v>
      </c>
      <c r="B680">
        <v>12</v>
      </c>
      <c r="C680" t="s">
        <v>380</v>
      </c>
      <c r="D680" t="s">
        <v>372</v>
      </c>
      <c r="E680" t="s">
        <v>2580</v>
      </c>
      <c r="F680" t="s">
        <v>2581</v>
      </c>
      <c r="G680">
        <v>1.9E-3</v>
      </c>
      <c r="H680">
        <v>1.3731</v>
      </c>
      <c r="I680">
        <v>1.375</v>
      </c>
      <c r="J680">
        <v>1.3616999999999999</v>
      </c>
      <c r="K680" t="s">
        <v>257</v>
      </c>
      <c r="L680">
        <v>1.319</v>
      </c>
      <c r="M680">
        <v>1.3127</v>
      </c>
      <c r="N680">
        <v>1.2739</v>
      </c>
      <c r="O680" t="s">
        <v>257</v>
      </c>
    </row>
    <row r="681" spans="1:15" x14ac:dyDescent="0.25">
      <c r="A681" t="s">
        <v>1025</v>
      </c>
      <c r="B681">
        <v>12</v>
      </c>
      <c r="C681" t="s">
        <v>380</v>
      </c>
      <c r="D681" t="s">
        <v>373</v>
      </c>
      <c r="E681" t="s">
        <v>4038</v>
      </c>
      <c r="F681" t="s">
        <v>4039</v>
      </c>
      <c r="G681" t="s">
        <v>257</v>
      </c>
      <c r="H681" t="s">
        <v>257</v>
      </c>
      <c r="I681">
        <v>1.375</v>
      </c>
      <c r="J681">
        <v>1.375</v>
      </c>
      <c r="K681" t="s">
        <v>257</v>
      </c>
      <c r="L681">
        <v>1.3290999999999999</v>
      </c>
      <c r="M681">
        <v>1.3209</v>
      </c>
      <c r="N681">
        <v>1.3029999999999999</v>
      </c>
      <c r="O681">
        <v>1.2849999999999999</v>
      </c>
    </row>
    <row r="682" spans="1:15" x14ac:dyDescent="0.25">
      <c r="A682" t="s">
        <v>1025</v>
      </c>
      <c r="B682">
        <v>12</v>
      </c>
      <c r="C682" t="s">
        <v>380</v>
      </c>
      <c r="D682" t="s">
        <v>374</v>
      </c>
      <c r="E682" t="s">
        <v>2582</v>
      </c>
      <c r="F682" t="s">
        <v>2583</v>
      </c>
      <c r="G682">
        <v>0</v>
      </c>
      <c r="H682">
        <v>1.375</v>
      </c>
      <c r="I682">
        <v>1.375</v>
      </c>
      <c r="J682">
        <v>1.3635999999999999</v>
      </c>
      <c r="K682" t="s">
        <v>257</v>
      </c>
      <c r="L682">
        <v>1.3209</v>
      </c>
      <c r="M682">
        <v>1.3162</v>
      </c>
      <c r="N682">
        <v>1.2758</v>
      </c>
      <c r="O682" t="s">
        <v>257</v>
      </c>
    </row>
    <row r="683" spans="1:15" x14ac:dyDescent="0.25">
      <c r="A683" t="s">
        <v>1025</v>
      </c>
      <c r="B683">
        <v>12</v>
      </c>
      <c r="C683" t="s">
        <v>380</v>
      </c>
      <c r="D683" t="s">
        <v>375</v>
      </c>
      <c r="E683" t="s">
        <v>4040</v>
      </c>
      <c r="F683" t="s">
        <v>4041</v>
      </c>
      <c r="G683" t="s">
        <v>257</v>
      </c>
      <c r="H683" t="s">
        <v>257</v>
      </c>
      <c r="I683">
        <v>1.375</v>
      </c>
      <c r="J683">
        <v>1.375</v>
      </c>
      <c r="K683" t="s">
        <v>257</v>
      </c>
      <c r="L683">
        <v>1.327</v>
      </c>
      <c r="M683">
        <v>1.3209</v>
      </c>
      <c r="N683">
        <v>1.2948</v>
      </c>
      <c r="O683">
        <v>1.2849999999999999</v>
      </c>
    </row>
    <row r="684" spans="1:15" x14ac:dyDescent="0.25">
      <c r="A684" t="s">
        <v>1025</v>
      </c>
      <c r="B684">
        <v>14</v>
      </c>
      <c r="C684" t="s">
        <v>382</v>
      </c>
      <c r="D684" t="s">
        <v>372</v>
      </c>
      <c r="E684" t="s">
        <v>2584</v>
      </c>
      <c r="F684" t="s">
        <v>2585</v>
      </c>
      <c r="G684">
        <v>1.6000000000000001E-3</v>
      </c>
      <c r="H684">
        <v>1.3734</v>
      </c>
      <c r="I684">
        <v>1.375</v>
      </c>
      <c r="J684">
        <v>1.3631</v>
      </c>
      <c r="K684" t="s">
        <v>257</v>
      </c>
      <c r="L684">
        <v>1.327</v>
      </c>
      <c r="M684">
        <v>1.3216000000000001</v>
      </c>
      <c r="N684">
        <v>1.2884</v>
      </c>
      <c r="O684" t="s">
        <v>257</v>
      </c>
    </row>
    <row r="685" spans="1:15" x14ac:dyDescent="0.25">
      <c r="A685" t="s">
        <v>1025</v>
      </c>
      <c r="B685">
        <v>14</v>
      </c>
      <c r="C685" t="s">
        <v>382</v>
      </c>
      <c r="D685" t="s">
        <v>373</v>
      </c>
      <c r="E685" t="s">
        <v>4042</v>
      </c>
      <c r="F685" t="s">
        <v>4043</v>
      </c>
      <c r="G685" t="s">
        <v>257</v>
      </c>
      <c r="H685" t="s">
        <v>257</v>
      </c>
      <c r="I685">
        <v>1.375</v>
      </c>
      <c r="J685">
        <v>1.375</v>
      </c>
      <c r="K685" t="s">
        <v>257</v>
      </c>
      <c r="L685">
        <v>1.3355999999999999</v>
      </c>
      <c r="M685">
        <v>1.3286</v>
      </c>
      <c r="N685">
        <v>1.3140000000000001</v>
      </c>
      <c r="O685">
        <v>1.298</v>
      </c>
    </row>
    <row r="686" spans="1:15" x14ac:dyDescent="0.25">
      <c r="A686" t="s">
        <v>1025</v>
      </c>
      <c r="B686">
        <v>16</v>
      </c>
      <c r="C686" t="s">
        <v>384</v>
      </c>
      <c r="D686" t="s">
        <v>372</v>
      </c>
      <c r="E686" t="s">
        <v>2586</v>
      </c>
      <c r="F686" t="s">
        <v>2587</v>
      </c>
      <c r="G686">
        <v>1.5E-3</v>
      </c>
      <c r="H686">
        <v>1.3734999999999999</v>
      </c>
      <c r="I686">
        <v>1.375</v>
      </c>
      <c r="J686">
        <v>1.3641000000000001</v>
      </c>
      <c r="K686" t="s">
        <v>257</v>
      </c>
      <c r="L686">
        <v>1.3329</v>
      </c>
      <c r="M686">
        <v>1.3278000000000001</v>
      </c>
      <c r="N686">
        <v>1.2989999999999999</v>
      </c>
      <c r="O686" t="s">
        <v>257</v>
      </c>
    </row>
    <row r="687" spans="1:15" x14ac:dyDescent="0.25">
      <c r="A687" t="s">
        <v>1025</v>
      </c>
      <c r="B687">
        <v>16</v>
      </c>
      <c r="C687" t="s">
        <v>384</v>
      </c>
      <c r="D687" t="s">
        <v>373</v>
      </c>
      <c r="E687" t="s">
        <v>4044</v>
      </c>
      <c r="F687" t="s">
        <v>4045</v>
      </c>
      <c r="G687" t="s">
        <v>257</v>
      </c>
      <c r="H687" t="s">
        <v>257</v>
      </c>
      <c r="I687">
        <v>1.375</v>
      </c>
      <c r="J687">
        <v>1.375</v>
      </c>
      <c r="K687" t="s">
        <v>257</v>
      </c>
      <c r="L687">
        <v>1.341</v>
      </c>
      <c r="M687">
        <v>1.3344</v>
      </c>
      <c r="N687">
        <v>1.321</v>
      </c>
      <c r="O687">
        <v>1.3069999999999999</v>
      </c>
    </row>
    <row r="688" spans="1:15" x14ac:dyDescent="0.25">
      <c r="A688" t="s">
        <v>1025</v>
      </c>
      <c r="B688">
        <v>16</v>
      </c>
      <c r="C688" t="s">
        <v>384</v>
      </c>
      <c r="D688" t="s">
        <v>374</v>
      </c>
      <c r="E688" t="s">
        <v>2588</v>
      </c>
      <c r="F688" t="s">
        <v>2589</v>
      </c>
      <c r="G688">
        <v>0</v>
      </c>
      <c r="H688">
        <v>1.375</v>
      </c>
      <c r="I688">
        <v>1.375</v>
      </c>
      <c r="J688">
        <v>1.3655999999999999</v>
      </c>
      <c r="K688" t="s">
        <v>257</v>
      </c>
      <c r="L688">
        <v>1.3344</v>
      </c>
      <c r="M688">
        <v>1.3306</v>
      </c>
      <c r="N688">
        <v>1.3005</v>
      </c>
      <c r="O688" t="s">
        <v>257</v>
      </c>
    </row>
    <row r="689" spans="1:15" x14ac:dyDescent="0.25">
      <c r="A689" t="s">
        <v>1025</v>
      </c>
      <c r="B689">
        <v>16</v>
      </c>
      <c r="C689" t="s">
        <v>384</v>
      </c>
      <c r="D689" t="s">
        <v>375</v>
      </c>
      <c r="E689" t="s">
        <v>4046</v>
      </c>
      <c r="F689" t="s">
        <v>4047</v>
      </c>
      <c r="G689" t="s">
        <v>257</v>
      </c>
      <c r="H689" t="s">
        <v>257</v>
      </c>
      <c r="I689">
        <v>1.375</v>
      </c>
      <c r="J689">
        <v>1.375</v>
      </c>
      <c r="K689" t="s">
        <v>257</v>
      </c>
      <c r="L689">
        <v>1.3393999999999999</v>
      </c>
      <c r="M689">
        <v>1.3344</v>
      </c>
      <c r="N689">
        <v>1.3158000000000001</v>
      </c>
      <c r="O689">
        <v>1.3069999999999999</v>
      </c>
    </row>
    <row r="690" spans="1:15" x14ac:dyDescent="0.25">
      <c r="A690" t="s">
        <v>1025</v>
      </c>
      <c r="B690">
        <v>18</v>
      </c>
      <c r="C690" t="s">
        <v>383</v>
      </c>
      <c r="D690" t="s">
        <v>372</v>
      </c>
      <c r="E690" t="s">
        <v>2590</v>
      </c>
      <c r="F690" t="s">
        <v>2591</v>
      </c>
      <c r="G690">
        <v>1.5E-3</v>
      </c>
      <c r="H690">
        <v>1.3734999999999999</v>
      </c>
      <c r="I690">
        <v>1.375</v>
      </c>
      <c r="J690">
        <v>1.3648</v>
      </c>
      <c r="K690" t="s">
        <v>257</v>
      </c>
      <c r="L690">
        <v>1.3373999999999999</v>
      </c>
      <c r="M690">
        <v>1.3325</v>
      </c>
      <c r="N690">
        <v>1.3073999999999999</v>
      </c>
      <c r="O690" t="s">
        <v>257</v>
      </c>
    </row>
    <row r="691" spans="1:15" x14ac:dyDescent="0.25">
      <c r="A691" t="s">
        <v>1025</v>
      </c>
      <c r="B691">
        <v>18</v>
      </c>
      <c r="C691" t="s">
        <v>383</v>
      </c>
      <c r="D691" t="s">
        <v>373</v>
      </c>
      <c r="E691" t="s">
        <v>4048</v>
      </c>
      <c r="F691" t="s">
        <v>4049</v>
      </c>
      <c r="G691" t="s">
        <v>257</v>
      </c>
      <c r="H691" t="s">
        <v>257</v>
      </c>
      <c r="I691">
        <v>1.375</v>
      </c>
      <c r="J691">
        <v>1.375</v>
      </c>
      <c r="K691" t="s">
        <v>257</v>
      </c>
      <c r="L691">
        <v>1.3452</v>
      </c>
      <c r="M691">
        <v>1.3389</v>
      </c>
      <c r="N691">
        <v>1.3280000000000001</v>
      </c>
      <c r="O691">
        <v>1.3149999999999999</v>
      </c>
    </row>
    <row r="692" spans="1:15" x14ac:dyDescent="0.25">
      <c r="A692" t="s">
        <v>1025</v>
      </c>
      <c r="B692">
        <v>18</v>
      </c>
      <c r="C692" t="s">
        <v>383</v>
      </c>
      <c r="D692" t="s">
        <v>374</v>
      </c>
      <c r="E692" t="s">
        <v>2592</v>
      </c>
      <c r="F692" t="s">
        <v>2593</v>
      </c>
      <c r="G692">
        <v>0</v>
      </c>
      <c r="H692">
        <v>1.375</v>
      </c>
      <c r="I692">
        <v>1.375</v>
      </c>
      <c r="J692">
        <v>1.3663000000000001</v>
      </c>
      <c r="K692" t="s">
        <v>257</v>
      </c>
      <c r="L692">
        <v>1.3389</v>
      </c>
      <c r="M692">
        <v>1.3352999999999999</v>
      </c>
      <c r="N692">
        <v>1.3089</v>
      </c>
      <c r="O692" t="s">
        <v>257</v>
      </c>
    </row>
    <row r="693" spans="1:15" x14ac:dyDescent="0.25">
      <c r="A693" t="s">
        <v>1025</v>
      </c>
      <c r="B693">
        <v>18</v>
      </c>
      <c r="C693" t="s">
        <v>383</v>
      </c>
      <c r="D693" t="s">
        <v>375</v>
      </c>
      <c r="E693" t="s">
        <v>4050</v>
      </c>
      <c r="F693" t="s">
        <v>4051</v>
      </c>
      <c r="G693" t="s">
        <v>257</v>
      </c>
      <c r="H693" t="s">
        <v>257</v>
      </c>
      <c r="I693">
        <v>1.375</v>
      </c>
      <c r="J693">
        <v>1.375</v>
      </c>
      <c r="K693" t="s">
        <v>257</v>
      </c>
      <c r="L693">
        <v>1.3435999999999999</v>
      </c>
      <c r="M693">
        <v>1.3389</v>
      </c>
      <c r="N693">
        <v>1.323</v>
      </c>
      <c r="O693">
        <v>1.3149999999999999</v>
      </c>
    </row>
    <row r="694" spans="1:15" x14ac:dyDescent="0.25">
      <c r="A694" t="s">
        <v>1025</v>
      </c>
      <c r="B694">
        <v>20</v>
      </c>
      <c r="C694" t="s">
        <v>384</v>
      </c>
      <c r="D694" t="s">
        <v>372</v>
      </c>
      <c r="E694" t="s">
        <v>2594</v>
      </c>
      <c r="F694" t="s">
        <v>2595</v>
      </c>
      <c r="G694">
        <v>1.4E-3</v>
      </c>
      <c r="H694">
        <v>1.3735999999999999</v>
      </c>
      <c r="I694">
        <v>1.375</v>
      </c>
      <c r="J694">
        <v>1.3654999999999999</v>
      </c>
      <c r="K694" t="s">
        <v>257</v>
      </c>
      <c r="L694">
        <v>1.3411</v>
      </c>
      <c r="M694">
        <v>1.3364</v>
      </c>
      <c r="N694">
        <v>1.3141</v>
      </c>
      <c r="O694" t="s">
        <v>257</v>
      </c>
    </row>
    <row r="695" spans="1:15" x14ac:dyDescent="0.25">
      <c r="A695" t="s">
        <v>1025</v>
      </c>
      <c r="B695">
        <v>20</v>
      </c>
      <c r="C695" t="s">
        <v>384</v>
      </c>
      <c r="D695" t="s">
        <v>373</v>
      </c>
      <c r="E695" t="s">
        <v>4052</v>
      </c>
      <c r="F695" t="s">
        <v>4053</v>
      </c>
      <c r="G695" t="s">
        <v>257</v>
      </c>
      <c r="H695" t="s">
        <v>257</v>
      </c>
      <c r="I695">
        <v>1.375</v>
      </c>
      <c r="J695">
        <v>1.375</v>
      </c>
      <c r="K695" t="s">
        <v>257</v>
      </c>
      <c r="L695">
        <v>1.3486</v>
      </c>
      <c r="M695">
        <v>1.3425</v>
      </c>
      <c r="N695">
        <v>1.3320000000000001</v>
      </c>
      <c r="O695">
        <v>1.321</v>
      </c>
    </row>
    <row r="696" spans="1:15" x14ac:dyDescent="0.25">
      <c r="A696" t="s">
        <v>1025</v>
      </c>
      <c r="B696">
        <v>20</v>
      </c>
      <c r="C696" t="s">
        <v>384</v>
      </c>
      <c r="D696" t="s">
        <v>374</v>
      </c>
      <c r="E696" t="s">
        <v>2596</v>
      </c>
      <c r="F696" t="s">
        <v>2597</v>
      </c>
      <c r="G696">
        <v>0</v>
      </c>
      <c r="H696">
        <v>1.375</v>
      </c>
      <c r="I696">
        <v>1.375</v>
      </c>
      <c r="J696">
        <v>1.3669</v>
      </c>
      <c r="K696" t="s">
        <v>257</v>
      </c>
      <c r="L696">
        <v>1.3425</v>
      </c>
      <c r="M696">
        <v>1.339</v>
      </c>
      <c r="N696">
        <v>1.3154999999999999</v>
      </c>
      <c r="O696" t="s">
        <v>257</v>
      </c>
    </row>
    <row r="697" spans="1:15" x14ac:dyDescent="0.25">
      <c r="A697" t="s">
        <v>1025</v>
      </c>
      <c r="B697">
        <v>20</v>
      </c>
      <c r="C697" t="s">
        <v>384</v>
      </c>
      <c r="D697" t="s">
        <v>375</v>
      </c>
      <c r="E697" t="s">
        <v>4054</v>
      </c>
      <c r="F697" t="s">
        <v>4055</v>
      </c>
      <c r="G697" t="s">
        <v>257</v>
      </c>
      <c r="H697" t="s">
        <v>257</v>
      </c>
      <c r="I697">
        <v>1.375</v>
      </c>
      <c r="J697">
        <v>1.375</v>
      </c>
      <c r="K697" t="s">
        <v>257</v>
      </c>
      <c r="L697">
        <v>1.347</v>
      </c>
      <c r="M697">
        <v>1.3425</v>
      </c>
      <c r="N697">
        <v>1.3287</v>
      </c>
      <c r="O697">
        <v>1.321</v>
      </c>
    </row>
    <row r="698" spans="1:15" x14ac:dyDescent="0.25">
      <c r="A698" t="s">
        <v>1025</v>
      </c>
      <c r="B698">
        <v>24</v>
      </c>
      <c r="C698" t="s">
        <v>382</v>
      </c>
      <c r="D698" t="s">
        <v>372</v>
      </c>
      <c r="E698" t="s">
        <v>2598</v>
      </c>
      <c r="F698" t="s">
        <v>2599</v>
      </c>
      <c r="G698">
        <v>1.2999999999999999E-3</v>
      </c>
      <c r="H698">
        <v>1.3736999999999999</v>
      </c>
      <c r="I698">
        <v>1.375</v>
      </c>
      <c r="J698">
        <v>1.3665</v>
      </c>
      <c r="K698" t="s">
        <v>257</v>
      </c>
      <c r="L698">
        <v>1.3466</v>
      </c>
      <c r="M698">
        <v>1.3423</v>
      </c>
      <c r="N698">
        <v>1.3241000000000001</v>
      </c>
      <c r="O698" t="s">
        <v>257</v>
      </c>
    </row>
    <row r="699" spans="1:15" x14ac:dyDescent="0.25">
      <c r="A699" t="s">
        <v>1025</v>
      </c>
      <c r="B699">
        <v>24</v>
      </c>
      <c r="C699" t="s">
        <v>382</v>
      </c>
      <c r="D699" t="s">
        <v>373</v>
      </c>
      <c r="E699" t="s">
        <v>4056</v>
      </c>
      <c r="F699" t="s">
        <v>4057</v>
      </c>
      <c r="G699" t="s">
        <v>257</v>
      </c>
      <c r="H699" t="s">
        <v>257</v>
      </c>
      <c r="I699">
        <v>1.375</v>
      </c>
      <c r="J699">
        <v>1.375</v>
      </c>
      <c r="K699" t="s">
        <v>257</v>
      </c>
      <c r="L699">
        <v>1.3534999999999999</v>
      </c>
      <c r="M699">
        <v>1.3479000000000001</v>
      </c>
      <c r="N699">
        <v>1.34</v>
      </c>
      <c r="O699">
        <v>1.33</v>
      </c>
    </row>
    <row r="700" spans="1:15" x14ac:dyDescent="0.25">
      <c r="A700" t="s">
        <v>1025</v>
      </c>
      <c r="B700">
        <v>28</v>
      </c>
      <c r="C700" t="s">
        <v>384</v>
      </c>
      <c r="D700" t="s">
        <v>372</v>
      </c>
      <c r="E700" t="s">
        <v>2600</v>
      </c>
      <c r="F700" t="s">
        <v>2601</v>
      </c>
      <c r="G700">
        <v>1.1999999999999999E-3</v>
      </c>
      <c r="H700">
        <v>1.3737999999999999</v>
      </c>
      <c r="I700">
        <v>1.375</v>
      </c>
      <c r="J700">
        <v>1.3673</v>
      </c>
      <c r="K700" t="s">
        <v>257</v>
      </c>
      <c r="L700">
        <v>1.3506</v>
      </c>
      <c r="M700">
        <v>1.3465</v>
      </c>
      <c r="N700">
        <v>1.3311999999999999</v>
      </c>
      <c r="O700" t="s">
        <v>257</v>
      </c>
    </row>
    <row r="701" spans="1:15" x14ac:dyDescent="0.25">
      <c r="A701" t="s">
        <v>1025</v>
      </c>
      <c r="B701">
        <v>28</v>
      </c>
      <c r="C701" t="s">
        <v>384</v>
      </c>
      <c r="D701" t="s">
        <v>373</v>
      </c>
      <c r="E701" t="s">
        <v>4058</v>
      </c>
      <c r="F701" t="s">
        <v>4059</v>
      </c>
      <c r="G701" t="s">
        <v>257</v>
      </c>
      <c r="H701" t="s">
        <v>257</v>
      </c>
      <c r="I701">
        <v>1.375</v>
      </c>
      <c r="J701">
        <v>1.375</v>
      </c>
      <c r="K701" t="s">
        <v>257</v>
      </c>
      <c r="L701">
        <v>1.3571</v>
      </c>
      <c r="M701">
        <v>1.3517999999999999</v>
      </c>
      <c r="N701">
        <v>1.345</v>
      </c>
      <c r="O701">
        <v>1.3360000000000001</v>
      </c>
    </row>
    <row r="702" spans="1:15" x14ac:dyDescent="0.25">
      <c r="A702" t="s">
        <v>1025</v>
      </c>
      <c r="B702">
        <v>28</v>
      </c>
      <c r="C702" t="s">
        <v>384</v>
      </c>
      <c r="D702" t="s">
        <v>374</v>
      </c>
      <c r="E702" t="s">
        <v>2602</v>
      </c>
      <c r="F702" t="s">
        <v>2603</v>
      </c>
      <c r="G702">
        <v>0</v>
      </c>
      <c r="H702">
        <v>1.375</v>
      </c>
      <c r="I702">
        <v>1.375</v>
      </c>
      <c r="J702">
        <v>1.3685</v>
      </c>
      <c r="K702" t="s">
        <v>257</v>
      </c>
      <c r="L702">
        <v>1.3517999999999999</v>
      </c>
      <c r="M702">
        <v>1.3487</v>
      </c>
      <c r="N702">
        <v>1.3324</v>
      </c>
      <c r="O702" t="s">
        <v>257</v>
      </c>
    </row>
    <row r="703" spans="1:15" x14ac:dyDescent="0.25">
      <c r="A703" t="s">
        <v>1025</v>
      </c>
      <c r="B703">
        <v>28</v>
      </c>
      <c r="C703" t="s">
        <v>384</v>
      </c>
      <c r="D703" t="s">
        <v>375</v>
      </c>
      <c r="E703" t="s">
        <v>4060</v>
      </c>
      <c r="F703" t="s">
        <v>4061</v>
      </c>
      <c r="G703" t="s">
        <v>257</v>
      </c>
      <c r="H703" t="s">
        <v>257</v>
      </c>
      <c r="I703">
        <v>1.375</v>
      </c>
      <c r="J703">
        <v>1.375</v>
      </c>
      <c r="K703" t="s">
        <v>257</v>
      </c>
      <c r="L703">
        <v>1.3557999999999999</v>
      </c>
      <c r="M703">
        <v>1.3517999999999999</v>
      </c>
      <c r="N703">
        <v>1.3426</v>
      </c>
      <c r="O703">
        <v>1.3360000000000001</v>
      </c>
    </row>
    <row r="704" spans="1:15" x14ac:dyDescent="0.25">
      <c r="A704" t="s">
        <v>1026</v>
      </c>
      <c r="B704">
        <v>6</v>
      </c>
      <c r="C704" t="s">
        <v>384</v>
      </c>
      <c r="D704" t="s">
        <v>372</v>
      </c>
      <c r="E704" t="s">
        <v>2604</v>
      </c>
      <c r="F704" t="s">
        <v>2605</v>
      </c>
      <c r="G704">
        <v>2.3999999999999998E-3</v>
      </c>
      <c r="H704">
        <v>1.4351</v>
      </c>
      <c r="I704">
        <v>1.4375</v>
      </c>
      <c r="J704">
        <v>1.4169</v>
      </c>
      <c r="K704" t="s">
        <v>257</v>
      </c>
      <c r="L704">
        <v>1.3268</v>
      </c>
      <c r="M704">
        <v>1.3188</v>
      </c>
      <c r="N704">
        <v>1.2366999999999999</v>
      </c>
      <c r="O704" t="s">
        <v>257</v>
      </c>
    </row>
    <row r="705" spans="1:15" x14ac:dyDescent="0.25">
      <c r="A705" t="s">
        <v>1026</v>
      </c>
      <c r="B705">
        <v>6</v>
      </c>
      <c r="C705" t="s">
        <v>384</v>
      </c>
      <c r="D705" t="s">
        <v>373</v>
      </c>
      <c r="E705" t="s">
        <v>4062</v>
      </c>
      <c r="F705" t="s">
        <v>4063</v>
      </c>
      <c r="G705" t="s">
        <v>257</v>
      </c>
      <c r="H705" t="s">
        <v>257</v>
      </c>
      <c r="I705">
        <v>1.4375</v>
      </c>
      <c r="J705">
        <v>1.4375</v>
      </c>
      <c r="K705" t="s">
        <v>257</v>
      </c>
      <c r="L705">
        <v>1.3395999999999999</v>
      </c>
      <c r="M705">
        <v>1.3291999999999999</v>
      </c>
      <c r="N705">
        <v>1.288</v>
      </c>
      <c r="O705">
        <v>1.2569999999999999</v>
      </c>
    </row>
    <row r="706" spans="1:15" x14ac:dyDescent="0.25">
      <c r="A706" t="s">
        <v>1026</v>
      </c>
      <c r="B706">
        <v>6</v>
      </c>
      <c r="C706" t="s">
        <v>384</v>
      </c>
      <c r="D706" t="s">
        <v>374</v>
      </c>
      <c r="E706" t="s">
        <v>2606</v>
      </c>
      <c r="F706" t="s">
        <v>2607</v>
      </c>
      <c r="G706">
        <v>0</v>
      </c>
      <c r="H706">
        <v>1.4375</v>
      </c>
      <c r="I706">
        <v>1.4375</v>
      </c>
      <c r="J706">
        <v>1.4193</v>
      </c>
      <c r="K706" t="s">
        <v>257</v>
      </c>
      <c r="L706">
        <v>1.3291999999999999</v>
      </c>
      <c r="M706">
        <v>1.3231999999999999</v>
      </c>
      <c r="N706">
        <v>1.2391000000000001</v>
      </c>
      <c r="O706" t="s">
        <v>257</v>
      </c>
    </row>
    <row r="707" spans="1:15" x14ac:dyDescent="0.25">
      <c r="A707" t="s">
        <v>1026</v>
      </c>
      <c r="B707">
        <v>6</v>
      </c>
      <c r="C707" t="s">
        <v>384</v>
      </c>
      <c r="D707" t="s">
        <v>375</v>
      </c>
      <c r="E707" t="s">
        <v>4064</v>
      </c>
      <c r="F707" t="s">
        <v>4065</v>
      </c>
      <c r="G707" t="s">
        <v>257</v>
      </c>
      <c r="H707" t="s">
        <v>257</v>
      </c>
      <c r="I707">
        <v>1.4375</v>
      </c>
      <c r="J707">
        <v>1.4375</v>
      </c>
      <c r="K707" t="s">
        <v>257</v>
      </c>
      <c r="L707">
        <v>1.337</v>
      </c>
      <c r="M707">
        <v>1.3291999999999999</v>
      </c>
      <c r="N707">
        <v>1.2770999999999999</v>
      </c>
      <c r="O707">
        <v>1.2569999999999999</v>
      </c>
    </row>
    <row r="708" spans="1:15" x14ac:dyDescent="0.25">
      <c r="A708" t="s">
        <v>1026</v>
      </c>
      <c r="B708">
        <v>8</v>
      </c>
      <c r="C708" t="s">
        <v>384</v>
      </c>
      <c r="D708" t="s">
        <v>372</v>
      </c>
      <c r="E708" t="s">
        <v>2608</v>
      </c>
      <c r="F708" t="s">
        <v>2609</v>
      </c>
      <c r="G708">
        <v>2.2000000000000001E-3</v>
      </c>
      <c r="H708">
        <v>1.4353</v>
      </c>
      <c r="I708">
        <v>1.4375</v>
      </c>
      <c r="J708">
        <v>1.4202999999999999</v>
      </c>
      <c r="K708" t="s">
        <v>257</v>
      </c>
      <c r="L708">
        <v>1.3541000000000001</v>
      </c>
      <c r="M708">
        <v>1.3469</v>
      </c>
      <c r="N708">
        <v>1.2865</v>
      </c>
      <c r="O708" t="s">
        <v>257</v>
      </c>
    </row>
    <row r="709" spans="1:15" x14ac:dyDescent="0.25">
      <c r="A709" t="s">
        <v>1026</v>
      </c>
      <c r="B709">
        <v>8</v>
      </c>
      <c r="C709" t="s">
        <v>384</v>
      </c>
      <c r="D709" t="s">
        <v>373</v>
      </c>
      <c r="E709" t="s">
        <v>4066</v>
      </c>
      <c r="F709" t="s">
        <v>4067</v>
      </c>
      <c r="G709" t="s">
        <v>257</v>
      </c>
      <c r="H709" t="s">
        <v>257</v>
      </c>
      <c r="I709">
        <v>1.4375</v>
      </c>
      <c r="J709">
        <v>1.4375</v>
      </c>
      <c r="K709" t="s">
        <v>257</v>
      </c>
      <c r="L709">
        <v>1.3656999999999999</v>
      </c>
      <c r="M709">
        <v>1.3563000000000001</v>
      </c>
      <c r="N709">
        <v>1.327</v>
      </c>
      <c r="O709">
        <v>1.302</v>
      </c>
    </row>
    <row r="710" spans="1:15" x14ac:dyDescent="0.25">
      <c r="A710" t="s">
        <v>1026</v>
      </c>
      <c r="B710">
        <v>8</v>
      </c>
      <c r="C710" t="s">
        <v>384</v>
      </c>
      <c r="D710" t="s">
        <v>374</v>
      </c>
      <c r="E710" t="s">
        <v>2610</v>
      </c>
      <c r="F710" t="s">
        <v>2611</v>
      </c>
      <c r="G710">
        <v>0</v>
      </c>
      <c r="H710">
        <v>1.4375</v>
      </c>
      <c r="I710">
        <v>1.4375</v>
      </c>
      <c r="J710">
        <v>1.4225000000000001</v>
      </c>
      <c r="K710" t="s">
        <v>257</v>
      </c>
      <c r="L710">
        <v>1.3563000000000001</v>
      </c>
      <c r="M710">
        <v>1.3509</v>
      </c>
      <c r="N710">
        <v>1.2887</v>
      </c>
      <c r="O710" t="s">
        <v>257</v>
      </c>
    </row>
    <row r="711" spans="1:15" x14ac:dyDescent="0.25">
      <c r="A711" t="s">
        <v>1026</v>
      </c>
      <c r="B711">
        <v>8</v>
      </c>
      <c r="C711" t="s">
        <v>384</v>
      </c>
      <c r="D711" t="s">
        <v>375</v>
      </c>
      <c r="E711" t="s">
        <v>4068</v>
      </c>
      <c r="F711" t="s">
        <v>4069</v>
      </c>
      <c r="G711" t="s">
        <v>257</v>
      </c>
      <c r="H711" t="s">
        <v>257</v>
      </c>
      <c r="I711">
        <v>1.4375</v>
      </c>
      <c r="J711">
        <v>1.4375</v>
      </c>
      <c r="K711" t="s">
        <v>257</v>
      </c>
      <c r="L711">
        <v>1.3633999999999999</v>
      </c>
      <c r="M711">
        <v>1.3563000000000001</v>
      </c>
      <c r="N711">
        <v>1.3171999999999999</v>
      </c>
      <c r="O711">
        <v>1.302</v>
      </c>
    </row>
    <row r="712" spans="1:15" x14ac:dyDescent="0.25">
      <c r="A712" t="s">
        <v>1026</v>
      </c>
      <c r="B712">
        <v>12</v>
      </c>
      <c r="C712" t="s">
        <v>384</v>
      </c>
      <c r="D712" t="s">
        <v>372</v>
      </c>
      <c r="E712" t="s">
        <v>2612</v>
      </c>
      <c r="F712" t="s">
        <v>2613</v>
      </c>
      <c r="G712">
        <v>1.8E-3</v>
      </c>
      <c r="H712">
        <v>1.4357</v>
      </c>
      <c r="I712">
        <v>1.4375</v>
      </c>
      <c r="J712">
        <v>1.4242999999999999</v>
      </c>
      <c r="K712" t="s">
        <v>257</v>
      </c>
      <c r="L712">
        <v>1.3815999999999999</v>
      </c>
      <c r="M712">
        <v>1.3756999999999999</v>
      </c>
      <c r="N712">
        <v>1.3365</v>
      </c>
      <c r="O712" t="s">
        <v>257</v>
      </c>
    </row>
    <row r="713" spans="1:15" x14ac:dyDescent="0.25">
      <c r="A713" t="s">
        <v>1026</v>
      </c>
      <c r="B713">
        <v>12</v>
      </c>
      <c r="C713" t="s">
        <v>384</v>
      </c>
      <c r="D713" t="s">
        <v>373</v>
      </c>
      <c r="E713" t="s">
        <v>4070</v>
      </c>
      <c r="F713" t="s">
        <v>4071</v>
      </c>
      <c r="G713" t="s">
        <v>257</v>
      </c>
      <c r="H713" t="s">
        <v>257</v>
      </c>
      <c r="I713">
        <v>1.4375</v>
      </c>
      <c r="J713">
        <v>1.4375</v>
      </c>
      <c r="K713" t="s">
        <v>257</v>
      </c>
      <c r="L713">
        <v>1.391</v>
      </c>
      <c r="M713">
        <v>1.3834</v>
      </c>
      <c r="N713">
        <v>1.365</v>
      </c>
      <c r="O713">
        <v>1.347</v>
      </c>
    </row>
    <row r="714" spans="1:15" x14ac:dyDescent="0.25">
      <c r="A714" t="s">
        <v>1026</v>
      </c>
      <c r="B714">
        <v>12</v>
      </c>
      <c r="C714" t="s">
        <v>384</v>
      </c>
      <c r="D714" t="s">
        <v>374</v>
      </c>
      <c r="E714" t="s">
        <v>2614</v>
      </c>
      <c r="F714" t="s">
        <v>2615</v>
      </c>
      <c r="G714">
        <v>0</v>
      </c>
      <c r="H714">
        <v>1.4375</v>
      </c>
      <c r="I714">
        <v>1.4375</v>
      </c>
      <c r="J714">
        <v>1.4260999999999999</v>
      </c>
      <c r="K714" t="s">
        <v>257</v>
      </c>
      <c r="L714">
        <v>1.3834</v>
      </c>
      <c r="M714">
        <v>1.379</v>
      </c>
      <c r="N714">
        <v>1.3383</v>
      </c>
      <c r="O714" t="s">
        <v>257</v>
      </c>
    </row>
    <row r="715" spans="1:15" x14ac:dyDescent="0.25">
      <c r="A715" t="s">
        <v>1026</v>
      </c>
      <c r="B715">
        <v>12</v>
      </c>
      <c r="C715" t="s">
        <v>384</v>
      </c>
      <c r="D715" t="s">
        <v>375</v>
      </c>
      <c r="E715" t="s">
        <v>4072</v>
      </c>
      <c r="F715" t="s">
        <v>4073</v>
      </c>
      <c r="G715" t="s">
        <v>257</v>
      </c>
      <c r="H715" t="s">
        <v>257</v>
      </c>
      <c r="I715">
        <v>1.4375</v>
      </c>
      <c r="J715">
        <v>1.4375</v>
      </c>
      <c r="K715" t="s">
        <v>257</v>
      </c>
      <c r="L715">
        <v>1.3891</v>
      </c>
      <c r="M715">
        <v>1.3834</v>
      </c>
      <c r="N715">
        <v>1.3573</v>
      </c>
      <c r="O715">
        <v>1.347</v>
      </c>
    </row>
    <row r="716" spans="1:15" x14ac:dyDescent="0.25">
      <c r="A716" t="s">
        <v>1026</v>
      </c>
      <c r="B716">
        <v>16</v>
      </c>
      <c r="C716" t="s">
        <v>384</v>
      </c>
      <c r="D716" t="s">
        <v>372</v>
      </c>
      <c r="E716" t="s">
        <v>2616</v>
      </c>
      <c r="F716" t="s">
        <v>2617</v>
      </c>
      <c r="G716">
        <v>1.6000000000000001E-3</v>
      </c>
      <c r="H716">
        <v>1.4359</v>
      </c>
      <c r="I716">
        <v>1.4375</v>
      </c>
      <c r="J716">
        <v>1.4265000000000001</v>
      </c>
      <c r="K716" t="s">
        <v>257</v>
      </c>
      <c r="L716">
        <v>1.3953</v>
      </c>
      <c r="M716">
        <v>1.3900999999999999</v>
      </c>
      <c r="N716">
        <v>1.3613999999999999</v>
      </c>
      <c r="O716" t="s">
        <v>257</v>
      </c>
    </row>
    <row r="717" spans="1:15" x14ac:dyDescent="0.25">
      <c r="A717" t="s">
        <v>1026</v>
      </c>
      <c r="B717">
        <v>16</v>
      </c>
      <c r="C717" t="s">
        <v>384</v>
      </c>
      <c r="D717" t="s">
        <v>373</v>
      </c>
      <c r="E717" t="s">
        <v>4074</v>
      </c>
      <c r="F717" t="s">
        <v>4075</v>
      </c>
      <c r="G717" t="s">
        <v>257</v>
      </c>
      <c r="H717" t="s">
        <v>257</v>
      </c>
      <c r="I717">
        <v>1.4375</v>
      </c>
      <c r="J717">
        <v>1.4375</v>
      </c>
      <c r="K717" t="s">
        <v>257</v>
      </c>
      <c r="L717">
        <v>1.4036999999999999</v>
      </c>
      <c r="M717">
        <v>1.3969</v>
      </c>
      <c r="N717">
        <v>1.3839999999999999</v>
      </c>
      <c r="O717">
        <v>1.37</v>
      </c>
    </row>
    <row r="718" spans="1:15" x14ac:dyDescent="0.25">
      <c r="A718" t="s">
        <v>1026</v>
      </c>
      <c r="B718">
        <v>16</v>
      </c>
      <c r="C718" t="s">
        <v>384</v>
      </c>
      <c r="D718" t="s">
        <v>374</v>
      </c>
      <c r="E718" t="s">
        <v>2618</v>
      </c>
      <c r="F718" t="s">
        <v>2619</v>
      </c>
      <c r="G718">
        <v>0</v>
      </c>
      <c r="H718">
        <v>1.4375</v>
      </c>
      <c r="I718">
        <v>1.4375</v>
      </c>
      <c r="J718">
        <v>1.4280999999999999</v>
      </c>
      <c r="K718" t="s">
        <v>257</v>
      </c>
      <c r="L718">
        <v>1.3969</v>
      </c>
      <c r="M718">
        <v>1.393</v>
      </c>
      <c r="N718">
        <v>1.363</v>
      </c>
      <c r="O718" t="s">
        <v>257</v>
      </c>
    </row>
    <row r="719" spans="1:15" x14ac:dyDescent="0.25">
      <c r="A719" t="s">
        <v>1026</v>
      </c>
      <c r="B719">
        <v>16</v>
      </c>
      <c r="C719" t="s">
        <v>384</v>
      </c>
      <c r="D719" t="s">
        <v>375</v>
      </c>
      <c r="E719" t="s">
        <v>4076</v>
      </c>
      <c r="F719" t="s">
        <v>4077</v>
      </c>
      <c r="G719" t="s">
        <v>257</v>
      </c>
      <c r="H719" t="s">
        <v>257</v>
      </c>
      <c r="I719">
        <v>1.4375</v>
      </c>
      <c r="J719">
        <v>1.4375</v>
      </c>
      <c r="K719" t="s">
        <v>257</v>
      </c>
      <c r="L719">
        <v>1.4019999999999999</v>
      </c>
      <c r="M719">
        <v>1.3969</v>
      </c>
      <c r="N719">
        <v>1.3783000000000001</v>
      </c>
      <c r="O719">
        <v>1.37</v>
      </c>
    </row>
    <row r="720" spans="1:15" x14ac:dyDescent="0.25">
      <c r="A720" t="s">
        <v>1026</v>
      </c>
      <c r="B720">
        <v>18</v>
      </c>
      <c r="C720" t="s">
        <v>383</v>
      </c>
      <c r="D720" t="s">
        <v>372</v>
      </c>
      <c r="E720" t="s">
        <v>2620</v>
      </c>
      <c r="F720" t="s">
        <v>2621</v>
      </c>
      <c r="G720">
        <v>1.5E-3</v>
      </c>
      <c r="H720">
        <v>1.4359999999999999</v>
      </c>
      <c r="I720">
        <v>1.4375</v>
      </c>
      <c r="J720">
        <v>1.4273</v>
      </c>
      <c r="K720" t="s">
        <v>257</v>
      </c>
      <c r="L720">
        <v>1.3998999999999999</v>
      </c>
      <c r="M720">
        <v>1.3949</v>
      </c>
      <c r="N720">
        <v>1.3698999999999999</v>
      </c>
      <c r="O720" t="s">
        <v>257</v>
      </c>
    </row>
    <row r="721" spans="1:15" x14ac:dyDescent="0.25">
      <c r="A721" t="s">
        <v>1026</v>
      </c>
      <c r="B721">
        <v>18</v>
      </c>
      <c r="C721" t="s">
        <v>383</v>
      </c>
      <c r="D721" t="s">
        <v>373</v>
      </c>
      <c r="E721" t="s">
        <v>4078</v>
      </c>
      <c r="F721" t="s">
        <v>4079</v>
      </c>
      <c r="G721" t="s">
        <v>257</v>
      </c>
      <c r="H721" t="s">
        <v>257</v>
      </c>
      <c r="I721">
        <v>1.4375</v>
      </c>
      <c r="J721">
        <v>1.4375</v>
      </c>
      <c r="K721" t="s">
        <v>257</v>
      </c>
      <c r="L721">
        <v>1.4078999999999999</v>
      </c>
      <c r="M721">
        <v>1.4014</v>
      </c>
      <c r="N721">
        <v>1.39</v>
      </c>
      <c r="O721">
        <v>1.377</v>
      </c>
    </row>
    <row r="722" spans="1:15" x14ac:dyDescent="0.25">
      <c r="A722" t="s">
        <v>1026</v>
      </c>
      <c r="B722">
        <v>18</v>
      </c>
      <c r="C722" t="s">
        <v>383</v>
      </c>
      <c r="D722" t="s">
        <v>374</v>
      </c>
      <c r="E722" t="s">
        <v>2622</v>
      </c>
      <c r="F722" t="s">
        <v>2623</v>
      </c>
      <c r="G722">
        <v>0</v>
      </c>
      <c r="H722">
        <v>1.4375</v>
      </c>
      <c r="I722">
        <v>1.4375</v>
      </c>
      <c r="J722">
        <v>1.4288000000000001</v>
      </c>
      <c r="K722" t="s">
        <v>257</v>
      </c>
      <c r="L722">
        <v>1.4014</v>
      </c>
      <c r="M722">
        <v>1.3976999999999999</v>
      </c>
      <c r="N722">
        <v>1.3714</v>
      </c>
      <c r="O722" t="s">
        <v>257</v>
      </c>
    </row>
    <row r="723" spans="1:15" x14ac:dyDescent="0.25">
      <c r="A723" t="s">
        <v>1026</v>
      </c>
      <c r="B723">
        <v>18</v>
      </c>
      <c r="C723" t="s">
        <v>383</v>
      </c>
      <c r="D723" t="s">
        <v>375</v>
      </c>
      <c r="E723" t="s">
        <v>4080</v>
      </c>
      <c r="F723" t="s">
        <v>4081</v>
      </c>
      <c r="G723" t="s">
        <v>257</v>
      </c>
      <c r="H723" t="s">
        <v>257</v>
      </c>
      <c r="I723">
        <v>1.4375</v>
      </c>
      <c r="J723">
        <v>1.4375</v>
      </c>
      <c r="K723" t="s">
        <v>257</v>
      </c>
      <c r="L723">
        <v>1.4061999999999999</v>
      </c>
      <c r="M723">
        <v>1.4014</v>
      </c>
      <c r="N723">
        <v>1.3855</v>
      </c>
      <c r="O723">
        <v>1.377</v>
      </c>
    </row>
    <row r="724" spans="1:15" x14ac:dyDescent="0.25">
      <c r="A724" t="s">
        <v>1026</v>
      </c>
      <c r="B724">
        <v>20</v>
      </c>
      <c r="C724" t="s">
        <v>384</v>
      </c>
      <c r="D724" t="s">
        <v>372</v>
      </c>
      <c r="E724" t="s">
        <v>2624</v>
      </c>
      <c r="F724" t="s">
        <v>2625</v>
      </c>
      <c r="G724">
        <v>1.4E-3</v>
      </c>
      <c r="H724">
        <v>1.4360999999999999</v>
      </c>
      <c r="I724">
        <v>1.4375</v>
      </c>
      <c r="J724">
        <v>1.4279999999999999</v>
      </c>
      <c r="K724" t="s">
        <v>257</v>
      </c>
      <c r="L724">
        <v>1.4036</v>
      </c>
      <c r="M724">
        <v>1.3988</v>
      </c>
      <c r="N724">
        <v>1.3766</v>
      </c>
      <c r="O724" t="s">
        <v>257</v>
      </c>
    </row>
    <row r="725" spans="1:15" x14ac:dyDescent="0.25">
      <c r="A725" t="s">
        <v>1026</v>
      </c>
      <c r="B725">
        <v>20</v>
      </c>
      <c r="C725" t="s">
        <v>384</v>
      </c>
      <c r="D725" t="s">
        <v>373</v>
      </c>
      <c r="E725" t="s">
        <v>4082</v>
      </c>
      <c r="F725" t="s">
        <v>4083</v>
      </c>
      <c r="G725" t="s">
        <v>257</v>
      </c>
      <c r="H725" t="s">
        <v>257</v>
      </c>
      <c r="I725">
        <v>1.4375</v>
      </c>
      <c r="J725">
        <v>1.4375</v>
      </c>
      <c r="K725" t="s">
        <v>257</v>
      </c>
      <c r="L725">
        <v>1.4112</v>
      </c>
      <c r="M725">
        <v>1.405</v>
      </c>
      <c r="N725">
        <v>1.395</v>
      </c>
      <c r="O725">
        <v>1.383</v>
      </c>
    </row>
    <row r="726" spans="1:15" x14ac:dyDescent="0.25">
      <c r="A726" t="s">
        <v>1026</v>
      </c>
      <c r="B726">
        <v>20</v>
      </c>
      <c r="C726" t="s">
        <v>384</v>
      </c>
      <c r="D726" t="s">
        <v>374</v>
      </c>
      <c r="E726" t="s">
        <v>2626</v>
      </c>
      <c r="F726" t="s">
        <v>2627</v>
      </c>
      <c r="G726">
        <v>0</v>
      </c>
      <c r="H726">
        <v>1.4375</v>
      </c>
      <c r="I726">
        <v>1.4375</v>
      </c>
      <c r="J726">
        <v>1.4294</v>
      </c>
      <c r="K726" t="s">
        <v>257</v>
      </c>
      <c r="L726">
        <v>1.405</v>
      </c>
      <c r="M726">
        <v>1.4014</v>
      </c>
      <c r="N726">
        <v>1.3779999999999999</v>
      </c>
      <c r="O726" t="s">
        <v>257</v>
      </c>
    </row>
    <row r="727" spans="1:15" x14ac:dyDescent="0.25">
      <c r="A727" t="s">
        <v>1026</v>
      </c>
      <c r="B727">
        <v>20</v>
      </c>
      <c r="C727" t="s">
        <v>384</v>
      </c>
      <c r="D727" t="s">
        <v>375</v>
      </c>
      <c r="E727" t="s">
        <v>4084</v>
      </c>
      <c r="F727" t="s">
        <v>4085</v>
      </c>
      <c r="G727" t="s">
        <v>257</v>
      </c>
      <c r="H727" t="s">
        <v>257</v>
      </c>
      <c r="I727">
        <v>1.4375</v>
      </c>
      <c r="J727">
        <v>1.4375</v>
      </c>
      <c r="K727" t="s">
        <v>257</v>
      </c>
      <c r="L727">
        <v>1.4096</v>
      </c>
      <c r="M727">
        <v>1.405</v>
      </c>
      <c r="N727">
        <v>1.3912</v>
      </c>
      <c r="O727">
        <v>1.383</v>
      </c>
    </row>
    <row r="728" spans="1:15" x14ac:dyDescent="0.25">
      <c r="A728" t="s">
        <v>1026</v>
      </c>
      <c r="B728">
        <v>28</v>
      </c>
      <c r="C728" t="s">
        <v>384</v>
      </c>
      <c r="D728" t="s">
        <v>372</v>
      </c>
      <c r="E728" t="s">
        <v>2628</v>
      </c>
      <c r="F728" t="s">
        <v>2629</v>
      </c>
      <c r="G728">
        <v>1.2999999999999999E-3</v>
      </c>
      <c r="H728">
        <v>1.4361999999999999</v>
      </c>
      <c r="I728">
        <v>1.4375</v>
      </c>
      <c r="J728">
        <v>1.4297</v>
      </c>
      <c r="K728" t="s">
        <v>257</v>
      </c>
      <c r="L728">
        <v>1.413</v>
      </c>
      <c r="M728">
        <v>1.4088000000000001</v>
      </c>
      <c r="N728">
        <v>1.3935999999999999</v>
      </c>
      <c r="O728" t="s">
        <v>257</v>
      </c>
    </row>
    <row r="729" spans="1:15" x14ac:dyDescent="0.25">
      <c r="A729" t="s">
        <v>1026</v>
      </c>
      <c r="B729">
        <v>28</v>
      </c>
      <c r="C729" t="s">
        <v>384</v>
      </c>
      <c r="D729" t="s">
        <v>373</v>
      </c>
      <c r="E729" t="s">
        <v>4086</v>
      </c>
      <c r="F729" t="s">
        <v>4087</v>
      </c>
      <c r="G729" t="s">
        <v>257</v>
      </c>
      <c r="H729" t="s">
        <v>257</v>
      </c>
      <c r="I729">
        <v>1.4375</v>
      </c>
      <c r="J729">
        <v>1.4375</v>
      </c>
      <c r="K729" t="s">
        <v>257</v>
      </c>
      <c r="L729">
        <v>1.4198</v>
      </c>
      <c r="M729">
        <v>1.4142999999999999</v>
      </c>
      <c r="N729">
        <v>1.407</v>
      </c>
      <c r="O729">
        <v>1.399</v>
      </c>
    </row>
    <row r="730" spans="1:15" x14ac:dyDescent="0.25">
      <c r="A730" t="s">
        <v>1026</v>
      </c>
      <c r="B730">
        <v>28</v>
      </c>
      <c r="C730" t="s">
        <v>384</v>
      </c>
      <c r="D730" t="s">
        <v>374</v>
      </c>
      <c r="E730" t="s">
        <v>2630</v>
      </c>
      <c r="F730" t="s">
        <v>2631</v>
      </c>
      <c r="G730">
        <v>0</v>
      </c>
      <c r="H730">
        <v>1.4375</v>
      </c>
      <c r="I730">
        <v>1.4375</v>
      </c>
      <c r="J730">
        <v>1.431</v>
      </c>
      <c r="K730" t="s">
        <v>257</v>
      </c>
      <c r="L730">
        <v>1.4142999999999999</v>
      </c>
      <c r="M730">
        <v>1.4112</v>
      </c>
      <c r="N730">
        <v>1.3949</v>
      </c>
      <c r="O730" t="s">
        <v>257</v>
      </c>
    </row>
    <row r="731" spans="1:15" x14ac:dyDescent="0.25">
      <c r="A731" t="s">
        <v>1026</v>
      </c>
      <c r="B731">
        <v>28</v>
      </c>
      <c r="C731" t="s">
        <v>384</v>
      </c>
      <c r="D731" t="s">
        <v>375</v>
      </c>
      <c r="E731" t="s">
        <v>4088</v>
      </c>
      <c r="F731" t="s">
        <v>4089</v>
      </c>
      <c r="G731" t="s">
        <v>257</v>
      </c>
      <c r="H731" t="s">
        <v>257</v>
      </c>
      <c r="I731">
        <v>1.4375</v>
      </c>
      <c r="J731">
        <v>1.4375</v>
      </c>
      <c r="K731" t="s">
        <v>257</v>
      </c>
      <c r="L731">
        <v>1.4184000000000001</v>
      </c>
      <c r="M731">
        <v>1.4142999999999999</v>
      </c>
      <c r="N731">
        <v>1.4051</v>
      </c>
      <c r="O731">
        <v>1.399</v>
      </c>
    </row>
    <row r="732" spans="1:15" x14ac:dyDescent="0.25">
      <c r="A732" t="s">
        <v>1027</v>
      </c>
      <c r="B732">
        <v>6</v>
      </c>
      <c r="C732" t="s">
        <v>381</v>
      </c>
      <c r="D732" t="s">
        <v>376</v>
      </c>
      <c r="E732" t="s">
        <v>2632</v>
      </c>
      <c r="F732" t="s">
        <v>2633</v>
      </c>
      <c r="G732">
        <v>2.3999999999999998E-3</v>
      </c>
      <c r="H732">
        <v>1.4976</v>
      </c>
      <c r="I732">
        <v>1.5</v>
      </c>
      <c r="J732">
        <v>1.4702999999999999</v>
      </c>
      <c r="K732" t="s">
        <v>257</v>
      </c>
      <c r="L732">
        <v>1.3893</v>
      </c>
      <c r="M732">
        <v>1.3772</v>
      </c>
      <c r="N732">
        <v>1.2991999999999999</v>
      </c>
      <c r="O732" t="s">
        <v>257</v>
      </c>
    </row>
    <row r="733" spans="1:15" x14ac:dyDescent="0.25">
      <c r="A733" t="s">
        <v>1027</v>
      </c>
      <c r="B733">
        <v>6</v>
      </c>
      <c r="C733" t="s">
        <v>381</v>
      </c>
      <c r="D733" t="s">
        <v>377</v>
      </c>
      <c r="E733" t="s">
        <v>4090</v>
      </c>
      <c r="F733" t="s">
        <v>4091</v>
      </c>
      <c r="G733" t="s">
        <v>257</v>
      </c>
      <c r="H733" t="s">
        <v>257</v>
      </c>
      <c r="I733">
        <v>1.5</v>
      </c>
      <c r="J733">
        <v>1.5</v>
      </c>
      <c r="K733" t="s">
        <v>257</v>
      </c>
      <c r="L733">
        <v>1.4075</v>
      </c>
      <c r="M733">
        <v>1.3916999999999999</v>
      </c>
      <c r="N733">
        <v>1.35</v>
      </c>
      <c r="O733">
        <v>1.32</v>
      </c>
    </row>
    <row r="734" spans="1:15" x14ac:dyDescent="0.25">
      <c r="A734" t="s">
        <v>1027</v>
      </c>
      <c r="B734">
        <v>6</v>
      </c>
      <c r="C734" t="s">
        <v>381</v>
      </c>
      <c r="D734" t="s">
        <v>372</v>
      </c>
      <c r="E734" t="s">
        <v>2634</v>
      </c>
      <c r="F734" t="s">
        <v>2635</v>
      </c>
      <c r="G734">
        <v>2.3999999999999998E-3</v>
      </c>
      <c r="H734">
        <v>1.4976</v>
      </c>
      <c r="I734">
        <v>1.5</v>
      </c>
      <c r="J734">
        <v>1.4794</v>
      </c>
      <c r="K734">
        <v>1.4702999999999999</v>
      </c>
      <c r="L734">
        <v>1.3893</v>
      </c>
      <c r="M734">
        <v>1.3812</v>
      </c>
      <c r="N734">
        <v>1.2991999999999999</v>
      </c>
      <c r="O734" t="s">
        <v>257</v>
      </c>
    </row>
    <row r="735" spans="1:15" x14ac:dyDescent="0.25">
      <c r="A735" t="s">
        <v>1027</v>
      </c>
      <c r="B735">
        <v>6</v>
      </c>
      <c r="C735" t="s">
        <v>381</v>
      </c>
      <c r="D735" t="s">
        <v>373</v>
      </c>
      <c r="E735" t="s">
        <v>4092</v>
      </c>
      <c r="F735" t="s">
        <v>4093</v>
      </c>
      <c r="G735" t="s">
        <v>257</v>
      </c>
      <c r="H735" t="s">
        <v>257</v>
      </c>
      <c r="I735">
        <v>1.5</v>
      </c>
      <c r="J735">
        <v>1.5</v>
      </c>
      <c r="K735" t="s">
        <v>257</v>
      </c>
      <c r="L735">
        <v>1.4021999999999999</v>
      </c>
      <c r="M735">
        <v>1.3916999999999999</v>
      </c>
      <c r="N735">
        <v>1.35</v>
      </c>
      <c r="O735">
        <v>1.32</v>
      </c>
    </row>
    <row r="736" spans="1:15" x14ac:dyDescent="0.25">
      <c r="A736" t="s">
        <v>1027</v>
      </c>
      <c r="B736">
        <v>6</v>
      </c>
      <c r="C736" t="s">
        <v>381</v>
      </c>
      <c r="D736" t="s">
        <v>374</v>
      </c>
      <c r="E736" t="s">
        <v>2636</v>
      </c>
      <c r="F736" t="s">
        <v>2637</v>
      </c>
      <c r="G736">
        <v>0</v>
      </c>
      <c r="H736">
        <v>1.5</v>
      </c>
      <c r="I736">
        <v>1.5</v>
      </c>
      <c r="J736">
        <v>1.4818</v>
      </c>
      <c r="K736" t="s">
        <v>257</v>
      </c>
      <c r="L736">
        <v>1.3916999999999999</v>
      </c>
      <c r="M736">
        <v>1.3855999999999999</v>
      </c>
      <c r="N736">
        <v>1.3016000000000001</v>
      </c>
      <c r="O736" t="s">
        <v>257</v>
      </c>
    </row>
    <row r="737" spans="1:15" x14ac:dyDescent="0.25">
      <c r="A737" t="s">
        <v>1027</v>
      </c>
      <c r="B737">
        <v>6</v>
      </c>
      <c r="C737" t="s">
        <v>381</v>
      </c>
      <c r="D737" t="s">
        <v>375</v>
      </c>
      <c r="E737" t="s">
        <v>4094</v>
      </c>
      <c r="F737" t="s">
        <v>4095</v>
      </c>
      <c r="G737" t="s">
        <v>257</v>
      </c>
      <c r="H737" t="s">
        <v>257</v>
      </c>
      <c r="I737">
        <v>1.5</v>
      </c>
      <c r="J737">
        <v>1.5</v>
      </c>
      <c r="K737" t="s">
        <v>257</v>
      </c>
      <c r="L737">
        <v>1.3996</v>
      </c>
      <c r="M737">
        <v>1.3916999999999999</v>
      </c>
      <c r="N737">
        <v>1.3395999999999999</v>
      </c>
      <c r="O737">
        <v>1.32</v>
      </c>
    </row>
    <row r="738" spans="1:15" x14ac:dyDescent="0.25">
      <c r="A738" t="s">
        <v>1027</v>
      </c>
      <c r="B738">
        <v>8</v>
      </c>
      <c r="C738" t="s">
        <v>384</v>
      </c>
      <c r="D738" t="s">
        <v>372</v>
      </c>
      <c r="E738" t="s">
        <v>2638</v>
      </c>
      <c r="F738" t="s">
        <v>2639</v>
      </c>
      <c r="G738">
        <v>2.2000000000000001E-3</v>
      </c>
      <c r="H738">
        <v>1.4978</v>
      </c>
      <c r="I738">
        <v>1.5</v>
      </c>
      <c r="J738">
        <v>1.4827999999999999</v>
      </c>
      <c r="K738">
        <v>1.4753000000000001</v>
      </c>
      <c r="L738">
        <v>1.4166000000000001</v>
      </c>
      <c r="M738">
        <v>1.4093</v>
      </c>
      <c r="N738">
        <v>1.349</v>
      </c>
      <c r="O738" t="s">
        <v>257</v>
      </c>
    </row>
    <row r="739" spans="1:15" x14ac:dyDescent="0.25">
      <c r="A739" t="s">
        <v>1027</v>
      </c>
      <c r="B739">
        <v>8</v>
      </c>
      <c r="C739" t="s">
        <v>384</v>
      </c>
      <c r="D739" t="s">
        <v>373</v>
      </c>
      <c r="E739" t="s">
        <v>4096</v>
      </c>
      <c r="F739" t="s">
        <v>4097</v>
      </c>
      <c r="G739" t="s">
        <v>257</v>
      </c>
      <c r="H739" t="s">
        <v>257</v>
      </c>
      <c r="I739">
        <v>1.5</v>
      </c>
      <c r="J739">
        <v>1.5</v>
      </c>
      <c r="K739" t="s">
        <v>257</v>
      </c>
      <c r="L739">
        <v>1.4282999999999999</v>
      </c>
      <c r="M739">
        <v>1.4188000000000001</v>
      </c>
      <c r="N739">
        <v>1.39</v>
      </c>
      <c r="O739">
        <v>1.365</v>
      </c>
    </row>
    <row r="740" spans="1:15" x14ac:dyDescent="0.25">
      <c r="A740" t="s">
        <v>1027</v>
      </c>
      <c r="B740">
        <v>8</v>
      </c>
      <c r="C740" t="s">
        <v>384</v>
      </c>
      <c r="D740" t="s">
        <v>374</v>
      </c>
      <c r="E740" t="s">
        <v>2640</v>
      </c>
      <c r="F740" t="s">
        <v>2641</v>
      </c>
      <c r="G740">
        <v>0</v>
      </c>
      <c r="H740">
        <v>1.5</v>
      </c>
      <c r="I740">
        <v>1.5</v>
      </c>
      <c r="J740">
        <v>1.4850000000000001</v>
      </c>
      <c r="K740" t="s">
        <v>257</v>
      </c>
      <c r="L740">
        <v>1.4188000000000001</v>
      </c>
      <c r="M740">
        <v>1.4133</v>
      </c>
      <c r="N740">
        <v>1.3512</v>
      </c>
      <c r="O740" t="s">
        <v>257</v>
      </c>
    </row>
    <row r="741" spans="1:15" x14ac:dyDescent="0.25">
      <c r="A741" t="s">
        <v>1027</v>
      </c>
      <c r="B741">
        <v>8</v>
      </c>
      <c r="C741" t="s">
        <v>384</v>
      </c>
      <c r="D741" t="s">
        <v>375</v>
      </c>
      <c r="E741" t="s">
        <v>4098</v>
      </c>
      <c r="F741" t="s">
        <v>4099</v>
      </c>
      <c r="G741" t="s">
        <v>257</v>
      </c>
      <c r="H741" t="s">
        <v>257</v>
      </c>
      <c r="I741">
        <v>1.5</v>
      </c>
      <c r="J741">
        <v>1.5</v>
      </c>
      <c r="K741" t="s">
        <v>257</v>
      </c>
      <c r="L741">
        <v>1.4258999999999999</v>
      </c>
      <c r="M741">
        <v>1.4188000000000001</v>
      </c>
      <c r="N741">
        <v>1.3796999999999999</v>
      </c>
      <c r="O741">
        <v>1.365</v>
      </c>
    </row>
    <row r="742" spans="1:15" x14ac:dyDescent="0.25">
      <c r="A742" t="s">
        <v>1027</v>
      </c>
      <c r="B742">
        <v>10</v>
      </c>
      <c r="C742" t="s">
        <v>382</v>
      </c>
      <c r="D742" t="s">
        <v>372</v>
      </c>
      <c r="E742" t="s">
        <v>2642</v>
      </c>
      <c r="F742" t="s">
        <v>2643</v>
      </c>
      <c r="G742">
        <v>1.9E-3</v>
      </c>
      <c r="H742">
        <v>1.4981</v>
      </c>
      <c r="I742">
        <v>1.5</v>
      </c>
      <c r="J742">
        <v>1.4852000000000001</v>
      </c>
      <c r="K742" t="s">
        <v>257</v>
      </c>
      <c r="L742">
        <v>1.4331</v>
      </c>
      <c r="M742">
        <v>1.4267000000000001</v>
      </c>
      <c r="N742">
        <v>1.3791</v>
      </c>
      <c r="O742" t="s">
        <v>257</v>
      </c>
    </row>
    <row r="743" spans="1:15" x14ac:dyDescent="0.25">
      <c r="A743" t="s">
        <v>1027</v>
      </c>
      <c r="B743">
        <v>10</v>
      </c>
      <c r="C743" t="s">
        <v>382</v>
      </c>
      <c r="D743" t="s">
        <v>373</v>
      </c>
      <c r="E743" t="s">
        <v>4100</v>
      </c>
      <c r="F743" t="s">
        <v>4101</v>
      </c>
      <c r="G743" t="s">
        <v>257</v>
      </c>
      <c r="H743" t="s">
        <v>257</v>
      </c>
      <c r="I743">
        <v>1.5</v>
      </c>
      <c r="J743">
        <v>1.5</v>
      </c>
      <c r="K743" t="s">
        <v>257</v>
      </c>
      <c r="L743">
        <v>1.4433</v>
      </c>
      <c r="M743">
        <v>1.4350000000000001</v>
      </c>
      <c r="N743">
        <v>1.413</v>
      </c>
      <c r="O743">
        <v>1.3919999999999999</v>
      </c>
    </row>
    <row r="744" spans="1:15" x14ac:dyDescent="0.25">
      <c r="A744" t="s">
        <v>1027</v>
      </c>
      <c r="B744">
        <v>12</v>
      </c>
      <c r="C744" t="s">
        <v>380</v>
      </c>
      <c r="D744" t="s">
        <v>376</v>
      </c>
      <c r="E744" t="s">
        <v>2644</v>
      </c>
      <c r="F744" t="s">
        <v>2645</v>
      </c>
      <c r="G744">
        <v>1.9E-3</v>
      </c>
      <c r="H744">
        <v>1.4981</v>
      </c>
      <c r="I744">
        <v>1.5</v>
      </c>
      <c r="J744">
        <v>1.4809000000000001</v>
      </c>
      <c r="K744" t="s">
        <v>257</v>
      </c>
      <c r="L744">
        <v>1.444</v>
      </c>
      <c r="M744">
        <v>1.4343999999999999</v>
      </c>
      <c r="N744">
        <v>1.3989</v>
      </c>
      <c r="O744" t="s">
        <v>257</v>
      </c>
    </row>
    <row r="745" spans="1:15" x14ac:dyDescent="0.25">
      <c r="A745" t="s">
        <v>1027</v>
      </c>
      <c r="B745">
        <v>12</v>
      </c>
      <c r="C745" t="s">
        <v>380</v>
      </c>
      <c r="D745" t="s">
        <v>377</v>
      </c>
      <c r="E745" t="s">
        <v>4102</v>
      </c>
      <c r="F745" t="s">
        <v>4103</v>
      </c>
      <c r="G745" t="s">
        <v>257</v>
      </c>
      <c r="H745" t="s">
        <v>257</v>
      </c>
      <c r="I745">
        <v>1.5</v>
      </c>
      <c r="J745">
        <v>1.5</v>
      </c>
      <c r="K745" t="s">
        <v>257</v>
      </c>
      <c r="L745">
        <v>1.4583999999999999</v>
      </c>
      <c r="M745">
        <v>1.4459</v>
      </c>
      <c r="N745">
        <v>1.4279999999999999</v>
      </c>
      <c r="O745">
        <v>1.41</v>
      </c>
    </row>
    <row r="746" spans="1:15" x14ac:dyDescent="0.25">
      <c r="A746" t="s">
        <v>1027</v>
      </c>
      <c r="B746">
        <v>12</v>
      </c>
      <c r="C746" t="s">
        <v>380</v>
      </c>
      <c r="D746" t="s">
        <v>372</v>
      </c>
      <c r="E746" t="s">
        <v>2646</v>
      </c>
      <c r="F746" t="s">
        <v>2647</v>
      </c>
      <c r="G746">
        <v>1.9E-3</v>
      </c>
      <c r="H746">
        <v>1.4981</v>
      </c>
      <c r="I746">
        <v>1.5</v>
      </c>
      <c r="J746">
        <v>1.4866999999999999</v>
      </c>
      <c r="K746" t="s">
        <v>257</v>
      </c>
      <c r="L746">
        <v>1.444</v>
      </c>
      <c r="M746">
        <v>1.4376</v>
      </c>
      <c r="N746">
        <v>1.3989</v>
      </c>
      <c r="O746" t="s">
        <v>257</v>
      </c>
    </row>
    <row r="747" spans="1:15" x14ac:dyDescent="0.25">
      <c r="A747" t="s">
        <v>1027</v>
      </c>
      <c r="B747">
        <v>12</v>
      </c>
      <c r="C747" t="s">
        <v>380</v>
      </c>
      <c r="D747" t="s">
        <v>373</v>
      </c>
      <c r="E747" t="s">
        <v>4104</v>
      </c>
      <c r="F747" t="s">
        <v>4105</v>
      </c>
      <c r="G747" t="s">
        <v>257</v>
      </c>
      <c r="H747" t="s">
        <v>257</v>
      </c>
      <c r="I747">
        <v>1.5</v>
      </c>
      <c r="J747">
        <v>1.5</v>
      </c>
      <c r="K747" t="s">
        <v>257</v>
      </c>
      <c r="L747">
        <v>1.4541999999999999</v>
      </c>
      <c r="M747">
        <v>1.4459</v>
      </c>
      <c r="N747">
        <v>1.4279999999999999</v>
      </c>
      <c r="O747">
        <v>1.41</v>
      </c>
    </row>
    <row r="748" spans="1:15" x14ac:dyDescent="0.25">
      <c r="A748" t="s">
        <v>1027</v>
      </c>
      <c r="B748">
        <v>12</v>
      </c>
      <c r="C748" t="s">
        <v>380</v>
      </c>
      <c r="D748" t="s">
        <v>374</v>
      </c>
      <c r="E748" t="s">
        <v>2648</v>
      </c>
      <c r="F748" t="s">
        <v>2649</v>
      </c>
      <c r="G748">
        <v>0</v>
      </c>
      <c r="H748">
        <v>1.5</v>
      </c>
      <c r="I748">
        <v>1.5</v>
      </c>
      <c r="J748">
        <v>1.4885999999999999</v>
      </c>
      <c r="K748" t="s">
        <v>257</v>
      </c>
      <c r="L748">
        <v>1.4459</v>
      </c>
      <c r="M748">
        <v>1.4411</v>
      </c>
      <c r="N748">
        <v>1.4008</v>
      </c>
      <c r="O748" t="s">
        <v>257</v>
      </c>
    </row>
    <row r="749" spans="1:15" x14ac:dyDescent="0.25">
      <c r="A749" t="s">
        <v>1027</v>
      </c>
      <c r="B749">
        <v>12</v>
      </c>
      <c r="C749" t="s">
        <v>380</v>
      </c>
      <c r="D749" t="s">
        <v>375</v>
      </c>
      <c r="E749" t="s">
        <v>4106</v>
      </c>
      <c r="F749" t="s">
        <v>4107</v>
      </c>
      <c r="G749" t="s">
        <v>257</v>
      </c>
      <c r="H749" t="s">
        <v>257</v>
      </c>
      <c r="I749">
        <v>1.5</v>
      </c>
      <c r="J749">
        <v>1.5</v>
      </c>
      <c r="K749" t="s">
        <v>257</v>
      </c>
      <c r="L749">
        <v>1.4521999999999999</v>
      </c>
      <c r="M749">
        <v>1.4459</v>
      </c>
      <c r="N749">
        <v>1.4198</v>
      </c>
      <c r="O749">
        <v>1.41</v>
      </c>
    </row>
    <row r="750" spans="1:15" x14ac:dyDescent="0.25">
      <c r="A750" t="s">
        <v>1027</v>
      </c>
      <c r="B750">
        <v>14</v>
      </c>
      <c r="C750" t="s">
        <v>382</v>
      </c>
      <c r="D750" t="s">
        <v>372</v>
      </c>
      <c r="E750" t="s">
        <v>2650</v>
      </c>
      <c r="F750" t="s">
        <v>2651</v>
      </c>
      <c r="G750">
        <v>1.6999999999999999E-3</v>
      </c>
      <c r="H750">
        <v>1.4983</v>
      </c>
      <c r="I750">
        <v>1.5</v>
      </c>
      <c r="J750">
        <v>1.488</v>
      </c>
      <c r="K750" t="s">
        <v>257</v>
      </c>
      <c r="L750">
        <v>1.4519</v>
      </c>
      <c r="M750">
        <v>1.4463999999999999</v>
      </c>
      <c r="N750">
        <v>1.4133</v>
      </c>
      <c r="O750" t="s">
        <v>257</v>
      </c>
    </row>
    <row r="751" spans="1:15" x14ac:dyDescent="0.25">
      <c r="A751" t="s">
        <v>1027</v>
      </c>
      <c r="B751">
        <v>14</v>
      </c>
      <c r="C751" t="s">
        <v>382</v>
      </c>
      <c r="D751" t="s">
        <v>373</v>
      </c>
      <c r="E751" t="s">
        <v>4108</v>
      </c>
      <c r="F751" t="s">
        <v>4109</v>
      </c>
      <c r="G751" t="s">
        <v>257</v>
      </c>
      <c r="H751" t="s">
        <v>257</v>
      </c>
      <c r="I751">
        <v>1.5</v>
      </c>
      <c r="J751">
        <v>1.5</v>
      </c>
      <c r="K751" t="s">
        <v>257</v>
      </c>
      <c r="L751">
        <v>1.4608000000000001</v>
      </c>
      <c r="M751">
        <v>1.4536</v>
      </c>
      <c r="N751">
        <v>1.4379999999999999</v>
      </c>
      <c r="O751">
        <v>1.423</v>
      </c>
    </row>
    <row r="752" spans="1:15" x14ac:dyDescent="0.25">
      <c r="A752" t="s">
        <v>1027</v>
      </c>
      <c r="B752">
        <v>16</v>
      </c>
      <c r="C752" t="s">
        <v>384</v>
      </c>
      <c r="D752" t="s">
        <v>372</v>
      </c>
      <c r="E752" t="s">
        <v>2652</v>
      </c>
      <c r="F752" t="s">
        <v>2653</v>
      </c>
      <c r="G752">
        <v>1.6000000000000001E-3</v>
      </c>
      <c r="H752">
        <v>1.4984</v>
      </c>
      <c r="I752">
        <v>1.5</v>
      </c>
      <c r="J752">
        <v>1.4890000000000001</v>
      </c>
      <c r="K752" t="s">
        <v>257</v>
      </c>
      <c r="L752">
        <v>1.4578</v>
      </c>
      <c r="M752">
        <v>1.4525999999999999</v>
      </c>
      <c r="N752">
        <v>1.4238999999999999</v>
      </c>
      <c r="O752" t="s">
        <v>257</v>
      </c>
    </row>
    <row r="753" spans="1:15" x14ac:dyDescent="0.25">
      <c r="A753" t="s">
        <v>1027</v>
      </c>
      <c r="B753">
        <v>16</v>
      </c>
      <c r="C753" t="s">
        <v>384</v>
      </c>
      <c r="D753" t="s">
        <v>373</v>
      </c>
      <c r="E753" t="s">
        <v>4110</v>
      </c>
      <c r="F753" t="s">
        <v>4111</v>
      </c>
      <c r="G753" t="s">
        <v>257</v>
      </c>
      <c r="H753" t="s">
        <v>257</v>
      </c>
      <c r="I753">
        <v>1.5</v>
      </c>
      <c r="J753">
        <v>1.5</v>
      </c>
      <c r="K753" t="s">
        <v>257</v>
      </c>
      <c r="L753">
        <v>1.4661999999999999</v>
      </c>
      <c r="M753">
        <v>1.4594</v>
      </c>
      <c r="N753">
        <v>1.446</v>
      </c>
      <c r="O753">
        <v>1.4319999999999999</v>
      </c>
    </row>
    <row r="754" spans="1:15" x14ac:dyDescent="0.25">
      <c r="A754" t="s">
        <v>1027</v>
      </c>
      <c r="B754">
        <v>16</v>
      </c>
      <c r="C754" t="s">
        <v>384</v>
      </c>
      <c r="D754" t="s">
        <v>374</v>
      </c>
      <c r="E754" t="s">
        <v>2654</v>
      </c>
      <c r="F754" t="s">
        <v>2655</v>
      </c>
      <c r="G754">
        <v>0</v>
      </c>
      <c r="H754">
        <v>1.5</v>
      </c>
      <c r="I754">
        <v>1.5</v>
      </c>
      <c r="J754">
        <v>1.4905999999999999</v>
      </c>
      <c r="K754" t="s">
        <v>257</v>
      </c>
      <c r="L754">
        <v>1.4594</v>
      </c>
      <c r="M754">
        <v>1.4555</v>
      </c>
      <c r="N754">
        <v>1.4255</v>
      </c>
      <c r="O754" t="s">
        <v>257</v>
      </c>
    </row>
    <row r="755" spans="1:15" x14ac:dyDescent="0.25">
      <c r="A755" t="s">
        <v>1027</v>
      </c>
      <c r="B755">
        <v>16</v>
      </c>
      <c r="C755" t="s">
        <v>384</v>
      </c>
      <c r="D755" t="s">
        <v>375</v>
      </c>
      <c r="E755" t="s">
        <v>4112</v>
      </c>
      <c r="F755" t="s">
        <v>4113</v>
      </c>
      <c r="G755" t="s">
        <v>257</v>
      </c>
      <c r="H755" t="s">
        <v>257</v>
      </c>
      <c r="I755">
        <v>1.5</v>
      </c>
      <c r="J755">
        <v>1.5</v>
      </c>
      <c r="K755" t="s">
        <v>257</v>
      </c>
      <c r="L755">
        <v>1.4644999999999999</v>
      </c>
      <c r="M755">
        <v>1.4594</v>
      </c>
      <c r="N755">
        <v>1.4408000000000001</v>
      </c>
      <c r="O755">
        <v>1.4319999999999999</v>
      </c>
    </row>
    <row r="756" spans="1:15" x14ac:dyDescent="0.25">
      <c r="A756" t="s">
        <v>1027</v>
      </c>
      <c r="B756">
        <v>18</v>
      </c>
      <c r="C756" t="s">
        <v>383</v>
      </c>
      <c r="D756" t="s">
        <v>372</v>
      </c>
      <c r="E756" t="s">
        <v>2656</v>
      </c>
      <c r="F756" t="s">
        <v>2657</v>
      </c>
      <c r="G756">
        <v>1.5E-3</v>
      </c>
      <c r="H756">
        <v>1.4984999999999999</v>
      </c>
      <c r="I756">
        <v>1.5</v>
      </c>
      <c r="J756">
        <v>1.4898</v>
      </c>
      <c r="K756" t="s">
        <v>257</v>
      </c>
      <c r="L756">
        <v>1.4623999999999999</v>
      </c>
      <c r="M756">
        <v>1.4574</v>
      </c>
      <c r="N756">
        <v>1.4323999999999999</v>
      </c>
      <c r="O756" t="s">
        <v>257</v>
      </c>
    </row>
    <row r="757" spans="1:15" x14ac:dyDescent="0.25">
      <c r="A757" t="s">
        <v>1027</v>
      </c>
      <c r="B757">
        <v>18</v>
      </c>
      <c r="C757" t="s">
        <v>383</v>
      </c>
      <c r="D757" t="s">
        <v>373</v>
      </c>
      <c r="E757" t="s">
        <v>4114</v>
      </c>
      <c r="F757" t="s">
        <v>4115</v>
      </c>
      <c r="G757" t="s">
        <v>257</v>
      </c>
      <c r="H757" t="s">
        <v>257</v>
      </c>
      <c r="I757">
        <v>1.5</v>
      </c>
      <c r="J757">
        <v>1.5</v>
      </c>
      <c r="K757" t="s">
        <v>257</v>
      </c>
      <c r="L757">
        <v>1.4703999999999999</v>
      </c>
      <c r="M757">
        <v>1.4639</v>
      </c>
      <c r="N757">
        <v>1.452</v>
      </c>
      <c r="O757">
        <v>1.44</v>
      </c>
    </row>
    <row r="758" spans="1:15" x14ac:dyDescent="0.25">
      <c r="A758" t="s">
        <v>1027</v>
      </c>
      <c r="B758">
        <v>18</v>
      </c>
      <c r="C758" t="s">
        <v>383</v>
      </c>
      <c r="D758" t="s">
        <v>374</v>
      </c>
      <c r="E758" t="s">
        <v>2658</v>
      </c>
      <c r="F758" t="s">
        <v>2659</v>
      </c>
      <c r="G758">
        <v>0</v>
      </c>
      <c r="H758">
        <v>1.5</v>
      </c>
      <c r="I758">
        <v>1.5</v>
      </c>
      <c r="J758">
        <v>1.4913000000000001</v>
      </c>
      <c r="K758" t="s">
        <v>257</v>
      </c>
      <c r="L758">
        <v>1.4639</v>
      </c>
      <c r="M758">
        <v>1.4601999999999999</v>
      </c>
      <c r="N758">
        <v>1.4339</v>
      </c>
      <c r="O758" t="s">
        <v>257</v>
      </c>
    </row>
    <row r="759" spans="1:15" x14ac:dyDescent="0.25">
      <c r="A759" t="s">
        <v>1027</v>
      </c>
      <c r="B759">
        <v>18</v>
      </c>
      <c r="C759" t="s">
        <v>383</v>
      </c>
      <c r="D759" t="s">
        <v>375</v>
      </c>
      <c r="E759" t="s">
        <v>4116</v>
      </c>
      <c r="F759" t="s">
        <v>4117</v>
      </c>
      <c r="G759" t="s">
        <v>257</v>
      </c>
      <c r="H759" t="s">
        <v>257</v>
      </c>
      <c r="I759">
        <v>1.5</v>
      </c>
      <c r="J759">
        <v>1.5</v>
      </c>
      <c r="K759" t="s">
        <v>257</v>
      </c>
      <c r="L759">
        <v>1.4686999999999999</v>
      </c>
      <c r="M759">
        <v>1.4639</v>
      </c>
      <c r="N759">
        <v>1.448</v>
      </c>
      <c r="O759">
        <v>1.44</v>
      </c>
    </row>
    <row r="760" spans="1:15" x14ac:dyDescent="0.25">
      <c r="A760" t="s">
        <v>1027</v>
      </c>
      <c r="B760">
        <v>20</v>
      </c>
      <c r="C760" t="s">
        <v>384</v>
      </c>
      <c r="D760" t="s">
        <v>372</v>
      </c>
      <c r="E760" t="s">
        <v>2660</v>
      </c>
      <c r="F760" t="s">
        <v>2661</v>
      </c>
      <c r="G760">
        <v>1.4E-3</v>
      </c>
      <c r="H760">
        <v>1.4985999999999999</v>
      </c>
      <c r="I760">
        <v>1.5</v>
      </c>
      <c r="J760">
        <v>1.4904999999999999</v>
      </c>
      <c r="K760" t="s">
        <v>257</v>
      </c>
      <c r="L760">
        <v>1.4661</v>
      </c>
      <c r="M760">
        <v>1.4613</v>
      </c>
      <c r="N760">
        <v>1.4391</v>
      </c>
      <c r="O760" t="s">
        <v>257</v>
      </c>
    </row>
    <row r="761" spans="1:15" x14ac:dyDescent="0.25">
      <c r="A761" t="s">
        <v>1027</v>
      </c>
      <c r="B761">
        <v>20</v>
      </c>
      <c r="C761" t="s">
        <v>384</v>
      </c>
      <c r="D761" t="s">
        <v>373</v>
      </c>
      <c r="E761" t="s">
        <v>4118</v>
      </c>
      <c r="F761" t="s">
        <v>4119</v>
      </c>
      <c r="G761" t="s">
        <v>257</v>
      </c>
      <c r="H761" t="s">
        <v>257</v>
      </c>
      <c r="I761">
        <v>1.5</v>
      </c>
      <c r="J761">
        <v>1.5</v>
      </c>
      <c r="K761" t="s">
        <v>257</v>
      </c>
      <c r="L761">
        <v>1.4737</v>
      </c>
      <c r="M761">
        <v>1.4675</v>
      </c>
      <c r="N761">
        <v>1.4570000000000001</v>
      </c>
      <c r="O761">
        <v>1.446</v>
      </c>
    </row>
    <row r="762" spans="1:15" x14ac:dyDescent="0.25">
      <c r="A762" t="s">
        <v>1027</v>
      </c>
      <c r="B762">
        <v>20</v>
      </c>
      <c r="C762" t="s">
        <v>384</v>
      </c>
      <c r="D762" t="s">
        <v>374</v>
      </c>
      <c r="E762" t="s">
        <v>2662</v>
      </c>
      <c r="F762" t="s">
        <v>2663</v>
      </c>
      <c r="G762">
        <v>0</v>
      </c>
      <c r="H762">
        <v>1.5</v>
      </c>
      <c r="I762">
        <v>1.5</v>
      </c>
      <c r="J762">
        <v>1.4919</v>
      </c>
      <c r="K762" t="s">
        <v>257</v>
      </c>
      <c r="L762">
        <v>1.4675</v>
      </c>
      <c r="M762">
        <v>1.4639</v>
      </c>
      <c r="N762">
        <v>1.4404999999999999</v>
      </c>
      <c r="O762" t="s">
        <v>257</v>
      </c>
    </row>
    <row r="763" spans="1:15" x14ac:dyDescent="0.25">
      <c r="A763" t="s">
        <v>1027</v>
      </c>
      <c r="B763">
        <v>20</v>
      </c>
      <c r="C763" t="s">
        <v>384</v>
      </c>
      <c r="D763" t="s">
        <v>375</v>
      </c>
      <c r="E763" t="s">
        <v>4120</v>
      </c>
      <c r="F763" t="s">
        <v>4121</v>
      </c>
      <c r="G763" t="s">
        <v>257</v>
      </c>
      <c r="H763" t="s">
        <v>257</v>
      </c>
      <c r="I763">
        <v>1.5</v>
      </c>
      <c r="J763">
        <v>1.5</v>
      </c>
      <c r="K763" t="s">
        <v>257</v>
      </c>
      <c r="L763">
        <v>1.4721</v>
      </c>
      <c r="M763">
        <v>1.4675</v>
      </c>
      <c r="N763">
        <v>1.4537</v>
      </c>
      <c r="O763">
        <v>1.446</v>
      </c>
    </row>
    <row r="764" spans="1:15" x14ac:dyDescent="0.25">
      <c r="A764" t="s">
        <v>1027</v>
      </c>
      <c r="B764">
        <v>24</v>
      </c>
      <c r="C764" t="s">
        <v>382</v>
      </c>
      <c r="D764" t="s">
        <v>372</v>
      </c>
      <c r="E764" t="s">
        <v>2664</v>
      </c>
      <c r="F764" t="s">
        <v>2665</v>
      </c>
      <c r="G764">
        <v>1.2999999999999999E-3</v>
      </c>
      <c r="H764">
        <v>1.4986999999999999</v>
      </c>
      <c r="I764">
        <v>1.5</v>
      </c>
      <c r="J764">
        <v>1.4915</v>
      </c>
      <c r="K764" t="s">
        <v>257</v>
      </c>
      <c r="L764">
        <v>1.4716</v>
      </c>
      <c r="M764">
        <v>1.4672000000000001</v>
      </c>
      <c r="N764">
        <v>1.4491000000000001</v>
      </c>
      <c r="O764" t="s">
        <v>257</v>
      </c>
    </row>
    <row r="765" spans="1:15" x14ac:dyDescent="0.25">
      <c r="A765" t="s">
        <v>1027</v>
      </c>
      <c r="B765">
        <v>24</v>
      </c>
      <c r="C765" t="s">
        <v>382</v>
      </c>
      <c r="D765" t="s">
        <v>373</v>
      </c>
      <c r="E765" t="s">
        <v>4122</v>
      </c>
      <c r="F765" t="s">
        <v>4123</v>
      </c>
      <c r="G765" t="s">
        <v>257</v>
      </c>
      <c r="H765" t="s">
        <v>257</v>
      </c>
      <c r="I765">
        <v>1.5</v>
      </c>
      <c r="J765">
        <v>1.5</v>
      </c>
      <c r="K765" t="s">
        <v>257</v>
      </c>
      <c r="L765">
        <v>1.4786999999999999</v>
      </c>
      <c r="M765">
        <v>1.4729000000000001</v>
      </c>
      <c r="N765">
        <v>1.4650000000000001</v>
      </c>
      <c r="O765">
        <v>1.4550000000000001</v>
      </c>
    </row>
    <row r="766" spans="1:15" x14ac:dyDescent="0.25">
      <c r="A766" t="s">
        <v>1027</v>
      </c>
      <c r="B766">
        <v>28</v>
      </c>
      <c r="C766" t="s">
        <v>384</v>
      </c>
      <c r="D766" t="s">
        <v>372</v>
      </c>
      <c r="E766" t="s">
        <v>2666</v>
      </c>
      <c r="F766" t="s">
        <v>2667</v>
      </c>
      <c r="G766">
        <v>1.2999999999999999E-3</v>
      </c>
      <c r="H766">
        <v>1.4986999999999999</v>
      </c>
      <c r="I766">
        <v>1.5</v>
      </c>
      <c r="J766">
        <v>1.4922</v>
      </c>
      <c r="K766" t="s">
        <v>257</v>
      </c>
      <c r="L766">
        <v>1.4755</v>
      </c>
      <c r="M766">
        <v>1.4713000000000001</v>
      </c>
      <c r="N766">
        <v>1.4560999999999999</v>
      </c>
      <c r="O766" t="s">
        <v>257</v>
      </c>
    </row>
    <row r="767" spans="1:15" x14ac:dyDescent="0.25">
      <c r="A767" t="s">
        <v>1027</v>
      </c>
      <c r="B767">
        <v>28</v>
      </c>
      <c r="C767" t="s">
        <v>384</v>
      </c>
      <c r="D767" t="s">
        <v>373</v>
      </c>
      <c r="E767" t="s">
        <v>4124</v>
      </c>
      <c r="F767" t="s">
        <v>4125</v>
      </c>
      <c r="G767" t="s">
        <v>257</v>
      </c>
      <c r="H767" t="s">
        <v>257</v>
      </c>
      <c r="I767">
        <v>1.5</v>
      </c>
      <c r="J767">
        <v>1.5</v>
      </c>
      <c r="K767" t="s">
        <v>257</v>
      </c>
      <c r="L767">
        <v>1.4823</v>
      </c>
      <c r="M767">
        <v>1.4767999999999999</v>
      </c>
      <c r="N767">
        <v>1.47</v>
      </c>
      <c r="O767">
        <v>1.4610000000000001</v>
      </c>
    </row>
    <row r="768" spans="1:15" x14ac:dyDescent="0.25">
      <c r="A768" t="s">
        <v>1027</v>
      </c>
      <c r="B768">
        <v>28</v>
      </c>
      <c r="C768" t="s">
        <v>384</v>
      </c>
      <c r="D768" t="s">
        <v>374</v>
      </c>
      <c r="E768" t="s">
        <v>2668</v>
      </c>
      <c r="F768" t="s">
        <v>2669</v>
      </c>
      <c r="G768">
        <v>0</v>
      </c>
      <c r="H768">
        <v>1.5</v>
      </c>
      <c r="I768">
        <v>1.5</v>
      </c>
      <c r="J768">
        <v>1.4935</v>
      </c>
      <c r="K768" t="s">
        <v>257</v>
      </c>
      <c r="L768">
        <v>1.4767999999999999</v>
      </c>
      <c r="M768">
        <v>1.4737</v>
      </c>
      <c r="N768">
        <v>1.4574</v>
      </c>
      <c r="O768" t="s">
        <v>257</v>
      </c>
    </row>
    <row r="769" spans="1:15" x14ac:dyDescent="0.25">
      <c r="A769" t="s">
        <v>1027</v>
      </c>
      <c r="B769">
        <v>28</v>
      </c>
      <c r="C769" t="s">
        <v>384</v>
      </c>
      <c r="D769" t="s">
        <v>375</v>
      </c>
      <c r="E769" t="s">
        <v>4126</v>
      </c>
      <c r="F769" t="s">
        <v>4127</v>
      </c>
      <c r="G769" t="s">
        <v>257</v>
      </c>
      <c r="H769" t="s">
        <v>257</v>
      </c>
      <c r="I769">
        <v>1.5</v>
      </c>
      <c r="J769">
        <v>1.5</v>
      </c>
      <c r="K769" t="s">
        <v>257</v>
      </c>
      <c r="L769">
        <v>1.4809000000000001</v>
      </c>
      <c r="M769">
        <v>1.4767999999999999</v>
      </c>
      <c r="N769">
        <v>1.4676</v>
      </c>
      <c r="O769">
        <v>1.4610000000000001</v>
      </c>
    </row>
    <row r="770" spans="1:15" x14ac:dyDescent="0.25">
      <c r="A770" t="s">
        <v>1028</v>
      </c>
      <c r="B770">
        <v>6</v>
      </c>
      <c r="C770" t="s">
        <v>384</v>
      </c>
      <c r="D770" t="s">
        <v>372</v>
      </c>
      <c r="E770" t="s">
        <v>2670</v>
      </c>
      <c r="F770" t="s">
        <v>2671</v>
      </c>
      <c r="G770">
        <v>2.3999999999999998E-3</v>
      </c>
      <c r="H770">
        <v>1.5601</v>
      </c>
      <c r="I770">
        <v>1.5625</v>
      </c>
      <c r="J770">
        <v>1.5419</v>
      </c>
      <c r="K770" t="s">
        <v>257</v>
      </c>
      <c r="L770">
        <v>1.4518</v>
      </c>
      <c r="M770">
        <v>1.4436</v>
      </c>
      <c r="N770">
        <v>1.3616999999999999</v>
      </c>
      <c r="O770" t="s">
        <v>257</v>
      </c>
    </row>
    <row r="771" spans="1:15" x14ac:dyDescent="0.25">
      <c r="A771" t="s">
        <v>1028</v>
      </c>
      <c r="B771">
        <v>6</v>
      </c>
      <c r="C771" t="s">
        <v>384</v>
      </c>
      <c r="D771" t="s">
        <v>373</v>
      </c>
      <c r="E771" t="s">
        <v>4128</v>
      </c>
      <c r="F771" t="s">
        <v>4129</v>
      </c>
      <c r="G771" t="s">
        <v>257</v>
      </c>
      <c r="H771" t="s">
        <v>257</v>
      </c>
      <c r="I771">
        <v>1.5625</v>
      </c>
      <c r="J771">
        <v>1.5625</v>
      </c>
      <c r="K771" t="s">
        <v>257</v>
      </c>
      <c r="L771">
        <v>1.4648000000000001</v>
      </c>
      <c r="M771">
        <v>1.4541999999999999</v>
      </c>
      <c r="N771">
        <v>1.413</v>
      </c>
      <c r="O771">
        <v>1.3819999999999999</v>
      </c>
    </row>
    <row r="772" spans="1:15" x14ac:dyDescent="0.25">
      <c r="A772" t="s">
        <v>1028</v>
      </c>
      <c r="B772">
        <v>6</v>
      </c>
      <c r="C772" t="s">
        <v>384</v>
      </c>
      <c r="D772" t="s">
        <v>374</v>
      </c>
      <c r="E772" t="s">
        <v>2672</v>
      </c>
      <c r="F772" t="s">
        <v>2673</v>
      </c>
      <c r="G772">
        <v>0</v>
      </c>
      <c r="H772">
        <v>1.5625</v>
      </c>
      <c r="I772">
        <v>1.5625</v>
      </c>
      <c r="J772">
        <v>1.5443</v>
      </c>
      <c r="K772" t="s">
        <v>257</v>
      </c>
      <c r="L772">
        <v>1.4541999999999999</v>
      </c>
      <c r="M772">
        <v>1.4480999999999999</v>
      </c>
      <c r="N772">
        <v>1.3641000000000001</v>
      </c>
      <c r="O772" t="s">
        <v>257</v>
      </c>
    </row>
    <row r="773" spans="1:15" x14ac:dyDescent="0.25">
      <c r="A773" t="s">
        <v>1028</v>
      </c>
      <c r="B773">
        <v>6</v>
      </c>
      <c r="C773" t="s">
        <v>384</v>
      </c>
      <c r="D773" t="s">
        <v>375</v>
      </c>
      <c r="E773" t="s">
        <v>4130</v>
      </c>
      <c r="F773" t="s">
        <v>4131</v>
      </c>
      <c r="G773" t="s">
        <v>257</v>
      </c>
      <c r="H773" t="s">
        <v>257</v>
      </c>
      <c r="I773">
        <v>1.5625</v>
      </c>
      <c r="J773">
        <v>1.5625</v>
      </c>
      <c r="K773" t="s">
        <v>257</v>
      </c>
      <c r="L773">
        <v>1.4621999999999999</v>
      </c>
      <c r="M773">
        <v>1.4541999999999999</v>
      </c>
      <c r="N773">
        <v>1.4020999999999999</v>
      </c>
      <c r="O773">
        <v>1.3819999999999999</v>
      </c>
    </row>
    <row r="774" spans="1:15" x14ac:dyDescent="0.25">
      <c r="A774" t="s">
        <v>1028</v>
      </c>
      <c r="B774">
        <v>8</v>
      </c>
      <c r="C774" t="s">
        <v>384</v>
      </c>
      <c r="D774" t="s">
        <v>372</v>
      </c>
      <c r="E774" t="s">
        <v>2674</v>
      </c>
      <c r="F774" t="s">
        <v>2675</v>
      </c>
      <c r="G774">
        <v>2.2000000000000001E-3</v>
      </c>
      <c r="H774">
        <v>1.5603</v>
      </c>
      <c r="I774">
        <v>1.5625</v>
      </c>
      <c r="J774">
        <v>1.5452999999999999</v>
      </c>
      <c r="K774" t="s">
        <v>257</v>
      </c>
      <c r="L774">
        <v>1.4791000000000001</v>
      </c>
      <c r="M774">
        <v>1.4717</v>
      </c>
      <c r="N774">
        <v>1.4115</v>
      </c>
      <c r="O774" t="s">
        <v>257</v>
      </c>
    </row>
    <row r="775" spans="1:15" x14ac:dyDescent="0.25">
      <c r="A775" t="s">
        <v>1028</v>
      </c>
      <c r="B775">
        <v>8</v>
      </c>
      <c r="C775" t="s">
        <v>384</v>
      </c>
      <c r="D775" t="s">
        <v>373</v>
      </c>
      <c r="E775" t="s">
        <v>4132</v>
      </c>
      <c r="F775" t="s">
        <v>4133</v>
      </c>
      <c r="G775" t="s">
        <v>257</v>
      </c>
      <c r="H775" t="s">
        <v>257</v>
      </c>
      <c r="I775">
        <v>1.5625</v>
      </c>
      <c r="J775">
        <v>1.5625</v>
      </c>
      <c r="K775" t="s">
        <v>257</v>
      </c>
      <c r="L775">
        <v>1.4908999999999999</v>
      </c>
      <c r="M775">
        <v>1.4813000000000001</v>
      </c>
      <c r="N775">
        <v>1.452</v>
      </c>
      <c r="O775">
        <v>1.427</v>
      </c>
    </row>
    <row r="776" spans="1:15" x14ac:dyDescent="0.25">
      <c r="A776" t="s">
        <v>1028</v>
      </c>
      <c r="B776">
        <v>8</v>
      </c>
      <c r="C776" t="s">
        <v>384</v>
      </c>
      <c r="D776" t="s">
        <v>374</v>
      </c>
      <c r="E776" t="s">
        <v>2676</v>
      </c>
      <c r="F776" t="s">
        <v>2677</v>
      </c>
      <c r="G776">
        <v>0</v>
      </c>
      <c r="H776">
        <v>1.5625</v>
      </c>
      <c r="I776">
        <v>1.5625</v>
      </c>
      <c r="J776">
        <v>1.5475000000000001</v>
      </c>
      <c r="K776" t="s">
        <v>257</v>
      </c>
      <c r="L776">
        <v>1.4813000000000001</v>
      </c>
      <c r="M776">
        <v>1.4758</v>
      </c>
      <c r="N776">
        <v>1.4137</v>
      </c>
      <c r="O776" t="s">
        <v>257</v>
      </c>
    </row>
    <row r="777" spans="1:15" x14ac:dyDescent="0.25">
      <c r="A777" t="s">
        <v>1028</v>
      </c>
      <c r="B777">
        <v>8</v>
      </c>
      <c r="C777" t="s">
        <v>384</v>
      </c>
      <c r="D777" t="s">
        <v>375</v>
      </c>
      <c r="E777" t="s">
        <v>4134</v>
      </c>
      <c r="F777" t="s">
        <v>4135</v>
      </c>
      <c r="G777" t="s">
        <v>257</v>
      </c>
      <c r="H777" t="s">
        <v>257</v>
      </c>
      <c r="I777">
        <v>1.5625</v>
      </c>
      <c r="J777">
        <v>1.5625</v>
      </c>
      <c r="K777" t="s">
        <v>257</v>
      </c>
      <c r="L777">
        <v>1.4884999999999999</v>
      </c>
      <c r="M777">
        <v>1.4813000000000001</v>
      </c>
      <c r="N777">
        <v>1.4421999999999999</v>
      </c>
      <c r="O777">
        <v>1.427</v>
      </c>
    </row>
    <row r="778" spans="1:15" x14ac:dyDescent="0.25">
      <c r="A778" t="s">
        <v>1028</v>
      </c>
      <c r="B778">
        <v>12</v>
      </c>
      <c r="C778" t="s">
        <v>384</v>
      </c>
      <c r="D778" t="s">
        <v>372</v>
      </c>
      <c r="E778" t="s">
        <v>2678</v>
      </c>
      <c r="F778" t="s">
        <v>2679</v>
      </c>
      <c r="G778">
        <v>1.8E-3</v>
      </c>
      <c r="H778">
        <v>1.5607</v>
      </c>
      <c r="I778">
        <v>1.5625</v>
      </c>
      <c r="J778">
        <v>1.5492999999999999</v>
      </c>
      <c r="K778" t="s">
        <v>257</v>
      </c>
      <c r="L778">
        <v>1.5065999999999999</v>
      </c>
      <c r="M778">
        <v>1.5006999999999999</v>
      </c>
      <c r="N778">
        <v>1.4615</v>
      </c>
      <c r="O778" t="s">
        <v>257</v>
      </c>
    </row>
    <row r="779" spans="1:15" x14ac:dyDescent="0.25">
      <c r="A779" t="s">
        <v>1028</v>
      </c>
      <c r="B779">
        <v>12</v>
      </c>
      <c r="C779" t="s">
        <v>384</v>
      </c>
      <c r="D779" t="s">
        <v>373</v>
      </c>
      <c r="E779" t="s">
        <v>4136</v>
      </c>
      <c r="F779" t="s">
        <v>4137</v>
      </c>
      <c r="G779" t="s">
        <v>257</v>
      </c>
      <c r="H779" t="s">
        <v>257</v>
      </c>
      <c r="I779">
        <v>1.5625</v>
      </c>
      <c r="J779">
        <v>1.5625</v>
      </c>
      <c r="K779" t="s">
        <v>257</v>
      </c>
      <c r="L779">
        <v>1.516</v>
      </c>
      <c r="M779">
        <v>1.5084</v>
      </c>
      <c r="N779">
        <v>1.49</v>
      </c>
      <c r="O779">
        <v>1.472</v>
      </c>
    </row>
    <row r="780" spans="1:15" x14ac:dyDescent="0.25">
      <c r="A780" t="s">
        <v>1028</v>
      </c>
      <c r="B780">
        <v>12</v>
      </c>
      <c r="C780" t="s">
        <v>384</v>
      </c>
      <c r="D780" t="s">
        <v>374</v>
      </c>
      <c r="E780" t="s">
        <v>2680</v>
      </c>
      <c r="F780" t="s">
        <v>2681</v>
      </c>
      <c r="G780">
        <v>0</v>
      </c>
      <c r="H780">
        <v>1.5625</v>
      </c>
      <c r="I780">
        <v>1.5625</v>
      </c>
      <c r="J780">
        <v>1.5510999999999999</v>
      </c>
      <c r="K780" t="s">
        <v>257</v>
      </c>
      <c r="L780">
        <v>1.5084</v>
      </c>
      <c r="M780">
        <v>1.504</v>
      </c>
      <c r="N780">
        <v>1.4633</v>
      </c>
      <c r="O780" t="s">
        <v>257</v>
      </c>
    </row>
    <row r="781" spans="1:15" x14ac:dyDescent="0.25">
      <c r="A781" t="s">
        <v>1028</v>
      </c>
      <c r="B781">
        <v>12</v>
      </c>
      <c r="C781" t="s">
        <v>384</v>
      </c>
      <c r="D781" t="s">
        <v>375</v>
      </c>
      <c r="E781" t="s">
        <v>4138</v>
      </c>
      <c r="F781" t="s">
        <v>4139</v>
      </c>
      <c r="G781" t="s">
        <v>257</v>
      </c>
      <c r="H781" t="s">
        <v>257</v>
      </c>
      <c r="I781">
        <v>1.5625</v>
      </c>
      <c r="J781">
        <v>1.5625</v>
      </c>
      <c r="K781" t="s">
        <v>257</v>
      </c>
      <c r="L781">
        <v>1.5141</v>
      </c>
      <c r="M781">
        <v>1.5084</v>
      </c>
      <c r="N781">
        <v>1.4823</v>
      </c>
      <c r="O781">
        <v>1.472</v>
      </c>
    </row>
    <row r="782" spans="1:15" x14ac:dyDescent="0.25">
      <c r="A782" t="s">
        <v>1028</v>
      </c>
      <c r="B782">
        <v>16</v>
      </c>
      <c r="C782" t="s">
        <v>384</v>
      </c>
      <c r="D782" t="s">
        <v>372</v>
      </c>
      <c r="E782" t="s">
        <v>2682</v>
      </c>
      <c r="F782" t="s">
        <v>2683</v>
      </c>
      <c r="G782">
        <v>1.6000000000000001E-3</v>
      </c>
      <c r="H782">
        <v>1.5609</v>
      </c>
      <c r="I782">
        <v>1.5625</v>
      </c>
      <c r="J782">
        <v>1.5515000000000001</v>
      </c>
      <c r="K782" t="s">
        <v>257</v>
      </c>
      <c r="L782">
        <v>1.5203</v>
      </c>
      <c r="M782">
        <v>1.5150999999999999</v>
      </c>
      <c r="N782">
        <v>1.4863999999999999</v>
      </c>
      <c r="O782" t="s">
        <v>257</v>
      </c>
    </row>
    <row r="783" spans="1:15" x14ac:dyDescent="0.25">
      <c r="A783" t="s">
        <v>1028</v>
      </c>
      <c r="B783">
        <v>16</v>
      </c>
      <c r="C783" t="s">
        <v>384</v>
      </c>
      <c r="D783" t="s">
        <v>373</v>
      </c>
      <c r="E783" t="s">
        <v>4140</v>
      </c>
      <c r="F783" t="s">
        <v>4141</v>
      </c>
      <c r="G783" t="s">
        <v>257</v>
      </c>
      <c r="H783" t="s">
        <v>257</v>
      </c>
      <c r="I783">
        <v>1.5625</v>
      </c>
      <c r="J783">
        <v>1.5625</v>
      </c>
      <c r="K783" t="s">
        <v>257</v>
      </c>
      <c r="L783">
        <v>1.5286999999999999</v>
      </c>
      <c r="M783">
        <v>1.5219</v>
      </c>
      <c r="N783">
        <v>1.5089999999999999</v>
      </c>
      <c r="O783">
        <v>1.4950000000000001</v>
      </c>
    </row>
    <row r="784" spans="1:15" x14ac:dyDescent="0.25">
      <c r="A784" t="s">
        <v>1028</v>
      </c>
      <c r="B784">
        <v>16</v>
      </c>
      <c r="C784" t="s">
        <v>384</v>
      </c>
      <c r="D784" t="s">
        <v>374</v>
      </c>
      <c r="E784" t="s">
        <v>2684</v>
      </c>
      <c r="F784" t="s">
        <v>2685</v>
      </c>
      <c r="G784">
        <v>0</v>
      </c>
      <c r="H784">
        <v>1.5625</v>
      </c>
      <c r="I784">
        <v>1.5625</v>
      </c>
      <c r="J784">
        <v>1.5530999999999999</v>
      </c>
      <c r="K784" t="s">
        <v>257</v>
      </c>
      <c r="L784">
        <v>1.5219</v>
      </c>
      <c r="M784">
        <v>1.518</v>
      </c>
      <c r="N784">
        <v>1.488</v>
      </c>
      <c r="O784" t="s">
        <v>257</v>
      </c>
    </row>
    <row r="785" spans="1:15" x14ac:dyDescent="0.25">
      <c r="A785" t="s">
        <v>1028</v>
      </c>
      <c r="B785">
        <v>16</v>
      </c>
      <c r="C785" t="s">
        <v>384</v>
      </c>
      <c r="D785" t="s">
        <v>375</v>
      </c>
      <c r="E785" t="s">
        <v>4142</v>
      </c>
      <c r="F785" t="s">
        <v>4143</v>
      </c>
      <c r="G785" t="s">
        <v>257</v>
      </c>
      <c r="H785" t="s">
        <v>257</v>
      </c>
      <c r="I785">
        <v>1.5625</v>
      </c>
      <c r="J785">
        <v>1.5625</v>
      </c>
      <c r="K785" t="s">
        <v>257</v>
      </c>
      <c r="L785">
        <v>1.5269999999999999</v>
      </c>
      <c r="M785">
        <v>1.5219</v>
      </c>
      <c r="N785">
        <v>1.5033000000000001</v>
      </c>
      <c r="O785">
        <v>1.4950000000000001</v>
      </c>
    </row>
    <row r="786" spans="1:15" x14ac:dyDescent="0.25">
      <c r="A786" t="s">
        <v>1028</v>
      </c>
      <c r="B786">
        <v>18</v>
      </c>
      <c r="C786" t="s">
        <v>383</v>
      </c>
      <c r="D786" t="s">
        <v>372</v>
      </c>
      <c r="E786" t="s">
        <v>2686</v>
      </c>
      <c r="F786" t="s">
        <v>2687</v>
      </c>
      <c r="G786">
        <v>1.5E-3</v>
      </c>
      <c r="H786">
        <v>1.5609999999999999</v>
      </c>
      <c r="I786">
        <v>1.5625</v>
      </c>
      <c r="J786">
        <v>1.5523</v>
      </c>
      <c r="K786" t="s">
        <v>257</v>
      </c>
      <c r="L786">
        <v>1.5248999999999999</v>
      </c>
      <c r="M786">
        <v>1.5199</v>
      </c>
      <c r="N786">
        <v>1.4948999999999999</v>
      </c>
      <c r="O786" t="s">
        <v>257</v>
      </c>
    </row>
    <row r="787" spans="1:15" x14ac:dyDescent="0.25">
      <c r="A787" t="s">
        <v>1028</v>
      </c>
      <c r="B787">
        <v>18</v>
      </c>
      <c r="C787" t="s">
        <v>383</v>
      </c>
      <c r="D787" t="s">
        <v>373</v>
      </c>
      <c r="E787" t="s">
        <v>4144</v>
      </c>
      <c r="F787" t="s">
        <v>4145</v>
      </c>
      <c r="G787" t="s">
        <v>257</v>
      </c>
      <c r="H787" t="s">
        <v>257</v>
      </c>
      <c r="I787">
        <v>1.5625</v>
      </c>
      <c r="J787">
        <v>1.5625</v>
      </c>
      <c r="K787" t="s">
        <v>257</v>
      </c>
      <c r="L787">
        <v>1.5328999999999999</v>
      </c>
      <c r="M787">
        <v>1.5264</v>
      </c>
      <c r="N787">
        <v>1.5149999999999999</v>
      </c>
      <c r="O787">
        <v>1.502</v>
      </c>
    </row>
    <row r="788" spans="1:15" x14ac:dyDescent="0.25">
      <c r="A788" t="s">
        <v>1028</v>
      </c>
      <c r="B788">
        <v>18</v>
      </c>
      <c r="C788" t="s">
        <v>383</v>
      </c>
      <c r="D788" t="s">
        <v>374</v>
      </c>
      <c r="E788" t="s">
        <v>2688</v>
      </c>
      <c r="F788" t="s">
        <v>2689</v>
      </c>
      <c r="G788">
        <v>0</v>
      </c>
      <c r="H788">
        <v>1.5625</v>
      </c>
      <c r="I788">
        <v>1.5625</v>
      </c>
      <c r="J788">
        <v>1.5538000000000001</v>
      </c>
      <c r="K788" t="s">
        <v>257</v>
      </c>
      <c r="L788">
        <v>1.5264</v>
      </c>
      <c r="M788">
        <v>1.5226999999999999</v>
      </c>
      <c r="N788">
        <v>1.4964</v>
      </c>
      <c r="O788" t="s">
        <v>257</v>
      </c>
    </row>
    <row r="789" spans="1:15" x14ac:dyDescent="0.25">
      <c r="A789" t="s">
        <v>1028</v>
      </c>
      <c r="B789">
        <v>18</v>
      </c>
      <c r="C789" t="s">
        <v>383</v>
      </c>
      <c r="D789" t="s">
        <v>375</v>
      </c>
      <c r="E789" t="s">
        <v>4146</v>
      </c>
      <c r="F789" t="s">
        <v>4147</v>
      </c>
      <c r="G789" t="s">
        <v>257</v>
      </c>
      <c r="H789" t="s">
        <v>257</v>
      </c>
      <c r="I789">
        <v>1.5625</v>
      </c>
      <c r="J789">
        <v>1.5625</v>
      </c>
      <c r="K789" t="s">
        <v>257</v>
      </c>
      <c r="L789">
        <v>1.5311999999999999</v>
      </c>
      <c r="M789">
        <v>1.5264</v>
      </c>
      <c r="N789">
        <v>1.5105</v>
      </c>
      <c r="O789">
        <v>1.502</v>
      </c>
    </row>
    <row r="790" spans="1:15" x14ac:dyDescent="0.25">
      <c r="A790" t="s">
        <v>1028</v>
      </c>
      <c r="B790">
        <v>20</v>
      </c>
      <c r="C790" t="s">
        <v>384</v>
      </c>
      <c r="D790" t="s">
        <v>372</v>
      </c>
      <c r="E790" t="s">
        <v>2690</v>
      </c>
      <c r="F790" t="s">
        <v>2691</v>
      </c>
      <c r="G790">
        <v>1.4E-3</v>
      </c>
      <c r="H790">
        <v>1.5610999999999999</v>
      </c>
      <c r="I790">
        <v>1.5625</v>
      </c>
      <c r="J790">
        <v>1.5529999999999999</v>
      </c>
      <c r="K790" t="s">
        <v>257</v>
      </c>
      <c r="L790">
        <v>1.5286</v>
      </c>
      <c r="M790">
        <v>1.5238</v>
      </c>
      <c r="N790">
        <v>1.5016</v>
      </c>
      <c r="O790" t="s">
        <v>257</v>
      </c>
    </row>
    <row r="791" spans="1:15" x14ac:dyDescent="0.25">
      <c r="A791" t="s">
        <v>1028</v>
      </c>
      <c r="B791">
        <v>20</v>
      </c>
      <c r="C791" t="s">
        <v>384</v>
      </c>
      <c r="D791" t="s">
        <v>373</v>
      </c>
      <c r="E791" t="s">
        <v>4148</v>
      </c>
      <c r="F791" t="s">
        <v>4149</v>
      </c>
      <c r="G791" t="s">
        <v>257</v>
      </c>
      <c r="H791" t="s">
        <v>257</v>
      </c>
      <c r="I791">
        <v>1.5625</v>
      </c>
      <c r="J791">
        <v>1.5625</v>
      </c>
      <c r="K791" t="s">
        <v>257</v>
      </c>
      <c r="L791">
        <v>1.5362</v>
      </c>
      <c r="M791">
        <v>1.53</v>
      </c>
      <c r="N791">
        <v>1.52</v>
      </c>
      <c r="O791">
        <v>1.508</v>
      </c>
    </row>
    <row r="792" spans="1:15" x14ac:dyDescent="0.25">
      <c r="A792" t="s">
        <v>1028</v>
      </c>
      <c r="B792">
        <v>20</v>
      </c>
      <c r="C792" t="s">
        <v>384</v>
      </c>
      <c r="D792" t="s">
        <v>374</v>
      </c>
      <c r="E792" t="s">
        <v>2692</v>
      </c>
      <c r="F792" t="s">
        <v>2693</v>
      </c>
      <c r="G792">
        <v>0</v>
      </c>
      <c r="H792">
        <v>1.5625</v>
      </c>
      <c r="I792">
        <v>1.5625</v>
      </c>
      <c r="J792">
        <v>1.5544</v>
      </c>
      <c r="K792" t="s">
        <v>257</v>
      </c>
      <c r="L792">
        <v>1.53</v>
      </c>
      <c r="M792">
        <v>1.5264</v>
      </c>
      <c r="N792">
        <v>1.5029999999999999</v>
      </c>
      <c r="O792" t="s">
        <v>257</v>
      </c>
    </row>
    <row r="793" spans="1:15" x14ac:dyDescent="0.25">
      <c r="A793" t="s">
        <v>1028</v>
      </c>
      <c r="B793">
        <v>20</v>
      </c>
      <c r="C793" t="s">
        <v>384</v>
      </c>
      <c r="D793" t="s">
        <v>375</v>
      </c>
      <c r="E793" t="s">
        <v>4150</v>
      </c>
      <c r="F793" t="s">
        <v>4151</v>
      </c>
      <c r="G793" t="s">
        <v>257</v>
      </c>
      <c r="H793" t="s">
        <v>257</v>
      </c>
      <c r="I793">
        <v>1.5625</v>
      </c>
      <c r="J793">
        <v>1.5625</v>
      </c>
      <c r="K793" t="s">
        <v>257</v>
      </c>
      <c r="L793">
        <v>1.5346</v>
      </c>
      <c r="M793">
        <v>1.53</v>
      </c>
      <c r="N793">
        <v>1.5162</v>
      </c>
      <c r="O793">
        <v>1.508</v>
      </c>
    </row>
    <row r="794" spans="1:15" x14ac:dyDescent="0.25">
      <c r="A794" t="s">
        <v>1029</v>
      </c>
      <c r="B794">
        <v>6</v>
      </c>
      <c r="C794" t="s">
        <v>384</v>
      </c>
      <c r="D794" t="s">
        <v>372</v>
      </c>
      <c r="E794" t="s">
        <v>2694</v>
      </c>
      <c r="F794" t="s">
        <v>2695</v>
      </c>
      <c r="G794">
        <v>2.5000000000000001E-3</v>
      </c>
      <c r="H794">
        <v>1.6225000000000001</v>
      </c>
      <c r="I794">
        <v>1.625</v>
      </c>
      <c r="J794">
        <v>1.6043000000000001</v>
      </c>
      <c r="K794" t="s">
        <v>257</v>
      </c>
      <c r="L794">
        <v>1.5142</v>
      </c>
      <c r="M794">
        <v>1.506</v>
      </c>
      <c r="N794">
        <v>1.4246000000000001</v>
      </c>
      <c r="O794" t="s">
        <v>257</v>
      </c>
    </row>
    <row r="795" spans="1:15" x14ac:dyDescent="0.25">
      <c r="A795" t="s">
        <v>1029</v>
      </c>
      <c r="B795">
        <v>6</v>
      </c>
      <c r="C795" t="s">
        <v>384</v>
      </c>
      <c r="D795" t="s">
        <v>373</v>
      </c>
      <c r="E795" t="s">
        <v>4152</v>
      </c>
      <c r="F795" t="s">
        <v>4153</v>
      </c>
      <c r="G795" t="s">
        <v>257</v>
      </c>
      <c r="H795" t="s">
        <v>257</v>
      </c>
      <c r="I795">
        <v>1.625</v>
      </c>
      <c r="J795">
        <v>1.625</v>
      </c>
      <c r="K795" t="s">
        <v>257</v>
      </c>
      <c r="L795">
        <v>1.5274000000000001</v>
      </c>
      <c r="M795">
        <v>1.5166999999999999</v>
      </c>
      <c r="N795">
        <v>1.4750000000000001</v>
      </c>
      <c r="O795">
        <v>1.4450000000000001</v>
      </c>
    </row>
    <row r="796" spans="1:15" x14ac:dyDescent="0.25">
      <c r="A796" t="s">
        <v>1029</v>
      </c>
      <c r="B796">
        <v>6</v>
      </c>
      <c r="C796" t="s">
        <v>384</v>
      </c>
      <c r="D796" t="s">
        <v>374</v>
      </c>
      <c r="E796" t="s">
        <v>2696</v>
      </c>
      <c r="F796" t="s">
        <v>2697</v>
      </c>
      <c r="G796">
        <v>0</v>
      </c>
      <c r="H796">
        <v>1.625</v>
      </c>
      <c r="I796">
        <v>1.625</v>
      </c>
      <c r="J796">
        <v>1.6068</v>
      </c>
      <c r="K796" t="s">
        <v>257</v>
      </c>
      <c r="L796">
        <v>1.5166999999999999</v>
      </c>
      <c r="M796">
        <v>1.5105</v>
      </c>
      <c r="N796">
        <v>1.4271</v>
      </c>
      <c r="O796" t="s">
        <v>257</v>
      </c>
    </row>
    <row r="797" spans="1:15" x14ac:dyDescent="0.25">
      <c r="A797" t="s">
        <v>1029</v>
      </c>
      <c r="B797">
        <v>6</v>
      </c>
      <c r="C797" t="s">
        <v>384</v>
      </c>
      <c r="D797" t="s">
        <v>375</v>
      </c>
      <c r="E797" t="s">
        <v>4154</v>
      </c>
      <c r="F797" t="s">
        <v>4155</v>
      </c>
      <c r="G797" t="s">
        <v>257</v>
      </c>
      <c r="H797" t="s">
        <v>257</v>
      </c>
      <c r="I797">
        <v>1.625</v>
      </c>
      <c r="J797">
        <v>1.625</v>
      </c>
      <c r="K797" t="s">
        <v>257</v>
      </c>
      <c r="L797">
        <v>1.5246999999999999</v>
      </c>
      <c r="M797">
        <v>1.5166999999999999</v>
      </c>
      <c r="N797">
        <v>1.4645999999999999</v>
      </c>
      <c r="O797">
        <v>1.4450000000000001</v>
      </c>
    </row>
    <row r="798" spans="1:15" x14ac:dyDescent="0.25">
      <c r="A798" t="s">
        <v>1029</v>
      </c>
      <c r="B798">
        <v>8</v>
      </c>
      <c r="C798" t="s">
        <v>384</v>
      </c>
      <c r="D798" t="s">
        <v>372</v>
      </c>
      <c r="E798" t="s">
        <v>2698</v>
      </c>
      <c r="F798" t="s">
        <v>2699</v>
      </c>
      <c r="G798">
        <v>2.2000000000000001E-3</v>
      </c>
      <c r="H798">
        <v>1.6228</v>
      </c>
      <c r="I798">
        <v>1.625</v>
      </c>
      <c r="J798">
        <v>1.6077999999999999</v>
      </c>
      <c r="K798">
        <v>1.6003000000000001</v>
      </c>
      <c r="L798">
        <v>1.5416000000000001</v>
      </c>
      <c r="M798">
        <v>1.5342</v>
      </c>
      <c r="N798">
        <v>1.4783999999999999</v>
      </c>
      <c r="O798" t="s">
        <v>257</v>
      </c>
    </row>
    <row r="799" spans="1:15" x14ac:dyDescent="0.25">
      <c r="A799" t="s">
        <v>1029</v>
      </c>
      <c r="B799">
        <v>8</v>
      </c>
      <c r="C799" t="s">
        <v>384</v>
      </c>
      <c r="D799" t="s">
        <v>373</v>
      </c>
      <c r="E799" t="s">
        <v>4156</v>
      </c>
      <c r="F799" t="s">
        <v>4157</v>
      </c>
      <c r="G799" t="s">
        <v>257</v>
      </c>
      <c r="H799" t="s">
        <v>257</v>
      </c>
      <c r="I799">
        <v>1.625</v>
      </c>
      <c r="J799">
        <v>1.625</v>
      </c>
      <c r="K799" t="s">
        <v>257</v>
      </c>
      <c r="L799">
        <v>1.5535000000000001</v>
      </c>
      <c r="M799">
        <v>1.5438000000000001</v>
      </c>
      <c r="N799">
        <v>1.5149999999999999</v>
      </c>
      <c r="O799">
        <v>1.49</v>
      </c>
    </row>
    <row r="800" spans="1:15" x14ac:dyDescent="0.25">
      <c r="A800" t="s">
        <v>1029</v>
      </c>
      <c r="B800">
        <v>8</v>
      </c>
      <c r="C800" t="s">
        <v>384</v>
      </c>
      <c r="D800" t="s">
        <v>374</v>
      </c>
      <c r="E800" t="s">
        <v>2700</v>
      </c>
      <c r="F800" t="s">
        <v>2701</v>
      </c>
      <c r="G800">
        <v>0</v>
      </c>
      <c r="H800">
        <v>1.625</v>
      </c>
      <c r="I800">
        <v>1.625</v>
      </c>
      <c r="J800">
        <v>1.61</v>
      </c>
      <c r="K800" t="s">
        <v>257</v>
      </c>
      <c r="L800">
        <v>1.5438000000000001</v>
      </c>
      <c r="M800">
        <v>1.5382</v>
      </c>
      <c r="N800">
        <v>1.4805999999999999</v>
      </c>
      <c r="O800" t="s">
        <v>257</v>
      </c>
    </row>
    <row r="801" spans="1:15" x14ac:dyDescent="0.25">
      <c r="A801" t="s">
        <v>1029</v>
      </c>
      <c r="B801">
        <v>8</v>
      </c>
      <c r="C801" t="s">
        <v>384</v>
      </c>
      <c r="D801" t="s">
        <v>375</v>
      </c>
      <c r="E801" t="s">
        <v>4158</v>
      </c>
      <c r="F801" t="s">
        <v>4159</v>
      </c>
      <c r="G801" t="s">
        <v>257</v>
      </c>
      <c r="H801" t="s">
        <v>257</v>
      </c>
      <c r="I801">
        <v>1.625</v>
      </c>
      <c r="J801">
        <v>1.625</v>
      </c>
      <c r="K801" t="s">
        <v>257</v>
      </c>
      <c r="L801">
        <v>1.5509999999999999</v>
      </c>
      <c r="M801">
        <v>1.5438000000000001</v>
      </c>
      <c r="N801">
        <v>1.5046999999999999</v>
      </c>
      <c r="O801">
        <v>1.49</v>
      </c>
    </row>
    <row r="802" spans="1:15" x14ac:dyDescent="0.25">
      <c r="A802" t="s">
        <v>1029</v>
      </c>
      <c r="B802">
        <v>10</v>
      </c>
      <c r="C802" t="s">
        <v>382</v>
      </c>
      <c r="D802" t="s">
        <v>372</v>
      </c>
      <c r="E802" t="s">
        <v>2702</v>
      </c>
      <c r="F802" t="s">
        <v>2703</v>
      </c>
      <c r="G802">
        <v>1.9E-3</v>
      </c>
      <c r="H802">
        <v>1.6231</v>
      </c>
      <c r="I802">
        <v>1.625</v>
      </c>
      <c r="J802">
        <v>1.6102000000000001</v>
      </c>
      <c r="K802" t="s">
        <v>257</v>
      </c>
      <c r="L802">
        <v>1.5581</v>
      </c>
      <c r="M802">
        <v>1.5517000000000001</v>
      </c>
      <c r="N802">
        <v>1.5041</v>
      </c>
      <c r="O802" t="s">
        <v>257</v>
      </c>
    </row>
    <row r="803" spans="1:15" x14ac:dyDescent="0.25">
      <c r="A803" t="s">
        <v>1029</v>
      </c>
      <c r="B803">
        <v>10</v>
      </c>
      <c r="C803" t="s">
        <v>382</v>
      </c>
      <c r="D803" t="s">
        <v>373</v>
      </c>
      <c r="E803" t="s">
        <v>4160</v>
      </c>
      <c r="F803" t="s">
        <v>4161</v>
      </c>
      <c r="G803" t="s">
        <v>257</v>
      </c>
      <c r="H803" t="s">
        <v>257</v>
      </c>
      <c r="I803">
        <v>1.625</v>
      </c>
      <c r="J803">
        <v>1.625</v>
      </c>
      <c r="K803" t="s">
        <v>257</v>
      </c>
      <c r="L803">
        <v>1.5683</v>
      </c>
      <c r="M803">
        <v>1.56</v>
      </c>
      <c r="N803">
        <v>1.538</v>
      </c>
      <c r="O803">
        <v>1.5169999999999999</v>
      </c>
    </row>
    <row r="804" spans="1:15" x14ac:dyDescent="0.25">
      <c r="A804" t="s">
        <v>1029</v>
      </c>
      <c r="B804">
        <v>12</v>
      </c>
      <c r="C804" t="s">
        <v>384</v>
      </c>
      <c r="D804" t="s">
        <v>372</v>
      </c>
      <c r="E804" t="s">
        <v>2704</v>
      </c>
      <c r="F804" t="s">
        <v>2705</v>
      </c>
      <c r="G804">
        <v>1.8E-3</v>
      </c>
      <c r="H804">
        <v>1.6232</v>
      </c>
      <c r="I804">
        <v>1.625</v>
      </c>
      <c r="J804">
        <v>1.6117999999999999</v>
      </c>
      <c r="K804" t="s">
        <v>257</v>
      </c>
      <c r="L804">
        <v>1.5690999999999999</v>
      </c>
      <c r="M804">
        <v>1.5631999999999999</v>
      </c>
      <c r="N804">
        <v>1.524</v>
      </c>
      <c r="O804" t="s">
        <v>257</v>
      </c>
    </row>
    <row r="805" spans="1:15" x14ac:dyDescent="0.25">
      <c r="A805" t="s">
        <v>1029</v>
      </c>
      <c r="B805">
        <v>12</v>
      </c>
      <c r="C805" t="s">
        <v>384</v>
      </c>
      <c r="D805" t="s">
        <v>373</v>
      </c>
      <c r="E805" t="s">
        <v>4162</v>
      </c>
      <c r="F805" t="s">
        <v>4163</v>
      </c>
      <c r="G805" t="s">
        <v>257</v>
      </c>
      <c r="H805" t="s">
        <v>257</v>
      </c>
      <c r="I805">
        <v>1.625</v>
      </c>
      <c r="J805">
        <v>1.625</v>
      </c>
      <c r="K805" t="s">
        <v>257</v>
      </c>
      <c r="L805">
        <v>1.5785</v>
      </c>
      <c r="M805">
        <v>1.5709</v>
      </c>
      <c r="N805">
        <v>1.5529999999999999</v>
      </c>
      <c r="O805">
        <v>1.5349999999999999</v>
      </c>
    </row>
    <row r="806" spans="1:15" x14ac:dyDescent="0.25">
      <c r="A806" t="s">
        <v>1029</v>
      </c>
      <c r="B806">
        <v>12</v>
      </c>
      <c r="C806" t="s">
        <v>384</v>
      </c>
      <c r="D806" t="s">
        <v>374</v>
      </c>
      <c r="E806" t="s">
        <v>2706</v>
      </c>
      <c r="F806" t="s">
        <v>2707</v>
      </c>
      <c r="G806">
        <v>0</v>
      </c>
      <c r="H806">
        <v>1.625</v>
      </c>
      <c r="I806">
        <v>1.625</v>
      </c>
      <c r="J806">
        <v>1.6135999999999999</v>
      </c>
      <c r="K806" t="s">
        <v>257</v>
      </c>
      <c r="L806">
        <v>1.5709</v>
      </c>
      <c r="M806">
        <v>1.5665</v>
      </c>
      <c r="N806">
        <v>1.5258</v>
      </c>
      <c r="O806" t="s">
        <v>257</v>
      </c>
    </row>
    <row r="807" spans="1:15" x14ac:dyDescent="0.25">
      <c r="A807" t="s">
        <v>1029</v>
      </c>
      <c r="B807">
        <v>12</v>
      </c>
      <c r="C807" t="s">
        <v>384</v>
      </c>
      <c r="D807" t="s">
        <v>375</v>
      </c>
      <c r="E807" t="s">
        <v>4164</v>
      </c>
      <c r="F807" t="s">
        <v>4165</v>
      </c>
      <c r="G807" t="s">
        <v>257</v>
      </c>
      <c r="H807" t="s">
        <v>257</v>
      </c>
      <c r="I807">
        <v>1.625</v>
      </c>
      <c r="J807">
        <v>1.625</v>
      </c>
      <c r="K807" t="s">
        <v>257</v>
      </c>
      <c r="L807">
        <v>1.5766</v>
      </c>
      <c r="M807">
        <v>1.5709</v>
      </c>
      <c r="N807">
        <v>1.5448</v>
      </c>
      <c r="O807">
        <v>1.5349999999999999</v>
      </c>
    </row>
    <row r="808" spans="1:15" x14ac:dyDescent="0.25">
      <c r="A808" t="s">
        <v>1029</v>
      </c>
      <c r="B808">
        <v>14</v>
      </c>
      <c r="C808" t="s">
        <v>382</v>
      </c>
      <c r="D808" t="s">
        <v>372</v>
      </c>
      <c r="E808" t="s">
        <v>2708</v>
      </c>
      <c r="F808" t="s">
        <v>2709</v>
      </c>
      <c r="G808">
        <v>1.6999999999999999E-3</v>
      </c>
      <c r="H808">
        <v>1.6233</v>
      </c>
      <c r="I808">
        <v>1.625</v>
      </c>
      <c r="J808">
        <v>1.613</v>
      </c>
      <c r="K808" t="s">
        <v>257</v>
      </c>
      <c r="L808">
        <v>1.5769</v>
      </c>
      <c r="M808">
        <v>1.5713999999999999</v>
      </c>
      <c r="N808">
        <v>1.5383</v>
      </c>
      <c r="O808" t="s">
        <v>257</v>
      </c>
    </row>
    <row r="809" spans="1:15" x14ac:dyDescent="0.25">
      <c r="A809" t="s">
        <v>1029</v>
      </c>
      <c r="B809">
        <v>14</v>
      </c>
      <c r="C809" t="s">
        <v>382</v>
      </c>
      <c r="D809" t="s">
        <v>373</v>
      </c>
      <c r="E809" t="s">
        <v>4166</v>
      </c>
      <c r="F809" t="s">
        <v>4167</v>
      </c>
      <c r="G809" t="s">
        <v>257</v>
      </c>
      <c r="H809" t="s">
        <v>257</v>
      </c>
      <c r="I809">
        <v>1.625</v>
      </c>
      <c r="J809">
        <v>1.625</v>
      </c>
      <c r="K809" t="s">
        <v>257</v>
      </c>
      <c r="L809">
        <v>1.5858000000000001</v>
      </c>
      <c r="M809">
        <v>1.5786</v>
      </c>
      <c r="N809">
        <v>1.5640000000000001</v>
      </c>
      <c r="O809">
        <v>1.548</v>
      </c>
    </row>
    <row r="810" spans="1:15" x14ac:dyDescent="0.25">
      <c r="A810" t="s">
        <v>1029</v>
      </c>
      <c r="B810">
        <v>16</v>
      </c>
      <c r="C810" t="s">
        <v>384</v>
      </c>
      <c r="D810" t="s">
        <v>372</v>
      </c>
      <c r="E810" t="s">
        <v>2710</v>
      </c>
      <c r="F810" t="s">
        <v>2711</v>
      </c>
      <c r="G810">
        <v>1.6000000000000001E-3</v>
      </c>
      <c r="H810">
        <v>1.6234</v>
      </c>
      <c r="I810">
        <v>1.625</v>
      </c>
      <c r="J810">
        <v>1.6140000000000001</v>
      </c>
      <c r="K810" t="s">
        <v>257</v>
      </c>
      <c r="L810">
        <v>1.5828</v>
      </c>
      <c r="M810">
        <v>1.5775999999999999</v>
      </c>
      <c r="N810">
        <v>1.5488999999999999</v>
      </c>
      <c r="O810" t="s">
        <v>257</v>
      </c>
    </row>
    <row r="811" spans="1:15" x14ac:dyDescent="0.25">
      <c r="A811" t="s">
        <v>1029</v>
      </c>
      <c r="B811">
        <v>16</v>
      </c>
      <c r="C811" t="s">
        <v>384</v>
      </c>
      <c r="D811" t="s">
        <v>373</v>
      </c>
      <c r="E811" t="s">
        <v>4168</v>
      </c>
      <c r="F811" t="s">
        <v>4169</v>
      </c>
      <c r="G811" t="s">
        <v>257</v>
      </c>
      <c r="H811" t="s">
        <v>257</v>
      </c>
      <c r="I811">
        <v>1.625</v>
      </c>
      <c r="J811">
        <v>1.625</v>
      </c>
      <c r="K811" t="s">
        <v>257</v>
      </c>
      <c r="L811">
        <v>1.5911999999999999</v>
      </c>
      <c r="M811">
        <v>1.5844</v>
      </c>
      <c r="N811">
        <v>1.571</v>
      </c>
      <c r="O811">
        <v>1.5569999999999999</v>
      </c>
    </row>
    <row r="812" spans="1:15" x14ac:dyDescent="0.25">
      <c r="A812" t="s">
        <v>1029</v>
      </c>
      <c r="B812">
        <v>16</v>
      </c>
      <c r="C812" t="s">
        <v>384</v>
      </c>
      <c r="D812" t="s">
        <v>374</v>
      </c>
      <c r="E812" t="s">
        <v>2712</v>
      </c>
      <c r="F812" t="s">
        <v>2713</v>
      </c>
      <c r="G812">
        <v>0</v>
      </c>
      <c r="H812">
        <v>1.625</v>
      </c>
      <c r="I812">
        <v>1.625</v>
      </c>
      <c r="J812">
        <v>1.6155999999999999</v>
      </c>
      <c r="K812" t="s">
        <v>257</v>
      </c>
      <c r="L812">
        <v>1.5844</v>
      </c>
      <c r="M812">
        <v>1.5805</v>
      </c>
      <c r="N812">
        <v>1.5505</v>
      </c>
      <c r="O812" t="s">
        <v>257</v>
      </c>
    </row>
    <row r="813" spans="1:15" x14ac:dyDescent="0.25">
      <c r="A813" t="s">
        <v>1029</v>
      </c>
      <c r="B813">
        <v>16</v>
      </c>
      <c r="C813" t="s">
        <v>384</v>
      </c>
      <c r="D813" t="s">
        <v>375</v>
      </c>
      <c r="E813" t="s">
        <v>4170</v>
      </c>
      <c r="F813" t="s">
        <v>4171</v>
      </c>
      <c r="G813" t="s">
        <v>257</v>
      </c>
      <c r="H813" t="s">
        <v>257</v>
      </c>
      <c r="I813">
        <v>1.625</v>
      </c>
      <c r="J813">
        <v>1.625</v>
      </c>
      <c r="K813" t="s">
        <v>257</v>
      </c>
      <c r="L813">
        <v>1.5894999999999999</v>
      </c>
      <c r="M813">
        <v>1.5844</v>
      </c>
      <c r="N813">
        <v>1.5658000000000001</v>
      </c>
      <c r="O813">
        <v>1.5569999999999999</v>
      </c>
    </row>
    <row r="814" spans="1:15" x14ac:dyDescent="0.25">
      <c r="A814" t="s">
        <v>1029</v>
      </c>
      <c r="B814">
        <v>18</v>
      </c>
      <c r="C814" t="s">
        <v>383</v>
      </c>
      <c r="D814" t="s">
        <v>372</v>
      </c>
      <c r="E814" t="s">
        <v>2714</v>
      </c>
      <c r="F814" t="s">
        <v>2715</v>
      </c>
      <c r="G814">
        <v>1.5E-3</v>
      </c>
      <c r="H814">
        <v>1.6234999999999999</v>
      </c>
      <c r="I814">
        <v>1.625</v>
      </c>
      <c r="J814">
        <v>1.6148</v>
      </c>
      <c r="K814" t="s">
        <v>257</v>
      </c>
      <c r="L814">
        <v>1.5873999999999999</v>
      </c>
      <c r="M814">
        <v>1.5824</v>
      </c>
      <c r="N814">
        <v>1.5573999999999999</v>
      </c>
      <c r="O814" t="s">
        <v>257</v>
      </c>
    </row>
    <row r="815" spans="1:15" x14ac:dyDescent="0.25">
      <c r="A815" t="s">
        <v>1029</v>
      </c>
      <c r="B815">
        <v>18</v>
      </c>
      <c r="C815" t="s">
        <v>383</v>
      </c>
      <c r="D815" t="s">
        <v>373</v>
      </c>
      <c r="E815" t="s">
        <v>4172</v>
      </c>
      <c r="F815" t="s">
        <v>4173</v>
      </c>
      <c r="G815" t="s">
        <v>257</v>
      </c>
      <c r="H815" t="s">
        <v>257</v>
      </c>
      <c r="I815">
        <v>1.625</v>
      </c>
      <c r="J815">
        <v>1.625</v>
      </c>
      <c r="K815" t="s">
        <v>257</v>
      </c>
      <c r="L815">
        <v>1.5953999999999999</v>
      </c>
      <c r="M815">
        <v>1.5889</v>
      </c>
      <c r="N815">
        <v>1.5780000000000001</v>
      </c>
      <c r="O815">
        <v>1.5649999999999999</v>
      </c>
    </row>
    <row r="816" spans="1:15" x14ac:dyDescent="0.25">
      <c r="A816" t="s">
        <v>1029</v>
      </c>
      <c r="B816">
        <v>18</v>
      </c>
      <c r="C816" t="s">
        <v>383</v>
      </c>
      <c r="D816" t="s">
        <v>374</v>
      </c>
      <c r="E816" t="s">
        <v>2716</v>
      </c>
      <c r="F816" t="s">
        <v>2717</v>
      </c>
      <c r="G816">
        <v>0</v>
      </c>
      <c r="H816">
        <v>1.625</v>
      </c>
      <c r="I816">
        <v>1.625</v>
      </c>
      <c r="J816">
        <v>1.6163000000000001</v>
      </c>
      <c r="K816" t="s">
        <v>257</v>
      </c>
      <c r="L816">
        <v>1.5889</v>
      </c>
      <c r="M816">
        <v>1.5851999999999999</v>
      </c>
      <c r="N816">
        <v>1.5589</v>
      </c>
      <c r="O816" t="s">
        <v>257</v>
      </c>
    </row>
    <row r="817" spans="1:15" x14ac:dyDescent="0.25">
      <c r="A817" t="s">
        <v>1029</v>
      </c>
      <c r="B817">
        <v>18</v>
      </c>
      <c r="C817" t="s">
        <v>383</v>
      </c>
      <c r="D817" t="s">
        <v>375</v>
      </c>
      <c r="E817" t="s">
        <v>4174</v>
      </c>
      <c r="F817" t="s">
        <v>4175</v>
      </c>
      <c r="G817" t="s">
        <v>257</v>
      </c>
      <c r="H817" t="s">
        <v>257</v>
      </c>
      <c r="I817">
        <v>1.625</v>
      </c>
      <c r="J817">
        <v>1.625</v>
      </c>
      <c r="K817" t="s">
        <v>257</v>
      </c>
      <c r="L817">
        <v>1.5936999999999999</v>
      </c>
      <c r="M817">
        <v>1.5889</v>
      </c>
      <c r="N817">
        <v>1.573</v>
      </c>
      <c r="O817">
        <v>1.5649999999999999</v>
      </c>
    </row>
    <row r="818" spans="1:15" x14ac:dyDescent="0.25">
      <c r="A818" t="s">
        <v>1029</v>
      </c>
      <c r="B818">
        <v>20</v>
      </c>
      <c r="C818" t="s">
        <v>384</v>
      </c>
      <c r="D818" t="s">
        <v>372</v>
      </c>
      <c r="E818" t="s">
        <v>2718</v>
      </c>
      <c r="F818" t="s">
        <v>2719</v>
      </c>
      <c r="G818">
        <v>1.4E-3</v>
      </c>
      <c r="H818">
        <v>1.6235999999999999</v>
      </c>
      <c r="I818">
        <v>1.625</v>
      </c>
      <c r="J818">
        <v>1.6154999999999999</v>
      </c>
      <c r="K818" t="s">
        <v>257</v>
      </c>
      <c r="L818">
        <v>1.5911</v>
      </c>
      <c r="M818">
        <v>1.5863</v>
      </c>
      <c r="N818">
        <v>1.5641</v>
      </c>
      <c r="O818" t="s">
        <v>257</v>
      </c>
    </row>
    <row r="819" spans="1:15" x14ac:dyDescent="0.25">
      <c r="A819" t="s">
        <v>1029</v>
      </c>
      <c r="B819">
        <v>20</v>
      </c>
      <c r="C819" t="s">
        <v>384</v>
      </c>
      <c r="D819" t="s">
        <v>373</v>
      </c>
      <c r="E819" t="s">
        <v>4176</v>
      </c>
      <c r="F819" t="s">
        <v>4177</v>
      </c>
      <c r="G819" t="s">
        <v>257</v>
      </c>
      <c r="H819" t="s">
        <v>257</v>
      </c>
      <c r="I819">
        <v>1.625</v>
      </c>
      <c r="J819">
        <v>1.625</v>
      </c>
      <c r="K819" t="s">
        <v>257</v>
      </c>
      <c r="L819">
        <v>1.5987</v>
      </c>
      <c r="M819">
        <v>1.5925</v>
      </c>
      <c r="N819">
        <v>1.5820000000000001</v>
      </c>
      <c r="O819">
        <v>1.571</v>
      </c>
    </row>
    <row r="820" spans="1:15" x14ac:dyDescent="0.25">
      <c r="A820" t="s">
        <v>1029</v>
      </c>
      <c r="B820">
        <v>20</v>
      </c>
      <c r="C820" t="s">
        <v>384</v>
      </c>
      <c r="D820" t="s">
        <v>374</v>
      </c>
      <c r="E820" t="s">
        <v>2720</v>
      </c>
      <c r="F820" t="s">
        <v>2721</v>
      </c>
      <c r="G820">
        <v>0</v>
      </c>
      <c r="H820">
        <v>1.625</v>
      </c>
      <c r="I820">
        <v>1.625</v>
      </c>
      <c r="J820">
        <v>1.6169</v>
      </c>
      <c r="K820" t="s">
        <v>257</v>
      </c>
      <c r="L820">
        <v>1.5925</v>
      </c>
      <c r="M820">
        <v>1.5889</v>
      </c>
      <c r="N820">
        <v>1.5654999999999999</v>
      </c>
      <c r="O820" t="s">
        <v>257</v>
      </c>
    </row>
    <row r="821" spans="1:15" x14ac:dyDescent="0.25">
      <c r="A821" t="s">
        <v>1029</v>
      </c>
      <c r="B821">
        <v>20</v>
      </c>
      <c r="C821" t="s">
        <v>384</v>
      </c>
      <c r="D821" t="s">
        <v>375</v>
      </c>
      <c r="E821" t="s">
        <v>4178</v>
      </c>
      <c r="F821" t="s">
        <v>4179</v>
      </c>
      <c r="G821" t="s">
        <v>257</v>
      </c>
      <c r="H821" t="s">
        <v>257</v>
      </c>
      <c r="I821">
        <v>1.625</v>
      </c>
      <c r="J821">
        <v>1.625</v>
      </c>
      <c r="K821" t="s">
        <v>257</v>
      </c>
      <c r="L821">
        <v>1.5971</v>
      </c>
      <c r="M821">
        <v>1.5925</v>
      </c>
      <c r="N821">
        <v>1.5787</v>
      </c>
      <c r="O821">
        <v>1.571</v>
      </c>
    </row>
    <row r="822" spans="1:15" x14ac:dyDescent="0.25">
      <c r="A822" t="s">
        <v>1029</v>
      </c>
      <c r="B822">
        <v>24</v>
      </c>
      <c r="C822" t="s">
        <v>382</v>
      </c>
      <c r="D822" t="s">
        <v>372</v>
      </c>
      <c r="E822" t="s">
        <v>2722</v>
      </c>
      <c r="F822" t="s">
        <v>2723</v>
      </c>
      <c r="G822">
        <v>1.2999999999999999E-3</v>
      </c>
      <c r="H822">
        <v>1.6236999999999999</v>
      </c>
      <c r="I822">
        <v>1.625</v>
      </c>
      <c r="J822">
        <v>1.6165</v>
      </c>
      <c r="K822" t="s">
        <v>257</v>
      </c>
      <c r="L822">
        <v>1.5966</v>
      </c>
      <c r="M822">
        <v>1.5922000000000001</v>
      </c>
      <c r="N822">
        <v>1.5741000000000001</v>
      </c>
      <c r="O822" t="s">
        <v>257</v>
      </c>
    </row>
    <row r="823" spans="1:15" x14ac:dyDescent="0.25">
      <c r="A823" t="s">
        <v>1029</v>
      </c>
      <c r="B823">
        <v>24</v>
      </c>
      <c r="C823" t="s">
        <v>382</v>
      </c>
      <c r="D823" t="s">
        <v>373</v>
      </c>
      <c r="E823" t="s">
        <v>4180</v>
      </c>
      <c r="F823" t="s">
        <v>4181</v>
      </c>
      <c r="G823" t="s">
        <v>257</v>
      </c>
      <c r="H823" t="s">
        <v>257</v>
      </c>
      <c r="I823">
        <v>1.625</v>
      </c>
      <c r="J823">
        <v>1.625</v>
      </c>
      <c r="K823" t="s">
        <v>257</v>
      </c>
      <c r="L823">
        <v>1.6036999999999999</v>
      </c>
      <c r="M823">
        <v>1.5979000000000001</v>
      </c>
      <c r="N823">
        <v>1.59</v>
      </c>
      <c r="O823">
        <v>1.58</v>
      </c>
    </row>
    <row r="824" spans="1:15" x14ac:dyDescent="0.25">
      <c r="A824" t="s">
        <v>1030</v>
      </c>
      <c r="B824">
        <v>6</v>
      </c>
      <c r="C824" t="s">
        <v>384</v>
      </c>
      <c r="D824" t="s">
        <v>372</v>
      </c>
      <c r="E824" t="s">
        <v>2724</v>
      </c>
      <c r="F824" t="s">
        <v>2725</v>
      </c>
      <c r="G824">
        <v>2.5000000000000001E-3</v>
      </c>
      <c r="H824">
        <v>1.6850000000000001</v>
      </c>
      <c r="I824">
        <v>1.6875</v>
      </c>
      <c r="J824">
        <v>1.6668000000000001</v>
      </c>
      <c r="K824" t="s">
        <v>257</v>
      </c>
      <c r="L824">
        <v>1.5767</v>
      </c>
      <c r="M824">
        <v>1.5684</v>
      </c>
      <c r="N824">
        <v>1.4865999999999999</v>
      </c>
      <c r="O824" t="s">
        <v>257</v>
      </c>
    </row>
    <row r="825" spans="1:15" x14ac:dyDescent="0.25">
      <c r="A825" t="s">
        <v>1030</v>
      </c>
      <c r="B825">
        <v>6</v>
      </c>
      <c r="C825" t="s">
        <v>384</v>
      </c>
      <c r="D825" t="s">
        <v>373</v>
      </c>
      <c r="E825" t="s">
        <v>4182</v>
      </c>
      <c r="F825" t="s">
        <v>4183</v>
      </c>
      <c r="G825" t="s">
        <v>257</v>
      </c>
      <c r="H825" t="s">
        <v>257</v>
      </c>
      <c r="I825">
        <v>1.6875</v>
      </c>
      <c r="J825">
        <v>1.6875</v>
      </c>
      <c r="K825" t="s">
        <v>257</v>
      </c>
      <c r="L825">
        <v>1.59</v>
      </c>
      <c r="M825">
        <v>1.5791999999999999</v>
      </c>
      <c r="N825">
        <v>1.538</v>
      </c>
      <c r="O825">
        <v>1.5069999999999999</v>
      </c>
    </row>
    <row r="826" spans="1:15" x14ac:dyDescent="0.25">
      <c r="A826" t="s">
        <v>1030</v>
      </c>
      <c r="B826">
        <v>6</v>
      </c>
      <c r="C826" t="s">
        <v>384</v>
      </c>
      <c r="D826" t="s">
        <v>374</v>
      </c>
      <c r="E826" t="s">
        <v>2726</v>
      </c>
      <c r="F826" t="s">
        <v>2727</v>
      </c>
      <c r="G826">
        <v>0</v>
      </c>
      <c r="H826">
        <v>1.6875</v>
      </c>
      <c r="I826">
        <v>1.6875</v>
      </c>
      <c r="J826">
        <v>1.6693</v>
      </c>
      <c r="K826" t="s">
        <v>257</v>
      </c>
      <c r="L826">
        <v>1.5791999999999999</v>
      </c>
      <c r="M826">
        <v>1.573</v>
      </c>
      <c r="N826">
        <v>1.4891000000000001</v>
      </c>
      <c r="O826" t="s">
        <v>257</v>
      </c>
    </row>
    <row r="827" spans="1:15" x14ac:dyDescent="0.25">
      <c r="A827" t="s">
        <v>1030</v>
      </c>
      <c r="B827">
        <v>6</v>
      </c>
      <c r="C827" t="s">
        <v>384</v>
      </c>
      <c r="D827" t="s">
        <v>375</v>
      </c>
      <c r="E827" t="s">
        <v>4184</v>
      </c>
      <c r="F827" t="s">
        <v>4185</v>
      </c>
      <c r="G827" t="s">
        <v>257</v>
      </c>
      <c r="H827" t="s">
        <v>257</v>
      </c>
      <c r="I827">
        <v>1.6875</v>
      </c>
      <c r="J827">
        <v>1.6875</v>
      </c>
      <c r="K827" t="s">
        <v>257</v>
      </c>
      <c r="L827">
        <v>1.5872999999999999</v>
      </c>
      <c r="M827">
        <v>1.5791999999999999</v>
      </c>
      <c r="N827">
        <v>1.5270999999999999</v>
      </c>
      <c r="O827">
        <v>1.5069999999999999</v>
      </c>
    </row>
    <row r="828" spans="1:15" x14ac:dyDescent="0.25">
      <c r="A828" t="s">
        <v>1030</v>
      </c>
      <c r="B828">
        <v>8</v>
      </c>
      <c r="C828" t="s">
        <v>384</v>
      </c>
      <c r="D828" t="s">
        <v>372</v>
      </c>
      <c r="E828" t="s">
        <v>2728</v>
      </c>
      <c r="F828" t="s">
        <v>2729</v>
      </c>
      <c r="G828">
        <v>2.2000000000000001E-3</v>
      </c>
      <c r="H828">
        <v>1.6853</v>
      </c>
      <c r="I828">
        <v>1.6875</v>
      </c>
      <c r="J828">
        <v>1.6702999999999999</v>
      </c>
      <c r="K828" t="s">
        <v>257</v>
      </c>
      <c r="L828">
        <v>1.6041000000000001</v>
      </c>
      <c r="M828">
        <v>1.5966</v>
      </c>
      <c r="N828">
        <v>1.5365</v>
      </c>
      <c r="O828" t="s">
        <v>257</v>
      </c>
    </row>
    <row r="829" spans="1:15" x14ac:dyDescent="0.25">
      <c r="A829" t="s">
        <v>1030</v>
      </c>
      <c r="B829">
        <v>8</v>
      </c>
      <c r="C829" t="s">
        <v>384</v>
      </c>
      <c r="D829" t="s">
        <v>373</v>
      </c>
      <c r="E829" t="s">
        <v>4186</v>
      </c>
      <c r="F829" t="s">
        <v>4187</v>
      </c>
      <c r="G829" t="s">
        <v>257</v>
      </c>
      <c r="H829" t="s">
        <v>257</v>
      </c>
      <c r="I829">
        <v>1.6875</v>
      </c>
      <c r="J829">
        <v>1.6875</v>
      </c>
      <c r="K829" t="s">
        <v>257</v>
      </c>
      <c r="L829">
        <v>1.6160000000000001</v>
      </c>
      <c r="M829">
        <v>1.6063000000000001</v>
      </c>
      <c r="N829">
        <v>1.577</v>
      </c>
      <c r="O829">
        <v>1.552</v>
      </c>
    </row>
    <row r="830" spans="1:15" x14ac:dyDescent="0.25">
      <c r="A830" t="s">
        <v>1030</v>
      </c>
      <c r="B830">
        <v>8</v>
      </c>
      <c r="C830" t="s">
        <v>384</v>
      </c>
      <c r="D830" t="s">
        <v>374</v>
      </c>
      <c r="E830" t="s">
        <v>2730</v>
      </c>
      <c r="F830" t="s">
        <v>2731</v>
      </c>
      <c r="G830">
        <v>0</v>
      </c>
      <c r="H830">
        <v>1.6875</v>
      </c>
      <c r="I830">
        <v>1.6875</v>
      </c>
      <c r="J830">
        <v>1.6725000000000001</v>
      </c>
      <c r="K830" t="s">
        <v>257</v>
      </c>
      <c r="L830">
        <v>1.6063000000000001</v>
      </c>
      <c r="M830">
        <v>1.6007</v>
      </c>
      <c r="N830">
        <v>1.5387</v>
      </c>
      <c r="O830" t="s">
        <v>257</v>
      </c>
    </row>
    <row r="831" spans="1:15" x14ac:dyDescent="0.25">
      <c r="A831" t="s">
        <v>1030</v>
      </c>
      <c r="B831">
        <v>8</v>
      </c>
      <c r="C831" t="s">
        <v>384</v>
      </c>
      <c r="D831" t="s">
        <v>375</v>
      </c>
      <c r="E831" t="s">
        <v>4188</v>
      </c>
      <c r="F831" t="s">
        <v>4189</v>
      </c>
      <c r="G831" t="s">
        <v>257</v>
      </c>
      <c r="H831" t="s">
        <v>257</v>
      </c>
      <c r="I831">
        <v>1.6875</v>
      </c>
      <c r="J831">
        <v>1.6875</v>
      </c>
      <c r="K831" t="s">
        <v>257</v>
      </c>
      <c r="L831">
        <v>1.6135999999999999</v>
      </c>
      <c r="M831">
        <v>1.6063000000000001</v>
      </c>
      <c r="N831">
        <v>1.5671999999999999</v>
      </c>
      <c r="O831">
        <v>1.552</v>
      </c>
    </row>
    <row r="832" spans="1:15" x14ac:dyDescent="0.25">
      <c r="A832" t="s">
        <v>1030</v>
      </c>
      <c r="B832">
        <v>12</v>
      </c>
      <c r="C832" t="s">
        <v>384</v>
      </c>
      <c r="D832" t="s">
        <v>372</v>
      </c>
      <c r="E832" t="s">
        <v>2732</v>
      </c>
      <c r="F832" t="s">
        <v>2733</v>
      </c>
      <c r="G832">
        <v>1.8E-3</v>
      </c>
      <c r="H832">
        <v>1.6857</v>
      </c>
      <c r="I832">
        <v>1.6875</v>
      </c>
      <c r="J832">
        <v>1.6742999999999999</v>
      </c>
      <c r="K832" t="s">
        <v>257</v>
      </c>
      <c r="L832">
        <v>1.6315999999999999</v>
      </c>
      <c r="M832">
        <v>1.6255999999999999</v>
      </c>
      <c r="N832">
        <v>1.5865</v>
      </c>
      <c r="O832" t="s">
        <v>257</v>
      </c>
    </row>
    <row r="833" spans="1:15" x14ac:dyDescent="0.25">
      <c r="A833" t="s">
        <v>1030</v>
      </c>
      <c r="B833">
        <v>12</v>
      </c>
      <c r="C833" t="s">
        <v>384</v>
      </c>
      <c r="D833" t="s">
        <v>373</v>
      </c>
      <c r="E833" t="s">
        <v>4190</v>
      </c>
      <c r="F833" t="s">
        <v>4191</v>
      </c>
      <c r="G833" t="s">
        <v>257</v>
      </c>
      <c r="H833" t="s">
        <v>257</v>
      </c>
      <c r="I833">
        <v>1.6875</v>
      </c>
      <c r="J833">
        <v>1.6875</v>
      </c>
      <c r="K833" t="s">
        <v>257</v>
      </c>
      <c r="L833">
        <v>1.6412</v>
      </c>
      <c r="M833">
        <v>1.6334</v>
      </c>
      <c r="N833">
        <v>1.615</v>
      </c>
      <c r="O833">
        <v>1.597</v>
      </c>
    </row>
    <row r="834" spans="1:15" x14ac:dyDescent="0.25">
      <c r="A834" t="s">
        <v>1030</v>
      </c>
      <c r="B834">
        <v>12</v>
      </c>
      <c r="C834" t="s">
        <v>384</v>
      </c>
      <c r="D834" t="s">
        <v>374</v>
      </c>
      <c r="E834" t="s">
        <v>2734</v>
      </c>
      <c r="F834" t="s">
        <v>2735</v>
      </c>
      <c r="G834">
        <v>0</v>
      </c>
      <c r="H834">
        <v>1.6875</v>
      </c>
      <c r="I834">
        <v>1.6875</v>
      </c>
      <c r="J834">
        <v>1.6760999999999999</v>
      </c>
      <c r="K834" t="s">
        <v>257</v>
      </c>
      <c r="L834">
        <v>1.6334</v>
      </c>
      <c r="M834">
        <v>1.6289</v>
      </c>
      <c r="N834">
        <v>1.5883</v>
      </c>
      <c r="O834" t="s">
        <v>257</v>
      </c>
    </row>
    <row r="835" spans="1:15" x14ac:dyDescent="0.25">
      <c r="A835" t="s">
        <v>1030</v>
      </c>
      <c r="B835">
        <v>12</v>
      </c>
      <c r="C835" t="s">
        <v>384</v>
      </c>
      <c r="D835" t="s">
        <v>375</v>
      </c>
      <c r="E835" t="s">
        <v>4192</v>
      </c>
      <c r="F835" t="s">
        <v>4193</v>
      </c>
      <c r="G835" t="s">
        <v>257</v>
      </c>
      <c r="H835" t="s">
        <v>257</v>
      </c>
      <c r="I835">
        <v>1.6875</v>
      </c>
      <c r="J835">
        <v>1.6875</v>
      </c>
      <c r="K835" t="s">
        <v>257</v>
      </c>
      <c r="L835">
        <v>1.6392</v>
      </c>
      <c r="M835">
        <v>1.6334</v>
      </c>
      <c r="N835">
        <v>1.6073</v>
      </c>
      <c r="O835">
        <v>1.597</v>
      </c>
    </row>
    <row r="836" spans="1:15" x14ac:dyDescent="0.25">
      <c r="A836" t="s">
        <v>1030</v>
      </c>
      <c r="B836">
        <v>16</v>
      </c>
      <c r="C836" t="s">
        <v>384</v>
      </c>
      <c r="D836" t="s">
        <v>372</v>
      </c>
      <c r="E836" t="s">
        <v>2736</v>
      </c>
      <c r="F836" t="s">
        <v>2737</v>
      </c>
      <c r="G836">
        <v>1.6000000000000001E-3</v>
      </c>
      <c r="H836">
        <v>1.6859</v>
      </c>
      <c r="I836">
        <v>1.6875</v>
      </c>
      <c r="J836">
        <v>1.6765000000000001</v>
      </c>
      <c r="K836" t="s">
        <v>257</v>
      </c>
      <c r="L836">
        <v>1.6453</v>
      </c>
      <c r="M836">
        <v>1.64</v>
      </c>
      <c r="N836">
        <v>1.6113999999999999</v>
      </c>
      <c r="O836" t="s">
        <v>257</v>
      </c>
    </row>
    <row r="837" spans="1:15" x14ac:dyDescent="0.25">
      <c r="A837" t="s">
        <v>1030</v>
      </c>
      <c r="B837">
        <v>16</v>
      </c>
      <c r="C837" t="s">
        <v>384</v>
      </c>
      <c r="D837" t="s">
        <v>373</v>
      </c>
      <c r="E837" t="s">
        <v>4194</v>
      </c>
      <c r="F837" t="s">
        <v>4195</v>
      </c>
      <c r="G837" t="s">
        <v>257</v>
      </c>
      <c r="H837" t="s">
        <v>257</v>
      </c>
      <c r="I837">
        <v>1.6875</v>
      </c>
      <c r="J837">
        <v>1.6875</v>
      </c>
      <c r="K837" t="s">
        <v>257</v>
      </c>
      <c r="L837">
        <v>1.6537999999999999</v>
      </c>
      <c r="M837">
        <v>1.6469</v>
      </c>
      <c r="N837">
        <v>1.6339999999999999</v>
      </c>
      <c r="O837">
        <v>1.62</v>
      </c>
    </row>
    <row r="838" spans="1:15" x14ac:dyDescent="0.25">
      <c r="A838" t="s">
        <v>1030</v>
      </c>
      <c r="B838">
        <v>16</v>
      </c>
      <c r="C838" t="s">
        <v>384</v>
      </c>
      <c r="D838" t="s">
        <v>374</v>
      </c>
      <c r="E838" t="s">
        <v>2738</v>
      </c>
      <c r="F838" t="s">
        <v>2739</v>
      </c>
      <c r="G838">
        <v>0</v>
      </c>
      <c r="H838">
        <v>1.6875</v>
      </c>
      <c r="I838">
        <v>1.6875</v>
      </c>
      <c r="J838">
        <v>1.6780999999999999</v>
      </c>
      <c r="K838" t="s">
        <v>257</v>
      </c>
      <c r="L838">
        <v>1.6469</v>
      </c>
      <c r="M838">
        <v>1.6429</v>
      </c>
      <c r="N838">
        <v>1.613</v>
      </c>
      <c r="O838" t="s">
        <v>257</v>
      </c>
    </row>
    <row r="839" spans="1:15" x14ac:dyDescent="0.25">
      <c r="A839" t="s">
        <v>1030</v>
      </c>
      <c r="B839">
        <v>16</v>
      </c>
      <c r="C839" t="s">
        <v>384</v>
      </c>
      <c r="D839" t="s">
        <v>375</v>
      </c>
      <c r="E839" t="s">
        <v>4196</v>
      </c>
      <c r="F839" t="s">
        <v>4197</v>
      </c>
      <c r="G839" t="s">
        <v>257</v>
      </c>
      <c r="H839" t="s">
        <v>257</v>
      </c>
      <c r="I839">
        <v>1.6875</v>
      </c>
      <c r="J839">
        <v>1.6875</v>
      </c>
      <c r="K839" t="s">
        <v>257</v>
      </c>
      <c r="L839">
        <v>1.6520999999999999</v>
      </c>
      <c r="M839">
        <v>1.6469</v>
      </c>
      <c r="N839">
        <v>1.6283000000000001</v>
      </c>
      <c r="O839">
        <v>1.62</v>
      </c>
    </row>
    <row r="840" spans="1:15" x14ac:dyDescent="0.25">
      <c r="A840" t="s">
        <v>1030</v>
      </c>
      <c r="B840">
        <v>18</v>
      </c>
      <c r="C840" t="s">
        <v>383</v>
      </c>
      <c r="D840" t="s">
        <v>372</v>
      </c>
      <c r="E840" t="s">
        <v>2740</v>
      </c>
      <c r="F840" t="s">
        <v>2741</v>
      </c>
      <c r="G840">
        <v>1.5E-3</v>
      </c>
      <c r="H840">
        <v>1.6859999999999999</v>
      </c>
      <c r="I840">
        <v>1.6875</v>
      </c>
      <c r="J840">
        <v>1.6773</v>
      </c>
      <c r="K840" t="s">
        <v>257</v>
      </c>
      <c r="L840">
        <v>1.6498999999999999</v>
      </c>
      <c r="M840">
        <v>1.6448</v>
      </c>
      <c r="N840">
        <v>1.6198999999999999</v>
      </c>
      <c r="O840" t="s">
        <v>257</v>
      </c>
    </row>
    <row r="841" spans="1:15" x14ac:dyDescent="0.25">
      <c r="A841" t="s">
        <v>1030</v>
      </c>
      <c r="B841">
        <v>18</v>
      </c>
      <c r="C841" t="s">
        <v>383</v>
      </c>
      <c r="D841" t="s">
        <v>373</v>
      </c>
      <c r="E841" t="s">
        <v>4198</v>
      </c>
      <c r="F841" t="s">
        <v>4199</v>
      </c>
      <c r="G841" t="s">
        <v>257</v>
      </c>
      <c r="H841" t="s">
        <v>257</v>
      </c>
      <c r="I841">
        <v>1.6875</v>
      </c>
      <c r="J841">
        <v>1.6875</v>
      </c>
      <c r="K841" t="s">
        <v>257</v>
      </c>
      <c r="L841">
        <v>1.6579999999999999</v>
      </c>
      <c r="M841">
        <v>1.6514</v>
      </c>
      <c r="N841">
        <v>1.64</v>
      </c>
      <c r="O841">
        <v>1.627</v>
      </c>
    </row>
    <row r="842" spans="1:15" x14ac:dyDescent="0.25">
      <c r="A842" t="s">
        <v>1030</v>
      </c>
      <c r="B842">
        <v>18</v>
      </c>
      <c r="C842" t="s">
        <v>383</v>
      </c>
      <c r="D842" t="s">
        <v>374</v>
      </c>
      <c r="E842" t="s">
        <v>2742</v>
      </c>
      <c r="F842" t="s">
        <v>2743</v>
      </c>
      <c r="G842">
        <v>0</v>
      </c>
      <c r="H842">
        <v>1.6875</v>
      </c>
      <c r="I842">
        <v>1.6875</v>
      </c>
      <c r="J842">
        <v>1.6788000000000001</v>
      </c>
      <c r="K842" t="s">
        <v>257</v>
      </c>
      <c r="L842">
        <v>1.6514</v>
      </c>
      <c r="M842">
        <v>1.6476</v>
      </c>
      <c r="N842">
        <v>1.6214</v>
      </c>
      <c r="O842" t="s">
        <v>257</v>
      </c>
    </row>
    <row r="843" spans="1:15" x14ac:dyDescent="0.25">
      <c r="A843" t="s">
        <v>1030</v>
      </c>
      <c r="B843">
        <v>18</v>
      </c>
      <c r="C843" t="s">
        <v>383</v>
      </c>
      <c r="D843" t="s">
        <v>375</v>
      </c>
      <c r="E843" t="s">
        <v>4200</v>
      </c>
      <c r="F843" t="s">
        <v>4201</v>
      </c>
      <c r="G843" t="s">
        <v>257</v>
      </c>
      <c r="H843" t="s">
        <v>257</v>
      </c>
      <c r="I843">
        <v>1.6875</v>
      </c>
      <c r="J843">
        <v>1.6875</v>
      </c>
      <c r="K843" t="s">
        <v>257</v>
      </c>
      <c r="L843">
        <v>1.6563000000000001</v>
      </c>
      <c r="M843">
        <v>1.6514</v>
      </c>
      <c r="N843">
        <v>1.6355</v>
      </c>
      <c r="O843">
        <v>1.627</v>
      </c>
    </row>
    <row r="844" spans="1:15" x14ac:dyDescent="0.25">
      <c r="A844" t="s">
        <v>1030</v>
      </c>
      <c r="B844">
        <v>20</v>
      </c>
      <c r="C844" t="s">
        <v>384</v>
      </c>
      <c r="D844" t="s">
        <v>372</v>
      </c>
      <c r="E844" t="s">
        <v>2744</v>
      </c>
      <c r="F844" t="s">
        <v>2745</v>
      </c>
      <c r="G844">
        <v>1.5E-3</v>
      </c>
      <c r="H844">
        <v>1.6859999999999999</v>
      </c>
      <c r="I844">
        <v>1.6875</v>
      </c>
      <c r="J844">
        <v>1.6778999999999999</v>
      </c>
      <c r="K844" t="s">
        <v>257</v>
      </c>
      <c r="L844">
        <v>1.6535</v>
      </c>
      <c r="M844">
        <v>1.6487000000000001</v>
      </c>
      <c r="N844">
        <v>1.6265000000000001</v>
      </c>
      <c r="O844" t="s">
        <v>257</v>
      </c>
    </row>
    <row r="845" spans="1:15" x14ac:dyDescent="0.25">
      <c r="A845" t="s">
        <v>1030</v>
      </c>
      <c r="B845">
        <v>20</v>
      </c>
      <c r="C845" t="s">
        <v>384</v>
      </c>
      <c r="D845" t="s">
        <v>373</v>
      </c>
      <c r="E845" t="s">
        <v>4202</v>
      </c>
      <c r="F845" t="s">
        <v>4203</v>
      </c>
      <c r="G845" t="s">
        <v>257</v>
      </c>
      <c r="H845" t="s">
        <v>257</v>
      </c>
      <c r="I845">
        <v>1.6875</v>
      </c>
      <c r="J845">
        <v>1.6875</v>
      </c>
      <c r="K845" t="s">
        <v>257</v>
      </c>
      <c r="L845">
        <v>1.6613</v>
      </c>
      <c r="M845">
        <v>1.655</v>
      </c>
      <c r="N845">
        <v>1.645</v>
      </c>
      <c r="O845">
        <v>1.633</v>
      </c>
    </row>
    <row r="846" spans="1:15" x14ac:dyDescent="0.25">
      <c r="A846" t="s">
        <v>1030</v>
      </c>
      <c r="B846">
        <v>20</v>
      </c>
      <c r="C846" t="s">
        <v>384</v>
      </c>
      <c r="D846" t="s">
        <v>374</v>
      </c>
      <c r="E846" t="s">
        <v>2746</v>
      </c>
      <c r="F846" t="s">
        <v>2747</v>
      </c>
      <c r="G846">
        <v>0</v>
      </c>
      <c r="H846">
        <v>1.6875</v>
      </c>
      <c r="I846">
        <v>1.6875</v>
      </c>
      <c r="J846">
        <v>1.6794</v>
      </c>
      <c r="K846" t="s">
        <v>257</v>
      </c>
      <c r="L846">
        <v>1.655</v>
      </c>
      <c r="M846">
        <v>1.6514</v>
      </c>
      <c r="N846">
        <v>1.6279999999999999</v>
      </c>
      <c r="O846" t="s">
        <v>257</v>
      </c>
    </row>
    <row r="847" spans="1:15" x14ac:dyDescent="0.25">
      <c r="A847" t="s">
        <v>1030</v>
      </c>
      <c r="B847">
        <v>20</v>
      </c>
      <c r="C847" t="s">
        <v>384</v>
      </c>
      <c r="D847" t="s">
        <v>375</v>
      </c>
      <c r="E847" t="s">
        <v>4204</v>
      </c>
      <c r="F847" t="s">
        <v>4205</v>
      </c>
      <c r="G847" t="s">
        <v>257</v>
      </c>
      <c r="H847" t="s">
        <v>257</v>
      </c>
      <c r="I847">
        <v>1.6875</v>
      </c>
      <c r="J847">
        <v>1.6875</v>
      </c>
      <c r="K847" t="s">
        <v>257</v>
      </c>
      <c r="L847">
        <v>1.6597</v>
      </c>
      <c r="M847">
        <v>1.655</v>
      </c>
      <c r="N847">
        <v>1.6412</v>
      </c>
      <c r="O847">
        <v>1.633</v>
      </c>
    </row>
    <row r="848" spans="1:15" x14ac:dyDescent="0.25">
      <c r="A848" t="s">
        <v>1031</v>
      </c>
      <c r="B848">
        <v>5</v>
      </c>
      <c r="C848" t="s">
        <v>381</v>
      </c>
      <c r="D848" t="s">
        <v>376</v>
      </c>
      <c r="E848" t="s">
        <v>2748</v>
      </c>
      <c r="F848" t="s">
        <v>2749</v>
      </c>
      <c r="G848">
        <v>2.7000000000000001E-3</v>
      </c>
      <c r="H848">
        <v>1.7473000000000001</v>
      </c>
      <c r="I848">
        <v>1.75</v>
      </c>
      <c r="J848">
        <v>1.7164999999999999</v>
      </c>
      <c r="K848" t="s">
        <v>257</v>
      </c>
      <c r="L848">
        <v>1.6173999999999999</v>
      </c>
      <c r="M848">
        <v>1.6040000000000001</v>
      </c>
      <c r="N848">
        <v>1.5092000000000001</v>
      </c>
      <c r="O848" t="s">
        <v>257</v>
      </c>
    </row>
    <row r="849" spans="1:15" x14ac:dyDescent="0.25">
      <c r="A849" t="s">
        <v>1031</v>
      </c>
      <c r="B849">
        <v>5</v>
      </c>
      <c r="C849" t="s">
        <v>381</v>
      </c>
      <c r="D849" t="s">
        <v>377</v>
      </c>
      <c r="E849" t="s">
        <v>4206</v>
      </c>
      <c r="F849" t="s">
        <v>4207</v>
      </c>
      <c r="G849" t="s">
        <v>257</v>
      </c>
      <c r="H849" t="s">
        <v>257</v>
      </c>
      <c r="I849">
        <v>1.75</v>
      </c>
      <c r="J849">
        <v>1.75</v>
      </c>
      <c r="K849" t="s">
        <v>257</v>
      </c>
      <c r="L849">
        <v>1.6375</v>
      </c>
      <c r="M849">
        <v>1.6201000000000001</v>
      </c>
      <c r="N849">
        <v>1.5680000000000001</v>
      </c>
      <c r="O849">
        <v>1.534</v>
      </c>
    </row>
    <row r="850" spans="1:15" x14ac:dyDescent="0.25">
      <c r="A850" t="s">
        <v>1031</v>
      </c>
      <c r="B850">
        <v>5</v>
      </c>
      <c r="C850" t="s">
        <v>381</v>
      </c>
      <c r="D850" t="s">
        <v>372</v>
      </c>
      <c r="E850" t="s">
        <v>2750</v>
      </c>
      <c r="F850" t="s">
        <v>2751</v>
      </c>
      <c r="G850">
        <v>2.7000000000000001E-3</v>
      </c>
      <c r="H850">
        <v>1.7473000000000001</v>
      </c>
      <c r="I850">
        <v>1.75</v>
      </c>
      <c r="J850">
        <v>1.7267999999999999</v>
      </c>
      <c r="K850">
        <v>1.7164999999999999</v>
      </c>
      <c r="L850">
        <v>1.6173999999999999</v>
      </c>
      <c r="M850">
        <v>1.6085</v>
      </c>
      <c r="N850">
        <v>1.5092000000000001</v>
      </c>
      <c r="O850" t="s">
        <v>257</v>
      </c>
    </row>
    <row r="851" spans="1:15" x14ac:dyDescent="0.25">
      <c r="A851" t="s">
        <v>1031</v>
      </c>
      <c r="B851">
        <v>5</v>
      </c>
      <c r="C851" t="s">
        <v>381</v>
      </c>
      <c r="D851" t="s">
        <v>373</v>
      </c>
      <c r="E851" t="s">
        <v>4208</v>
      </c>
      <c r="F851" t="s">
        <v>4209</v>
      </c>
      <c r="G851" t="s">
        <v>257</v>
      </c>
      <c r="H851" t="s">
        <v>257</v>
      </c>
      <c r="I851">
        <v>1.75</v>
      </c>
      <c r="J851">
        <v>1.75</v>
      </c>
      <c r="K851" t="s">
        <v>257</v>
      </c>
      <c r="L851">
        <v>1.6316999999999999</v>
      </c>
      <c r="M851">
        <v>1.6201000000000001</v>
      </c>
      <c r="N851">
        <v>1.5680000000000001</v>
      </c>
      <c r="O851">
        <v>1.534</v>
      </c>
    </row>
    <row r="852" spans="1:15" x14ac:dyDescent="0.25">
      <c r="A852" t="s">
        <v>1031</v>
      </c>
      <c r="B852">
        <v>5</v>
      </c>
      <c r="C852" t="s">
        <v>381</v>
      </c>
      <c r="D852" t="s">
        <v>374</v>
      </c>
      <c r="E852" t="s">
        <v>2752</v>
      </c>
      <c r="F852" t="s">
        <v>2753</v>
      </c>
      <c r="G852">
        <v>0</v>
      </c>
      <c r="H852">
        <v>1.75</v>
      </c>
      <c r="I852">
        <v>1.75</v>
      </c>
      <c r="J852">
        <v>1.7295</v>
      </c>
      <c r="K852" t="s">
        <v>257</v>
      </c>
      <c r="L852">
        <v>1.6201000000000001</v>
      </c>
      <c r="M852">
        <v>1.6133999999999999</v>
      </c>
      <c r="N852">
        <v>1.5119</v>
      </c>
      <c r="O852" t="s">
        <v>257</v>
      </c>
    </row>
    <row r="853" spans="1:15" x14ac:dyDescent="0.25">
      <c r="A853" t="s">
        <v>1031</v>
      </c>
      <c r="B853">
        <v>5</v>
      </c>
      <c r="C853" t="s">
        <v>381</v>
      </c>
      <c r="D853" t="s">
        <v>375</v>
      </c>
      <c r="E853" t="s">
        <v>4210</v>
      </c>
      <c r="F853" t="s">
        <v>4211</v>
      </c>
      <c r="G853" t="s">
        <v>257</v>
      </c>
      <c r="H853" t="s">
        <v>257</v>
      </c>
      <c r="I853">
        <v>1.75</v>
      </c>
      <c r="J853">
        <v>1.75</v>
      </c>
      <c r="K853" t="s">
        <v>257</v>
      </c>
      <c r="L853">
        <v>1.6288</v>
      </c>
      <c r="M853">
        <v>1.6201000000000001</v>
      </c>
      <c r="N853">
        <v>1.5575000000000001</v>
      </c>
      <c r="O853">
        <v>1.534</v>
      </c>
    </row>
    <row r="854" spans="1:15" x14ac:dyDescent="0.25">
      <c r="A854" t="s">
        <v>1031</v>
      </c>
      <c r="B854">
        <v>6</v>
      </c>
      <c r="C854" t="s">
        <v>384</v>
      </c>
      <c r="D854" t="s">
        <v>372</v>
      </c>
      <c r="E854" t="s">
        <v>2754</v>
      </c>
      <c r="F854" t="s">
        <v>2755</v>
      </c>
      <c r="G854">
        <v>2.5000000000000001E-3</v>
      </c>
      <c r="H854">
        <v>1.7475000000000001</v>
      </c>
      <c r="I854">
        <v>1.75</v>
      </c>
      <c r="J854">
        <v>1.7293000000000001</v>
      </c>
      <c r="K854" t="s">
        <v>257</v>
      </c>
      <c r="L854">
        <v>1.6392</v>
      </c>
      <c r="M854">
        <v>1.6309</v>
      </c>
      <c r="N854">
        <v>1.5490999999999999</v>
      </c>
      <c r="O854" t="s">
        <v>257</v>
      </c>
    </row>
    <row r="855" spans="1:15" x14ac:dyDescent="0.25">
      <c r="A855" t="s">
        <v>1031</v>
      </c>
      <c r="B855">
        <v>6</v>
      </c>
      <c r="C855" t="s">
        <v>384</v>
      </c>
      <c r="D855" t="s">
        <v>373</v>
      </c>
      <c r="E855" t="s">
        <v>4212</v>
      </c>
      <c r="F855" t="s">
        <v>4213</v>
      </c>
      <c r="G855" t="s">
        <v>257</v>
      </c>
      <c r="H855" t="s">
        <v>257</v>
      </c>
      <c r="I855">
        <v>1.75</v>
      </c>
      <c r="J855">
        <v>1.75</v>
      </c>
      <c r="K855" t="s">
        <v>257</v>
      </c>
      <c r="L855">
        <v>1.6525000000000001</v>
      </c>
      <c r="M855">
        <v>1.6416999999999999</v>
      </c>
      <c r="N855">
        <v>1.6</v>
      </c>
      <c r="O855">
        <v>1.57</v>
      </c>
    </row>
    <row r="856" spans="1:15" x14ac:dyDescent="0.25">
      <c r="A856" t="s">
        <v>1031</v>
      </c>
      <c r="B856">
        <v>6</v>
      </c>
      <c r="C856" t="s">
        <v>384</v>
      </c>
      <c r="D856" t="s">
        <v>374</v>
      </c>
      <c r="E856" t="s">
        <v>2756</v>
      </c>
      <c r="F856" t="s">
        <v>2757</v>
      </c>
      <c r="G856">
        <v>0</v>
      </c>
      <c r="H856">
        <v>1.75</v>
      </c>
      <c r="I856">
        <v>1.75</v>
      </c>
      <c r="J856">
        <v>1.7318</v>
      </c>
      <c r="K856" t="s">
        <v>257</v>
      </c>
      <c r="L856">
        <v>1.6416999999999999</v>
      </c>
      <c r="M856">
        <v>1.6354</v>
      </c>
      <c r="N856">
        <v>1.5516000000000001</v>
      </c>
      <c r="O856" t="s">
        <v>257</v>
      </c>
    </row>
    <row r="857" spans="1:15" x14ac:dyDescent="0.25">
      <c r="A857" t="s">
        <v>1031</v>
      </c>
      <c r="B857">
        <v>6</v>
      </c>
      <c r="C857" t="s">
        <v>384</v>
      </c>
      <c r="D857" t="s">
        <v>375</v>
      </c>
      <c r="E857" t="s">
        <v>4214</v>
      </c>
      <c r="F857" t="s">
        <v>4215</v>
      </c>
      <c r="G857" t="s">
        <v>257</v>
      </c>
      <c r="H857" t="s">
        <v>257</v>
      </c>
      <c r="I857">
        <v>1.75</v>
      </c>
      <c r="J857">
        <v>1.75</v>
      </c>
      <c r="K857" t="s">
        <v>257</v>
      </c>
      <c r="L857">
        <v>1.6497999999999999</v>
      </c>
      <c r="M857">
        <v>1.6416999999999999</v>
      </c>
      <c r="N857">
        <v>1.5895999999999999</v>
      </c>
      <c r="O857">
        <v>1.57</v>
      </c>
    </row>
    <row r="858" spans="1:15" x14ac:dyDescent="0.25">
      <c r="A858" t="s">
        <v>1031</v>
      </c>
      <c r="B858">
        <v>8</v>
      </c>
      <c r="C858" t="s">
        <v>384</v>
      </c>
      <c r="D858" t="s">
        <v>372</v>
      </c>
      <c r="E858" t="s">
        <v>2758</v>
      </c>
      <c r="F858" t="s">
        <v>2759</v>
      </c>
      <c r="G858">
        <v>2.3E-3</v>
      </c>
      <c r="H858">
        <v>1.7477</v>
      </c>
      <c r="I858">
        <v>1.75</v>
      </c>
      <c r="J858">
        <v>1.7326999999999999</v>
      </c>
      <c r="K858">
        <v>1.7252000000000001</v>
      </c>
      <c r="L858">
        <v>1.6665000000000001</v>
      </c>
      <c r="M858">
        <v>1.659</v>
      </c>
      <c r="N858">
        <v>1.5989</v>
      </c>
      <c r="O858" t="s">
        <v>257</v>
      </c>
    </row>
    <row r="859" spans="1:15" x14ac:dyDescent="0.25">
      <c r="A859" t="s">
        <v>1031</v>
      </c>
      <c r="B859">
        <v>8</v>
      </c>
      <c r="C859" t="s">
        <v>384</v>
      </c>
      <c r="D859" t="s">
        <v>373</v>
      </c>
      <c r="E859" t="s">
        <v>4216</v>
      </c>
      <c r="F859" t="s">
        <v>4217</v>
      </c>
      <c r="G859" t="s">
        <v>257</v>
      </c>
      <c r="H859" t="s">
        <v>257</v>
      </c>
      <c r="I859">
        <v>1.75</v>
      </c>
      <c r="J859">
        <v>1.75</v>
      </c>
      <c r="K859" t="s">
        <v>257</v>
      </c>
      <c r="L859">
        <v>1.6786000000000001</v>
      </c>
      <c r="M859">
        <v>1.6688000000000001</v>
      </c>
      <c r="N859">
        <v>1.64</v>
      </c>
      <c r="O859">
        <v>1.615</v>
      </c>
    </row>
    <row r="860" spans="1:15" x14ac:dyDescent="0.25">
      <c r="A860" t="s">
        <v>1031</v>
      </c>
      <c r="B860">
        <v>8</v>
      </c>
      <c r="C860" t="s">
        <v>384</v>
      </c>
      <c r="D860" t="s">
        <v>374</v>
      </c>
      <c r="E860" t="s">
        <v>2760</v>
      </c>
      <c r="F860" t="s">
        <v>2761</v>
      </c>
      <c r="G860">
        <v>0</v>
      </c>
      <c r="H860">
        <v>1.75</v>
      </c>
      <c r="I860">
        <v>1.75</v>
      </c>
      <c r="J860">
        <v>1.7350000000000001</v>
      </c>
      <c r="K860" t="s">
        <v>257</v>
      </c>
      <c r="L860">
        <v>1.6688000000000001</v>
      </c>
      <c r="M860">
        <v>1.6632</v>
      </c>
      <c r="N860">
        <v>1.6012</v>
      </c>
      <c r="O860" t="s">
        <v>257</v>
      </c>
    </row>
    <row r="861" spans="1:15" x14ac:dyDescent="0.25">
      <c r="A861" t="s">
        <v>1031</v>
      </c>
      <c r="B861">
        <v>8</v>
      </c>
      <c r="C861" t="s">
        <v>384</v>
      </c>
      <c r="D861" t="s">
        <v>375</v>
      </c>
      <c r="E861" t="s">
        <v>4218</v>
      </c>
      <c r="F861" t="s">
        <v>4219</v>
      </c>
      <c r="G861" t="s">
        <v>257</v>
      </c>
      <c r="H861" t="s">
        <v>257</v>
      </c>
      <c r="I861">
        <v>1.75</v>
      </c>
      <c r="J861">
        <v>1.75</v>
      </c>
      <c r="K861" t="s">
        <v>257</v>
      </c>
      <c r="L861">
        <v>1.6761999999999999</v>
      </c>
      <c r="M861">
        <v>1.6688000000000001</v>
      </c>
      <c r="N861">
        <v>1.6296999999999999</v>
      </c>
      <c r="O861">
        <v>1.615</v>
      </c>
    </row>
    <row r="862" spans="1:15" x14ac:dyDescent="0.25">
      <c r="A862" t="s">
        <v>1031</v>
      </c>
      <c r="B862">
        <v>10</v>
      </c>
      <c r="C862" t="s">
        <v>382</v>
      </c>
      <c r="D862" t="s">
        <v>372</v>
      </c>
      <c r="E862" t="s">
        <v>2762</v>
      </c>
      <c r="F862" t="s">
        <v>2763</v>
      </c>
      <c r="G862">
        <v>1.9E-3</v>
      </c>
      <c r="H862">
        <v>1.7481</v>
      </c>
      <c r="I862">
        <v>1.75</v>
      </c>
      <c r="J862">
        <v>1.7352000000000001</v>
      </c>
      <c r="K862" t="s">
        <v>257</v>
      </c>
      <c r="L862">
        <v>1.6831</v>
      </c>
      <c r="M862">
        <v>1.6766000000000001</v>
      </c>
      <c r="N862">
        <v>1.6291</v>
      </c>
      <c r="O862" t="s">
        <v>257</v>
      </c>
    </row>
    <row r="863" spans="1:15" x14ac:dyDescent="0.25">
      <c r="A863" t="s">
        <v>1031</v>
      </c>
      <c r="B863">
        <v>10</v>
      </c>
      <c r="C863" t="s">
        <v>382</v>
      </c>
      <c r="D863" t="s">
        <v>373</v>
      </c>
      <c r="E863" t="s">
        <v>4220</v>
      </c>
      <c r="F863" t="s">
        <v>4221</v>
      </c>
      <c r="G863" t="s">
        <v>257</v>
      </c>
      <c r="H863" t="s">
        <v>257</v>
      </c>
      <c r="I863">
        <v>1.75</v>
      </c>
      <c r="J863">
        <v>1.75</v>
      </c>
      <c r="K863" t="s">
        <v>257</v>
      </c>
      <c r="L863">
        <v>1.6934</v>
      </c>
      <c r="M863">
        <v>1.6850000000000001</v>
      </c>
      <c r="N863">
        <v>1.663</v>
      </c>
      <c r="O863">
        <v>1.6419999999999999</v>
      </c>
    </row>
    <row r="864" spans="1:15" x14ac:dyDescent="0.25">
      <c r="A864" t="s">
        <v>1031</v>
      </c>
      <c r="B864">
        <v>12</v>
      </c>
      <c r="C864" t="s">
        <v>384</v>
      </c>
      <c r="D864" t="s">
        <v>372</v>
      </c>
      <c r="E864" t="s">
        <v>2764</v>
      </c>
      <c r="F864" t="s">
        <v>2765</v>
      </c>
      <c r="G864">
        <v>1.8E-3</v>
      </c>
      <c r="H864">
        <v>1.7482</v>
      </c>
      <c r="I864">
        <v>1.75</v>
      </c>
      <c r="J864">
        <v>1.7367999999999999</v>
      </c>
      <c r="K864" t="s">
        <v>257</v>
      </c>
      <c r="L864">
        <v>1.6940999999999999</v>
      </c>
      <c r="M864">
        <v>1.6880999999999999</v>
      </c>
      <c r="N864">
        <v>1.649</v>
      </c>
      <c r="O864" t="s">
        <v>257</v>
      </c>
    </row>
    <row r="865" spans="1:15" x14ac:dyDescent="0.25">
      <c r="A865" t="s">
        <v>1031</v>
      </c>
      <c r="B865">
        <v>12</v>
      </c>
      <c r="C865" t="s">
        <v>384</v>
      </c>
      <c r="D865" t="s">
        <v>373</v>
      </c>
      <c r="E865" t="s">
        <v>4222</v>
      </c>
      <c r="F865" t="s">
        <v>4223</v>
      </c>
      <c r="G865" t="s">
        <v>257</v>
      </c>
      <c r="H865" t="s">
        <v>257</v>
      </c>
      <c r="I865">
        <v>1.75</v>
      </c>
      <c r="J865">
        <v>1.75</v>
      </c>
      <c r="K865" t="s">
        <v>257</v>
      </c>
      <c r="L865">
        <v>1.7037</v>
      </c>
      <c r="M865">
        <v>1.6959</v>
      </c>
      <c r="N865">
        <v>1.6779999999999999</v>
      </c>
      <c r="O865">
        <v>1.66</v>
      </c>
    </row>
    <row r="866" spans="1:15" x14ac:dyDescent="0.25">
      <c r="A866" t="s">
        <v>1031</v>
      </c>
      <c r="B866">
        <v>12</v>
      </c>
      <c r="C866" t="s">
        <v>384</v>
      </c>
      <c r="D866" t="s">
        <v>374</v>
      </c>
      <c r="E866" t="s">
        <v>2766</v>
      </c>
      <c r="F866" t="s">
        <v>2767</v>
      </c>
      <c r="G866">
        <v>0</v>
      </c>
      <c r="H866">
        <v>1.75</v>
      </c>
      <c r="I866">
        <v>1.75</v>
      </c>
      <c r="J866">
        <v>1.7385999999999999</v>
      </c>
      <c r="K866" t="s">
        <v>257</v>
      </c>
      <c r="L866">
        <v>1.6959</v>
      </c>
      <c r="M866">
        <v>1.6914</v>
      </c>
      <c r="N866">
        <v>1.6508</v>
      </c>
      <c r="O866" t="s">
        <v>257</v>
      </c>
    </row>
    <row r="867" spans="1:15" x14ac:dyDescent="0.25">
      <c r="A867" t="s">
        <v>1031</v>
      </c>
      <c r="B867">
        <v>12</v>
      </c>
      <c r="C867" t="s">
        <v>384</v>
      </c>
      <c r="D867" t="s">
        <v>375</v>
      </c>
      <c r="E867" t="s">
        <v>4224</v>
      </c>
      <c r="F867" t="s">
        <v>4225</v>
      </c>
      <c r="G867" t="s">
        <v>257</v>
      </c>
      <c r="H867" t="s">
        <v>257</v>
      </c>
      <c r="I867">
        <v>1.75</v>
      </c>
      <c r="J867">
        <v>1.75</v>
      </c>
      <c r="K867" t="s">
        <v>257</v>
      </c>
      <c r="L867">
        <v>1.7017</v>
      </c>
      <c r="M867">
        <v>1.6959</v>
      </c>
      <c r="N867">
        <v>1.6698</v>
      </c>
      <c r="O867">
        <v>1.66</v>
      </c>
    </row>
    <row r="868" spans="1:15" x14ac:dyDescent="0.25">
      <c r="A868" t="s">
        <v>1031</v>
      </c>
      <c r="B868">
        <v>14</v>
      </c>
      <c r="C868" t="s">
        <v>382</v>
      </c>
      <c r="D868" t="s">
        <v>372</v>
      </c>
      <c r="E868" t="s">
        <v>2768</v>
      </c>
      <c r="F868" t="s">
        <v>2769</v>
      </c>
      <c r="G868">
        <v>1.6999999999999999E-3</v>
      </c>
      <c r="H868">
        <v>1.7483</v>
      </c>
      <c r="I868">
        <v>1.75</v>
      </c>
      <c r="J868">
        <v>1.738</v>
      </c>
      <c r="K868" t="s">
        <v>257</v>
      </c>
      <c r="L868">
        <v>1.7019</v>
      </c>
      <c r="M868">
        <v>1.6962999999999999</v>
      </c>
      <c r="N868">
        <v>1.6632</v>
      </c>
      <c r="O868" t="s">
        <v>257</v>
      </c>
    </row>
    <row r="869" spans="1:15" x14ac:dyDescent="0.25">
      <c r="A869" t="s">
        <v>1031</v>
      </c>
      <c r="B869">
        <v>14</v>
      </c>
      <c r="C869" t="s">
        <v>382</v>
      </c>
      <c r="D869" t="s">
        <v>373</v>
      </c>
      <c r="E869" t="s">
        <v>4226</v>
      </c>
      <c r="F869" t="s">
        <v>4227</v>
      </c>
      <c r="G869" t="s">
        <v>257</v>
      </c>
      <c r="H869" t="s">
        <v>257</v>
      </c>
      <c r="I869">
        <v>1.75</v>
      </c>
      <c r="J869">
        <v>1.75</v>
      </c>
      <c r="K869" t="s">
        <v>257</v>
      </c>
      <c r="L869">
        <v>1.7109000000000001</v>
      </c>
      <c r="M869">
        <v>1.7036</v>
      </c>
      <c r="N869">
        <v>1.6879999999999999</v>
      </c>
      <c r="O869">
        <v>1.673</v>
      </c>
    </row>
    <row r="870" spans="1:15" x14ac:dyDescent="0.25">
      <c r="A870" t="s">
        <v>1031</v>
      </c>
      <c r="B870">
        <v>16</v>
      </c>
      <c r="C870" t="s">
        <v>384</v>
      </c>
      <c r="D870" t="s">
        <v>372</v>
      </c>
      <c r="E870" t="s">
        <v>2770</v>
      </c>
      <c r="F870" t="s">
        <v>2771</v>
      </c>
      <c r="G870">
        <v>1.6000000000000001E-3</v>
      </c>
      <c r="H870">
        <v>1.7484</v>
      </c>
      <c r="I870">
        <v>1.75</v>
      </c>
      <c r="J870">
        <v>1.7390000000000001</v>
      </c>
      <c r="K870" t="s">
        <v>257</v>
      </c>
      <c r="L870">
        <v>1.7078</v>
      </c>
      <c r="M870">
        <v>1.7024999999999999</v>
      </c>
      <c r="N870">
        <v>1.6738999999999999</v>
      </c>
      <c r="O870" t="s">
        <v>257</v>
      </c>
    </row>
    <row r="871" spans="1:15" x14ac:dyDescent="0.25">
      <c r="A871" t="s">
        <v>1031</v>
      </c>
      <c r="B871">
        <v>16</v>
      </c>
      <c r="C871" t="s">
        <v>384</v>
      </c>
      <c r="D871" t="s">
        <v>373</v>
      </c>
      <c r="E871" t="s">
        <v>4228</v>
      </c>
      <c r="F871" t="s">
        <v>4229</v>
      </c>
      <c r="G871" t="s">
        <v>257</v>
      </c>
      <c r="H871" t="s">
        <v>257</v>
      </c>
      <c r="I871">
        <v>1.75</v>
      </c>
      <c r="J871">
        <v>1.75</v>
      </c>
      <c r="K871" t="s">
        <v>257</v>
      </c>
      <c r="L871">
        <v>1.7162999999999999</v>
      </c>
      <c r="M871">
        <v>1.7094</v>
      </c>
      <c r="N871">
        <v>1.696</v>
      </c>
      <c r="O871">
        <v>1.6819999999999999</v>
      </c>
    </row>
    <row r="872" spans="1:15" x14ac:dyDescent="0.25">
      <c r="A872" t="s">
        <v>1031</v>
      </c>
      <c r="B872">
        <v>16</v>
      </c>
      <c r="C872" t="s">
        <v>384</v>
      </c>
      <c r="D872" t="s">
        <v>374</v>
      </c>
      <c r="E872" t="s">
        <v>2772</v>
      </c>
      <c r="F872" t="s">
        <v>2773</v>
      </c>
      <c r="G872">
        <v>0</v>
      </c>
      <c r="H872">
        <v>1.75</v>
      </c>
      <c r="I872">
        <v>1.75</v>
      </c>
      <c r="J872">
        <v>1.7405999999999999</v>
      </c>
      <c r="K872" t="s">
        <v>257</v>
      </c>
      <c r="L872">
        <v>1.7094</v>
      </c>
      <c r="M872">
        <v>1.7054</v>
      </c>
      <c r="N872">
        <v>1.6755</v>
      </c>
      <c r="O872" t="s">
        <v>257</v>
      </c>
    </row>
    <row r="873" spans="1:15" x14ac:dyDescent="0.25">
      <c r="A873" t="s">
        <v>1031</v>
      </c>
      <c r="B873">
        <v>16</v>
      </c>
      <c r="C873" t="s">
        <v>384</v>
      </c>
      <c r="D873" t="s">
        <v>375</v>
      </c>
      <c r="E873" t="s">
        <v>4230</v>
      </c>
      <c r="F873" t="s">
        <v>4231</v>
      </c>
      <c r="G873" t="s">
        <v>257</v>
      </c>
      <c r="H873" t="s">
        <v>257</v>
      </c>
      <c r="I873">
        <v>1.75</v>
      </c>
      <c r="J873">
        <v>1.75</v>
      </c>
      <c r="K873" t="s">
        <v>257</v>
      </c>
      <c r="L873">
        <v>1.7145999999999999</v>
      </c>
      <c r="M873">
        <v>1.7094</v>
      </c>
      <c r="N873">
        <v>1.6908000000000001</v>
      </c>
      <c r="O873">
        <v>1.6819999999999999</v>
      </c>
    </row>
    <row r="874" spans="1:15" x14ac:dyDescent="0.25">
      <c r="A874" t="s">
        <v>1031</v>
      </c>
      <c r="B874">
        <v>18</v>
      </c>
      <c r="C874" t="s">
        <v>382</v>
      </c>
      <c r="D874" t="s">
        <v>372</v>
      </c>
      <c r="E874" t="s">
        <v>2774</v>
      </c>
      <c r="F874" t="s">
        <v>2775</v>
      </c>
      <c r="G874">
        <v>1.5E-3</v>
      </c>
      <c r="H874">
        <v>1.7484999999999999</v>
      </c>
      <c r="I874">
        <v>1.75</v>
      </c>
      <c r="J874">
        <v>1.7398</v>
      </c>
      <c r="K874" t="s">
        <v>257</v>
      </c>
      <c r="L874">
        <v>1.7123999999999999</v>
      </c>
      <c r="M874">
        <v>1.7073</v>
      </c>
      <c r="N874">
        <v>1.6823999999999999</v>
      </c>
      <c r="O874" t="s">
        <v>257</v>
      </c>
    </row>
    <row r="875" spans="1:15" x14ac:dyDescent="0.25">
      <c r="A875" t="s">
        <v>1031</v>
      </c>
      <c r="B875">
        <v>18</v>
      </c>
      <c r="C875" t="s">
        <v>382</v>
      </c>
      <c r="D875" t="s">
        <v>373</v>
      </c>
      <c r="E875" t="s">
        <v>4232</v>
      </c>
      <c r="F875" t="s">
        <v>4233</v>
      </c>
      <c r="G875" t="s">
        <v>257</v>
      </c>
      <c r="H875" t="s">
        <v>257</v>
      </c>
      <c r="I875">
        <v>1.75</v>
      </c>
      <c r="J875">
        <v>1.75</v>
      </c>
      <c r="K875" t="s">
        <v>257</v>
      </c>
      <c r="L875">
        <v>1.7204999999999999</v>
      </c>
      <c r="M875">
        <v>1.7139</v>
      </c>
      <c r="N875">
        <v>1.7030000000000001</v>
      </c>
      <c r="O875">
        <v>1.69</v>
      </c>
    </row>
    <row r="876" spans="1:15" x14ac:dyDescent="0.25">
      <c r="A876" t="s">
        <v>1031</v>
      </c>
      <c r="B876">
        <v>20</v>
      </c>
      <c r="C876" t="s">
        <v>384</v>
      </c>
      <c r="D876" t="s">
        <v>372</v>
      </c>
      <c r="E876" t="s">
        <v>2776</v>
      </c>
      <c r="F876" t="s">
        <v>2777</v>
      </c>
      <c r="G876">
        <v>1.5E-3</v>
      </c>
      <c r="H876">
        <v>1.7484999999999999</v>
      </c>
      <c r="I876">
        <v>1.75</v>
      </c>
      <c r="J876">
        <v>1.7403999999999999</v>
      </c>
      <c r="K876" t="s">
        <v>257</v>
      </c>
      <c r="L876">
        <v>1.716</v>
      </c>
      <c r="M876">
        <v>1.7112000000000001</v>
      </c>
      <c r="N876">
        <v>1.6890000000000001</v>
      </c>
      <c r="O876" t="s">
        <v>257</v>
      </c>
    </row>
    <row r="877" spans="1:15" x14ac:dyDescent="0.25">
      <c r="A877" t="s">
        <v>1031</v>
      </c>
      <c r="B877">
        <v>20</v>
      </c>
      <c r="C877" t="s">
        <v>384</v>
      </c>
      <c r="D877" t="s">
        <v>373</v>
      </c>
      <c r="E877" t="s">
        <v>4234</v>
      </c>
      <c r="F877" t="s">
        <v>4235</v>
      </c>
      <c r="G877" t="s">
        <v>257</v>
      </c>
      <c r="H877" t="s">
        <v>257</v>
      </c>
      <c r="I877">
        <v>1.75</v>
      </c>
      <c r="J877">
        <v>1.75</v>
      </c>
      <c r="K877" t="s">
        <v>257</v>
      </c>
      <c r="L877">
        <v>1.7238</v>
      </c>
      <c r="M877">
        <v>1.7175</v>
      </c>
      <c r="N877">
        <v>1.7070000000000001</v>
      </c>
      <c r="O877">
        <v>1.696</v>
      </c>
    </row>
    <row r="878" spans="1:15" x14ac:dyDescent="0.25">
      <c r="A878" t="s">
        <v>1031</v>
      </c>
      <c r="B878">
        <v>20</v>
      </c>
      <c r="C878" t="s">
        <v>384</v>
      </c>
      <c r="D878" t="s">
        <v>374</v>
      </c>
      <c r="E878" t="s">
        <v>2778</v>
      </c>
      <c r="F878" t="s">
        <v>2779</v>
      </c>
      <c r="G878">
        <v>0</v>
      </c>
      <c r="H878">
        <v>1.75</v>
      </c>
      <c r="I878">
        <v>1.75</v>
      </c>
      <c r="J878">
        <v>1.7419</v>
      </c>
      <c r="K878" t="s">
        <v>257</v>
      </c>
      <c r="L878">
        <v>1.7175</v>
      </c>
      <c r="M878">
        <v>1.7139</v>
      </c>
      <c r="N878">
        <v>1.6904999999999999</v>
      </c>
      <c r="O878" t="s">
        <v>257</v>
      </c>
    </row>
    <row r="879" spans="1:15" x14ac:dyDescent="0.25">
      <c r="A879" t="s">
        <v>1031</v>
      </c>
      <c r="B879">
        <v>20</v>
      </c>
      <c r="C879" t="s">
        <v>384</v>
      </c>
      <c r="D879" t="s">
        <v>375</v>
      </c>
      <c r="E879" t="s">
        <v>4236</v>
      </c>
      <c r="F879" t="s">
        <v>4237</v>
      </c>
      <c r="G879" t="s">
        <v>257</v>
      </c>
      <c r="H879" t="s">
        <v>257</v>
      </c>
      <c r="I879">
        <v>1.75</v>
      </c>
      <c r="J879">
        <v>1.75</v>
      </c>
      <c r="K879" t="s">
        <v>257</v>
      </c>
      <c r="L879">
        <v>1.7222</v>
      </c>
      <c r="M879">
        <v>1.7175</v>
      </c>
      <c r="N879">
        <v>1.7037</v>
      </c>
      <c r="O879">
        <v>1.696</v>
      </c>
    </row>
    <row r="880" spans="1:15" x14ac:dyDescent="0.25">
      <c r="A880" t="s">
        <v>1032</v>
      </c>
      <c r="B880">
        <v>6</v>
      </c>
      <c r="C880" t="s">
        <v>384</v>
      </c>
      <c r="D880" t="s">
        <v>372</v>
      </c>
      <c r="E880" t="s">
        <v>2780</v>
      </c>
      <c r="F880" t="s">
        <v>2781</v>
      </c>
      <c r="G880">
        <v>2.5000000000000001E-3</v>
      </c>
      <c r="H880">
        <v>1.81</v>
      </c>
      <c r="I880">
        <v>1.8125</v>
      </c>
      <c r="J880">
        <v>1.7918000000000001</v>
      </c>
      <c r="K880" t="s">
        <v>257</v>
      </c>
      <c r="L880">
        <v>1.7017</v>
      </c>
      <c r="M880">
        <v>1.6933</v>
      </c>
      <c r="N880">
        <v>1.6115999999999999</v>
      </c>
      <c r="O880" t="s">
        <v>257</v>
      </c>
    </row>
    <row r="881" spans="1:15" x14ac:dyDescent="0.25">
      <c r="A881" t="s">
        <v>1032</v>
      </c>
      <c r="B881">
        <v>6</v>
      </c>
      <c r="C881" t="s">
        <v>384</v>
      </c>
      <c r="D881" t="s">
        <v>373</v>
      </c>
      <c r="E881" t="s">
        <v>4238</v>
      </c>
      <c r="F881" t="s">
        <v>4239</v>
      </c>
      <c r="G881" t="s">
        <v>257</v>
      </c>
      <c r="H881" t="s">
        <v>257</v>
      </c>
      <c r="I881">
        <v>1.8125</v>
      </c>
      <c r="J881">
        <v>1.8125</v>
      </c>
      <c r="K881" t="s">
        <v>257</v>
      </c>
      <c r="L881">
        <v>1.7151000000000001</v>
      </c>
      <c r="M881">
        <v>1.7041999999999999</v>
      </c>
      <c r="N881">
        <v>1.663</v>
      </c>
      <c r="O881">
        <v>1.6319999999999999</v>
      </c>
    </row>
    <row r="882" spans="1:15" x14ac:dyDescent="0.25">
      <c r="A882" t="s">
        <v>1032</v>
      </c>
      <c r="B882">
        <v>6</v>
      </c>
      <c r="C882" t="s">
        <v>384</v>
      </c>
      <c r="D882" t="s">
        <v>374</v>
      </c>
      <c r="E882" t="s">
        <v>2782</v>
      </c>
      <c r="F882" t="s">
        <v>2783</v>
      </c>
      <c r="G882">
        <v>0</v>
      </c>
      <c r="H882">
        <v>1.8125</v>
      </c>
      <c r="I882">
        <v>1.8125</v>
      </c>
      <c r="J882">
        <v>1.7943</v>
      </c>
      <c r="K882" t="s">
        <v>257</v>
      </c>
      <c r="L882">
        <v>1.7041999999999999</v>
      </c>
      <c r="M882">
        <v>1.6979</v>
      </c>
      <c r="N882">
        <v>1.6141000000000001</v>
      </c>
      <c r="O882" t="s">
        <v>257</v>
      </c>
    </row>
    <row r="883" spans="1:15" x14ac:dyDescent="0.25">
      <c r="A883" t="s">
        <v>1032</v>
      </c>
      <c r="B883">
        <v>6</v>
      </c>
      <c r="C883" t="s">
        <v>384</v>
      </c>
      <c r="D883" t="s">
        <v>375</v>
      </c>
      <c r="E883" t="s">
        <v>4240</v>
      </c>
      <c r="F883" t="s">
        <v>4241</v>
      </c>
      <c r="G883" t="s">
        <v>257</v>
      </c>
      <c r="H883" t="s">
        <v>257</v>
      </c>
      <c r="I883">
        <v>1.8125</v>
      </c>
      <c r="J883">
        <v>1.8125</v>
      </c>
      <c r="K883" t="s">
        <v>257</v>
      </c>
      <c r="L883">
        <v>1.7123999999999999</v>
      </c>
      <c r="M883">
        <v>1.7041999999999999</v>
      </c>
      <c r="N883">
        <v>1.6520999999999999</v>
      </c>
      <c r="O883">
        <v>1.6319999999999999</v>
      </c>
    </row>
    <row r="884" spans="1:15" x14ac:dyDescent="0.25">
      <c r="A884" t="s">
        <v>1032</v>
      </c>
      <c r="B884">
        <v>8</v>
      </c>
      <c r="C884" t="s">
        <v>384</v>
      </c>
      <c r="D884" t="s">
        <v>372</v>
      </c>
      <c r="E884" t="s">
        <v>2784</v>
      </c>
      <c r="F884" t="s">
        <v>2785</v>
      </c>
      <c r="G884">
        <v>2.3E-3</v>
      </c>
      <c r="H884">
        <v>1.8102</v>
      </c>
      <c r="I884">
        <v>1.8125</v>
      </c>
      <c r="J884">
        <v>1.7951999999999999</v>
      </c>
      <c r="K884" t="s">
        <v>257</v>
      </c>
      <c r="L884">
        <v>1.7290000000000001</v>
      </c>
      <c r="M884">
        <v>1.7214</v>
      </c>
      <c r="N884">
        <v>1.6614</v>
      </c>
      <c r="O884" t="s">
        <v>257</v>
      </c>
    </row>
    <row r="885" spans="1:15" x14ac:dyDescent="0.25">
      <c r="A885" t="s">
        <v>1032</v>
      </c>
      <c r="B885">
        <v>8</v>
      </c>
      <c r="C885" t="s">
        <v>384</v>
      </c>
      <c r="D885" t="s">
        <v>373</v>
      </c>
      <c r="E885" t="s">
        <v>4242</v>
      </c>
      <c r="F885" t="s">
        <v>4243</v>
      </c>
      <c r="G885" t="s">
        <v>257</v>
      </c>
      <c r="H885" t="s">
        <v>257</v>
      </c>
      <c r="I885">
        <v>1.8125</v>
      </c>
      <c r="J885">
        <v>1.8125</v>
      </c>
      <c r="K885" t="s">
        <v>257</v>
      </c>
      <c r="L885">
        <v>1.7412000000000001</v>
      </c>
      <c r="M885">
        <v>1.7313000000000001</v>
      </c>
      <c r="N885">
        <v>1.702</v>
      </c>
      <c r="O885">
        <v>1.677</v>
      </c>
    </row>
    <row r="886" spans="1:15" x14ac:dyDescent="0.25">
      <c r="A886" t="s">
        <v>1032</v>
      </c>
      <c r="B886">
        <v>8</v>
      </c>
      <c r="C886" t="s">
        <v>384</v>
      </c>
      <c r="D886" t="s">
        <v>374</v>
      </c>
      <c r="E886" t="s">
        <v>2786</v>
      </c>
      <c r="F886" t="s">
        <v>2787</v>
      </c>
      <c r="G886">
        <v>0</v>
      </c>
      <c r="H886">
        <v>1.8125</v>
      </c>
      <c r="I886">
        <v>1.8125</v>
      </c>
      <c r="J886">
        <v>1.7975000000000001</v>
      </c>
      <c r="K886" t="s">
        <v>257</v>
      </c>
      <c r="L886">
        <v>1.7313000000000001</v>
      </c>
      <c r="M886">
        <v>1.7256</v>
      </c>
      <c r="N886">
        <v>1.6637</v>
      </c>
      <c r="O886" t="s">
        <v>257</v>
      </c>
    </row>
    <row r="887" spans="1:15" x14ac:dyDescent="0.25">
      <c r="A887" t="s">
        <v>1032</v>
      </c>
      <c r="B887">
        <v>8</v>
      </c>
      <c r="C887" t="s">
        <v>384</v>
      </c>
      <c r="D887" t="s">
        <v>375</v>
      </c>
      <c r="E887" t="s">
        <v>4244</v>
      </c>
      <c r="F887" t="s">
        <v>4245</v>
      </c>
      <c r="G887" t="s">
        <v>257</v>
      </c>
      <c r="H887" t="s">
        <v>257</v>
      </c>
      <c r="I887">
        <v>1.8125</v>
      </c>
      <c r="J887">
        <v>1.8125</v>
      </c>
      <c r="K887" t="s">
        <v>257</v>
      </c>
      <c r="L887">
        <v>1.7386999999999999</v>
      </c>
      <c r="M887">
        <v>1.7313000000000001</v>
      </c>
      <c r="N887">
        <v>1.6921999999999999</v>
      </c>
      <c r="O887">
        <v>1.677</v>
      </c>
    </row>
    <row r="888" spans="1:15" x14ac:dyDescent="0.25">
      <c r="A888" t="s">
        <v>1032</v>
      </c>
      <c r="B888">
        <v>12</v>
      </c>
      <c r="C888" t="s">
        <v>384</v>
      </c>
      <c r="D888" t="s">
        <v>372</v>
      </c>
      <c r="E888" t="s">
        <v>2788</v>
      </c>
      <c r="F888" t="s">
        <v>2789</v>
      </c>
      <c r="G888">
        <v>1.8E-3</v>
      </c>
      <c r="H888">
        <v>1.8107</v>
      </c>
      <c r="I888">
        <v>1.8125</v>
      </c>
      <c r="J888">
        <v>1.7992999999999999</v>
      </c>
      <c r="K888" t="s">
        <v>257</v>
      </c>
      <c r="L888">
        <v>1.7565999999999999</v>
      </c>
      <c r="M888">
        <v>1.7505999999999999</v>
      </c>
      <c r="N888">
        <v>1.7115</v>
      </c>
      <c r="O888" t="s">
        <v>257</v>
      </c>
    </row>
    <row r="889" spans="1:15" x14ac:dyDescent="0.25">
      <c r="A889" t="s">
        <v>1032</v>
      </c>
      <c r="B889">
        <v>12</v>
      </c>
      <c r="C889" t="s">
        <v>384</v>
      </c>
      <c r="D889" t="s">
        <v>373</v>
      </c>
      <c r="E889" t="s">
        <v>4246</v>
      </c>
      <c r="F889" t="s">
        <v>4247</v>
      </c>
      <c r="G889" t="s">
        <v>257</v>
      </c>
      <c r="H889" t="s">
        <v>257</v>
      </c>
      <c r="I889">
        <v>1.8125</v>
      </c>
      <c r="J889">
        <v>1.8125</v>
      </c>
      <c r="K889" t="s">
        <v>257</v>
      </c>
      <c r="L889">
        <v>1.7662</v>
      </c>
      <c r="M889">
        <v>1.7584</v>
      </c>
      <c r="N889">
        <v>1.74</v>
      </c>
      <c r="O889">
        <v>1.722</v>
      </c>
    </row>
    <row r="890" spans="1:15" x14ac:dyDescent="0.25">
      <c r="A890" t="s">
        <v>1032</v>
      </c>
      <c r="B890">
        <v>12</v>
      </c>
      <c r="C890" t="s">
        <v>384</v>
      </c>
      <c r="D890" t="s">
        <v>374</v>
      </c>
      <c r="E890" t="s">
        <v>2790</v>
      </c>
      <c r="F890" t="s">
        <v>2791</v>
      </c>
      <c r="G890">
        <v>0</v>
      </c>
      <c r="H890">
        <v>1.8125</v>
      </c>
      <c r="I890">
        <v>1.8125</v>
      </c>
      <c r="J890">
        <v>1.8010999999999999</v>
      </c>
      <c r="K890" t="s">
        <v>257</v>
      </c>
      <c r="L890">
        <v>1.7584</v>
      </c>
      <c r="M890">
        <v>1.7539</v>
      </c>
      <c r="N890">
        <v>1.7133</v>
      </c>
      <c r="O890" t="s">
        <v>257</v>
      </c>
    </row>
    <row r="891" spans="1:15" x14ac:dyDescent="0.25">
      <c r="A891" t="s">
        <v>1032</v>
      </c>
      <c r="B891">
        <v>12</v>
      </c>
      <c r="C891" t="s">
        <v>384</v>
      </c>
      <c r="D891" t="s">
        <v>375</v>
      </c>
      <c r="E891" t="s">
        <v>4248</v>
      </c>
      <c r="F891" t="s">
        <v>4249</v>
      </c>
      <c r="G891" t="s">
        <v>257</v>
      </c>
      <c r="H891" t="s">
        <v>257</v>
      </c>
      <c r="I891">
        <v>1.8125</v>
      </c>
      <c r="J891">
        <v>1.8125</v>
      </c>
      <c r="K891" t="s">
        <v>257</v>
      </c>
      <c r="L891">
        <v>1.7642</v>
      </c>
      <c r="M891">
        <v>1.7584</v>
      </c>
      <c r="N891">
        <v>1.7323</v>
      </c>
      <c r="O891">
        <v>1.722</v>
      </c>
    </row>
    <row r="892" spans="1:15" x14ac:dyDescent="0.25">
      <c r="A892" t="s">
        <v>1032</v>
      </c>
      <c r="B892">
        <v>16</v>
      </c>
      <c r="C892" t="s">
        <v>384</v>
      </c>
      <c r="D892" t="s">
        <v>372</v>
      </c>
      <c r="E892" t="s">
        <v>2792</v>
      </c>
      <c r="F892" t="s">
        <v>2793</v>
      </c>
      <c r="G892">
        <v>1.6000000000000001E-3</v>
      </c>
      <c r="H892">
        <v>1.8109</v>
      </c>
      <c r="I892">
        <v>1.8125</v>
      </c>
      <c r="J892">
        <v>1.8015000000000001</v>
      </c>
      <c r="K892" t="s">
        <v>257</v>
      </c>
      <c r="L892">
        <v>1.7703</v>
      </c>
      <c r="M892">
        <v>1.7649999999999999</v>
      </c>
      <c r="N892">
        <v>1.7363999999999999</v>
      </c>
      <c r="O892" t="s">
        <v>257</v>
      </c>
    </row>
    <row r="893" spans="1:15" x14ac:dyDescent="0.25">
      <c r="A893" t="s">
        <v>1032</v>
      </c>
      <c r="B893">
        <v>16</v>
      </c>
      <c r="C893" t="s">
        <v>384</v>
      </c>
      <c r="D893" t="s">
        <v>373</v>
      </c>
      <c r="E893" t="s">
        <v>4250</v>
      </c>
      <c r="F893" t="s">
        <v>4251</v>
      </c>
      <c r="G893" t="s">
        <v>257</v>
      </c>
      <c r="H893" t="s">
        <v>257</v>
      </c>
      <c r="I893">
        <v>1.8125</v>
      </c>
      <c r="J893">
        <v>1.8125</v>
      </c>
      <c r="K893" t="s">
        <v>257</v>
      </c>
      <c r="L893">
        <v>1.7787999999999999</v>
      </c>
      <c r="M893">
        <v>1.7719</v>
      </c>
      <c r="N893">
        <v>1.7589999999999999</v>
      </c>
      <c r="O893">
        <v>1.7450000000000001</v>
      </c>
    </row>
    <row r="894" spans="1:15" x14ac:dyDescent="0.25">
      <c r="A894" t="s">
        <v>1032</v>
      </c>
      <c r="B894">
        <v>16</v>
      </c>
      <c r="C894" t="s">
        <v>384</v>
      </c>
      <c r="D894" t="s">
        <v>374</v>
      </c>
      <c r="E894" t="s">
        <v>2794</v>
      </c>
      <c r="F894" t="s">
        <v>2795</v>
      </c>
      <c r="G894">
        <v>0</v>
      </c>
      <c r="H894">
        <v>1.8125</v>
      </c>
      <c r="I894">
        <v>1.8125</v>
      </c>
      <c r="J894">
        <v>1.8030999999999999</v>
      </c>
      <c r="K894" t="s">
        <v>257</v>
      </c>
      <c r="L894">
        <v>1.7719</v>
      </c>
      <c r="M894">
        <v>1.7679</v>
      </c>
      <c r="N894">
        <v>1.738</v>
      </c>
      <c r="O894" t="s">
        <v>257</v>
      </c>
    </row>
    <row r="895" spans="1:15" x14ac:dyDescent="0.25">
      <c r="A895" t="s">
        <v>1032</v>
      </c>
      <c r="B895">
        <v>16</v>
      </c>
      <c r="C895" t="s">
        <v>384</v>
      </c>
      <c r="D895" t="s">
        <v>375</v>
      </c>
      <c r="E895" t="s">
        <v>4252</v>
      </c>
      <c r="F895" t="s">
        <v>4253</v>
      </c>
      <c r="G895" t="s">
        <v>257</v>
      </c>
      <c r="H895" t="s">
        <v>257</v>
      </c>
      <c r="I895">
        <v>1.8125</v>
      </c>
      <c r="J895">
        <v>1.8125</v>
      </c>
      <c r="K895" t="s">
        <v>257</v>
      </c>
      <c r="L895">
        <v>1.7770999999999999</v>
      </c>
      <c r="M895">
        <v>1.7719</v>
      </c>
      <c r="N895">
        <v>1.7533000000000001</v>
      </c>
      <c r="O895">
        <v>1.7450000000000001</v>
      </c>
    </row>
    <row r="896" spans="1:15" x14ac:dyDescent="0.25">
      <c r="A896" t="s">
        <v>1032</v>
      </c>
      <c r="B896">
        <v>20</v>
      </c>
      <c r="C896" t="s">
        <v>384</v>
      </c>
      <c r="D896" t="s">
        <v>372</v>
      </c>
      <c r="E896" t="s">
        <v>2796</v>
      </c>
      <c r="F896" t="s">
        <v>2797</v>
      </c>
      <c r="G896">
        <v>1.5E-3</v>
      </c>
      <c r="H896">
        <v>1.8109999999999999</v>
      </c>
      <c r="I896">
        <v>1.8125</v>
      </c>
      <c r="J896">
        <v>1.8028999999999999</v>
      </c>
      <c r="K896" t="s">
        <v>257</v>
      </c>
      <c r="L896">
        <v>1.7785</v>
      </c>
      <c r="M896">
        <v>1.7737000000000001</v>
      </c>
      <c r="N896">
        <v>1.7515000000000001</v>
      </c>
      <c r="O896" t="s">
        <v>257</v>
      </c>
    </row>
    <row r="897" spans="1:15" x14ac:dyDescent="0.25">
      <c r="A897" t="s">
        <v>1032</v>
      </c>
      <c r="B897">
        <v>20</v>
      </c>
      <c r="C897" t="s">
        <v>384</v>
      </c>
      <c r="D897" t="s">
        <v>373</v>
      </c>
      <c r="E897" t="s">
        <v>4254</v>
      </c>
      <c r="F897" t="s">
        <v>4255</v>
      </c>
      <c r="G897" t="s">
        <v>257</v>
      </c>
      <c r="H897" t="s">
        <v>257</v>
      </c>
      <c r="I897">
        <v>1.8125</v>
      </c>
      <c r="J897">
        <v>1.8125</v>
      </c>
      <c r="K897" t="s">
        <v>257</v>
      </c>
      <c r="L897">
        <v>1.7863</v>
      </c>
      <c r="M897">
        <v>1.78</v>
      </c>
      <c r="N897">
        <v>1.77</v>
      </c>
      <c r="O897">
        <v>1.758</v>
      </c>
    </row>
    <row r="898" spans="1:15" x14ac:dyDescent="0.25">
      <c r="A898" t="s">
        <v>1032</v>
      </c>
      <c r="B898">
        <v>20</v>
      </c>
      <c r="C898" t="s">
        <v>384</v>
      </c>
      <c r="D898" t="s">
        <v>374</v>
      </c>
      <c r="E898" t="s">
        <v>2798</v>
      </c>
      <c r="F898" t="s">
        <v>2799</v>
      </c>
      <c r="G898">
        <v>0</v>
      </c>
      <c r="H898">
        <v>1.8125</v>
      </c>
      <c r="I898">
        <v>1.8125</v>
      </c>
      <c r="J898">
        <v>1.8044</v>
      </c>
      <c r="K898" t="s">
        <v>257</v>
      </c>
      <c r="L898">
        <v>1.78</v>
      </c>
      <c r="M898">
        <v>1.7764</v>
      </c>
      <c r="N898">
        <v>1.7529999999999999</v>
      </c>
      <c r="O898" t="s">
        <v>257</v>
      </c>
    </row>
    <row r="899" spans="1:15" x14ac:dyDescent="0.25">
      <c r="A899" t="s">
        <v>1032</v>
      </c>
      <c r="B899">
        <v>20</v>
      </c>
      <c r="C899" t="s">
        <v>384</v>
      </c>
      <c r="D899" t="s">
        <v>375</v>
      </c>
      <c r="E899" t="s">
        <v>4256</v>
      </c>
      <c r="F899" t="s">
        <v>4257</v>
      </c>
      <c r="G899" t="s">
        <v>257</v>
      </c>
      <c r="H899" t="s">
        <v>257</v>
      </c>
      <c r="I899">
        <v>1.8125</v>
      </c>
      <c r="J899">
        <v>1.8125</v>
      </c>
      <c r="K899" t="s">
        <v>257</v>
      </c>
      <c r="L899">
        <v>1.7847</v>
      </c>
      <c r="M899">
        <v>1.78</v>
      </c>
      <c r="N899">
        <v>1.7662</v>
      </c>
      <c r="O899">
        <v>1.758</v>
      </c>
    </row>
    <row r="900" spans="1:15" x14ac:dyDescent="0.25">
      <c r="A900" t="s">
        <v>1033</v>
      </c>
      <c r="B900">
        <v>6</v>
      </c>
      <c r="C900" t="s">
        <v>384</v>
      </c>
      <c r="D900" t="s">
        <v>372</v>
      </c>
      <c r="E900" t="s">
        <v>2800</v>
      </c>
      <c r="F900" t="s">
        <v>2801</v>
      </c>
      <c r="G900">
        <v>2.5000000000000001E-3</v>
      </c>
      <c r="H900">
        <v>1.8725000000000001</v>
      </c>
      <c r="I900">
        <v>1.875</v>
      </c>
      <c r="J900">
        <v>1.8543000000000001</v>
      </c>
      <c r="K900" t="s">
        <v>257</v>
      </c>
      <c r="L900">
        <v>1.7642</v>
      </c>
      <c r="M900">
        <v>1.7558</v>
      </c>
      <c r="N900">
        <v>1.6740999999999999</v>
      </c>
      <c r="O900" t="s">
        <v>257</v>
      </c>
    </row>
    <row r="901" spans="1:15" x14ac:dyDescent="0.25">
      <c r="A901" t="s">
        <v>1033</v>
      </c>
      <c r="B901">
        <v>6</v>
      </c>
      <c r="C901" t="s">
        <v>384</v>
      </c>
      <c r="D901" t="s">
        <v>373</v>
      </c>
      <c r="E901" t="s">
        <v>4258</v>
      </c>
      <c r="F901" t="s">
        <v>4259</v>
      </c>
      <c r="G901" t="s">
        <v>257</v>
      </c>
      <c r="H901" t="s">
        <v>257</v>
      </c>
      <c r="I901">
        <v>1.875</v>
      </c>
      <c r="J901">
        <v>1.875</v>
      </c>
      <c r="K901" t="s">
        <v>257</v>
      </c>
      <c r="L901">
        <v>1.7777000000000001</v>
      </c>
      <c r="M901">
        <v>1.7666999999999999</v>
      </c>
      <c r="N901">
        <v>1.7250000000000001</v>
      </c>
      <c r="O901">
        <v>1.6950000000000001</v>
      </c>
    </row>
    <row r="902" spans="1:15" x14ac:dyDescent="0.25">
      <c r="A902" t="s">
        <v>1033</v>
      </c>
      <c r="B902">
        <v>6</v>
      </c>
      <c r="C902" t="s">
        <v>384</v>
      </c>
      <c r="D902" t="s">
        <v>374</v>
      </c>
      <c r="E902" t="s">
        <v>2802</v>
      </c>
      <c r="F902" t="s">
        <v>2803</v>
      </c>
      <c r="G902">
        <v>0</v>
      </c>
      <c r="H902">
        <v>1.875</v>
      </c>
      <c r="I902">
        <v>1.875</v>
      </c>
      <c r="J902">
        <v>1.8568</v>
      </c>
      <c r="K902" t="s">
        <v>257</v>
      </c>
      <c r="L902">
        <v>1.7666999999999999</v>
      </c>
      <c r="M902">
        <v>1.7604</v>
      </c>
      <c r="N902">
        <v>1.6766000000000001</v>
      </c>
      <c r="O902" t="s">
        <v>257</v>
      </c>
    </row>
    <row r="903" spans="1:15" x14ac:dyDescent="0.25">
      <c r="A903" t="s">
        <v>1033</v>
      </c>
      <c r="B903">
        <v>6</v>
      </c>
      <c r="C903" t="s">
        <v>384</v>
      </c>
      <c r="D903" t="s">
        <v>375</v>
      </c>
      <c r="E903" t="s">
        <v>4260</v>
      </c>
      <c r="F903" t="s">
        <v>4261</v>
      </c>
      <c r="G903" t="s">
        <v>257</v>
      </c>
      <c r="H903" t="s">
        <v>257</v>
      </c>
      <c r="I903">
        <v>1.875</v>
      </c>
      <c r="J903">
        <v>1.875</v>
      </c>
      <c r="K903" t="s">
        <v>257</v>
      </c>
      <c r="L903">
        <v>1.7748999999999999</v>
      </c>
      <c r="M903">
        <v>1.7666999999999999</v>
      </c>
      <c r="N903">
        <v>1.7145999999999999</v>
      </c>
      <c r="O903">
        <v>1.6950000000000001</v>
      </c>
    </row>
    <row r="904" spans="1:15" x14ac:dyDescent="0.25">
      <c r="A904" t="s">
        <v>1033</v>
      </c>
      <c r="B904">
        <v>8</v>
      </c>
      <c r="C904" t="s">
        <v>384</v>
      </c>
      <c r="D904" t="s">
        <v>372</v>
      </c>
      <c r="E904" t="s">
        <v>2804</v>
      </c>
      <c r="F904" t="s">
        <v>2805</v>
      </c>
      <c r="G904">
        <v>2.3E-3</v>
      </c>
      <c r="H904">
        <v>1.8727</v>
      </c>
      <c r="I904">
        <v>1.875</v>
      </c>
      <c r="J904">
        <v>1.8576999999999999</v>
      </c>
      <c r="K904">
        <v>1.8502000000000001</v>
      </c>
      <c r="L904">
        <v>1.7915000000000001</v>
      </c>
      <c r="M904">
        <v>1.7838000000000001</v>
      </c>
      <c r="N904">
        <v>1.7239</v>
      </c>
      <c r="O904" t="s">
        <v>257</v>
      </c>
    </row>
    <row r="905" spans="1:15" x14ac:dyDescent="0.25">
      <c r="A905" t="s">
        <v>1033</v>
      </c>
      <c r="B905">
        <v>8</v>
      </c>
      <c r="C905" t="s">
        <v>384</v>
      </c>
      <c r="D905" t="s">
        <v>373</v>
      </c>
      <c r="E905" t="s">
        <v>4262</v>
      </c>
      <c r="F905" t="s">
        <v>4263</v>
      </c>
      <c r="G905" t="s">
        <v>257</v>
      </c>
      <c r="H905" t="s">
        <v>257</v>
      </c>
      <c r="I905">
        <v>1.875</v>
      </c>
      <c r="J905">
        <v>1.875</v>
      </c>
      <c r="K905" t="s">
        <v>257</v>
      </c>
      <c r="L905">
        <v>1.8038000000000001</v>
      </c>
      <c r="M905">
        <v>1.7938000000000001</v>
      </c>
      <c r="N905">
        <v>1.7649999999999999</v>
      </c>
      <c r="O905">
        <v>1.74</v>
      </c>
    </row>
    <row r="906" spans="1:15" x14ac:dyDescent="0.25">
      <c r="A906" t="s">
        <v>1033</v>
      </c>
      <c r="B906">
        <v>8</v>
      </c>
      <c r="C906" t="s">
        <v>384</v>
      </c>
      <c r="D906" t="s">
        <v>374</v>
      </c>
      <c r="E906" t="s">
        <v>2806</v>
      </c>
      <c r="F906" t="s">
        <v>2807</v>
      </c>
      <c r="G906">
        <v>0</v>
      </c>
      <c r="H906">
        <v>1.875</v>
      </c>
      <c r="I906">
        <v>1.875</v>
      </c>
      <c r="J906">
        <v>1.86</v>
      </c>
      <c r="K906" t="s">
        <v>257</v>
      </c>
      <c r="L906">
        <v>1.7938000000000001</v>
      </c>
      <c r="M906">
        <v>1.7881</v>
      </c>
      <c r="N906">
        <v>1.7262</v>
      </c>
      <c r="O906" t="s">
        <v>257</v>
      </c>
    </row>
    <row r="907" spans="1:15" x14ac:dyDescent="0.25">
      <c r="A907" t="s">
        <v>1033</v>
      </c>
      <c r="B907">
        <v>8</v>
      </c>
      <c r="C907" t="s">
        <v>384</v>
      </c>
      <c r="D907" t="s">
        <v>375</v>
      </c>
      <c r="E907" t="s">
        <v>4264</v>
      </c>
      <c r="F907" t="s">
        <v>4265</v>
      </c>
      <c r="G907" t="s">
        <v>257</v>
      </c>
      <c r="H907" t="s">
        <v>257</v>
      </c>
      <c r="I907">
        <v>1.875</v>
      </c>
      <c r="J907">
        <v>1.875</v>
      </c>
      <c r="K907" t="s">
        <v>257</v>
      </c>
      <c r="L907">
        <v>1.8012999999999999</v>
      </c>
      <c r="M907">
        <v>1.7938000000000001</v>
      </c>
      <c r="N907">
        <v>1.7546999999999999</v>
      </c>
      <c r="O907">
        <v>1.74</v>
      </c>
    </row>
    <row r="908" spans="1:15" x14ac:dyDescent="0.25">
      <c r="A908" t="s">
        <v>1033</v>
      </c>
      <c r="B908">
        <v>10</v>
      </c>
      <c r="C908" t="s">
        <v>382</v>
      </c>
      <c r="D908" t="s">
        <v>372</v>
      </c>
      <c r="E908" t="s">
        <v>2808</v>
      </c>
      <c r="F908" t="s">
        <v>2809</v>
      </c>
      <c r="G908">
        <v>1.9E-3</v>
      </c>
      <c r="H908">
        <v>1.8731</v>
      </c>
      <c r="I908">
        <v>1.875</v>
      </c>
      <c r="J908">
        <v>1.8602000000000001</v>
      </c>
      <c r="K908" t="s">
        <v>257</v>
      </c>
      <c r="L908">
        <v>1.8081</v>
      </c>
      <c r="M908">
        <v>1.8016000000000001</v>
      </c>
      <c r="N908">
        <v>1.7541</v>
      </c>
      <c r="O908" t="s">
        <v>257</v>
      </c>
    </row>
    <row r="909" spans="1:15" x14ac:dyDescent="0.25">
      <c r="A909" t="s">
        <v>1033</v>
      </c>
      <c r="B909">
        <v>10</v>
      </c>
      <c r="C909" t="s">
        <v>382</v>
      </c>
      <c r="D909" t="s">
        <v>373</v>
      </c>
      <c r="E909" t="s">
        <v>4266</v>
      </c>
      <c r="F909" t="s">
        <v>4267</v>
      </c>
      <c r="G909" t="s">
        <v>257</v>
      </c>
      <c r="H909" t="s">
        <v>257</v>
      </c>
      <c r="I909">
        <v>1.875</v>
      </c>
      <c r="J909">
        <v>1.875</v>
      </c>
      <c r="K909" t="s">
        <v>257</v>
      </c>
      <c r="L909">
        <v>1.8184</v>
      </c>
      <c r="M909">
        <v>1.81</v>
      </c>
      <c r="N909">
        <v>1.788</v>
      </c>
      <c r="O909">
        <v>1.7669999999999999</v>
      </c>
    </row>
    <row r="910" spans="1:15" x14ac:dyDescent="0.25">
      <c r="A910" t="s">
        <v>1033</v>
      </c>
      <c r="B910">
        <v>12</v>
      </c>
      <c r="C910" t="s">
        <v>384</v>
      </c>
      <c r="D910" t="s">
        <v>372</v>
      </c>
      <c r="E910" t="s">
        <v>2810</v>
      </c>
      <c r="F910" t="s">
        <v>2811</v>
      </c>
      <c r="G910">
        <v>1.8E-3</v>
      </c>
      <c r="H910">
        <v>1.8732</v>
      </c>
      <c r="I910">
        <v>1.875</v>
      </c>
      <c r="J910">
        <v>1.8617999999999999</v>
      </c>
      <c r="K910" t="s">
        <v>257</v>
      </c>
      <c r="L910">
        <v>1.8190999999999999</v>
      </c>
      <c r="M910">
        <v>1.8130999999999999</v>
      </c>
      <c r="N910">
        <v>1.774</v>
      </c>
      <c r="O910" t="s">
        <v>257</v>
      </c>
    </row>
    <row r="911" spans="1:15" x14ac:dyDescent="0.25">
      <c r="A911" t="s">
        <v>1033</v>
      </c>
      <c r="B911">
        <v>12</v>
      </c>
      <c r="C911" t="s">
        <v>384</v>
      </c>
      <c r="D911" t="s">
        <v>373</v>
      </c>
      <c r="E911" t="s">
        <v>4268</v>
      </c>
      <c r="F911" t="s">
        <v>4269</v>
      </c>
      <c r="G911" t="s">
        <v>257</v>
      </c>
      <c r="H911" t="s">
        <v>257</v>
      </c>
      <c r="I911">
        <v>1.875</v>
      </c>
      <c r="J911">
        <v>1.875</v>
      </c>
      <c r="K911" t="s">
        <v>257</v>
      </c>
      <c r="L911">
        <v>1.8287</v>
      </c>
      <c r="M911">
        <v>1.8209</v>
      </c>
      <c r="N911">
        <v>1.8029999999999999</v>
      </c>
      <c r="O911">
        <v>1.7849999999999999</v>
      </c>
    </row>
    <row r="912" spans="1:15" x14ac:dyDescent="0.25">
      <c r="A912" t="s">
        <v>1033</v>
      </c>
      <c r="B912">
        <v>12</v>
      </c>
      <c r="C912" t="s">
        <v>384</v>
      </c>
      <c r="D912" t="s">
        <v>374</v>
      </c>
      <c r="E912" t="s">
        <v>2812</v>
      </c>
      <c r="F912" t="s">
        <v>2813</v>
      </c>
      <c r="G912">
        <v>0</v>
      </c>
      <c r="H912">
        <v>1.875</v>
      </c>
      <c r="I912">
        <v>1.875</v>
      </c>
      <c r="J912">
        <v>1.8635999999999999</v>
      </c>
      <c r="K912" t="s">
        <v>257</v>
      </c>
      <c r="L912">
        <v>1.8209</v>
      </c>
      <c r="M912">
        <v>1.8164</v>
      </c>
      <c r="N912">
        <v>1.7758</v>
      </c>
      <c r="O912" t="s">
        <v>257</v>
      </c>
    </row>
    <row r="913" spans="1:15" x14ac:dyDescent="0.25">
      <c r="A913" t="s">
        <v>1033</v>
      </c>
      <c r="B913">
        <v>12</v>
      </c>
      <c r="C913" t="s">
        <v>384</v>
      </c>
      <c r="D913" t="s">
        <v>375</v>
      </c>
      <c r="E913" t="s">
        <v>4270</v>
      </c>
      <c r="F913" t="s">
        <v>4271</v>
      </c>
      <c r="G913" t="s">
        <v>257</v>
      </c>
      <c r="H913" t="s">
        <v>257</v>
      </c>
      <c r="I913">
        <v>1.875</v>
      </c>
      <c r="J913">
        <v>1.875</v>
      </c>
      <c r="K913" t="s">
        <v>257</v>
      </c>
      <c r="L913">
        <v>1.8267</v>
      </c>
      <c r="M913">
        <v>1.8209</v>
      </c>
      <c r="N913">
        <v>1.7948</v>
      </c>
      <c r="O913">
        <v>1.7849999999999999</v>
      </c>
    </row>
    <row r="914" spans="1:15" x14ac:dyDescent="0.25">
      <c r="A914" t="s">
        <v>1033</v>
      </c>
      <c r="B914">
        <v>14</v>
      </c>
      <c r="C914" t="s">
        <v>382</v>
      </c>
      <c r="D914" t="s">
        <v>372</v>
      </c>
      <c r="E914" t="s">
        <v>2814</v>
      </c>
      <c r="F914" t="s">
        <v>2815</v>
      </c>
      <c r="G914">
        <v>1.6999999999999999E-3</v>
      </c>
      <c r="H914">
        <v>1.8733</v>
      </c>
      <c r="I914">
        <v>1.875</v>
      </c>
      <c r="J914">
        <v>1.863</v>
      </c>
      <c r="K914" t="s">
        <v>257</v>
      </c>
      <c r="L914">
        <v>1.8269</v>
      </c>
      <c r="M914">
        <v>1.8212999999999999</v>
      </c>
      <c r="N914">
        <v>1.7883</v>
      </c>
      <c r="O914" t="s">
        <v>257</v>
      </c>
    </row>
    <row r="915" spans="1:15" x14ac:dyDescent="0.25">
      <c r="A915" t="s">
        <v>1033</v>
      </c>
      <c r="B915">
        <v>14</v>
      </c>
      <c r="C915" t="s">
        <v>382</v>
      </c>
      <c r="D915" t="s">
        <v>373</v>
      </c>
      <c r="E915" t="s">
        <v>4272</v>
      </c>
      <c r="F915" t="s">
        <v>4273</v>
      </c>
      <c r="G915" t="s">
        <v>257</v>
      </c>
      <c r="H915" t="s">
        <v>257</v>
      </c>
      <c r="I915">
        <v>1.875</v>
      </c>
      <c r="J915">
        <v>1.875</v>
      </c>
      <c r="K915" t="s">
        <v>257</v>
      </c>
      <c r="L915">
        <v>1.8359000000000001</v>
      </c>
      <c r="M915">
        <v>1.8286</v>
      </c>
      <c r="N915">
        <v>1.8140000000000001</v>
      </c>
      <c r="O915">
        <v>1.798</v>
      </c>
    </row>
    <row r="916" spans="1:15" x14ac:dyDescent="0.25">
      <c r="A916" t="s">
        <v>1033</v>
      </c>
      <c r="B916">
        <v>16</v>
      </c>
      <c r="C916" t="s">
        <v>384</v>
      </c>
      <c r="D916" t="s">
        <v>372</v>
      </c>
      <c r="E916" t="s">
        <v>2816</v>
      </c>
      <c r="F916" t="s">
        <v>2817</v>
      </c>
      <c r="G916">
        <v>1.6000000000000001E-3</v>
      </c>
      <c r="H916">
        <v>1.8734</v>
      </c>
      <c r="I916">
        <v>1.875</v>
      </c>
      <c r="J916">
        <v>1.8640000000000001</v>
      </c>
      <c r="K916" t="s">
        <v>257</v>
      </c>
      <c r="L916">
        <v>1.8328</v>
      </c>
      <c r="M916">
        <v>1.8274999999999999</v>
      </c>
      <c r="N916">
        <v>1.7988999999999999</v>
      </c>
      <c r="O916" t="s">
        <v>257</v>
      </c>
    </row>
    <row r="917" spans="1:15" x14ac:dyDescent="0.25">
      <c r="A917" t="s">
        <v>1033</v>
      </c>
      <c r="B917">
        <v>16</v>
      </c>
      <c r="C917" t="s">
        <v>384</v>
      </c>
      <c r="D917" t="s">
        <v>373</v>
      </c>
      <c r="E917" t="s">
        <v>4274</v>
      </c>
      <c r="F917" t="s">
        <v>4275</v>
      </c>
      <c r="G917" t="s">
        <v>257</v>
      </c>
      <c r="H917" t="s">
        <v>257</v>
      </c>
      <c r="I917">
        <v>1.875</v>
      </c>
      <c r="J917">
        <v>1.875</v>
      </c>
      <c r="K917" t="s">
        <v>257</v>
      </c>
      <c r="L917">
        <v>1.8412999999999999</v>
      </c>
      <c r="M917">
        <v>1.8344</v>
      </c>
      <c r="N917">
        <v>1.821</v>
      </c>
      <c r="O917">
        <v>1.8069999999999999</v>
      </c>
    </row>
    <row r="918" spans="1:15" x14ac:dyDescent="0.25">
      <c r="A918" t="s">
        <v>1033</v>
      </c>
      <c r="B918">
        <v>16</v>
      </c>
      <c r="C918" t="s">
        <v>384</v>
      </c>
      <c r="D918" t="s">
        <v>374</v>
      </c>
      <c r="E918" t="s">
        <v>2818</v>
      </c>
      <c r="F918" t="s">
        <v>2819</v>
      </c>
      <c r="G918">
        <v>0</v>
      </c>
      <c r="H918">
        <v>1.875</v>
      </c>
      <c r="I918">
        <v>1.875</v>
      </c>
      <c r="J918">
        <v>1.8655999999999999</v>
      </c>
      <c r="K918" t="s">
        <v>257</v>
      </c>
      <c r="L918">
        <v>1.8344</v>
      </c>
      <c r="M918">
        <v>1.8304</v>
      </c>
      <c r="N918">
        <v>1.8005</v>
      </c>
      <c r="O918" t="s">
        <v>257</v>
      </c>
    </row>
    <row r="919" spans="1:15" x14ac:dyDescent="0.25">
      <c r="A919" t="s">
        <v>1033</v>
      </c>
      <c r="B919">
        <v>16</v>
      </c>
      <c r="C919" t="s">
        <v>384</v>
      </c>
      <c r="D919" t="s">
        <v>375</v>
      </c>
      <c r="E919" t="s">
        <v>4276</v>
      </c>
      <c r="F919" t="s">
        <v>4277</v>
      </c>
      <c r="G919" t="s">
        <v>257</v>
      </c>
      <c r="H919" t="s">
        <v>257</v>
      </c>
      <c r="I919">
        <v>1.875</v>
      </c>
      <c r="J919">
        <v>1.875</v>
      </c>
      <c r="K919" t="s">
        <v>257</v>
      </c>
      <c r="L919">
        <v>1.8395999999999999</v>
      </c>
      <c r="M919">
        <v>1.8344</v>
      </c>
      <c r="N919">
        <v>1.8158000000000001</v>
      </c>
      <c r="O919">
        <v>1.8069999999999999</v>
      </c>
    </row>
    <row r="920" spans="1:15" x14ac:dyDescent="0.25">
      <c r="A920" t="s">
        <v>1033</v>
      </c>
      <c r="B920">
        <v>18</v>
      </c>
      <c r="C920" t="s">
        <v>382</v>
      </c>
      <c r="D920" t="s">
        <v>372</v>
      </c>
      <c r="E920" t="s">
        <v>2820</v>
      </c>
      <c r="F920" t="s">
        <v>2821</v>
      </c>
      <c r="G920">
        <v>1.5E-3</v>
      </c>
      <c r="H920">
        <v>1.8734999999999999</v>
      </c>
      <c r="I920">
        <v>1.875</v>
      </c>
      <c r="J920">
        <v>1.8648</v>
      </c>
      <c r="K920" t="s">
        <v>257</v>
      </c>
      <c r="L920">
        <v>1.8373999999999999</v>
      </c>
      <c r="M920">
        <v>1.8323</v>
      </c>
      <c r="N920">
        <v>1.8073999999999999</v>
      </c>
      <c r="O920" t="s">
        <v>257</v>
      </c>
    </row>
    <row r="921" spans="1:15" x14ac:dyDescent="0.25">
      <c r="A921" t="s">
        <v>1033</v>
      </c>
      <c r="B921">
        <v>18</v>
      </c>
      <c r="C921" t="s">
        <v>382</v>
      </c>
      <c r="D921" t="s">
        <v>373</v>
      </c>
      <c r="E921" t="s">
        <v>4278</v>
      </c>
      <c r="F921" t="s">
        <v>4279</v>
      </c>
      <c r="G921" t="s">
        <v>257</v>
      </c>
      <c r="H921" t="s">
        <v>257</v>
      </c>
      <c r="I921">
        <v>1.875</v>
      </c>
      <c r="J921">
        <v>1.875</v>
      </c>
      <c r="K921" t="s">
        <v>257</v>
      </c>
      <c r="L921">
        <v>1.8454999999999999</v>
      </c>
      <c r="M921">
        <v>1.8389</v>
      </c>
      <c r="N921">
        <v>1.8280000000000001</v>
      </c>
      <c r="O921">
        <v>1.8149999999999999</v>
      </c>
    </row>
    <row r="922" spans="1:15" x14ac:dyDescent="0.25">
      <c r="A922" t="s">
        <v>1033</v>
      </c>
      <c r="B922">
        <v>20</v>
      </c>
      <c r="C922" t="s">
        <v>384</v>
      </c>
      <c r="D922" t="s">
        <v>372</v>
      </c>
      <c r="E922" t="s">
        <v>2822</v>
      </c>
      <c r="F922" t="s">
        <v>2823</v>
      </c>
      <c r="G922">
        <v>1.5E-3</v>
      </c>
      <c r="H922">
        <v>1.8734999999999999</v>
      </c>
      <c r="I922">
        <v>1.875</v>
      </c>
      <c r="J922">
        <v>1.8653999999999999</v>
      </c>
      <c r="K922" t="s">
        <v>257</v>
      </c>
      <c r="L922">
        <v>1.841</v>
      </c>
      <c r="M922">
        <v>1.8362000000000001</v>
      </c>
      <c r="N922">
        <v>1.8140000000000001</v>
      </c>
      <c r="O922" t="s">
        <v>257</v>
      </c>
    </row>
    <row r="923" spans="1:15" x14ac:dyDescent="0.25">
      <c r="A923" t="s">
        <v>1033</v>
      </c>
      <c r="B923">
        <v>20</v>
      </c>
      <c r="C923" t="s">
        <v>384</v>
      </c>
      <c r="D923" t="s">
        <v>373</v>
      </c>
      <c r="E923" t="s">
        <v>4280</v>
      </c>
      <c r="F923" t="s">
        <v>4281</v>
      </c>
      <c r="G923" t="s">
        <v>257</v>
      </c>
      <c r="H923" t="s">
        <v>257</v>
      </c>
      <c r="I923">
        <v>1.875</v>
      </c>
      <c r="J923">
        <v>1.875</v>
      </c>
      <c r="K923" t="s">
        <v>257</v>
      </c>
      <c r="L923">
        <v>1.8488</v>
      </c>
      <c r="M923">
        <v>1.8425</v>
      </c>
      <c r="N923">
        <v>1.8320000000000001</v>
      </c>
      <c r="O923">
        <v>1.821</v>
      </c>
    </row>
    <row r="924" spans="1:15" x14ac:dyDescent="0.25">
      <c r="A924" t="s">
        <v>1033</v>
      </c>
      <c r="B924">
        <v>20</v>
      </c>
      <c r="C924" t="s">
        <v>384</v>
      </c>
      <c r="D924" t="s">
        <v>374</v>
      </c>
      <c r="E924" t="s">
        <v>2824</v>
      </c>
      <c r="F924" t="s">
        <v>2825</v>
      </c>
      <c r="G924">
        <v>0</v>
      </c>
      <c r="H924">
        <v>1.875</v>
      </c>
      <c r="I924">
        <v>1.875</v>
      </c>
      <c r="J924">
        <v>1.8669</v>
      </c>
      <c r="K924" t="s">
        <v>257</v>
      </c>
      <c r="L924">
        <v>1.8425</v>
      </c>
      <c r="M924">
        <v>1.8389</v>
      </c>
      <c r="N924">
        <v>1.8154999999999999</v>
      </c>
      <c r="O924" t="s">
        <v>257</v>
      </c>
    </row>
    <row r="925" spans="1:15" x14ac:dyDescent="0.25">
      <c r="A925" t="s">
        <v>1033</v>
      </c>
      <c r="B925">
        <v>20</v>
      </c>
      <c r="C925" t="s">
        <v>384</v>
      </c>
      <c r="D925" t="s">
        <v>375</v>
      </c>
      <c r="E925" t="s">
        <v>4282</v>
      </c>
      <c r="F925" t="s">
        <v>4283</v>
      </c>
      <c r="G925" t="s">
        <v>257</v>
      </c>
      <c r="H925" t="s">
        <v>257</v>
      </c>
      <c r="I925">
        <v>1.875</v>
      </c>
      <c r="J925">
        <v>1.875</v>
      </c>
      <c r="K925" t="s">
        <v>257</v>
      </c>
      <c r="L925">
        <v>1.8472</v>
      </c>
      <c r="M925">
        <v>1.8425</v>
      </c>
      <c r="N925">
        <v>1.8287</v>
      </c>
      <c r="O925">
        <v>1.821</v>
      </c>
    </row>
    <row r="926" spans="1:15" x14ac:dyDescent="0.25">
      <c r="A926" t="s">
        <v>1034</v>
      </c>
      <c r="B926">
        <v>6</v>
      </c>
      <c r="C926" t="s">
        <v>384</v>
      </c>
      <c r="D926" t="s">
        <v>372</v>
      </c>
      <c r="E926" t="s">
        <v>2826</v>
      </c>
      <c r="F926" t="s">
        <v>2827</v>
      </c>
      <c r="G926">
        <v>2.5999999999999999E-3</v>
      </c>
      <c r="H926">
        <v>1.9349000000000001</v>
      </c>
      <c r="I926">
        <v>1.9375</v>
      </c>
      <c r="J926">
        <v>1.9167000000000001</v>
      </c>
      <c r="K926" t="s">
        <v>257</v>
      </c>
      <c r="L926">
        <v>1.8266</v>
      </c>
      <c r="M926">
        <v>1.8181</v>
      </c>
      <c r="N926">
        <v>1.7364999999999999</v>
      </c>
      <c r="O926" t="s">
        <v>257</v>
      </c>
    </row>
    <row r="927" spans="1:15" x14ac:dyDescent="0.25">
      <c r="A927" t="s">
        <v>1034</v>
      </c>
      <c r="B927">
        <v>6</v>
      </c>
      <c r="C927" t="s">
        <v>384</v>
      </c>
      <c r="D927" t="s">
        <v>373</v>
      </c>
      <c r="E927" t="s">
        <v>4284</v>
      </c>
      <c r="F927" t="s">
        <v>4285</v>
      </c>
      <c r="G927" t="s">
        <v>257</v>
      </c>
      <c r="H927" t="s">
        <v>257</v>
      </c>
      <c r="I927">
        <v>1.9375</v>
      </c>
      <c r="J927">
        <v>1.9375</v>
      </c>
      <c r="K927" t="s">
        <v>257</v>
      </c>
      <c r="L927">
        <v>1.8403</v>
      </c>
      <c r="M927">
        <v>1.8291999999999999</v>
      </c>
      <c r="N927">
        <v>1.788</v>
      </c>
      <c r="O927">
        <v>1.7569999999999999</v>
      </c>
    </row>
    <row r="928" spans="1:15" x14ac:dyDescent="0.25">
      <c r="A928" t="s">
        <v>1034</v>
      </c>
      <c r="B928">
        <v>6</v>
      </c>
      <c r="C928" t="s">
        <v>384</v>
      </c>
      <c r="D928" t="s">
        <v>374</v>
      </c>
      <c r="E928" t="s">
        <v>2828</v>
      </c>
      <c r="F928" t="s">
        <v>2829</v>
      </c>
      <c r="G928">
        <v>0</v>
      </c>
      <c r="H928">
        <v>1.9375</v>
      </c>
      <c r="I928">
        <v>1.9375</v>
      </c>
      <c r="J928">
        <v>1.9193</v>
      </c>
      <c r="K928" t="s">
        <v>257</v>
      </c>
      <c r="L928">
        <v>1.8291999999999999</v>
      </c>
      <c r="M928">
        <v>1.8228</v>
      </c>
      <c r="N928">
        <v>1.7391000000000001</v>
      </c>
      <c r="O928" t="s">
        <v>257</v>
      </c>
    </row>
    <row r="929" spans="1:15" x14ac:dyDescent="0.25">
      <c r="A929" t="s">
        <v>1034</v>
      </c>
      <c r="B929">
        <v>6</v>
      </c>
      <c r="C929" t="s">
        <v>384</v>
      </c>
      <c r="D929" t="s">
        <v>375</v>
      </c>
      <c r="E929" t="s">
        <v>4286</v>
      </c>
      <c r="F929" t="s">
        <v>4287</v>
      </c>
      <c r="G929" t="s">
        <v>257</v>
      </c>
      <c r="H929" t="s">
        <v>257</v>
      </c>
      <c r="I929">
        <v>1.9375</v>
      </c>
      <c r="J929">
        <v>1.9375</v>
      </c>
      <c r="K929" t="s">
        <v>257</v>
      </c>
      <c r="L929">
        <v>1.8374999999999999</v>
      </c>
      <c r="M929">
        <v>1.8291999999999999</v>
      </c>
      <c r="N929">
        <v>1.7770999999999999</v>
      </c>
      <c r="O929">
        <v>1.7569999999999999</v>
      </c>
    </row>
    <row r="930" spans="1:15" x14ac:dyDescent="0.25">
      <c r="A930" t="s">
        <v>1034</v>
      </c>
      <c r="B930">
        <v>8</v>
      </c>
      <c r="C930" t="s">
        <v>384</v>
      </c>
      <c r="D930" t="s">
        <v>372</v>
      </c>
      <c r="E930" t="s">
        <v>2830</v>
      </c>
      <c r="F930" t="s">
        <v>2831</v>
      </c>
      <c r="G930">
        <v>2.3E-3</v>
      </c>
      <c r="H930">
        <v>1.9352</v>
      </c>
      <c r="I930">
        <v>1.9375</v>
      </c>
      <c r="J930">
        <v>1.9201999999999999</v>
      </c>
      <c r="K930" t="s">
        <v>257</v>
      </c>
      <c r="L930">
        <v>1.8540000000000001</v>
      </c>
      <c r="M930">
        <v>1.8463000000000001</v>
      </c>
      <c r="N930">
        <v>1.7864</v>
      </c>
      <c r="O930" t="s">
        <v>257</v>
      </c>
    </row>
    <row r="931" spans="1:15" x14ac:dyDescent="0.25">
      <c r="A931" t="s">
        <v>1034</v>
      </c>
      <c r="B931">
        <v>8</v>
      </c>
      <c r="C931" t="s">
        <v>384</v>
      </c>
      <c r="D931" t="s">
        <v>373</v>
      </c>
      <c r="E931" t="s">
        <v>4288</v>
      </c>
      <c r="F931" t="s">
        <v>4289</v>
      </c>
      <c r="G931" t="s">
        <v>257</v>
      </c>
      <c r="H931" t="s">
        <v>257</v>
      </c>
      <c r="I931">
        <v>1.9375</v>
      </c>
      <c r="J931">
        <v>1.9375</v>
      </c>
      <c r="K931" t="s">
        <v>257</v>
      </c>
      <c r="L931">
        <v>1.8663000000000001</v>
      </c>
      <c r="M931">
        <v>1.8563000000000001</v>
      </c>
      <c r="N931">
        <v>1.827</v>
      </c>
      <c r="O931">
        <v>1.802</v>
      </c>
    </row>
    <row r="932" spans="1:15" x14ac:dyDescent="0.25">
      <c r="A932" t="s">
        <v>1034</v>
      </c>
      <c r="B932">
        <v>8</v>
      </c>
      <c r="C932" t="s">
        <v>384</v>
      </c>
      <c r="D932" t="s">
        <v>374</v>
      </c>
      <c r="E932" t="s">
        <v>2832</v>
      </c>
      <c r="F932" t="s">
        <v>2833</v>
      </c>
      <c r="G932">
        <v>0</v>
      </c>
      <c r="H932">
        <v>1.9375</v>
      </c>
      <c r="I932">
        <v>1.9375</v>
      </c>
      <c r="J932">
        <v>1.9225000000000001</v>
      </c>
      <c r="K932" t="s">
        <v>257</v>
      </c>
      <c r="L932">
        <v>1.8563000000000001</v>
      </c>
      <c r="M932">
        <v>1.8505</v>
      </c>
      <c r="N932">
        <v>1.7887</v>
      </c>
      <c r="O932" t="s">
        <v>257</v>
      </c>
    </row>
    <row r="933" spans="1:15" x14ac:dyDescent="0.25">
      <c r="A933" t="s">
        <v>1034</v>
      </c>
      <c r="B933">
        <v>8</v>
      </c>
      <c r="C933" t="s">
        <v>384</v>
      </c>
      <c r="D933" t="s">
        <v>375</v>
      </c>
      <c r="E933" t="s">
        <v>4290</v>
      </c>
      <c r="F933" t="s">
        <v>4291</v>
      </c>
      <c r="G933" t="s">
        <v>257</v>
      </c>
      <c r="H933" t="s">
        <v>257</v>
      </c>
      <c r="I933">
        <v>1.9375</v>
      </c>
      <c r="J933">
        <v>1.9375</v>
      </c>
      <c r="K933" t="s">
        <v>257</v>
      </c>
      <c r="L933">
        <v>1.8637999999999999</v>
      </c>
      <c r="M933">
        <v>1.8563000000000001</v>
      </c>
      <c r="N933">
        <v>1.8171999999999999</v>
      </c>
      <c r="O933">
        <v>1.802</v>
      </c>
    </row>
    <row r="934" spans="1:15" x14ac:dyDescent="0.25">
      <c r="A934" t="s">
        <v>1034</v>
      </c>
      <c r="B934">
        <v>12</v>
      </c>
      <c r="C934" t="s">
        <v>384</v>
      </c>
      <c r="D934" t="s">
        <v>372</v>
      </c>
      <c r="E934" t="s">
        <v>2834</v>
      </c>
      <c r="F934" t="s">
        <v>2835</v>
      </c>
      <c r="G934">
        <v>1.8E-3</v>
      </c>
      <c r="H934">
        <v>1.9357</v>
      </c>
      <c r="I934">
        <v>1.9375</v>
      </c>
      <c r="J934">
        <v>1.9242999999999999</v>
      </c>
      <c r="K934" t="s">
        <v>257</v>
      </c>
      <c r="L934">
        <v>1.8815999999999999</v>
      </c>
      <c r="M934">
        <v>1.8754999999999999</v>
      </c>
      <c r="N934">
        <v>1.8365</v>
      </c>
      <c r="O934" t="s">
        <v>257</v>
      </c>
    </row>
    <row r="935" spans="1:15" x14ac:dyDescent="0.25">
      <c r="A935" t="s">
        <v>1034</v>
      </c>
      <c r="B935">
        <v>12</v>
      </c>
      <c r="C935" t="s">
        <v>384</v>
      </c>
      <c r="D935" t="s">
        <v>373</v>
      </c>
      <c r="E935" t="s">
        <v>4292</v>
      </c>
      <c r="F935" t="s">
        <v>4293</v>
      </c>
      <c r="G935" t="s">
        <v>257</v>
      </c>
      <c r="H935" t="s">
        <v>257</v>
      </c>
      <c r="I935">
        <v>1.9375</v>
      </c>
      <c r="J935">
        <v>1.9375</v>
      </c>
      <c r="K935" t="s">
        <v>257</v>
      </c>
      <c r="L935">
        <v>1.8913</v>
      </c>
      <c r="M935">
        <v>1.8834</v>
      </c>
      <c r="N935">
        <v>1.865</v>
      </c>
      <c r="O935">
        <v>1.847</v>
      </c>
    </row>
    <row r="936" spans="1:15" x14ac:dyDescent="0.25">
      <c r="A936" t="s">
        <v>1034</v>
      </c>
      <c r="B936">
        <v>12</v>
      </c>
      <c r="C936" t="s">
        <v>384</v>
      </c>
      <c r="D936" t="s">
        <v>374</v>
      </c>
      <c r="E936" t="s">
        <v>2836</v>
      </c>
      <c r="F936" t="s">
        <v>2837</v>
      </c>
      <c r="G936">
        <v>0</v>
      </c>
      <c r="H936">
        <v>1.9375</v>
      </c>
      <c r="I936">
        <v>1.9375</v>
      </c>
      <c r="J936">
        <v>1.9260999999999999</v>
      </c>
      <c r="K936" t="s">
        <v>257</v>
      </c>
      <c r="L936">
        <v>1.8834</v>
      </c>
      <c r="M936">
        <v>1.8789</v>
      </c>
      <c r="N936">
        <v>1.8383</v>
      </c>
      <c r="O936" t="s">
        <v>257</v>
      </c>
    </row>
    <row r="937" spans="1:15" x14ac:dyDescent="0.25">
      <c r="A937" t="s">
        <v>1034</v>
      </c>
      <c r="B937">
        <v>12</v>
      </c>
      <c r="C937" t="s">
        <v>384</v>
      </c>
      <c r="D937" t="s">
        <v>375</v>
      </c>
      <c r="E937" t="s">
        <v>4294</v>
      </c>
      <c r="F937" t="s">
        <v>4295</v>
      </c>
      <c r="G937" t="s">
        <v>257</v>
      </c>
      <c r="H937" t="s">
        <v>257</v>
      </c>
      <c r="I937">
        <v>1.9375</v>
      </c>
      <c r="J937">
        <v>1.9375</v>
      </c>
      <c r="K937" t="s">
        <v>257</v>
      </c>
      <c r="L937">
        <v>1.8893</v>
      </c>
      <c r="M937">
        <v>1.8834</v>
      </c>
      <c r="N937">
        <v>1.8573</v>
      </c>
      <c r="O937">
        <v>1.847</v>
      </c>
    </row>
    <row r="938" spans="1:15" x14ac:dyDescent="0.25">
      <c r="A938" t="s">
        <v>1034</v>
      </c>
      <c r="B938">
        <v>16</v>
      </c>
      <c r="C938" t="s">
        <v>384</v>
      </c>
      <c r="D938" t="s">
        <v>372</v>
      </c>
      <c r="E938" t="s">
        <v>2838</v>
      </c>
      <c r="F938" t="s">
        <v>2839</v>
      </c>
      <c r="G938">
        <v>1.6000000000000001E-3</v>
      </c>
      <c r="H938">
        <v>1.9359</v>
      </c>
      <c r="I938">
        <v>1.9375</v>
      </c>
      <c r="J938">
        <v>1.9265000000000001</v>
      </c>
      <c r="K938" t="s">
        <v>257</v>
      </c>
      <c r="L938">
        <v>1.8953</v>
      </c>
      <c r="M938">
        <v>1.8898999999999999</v>
      </c>
      <c r="N938">
        <v>1.8613999999999999</v>
      </c>
      <c r="O938" t="s">
        <v>257</v>
      </c>
    </row>
    <row r="939" spans="1:15" x14ac:dyDescent="0.25">
      <c r="A939" t="s">
        <v>1034</v>
      </c>
      <c r="B939">
        <v>16</v>
      </c>
      <c r="C939" t="s">
        <v>384</v>
      </c>
      <c r="D939" t="s">
        <v>373</v>
      </c>
      <c r="E939" t="s">
        <v>4296</v>
      </c>
      <c r="F939" t="s">
        <v>4297</v>
      </c>
      <c r="G939" t="s">
        <v>257</v>
      </c>
      <c r="H939" t="s">
        <v>257</v>
      </c>
      <c r="I939">
        <v>1.9375</v>
      </c>
      <c r="J939">
        <v>1.9375</v>
      </c>
      <c r="K939" t="s">
        <v>257</v>
      </c>
      <c r="L939">
        <v>1.9038999999999999</v>
      </c>
      <c r="M939">
        <v>1.8969</v>
      </c>
      <c r="N939">
        <v>1.8839999999999999</v>
      </c>
      <c r="O939">
        <v>1.87</v>
      </c>
    </row>
    <row r="940" spans="1:15" x14ac:dyDescent="0.25">
      <c r="A940" t="s">
        <v>1034</v>
      </c>
      <c r="B940">
        <v>16</v>
      </c>
      <c r="C940" t="s">
        <v>384</v>
      </c>
      <c r="D940" t="s">
        <v>374</v>
      </c>
      <c r="E940" t="s">
        <v>2840</v>
      </c>
      <c r="F940" t="s">
        <v>2841</v>
      </c>
      <c r="G940">
        <v>0</v>
      </c>
      <c r="H940">
        <v>1.9375</v>
      </c>
      <c r="I940">
        <v>1.9375</v>
      </c>
      <c r="J940">
        <v>1.9280999999999999</v>
      </c>
      <c r="K940" t="s">
        <v>257</v>
      </c>
      <c r="L940">
        <v>1.8969</v>
      </c>
      <c r="M940">
        <v>1.8929</v>
      </c>
      <c r="N940">
        <v>1.863</v>
      </c>
      <c r="O940" t="s">
        <v>257</v>
      </c>
    </row>
    <row r="941" spans="1:15" x14ac:dyDescent="0.25">
      <c r="A941" t="s">
        <v>1034</v>
      </c>
      <c r="B941">
        <v>16</v>
      </c>
      <c r="C941" t="s">
        <v>384</v>
      </c>
      <c r="D941" t="s">
        <v>375</v>
      </c>
      <c r="E941" t="s">
        <v>4298</v>
      </c>
      <c r="F941" t="s">
        <v>4299</v>
      </c>
      <c r="G941" t="s">
        <v>257</v>
      </c>
      <c r="H941" t="s">
        <v>257</v>
      </c>
      <c r="I941">
        <v>1.9375</v>
      </c>
      <c r="J941">
        <v>1.9375</v>
      </c>
      <c r="K941" t="s">
        <v>257</v>
      </c>
      <c r="L941">
        <v>1.9020999999999999</v>
      </c>
      <c r="M941">
        <v>1.8969</v>
      </c>
      <c r="N941">
        <v>1.8783000000000001</v>
      </c>
      <c r="O941">
        <v>1.87</v>
      </c>
    </row>
    <row r="942" spans="1:15" x14ac:dyDescent="0.25">
      <c r="A942" t="s">
        <v>1034</v>
      </c>
      <c r="B942">
        <v>20</v>
      </c>
      <c r="C942" t="s">
        <v>384</v>
      </c>
      <c r="D942" t="s">
        <v>372</v>
      </c>
      <c r="E942" t="s">
        <v>2842</v>
      </c>
      <c r="F942" t="s">
        <v>2843</v>
      </c>
      <c r="G942">
        <v>1.5E-3</v>
      </c>
      <c r="H942">
        <v>1.9359999999999999</v>
      </c>
      <c r="I942">
        <v>1.9375</v>
      </c>
      <c r="J942">
        <v>1.9278999999999999</v>
      </c>
      <c r="K942" t="s">
        <v>257</v>
      </c>
      <c r="L942">
        <v>1.9035</v>
      </c>
      <c r="M942">
        <v>1.8986000000000001</v>
      </c>
      <c r="N942">
        <v>1.8765000000000001</v>
      </c>
      <c r="O942" t="s">
        <v>257</v>
      </c>
    </row>
    <row r="943" spans="1:15" x14ac:dyDescent="0.25">
      <c r="A943" t="s">
        <v>1034</v>
      </c>
      <c r="B943">
        <v>20</v>
      </c>
      <c r="C943" t="s">
        <v>384</v>
      </c>
      <c r="D943" t="s">
        <v>373</v>
      </c>
      <c r="E943" t="s">
        <v>4300</v>
      </c>
      <c r="F943" t="s">
        <v>4301</v>
      </c>
      <c r="G943" t="s">
        <v>257</v>
      </c>
      <c r="H943" t="s">
        <v>257</v>
      </c>
      <c r="I943">
        <v>1.9375</v>
      </c>
      <c r="J943">
        <v>1.9375</v>
      </c>
      <c r="K943" t="s">
        <v>257</v>
      </c>
      <c r="L943">
        <v>1.9114</v>
      </c>
      <c r="M943">
        <v>1.905</v>
      </c>
      <c r="N943">
        <v>1.895</v>
      </c>
      <c r="O943">
        <v>1.883</v>
      </c>
    </row>
    <row r="944" spans="1:15" x14ac:dyDescent="0.25">
      <c r="A944" t="s">
        <v>1034</v>
      </c>
      <c r="B944">
        <v>20</v>
      </c>
      <c r="C944" t="s">
        <v>384</v>
      </c>
      <c r="D944" t="s">
        <v>374</v>
      </c>
      <c r="E944" t="s">
        <v>2844</v>
      </c>
      <c r="F944" t="s">
        <v>2845</v>
      </c>
      <c r="G944">
        <v>0</v>
      </c>
      <c r="H944">
        <v>1.9375</v>
      </c>
      <c r="I944">
        <v>1.9375</v>
      </c>
      <c r="J944">
        <v>1.9294</v>
      </c>
      <c r="K944" t="s">
        <v>257</v>
      </c>
      <c r="L944">
        <v>1.905</v>
      </c>
      <c r="M944">
        <v>1.9013</v>
      </c>
      <c r="N944">
        <v>1.8779999999999999</v>
      </c>
      <c r="O944" t="s">
        <v>257</v>
      </c>
    </row>
    <row r="945" spans="1:15" x14ac:dyDescent="0.25">
      <c r="A945" t="s">
        <v>1034</v>
      </c>
      <c r="B945">
        <v>20</v>
      </c>
      <c r="C945" t="s">
        <v>384</v>
      </c>
      <c r="D945" t="s">
        <v>375</v>
      </c>
      <c r="E945" t="s">
        <v>4302</v>
      </c>
      <c r="F945" t="s">
        <v>4303</v>
      </c>
      <c r="G945" t="s">
        <v>257</v>
      </c>
      <c r="H945" t="s">
        <v>257</v>
      </c>
      <c r="I945">
        <v>1.9375</v>
      </c>
      <c r="J945">
        <v>1.9375</v>
      </c>
      <c r="K945" t="s">
        <v>257</v>
      </c>
      <c r="L945">
        <v>1.9097999999999999</v>
      </c>
      <c r="M945">
        <v>1.905</v>
      </c>
      <c r="N945">
        <v>1.8912</v>
      </c>
      <c r="O945">
        <v>1.883</v>
      </c>
    </row>
    <row r="946" spans="1:15" x14ac:dyDescent="0.25">
      <c r="A946" t="s">
        <v>955</v>
      </c>
      <c r="B946">
        <v>4.5</v>
      </c>
      <c r="C946" t="s">
        <v>381</v>
      </c>
      <c r="D946" t="s">
        <v>377</v>
      </c>
      <c r="E946" t="s">
        <v>5495</v>
      </c>
      <c r="F946" t="s">
        <v>4821</v>
      </c>
      <c r="G946" t="s">
        <v>257</v>
      </c>
      <c r="H946" t="s">
        <v>257</v>
      </c>
      <c r="I946">
        <v>2</v>
      </c>
      <c r="J946">
        <v>2</v>
      </c>
      <c r="K946" t="s">
        <v>257</v>
      </c>
      <c r="L946">
        <v>1.8743000000000001</v>
      </c>
      <c r="M946">
        <v>1.8556999999999999</v>
      </c>
      <c r="N946">
        <v>1.7949999999999999</v>
      </c>
      <c r="O946">
        <v>1.7589999999999999</v>
      </c>
    </row>
    <row r="947" spans="1:15" x14ac:dyDescent="0.25">
      <c r="A947" t="s">
        <v>955</v>
      </c>
      <c r="B947">
        <v>4.5</v>
      </c>
      <c r="C947" t="s">
        <v>381</v>
      </c>
      <c r="D947" t="s">
        <v>373</v>
      </c>
      <c r="E947" t="s">
        <v>5496</v>
      </c>
      <c r="F947" t="s">
        <v>4822</v>
      </c>
      <c r="G947" t="s">
        <v>257</v>
      </c>
      <c r="H947" t="s">
        <v>257</v>
      </c>
      <c r="I947">
        <v>2</v>
      </c>
      <c r="J947">
        <v>2</v>
      </c>
      <c r="K947" t="s">
        <v>257</v>
      </c>
      <c r="L947">
        <v>1.8681000000000001</v>
      </c>
      <c r="M947">
        <v>1.8556999999999999</v>
      </c>
      <c r="N947">
        <v>1.7949999999999999</v>
      </c>
      <c r="O947">
        <v>1.7589999999999999</v>
      </c>
    </row>
    <row r="948" spans="1:15" x14ac:dyDescent="0.25">
      <c r="A948" t="s">
        <v>955</v>
      </c>
      <c r="B948">
        <v>4.5</v>
      </c>
      <c r="C948" t="s">
        <v>381</v>
      </c>
      <c r="D948" t="s">
        <v>375</v>
      </c>
      <c r="E948" t="s">
        <v>5497</v>
      </c>
      <c r="F948" t="s">
        <v>4823</v>
      </c>
      <c r="G948" t="s">
        <v>257</v>
      </c>
      <c r="H948" t="s">
        <v>257</v>
      </c>
      <c r="I948">
        <v>2</v>
      </c>
      <c r="J948">
        <v>2</v>
      </c>
      <c r="K948" t="s">
        <v>257</v>
      </c>
      <c r="L948">
        <v>1.865</v>
      </c>
      <c r="M948">
        <v>1.8556999999999999</v>
      </c>
      <c r="N948">
        <v>1.7861</v>
      </c>
      <c r="O948">
        <v>1.7589999999999999</v>
      </c>
    </row>
    <row r="949" spans="1:15" x14ac:dyDescent="0.25">
      <c r="A949" t="s">
        <v>955</v>
      </c>
      <c r="B949">
        <v>6</v>
      </c>
      <c r="C949" t="s">
        <v>384</v>
      </c>
      <c r="D949" t="s">
        <v>372</v>
      </c>
      <c r="E949" t="s">
        <v>2846</v>
      </c>
      <c r="F949" t="s">
        <v>2847</v>
      </c>
      <c r="G949">
        <v>2.5999999999999999E-3</v>
      </c>
      <c r="H949">
        <v>1.9974000000000001</v>
      </c>
      <c r="I949">
        <v>2</v>
      </c>
      <c r="J949">
        <v>1.9792000000000001</v>
      </c>
      <c r="K949" t="s">
        <v>257</v>
      </c>
      <c r="L949">
        <v>1.8891</v>
      </c>
      <c r="M949">
        <v>1.8805000000000001</v>
      </c>
      <c r="N949">
        <v>1.7989999999999999</v>
      </c>
      <c r="O949" t="s">
        <v>257</v>
      </c>
    </row>
    <row r="950" spans="1:15" x14ac:dyDescent="0.25">
      <c r="A950" t="s">
        <v>955</v>
      </c>
      <c r="B950">
        <v>6</v>
      </c>
      <c r="C950" t="s">
        <v>384</v>
      </c>
      <c r="D950" t="s">
        <v>373</v>
      </c>
      <c r="E950" t="s">
        <v>4304</v>
      </c>
      <c r="F950" t="s">
        <v>4305</v>
      </c>
      <c r="G950" t="s">
        <v>257</v>
      </c>
      <c r="H950" t="s">
        <v>257</v>
      </c>
      <c r="I950">
        <v>2</v>
      </c>
      <c r="J950">
        <v>2</v>
      </c>
      <c r="K950" t="s">
        <v>257</v>
      </c>
      <c r="L950">
        <v>1.9028</v>
      </c>
      <c r="M950">
        <v>1.8916999999999999</v>
      </c>
      <c r="N950">
        <v>1.85</v>
      </c>
      <c r="O950">
        <v>1.82</v>
      </c>
    </row>
    <row r="951" spans="1:15" x14ac:dyDescent="0.25">
      <c r="A951" t="s">
        <v>955</v>
      </c>
      <c r="B951">
        <v>6</v>
      </c>
      <c r="C951" t="s">
        <v>384</v>
      </c>
      <c r="D951" t="s">
        <v>374</v>
      </c>
      <c r="E951" t="s">
        <v>2848</v>
      </c>
      <c r="F951" t="s">
        <v>2849</v>
      </c>
      <c r="G951">
        <v>0</v>
      </c>
      <c r="H951">
        <v>2</v>
      </c>
      <c r="I951">
        <v>2</v>
      </c>
      <c r="J951">
        <v>1.9818</v>
      </c>
      <c r="K951" t="s">
        <v>257</v>
      </c>
      <c r="L951">
        <v>1.8916999999999999</v>
      </c>
      <c r="M951">
        <v>1.8853</v>
      </c>
      <c r="N951">
        <v>1.8016000000000001</v>
      </c>
      <c r="O951" t="s">
        <v>257</v>
      </c>
    </row>
    <row r="952" spans="1:15" x14ac:dyDescent="0.25">
      <c r="A952" t="s">
        <v>955</v>
      </c>
      <c r="B952">
        <v>6</v>
      </c>
      <c r="C952" t="s">
        <v>384</v>
      </c>
      <c r="D952" t="s">
        <v>375</v>
      </c>
      <c r="E952" t="s">
        <v>4306</v>
      </c>
      <c r="F952" t="s">
        <v>4307</v>
      </c>
      <c r="G952" t="s">
        <v>257</v>
      </c>
      <c r="H952" t="s">
        <v>257</v>
      </c>
      <c r="I952">
        <v>2</v>
      </c>
      <c r="J952">
        <v>2</v>
      </c>
      <c r="K952" t="s">
        <v>257</v>
      </c>
      <c r="L952">
        <v>1.9</v>
      </c>
      <c r="M952">
        <v>1.8916999999999999</v>
      </c>
      <c r="N952">
        <v>1.8395999999999999</v>
      </c>
      <c r="O952">
        <v>1.82</v>
      </c>
    </row>
    <row r="953" spans="1:15" x14ac:dyDescent="0.25">
      <c r="A953" t="s">
        <v>955</v>
      </c>
      <c r="B953">
        <v>8</v>
      </c>
      <c r="C953" t="s">
        <v>384</v>
      </c>
      <c r="D953" t="s">
        <v>372</v>
      </c>
      <c r="E953" t="s">
        <v>2850</v>
      </c>
      <c r="F953" t="s">
        <v>2851</v>
      </c>
      <c r="G953">
        <v>2.3E-3</v>
      </c>
      <c r="H953">
        <v>1.9977</v>
      </c>
      <c r="I953">
        <v>2</v>
      </c>
      <c r="J953">
        <v>1.9826999999999999</v>
      </c>
      <c r="K953">
        <v>1.9752000000000001</v>
      </c>
      <c r="L953">
        <v>1.9165000000000001</v>
      </c>
      <c r="M953">
        <v>1.9087000000000001</v>
      </c>
      <c r="N953">
        <v>1.8489</v>
      </c>
      <c r="O953" t="s">
        <v>257</v>
      </c>
    </row>
    <row r="954" spans="1:15" x14ac:dyDescent="0.25">
      <c r="A954" t="s">
        <v>955</v>
      </c>
      <c r="B954">
        <v>8</v>
      </c>
      <c r="C954" t="s">
        <v>384</v>
      </c>
      <c r="D954" t="s">
        <v>373</v>
      </c>
      <c r="E954" t="s">
        <v>4308</v>
      </c>
      <c r="F954" t="s">
        <v>4309</v>
      </c>
      <c r="G954" t="s">
        <v>257</v>
      </c>
      <c r="H954" t="s">
        <v>257</v>
      </c>
      <c r="I954">
        <v>2</v>
      </c>
      <c r="J954">
        <v>2</v>
      </c>
      <c r="K954" t="s">
        <v>257</v>
      </c>
      <c r="L954">
        <v>1.9289000000000001</v>
      </c>
      <c r="M954">
        <v>1.9188000000000001</v>
      </c>
      <c r="N954">
        <v>1.89</v>
      </c>
      <c r="O954">
        <v>1.865</v>
      </c>
    </row>
    <row r="955" spans="1:15" x14ac:dyDescent="0.25">
      <c r="A955" t="s">
        <v>955</v>
      </c>
      <c r="B955">
        <v>8</v>
      </c>
      <c r="C955" t="s">
        <v>384</v>
      </c>
      <c r="D955" t="s">
        <v>374</v>
      </c>
      <c r="E955" t="s">
        <v>2852</v>
      </c>
      <c r="F955" t="s">
        <v>2853</v>
      </c>
      <c r="G955">
        <v>0</v>
      </c>
      <c r="H955">
        <v>2</v>
      </c>
      <c r="I955">
        <v>2</v>
      </c>
      <c r="J955">
        <v>1.9850000000000001</v>
      </c>
      <c r="K955" t="s">
        <v>257</v>
      </c>
      <c r="L955">
        <v>1.9188000000000001</v>
      </c>
      <c r="M955">
        <v>1.913</v>
      </c>
      <c r="N955">
        <v>1.8512</v>
      </c>
      <c r="O955" t="s">
        <v>257</v>
      </c>
    </row>
    <row r="956" spans="1:15" x14ac:dyDescent="0.25">
      <c r="A956" t="s">
        <v>955</v>
      </c>
      <c r="B956">
        <v>8</v>
      </c>
      <c r="C956" t="s">
        <v>384</v>
      </c>
      <c r="D956" t="s">
        <v>375</v>
      </c>
      <c r="E956" t="s">
        <v>4310</v>
      </c>
      <c r="F956" t="s">
        <v>4311</v>
      </c>
      <c r="G956" t="s">
        <v>257</v>
      </c>
      <c r="H956" t="s">
        <v>257</v>
      </c>
      <c r="I956">
        <v>2</v>
      </c>
      <c r="J956">
        <v>2</v>
      </c>
      <c r="K956" t="s">
        <v>257</v>
      </c>
      <c r="L956">
        <v>1.9263999999999999</v>
      </c>
      <c r="M956">
        <v>1.9188000000000001</v>
      </c>
      <c r="N956">
        <v>1.8796999999999999</v>
      </c>
      <c r="O956">
        <v>1.865</v>
      </c>
    </row>
    <row r="957" spans="1:15" x14ac:dyDescent="0.25">
      <c r="A957" t="s">
        <v>955</v>
      </c>
      <c r="B957">
        <v>10</v>
      </c>
      <c r="C957" t="s">
        <v>382</v>
      </c>
      <c r="D957" t="s">
        <v>372</v>
      </c>
      <c r="E957" t="s">
        <v>2854</v>
      </c>
      <c r="F957" t="s">
        <v>2855</v>
      </c>
      <c r="G957">
        <v>2E-3</v>
      </c>
      <c r="H957">
        <v>1.998</v>
      </c>
      <c r="I957">
        <v>2</v>
      </c>
      <c r="J957">
        <v>1.9851000000000001</v>
      </c>
      <c r="K957" t="s">
        <v>257</v>
      </c>
      <c r="L957">
        <v>1.9330000000000001</v>
      </c>
      <c r="M957">
        <v>1.9265000000000001</v>
      </c>
      <c r="N957">
        <v>1.879</v>
      </c>
      <c r="O957" t="s">
        <v>257</v>
      </c>
    </row>
    <row r="958" spans="1:15" x14ac:dyDescent="0.25">
      <c r="A958" t="s">
        <v>955</v>
      </c>
      <c r="B958">
        <v>10</v>
      </c>
      <c r="C958" t="s">
        <v>382</v>
      </c>
      <c r="D958" t="s">
        <v>373</v>
      </c>
      <c r="E958" t="s">
        <v>4312</v>
      </c>
      <c r="F958" t="s">
        <v>4313</v>
      </c>
      <c r="G958" t="s">
        <v>257</v>
      </c>
      <c r="H958" t="s">
        <v>257</v>
      </c>
      <c r="I958">
        <v>2</v>
      </c>
      <c r="J958">
        <v>2</v>
      </c>
      <c r="K958" t="s">
        <v>257</v>
      </c>
      <c r="L958">
        <v>1.9435</v>
      </c>
      <c r="M958">
        <v>1.9350000000000001</v>
      </c>
      <c r="N958">
        <v>1.913</v>
      </c>
      <c r="O958">
        <v>1.8919999999999999</v>
      </c>
    </row>
    <row r="959" spans="1:15" x14ac:dyDescent="0.25">
      <c r="A959" t="s">
        <v>955</v>
      </c>
      <c r="B959">
        <v>12</v>
      </c>
      <c r="C959" t="s">
        <v>384</v>
      </c>
      <c r="D959" t="s">
        <v>372</v>
      </c>
      <c r="E959" t="s">
        <v>2856</v>
      </c>
      <c r="F959" t="s">
        <v>2857</v>
      </c>
      <c r="G959">
        <v>1.8E-3</v>
      </c>
      <c r="H959">
        <v>1.9982</v>
      </c>
      <c r="I959">
        <v>2</v>
      </c>
      <c r="J959">
        <v>1.9867999999999999</v>
      </c>
      <c r="K959" t="s">
        <v>257</v>
      </c>
      <c r="L959">
        <v>1.9440999999999999</v>
      </c>
      <c r="M959">
        <v>1.9379999999999999</v>
      </c>
      <c r="N959">
        <v>1.899</v>
      </c>
      <c r="O959" t="s">
        <v>257</v>
      </c>
    </row>
    <row r="960" spans="1:15" x14ac:dyDescent="0.25">
      <c r="A960" t="s">
        <v>955</v>
      </c>
      <c r="B960">
        <v>12</v>
      </c>
      <c r="C960" t="s">
        <v>384</v>
      </c>
      <c r="D960" t="s">
        <v>373</v>
      </c>
      <c r="E960" t="s">
        <v>4314</v>
      </c>
      <c r="F960" t="s">
        <v>4315</v>
      </c>
      <c r="G960" t="s">
        <v>257</v>
      </c>
      <c r="H960" t="s">
        <v>257</v>
      </c>
      <c r="I960">
        <v>2</v>
      </c>
      <c r="J960">
        <v>2</v>
      </c>
      <c r="K960" t="s">
        <v>257</v>
      </c>
      <c r="L960">
        <v>1.9538</v>
      </c>
      <c r="M960">
        <v>1.9459</v>
      </c>
      <c r="N960">
        <v>1.9279999999999999</v>
      </c>
      <c r="O960">
        <v>1.91</v>
      </c>
    </row>
    <row r="961" spans="1:15" x14ac:dyDescent="0.25">
      <c r="A961" t="s">
        <v>955</v>
      </c>
      <c r="B961">
        <v>12</v>
      </c>
      <c r="C961" t="s">
        <v>384</v>
      </c>
      <c r="D961" t="s">
        <v>374</v>
      </c>
      <c r="E961" t="s">
        <v>2858</v>
      </c>
      <c r="F961" t="s">
        <v>2859</v>
      </c>
      <c r="G961">
        <v>0</v>
      </c>
      <c r="H961">
        <v>2</v>
      </c>
      <c r="I961">
        <v>2</v>
      </c>
      <c r="J961">
        <v>1.9885999999999999</v>
      </c>
      <c r="K961" t="s">
        <v>257</v>
      </c>
      <c r="L961">
        <v>1.9459</v>
      </c>
      <c r="M961">
        <v>1.9414</v>
      </c>
      <c r="N961">
        <v>1.9008</v>
      </c>
      <c r="O961" t="s">
        <v>257</v>
      </c>
    </row>
    <row r="962" spans="1:15" x14ac:dyDescent="0.25">
      <c r="A962" t="s">
        <v>955</v>
      </c>
      <c r="B962">
        <v>12</v>
      </c>
      <c r="C962" t="s">
        <v>384</v>
      </c>
      <c r="D962" t="s">
        <v>375</v>
      </c>
      <c r="E962" t="s">
        <v>4316</v>
      </c>
      <c r="F962" t="s">
        <v>4317</v>
      </c>
      <c r="G962" t="s">
        <v>257</v>
      </c>
      <c r="H962" t="s">
        <v>257</v>
      </c>
      <c r="I962">
        <v>2</v>
      </c>
      <c r="J962">
        <v>2</v>
      </c>
      <c r="K962" t="s">
        <v>257</v>
      </c>
      <c r="L962">
        <v>1.9518</v>
      </c>
      <c r="M962">
        <v>1.9459</v>
      </c>
      <c r="N962">
        <v>1.9198</v>
      </c>
      <c r="O962">
        <v>1.91</v>
      </c>
    </row>
    <row r="963" spans="1:15" x14ac:dyDescent="0.25">
      <c r="A963" t="s">
        <v>955</v>
      </c>
      <c r="B963">
        <v>14</v>
      </c>
      <c r="C963" t="s">
        <v>382</v>
      </c>
      <c r="D963" t="s">
        <v>372</v>
      </c>
      <c r="E963" t="s">
        <v>2860</v>
      </c>
      <c r="F963" t="s">
        <v>2861</v>
      </c>
      <c r="G963">
        <v>1.6999999999999999E-3</v>
      </c>
      <c r="H963">
        <v>1.9983</v>
      </c>
      <c r="I963">
        <v>2</v>
      </c>
      <c r="J963">
        <v>1.988</v>
      </c>
      <c r="K963" t="s">
        <v>257</v>
      </c>
      <c r="L963">
        <v>1.9519</v>
      </c>
      <c r="M963">
        <v>1.9461999999999999</v>
      </c>
      <c r="N963">
        <v>1.9133</v>
      </c>
      <c r="O963" t="s">
        <v>257</v>
      </c>
    </row>
    <row r="964" spans="1:15" x14ac:dyDescent="0.25">
      <c r="A964" t="s">
        <v>955</v>
      </c>
      <c r="B964">
        <v>14</v>
      </c>
      <c r="C964" t="s">
        <v>382</v>
      </c>
      <c r="D964" t="s">
        <v>373</v>
      </c>
      <c r="E964" t="s">
        <v>4318</v>
      </c>
      <c r="F964" t="s">
        <v>4319</v>
      </c>
      <c r="G964" t="s">
        <v>257</v>
      </c>
      <c r="H964" t="s">
        <v>257</v>
      </c>
      <c r="I964">
        <v>2</v>
      </c>
      <c r="J964">
        <v>2</v>
      </c>
      <c r="K964" t="s">
        <v>257</v>
      </c>
      <c r="L964">
        <v>1.9610000000000001</v>
      </c>
      <c r="M964">
        <v>1.9536</v>
      </c>
      <c r="N964">
        <v>1.9379999999999999</v>
      </c>
      <c r="O964">
        <v>1.923</v>
      </c>
    </row>
    <row r="965" spans="1:15" x14ac:dyDescent="0.25">
      <c r="A965" t="s">
        <v>955</v>
      </c>
      <c r="B965">
        <v>16</v>
      </c>
      <c r="C965" t="s">
        <v>384</v>
      </c>
      <c r="D965" t="s">
        <v>372</v>
      </c>
      <c r="E965" t="s">
        <v>2862</v>
      </c>
      <c r="F965" t="s">
        <v>2863</v>
      </c>
      <c r="G965">
        <v>1.6000000000000001E-3</v>
      </c>
      <c r="H965">
        <v>1.9984</v>
      </c>
      <c r="I965">
        <v>2</v>
      </c>
      <c r="J965">
        <v>1.9890000000000001</v>
      </c>
      <c r="K965" t="s">
        <v>257</v>
      </c>
      <c r="L965">
        <v>1.9578</v>
      </c>
      <c r="M965">
        <v>1.9523999999999999</v>
      </c>
      <c r="N965">
        <v>1.9238999999999999</v>
      </c>
      <c r="O965" t="s">
        <v>257</v>
      </c>
    </row>
    <row r="966" spans="1:15" x14ac:dyDescent="0.25">
      <c r="A966" t="s">
        <v>955</v>
      </c>
      <c r="B966">
        <v>16</v>
      </c>
      <c r="C966" t="s">
        <v>384</v>
      </c>
      <c r="D966" t="s">
        <v>373</v>
      </c>
      <c r="E966" t="s">
        <v>4320</v>
      </c>
      <c r="F966" t="s">
        <v>4321</v>
      </c>
      <c r="G966" t="s">
        <v>257</v>
      </c>
      <c r="H966" t="s">
        <v>257</v>
      </c>
      <c r="I966">
        <v>2</v>
      </c>
      <c r="J966">
        <v>2</v>
      </c>
      <c r="K966" t="s">
        <v>257</v>
      </c>
      <c r="L966">
        <v>1.9663999999999999</v>
      </c>
      <c r="M966">
        <v>1.9594</v>
      </c>
      <c r="N966">
        <v>1.946</v>
      </c>
      <c r="O966">
        <v>1.9319999999999999</v>
      </c>
    </row>
    <row r="967" spans="1:15" x14ac:dyDescent="0.25">
      <c r="A967" t="s">
        <v>955</v>
      </c>
      <c r="B967">
        <v>16</v>
      </c>
      <c r="C967" t="s">
        <v>384</v>
      </c>
      <c r="D967" t="s">
        <v>374</v>
      </c>
      <c r="E967" t="s">
        <v>2864</v>
      </c>
      <c r="F967" t="s">
        <v>2865</v>
      </c>
      <c r="G967">
        <v>0</v>
      </c>
      <c r="H967">
        <v>2</v>
      </c>
      <c r="I967">
        <v>2</v>
      </c>
      <c r="J967">
        <v>1.9905999999999999</v>
      </c>
      <c r="K967" t="s">
        <v>257</v>
      </c>
      <c r="L967">
        <v>1.9594</v>
      </c>
      <c r="M967">
        <v>1.9554</v>
      </c>
      <c r="N967">
        <v>1.9255</v>
      </c>
      <c r="O967" t="s">
        <v>257</v>
      </c>
    </row>
    <row r="968" spans="1:15" x14ac:dyDescent="0.25">
      <c r="A968" t="s">
        <v>955</v>
      </c>
      <c r="B968">
        <v>16</v>
      </c>
      <c r="C968" t="s">
        <v>384</v>
      </c>
      <c r="D968" t="s">
        <v>375</v>
      </c>
      <c r="E968" t="s">
        <v>4322</v>
      </c>
      <c r="F968" t="s">
        <v>4323</v>
      </c>
      <c r="G968" t="s">
        <v>257</v>
      </c>
      <c r="H968" t="s">
        <v>257</v>
      </c>
      <c r="I968">
        <v>2</v>
      </c>
      <c r="J968">
        <v>2</v>
      </c>
      <c r="K968" t="s">
        <v>257</v>
      </c>
      <c r="L968">
        <v>1.9645999999999999</v>
      </c>
      <c r="M968">
        <v>1.9594</v>
      </c>
      <c r="N968">
        <v>1.9408000000000001</v>
      </c>
      <c r="O968">
        <v>1.9319999999999999</v>
      </c>
    </row>
    <row r="969" spans="1:15" x14ac:dyDescent="0.25">
      <c r="A969" t="s">
        <v>955</v>
      </c>
      <c r="B969">
        <v>18</v>
      </c>
      <c r="C969" t="s">
        <v>382</v>
      </c>
      <c r="D969" t="s">
        <v>372</v>
      </c>
      <c r="E969" t="s">
        <v>2866</v>
      </c>
      <c r="F969" t="s">
        <v>2867</v>
      </c>
      <c r="G969">
        <v>1.5E-3</v>
      </c>
      <c r="H969">
        <v>1.9984999999999999</v>
      </c>
      <c r="I969">
        <v>2</v>
      </c>
      <c r="J969">
        <v>1.9898</v>
      </c>
      <c r="K969" t="s">
        <v>257</v>
      </c>
      <c r="L969">
        <v>1.9623999999999999</v>
      </c>
      <c r="M969">
        <v>1.9573</v>
      </c>
      <c r="N969">
        <v>1.9323999999999999</v>
      </c>
      <c r="O969" t="s">
        <v>257</v>
      </c>
    </row>
    <row r="970" spans="1:15" x14ac:dyDescent="0.25">
      <c r="A970" t="s">
        <v>955</v>
      </c>
      <c r="B970">
        <v>18</v>
      </c>
      <c r="C970" t="s">
        <v>382</v>
      </c>
      <c r="D970" t="s">
        <v>373</v>
      </c>
      <c r="E970" t="s">
        <v>4324</v>
      </c>
      <c r="F970" t="s">
        <v>4325</v>
      </c>
      <c r="G970" t="s">
        <v>257</v>
      </c>
      <c r="H970" t="s">
        <v>257</v>
      </c>
      <c r="I970">
        <v>2</v>
      </c>
      <c r="J970">
        <v>2</v>
      </c>
      <c r="K970" t="s">
        <v>257</v>
      </c>
      <c r="L970">
        <v>1.9705999999999999</v>
      </c>
      <c r="M970">
        <v>1.9639</v>
      </c>
      <c r="N970">
        <v>1.9530000000000001</v>
      </c>
      <c r="O970">
        <v>1.94</v>
      </c>
    </row>
    <row r="971" spans="1:15" x14ac:dyDescent="0.25">
      <c r="A971" t="s">
        <v>955</v>
      </c>
      <c r="B971">
        <v>20</v>
      </c>
      <c r="C971" t="s">
        <v>384</v>
      </c>
      <c r="D971" t="s">
        <v>372</v>
      </c>
      <c r="E971" t="s">
        <v>2868</v>
      </c>
      <c r="F971" t="s">
        <v>2869</v>
      </c>
      <c r="G971">
        <v>1.5E-3</v>
      </c>
      <c r="H971">
        <v>1.9984999999999999</v>
      </c>
      <c r="I971">
        <v>2</v>
      </c>
      <c r="J971">
        <v>1.9903999999999999</v>
      </c>
      <c r="K971" t="s">
        <v>257</v>
      </c>
      <c r="L971">
        <v>1.966</v>
      </c>
      <c r="M971">
        <v>1.9611000000000001</v>
      </c>
      <c r="N971">
        <v>1.9390000000000001</v>
      </c>
      <c r="O971" t="s">
        <v>257</v>
      </c>
    </row>
    <row r="972" spans="1:15" x14ac:dyDescent="0.25">
      <c r="A972" t="s">
        <v>955</v>
      </c>
      <c r="B972">
        <v>20</v>
      </c>
      <c r="C972" t="s">
        <v>384</v>
      </c>
      <c r="D972" t="s">
        <v>373</v>
      </c>
      <c r="E972" t="s">
        <v>4326</v>
      </c>
      <c r="F972" t="s">
        <v>4327</v>
      </c>
      <c r="G972" t="s">
        <v>257</v>
      </c>
      <c r="H972" t="s">
        <v>257</v>
      </c>
      <c r="I972">
        <v>2</v>
      </c>
      <c r="J972">
        <v>2</v>
      </c>
      <c r="K972" t="s">
        <v>257</v>
      </c>
      <c r="L972">
        <v>1.9739</v>
      </c>
      <c r="M972">
        <v>1.9675</v>
      </c>
      <c r="N972">
        <v>1.9570000000000001</v>
      </c>
      <c r="O972">
        <v>1.946</v>
      </c>
    </row>
    <row r="973" spans="1:15" x14ac:dyDescent="0.25">
      <c r="A973" t="s">
        <v>955</v>
      </c>
      <c r="B973">
        <v>20</v>
      </c>
      <c r="C973" t="s">
        <v>384</v>
      </c>
      <c r="D973" t="s">
        <v>374</v>
      </c>
      <c r="E973" t="s">
        <v>2870</v>
      </c>
      <c r="F973" t="s">
        <v>2871</v>
      </c>
      <c r="G973">
        <v>0</v>
      </c>
      <c r="H973">
        <v>2</v>
      </c>
      <c r="I973">
        <v>2</v>
      </c>
      <c r="J973">
        <v>1.9919</v>
      </c>
      <c r="K973" t="s">
        <v>257</v>
      </c>
      <c r="L973">
        <v>1.9675</v>
      </c>
      <c r="M973">
        <v>1.9638</v>
      </c>
      <c r="N973">
        <v>1.9404999999999999</v>
      </c>
      <c r="O973" t="s">
        <v>257</v>
      </c>
    </row>
    <row r="974" spans="1:15" x14ac:dyDescent="0.25">
      <c r="A974" t="s">
        <v>955</v>
      </c>
      <c r="B974">
        <v>20</v>
      </c>
      <c r="C974" t="s">
        <v>384</v>
      </c>
      <c r="D974" t="s">
        <v>375</v>
      </c>
      <c r="E974" t="s">
        <v>4328</v>
      </c>
      <c r="F974" t="s">
        <v>4329</v>
      </c>
      <c r="G974" t="s">
        <v>257</v>
      </c>
      <c r="H974" t="s">
        <v>257</v>
      </c>
      <c r="I974">
        <v>2</v>
      </c>
      <c r="J974">
        <v>2</v>
      </c>
      <c r="K974" t="s">
        <v>257</v>
      </c>
      <c r="L974">
        <v>1.9722999999999999</v>
      </c>
      <c r="M974">
        <v>1.9675</v>
      </c>
      <c r="N974">
        <v>1.9537</v>
      </c>
      <c r="O974">
        <v>1.946</v>
      </c>
    </row>
    <row r="975" spans="1:15" x14ac:dyDescent="0.25">
      <c r="A975" t="s">
        <v>955</v>
      </c>
      <c r="B975">
        <v>4.5</v>
      </c>
      <c r="C975" t="s">
        <v>381</v>
      </c>
      <c r="D975" t="s">
        <v>376</v>
      </c>
      <c r="E975" t="s">
        <v>5498</v>
      </c>
      <c r="F975" t="s">
        <v>5502</v>
      </c>
      <c r="G975">
        <v>2.8999999999999998E-3</v>
      </c>
      <c r="H975">
        <v>1.9971000000000001</v>
      </c>
      <c r="I975">
        <v>2</v>
      </c>
      <c r="J975">
        <v>1.9641</v>
      </c>
      <c r="K975" t="s">
        <v>257</v>
      </c>
      <c r="L975">
        <v>1.8528</v>
      </c>
      <c r="M975">
        <v>1.8385</v>
      </c>
      <c r="N975">
        <v>1.7323999999999999</v>
      </c>
      <c r="O975" t="s">
        <v>257</v>
      </c>
    </row>
    <row r="976" spans="1:15" x14ac:dyDescent="0.25">
      <c r="A976" t="s">
        <v>955</v>
      </c>
      <c r="B976">
        <v>4.5</v>
      </c>
      <c r="C976" t="s">
        <v>381</v>
      </c>
      <c r="D976" t="s">
        <v>372</v>
      </c>
      <c r="E976" t="s">
        <v>5499</v>
      </c>
      <c r="F976" t="s">
        <v>5503</v>
      </c>
      <c r="G976">
        <v>2.8999999999999998E-3</v>
      </c>
      <c r="H976">
        <v>1.9971000000000001</v>
      </c>
      <c r="I976">
        <v>2</v>
      </c>
      <c r="J976">
        <v>1.9751000000000001</v>
      </c>
      <c r="K976">
        <v>1.9641</v>
      </c>
      <c r="L976">
        <v>1.8528</v>
      </c>
      <c r="M976">
        <v>1.8432999999999999</v>
      </c>
      <c r="N976">
        <v>1.7323999999999999</v>
      </c>
      <c r="O976" t="s">
        <v>257</v>
      </c>
    </row>
    <row r="977" spans="1:15" x14ac:dyDescent="0.25">
      <c r="A977" t="s">
        <v>955</v>
      </c>
      <c r="B977">
        <v>4.5</v>
      </c>
      <c r="C977" t="s">
        <v>381</v>
      </c>
      <c r="D977" t="s">
        <v>374</v>
      </c>
      <c r="E977" t="s">
        <v>5500</v>
      </c>
      <c r="F977" t="s">
        <v>5504</v>
      </c>
      <c r="G977">
        <v>0</v>
      </c>
      <c r="H977">
        <v>2</v>
      </c>
      <c r="I977">
        <v>2</v>
      </c>
      <c r="J977">
        <v>1.978</v>
      </c>
      <c r="K977" t="s">
        <v>257</v>
      </c>
      <c r="L977">
        <v>1.8556999999999999</v>
      </c>
      <c r="M977">
        <v>1.8486</v>
      </c>
      <c r="N977">
        <v>1.7353000000000001</v>
      </c>
      <c r="O977" t="s">
        <v>257</v>
      </c>
    </row>
    <row r="978" spans="1:15" x14ac:dyDescent="0.25">
      <c r="A978" t="s">
        <v>1035</v>
      </c>
      <c r="B978">
        <v>16</v>
      </c>
      <c r="C978" t="s">
        <v>382</v>
      </c>
      <c r="D978" t="s">
        <v>372</v>
      </c>
      <c r="E978" t="s">
        <v>2872</v>
      </c>
      <c r="F978" t="s">
        <v>2873</v>
      </c>
      <c r="G978">
        <v>1.6000000000000001E-3</v>
      </c>
      <c r="H978">
        <v>2.0609000000000002</v>
      </c>
      <c r="I978">
        <v>2.0625</v>
      </c>
      <c r="J978">
        <v>2.0514999999999999</v>
      </c>
      <c r="K978" t="s">
        <v>257</v>
      </c>
      <c r="L978">
        <v>2.0203000000000002</v>
      </c>
      <c r="M978">
        <v>2.0148999999999999</v>
      </c>
      <c r="N978">
        <v>1.9863999999999999</v>
      </c>
      <c r="O978" t="s">
        <v>257</v>
      </c>
    </row>
    <row r="979" spans="1:15" x14ac:dyDescent="0.25">
      <c r="A979" t="s">
        <v>1035</v>
      </c>
      <c r="B979">
        <v>16</v>
      </c>
      <c r="C979" t="s">
        <v>382</v>
      </c>
      <c r="D979" t="s">
        <v>373</v>
      </c>
      <c r="E979" t="s">
        <v>4330</v>
      </c>
      <c r="F979" t="s">
        <v>4331</v>
      </c>
      <c r="G979" t="s">
        <v>257</v>
      </c>
      <c r="H979" t="s">
        <v>257</v>
      </c>
      <c r="I979">
        <v>2.0625</v>
      </c>
      <c r="J979">
        <v>2.0625</v>
      </c>
      <c r="K979" t="s">
        <v>257</v>
      </c>
      <c r="L979">
        <v>2.0289000000000001</v>
      </c>
      <c r="M979">
        <v>2.0219</v>
      </c>
      <c r="N979">
        <v>2.0089999999999999</v>
      </c>
      <c r="O979">
        <v>1.9950000000000001</v>
      </c>
    </row>
    <row r="980" spans="1:15" x14ac:dyDescent="0.25">
      <c r="A980" t="s">
        <v>1035</v>
      </c>
      <c r="B980">
        <v>16</v>
      </c>
      <c r="C980" t="s">
        <v>382</v>
      </c>
      <c r="D980" t="s">
        <v>374</v>
      </c>
      <c r="E980" t="s">
        <v>2874</v>
      </c>
      <c r="F980" t="s">
        <v>2875</v>
      </c>
      <c r="G980">
        <v>0</v>
      </c>
      <c r="H980">
        <v>2.0625</v>
      </c>
      <c r="I980">
        <v>2.0625</v>
      </c>
      <c r="J980">
        <v>2.0531000000000001</v>
      </c>
      <c r="K980" t="s">
        <v>257</v>
      </c>
      <c r="L980">
        <v>2.0219</v>
      </c>
      <c r="M980">
        <v>2.0179</v>
      </c>
      <c r="N980">
        <v>1.988</v>
      </c>
      <c r="O980" t="s">
        <v>257</v>
      </c>
    </row>
    <row r="981" spans="1:15" x14ac:dyDescent="0.25">
      <c r="A981" t="s">
        <v>1035</v>
      </c>
      <c r="B981">
        <v>16</v>
      </c>
      <c r="C981" t="s">
        <v>382</v>
      </c>
      <c r="D981" t="s">
        <v>375</v>
      </c>
      <c r="E981" t="s">
        <v>4332</v>
      </c>
      <c r="F981" t="s">
        <v>4333</v>
      </c>
      <c r="G981" t="s">
        <v>257</v>
      </c>
      <c r="H981" t="s">
        <v>257</v>
      </c>
      <c r="I981">
        <v>2.0625</v>
      </c>
      <c r="J981">
        <v>2.0625</v>
      </c>
      <c r="K981" t="s">
        <v>257</v>
      </c>
      <c r="L981">
        <v>2.0270999999999999</v>
      </c>
      <c r="M981">
        <v>2.0219</v>
      </c>
      <c r="N981">
        <v>2.0032999999999999</v>
      </c>
      <c r="O981">
        <v>1.9950000000000001</v>
      </c>
    </row>
    <row r="982" spans="1:15" x14ac:dyDescent="0.25">
      <c r="A982" t="s">
        <v>1036</v>
      </c>
      <c r="B982">
        <v>6</v>
      </c>
      <c r="C982" t="s">
        <v>384</v>
      </c>
      <c r="D982" t="s">
        <v>372</v>
      </c>
      <c r="E982" t="s">
        <v>2876</v>
      </c>
      <c r="F982" t="s">
        <v>2877</v>
      </c>
      <c r="G982">
        <v>2.5999999999999999E-3</v>
      </c>
      <c r="H982">
        <v>2.1223999999999998</v>
      </c>
      <c r="I982">
        <v>2.125</v>
      </c>
      <c r="J982">
        <v>2.1042000000000001</v>
      </c>
      <c r="K982" t="s">
        <v>257</v>
      </c>
      <c r="L982">
        <v>2.0141</v>
      </c>
      <c r="M982">
        <v>2.0053999999999998</v>
      </c>
      <c r="N982">
        <v>1.9239999999999999</v>
      </c>
      <c r="O982" t="s">
        <v>257</v>
      </c>
    </row>
    <row r="983" spans="1:15" x14ac:dyDescent="0.25">
      <c r="A983" t="s">
        <v>1036</v>
      </c>
      <c r="B983">
        <v>6</v>
      </c>
      <c r="C983" t="s">
        <v>384</v>
      </c>
      <c r="D983" t="s">
        <v>373</v>
      </c>
      <c r="E983" t="s">
        <v>4334</v>
      </c>
      <c r="F983" t="s">
        <v>4335</v>
      </c>
      <c r="G983" t="s">
        <v>257</v>
      </c>
      <c r="H983" t="s">
        <v>257</v>
      </c>
      <c r="I983">
        <v>2.125</v>
      </c>
      <c r="J983">
        <v>2.125</v>
      </c>
      <c r="K983" t="s">
        <v>257</v>
      </c>
      <c r="L983">
        <v>2.028</v>
      </c>
      <c r="M983">
        <v>2.0167000000000002</v>
      </c>
      <c r="N983">
        <v>1.9750000000000001</v>
      </c>
      <c r="O983">
        <v>1.9450000000000001</v>
      </c>
    </row>
    <row r="984" spans="1:15" x14ac:dyDescent="0.25">
      <c r="A984" t="s">
        <v>1036</v>
      </c>
      <c r="B984">
        <v>6</v>
      </c>
      <c r="C984" t="s">
        <v>384</v>
      </c>
      <c r="D984" t="s">
        <v>374</v>
      </c>
      <c r="E984" t="s">
        <v>2878</v>
      </c>
      <c r="F984" t="s">
        <v>2879</v>
      </c>
      <c r="G984">
        <v>0</v>
      </c>
      <c r="H984">
        <v>2.125</v>
      </c>
      <c r="I984">
        <v>2.125</v>
      </c>
      <c r="J984">
        <v>2.1067999999999998</v>
      </c>
      <c r="K984" t="s">
        <v>257</v>
      </c>
      <c r="L984">
        <v>2.0167000000000002</v>
      </c>
      <c r="M984">
        <v>2.0102000000000002</v>
      </c>
      <c r="N984">
        <v>1.9266000000000001</v>
      </c>
      <c r="O984" t="s">
        <v>257</v>
      </c>
    </row>
    <row r="985" spans="1:15" x14ac:dyDescent="0.25">
      <c r="A985" t="s">
        <v>1036</v>
      </c>
      <c r="B985">
        <v>6</v>
      </c>
      <c r="C985" t="s">
        <v>384</v>
      </c>
      <c r="D985" t="s">
        <v>375</v>
      </c>
      <c r="E985" t="s">
        <v>4336</v>
      </c>
      <c r="F985" t="s">
        <v>4337</v>
      </c>
      <c r="G985" t="s">
        <v>257</v>
      </c>
      <c r="H985" t="s">
        <v>257</v>
      </c>
      <c r="I985">
        <v>2.125</v>
      </c>
      <c r="J985">
        <v>2.125</v>
      </c>
      <c r="K985" t="s">
        <v>257</v>
      </c>
      <c r="L985">
        <v>2.0251000000000001</v>
      </c>
      <c r="M985">
        <v>2.0167000000000002</v>
      </c>
      <c r="N985">
        <v>1.9645999999999999</v>
      </c>
      <c r="O985">
        <v>1.9450000000000001</v>
      </c>
    </row>
    <row r="986" spans="1:15" x14ac:dyDescent="0.25">
      <c r="A986" t="s">
        <v>1036</v>
      </c>
      <c r="B986">
        <v>8</v>
      </c>
      <c r="C986" t="s">
        <v>384</v>
      </c>
      <c r="D986" t="s">
        <v>372</v>
      </c>
      <c r="E986" t="s">
        <v>2880</v>
      </c>
      <c r="F986" t="s">
        <v>2881</v>
      </c>
      <c r="G986">
        <v>2.3999999999999998E-3</v>
      </c>
      <c r="H986">
        <v>2.1225999999999998</v>
      </c>
      <c r="I986">
        <v>2.125</v>
      </c>
      <c r="J986">
        <v>2.1076000000000001</v>
      </c>
      <c r="K986">
        <v>2.1000999999999999</v>
      </c>
      <c r="L986">
        <v>2.0413999999999999</v>
      </c>
      <c r="M986">
        <v>2.0335000000000001</v>
      </c>
      <c r="N986">
        <v>1.9738</v>
      </c>
      <c r="O986" t="s">
        <v>257</v>
      </c>
    </row>
    <row r="987" spans="1:15" x14ac:dyDescent="0.25">
      <c r="A987" t="s">
        <v>1036</v>
      </c>
      <c r="B987">
        <v>8</v>
      </c>
      <c r="C987" t="s">
        <v>384</v>
      </c>
      <c r="D987" t="s">
        <v>373</v>
      </c>
      <c r="E987" t="s">
        <v>4338</v>
      </c>
      <c r="F987" t="s">
        <v>4339</v>
      </c>
      <c r="G987" t="s">
        <v>257</v>
      </c>
      <c r="H987" t="s">
        <v>257</v>
      </c>
      <c r="I987">
        <v>2.125</v>
      </c>
      <c r="J987">
        <v>2.125</v>
      </c>
      <c r="K987" t="s">
        <v>257</v>
      </c>
      <c r="L987">
        <v>2.0539999999999998</v>
      </c>
      <c r="M987">
        <v>2.0438000000000001</v>
      </c>
      <c r="N987">
        <v>2.0150000000000001</v>
      </c>
      <c r="O987">
        <v>1.99</v>
      </c>
    </row>
    <row r="988" spans="1:15" x14ac:dyDescent="0.25">
      <c r="A988" t="s">
        <v>1036</v>
      </c>
      <c r="B988">
        <v>8</v>
      </c>
      <c r="C988" t="s">
        <v>384</v>
      </c>
      <c r="D988" t="s">
        <v>374</v>
      </c>
      <c r="E988" t="s">
        <v>2882</v>
      </c>
      <c r="F988" t="s">
        <v>2883</v>
      </c>
      <c r="G988">
        <v>0</v>
      </c>
      <c r="H988">
        <v>2.125</v>
      </c>
      <c r="I988">
        <v>2.125</v>
      </c>
      <c r="J988">
        <v>2.11</v>
      </c>
      <c r="K988" t="s">
        <v>257</v>
      </c>
      <c r="L988">
        <v>2.0438000000000001</v>
      </c>
      <c r="M988">
        <v>2.0379</v>
      </c>
      <c r="N988">
        <v>1.9762</v>
      </c>
      <c r="O988" t="s">
        <v>257</v>
      </c>
    </row>
    <row r="989" spans="1:15" x14ac:dyDescent="0.25">
      <c r="A989" t="s">
        <v>1036</v>
      </c>
      <c r="B989">
        <v>8</v>
      </c>
      <c r="C989" t="s">
        <v>384</v>
      </c>
      <c r="D989" t="s">
        <v>375</v>
      </c>
      <c r="E989" t="s">
        <v>4340</v>
      </c>
      <c r="F989" t="s">
        <v>4341</v>
      </c>
      <c r="G989" t="s">
        <v>257</v>
      </c>
      <c r="H989" t="s">
        <v>257</v>
      </c>
      <c r="I989">
        <v>2.125</v>
      </c>
      <c r="J989">
        <v>2.125</v>
      </c>
      <c r="K989" t="s">
        <v>257</v>
      </c>
      <c r="L989">
        <v>2.0514999999999999</v>
      </c>
      <c r="M989">
        <v>2.0438000000000001</v>
      </c>
      <c r="N989">
        <v>2.0047000000000001</v>
      </c>
      <c r="O989">
        <v>1.99</v>
      </c>
    </row>
    <row r="990" spans="1:15" x14ac:dyDescent="0.25">
      <c r="A990" t="s">
        <v>1036</v>
      </c>
      <c r="B990">
        <v>12</v>
      </c>
      <c r="C990" t="s">
        <v>384</v>
      </c>
      <c r="D990" t="s">
        <v>372</v>
      </c>
      <c r="E990" t="s">
        <v>2884</v>
      </c>
      <c r="F990" t="s">
        <v>2885</v>
      </c>
      <c r="G990">
        <v>1.8E-3</v>
      </c>
      <c r="H990">
        <v>2.1232000000000002</v>
      </c>
      <c r="I990">
        <v>2.125</v>
      </c>
      <c r="J990">
        <v>2.1118000000000001</v>
      </c>
      <c r="K990" t="s">
        <v>257</v>
      </c>
      <c r="L990">
        <v>2.0691000000000002</v>
      </c>
      <c r="M990">
        <v>2.0630000000000002</v>
      </c>
      <c r="N990">
        <v>2.024</v>
      </c>
      <c r="O990" t="s">
        <v>257</v>
      </c>
    </row>
    <row r="991" spans="1:15" x14ac:dyDescent="0.25">
      <c r="A991" t="s">
        <v>1036</v>
      </c>
      <c r="B991">
        <v>12</v>
      </c>
      <c r="C991" t="s">
        <v>384</v>
      </c>
      <c r="D991" t="s">
        <v>373</v>
      </c>
      <c r="E991" t="s">
        <v>4342</v>
      </c>
      <c r="F991" t="s">
        <v>4343</v>
      </c>
      <c r="G991" t="s">
        <v>257</v>
      </c>
      <c r="H991" t="s">
        <v>257</v>
      </c>
      <c r="I991">
        <v>2.125</v>
      </c>
      <c r="J991">
        <v>2.125</v>
      </c>
      <c r="K991" t="s">
        <v>257</v>
      </c>
      <c r="L991">
        <v>2.0788000000000002</v>
      </c>
      <c r="M991">
        <v>2.0709</v>
      </c>
      <c r="N991">
        <v>2.0529999999999999</v>
      </c>
      <c r="O991">
        <v>2.0350000000000001</v>
      </c>
    </row>
    <row r="992" spans="1:15" x14ac:dyDescent="0.25">
      <c r="A992" t="s">
        <v>1036</v>
      </c>
      <c r="B992">
        <v>12</v>
      </c>
      <c r="C992" t="s">
        <v>384</v>
      </c>
      <c r="D992" t="s">
        <v>374</v>
      </c>
      <c r="E992" t="s">
        <v>2886</v>
      </c>
      <c r="F992" t="s">
        <v>2887</v>
      </c>
      <c r="G992">
        <v>0</v>
      </c>
      <c r="H992">
        <v>2.125</v>
      </c>
      <c r="I992">
        <v>2.125</v>
      </c>
      <c r="J992">
        <v>2.1135999999999999</v>
      </c>
      <c r="K992" t="s">
        <v>257</v>
      </c>
      <c r="L992">
        <v>2.0709</v>
      </c>
      <c r="M992">
        <v>2.0663999999999998</v>
      </c>
      <c r="N992">
        <v>2.0257999999999998</v>
      </c>
      <c r="O992" t="s">
        <v>257</v>
      </c>
    </row>
    <row r="993" spans="1:15" x14ac:dyDescent="0.25">
      <c r="A993" t="s">
        <v>1036</v>
      </c>
      <c r="B993">
        <v>12</v>
      </c>
      <c r="C993" t="s">
        <v>384</v>
      </c>
      <c r="D993" t="s">
        <v>375</v>
      </c>
      <c r="E993" t="s">
        <v>4344</v>
      </c>
      <c r="F993" t="s">
        <v>4345</v>
      </c>
      <c r="G993" t="s">
        <v>257</v>
      </c>
      <c r="H993" t="s">
        <v>257</v>
      </c>
      <c r="I993">
        <v>2.125</v>
      </c>
      <c r="J993">
        <v>2.125</v>
      </c>
      <c r="K993" t="s">
        <v>257</v>
      </c>
      <c r="L993">
        <v>2.0768</v>
      </c>
      <c r="M993">
        <v>2.0709</v>
      </c>
      <c r="N993">
        <v>2.0448</v>
      </c>
      <c r="O993">
        <v>2.0350000000000001</v>
      </c>
    </row>
    <row r="994" spans="1:15" x14ac:dyDescent="0.25">
      <c r="A994" t="s">
        <v>1036</v>
      </c>
      <c r="B994">
        <v>16</v>
      </c>
      <c r="C994" t="s">
        <v>384</v>
      </c>
      <c r="D994" t="s">
        <v>372</v>
      </c>
      <c r="E994" t="s">
        <v>2888</v>
      </c>
      <c r="F994" t="s">
        <v>2889</v>
      </c>
      <c r="G994">
        <v>1.6000000000000001E-3</v>
      </c>
      <c r="H994">
        <v>2.1234000000000002</v>
      </c>
      <c r="I994">
        <v>2.125</v>
      </c>
      <c r="J994">
        <v>2.1139999999999999</v>
      </c>
      <c r="K994" t="s">
        <v>257</v>
      </c>
      <c r="L994">
        <v>2.0828000000000002</v>
      </c>
      <c r="M994">
        <v>2.0773999999999999</v>
      </c>
      <c r="N994">
        <v>2.0489000000000002</v>
      </c>
      <c r="O994" t="s">
        <v>257</v>
      </c>
    </row>
    <row r="995" spans="1:15" x14ac:dyDescent="0.25">
      <c r="A995" t="s">
        <v>1036</v>
      </c>
      <c r="B995">
        <v>16</v>
      </c>
      <c r="C995" t="s">
        <v>384</v>
      </c>
      <c r="D995" t="s">
        <v>373</v>
      </c>
      <c r="E995" t="s">
        <v>4346</v>
      </c>
      <c r="F995" t="s">
        <v>4347</v>
      </c>
      <c r="G995" t="s">
        <v>257</v>
      </c>
      <c r="H995" t="s">
        <v>257</v>
      </c>
      <c r="I995">
        <v>2.125</v>
      </c>
      <c r="J995">
        <v>2.125</v>
      </c>
      <c r="K995" t="s">
        <v>257</v>
      </c>
      <c r="L995">
        <v>2.0914000000000001</v>
      </c>
      <c r="M995">
        <v>2.0844</v>
      </c>
      <c r="N995">
        <v>2.0710000000000002</v>
      </c>
      <c r="O995">
        <v>2.0569999999999999</v>
      </c>
    </row>
    <row r="996" spans="1:15" x14ac:dyDescent="0.25">
      <c r="A996" t="s">
        <v>1036</v>
      </c>
      <c r="B996">
        <v>16</v>
      </c>
      <c r="C996" t="s">
        <v>384</v>
      </c>
      <c r="D996" t="s">
        <v>374</v>
      </c>
      <c r="E996" t="s">
        <v>2890</v>
      </c>
      <c r="F996" t="s">
        <v>2891</v>
      </c>
      <c r="G996">
        <v>0</v>
      </c>
      <c r="H996">
        <v>2.125</v>
      </c>
      <c r="I996">
        <v>2.125</v>
      </c>
      <c r="J996">
        <v>2.1156000000000001</v>
      </c>
      <c r="K996" t="s">
        <v>257</v>
      </c>
      <c r="L996">
        <v>2.0844</v>
      </c>
      <c r="M996">
        <v>2.0802999999999998</v>
      </c>
      <c r="N996">
        <v>2.0505</v>
      </c>
      <c r="O996" t="s">
        <v>257</v>
      </c>
    </row>
    <row r="997" spans="1:15" x14ac:dyDescent="0.25">
      <c r="A997" t="s">
        <v>1036</v>
      </c>
      <c r="B997">
        <v>16</v>
      </c>
      <c r="C997" t="s">
        <v>384</v>
      </c>
      <c r="D997" t="s">
        <v>375</v>
      </c>
      <c r="E997" t="s">
        <v>4348</v>
      </c>
      <c r="F997" t="s">
        <v>4349</v>
      </c>
      <c r="G997" t="s">
        <v>257</v>
      </c>
      <c r="H997" t="s">
        <v>257</v>
      </c>
      <c r="I997">
        <v>2.125</v>
      </c>
      <c r="J997">
        <v>2.125</v>
      </c>
      <c r="K997" t="s">
        <v>257</v>
      </c>
      <c r="L997">
        <v>2.0895999999999999</v>
      </c>
      <c r="M997">
        <v>2.0844</v>
      </c>
      <c r="N997">
        <v>2.0657999999999999</v>
      </c>
      <c r="O997">
        <v>2.0569999999999999</v>
      </c>
    </row>
    <row r="998" spans="1:15" x14ac:dyDescent="0.25">
      <c r="A998" t="s">
        <v>1036</v>
      </c>
      <c r="B998">
        <v>20</v>
      </c>
      <c r="C998" t="s">
        <v>384</v>
      </c>
      <c r="D998" t="s">
        <v>372</v>
      </c>
      <c r="E998" t="s">
        <v>2892</v>
      </c>
      <c r="F998" t="s">
        <v>2893</v>
      </c>
      <c r="G998">
        <v>1.5E-3</v>
      </c>
      <c r="H998">
        <v>2.1234999999999999</v>
      </c>
      <c r="I998">
        <v>2.125</v>
      </c>
      <c r="J998">
        <v>2.1154000000000002</v>
      </c>
      <c r="K998" t="s">
        <v>257</v>
      </c>
      <c r="L998">
        <v>2.0910000000000002</v>
      </c>
      <c r="M998">
        <v>2.0861000000000001</v>
      </c>
      <c r="N998">
        <v>2.0640000000000001</v>
      </c>
      <c r="O998" t="s">
        <v>257</v>
      </c>
    </row>
    <row r="999" spans="1:15" x14ac:dyDescent="0.25">
      <c r="A999" t="s">
        <v>1036</v>
      </c>
      <c r="B999">
        <v>20</v>
      </c>
      <c r="C999" t="s">
        <v>384</v>
      </c>
      <c r="D999" t="s">
        <v>373</v>
      </c>
      <c r="E999" t="s">
        <v>4350</v>
      </c>
      <c r="F999" t="s">
        <v>4351</v>
      </c>
      <c r="G999" t="s">
        <v>257</v>
      </c>
      <c r="H999" t="s">
        <v>257</v>
      </c>
      <c r="I999">
        <v>2.125</v>
      </c>
      <c r="J999">
        <v>2.125</v>
      </c>
      <c r="K999" t="s">
        <v>257</v>
      </c>
      <c r="L999">
        <v>2.0989</v>
      </c>
      <c r="M999">
        <v>2.0924999999999998</v>
      </c>
      <c r="N999">
        <v>2.0819999999999999</v>
      </c>
      <c r="O999">
        <v>2.0710000000000002</v>
      </c>
    </row>
    <row r="1000" spans="1:15" x14ac:dyDescent="0.25">
      <c r="A1000" t="s">
        <v>1036</v>
      </c>
      <c r="B1000">
        <v>20</v>
      </c>
      <c r="C1000" t="s">
        <v>384</v>
      </c>
      <c r="D1000" t="s">
        <v>374</v>
      </c>
      <c r="E1000" t="s">
        <v>2894</v>
      </c>
      <c r="F1000" t="s">
        <v>2895</v>
      </c>
      <c r="G1000">
        <v>0</v>
      </c>
      <c r="H1000">
        <v>2.125</v>
      </c>
      <c r="I1000">
        <v>2.125</v>
      </c>
      <c r="J1000">
        <v>2.1168999999999998</v>
      </c>
      <c r="K1000" t="s">
        <v>257</v>
      </c>
      <c r="L1000">
        <v>2.0924999999999998</v>
      </c>
      <c r="M1000">
        <v>2.0888</v>
      </c>
      <c r="N1000">
        <v>2.0655000000000001</v>
      </c>
      <c r="O1000" t="s">
        <v>257</v>
      </c>
    </row>
    <row r="1001" spans="1:15" x14ac:dyDescent="0.25">
      <c r="A1001" t="s">
        <v>1036</v>
      </c>
      <c r="B1001">
        <v>20</v>
      </c>
      <c r="C1001" t="s">
        <v>384</v>
      </c>
      <c r="D1001" t="s">
        <v>375</v>
      </c>
      <c r="E1001" t="s">
        <v>4352</v>
      </c>
      <c r="F1001" t="s">
        <v>4353</v>
      </c>
      <c r="G1001" t="s">
        <v>257</v>
      </c>
      <c r="H1001" t="s">
        <v>257</v>
      </c>
      <c r="I1001">
        <v>2.125</v>
      </c>
      <c r="J1001">
        <v>2.125</v>
      </c>
      <c r="K1001" t="s">
        <v>257</v>
      </c>
      <c r="L1001">
        <v>2.0973000000000002</v>
      </c>
      <c r="M1001">
        <v>2.0924999999999998</v>
      </c>
      <c r="N1001">
        <v>2.0787</v>
      </c>
      <c r="O1001">
        <v>2.0710000000000002</v>
      </c>
    </row>
    <row r="1002" spans="1:15" x14ac:dyDescent="0.25">
      <c r="A1002" t="s">
        <v>1037</v>
      </c>
      <c r="B1002">
        <v>16</v>
      </c>
      <c r="C1002" t="s">
        <v>382</v>
      </c>
      <c r="D1002" t="s">
        <v>372</v>
      </c>
      <c r="E1002" t="s">
        <v>2896</v>
      </c>
      <c r="F1002" t="s">
        <v>2897</v>
      </c>
      <c r="G1002">
        <v>1.6000000000000001E-3</v>
      </c>
      <c r="H1002">
        <v>2.1859000000000002</v>
      </c>
      <c r="I1002">
        <v>2.1875</v>
      </c>
      <c r="J1002">
        <v>2.1764999999999999</v>
      </c>
      <c r="K1002" t="s">
        <v>257</v>
      </c>
      <c r="L1002">
        <v>2.1453000000000002</v>
      </c>
      <c r="M1002">
        <v>2.1398999999999999</v>
      </c>
      <c r="N1002">
        <v>2.1114000000000002</v>
      </c>
      <c r="O1002" t="s">
        <v>257</v>
      </c>
    </row>
    <row r="1003" spans="1:15" x14ac:dyDescent="0.25">
      <c r="A1003" t="s">
        <v>1037</v>
      </c>
      <c r="B1003">
        <v>16</v>
      </c>
      <c r="C1003" t="s">
        <v>382</v>
      </c>
      <c r="D1003" t="s">
        <v>373</v>
      </c>
      <c r="E1003" t="s">
        <v>4354</v>
      </c>
      <c r="F1003" t="s">
        <v>4355</v>
      </c>
      <c r="G1003" t="s">
        <v>257</v>
      </c>
      <c r="H1003" t="s">
        <v>257</v>
      </c>
      <c r="I1003">
        <v>2.1875</v>
      </c>
      <c r="J1003">
        <v>2.1875</v>
      </c>
      <c r="K1003" t="s">
        <v>257</v>
      </c>
      <c r="L1003">
        <v>2.1539000000000001</v>
      </c>
      <c r="M1003">
        <v>2.1469</v>
      </c>
      <c r="N1003">
        <v>2.1339999999999999</v>
      </c>
      <c r="O1003">
        <v>2.12</v>
      </c>
    </row>
    <row r="1004" spans="1:15" x14ac:dyDescent="0.25">
      <c r="A1004" t="s">
        <v>1037</v>
      </c>
      <c r="B1004">
        <v>16</v>
      </c>
      <c r="C1004" t="s">
        <v>382</v>
      </c>
      <c r="D1004" t="s">
        <v>374</v>
      </c>
      <c r="E1004" t="s">
        <v>2898</v>
      </c>
      <c r="F1004" t="s">
        <v>2899</v>
      </c>
      <c r="G1004">
        <v>0</v>
      </c>
      <c r="H1004">
        <v>2.1875</v>
      </c>
      <c r="I1004">
        <v>2.1875</v>
      </c>
      <c r="J1004">
        <v>2.1781000000000001</v>
      </c>
      <c r="K1004" t="s">
        <v>257</v>
      </c>
      <c r="L1004">
        <v>2.1469</v>
      </c>
      <c r="M1004">
        <v>2.1427999999999998</v>
      </c>
      <c r="N1004">
        <v>2.113</v>
      </c>
      <c r="O1004" t="s">
        <v>257</v>
      </c>
    </row>
    <row r="1005" spans="1:15" x14ac:dyDescent="0.25">
      <c r="A1005" t="s">
        <v>1037</v>
      </c>
      <c r="B1005">
        <v>16</v>
      </c>
      <c r="C1005" t="s">
        <v>382</v>
      </c>
      <c r="D1005" t="s">
        <v>375</v>
      </c>
      <c r="E1005" t="s">
        <v>4356</v>
      </c>
      <c r="F1005" t="s">
        <v>4357</v>
      </c>
      <c r="G1005" t="s">
        <v>257</v>
      </c>
      <c r="H1005" t="s">
        <v>257</v>
      </c>
      <c r="I1005">
        <v>2.1875</v>
      </c>
      <c r="J1005">
        <v>2.1875</v>
      </c>
      <c r="K1005" t="s">
        <v>257</v>
      </c>
      <c r="L1005">
        <v>2.1520999999999999</v>
      </c>
      <c r="M1005">
        <v>2.1469</v>
      </c>
      <c r="N1005">
        <v>2.1282999999999999</v>
      </c>
      <c r="O1005">
        <v>2.12</v>
      </c>
    </row>
    <row r="1006" spans="1:15" x14ac:dyDescent="0.25">
      <c r="A1006" t="s">
        <v>1038</v>
      </c>
      <c r="B1006">
        <v>4.5</v>
      </c>
      <c r="C1006" t="s">
        <v>381</v>
      </c>
      <c r="D1006" t="s">
        <v>377</v>
      </c>
      <c r="E1006" t="s">
        <v>5501</v>
      </c>
      <c r="F1006" t="s">
        <v>4818</v>
      </c>
      <c r="G1006" t="s">
        <v>257</v>
      </c>
      <c r="H1006" t="s">
        <v>257</v>
      </c>
      <c r="I1006">
        <v>2.25</v>
      </c>
      <c r="J1006">
        <v>2.25</v>
      </c>
      <c r="K1006" t="s">
        <v>257</v>
      </c>
      <c r="L1006">
        <v>2.1246999999999998</v>
      </c>
      <c r="M1006">
        <v>2.1057000000000001</v>
      </c>
      <c r="N1006">
        <v>2.0449999999999999</v>
      </c>
      <c r="O1006">
        <v>2.0089999999999999</v>
      </c>
    </row>
    <row r="1007" spans="1:15" x14ac:dyDescent="0.25">
      <c r="A1007" t="s">
        <v>1038</v>
      </c>
      <c r="B1007">
        <v>4.5</v>
      </c>
      <c r="C1007" t="s">
        <v>381</v>
      </c>
      <c r="D1007" t="s">
        <v>373</v>
      </c>
      <c r="E1007" t="s">
        <v>5508</v>
      </c>
      <c r="F1007" t="s">
        <v>4819</v>
      </c>
      <c r="G1007" t="s">
        <v>257</v>
      </c>
      <c r="H1007" t="s">
        <v>257</v>
      </c>
      <c r="I1007">
        <v>2.25</v>
      </c>
      <c r="J1007">
        <v>2.25</v>
      </c>
      <c r="K1007" t="s">
        <v>257</v>
      </c>
      <c r="L1007">
        <v>2.1183000000000001</v>
      </c>
      <c r="M1007">
        <v>2.1057000000000001</v>
      </c>
      <c r="N1007">
        <v>2.0449999999999999</v>
      </c>
      <c r="O1007">
        <v>2.0089999999999999</v>
      </c>
    </row>
    <row r="1008" spans="1:15" x14ac:dyDescent="0.25">
      <c r="A1008" t="s">
        <v>1038</v>
      </c>
      <c r="B1008">
        <v>4.5</v>
      </c>
      <c r="C1008" t="s">
        <v>381</v>
      </c>
      <c r="D1008" t="s">
        <v>375</v>
      </c>
      <c r="E1008" t="s">
        <v>5509</v>
      </c>
      <c r="F1008" t="s">
        <v>4820</v>
      </c>
      <c r="G1008" t="s">
        <v>257</v>
      </c>
      <c r="H1008" t="s">
        <v>257</v>
      </c>
      <c r="I1008">
        <v>2.25</v>
      </c>
      <c r="J1008">
        <v>2.25</v>
      </c>
      <c r="K1008" t="s">
        <v>257</v>
      </c>
      <c r="L1008">
        <v>2.1152000000000002</v>
      </c>
      <c r="M1008">
        <v>2.1057000000000001</v>
      </c>
      <c r="N1008">
        <v>2.0360999999999998</v>
      </c>
      <c r="O1008">
        <v>2.0089999999999999</v>
      </c>
    </row>
    <row r="1009" spans="1:15" x14ac:dyDescent="0.25">
      <c r="A1009" t="s">
        <v>1038</v>
      </c>
      <c r="B1009">
        <v>6</v>
      </c>
      <c r="C1009" t="s">
        <v>384</v>
      </c>
      <c r="D1009" t="s">
        <v>372</v>
      </c>
      <c r="E1009" t="s">
        <v>2900</v>
      </c>
      <c r="F1009" t="s">
        <v>2901</v>
      </c>
      <c r="G1009">
        <v>2.5999999999999999E-3</v>
      </c>
      <c r="H1009">
        <v>2.2473999999999998</v>
      </c>
      <c r="I1009">
        <v>2.25</v>
      </c>
      <c r="J1009">
        <v>2.2292000000000001</v>
      </c>
      <c r="K1009" t="s">
        <v>257</v>
      </c>
      <c r="L1009">
        <v>2.1391</v>
      </c>
      <c r="M1009">
        <v>2.1303000000000001</v>
      </c>
      <c r="N1009">
        <v>2.0489999999999999</v>
      </c>
      <c r="O1009" t="s">
        <v>257</v>
      </c>
    </row>
    <row r="1010" spans="1:15" x14ac:dyDescent="0.25">
      <c r="A1010" t="s">
        <v>1038</v>
      </c>
      <c r="B1010">
        <v>6</v>
      </c>
      <c r="C1010" t="s">
        <v>384</v>
      </c>
      <c r="D1010" t="s">
        <v>373</v>
      </c>
      <c r="E1010" t="s">
        <v>4358</v>
      </c>
      <c r="F1010" t="s">
        <v>4359</v>
      </c>
      <c r="G1010" t="s">
        <v>257</v>
      </c>
      <c r="H1010" t="s">
        <v>257</v>
      </c>
      <c r="I1010">
        <v>2.25</v>
      </c>
      <c r="J1010">
        <v>2.25</v>
      </c>
      <c r="K1010" t="s">
        <v>257</v>
      </c>
      <c r="L1010">
        <v>2.1530999999999998</v>
      </c>
      <c r="M1010">
        <v>2.1417000000000002</v>
      </c>
      <c r="N1010">
        <v>2.1</v>
      </c>
      <c r="O1010">
        <v>2.0699999999999998</v>
      </c>
    </row>
    <row r="1011" spans="1:15" x14ac:dyDescent="0.25">
      <c r="A1011" t="s">
        <v>1038</v>
      </c>
      <c r="B1011">
        <v>6</v>
      </c>
      <c r="C1011" t="s">
        <v>384</v>
      </c>
      <c r="D1011" t="s">
        <v>374</v>
      </c>
      <c r="E1011" t="s">
        <v>2902</v>
      </c>
      <c r="F1011" t="s">
        <v>2903</v>
      </c>
      <c r="G1011">
        <v>0</v>
      </c>
      <c r="H1011">
        <v>2.25</v>
      </c>
      <c r="I1011">
        <v>2.25</v>
      </c>
      <c r="J1011">
        <v>2.2317999999999998</v>
      </c>
      <c r="K1011" t="s">
        <v>257</v>
      </c>
      <c r="L1011">
        <v>2.1417000000000002</v>
      </c>
      <c r="M1011">
        <v>2.1351</v>
      </c>
      <c r="N1011">
        <v>2.0516000000000001</v>
      </c>
      <c r="O1011" t="s">
        <v>257</v>
      </c>
    </row>
    <row r="1012" spans="1:15" x14ac:dyDescent="0.25">
      <c r="A1012" t="s">
        <v>1038</v>
      </c>
      <c r="B1012">
        <v>6</v>
      </c>
      <c r="C1012" t="s">
        <v>384</v>
      </c>
      <c r="D1012" t="s">
        <v>375</v>
      </c>
      <c r="E1012" t="s">
        <v>4360</v>
      </c>
      <c r="F1012" t="s">
        <v>4361</v>
      </c>
      <c r="G1012" t="s">
        <v>257</v>
      </c>
      <c r="H1012" t="s">
        <v>257</v>
      </c>
      <c r="I1012">
        <v>2.25</v>
      </c>
      <c r="J1012">
        <v>2.25</v>
      </c>
      <c r="K1012" t="s">
        <v>257</v>
      </c>
      <c r="L1012">
        <v>2.1501999999999999</v>
      </c>
      <c r="M1012">
        <v>2.1417000000000002</v>
      </c>
      <c r="N1012">
        <v>2.0895999999999999</v>
      </c>
      <c r="O1012">
        <v>2.0699999999999998</v>
      </c>
    </row>
    <row r="1013" spans="1:15" x14ac:dyDescent="0.25">
      <c r="A1013" t="s">
        <v>1038</v>
      </c>
      <c r="B1013">
        <v>8</v>
      </c>
      <c r="C1013" t="s">
        <v>384</v>
      </c>
      <c r="D1013" t="s">
        <v>372</v>
      </c>
      <c r="E1013" t="s">
        <v>2904</v>
      </c>
      <c r="F1013" t="s">
        <v>2905</v>
      </c>
      <c r="G1013">
        <v>2.3999999999999998E-3</v>
      </c>
      <c r="H1013">
        <v>2.2475999999999998</v>
      </c>
      <c r="I1013">
        <v>2.25</v>
      </c>
      <c r="J1013">
        <v>2.2326000000000001</v>
      </c>
      <c r="K1013">
        <v>2.2250999999999999</v>
      </c>
      <c r="L1013">
        <v>2.1663999999999999</v>
      </c>
      <c r="M1013">
        <v>2.1583999999999999</v>
      </c>
      <c r="N1013">
        <v>2.0988000000000002</v>
      </c>
      <c r="O1013" t="s">
        <v>257</v>
      </c>
    </row>
    <row r="1014" spans="1:15" x14ac:dyDescent="0.25">
      <c r="A1014" t="s">
        <v>1038</v>
      </c>
      <c r="B1014">
        <v>8</v>
      </c>
      <c r="C1014" t="s">
        <v>384</v>
      </c>
      <c r="D1014" t="s">
        <v>373</v>
      </c>
      <c r="E1014" t="s">
        <v>4362</v>
      </c>
      <c r="F1014" t="s">
        <v>4363</v>
      </c>
      <c r="G1014" t="s">
        <v>257</v>
      </c>
      <c r="H1014" t="s">
        <v>257</v>
      </c>
      <c r="I1014">
        <v>2.25</v>
      </c>
      <c r="J1014">
        <v>2.25</v>
      </c>
      <c r="K1014" t="s">
        <v>257</v>
      </c>
      <c r="L1014">
        <v>2.1791999999999998</v>
      </c>
      <c r="M1014">
        <v>2.1688000000000001</v>
      </c>
      <c r="N1014">
        <v>2.14</v>
      </c>
      <c r="O1014">
        <v>2.1150000000000002</v>
      </c>
    </row>
    <row r="1015" spans="1:15" x14ac:dyDescent="0.25">
      <c r="A1015" t="s">
        <v>1038</v>
      </c>
      <c r="B1015">
        <v>8</v>
      </c>
      <c r="C1015" t="s">
        <v>384</v>
      </c>
      <c r="D1015" t="s">
        <v>374</v>
      </c>
      <c r="E1015" t="s">
        <v>2906</v>
      </c>
      <c r="F1015" t="s">
        <v>2907</v>
      </c>
      <c r="G1015">
        <v>0</v>
      </c>
      <c r="H1015">
        <v>2.25</v>
      </c>
      <c r="I1015">
        <v>2.25</v>
      </c>
      <c r="J1015">
        <v>2.2349999999999999</v>
      </c>
      <c r="K1015" t="s">
        <v>257</v>
      </c>
      <c r="L1015">
        <v>2.1688000000000001</v>
      </c>
      <c r="M1015">
        <v>2.1627999999999998</v>
      </c>
      <c r="N1015">
        <v>2.1012</v>
      </c>
      <c r="O1015" t="s">
        <v>257</v>
      </c>
    </row>
    <row r="1016" spans="1:15" x14ac:dyDescent="0.25">
      <c r="A1016" t="s">
        <v>1038</v>
      </c>
      <c r="B1016">
        <v>8</v>
      </c>
      <c r="C1016" t="s">
        <v>384</v>
      </c>
      <c r="D1016" t="s">
        <v>375</v>
      </c>
      <c r="E1016" t="s">
        <v>4364</v>
      </c>
      <c r="F1016" t="s">
        <v>4365</v>
      </c>
      <c r="G1016" t="s">
        <v>257</v>
      </c>
      <c r="H1016" t="s">
        <v>257</v>
      </c>
      <c r="I1016">
        <v>2.25</v>
      </c>
      <c r="J1016">
        <v>2.25</v>
      </c>
      <c r="K1016" t="s">
        <v>257</v>
      </c>
      <c r="L1016">
        <v>2.1766000000000001</v>
      </c>
      <c r="M1016">
        <v>2.1688000000000001</v>
      </c>
      <c r="N1016">
        <v>2.1297000000000001</v>
      </c>
      <c r="O1016">
        <v>2.1150000000000002</v>
      </c>
    </row>
    <row r="1017" spans="1:15" x14ac:dyDescent="0.25">
      <c r="A1017" t="s">
        <v>1038</v>
      </c>
      <c r="B1017">
        <v>10</v>
      </c>
      <c r="C1017" t="s">
        <v>382</v>
      </c>
      <c r="D1017" t="s">
        <v>372</v>
      </c>
      <c r="E1017" t="s">
        <v>2908</v>
      </c>
      <c r="F1017" t="s">
        <v>2909</v>
      </c>
      <c r="G1017">
        <v>2E-3</v>
      </c>
      <c r="H1017">
        <v>2.2480000000000002</v>
      </c>
      <c r="I1017">
        <v>2.25</v>
      </c>
      <c r="J1017">
        <v>2.2351000000000001</v>
      </c>
      <c r="K1017" t="s">
        <v>257</v>
      </c>
      <c r="L1017">
        <v>2.1829999999999998</v>
      </c>
      <c r="M1017">
        <v>2.1764999999999999</v>
      </c>
      <c r="N1017">
        <v>2.129</v>
      </c>
      <c r="O1017" t="s">
        <v>257</v>
      </c>
    </row>
    <row r="1018" spans="1:15" x14ac:dyDescent="0.25">
      <c r="A1018" t="s">
        <v>1038</v>
      </c>
      <c r="B1018">
        <v>10</v>
      </c>
      <c r="C1018" t="s">
        <v>382</v>
      </c>
      <c r="D1018" t="s">
        <v>373</v>
      </c>
      <c r="E1018" t="s">
        <v>4366</v>
      </c>
      <c r="F1018" t="s">
        <v>4367</v>
      </c>
      <c r="G1018" t="s">
        <v>257</v>
      </c>
      <c r="H1018" t="s">
        <v>257</v>
      </c>
      <c r="I1018">
        <v>2.25</v>
      </c>
      <c r="J1018">
        <v>2.25</v>
      </c>
      <c r="K1018" t="s">
        <v>257</v>
      </c>
      <c r="L1018">
        <v>2.1934999999999998</v>
      </c>
      <c r="M1018">
        <v>2.1850000000000001</v>
      </c>
      <c r="N1018">
        <v>2.1629999999999998</v>
      </c>
      <c r="O1018">
        <v>2.1419999999999999</v>
      </c>
    </row>
    <row r="1019" spans="1:15" x14ac:dyDescent="0.25">
      <c r="A1019" t="s">
        <v>1038</v>
      </c>
      <c r="B1019">
        <v>12</v>
      </c>
      <c r="C1019" t="s">
        <v>384</v>
      </c>
      <c r="D1019" t="s">
        <v>372</v>
      </c>
      <c r="E1019" t="s">
        <v>2910</v>
      </c>
      <c r="F1019" t="s">
        <v>2911</v>
      </c>
      <c r="G1019">
        <v>1.8E-3</v>
      </c>
      <c r="H1019">
        <v>2.2482000000000002</v>
      </c>
      <c r="I1019">
        <v>2.25</v>
      </c>
      <c r="J1019">
        <v>2.2368000000000001</v>
      </c>
      <c r="K1019" t="s">
        <v>257</v>
      </c>
      <c r="L1019">
        <v>2.1941000000000002</v>
      </c>
      <c r="M1019">
        <v>2.1880000000000002</v>
      </c>
      <c r="N1019">
        <v>2.149</v>
      </c>
      <c r="O1019" t="s">
        <v>257</v>
      </c>
    </row>
    <row r="1020" spans="1:15" x14ac:dyDescent="0.25">
      <c r="A1020" t="s">
        <v>1038</v>
      </c>
      <c r="B1020">
        <v>12</v>
      </c>
      <c r="C1020" t="s">
        <v>384</v>
      </c>
      <c r="D1020" t="s">
        <v>373</v>
      </c>
      <c r="E1020" t="s">
        <v>4368</v>
      </c>
      <c r="F1020" t="s">
        <v>4369</v>
      </c>
      <c r="G1020" t="s">
        <v>257</v>
      </c>
      <c r="H1020" t="s">
        <v>257</v>
      </c>
      <c r="I1020">
        <v>2.25</v>
      </c>
      <c r="J1020">
        <v>2.25</v>
      </c>
      <c r="K1020" t="s">
        <v>257</v>
      </c>
      <c r="L1020">
        <v>2.2038000000000002</v>
      </c>
      <c r="M1020">
        <v>2.1959</v>
      </c>
      <c r="N1020">
        <v>2.1779999999999999</v>
      </c>
      <c r="O1020">
        <v>2.16</v>
      </c>
    </row>
    <row r="1021" spans="1:15" x14ac:dyDescent="0.25">
      <c r="A1021" t="s">
        <v>1038</v>
      </c>
      <c r="B1021">
        <v>12</v>
      </c>
      <c r="C1021" t="s">
        <v>384</v>
      </c>
      <c r="D1021" t="s">
        <v>374</v>
      </c>
      <c r="E1021" t="s">
        <v>2912</v>
      </c>
      <c r="F1021" t="s">
        <v>2913</v>
      </c>
      <c r="G1021">
        <v>0</v>
      </c>
      <c r="H1021">
        <v>2.25</v>
      </c>
      <c r="I1021">
        <v>2.25</v>
      </c>
      <c r="J1021">
        <v>2.2385999999999999</v>
      </c>
      <c r="K1021" t="s">
        <v>257</v>
      </c>
      <c r="L1021">
        <v>2.1959</v>
      </c>
      <c r="M1021">
        <v>2.1913999999999998</v>
      </c>
      <c r="N1021">
        <v>2.1507999999999998</v>
      </c>
      <c r="O1021" t="s">
        <v>257</v>
      </c>
    </row>
    <row r="1022" spans="1:15" x14ac:dyDescent="0.25">
      <c r="A1022" t="s">
        <v>1038</v>
      </c>
      <c r="B1022">
        <v>12</v>
      </c>
      <c r="C1022" t="s">
        <v>384</v>
      </c>
      <c r="D1022" t="s">
        <v>375</v>
      </c>
      <c r="E1022" t="s">
        <v>4370</v>
      </c>
      <c r="F1022" t="s">
        <v>4371</v>
      </c>
      <c r="G1022" t="s">
        <v>257</v>
      </c>
      <c r="H1022" t="s">
        <v>257</v>
      </c>
      <c r="I1022">
        <v>2.25</v>
      </c>
      <c r="J1022">
        <v>2.25</v>
      </c>
      <c r="K1022" t="s">
        <v>257</v>
      </c>
      <c r="L1022">
        <v>2.2018</v>
      </c>
      <c r="M1022">
        <v>2.1959</v>
      </c>
      <c r="N1022">
        <v>2.1698</v>
      </c>
      <c r="O1022">
        <v>2.16</v>
      </c>
    </row>
    <row r="1023" spans="1:15" x14ac:dyDescent="0.25">
      <c r="A1023" t="s">
        <v>1038</v>
      </c>
      <c r="B1023">
        <v>14</v>
      </c>
      <c r="C1023" t="s">
        <v>382</v>
      </c>
      <c r="D1023" t="s">
        <v>372</v>
      </c>
      <c r="E1023" t="s">
        <v>2914</v>
      </c>
      <c r="F1023" t="s">
        <v>2915</v>
      </c>
      <c r="G1023">
        <v>1.6999999999999999E-3</v>
      </c>
      <c r="H1023">
        <v>2.2483</v>
      </c>
      <c r="I1023">
        <v>2.25</v>
      </c>
      <c r="J1023">
        <v>2.238</v>
      </c>
      <c r="K1023" t="s">
        <v>257</v>
      </c>
      <c r="L1023">
        <v>2.2019000000000002</v>
      </c>
      <c r="M1023">
        <v>2.1962000000000002</v>
      </c>
      <c r="N1023">
        <v>2.1633</v>
      </c>
      <c r="O1023" t="s">
        <v>257</v>
      </c>
    </row>
    <row r="1024" spans="1:15" x14ac:dyDescent="0.25">
      <c r="A1024" t="s">
        <v>1038</v>
      </c>
      <c r="B1024">
        <v>14</v>
      </c>
      <c r="C1024" t="s">
        <v>382</v>
      </c>
      <c r="D1024" t="s">
        <v>373</v>
      </c>
      <c r="E1024" t="s">
        <v>4372</v>
      </c>
      <c r="F1024" t="s">
        <v>4373</v>
      </c>
      <c r="G1024" t="s">
        <v>257</v>
      </c>
      <c r="H1024" t="s">
        <v>257</v>
      </c>
      <c r="I1024">
        <v>2.25</v>
      </c>
      <c r="J1024">
        <v>2.25</v>
      </c>
      <c r="K1024" t="s">
        <v>257</v>
      </c>
      <c r="L1024">
        <v>2.2109999999999999</v>
      </c>
      <c r="M1024">
        <v>2.2035999999999998</v>
      </c>
      <c r="N1024">
        <v>2.1880000000000002</v>
      </c>
      <c r="O1024">
        <v>2.173</v>
      </c>
    </row>
    <row r="1025" spans="1:15" x14ac:dyDescent="0.25">
      <c r="A1025" t="s">
        <v>1038</v>
      </c>
      <c r="B1025">
        <v>16</v>
      </c>
      <c r="C1025" t="s">
        <v>384</v>
      </c>
      <c r="D1025" t="s">
        <v>372</v>
      </c>
      <c r="E1025" t="s">
        <v>2916</v>
      </c>
      <c r="F1025" t="s">
        <v>2917</v>
      </c>
      <c r="G1025">
        <v>1.6000000000000001E-3</v>
      </c>
      <c r="H1025">
        <v>2.2484000000000002</v>
      </c>
      <c r="I1025">
        <v>2.25</v>
      </c>
      <c r="J1025">
        <v>2.2389999999999999</v>
      </c>
      <c r="K1025" t="s">
        <v>257</v>
      </c>
      <c r="L1025">
        <v>2.2078000000000002</v>
      </c>
      <c r="M1025">
        <v>2.2023999999999999</v>
      </c>
      <c r="N1025">
        <v>2.1739000000000002</v>
      </c>
      <c r="O1025" t="s">
        <v>257</v>
      </c>
    </row>
    <row r="1026" spans="1:15" x14ac:dyDescent="0.25">
      <c r="A1026" t="s">
        <v>1038</v>
      </c>
      <c r="B1026">
        <v>16</v>
      </c>
      <c r="C1026" t="s">
        <v>384</v>
      </c>
      <c r="D1026" t="s">
        <v>373</v>
      </c>
      <c r="E1026" t="s">
        <v>4374</v>
      </c>
      <c r="F1026" t="s">
        <v>4375</v>
      </c>
      <c r="G1026" t="s">
        <v>257</v>
      </c>
      <c r="H1026" t="s">
        <v>257</v>
      </c>
      <c r="I1026">
        <v>2.25</v>
      </c>
      <c r="J1026">
        <v>2.25</v>
      </c>
      <c r="K1026" t="s">
        <v>257</v>
      </c>
      <c r="L1026">
        <v>2.2164000000000001</v>
      </c>
      <c r="M1026">
        <v>2.2094</v>
      </c>
      <c r="N1026">
        <v>2.1960000000000002</v>
      </c>
      <c r="O1026">
        <v>2.1819999999999999</v>
      </c>
    </row>
    <row r="1027" spans="1:15" x14ac:dyDescent="0.25">
      <c r="A1027" t="s">
        <v>1038</v>
      </c>
      <c r="B1027">
        <v>16</v>
      </c>
      <c r="C1027" t="s">
        <v>384</v>
      </c>
      <c r="D1027" t="s">
        <v>374</v>
      </c>
      <c r="E1027" t="s">
        <v>2918</v>
      </c>
      <c r="F1027" t="s">
        <v>2919</v>
      </c>
      <c r="G1027">
        <v>0</v>
      </c>
      <c r="H1027">
        <v>2.25</v>
      </c>
      <c r="I1027">
        <v>2.25</v>
      </c>
      <c r="J1027">
        <v>2.2406000000000001</v>
      </c>
      <c r="K1027" t="s">
        <v>257</v>
      </c>
      <c r="L1027">
        <v>2.2094</v>
      </c>
      <c r="M1027">
        <v>2.2052999999999998</v>
      </c>
      <c r="N1027">
        <v>2.1755</v>
      </c>
      <c r="O1027" t="s">
        <v>257</v>
      </c>
    </row>
    <row r="1028" spans="1:15" x14ac:dyDescent="0.25">
      <c r="A1028" t="s">
        <v>1038</v>
      </c>
      <c r="B1028">
        <v>16</v>
      </c>
      <c r="C1028" t="s">
        <v>384</v>
      </c>
      <c r="D1028" t="s">
        <v>375</v>
      </c>
      <c r="E1028" t="s">
        <v>4376</v>
      </c>
      <c r="F1028" t="s">
        <v>4377</v>
      </c>
      <c r="G1028" t="s">
        <v>257</v>
      </c>
      <c r="H1028" t="s">
        <v>257</v>
      </c>
      <c r="I1028">
        <v>2.25</v>
      </c>
      <c r="J1028">
        <v>2.25</v>
      </c>
      <c r="K1028" t="s">
        <v>257</v>
      </c>
      <c r="L1028">
        <v>2.2145999999999999</v>
      </c>
      <c r="M1028">
        <v>2.2094</v>
      </c>
      <c r="N1028">
        <v>2.1907999999999999</v>
      </c>
      <c r="O1028">
        <v>2.1819999999999999</v>
      </c>
    </row>
    <row r="1029" spans="1:15" x14ac:dyDescent="0.25">
      <c r="A1029" t="s">
        <v>1038</v>
      </c>
      <c r="B1029">
        <v>18</v>
      </c>
      <c r="C1029" t="s">
        <v>382</v>
      </c>
      <c r="D1029" t="s">
        <v>372</v>
      </c>
      <c r="E1029" t="s">
        <v>2920</v>
      </c>
      <c r="F1029" t="s">
        <v>2921</v>
      </c>
      <c r="G1029">
        <v>1.5E-3</v>
      </c>
      <c r="H1029">
        <v>2.2484999999999999</v>
      </c>
      <c r="I1029">
        <v>2.25</v>
      </c>
      <c r="J1029">
        <v>2.2397999999999998</v>
      </c>
      <c r="K1029" t="s">
        <v>257</v>
      </c>
      <c r="L1029">
        <v>2.2124000000000001</v>
      </c>
      <c r="M1029">
        <v>2.2073</v>
      </c>
      <c r="N1029">
        <v>2.1823999999999999</v>
      </c>
      <c r="O1029" t="s">
        <v>257</v>
      </c>
    </row>
    <row r="1030" spans="1:15" x14ac:dyDescent="0.25">
      <c r="A1030" t="s">
        <v>1038</v>
      </c>
      <c r="B1030">
        <v>18</v>
      </c>
      <c r="C1030" t="s">
        <v>382</v>
      </c>
      <c r="D1030" t="s">
        <v>373</v>
      </c>
      <c r="E1030" t="s">
        <v>4378</v>
      </c>
      <c r="F1030" t="s">
        <v>4379</v>
      </c>
      <c r="G1030" t="s">
        <v>257</v>
      </c>
      <c r="H1030" t="s">
        <v>257</v>
      </c>
      <c r="I1030">
        <v>2.25</v>
      </c>
      <c r="J1030">
        <v>2.25</v>
      </c>
      <c r="K1030" t="s">
        <v>257</v>
      </c>
      <c r="L1030">
        <v>2.2206000000000001</v>
      </c>
      <c r="M1030">
        <v>2.2139000000000002</v>
      </c>
      <c r="N1030">
        <v>2.2029999999999998</v>
      </c>
      <c r="O1030">
        <v>2.19</v>
      </c>
    </row>
    <row r="1031" spans="1:15" x14ac:dyDescent="0.25">
      <c r="A1031" t="s">
        <v>1038</v>
      </c>
      <c r="B1031">
        <v>20</v>
      </c>
      <c r="C1031" t="s">
        <v>384</v>
      </c>
      <c r="D1031" t="s">
        <v>372</v>
      </c>
      <c r="E1031" t="s">
        <v>2922</v>
      </c>
      <c r="F1031" t="s">
        <v>2923</v>
      </c>
      <c r="G1031">
        <v>1.5E-3</v>
      </c>
      <c r="H1031">
        <v>2.2484999999999999</v>
      </c>
      <c r="I1031">
        <v>2.25</v>
      </c>
      <c r="J1031">
        <v>2.2404000000000002</v>
      </c>
      <c r="K1031" t="s">
        <v>257</v>
      </c>
      <c r="L1031">
        <v>2.2160000000000002</v>
      </c>
      <c r="M1031">
        <v>2.2111000000000001</v>
      </c>
      <c r="N1031">
        <v>2.1890000000000001</v>
      </c>
      <c r="O1031" t="s">
        <v>257</v>
      </c>
    </row>
    <row r="1032" spans="1:15" x14ac:dyDescent="0.25">
      <c r="A1032" t="s">
        <v>1038</v>
      </c>
      <c r="B1032">
        <v>20</v>
      </c>
      <c r="C1032" t="s">
        <v>384</v>
      </c>
      <c r="D1032" t="s">
        <v>373</v>
      </c>
      <c r="E1032" t="s">
        <v>4380</v>
      </c>
      <c r="F1032" t="s">
        <v>4381</v>
      </c>
      <c r="G1032" t="s">
        <v>257</v>
      </c>
      <c r="H1032" t="s">
        <v>257</v>
      </c>
      <c r="I1032">
        <v>2.25</v>
      </c>
      <c r="J1032">
        <v>2.25</v>
      </c>
      <c r="K1032" t="s">
        <v>257</v>
      </c>
      <c r="L1032">
        <v>2.2239</v>
      </c>
      <c r="M1032">
        <v>2.2174999999999998</v>
      </c>
      <c r="N1032">
        <v>2.2069999999999999</v>
      </c>
      <c r="O1032">
        <v>2.1960000000000002</v>
      </c>
    </row>
    <row r="1033" spans="1:15" x14ac:dyDescent="0.25">
      <c r="A1033" t="s">
        <v>1038</v>
      </c>
      <c r="B1033">
        <v>20</v>
      </c>
      <c r="C1033" t="s">
        <v>384</v>
      </c>
      <c r="D1033" t="s">
        <v>374</v>
      </c>
      <c r="E1033" t="s">
        <v>2924</v>
      </c>
      <c r="F1033" t="s">
        <v>2925</v>
      </c>
      <c r="G1033">
        <v>0</v>
      </c>
      <c r="H1033">
        <v>2.25</v>
      </c>
      <c r="I1033">
        <v>2.25</v>
      </c>
      <c r="J1033">
        <v>2.2418999999999998</v>
      </c>
      <c r="K1033" t="s">
        <v>257</v>
      </c>
      <c r="L1033">
        <v>2.2174999999999998</v>
      </c>
      <c r="M1033">
        <v>2.2136999999999998</v>
      </c>
      <c r="N1033">
        <v>2.1905000000000001</v>
      </c>
      <c r="O1033" t="s">
        <v>257</v>
      </c>
    </row>
    <row r="1034" spans="1:15" x14ac:dyDescent="0.25">
      <c r="A1034" t="s">
        <v>1038</v>
      </c>
      <c r="B1034">
        <v>20</v>
      </c>
      <c r="C1034" t="s">
        <v>384</v>
      </c>
      <c r="D1034" t="s">
        <v>375</v>
      </c>
      <c r="E1034" t="s">
        <v>4382</v>
      </c>
      <c r="F1034" t="s">
        <v>4383</v>
      </c>
      <c r="G1034" t="s">
        <v>257</v>
      </c>
      <c r="H1034" t="s">
        <v>257</v>
      </c>
      <c r="I1034">
        <v>2.25</v>
      </c>
      <c r="J1034">
        <v>2.25</v>
      </c>
      <c r="K1034" t="s">
        <v>257</v>
      </c>
      <c r="L1034">
        <v>2.2223000000000002</v>
      </c>
      <c r="M1034">
        <v>2.2174999999999998</v>
      </c>
      <c r="N1034">
        <v>2.2037</v>
      </c>
      <c r="O1034">
        <v>2.1960000000000002</v>
      </c>
    </row>
    <row r="1035" spans="1:15" x14ac:dyDescent="0.25">
      <c r="A1035" t="s">
        <v>1038</v>
      </c>
      <c r="B1035">
        <v>4.5</v>
      </c>
      <c r="C1035" t="s">
        <v>381</v>
      </c>
      <c r="D1035" t="s">
        <v>376</v>
      </c>
      <c r="E1035" t="s">
        <v>5510</v>
      </c>
      <c r="F1035" t="s">
        <v>5505</v>
      </c>
      <c r="G1035">
        <v>2.8999999999999998E-3</v>
      </c>
      <c r="H1035">
        <v>2.2471000000000001</v>
      </c>
      <c r="I1035">
        <v>2.25</v>
      </c>
      <c r="J1035">
        <v>2.2141000000000002</v>
      </c>
      <c r="K1035" t="s">
        <v>257</v>
      </c>
      <c r="L1035">
        <v>2.1027999999999998</v>
      </c>
      <c r="M1035">
        <v>2.0882000000000001</v>
      </c>
      <c r="N1035">
        <v>1.9823999999999999</v>
      </c>
      <c r="O1035" t="s">
        <v>257</v>
      </c>
    </row>
    <row r="1036" spans="1:15" x14ac:dyDescent="0.25">
      <c r="A1036" t="s">
        <v>1038</v>
      </c>
      <c r="B1036">
        <v>4.5</v>
      </c>
      <c r="C1036" t="s">
        <v>381</v>
      </c>
      <c r="D1036" t="s">
        <v>372</v>
      </c>
      <c r="E1036" t="s">
        <v>5511</v>
      </c>
      <c r="F1036" t="s">
        <v>5506</v>
      </c>
      <c r="G1036">
        <v>2.8999999999999998E-3</v>
      </c>
      <c r="H1036">
        <v>2.2471000000000001</v>
      </c>
      <c r="I1036">
        <v>2.25</v>
      </c>
      <c r="J1036">
        <v>2.2250999999999999</v>
      </c>
      <c r="K1036">
        <v>2.2141000000000002</v>
      </c>
      <c r="L1036">
        <v>2.1027999999999998</v>
      </c>
      <c r="M1036">
        <v>2.0931000000000002</v>
      </c>
      <c r="N1036">
        <v>1.9823999999999999</v>
      </c>
      <c r="O1036" t="s">
        <v>257</v>
      </c>
    </row>
    <row r="1037" spans="1:15" x14ac:dyDescent="0.25">
      <c r="A1037" t="s">
        <v>1038</v>
      </c>
      <c r="B1037">
        <v>4.5</v>
      </c>
      <c r="C1037" t="s">
        <v>381</v>
      </c>
      <c r="D1037" t="s">
        <v>374</v>
      </c>
      <c r="E1037" t="s">
        <v>5512</v>
      </c>
      <c r="F1037" t="s">
        <v>5507</v>
      </c>
      <c r="G1037">
        <v>0</v>
      </c>
      <c r="H1037">
        <v>2.25</v>
      </c>
      <c r="I1037">
        <v>2.25</v>
      </c>
      <c r="J1037">
        <v>2.2280000000000002</v>
      </c>
      <c r="K1037" t="s">
        <v>257</v>
      </c>
      <c r="L1037">
        <v>2.1057000000000001</v>
      </c>
      <c r="M1037">
        <v>2.0983999999999998</v>
      </c>
      <c r="N1037">
        <v>1.9853000000000001</v>
      </c>
      <c r="O1037" t="s">
        <v>257</v>
      </c>
    </row>
    <row r="1038" spans="1:15" x14ac:dyDescent="0.25">
      <c r="A1038" t="s">
        <v>1039</v>
      </c>
      <c r="B1038">
        <v>16</v>
      </c>
      <c r="C1038" t="s">
        <v>382</v>
      </c>
      <c r="D1038" t="s">
        <v>372</v>
      </c>
      <c r="E1038" t="s">
        <v>2926</v>
      </c>
      <c r="F1038" t="s">
        <v>2927</v>
      </c>
      <c r="G1038">
        <v>1.6999999999999999E-3</v>
      </c>
      <c r="H1038">
        <v>2.3108</v>
      </c>
      <c r="I1038">
        <v>2.3125</v>
      </c>
      <c r="J1038">
        <v>2.3014000000000001</v>
      </c>
      <c r="K1038" t="s">
        <v>257</v>
      </c>
      <c r="L1038">
        <v>2.2702</v>
      </c>
      <c r="M1038">
        <v>2.2646999999999999</v>
      </c>
      <c r="N1038">
        <v>2.2363</v>
      </c>
      <c r="O1038" t="s">
        <v>257</v>
      </c>
    </row>
    <row r="1039" spans="1:15" x14ac:dyDescent="0.25">
      <c r="A1039" t="s">
        <v>1039</v>
      </c>
      <c r="B1039">
        <v>16</v>
      </c>
      <c r="C1039" t="s">
        <v>382</v>
      </c>
      <c r="D1039" t="s">
        <v>373</v>
      </c>
      <c r="E1039" t="s">
        <v>4384</v>
      </c>
      <c r="F1039" t="s">
        <v>4385</v>
      </c>
      <c r="G1039" t="s">
        <v>257</v>
      </c>
      <c r="H1039" t="s">
        <v>257</v>
      </c>
      <c r="I1039">
        <v>2.3125</v>
      </c>
      <c r="J1039">
        <v>2.3125</v>
      </c>
      <c r="K1039" t="s">
        <v>257</v>
      </c>
      <c r="L1039">
        <v>2.2791000000000001</v>
      </c>
      <c r="M1039">
        <v>2.2719</v>
      </c>
      <c r="N1039">
        <v>2.2589999999999999</v>
      </c>
      <c r="O1039">
        <v>2.2450000000000001</v>
      </c>
    </row>
    <row r="1040" spans="1:15" x14ac:dyDescent="0.25">
      <c r="A1040" t="s">
        <v>1039</v>
      </c>
      <c r="B1040">
        <v>16</v>
      </c>
      <c r="C1040" t="s">
        <v>382</v>
      </c>
      <c r="D1040" t="s">
        <v>374</v>
      </c>
      <c r="E1040" t="s">
        <v>2928</v>
      </c>
      <c r="F1040" t="s">
        <v>2929</v>
      </c>
      <c r="G1040">
        <v>0</v>
      </c>
      <c r="H1040">
        <v>2.3125</v>
      </c>
      <c r="I1040">
        <v>2.3125</v>
      </c>
      <c r="J1040">
        <v>2.3031000000000001</v>
      </c>
      <c r="K1040" t="s">
        <v>257</v>
      </c>
      <c r="L1040">
        <v>2.2719</v>
      </c>
      <c r="M1040">
        <v>2.2677999999999998</v>
      </c>
      <c r="N1040">
        <v>2.238</v>
      </c>
      <c r="O1040" t="s">
        <v>257</v>
      </c>
    </row>
    <row r="1041" spans="1:15" x14ac:dyDescent="0.25">
      <c r="A1041" t="s">
        <v>1039</v>
      </c>
      <c r="B1041">
        <v>16</v>
      </c>
      <c r="C1041" t="s">
        <v>382</v>
      </c>
      <c r="D1041" t="s">
        <v>375</v>
      </c>
      <c r="E1041" t="s">
        <v>4386</v>
      </c>
      <c r="F1041" t="s">
        <v>4387</v>
      </c>
      <c r="G1041" t="s">
        <v>257</v>
      </c>
      <c r="H1041" t="s">
        <v>257</v>
      </c>
      <c r="I1041">
        <v>2.3125</v>
      </c>
      <c r="J1041">
        <v>2.3125</v>
      </c>
      <c r="K1041" t="s">
        <v>257</v>
      </c>
      <c r="L1041">
        <v>2.2772999999999999</v>
      </c>
      <c r="M1041">
        <v>2.2719</v>
      </c>
      <c r="N1041">
        <v>2.2532999999999999</v>
      </c>
      <c r="O1041">
        <v>2.2450000000000001</v>
      </c>
    </row>
    <row r="1042" spans="1:15" x14ac:dyDescent="0.25">
      <c r="A1042" t="s">
        <v>1040</v>
      </c>
      <c r="B1042">
        <v>6</v>
      </c>
      <c r="C1042" t="s">
        <v>384</v>
      </c>
      <c r="D1042" t="s">
        <v>372</v>
      </c>
      <c r="E1042" t="s">
        <v>2930</v>
      </c>
      <c r="F1042" t="s">
        <v>2931</v>
      </c>
      <c r="G1042">
        <v>2.7000000000000001E-3</v>
      </c>
      <c r="H1042">
        <v>2.3723000000000001</v>
      </c>
      <c r="I1042">
        <v>2.375</v>
      </c>
      <c r="J1042">
        <v>2.3540999999999999</v>
      </c>
      <c r="K1042" t="s">
        <v>257</v>
      </c>
      <c r="L1042">
        <v>2.2639999999999998</v>
      </c>
      <c r="M1042">
        <v>2.2551000000000001</v>
      </c>
      <c r="N1042">
        <v>2.1739000000000002</v>
      </c>
      <c r="O1042" t="s">
        <v>257</v>
      </c>
    </row>
    <row r="1043" spans="1:15" x14ac:dyDescent="0.25">
      <c r="A1043" t="s">
        <v>1040</v>
      </c>
      <c r="B1043">
        <v>6</v>
      </c>
      <c r="C1043" t="s">
        <v>384</v>
      </c>
      <c r="D1043" t="s">
        <v>373</v>
      </c>
      <c r="E1043" t="s">
        <v>4388</v>
      </c>
      <c r="F1043" t="s">
        <v>4389</v>
      </c>
      <c r="G1043" t="s">
        <v>257</v>
      </c>
      <c r="H1043" t="s">
        <v>257</v>
      </c>
      <c r="I1043">
        <v>2.375</v>
      </c>
      <c r="J1043">
        <v>2.375</v>
      </c>
      <c r="K1043" t="s">
        <v>257</v>
      </c>
      <c r="L1043">
        <v>2.2782</v>
      </c>
      <c r="M1043">
        <v>2.2667000000000002</v>
      </c>
      <c r="N1043">
        <v>2.226</v>
      </c>
      <c r="O1043">
        <v>2.1949999999999998</v>
      </c>
    </row>
    <row r="1044" spans="1:15" x14ac:dyDescent="0.25">
      <c r="A1044" t="s">
        <v>1040</v>
      </c>
      <c r="B1044">
        <v>6</v>
      </c>
      <c r="C1044" t="s">
        <v>384</v>
      </c>
      <c r="D1044" t="s">
        <v>374</v>
      </c>
      <c r="E1044" t="s">
        <v>2932</v>
      </c>
      <c r="F1044" t="s">
        <v>2933</v>
      </c>
      <c r="G1044">
        <v>0</v>
      </c>
      <c r="H1044">
        <v>2.375</v>
      </c>
      <c r="I1044">
        <v>2.375</v>
      </c>
      <c r="J1044">
        <v>2.3567999999999998</v>
      </c>
      <c r="K1044" t="s">
        <v>257</v>
      </c>
      <c r="L1044">
        <v>2.2667000000000002</v>
      </c>
      <c r="M1044">
        <v>2.2601</v>
      </c>
      <c r="N1044">
        <v>2.1766000000000001</v>
      </c>
      <c r="O1044" t="s">
        <v>257</v>
      </c>
    </row>
    <row r="1045" spans="1:15" x14ac:dyDescent="0.25">
      <c r="A1045" t="s">
        <v>1040</v>
      </c>
      <c r="B1045">
        <v>6</v>
      </c>
      <c r="C1045" t="s">
        <v>384</v>
      </c>
      <c r="D1045" t="s">
        <v>375</v>
      </c>
      <c r="E1045" t="s">
        <v>4390</v>
      </c>
      <c r="F1045" t="s">
        <v>4391</v>
      </c>
      <c r="G1045" t="s">
        <v>257</v>
      </c>
      <c r="H1045" t="s">
        <v>257</v>
      </c>
      <c r="I1045">
        <v>2.375</v>
      </c>
      <c r="J1045">
        <v>2.375</v>
      </c>
      <c r="K1045" t="s">
        <v>257</v>
      </c>
      <c r="L1045">
        <v>2.2753000000000001</v>
      </c>
      <c r="M1045">
        <v>2.2667000000000002</v>
      </c>
      <c r="N1045">
        <v>2.2145999999999999</v>
      </c>
      <c r="O1045">
        <v>2.1949999999999998</v>
      </c>
    </row>
    <row r="1046" spans="1:15" x14ac:dyDescent="0.25">
      <c r="A1046" t="s">
        <v>1040</v>
      </c>
      <c r="B1046">
        <v>8</v>
      </c>
      <c r="C1046" t="s">
        <v>384</v>
      </c>
      <c r="D1046" t="s">
        <v>372</v>
      </c>
      <c r="E1046" t="s">
        <v>2934</v>
      </c>
      <c r="F1046" t="s">
        <v>2935</v>
      </c>
      <c r="G1046">
        <v>2.3999999999999998E-3</v>
      </c>
      <c r="H1046">
        <v>2.3725999999999998</v>
      </c>
      <c r="I1046">
        <v>2.375</v>
      </c>
      <c r="J1046">
        <v>2.3576000000000001</v>
      </c>
      <c r="K1046" t="s">
        <v>257</v>
      </c>
      <c r="L1046">
        <v>2.2913999999999999</v>
      </c>
      <c r="M1046">
        <v>2.2833000000000001</v>
      </c>
      <c r="N1046">
        <v>2.2238000000000002</v>
      </c>
      <c r="O1046" t="s">
        <v>257</v>
      </c>
    </row>
    <row r="1047" spans="1:15" x14ac:dyDescent="0.25">
      <c r="A1047" t="s">
        <v>1040</v>
      </c>
      <c r="B1047">
        <v>8</v>
      </c>
      <c r="C1047" t="s">
        <v>384</v>
      </c>
      <c r="D1047" t="s">
        <v>373</v>
      </c>
      <c r="E1047" t="s">
        <v>4392</v>
      </c>
      <c r="F1047" t="s">
        <v>4393</v>
      </c>
      <c r="G1047" t="s">
        <v>257</v>
      </c>
      <c r="H1047" t="s">
        <v>257</v>
      </c>
      <c r="I1047">
        <v>2.375</v>
      </c>
      <c r="J1047">
        <v>2.375</v>
      </c>
      <c r="K1047" t="s">
        <v>257</v>
      </c>
      <c r="L1047">
        <v>2.3043</v>
      </c>
      <c r="M1047">
        <v>2.2938000000000001</v>
      </c>
      <c r="N1047">
        <v>2.2650000000000001</v>
      </c>
      <c r="O1047">
        <v>2.2400000000000002</v>
      </c>
    </row>
    <row r="1048" spans="1:15" x14ac:dyDescent="0.25">
      <c r="A1048" t="s">
        <v>1040</v>
      </c>
      <c r="B1048">
        <v>8</v>
      </c>
      <c r="C1048" t="s">
        <v>384</v>
      </c>
      <c r="D1048" t="s">
        <v>374</v>
      </c>
      <c r="E1048" t="s">
        <v>2936</v>
      </c>
      <c r="F1048" t="s">
        <v>2937</v>
      </c>
      <c r="G1048">
        <v>0</v>
      </c>
      <c r="H1048">
        <v>2.375</v>
      </c>
      <c r="I1048">
        <v>2.375</v>
      </c>
      <c r="J1048">
        <v>2.36</v>
      </c>
      <c r="K1048" t="s">
        <v>257</v>
      </c>
      <c r="L1048">
        <v>2.2938000000000001</v>
      </c>
      <c r="M1048">
        <v>2.2877999999999998</v>
      </c>
      <c r="N1048">
        <v>2.2262</v>
      </c>
      <c r="O1048" t="s">
        <v>257</v>
      </c>
    </row>
    <row r="1049" spans="1:15" x14ac:dyDescent="0.25">
      <c r="A1049" t="s">
        <v>1040</v>
      </c>
      <c r="B1049">
        <v>8</v>
      </c>
      <c r="C1049" t="s">
        <v>384</v>
      </c>
      <c r="D1049" t="s">
        <v>375</v>
      </c>
      <c r="E1049" t="s">
        <v>4394</v>
      </c>
      <c r="F1049" t="s">
        <v>4395</v>
      </c>
      <c r="G1049" t="s">
        <v>257</v>
      </c>
      <c r="H1049" t="s">
        <v>257</v>
      </c>
      <c r="I1049">
        <v>2.375</v>
      </c>
      <c r="J1049">
        <v>2.375</v>
      </c>
      <c r="K1049" t="s">
        <v>257</v>
      </c>
      <c r="L1049">
        <v>2.3016999999999999</v>
      </c>
      <c r="M1049">
        <v>2.2938000000000001</v>
      </c>
      <c r="N1049">
        <v>2.2547000000000001</v>
      </c>
      <c r="O1049">
        <v>2.2400000000000002</v>
      </c>
    </row>
    <row r="1050" spans="1:15" x14ac:dyDescent="0.25">
      <c r="A1050" t="s">
        <v>1040</v>
      </c>
      <c r="B1050">
        <v>12</v>
      </c>
      <c r="C1050" t="s">
        <v>384</v>
      </c>
      <c r="D1050" t="s">
        <v>372</v>
      </c>
      <c r="E1050" t="s">
        <v>2938</v>
      </c>
      <c r="F1050" t="s">
        <v>2939</v>
      </c>
      <c r="G1050">
        <v>1.9E-3</v>
      </c>
      <c r="H1050">
        <v>2.3731</v>
      </c>
      <c r="I1050">
        <v>2.375</v>
      </c>
      <c r="J1050">
        <v>2.3616999999999999</v>
      </c>
      <c r="K1050" t="s">
        <v>257</v>
      </c>
      <c r="L1050">
        <v>2.319</v>
      </c>
      <c r="M1050">
        <v>2.3128000000000002</v>
      </c>
      <c r="N1050">
        <v>2.2738999999999998</v>
      </c>
      <c r="O1050" t="s">
        <v>257</v>
      </c>
    </row>
    <row r="1051" spans="1:15" x14ac:dyDescent="0.25">
      <c r="A1051" t="s">
        <v>1040</v>
      </c>
      <c r="B1051">
        <v>12</v>
      </c>
      <c r="C1051" t="s">
        <v>384</v>
      </c>
      <c r="D1051" t="s">
        <v>373</v>
      </c>
      <c r="E1051" t="s">
        <v>4396</v>
      </c>
      <c r="F1051" t="s">
        <v>4397</v>
      </c>
      <c r="G1051" t="s">
        <v>257</v>
      </c>
      <c r="H1051" t="s">
        <v>257</v>
      </c>
      <c r="I1051">
        <v>2.375</v>
      </c>
      <c r="J1051">
        <v>2.375</v>
      </c>
      <c r="K1051" t="s">
        <v>257</v>
      </c>
      <c r="L1051">
        <v>2.3290000000000002</v>
      </c>
      <c r="M1051">
        <v>2.3209</v>
      </c>
      <c r="N1051">
        <v>2.3029999999999999</v>
      </c>
      <c r="O1051">
        <v>2.2850000000000001</v>
      </c>
    </row>
    <row r="1052" spans="1:15" x14ac:dyDescent="0.25">
      <c r="A1052" t="s">
        <v>1040</v>
      </c>
      <c r="B1052">
        <v>12</v>
      </c>
      <c r="C1052" t="s">
        <v>384</v>
      </c>
      <c r="D1052" t="s">
        <v>374</v>
      </c>
      <c r="E1052" t="s">
        <v>2940</v>
      </c>
      <c r="F1052" t="s">
        <v>2941</v>
      </c>
      <c r="G1052">
        <v>0</v>
      </c>
      <c r="H1052">
        <v>2.375</v>
      </c>
      <c r="I1052">
        <v>2.375</v>
      </c>
      <c r="J1052">
        <v>2.3635999999999999</v>
      </c>
      <c r="K1052" t="s">
        <v>257</v>
      </c>
      <c r="L1052">
        <v>2.3209</v>
      </c>
      <c r="M1052">
        <v>2.3163</v>
      </c>
      <c r="N1052">
        <v>2.2757999999999998</v>
      </c>
      <c r="O1052" t="s">
        <v>257</v>
      </c>
    </row>
    <row r="1053" spans="1:15" x14ac:dyDescent="0.25">
      <c r="A1053" t="s">
        <v>1040</v>
      </c>
      <c r="B1053">
        <v>12</v>
      </c>
      <c r="C1053" t="s">
        <v>384</v>
      </c>
      <c r="D1053" t="s">
        <v>375</v>
      </c>
      <c r="E1053" t="s">
        <v>4398</v>
      </c>
      <c r="F1053" t="s">
        <v>4399</v>
      </c>
      <c r="G1053" t="s">
        <v>257</v>
      </c>
      <c r="H1053" t="s">
        <v>257</v>
      </c>
      <c r="I1053">
        <v>2.375</v>
      </c>
      <c r="J1053">
        <v>2.375</v>
      </c>
      <c r="K1053" t="s">
        <v>257</v>
      </c>
      <c r="L1053">
        <v>2.3269000000000002</v>
      </c>
      <c r="M1053">
        <v>2.3209</v>
      </c>
      <c r="N1053">
        <v>2.2948</v>
      </c>
      <c r="O1053">
        <v>2.2850000000000001</v>
      </c>
    </row>
    <row r="1054" spans="1:15" x14ac:dyDescent="0.25">
      <c r="A1054" t="s">
        <v>1040</v>
      </c>
      <c r="B1054">
        <v>16</v>
      </c>
      <c r="C1054" t="s">
        <v>384</v>
      </c>
      <c r="D1054" t="s">
        <v>372</v>
      </c>
      <c r="E1054" t="s">
        <v>2942</v>
      </c>
      <c r="F1054" t="s">
        <v>2943</v>
      </c>
      <c r="G1054">
        <v>1.6999999999999999E-3</v>
      </c>
      <c r="H1054">
        <v>2.3733</v>
      </c>
      <c r="I1054">
        <v>2.375</v>
      </c>
      <c r="J1054">
        <v>2.3639000000000001</v>
      </c>
      <c r="K1054" t="s">
        <v>257</v>
      </c>
      <c r="L1054">
        <v>2.3327</v>
      </c>
      <c r="M1054">
        <v>2.3271999999999999</v>
      </c>
      <c r="N1054">
        <v>2.2988</v>
      </c>
      <c r="O1054" t="s">
        <v>257</v>
      </c>
    </row>
    <row r="1055" spans="1:15" x14ac:dyDescent="0.25">
      <c r="A1055" t="s">
        <v>1040</v>
      </c>
      <c r="B1055">
        <v>16</v>
      </c>
      <c r="C1055" t="s">
        <v>384</v>
      </c>
      <c r="D1055" t="s">
        <v>373</v>
      </c>
      <c r="E1055" t="s">
        <v>4400</v>
      </c>
      <c r="F1055" t="s">
        <v>4401</v>
      </c>
      <c r="G1055" t="s">
        <v>257</v>
      </c>
      <c r="H1055" t="s">
        <v>257</v>
      </c>
      <c r="I1055">
        <v>2.375</v>
      </c>
      <c r="J1055">
        <v>2.375</v>
      </c>
      <c r="K1055" t="s">
        <v>257</v>
      </c>
      <c r="L1055">
        <v>2.3416000000000001</v>
      </c>
      <c r="M1055">
        <v>2.3344</v>
      </c>
      <c r="N1055">
        <v>2.3210000000000002</v>
      </c>
      <c r="O1055">
        <v>2.3069999999999999</v>
      </c>
    </row>
    <row r="1056" spans="1:15" x14ac:dyDescent="0.25">
      <c r="A1056" t="s">
        <v>1040</v>
      </c>
      <c r="B1056">
        <v>16</v>
      </c>
      <c r="C1056" t="s">
        <v>384</v>
      </c>
      <c r="D1056" t="s">
        <v>374</v>
      </c>
      <c r="E1056" t="s">
        <v>2944</v>
      </c>
      <c r="F1056" t="s">
        <v>2945</v>
      </c>
      <c r="G1056">
        <v>0</v>
      </c>
      <c r="H1056">
        <v>2.375</v>
      </c>
      <c r="I1056">
        <v>2.375</v>
      </c>
      <c r="J1056">
        <v>2.3656000000000001</v>
      </c>
      <c r="K1056" t="s">
        <v>257</v>
      </c>
      <c r="L1056">
        <v>2.3344</v>
      </c>
      <c r="M1056">
        <v>2.3302999999999998</v>
      </c>
      <c r="N1056">
        <v>2.3005</v>
      </c>
      <c r="O1056" t="s">
        <v>257</v>
      </c>
    </row>
    <row r="1057" spans="1:15" x14ac:dyDescent="0.25">
      <c r="A1057" t="s">
        <v>1040</v>
      </c>
      <c r="B1057">
        <v>16</v>
      </c>
      <c r="C1057" t="s">
        <v>384</v>
      </c>
      <c r="D1057" t="s">
        <v>375</v>
      </c>
      <c r="E1057" t="s">
        <v>4402</v>
      </c>
      <c r="F1057" t="s">
        <v>4403</v>
      </c>
      <c r="G1057" t="s">
        <v>257</v>
      </c>
      <c r="H1057" t="s">
        <v>257</v>
      </c>
      <c r="I1057">
        <v>2.375</v>
      </c>
      <c r="J1057">
        <v>2.375</v>
      </c>
      <c r="K1057" t="s">
        <v>257</v>
      </c>
      <c r="L1057">
        <v>2.3397999999999999</v>
      </c>
      <c r="M1057">
        <v>2.3344</v>
      </c>
      <c r="N1057">
        <v>2.3157999999999999</v>
      </c>
      <c r="O1057">
        <v>2.3069999999999999</v>
      </c>
    </row>
    <row r="1058" spans="1:15" x14ac:dyDescent="0.25">
      <c r="A1058" t="s">
        <v>1040</v>
      </c>
      <c r="B1058">
        <v>20</v>
      </c>
      <c r="C1058" t="s">
        <v>384</v>
      </c>
      <c r="D1058" t="s">
        <v>372</v>
      </c>
      <c r="E1058" t="s">
        <v>2946</v>
      </c>
      <c r="F1058" t="s">
        <v>2947</v>
      </c>
      <c r="G1058">
        <v>1.5E-3</v>
      </c>
      <c r="H1058">
        <v>2.3734999999999999</v>
      </c>
      <c r="I1058">
        <v>2.375</v>
      </c>
      <c r="J1058">
        <v>2.3654000000000002</v>
      </c>
      <c r="K1058" t="s">
        <v>257</v>
      </c>
      <c r="L1058">
        <v>2.3410000000000002</v>
      </c>
      <c r="M1058">
        <v>2.3359000000000001</v>
      </c>
      <c r="N1058">
        <v>2.3140000000000001</v>
      </c>
      <c r="O1058" t="s">
        <v>257</v>
      </c>
    </row>
    <row r="1059" spans="1:15" x14ac:dyDescent="0.25">
      <c r="A1059" t="s">
        <v>1040</v>
      </c>
      <c r="B1059">
        <v>20</v>
      </c>
      <c r="C1059" t="s">
        <v>384</v>
      </c>
      <c r="D1059" t="s">
        <v>373</v>
      </c>
      <c r="E1059" t="s">
        <v>4404</v>
      </c>
      <c r="F1059" t="s">
        <v>4405</v>
      </c>
      <c r="G1059" t="s">
        <v>257</v>
      </c>
      <c r="H1059" t="s">
        <v>257</v>
      </c>
      <c r="I1059">
        <v>2.375</v>
      </c>
      <c r="J1059">
        <v>2.375</v>
      </c>
      <c r="K1059" t="s">
        <v>257</v>
      </c>
      <c r="L1059">
        <v>2.3491</v>
      </c>
      <c r="M1059">
        <v>2.3424999999999998</v>
      </c>
      <c r="N1059">
        <v>2.3319999999999999</v>
      </c>
      <c r="O1059">
        <v>2.3210000000000002</v>
      </c>
    </row>
    <row r="1060" spans="1:15" x14ac:dyDescent="0.25">
      <c r="A1060" t="s">
        <v>1040</v>
      </c>
      <c r="B1060">
        <v>20</v>
      </c>
      <c r="C1060" t="s">
        <v>384</v>
      </c>
      <c r="D1060" t="s">
        <v>374</v>
      </c>
      <c r="E1060" t="s">
        <v>2948</v>
      </c>
      <c r="F1060" t="s">
        <v>2949</v>
      </c>
      <c r="G1060">
        <v>0</v>
      </c>
      <c r="H1060">
        <v>2.375</v>
      </c>
      <c r="I1060">
        <v>2.375</v>
      </c>
      <c r="J1060">
        <v>2.3668999999999998</v>
      </c>
      <c r="K1060" t="s">
        <v>257</v>
      </c>
      <c r="L1060">
        <v>2.3424999999999998</v>
      </c>
      <c r="M1060">
        <v>2.3386999999999998</v>
      </c>
      <c r="N1060">
        <v>2.3155000000000001</v>
      </c>
      <c r="O1060" t="s">
        <v>257</v>
      </c>
    </row>
    <row r="1061" spans="1:15" x14ac:dyDescent="0.25">
      <c r="A1061" t="s">
        <v>1040</v>
      </c>
      <c r="B1061">
        <v>20</v>
      </c>
      <c r="C1061" t="s">
        <v>384</v>
      </c>
      <c r="D1061" t="s">
        <v>375</v>
      </c>
      <c r="E1061" t="s">
        <v>4406</v>
      </c>
      <c r="F1061" t="s">
        <v>4407</v>
      </c>
      <c r="G1061" t="s">
        <v>257</v>
      </c>
      <c r="H1061" t="s">
        <v>257</v>
      </c>
      <c r="I1061">
        <v>2.375</v>
      </c>
      <c r="J1061">
        <v>2.375</v>
      </c>
      <c r="K1061" t="s">
        <v>257</v>
      </c>
      <c r="L1061">
        <v>2.3475000000000001</v>
      </c>
      <c r="M1061">
        <v>2.3424999999999998</v>
      </c>
      <c r="N1061">
        <v>2.3287</v>
      </c>
      <c r="O1061">
        <v>2.3210000000000002</v>
      </c>
    </row>
    <row r="1062" spans="1:15" x14ac:dyDescent="0.25">
      <c r="A1062" t="s">
        <v>1041</v>
      </c>
      <c r="B1062">
        <v>16</v>
      </c>
      <c r="C1062" t="s">
        <v>382</v>
      </c>
      <c r="D1062" t="s">
        <v>372</v>
      </c>
      <c r="E1062" t="s">
        <v>2950</v>
      </c>
      <c r="F1062" t="s">
        <v>2951</v>
      </c>
      <c r="G1062">
        <v>1.6999999999999999E-3</v>
      </c>
      <c r="H1062">
        <v>2.4358</v>
      </c>
      <c r="I1062">
        <v>2.4375</v>
      </c>
      <c r="J1062">
        <v>2.4264000000000001</v>
      </c>
      <c r="K1062" t="s">
        <v>257</v>
      </c>
      <c r="L1062">
        <v>2.3952</v>
      </c>
      <c r="M1062">
        <v>2.3896999999999999</v>
      </c>
      <c r="N1062">
        <v>2.3613</v>
      </c>
      <c r="O1062" t="s">
        <v>257</v>
      </c>
    </row>
    <row r="1063" spans="1:15" x14ac:dyDescent="0.25">
      <c r="A1063" t="s">
        <v>1041</v>
      </c>
      <c r="B1063">
        <v>16</v>
      </c>
      <c r="C1063" t="s">
        <v>382</v>
      </c>
      <c r="D1063" t="s">
        <v>373</v>
      </c>
      <c r="E1063" t="s">
        <v>4408</v>
      </c>
      <c r="F1063" t="s">
        <v>4409</v>
      </c>
      <c r="G1063" t="s">
        <v>257</v>
      </c>
      <c r="H1063" t="s">
        <v>257</v>
      </c>
      <c r="I1063">
        <v>2.4375</v>
      </c>
      <c r="J1063">
        <v>2.4375</v>
      </c>
      <c r="K1063" t="s">
        <v>257</v>
      </c>
      <c r="L1063">
        <v>2.4041000000000001</v>
      </c>
      <c r="M1063">
        <v>2.3969</v>
      </c>
      <c r="N1063">
        <v>2.3839999999999999</v>
      </c>
      <c r="O1063">
        <v>2.37</v>
      </c>
    </row>
    <row r="1064" spans="1:15" x14ac:dyDescent="0.25">
      <c r="A1064" t="s">
        <v>1041</v>
      </c>
      <c r="B1064">
        <v>16</v>
      </c>
      <c r="C1064" t="s">
        <v>382</v>
      </c>
      <c r="D1064" t="s">
        <v>374</v>
      </c>
      <c r="E1064" t="s">
        <v>2952</v>
      </c>
      <c r="F1064" t="s">
        <v>2953</v>
      </c>
      <c r="G1064">
        <v>0</v>
      </c>
      <c r="H1064">
        <v>2.4375</v>
      </c>
      <c r="I1064">
        <v>2.4375</v>
      </c>
      <c r="J1064">
        <v>2.4281000000000001</v>
      </c>
      <c r="K1064" t="s">
        <v>257</v>
      </c>
      <c r="L1064">
        <v>2.3969</v>
      </c>
      <c r="M1064">
        <v>2.3927999999999998</v>
      </c>
      <c r="N1064">
        <v>2.363</v>
      </c>
      <c r="O1064" t="s">
        <v>257</v>
      </c>
    </row>
    <row r="1065" spans="1:15" x14ac:dyDescent="0.25">
      <c r="A1065" t="s">
        <v>1041</v>
      </c>
      <c r="B1065">
        <v>16</v>
      </c>
      <c r="C1065" t="s">
        <v>382</v>
      </c>
      <c r="D1065" t="s">
        <v>375</v>
      </c>
      <c r="E1065" t="s">
        <v>4410</v>
      </c>
      <c r="F1065" t="s">
        <v>4411</v>
      </c>
      <c r="G1065" t="s">
        <v>257</v>
      </c>
      <c r="H1065" t="s">
        <v>257</v>
      </c>
      <c r="I1065">
        <v>2.4375</v>
      </c>
      <c r="J1065">
        <v>2.4375</v>
      </c>
      <c r="K1065" t="s">
        <v>257</v>
      </c>
      <c r="L1065">
        <v>2.4022999999999999</v>
      </c>
      <c r="M1065">
        <v>2.3969</v>
      </c>
      <c r="N1065">
        <v>2.3782999999999999</v>
      </c>
      <c r="O1065">
        <v>2.37</v>
      </c>
    </row>
    <row r="1066" spans="1:15" x14ac:dyDescent="0.25">
      <c r="A1066" t="s">
        <v>1042</v>
      </c>
      <c r="B1066">
        <v>4</v>
      </c>
      <c r="C1066" t="s">
        <v>381</v>
      </c>
      <c r="D1066" t="s">
        <v>376</v>
      </c>
      <c r="E1066" t="s">
        <v>2954</v>
      </c>
      <c r="F1066" t="s">
        <v>2955</v>
      </c>
      <c r="G1066">
        <v>3.0999999999999999E-3</v>
      </c>
      <c r="H1066">
        <v>2.4969000000000001</v>
      </c>
      <c r="I1066">
        <v>2.5</v>
      </c>
      <c r="J1066">
        <v>2.4611999999999998</v>
      </c>
      <c r="K1066" t="s">
        <v>257</v>
      </c>
      <c r="L1066">
        <v>2.3344999999999998</v>
      </c>
      <c r="M1066">
        <v>2.319</v>
      </c>
      <c r="N1066">
        <v>2.1991999999999998</v>
      </c>
      <c r="O1066" t="s">
        <v>257</v>
      </c>
    </row>
    <row r="1067" spans="1:15" x14ac:dyDescent="0.25">
      <c r="A1067" t="s">
        <v>1042</v>
      </c>
      <c r="B1067">
        <v>4</v>
      </c>
      <c r="C1067" t="s">
        <v>381</v>
      </c>
      <c r="D1067" t="s">
        <v>377</v>
      </c>
      <c r="E1067" t="s">
        <v>4412</v>
      </c>
      <c r="F1067" t="s">
        <v>4413</v>
      </c>
      <c r="G1067" t="s">
        <v>257</v>
      </c>
      <c r="H1067" t="s">
        <v>257</v>
      </c>
      <c r="I1067">
        <v>2.5</v>
      </c>
      <c r="J1067">
        <v>2.5</v>
      </c>
      <c r="K1067" t="s">
        <v>257</v>
      </c>
      <c r="L1067">
        <v>2.3578000000000001</v>
      </c>
      <c r="M1067">
        <v>2.3376000000000001</v>
      </c>
      <c r="N1067">
        <v>2.2669999999999999</v>
      </c>
      <c r="O1067">
        <v>2.2290000000000001</v>
      </c>
    </row>
    <row r="1068" spans="1:15" x14ac:dyDescent="0.25">
      <c r="A1068" t="s">
        <v>1042</v>
      </c>
      <c r="B1068">
        <v>4</v>
      </c>
      <c r="C1068" t="s">
        <v>381</v>
      </c>
      <c r="D1068" t="s">
        <v>372</v>
      </c>
      <c r="E1068" t="s">
        <v>2956</v>
      </c>
      <c r="F1068" t="s">
        <v>2957</v>
      </c>
      <c r="G1068">
        <v>3.0999999999999999E-3</v>
      </c>
      <c r="H1068">
        <v>2.4969000000000001</v>
      </c>
      <c r="I1068">
        <v>2.5</v>
      </c>
      <c r="J1068">
        <v>2.4731000000000001</v>
      </c>
      <c r="K1068">
        <v>2.4611999999999998</v>
      </c>
      <c r="L1068">
        <v>2.3344999999999998</v>
      </c>
      <c r="M1068">
        <v>2.3241000000000001</v>
      </c>
      <c r="N1068">
        <v>2.1991999999999998</v>
      </c>
      <c r="O1068" t="s">
        <v>257</v>
      </c>
    </row>
    <row r="1069" spans="1:15" x14ac:dyDescent="0.25">
      <c r="A1069" t="s">
        <v>1042</v>
      </c>
      <c r="B1069">
        <v>4</v>
      </c>
      <c r="C1069" t="s">
        <v>381</v>
      </c>
      <c r="D1069" t="s">
        <v>373</v>
      </c>
      <c r="E1069" t="s">
        <v>4414</v>
      </c>
      <c r="F1069" t="s">
        <v>4415</v>
      </c>
      <c r="G1069" t="s">
        <v>257</v>
      </c>
      <c r="H1069" t="s">
        <v>257</v>
      </c>
      <c r="I1069">
        <v>2.5</v>
      </c>
      <c r="J1069">
        <v>2.5</v>
      </c>
      <c r="K1069" t="s">
        <v>257</v>
      </c>
      <c r="L1069">
        <v>2.3511000000000002</v>
      </c>
      <c r="M1069">
        <v>2.3376000000000001</v>
      </c>
      <c r="N1069">
        <v>2.2669999999999999</v>
      </c>
      <c r="O1069">
        <v>2.2290000000000001</v>
      </c>
    </row>
    <row r="1070" spans="1:15" x14ac:dyDescent="0.25">
      <c r="A1070" t="s">
        <v>1042</v>
      </c>
      <c r="B1070">
        <v>4</v>
      </c>
      <c r="C1070" t="s">
        <v>381</v>
      </c>
      <c r="D1070" t="s">
        <v>374</v>
      </c>
      <c r="E1070" t="s">
        <v>2958</v>
      </c>
      <c r="F1070" t="s">
        <v>2959</v>
      </c>
      <c r="G1070">
        <v>0</v>
      </c>
      <c r="H1070">
        <v>2.5</v>
      </c>
      <c r="I1070">
        <v>2.5</v>
      </c>
      <c r="J1070">
        <v>2.4762</v>
      </c>
      <c r="K1070" t="s">
        <v>257</v>
      </c>
      <c r="L1070">
        <v>2.3376000000000001</v>
      </c>
      <c r="M1070">
        <v>2.3298000000000001</v>
      </c>
      <c r="N1070">
        <v>2.2023000000000001</v>
      </c>
      <c r="O1070" t="s">
        <v>257</v>
      </c>
    </row>
    <row r="1071" spans="1:15" x14ac:dyDescent="0.25">
      <c r="A1071" t="s">
        <v>1042</v>
      </c>
      <c r="B1071">
        <v>4</v>
      </c>
      <c r="C1071" t="s">
        <v>381</v>
      </c>
      <c r="D1071" t="s">
        <v>375</v>
      </c>
      <c r="E1071" t="s">
        <v>4416</v>
      </c>
      <c r="F1071" t="s">
        <v>4417</v>
      </c>
      <c r="G1071" t="s">
        <v>257</v>
      </c>
      <c r="H1071" t="s">
        <v>257</v>
      </c>
      <c r="I1071">
        <v>2.5</v>
      </c>
      <c r="J1071">
        <v>2.5</v>
      </c>
      <c r="K1071" t="s">
        <v>257</v>
      </c>
      <c r="L1071">
        <v>2.3477000000000001</v>
      </c>
      <c r="M1071">
        <v>2.3376000000000001</v>
      </c>
      <c r="N1071">
        <v>2.2593999999999999</v>
      </c>
      <c r="O1071">
        <v>2.2290000000000001</v>
      </c>
    </row>
    <row r="1072" spans="1:15" x14ac:dyDescent="0.25">
      <c r="A1072" t="s">
        <v>1042</v>
      </c>
      <c r="B1072">
        <v>6</v>
      </c>
      <c r="C1072" t="s">
        <v>384</v>
      </c>
      <c r="D1072" t="s">
        <v>372</v>
      </c>
      <c r="E1072" t="s">
        <v>2960</v>
      </c>
      <c r="F1072" t="s">
        <v>2961</v>
      </c>
      <c r="G1072">
        <v>2.7000000000000001E-3</v>
      </c>
      <c r="H1072">
        <v>2.4973000000000001</v>
      </c>
      <c r="I1072">
        <v>2.5</v>
      </c>
      <c r="J1072">
        <v>2.4790999999999999</v>
      </c>
      <c r="K1072" t="s">
        <v>257</v>
      </c>
      <c r="L1072">
        <v>2.3889999999999998</v>
      </c>
      <c r="M1072">
        <v>2.38</v>
      </c>
      <c r="N1072">
        <v>2.2989000000000002</v>
      </c>
      <c r="O1072" t="s">
        <v>257</v>
      </c>
    </row>
    <row r="1073" spans="1:15" x14ac:dyDescent="0.25">
      <c r="A1073" t="s">
        <v>1042</v>
      </c>
      <c r="B1073">
        <v>6</v>
      </c>
      <c r="C1073" t="s">
        <v>384</v>
      </c>
      <c r="D1073" t="s">
        <v>373</v>
      </c>
      <c r="E1073" t="s">
        <v>4418</v>
      </c>
      <c r="F1073" t="s">
        <v>4419</v>
      </c>
      <c r="G1073" t="s">
        <v>257</v>
      </c>
      <c r="H1073" t="s">
        <v>257</v>
      </c>
      <c r="I1073">
        <v>2.5</v>
      </c>
      <c r="J1073">
        <v>2.5</v>
      </c>
      <c r="K1073" t="s">
        <v>257</v>
      </c>
      <c r="L1073">
        <v>2.4033000000000002</v>
      </c>
      <c r="M1073">
        <v>2.3917000000000002</v>
      </c>
      <c r="N1073">
        <v>2.35</v>
      </c>
      <c r="O1073">
        <v>2.3199999999999998</v>
      </c>
    </row>
    <row r="1074" spans="1:15" x14ac:dyDescent="0.25">
      <c r="A1074" t="s">
        <v>1042</v>
      </c>
      <c r="B1074">
        <v>6</v>
      </c>
      <c r="C1074" t="s">
        <v>384</v>
      </c>
      <c r="D1074" t="s">
        <v>374</v>
      </c>
      <c r="E1074" t="s">
        <v>2962</v>
      </c>
      <c r="F1074" t="s">
        <v>2963</v>
      </c>
      <c r="G1074">
        <v>0</v>
      </c>
      <c r="H1074">
        <v>2.5</v>
      </c>
      <c r="I1074">
        <v>2.5</v>
      </c>
      <c r="J1074">
        <v>2.4817999999999998</v>
      </c>
      <c r="K1074" t="s">
        <v>257</v>
      </c>
      <c r="L1074">
        <v>2.3917000000000002</v>
      </c>
      <c r="M1074">
        <v>2.3849999999999998</v>
      </c>
      <c r="N1074">
        <v>2.3016000000000001</v>
      </c>
      <c r="O1074" t="s">
        <v>257</v>
      </c>
    </row>
    <row r="1075" spans="1:15" x14ac:dyDescent="0.25">
      <c r="A1075" t="s">
        <v>1042</v>
      </c>
      <c r="B1075">
        <v>6</v>
      </c>
      <c r="C1075" t="s">
        <v>384</v>
      </c>
      <c r="D1075" t="s">
        <v>375</v>
      </c>
      <c r="E1075" t="s">
        <v>4420</v>
      </c>
      <c r="F1075" t="s">
        <v>4421</v>
      </c>
      <c r="G1075" t="s">
        <v>257</v>
      </c>
      <c r="H1075" t="s">
        <v>257</v>
      </c>
      <c r="I1075">
        <v>2.5</v>
      </c>
      <c r="J1075">
        <v>2.5</v>
      </c>
      <c r="K1075" t="s">
        <v>257</v>
      </c>
      <c r="L1075">
        <v>2.4003999999999999</v>
      </c>
      <c r="M1075">
        <v>2.3917000000000002</v>
      </c>
      <c r="N1075">
        <v>2.3395999999999999</v>
      </c>
      <c r="O1075">
        <v>2.3199999999999998</v>
      </c>
    </row>
    <row r="1076" spans="1:15" x14ac:dyDescent="0.25">
      <c r="A1076" t="s">
        <v>1042</v>
      </c>
      <c r="B1076">
        <v>8</v>
      </c>
      <c r="C1076" t="s">
        <v>384</v>
      </c>
      <c r="D1076" t="s">
        <v>372</v>
      </c>
      <c r="E1076" t="s">
        <v>2964</v>
      </c>
      <c r="F1076" t="s">
        <v>2965</v>
      </c>
      <c r="G1076">
        <v>2.3999999999999998E-3</v>
      </c>
      <c r="H1076">
        <v>2.4975999999999998</v>
      </c>
      <c r="I1076">
        <v>2.5</v>
      </c>
      <c r="J1076">
        <v>2.4826000000000001</v>
      </c>
      <c r="K1076">
        <v>2.4750999999999999</v>
      </c>
      <c r="L1076">
        <v>2.4163999999999999</v>
      </c>
      <c r="M1076">
        <v>2.4081999999999999</v>
      </c>
      <c r="N1076">
        <v>2.3488000000000002</v>
      </c>
      <c r="O1076" t="s">
        <v>257</v>
      </c>
    </row>
    <row r="1077" spans="1:15" x14ac:dyDescent="0.25">
      <c r="A1077" t="s">
        <v>1042</v>
      </c>
      <c r="B1077">
        <v>8</v>
      </c>
      <c r="C1077" t="s">
        <v>384</v>
      </c>
      <c r="D1077" t="s">
        <v>373</v>
      </c>
      <c r="E1077" t="s">
        <v>4422</v>
      </c>
      <c r="F1077" t="s">
        <v>4423</v>
      </c>
      <c r="G1077" t="s">
        <v>257</v>
      </c>
      <c r="H1077" t="s">
        <v>257</v>
      </c>
      <c r="I1077">
        <v>2.5</v>
      </c>
      <c r="J1077">
        <v>2.5</v>
      </c>
      <c r="K1077" t="s">
        <v>257</v>
      </c>
      <c r="L1077">
        <v>2.4293999999999998</v>
      </c>
      <c r="M1077">
        <v>2.4188000000000001</v>
      </c>
      <c r="N1077">
        <v>2.39</v>
      </c>
      <c r="O1077">
        <v>2.3650000000000002</v>
      </c>
    </row>
    <row r="1078" spans="1:15" x14ac:dyDescent="0.25">
      <c r="A1078" t="s">
        <v>1042</v>
      </c>
      <c r="B1078">
        <v>8</v>
      </c>
      <c r="C1078" t="s">
        <v>384</v>
      </c>
      <c r="D1078" t="s">
        <v>374</v>
      </c>
      <c r="E1078" t="s">
        <v>2966</v>
      </c>
      <c r="F1078" t="s">
        <v>2967</v>
      </c>
      <c r="G1078">
        <v>0</v>
      </c>
      <c r="H1078">
        <v>2.5</v>
      </c>
      <c r="I1078">
        <v>2.5</v>
      </c>
      <c r="J1078">
        <v>2.4849999999999999</v>
      </c>
      <c r="K1078" t="s">
        <v>257</v>
      </c>
      <c r="L1078">
        <v>2.4188000000000001</v>
      </c>
      <c r="M1078">
        <v>2.4127000000000001</v>
      </c>
      <c r="N1078">
        <v>2.3512</v>
      </c>
      <c r="O1078" t="s">
        <v>257</v>
      </c>
    </row>
    <row r="1079" spans="1:15" x14ac:dyDescent="0.25">
      <c r="A1079" t="s">
        <v>1042</v>
      </c>
      <c r="B1079">
        <v>8</v>
      </c>
      <c r="C1079" t="s">
        <v>384</v>
      </c>
      <c r="D1079" t="s">
        <v>375</v>
      </c>
      <c r="E1079" t="s">
        <v>4424</v>
      </c>
      <c r="F1079" t="s">
        <v>4425</v>
      </c>
      <c r="G1079" t="s">
        <v>257</v>
      </c>
      <c r="H1079" t="s">
        <v>257</v>
      </c>
      <c r="I1079">
        <v>2.5</v>
      </c>
      <c r="J1079">
        <v>2.5</v>
      </c>
      <c r="K1079" t="s">
        <v>257</v>
      </c>
      <c r="L1079">
        <v>2.4268000000000001</v>
      </c>
      <c r="M1079">
        <v>2.4188000000000001</v>
      </c>
      <c r="N1079">
        <v>2.3797000000000001</v>
      </c>
      <c r="O1079">
        <v>2.3650000000000002</v>
      </c>
    </row>
    <row r="1080" spans="1:15" x14ac:dyDescent="0.25">
      <c r="A1080" t="s">
        <v>1042</v>
      </c>
      <c r="B1080">
        <v>10</v>
      </c>
      <c r="C1080" t="s">
        <v>382</v>
      </c>
      <c r="D1080" t="s">
        <v>372</v>
      </c>
      <c r="E1080" t="s">
        <v>2968</v>
      </c>
      <c r="F1080" t="s">
        <v>2969</v>
      </c>
      <c r="G1080">
        <v>2E-3</v>
      </c>
      <c r="H1080">
        <v>2.4980000000000002</v>
      </c>
      <c r="I1080">
        <v>2.5</v>
      </c>
      <c r="J1080">
        <v>2.4851000000000001</v>
      </c>
      <c r="K1080" t="s">
        <v>257</v>
      </c>
      <c r="L1080">
        <v>2.4329999999999998</v>
      </c>
      <c r="M1080">
        <v>2.4262999999999999</v>
      </c>
      <c r="N1080">
        <v>2.379</v>
      </c>
      <c r="O1080" t="s">
        <v>257</v>
      </c>
    </row>
    <row r="1081" spans="1:15" x14ac:dyDescent="0.25">
      <c r="A1081" t="s">
        <v>1042</v>
      </c>
      <c r="B1081">
        <v>10</v>
      </c>
      <c r="C1081" t="s">
        <v>382</v>
      </c>
      <c r="D1081" t="s">
        <v>373</v>
      </c>
      <c r="E1081" t="s">
        <v>4426</v>
      </c>
      <c r="F1081" t="s">
        <v>4427</v>
      </c>
      <c r="G1081" t="s">
        <v>257</v>
      </c>
      <c r="H1081" t="s">
        <v>257</v>
      </c>
      <c r="I1081">
        <v>2.5</v>
      </c>
      <c r="J1081">
        <v>2.5</v>
      </c>
      <c r="K1081" t="s">
        <v>257</v>
      </c>
      <c r="L1081">
        <v>2.4437000000000002</v>
      </c>
      <c r="M1081">
        <v>2.4350000000000001</v>
      </c>
      <c r="N1081">
        <v>2.4129999999999998</v>
      </c>
      <c r="O1081">
        <v>2.3919999999999999</v>
      </c>
    </row>
    <row r="1082" spans="1:15" x14ac:dyDescent="0.25">
      <c r="A1082" t="s">
        <v>1042</v>
      </c>
      <c r="B1082">
        <v>12</v>
      </c>
      <c r="C1082" t="s">
        <v>384</v>
      </c>
      <c r="D1082" t="s">
        <v>372</v>
      </c>
      <c r="E1082" t="s">
        <v>2970</v>
      </c>
      <c r="F1082" t="s">
        <v>2971</v>
      </c>
      <c r="G1082">
        <v>1.9E-3</v>
      </c>
      <c r="H1082">
        <v>2.4981</v>
      </c>
      <c r="I1082">
        <v>2.5</v>
      </c>
      <c r="J1082">
        <v>2.4866999999999999</v>
      </c>
      <c r="K1082" t="s">
        <v>257</v>
      </c>
      <c r="L1082">
        <v>2.444</v>
      </c>
      <c r="M1082">
        <v>2.4378000000000002</v>
      </c>
      <c r="N1082">
        <v>2.3988999999999998</v>
      </c>
      <c r="O1082" t="s">
        <v>257</v>
      </c>
    </row>
    <row r="1083" spans="1:15" x14ac:dyDescent="0.25">
      <c r="A1083" t="s">
        <v>1042</v>
      </c>
      <c r="B1083">
        <v>12</v>
      </c>
      <c r="C1083" t="s">
        <v>384</v>
      </c>
      <c r="D1083" t="s">
        <v>373</v>
      </c>
      <c r="E1083" t="s">
        <v>4428</v>
      </c>
      <c r="F1083" t="s">
        <v>4429</v>
      </c>
      <c r="G1083" t="s">
        <v>257</v>
      </c>
      <c r="H1083" t="s">
        <v>257</v>
      </c>
      <c r="I1083">
        <v>2.5</v>
      </c>
      <c r="J1083">
        <v>2.5</v>
      </c>
      <c r="K1083" t="s">
        <v>257</v>
      </c>
      <c r="L1083">
        <v>2.4540000000000002</v>
      </c>
      <c r="M1083">
        <v>2.4459</v>
      </c>
      <c r="N1083">
        <v>2.4279999999999999</v>
      </c>
      <c r="O1083">
        <v>2.41</v>
      </c>
    </row>
    <row r="1084" spans="1:15" x14ac:dyDescent="0.25">
      <c r="A1084" t="s">
        <v>1042</v>
      </c>
      <c r="B1084">
        <v>12</v>
      </c>
      <c r="C1084" t="s">
        <v>384</v>
      </c>
      <c r="D1084" t="s">
        <v>374</v>
      </c>
      <c r="E1084" t="s">
        <v>2972</v>
      </c>
      <c r="F1084" t="s">
        <v>2973</v>
      </c>
      <c r="G1084">
        <v>0</v>
      </c>
      <c r="H1084">
        <v>2.5</v>
      </c>
      <c r="I1084">
        <v>2.5</v>
      </c>
      <c r="J1084">
        <v>2.4885999999999999</v>
      </c>
      <c r="K1084" t="s">
        <v>257</v>
      </c>
      <c r="L1084">
        <v>2.4459</v>
      </c>
      <c r="M1084">
        <v>2.4413</v>
      </c>
      <c r="N1084">
        <v>2.4007999999999998</v>
      </c>
      <c r="O1084" t="s">
        <v>257</v>
      </c>
    </row>
    <row r="1085" spans="1:15" x14ac:dyDescent="0.25">
      <c r="A1085" t="s">
        <v>1042</v>
      </c>
      <c r="B1085">
        <v>12</v>
      </c>
      <c r="C1085" t="s">
        <v>384</v>
      </c>
      <c r="D1085" t="s">
        <v>375</v>
      </c>
      <c r="E1085" t="s">
        <v>4430</v>
      </c>
      <c r="F1085" t="s">
        <v>4431</v>
      </c>
      <c r="G1085" t="s">
        <v>257</v>
      </c>
      <c r="H1085" t="s">
        <v>257</v>
      </c>
      <c r="I1085">
        <v>2.5</v>
      </c>
      <c r="J1085">
        <v>2.5</v>
      </c>
      <c r="K1085" t="s">
        <v>257</v>
      </c>
      <c r="L1085">
        <v>2.4519000000000002</v>
      </c>
      <c r="M1085">
        <v>2.4459</v>
      </c>
      <c r="N1085">
        <v>2.4198</v>
      </c>
      <c r="O1085">
        <v>2.41</v>
      </c>
    </row>
    <row r="1086" spans="1:15" x14ac:dyDescent="0.25">
      <c r="A1086" t="s">
        <v>1042</v>
      </c>
      <c r="B1086">
        <v>14</v>
      </c>
      <c r="C1086" t="s">
        <v>382</v>
      </c>
      <c r="D1086" t="s">
        <v>372</v>
      </c>
      <c r="E1086" t="s">
        <v>2974</v>
      </c>
      <c r="F1086" t="s">
        <v>2975</v>
      </c>
      <c r="G1086">
        <v>1.6999999999999999E-3</v>
      </c>
      <c r="H1086">
        <v>2.4983</v>
      </c>
      <c r="I1086">
        <v>2.5</v>
      </c>
      <c r="J1086">
        <v>2.488</v>
      </c>
      <c r="K1086" t="s">
        <v>257</v>
      </c>
      <c r="L1086">
        <v>2.4519000000000002</v>
      </c>
      <c r="M1086">
        <v>2.4460999999999999</v>
      </c>
      <c r="N1086">
        <v>2.4133</v>
      </c>
      <c r="O1086" t="s">
        <v>257</v>
      </c>
    </row>
    <row r="1087" spans="1:15" x14ac:dyDescent="0.25">
      <c r="A1087" t="s">
        <v>1042</v>
      </c>
      <c r="B1087">
        <v>14</v>
      </c>
      <c r="C1087" t="s">
        <v>382</v>
      </c>
      <c r="D1087" t="s">
        <v>373</v>
      </c>
      <c r="E1087" t="s">
        <v>4432</v>
      </c>
      <c r="F1087" t="s">
        <v>4433</v>
      </c>
      <c r="G1087" t="s">
        <v>257</v>
      </c>
      <c r="H1087" t="s">
        <v>257</v>
      </c>
      <c r="I1087">
        <v>2.5</v>
      </c>
      <c r="J1087">
        <v>2.5</v>
      </c>
      <c r="K1087" t="s">
        <v>257</v>
      </c>
      <c r="L1087">
        <v>2.4611999999999998</v>
      </c>
      <c r="M1087">
        <v>2.4535999999999998</v>
      </c>
      <c r="N1087">
        <v>2.4380000000000002</v>
      </c>
      <c r="O1087">
        <v>2.423</v>
      </c>
    </row>
    <row r="1088" spans="1:15" x14ac:dyDescent="0.25">
      <c r="A1088" t="s">
        <v>1042</v>
      </c>
      <c r="B1088">
        <v>16</v>
      </c>
      <c r="C1088" t="s">
        <v>384</v>
      </c>
      <c r="D1088" t="s">
        <v>372</v>
      </c>
      <c r="E1088" t="s">
        <v>2976</v>
      </c>
      <c r="F1088" t="s">
        <v>2977</v>
      </c>
      <c r="G1088">
        <v>1.6999999999999999E-3</v>
      </c>
      <c r="H1088">
        <v>2.4983</v>
      </c>
      <c r="I1088">
        <v>2.5</v>
      </c>
      <c r="J1088">
        <v>2.4889000000000001</v>
      </c>
      <c r="K1088" t="s">
        <v>257</v>
      </c>
      <c r="L1088">
        <v>2.4577</v>
      </c>
      <c r="M1088">
        <v>2.4521999999999999</v>
      </c>
      <c r="N1088">
        <v>2.4238</v>
      </c>
      <c r="O1088" t="s">
        <v>257</v>
      </c>
    </row>
    <row r="1089" spans="1:15" x14ac:dyDescent="0.25">
      <c r="A1089" t="s">
        <v>1042</v>
      </c>
      <c r="B1089">
        <v>16</v>
      </c>
      <c r="C1089" t="s">
        <v>384</v>
      </c>
      <c r="D1089" t="s">
        <v>373</v>
      </c>
      <c r="E1089" t="s">
        <v>4434</v>
      </c>
      <c r="F1089" t="s">
        <v>4435</v>
      </c>
      <c r="G1089" t="s">
        <v>257</v>
      </c>
      <c r="H1089" t="s">
        <v>257</v>
      </c>
      <c r="I1089">
        <v>2.5</v>
      </c>
      <c r="J1089">
        <v>2.5</v>
      </c>
      <c r="K1089" t="s">
        <v>257</v>
      </c>
      <c r="L1089">
        <v>2.4666000000000001</v>
      </c>
      <c r="M1089">
        <v>2.4594</v>
      </c>
      <c r="N1089">
        <v>2.4460000000000002</v>
      </c>
      <c r="O1089">
        <v>2.4319999999999999</v>
      </c>
    </row>
    <row r="1090" spans="1:15" x14ac:dyDescent="0.25">
      <c r="A1090" t="s">
        <v>1042</v>
      </c>
      <c r="B1090">
        <v>16</v>
      </c>
      <c r="C1090" t="s">
        <v>384</v>
      </c>
      <c r="D1090" t="s">
        <v>374</v>
      </c>
      <c r="E1090" t="s">
        <v>2978</v>
      </c>
      <c r="F1090" t="s">
        <v>2979</v>
      </c>
      <c r="G1090">
        <v>0</v>
      </c>
      <c r="H1090">
        <v>2.5</v>
      </c>
      <c r="I1090">
        <v>2.5</v>
      </c>
      <c r="J1090">
        <v>2.4906000000000001</v>
      </c>
      <c r="K1090" t="s">
        <v>257</v>
      </c>
      <c r="L1090">
        <v>2.4594</v>
      </c>
      <c r="M1090">
        <v>2.4552999999999998</v>
      </c>
      <c r="N1090">
        <v>2.4255</v>
      </c>
      <c r="O1090" t="s">
        <v>257</v>
      </c>
    </row>
    <row r="1091" spans="1:15" x14ac:dyDescent="0.25">
      <c r="A1091" t="s">
        <v>1042</v>
      </c>
      <c r="B1091">
        <v>16</v>
      </c>
      <c r="C1091" t="s">
        <v>384</v>
      </c>
      <c r="D1091" t="s">
        <v>375</v>
      </c>
      <c r="E1091" t="s">
        <v>4436</v>
      </c>
      <c r="F1091" t="s">
        <v>4437</v>
      </c>
      <c r="G1091" t="s">
        <v>257</v>
      </c>
      <c r="H1091" t="s">
        <v>257</v>
      </c>
      <c r="I1091">
        <v>2.5</v>
      </c>
      <c r="J1091">
        <v>2.5</v>
      </c>
      <c r="K1091" t="s">
        <v>257</v>
      </c>
      <c r="L1091">
        <v>2.4647999999999999</v>
      </c>
      <c r="M1091">
        <v>2.4594</v>
      </c>
      <c r="N1091">
        <v>2.4407999999999999</v>
      </c>
      <c r="O1091">
        <v>2.4319999999999999</v>
      </c>
    </row>
    <row r="1092" spans="1:15" x14ac:dyDescent="0.25">
      <c r="A1092" t="s">
        <v>1042</v>
      </c>
      <c r="B1092">
        <v>18</v>
      </c>
      <c r="C1092" t="s">
        <v>382</v>
      </c>
      <c r="D1092" t="s">
        <v>372</v>
      </c>
      <c r="E1092" t="s">
        <v>2980</v>
      </c>
      <c r="F1092" t="s">
        <v>2981</v>
      </c>
      <c r="G1092">
        <v>1.6000000000000001E-3</v>
      </c>
      <c r="H1092">
        <v>2.4984000000000002</v>
      </c>
      <c r="I1092">
        <v>2.5</v>
      </c>
      <c r="J1092">
        <v>2.4897</v>
      </c>
      <c r="K1092" t="s">
        <v>257</v>
      </c>
      <c r="L1092">
        <v>2.4622999999999999</v>
      </c>
      <c r="M1092">
        <v>2.4569999999999999</v>
      </c>
      <c r="N1092">
        <v>2.4323000000000001</v>
      </c>
      <c r="O1092" t="s">
        <v>257</v>
      </c>
    </row>
    <row r="1093" spans="1:15" x14ac:dyDescent="0.25">
      <c r="A1093" t="s">
        <v>1042</v>
      </c>
      <c r="B1093">
        <v>18</v>
      </c>
      <c r="C1093" t="s">
        <v>382</v>
      </c>
      <c r="D1093" t="s">
        <v>373</v>
      </c>
      <c r="E1093" t="s">
        <v>4438</v>
      </c>
      <c r="F1093" t="s">
        <v>4439</v>
      </c>
      <c r="G1093" t="s">
        <v>257</v>
      </c>
      <c r="H1093" t="s">
        <v>257</v>
      </c>
      <c r="I1093">
        <v>2.5</v>
      </c>
      <c r="J1093">
        <v>2.5</v>
      </c>
      <c r="K1093" t="s">
        <v>257</v>
      </c>
      <c r="L1093">
        <v>2.4708000000000001</v>
      </c>
      <c r="M1093">
        <v>2.4639000000000002</v>
      </c>
      <c r="N1093">
        <v>2.4529999999999998</v>
      </c>
      <c r="O1093">
        <v>2.44</v>
      </c>
    </row>
    <row r="1094" spans="1:15" x14ac:dyDescent="0.25">
      <c r="A1094" t="s">
        <v>1042</v>
      </c>
      <c r="B1094">
        <v>20</v>
      </c>
      <c r="C1094" t="s">
        <v>384</v>
      </c>
      <c r="D1094" t="s">
        <v>372</v>
      </c>
      <c r="E1094" t="s">
        <v>2982</v>
      </c>
      <c r="F1094" t="s">
        <v>2983</v>
      </c>
      <c r="G1094">
        <v>1.5E-3</v>
      </c>
      <c r="H1094">
        <v>2.4984999999999999</v>
      </c>
      <c r="I1094">
        <v>2.5</v>
      </c>
      <c r="J1094">
        <v>2.4904000000000002</v>
      </c>
      <c r="K1094" t="s">
        <v>257</v>
      </c>
      <c r="L1094">
        <v>2.4660000000000002</v>
      </c>
      <c r="M1094">
        <v>2.4609000000000001</v>
      </c>
      <c r="N1094">
        <v>2.4390000000000001</v>
      </c>
      <c r="O1094" t="s">
        <v>257</v>
      </c>
    </row>
    <row r="1095" spans="1:15" x14ac:dyDescent="0.25">
      <c r="A1095" t="s">
        <v>1042</v>
      </c>
      <c r="B1095">
        <v>20</v>
      </c>
      <c r="C1095" t="s">
        <v>384</v>
      </c>
      <c r="D1095" t="s">
        <v>373</v>
      </c>
      <c r="E1095" t="s">
        <v>4440</v>
      </c>
      <c r="F1095" t="s">
        <v>4441</v>
      </c>
      <c r="G1095" t="s">
        <v>257</v>
      </c>
      <c r="H1095" t="s">
        <v>257</v>
      </c>
      <c r="I1095">
        <v>2.5</v>
      </c>
      <c r="J1095">
        <v>2.5</v>
      </c>
      <c r="K1095" t="s">
        <v>257</v>
      </c>
      <c r="L1095">
        <v>2.4741</v>
      </c>
      <c r="M1095">
        <v>2.4674999999999998</v>
      </c>
      <c r="N1095">
        <v>2.4569999999999999</v>
      </c>
      <c r="O1095">
        <v>2.4460000000000002</v>
      </c>
    </row>
    <row r="1096" spans="1:15" x14ac:dyDescent="0.25">
      <c r="A1096" t="s">
        <v>1042</v>
      </c>
      <c r="B1096">
        <v>20</v>
      </c>
      <c r="C1096" t="s">
        <v>384</v>
      </c>
      <c r="D1096" t="s">
        <v>374</v>
      </c>
      <c r="E1096" t="s">
        <v>2984</v>
      </c>
      <c r="F1096" t="s">
        <v>2985</v>
      </c>
      <c r="G1096">
        <v>0</v>
      </c>
      <c r="H1096">
        <v>2.5</v>
      </c>
      <c r="I1096">
        <v>2.5</v>
      </c>
      <c r="J1096">
        <v>2.4918999999999998</v>
      </c>
      <c r="K1096" t="s">
        <v>257</v>
      </c>
      <c r="L1096">
        <v>2.4674999999999998</v>
      </c>
      <c r="M1096">
        <v>2.4636999999999998</v>
      </c>
      <c r="N1096">
        <v>2.4405000000000001</v>
      </c>
      <c r="O1096" t="s">
        <v>257</v>
      </c>
    </row>
    <row r="1097" spans="1:15" x14ac:dyDescent="0.25">
      <c r="A1097" t="s">
        <v>1042</v>
      </c>
      <c r="B1097">
        <v>20</v>
      </c>
      <c r="C1097" t="s">
        <v>384</v>
      </c>
      <c r="D1097" t="s">
        <v>375</v>
      </c>
      <c r="E1097" t="s">
        <v>4442</v>
      </c>
      <c r="F1097" t="s">
        <v>4443</v>
      </c>
      <c r="G1097" t="s">
        <v>257</v>
      </c>
      <c r="H1097" t="s">
        <v>257</v>
      </c>
      <c r="I1097">
        <v>2.5</v>
      </c>
      <c r="J1097">
        <v>2.5</v>
      </c>
      <c r="K1097" t="s">
        <v>257</v>
      </c>
      <c r="L1097">
        <v>2.4725000000000001</v>
      </c>
      <c r="M1097">
        <v>2.4674999999999998</v>
      </c>
      <c r="N1097">
        <v>2.4537</v>
      </c>
      <c r="O1097">
        <v>2.4460000000000002</v>
      </c>
    </row>
    <row r="1098" spans="1:15" x14ac:dyDescent="0.25">
      <c r="A1098" t="s">
        <v>1043</v>
      </c>
      <c r="B1098">
        <v>6</v>
      </c>
      <c r="C1098" t="s">
        <v>384</v>
      </c>
      <c r="D1098" t="s">
        <v>372</v>
      </c>
      <c r="E1098" t="s">
        <v>2986</v>
      </c>
      <c r="F1098" t="s">
        <v>2987</v>
      </c>
      <c r="G1098">
        <v>2.7000000000000001E-3</v>
      </c>
      <c r="H1098">
        <v>2.6223000000000001</v>
      </c>
      <c r="I1098">
        <v>2.625</v>
      </c>
      <c r="J1098">
        <v>2.6040999999999999</v>
      </c>
      <c r="K1098" t="s">
        <v>257</v>
      </c>
      <c r="L1098">
        <v>2.5139999999999998</v>
      </c>
      <c r="M1098">
        <v>2.5049999999999999</v>
      </c>
      <c r="N1098">
        <v>2.4239000000000002</v>
      </c>
      <c r="O1098" t="s">
        <v>257</v>
      </c>
    </row>
    <row r="1099" spans="1:15" x14ac:dyDescent="0.25">
      <c r="A1099" t="s">
        <v>1043</v>
      </c>
      <c r="B1099">
        <v>6</v>
      </c>
      <c r="C1099" t="s">
        <v>384</v>
      </c>
      <c r="D1099" t="s">
        <v>373</v>
      </c>
      <c r="E1099" t="s">
        <v>4444</v>
      </c>
      <c r="F1099" t="s">
        <v>4445</v>
      </c>
      <c r="G1099" t="s">
        <v>257</v>
      </c>
      <c r="H1099" t="s">
        <v>257</v>
      </c>
      <c r="I1099">
        <v>2.625</v>
      </c>
      <c r="J1099">
        <v>2.625</v>
      </c>
      <c r="K1099" t="s">
        <v>257</v>
      </c>
      <c r="L1099">
        <v>2.5285000000000002</v>
      </c>
      <c r="M1099">
        <v>2.5167000000000002</v>
      </c>
      <c r="N1099">
        <v>2.4750000000000001</v>
      </c>
      <c r="O1099">
        <v>2.4449999999999998</v>
      </c>
    </row>
    <row r="1100" spans="1:15" x14ac:dyDescent="0.25">
      <c r="A1100" t="s">
        <v>1043</v>
      </c>
      <c r="B1100">
        <v>6</v>
      </c>
      <c r="C1100" t="s">
        <v>384</v>
      </c>
      <c r="D1100" t="s">
        <v>374</v>
      </c>
      <c r="E1100" t="s">
        <v>2988</v>
      </c>
      <c r="F1100" t="s">
        <v>2989</v>
      </c>
      <c r="G1100">
        <v>0</v>
      </c>
      <c r="H1100">
        <v>2.625</v>
      </c>
      <c r="I1100">
        <v>2.625</v>
      </c>
      <c r="J1100">
        <v>2.6067999999999998</v>
      </c>
      <c r="K1100" t="s">
        <v>257</v>
      </c>
      <c r="L1100">
        <v>2.5167000000000002</v>
      </c>
      <c r="M1100">
        <v>2.5099</v>
      </c>
      <c r="N1100">
        <v>2.4266000000000001</v>
      </c>
      <c r="O1100" t="s">
        <v>257</v>
      </c>
    </row>
    <row r="1101" spans="1:15" x14ac:dyDescent="0.25">
      <c r="A1101" t="s">
        <v>1043</v>
      </c>
      <c r="B1101">
        <v>6</v>
      </c>
      <c r="C1101" t="s">
        <v>384</v>
      </c>
      <c r="D1101" t="s">
        <v>375</v>
      </c>
      <c r="E1101" t="s">
        <v>4446</v>
      </c>
      <c r="F1101" t="s">
        <v>4447</v>
      </c>
      <c r="G1101" t="s">
        <v>257</v>
      </c>
      <c r="H1101" t="s">
        <v>257</v>
      </c>
      <c r="I1101">
        <v>2.625</v>
      </c>
      <c r="J1101">
        <v>2.625</v>
      </c>
      <c r="K1101" t="s">
        <v>257</v>
      </c>
      <c r="L1101">
        <v>2.5255000000000001</v>
      </c>
      <c r="M1101">
        <v>2.5167000000000002</v>
      </c>
      <c r="N1101">
        <v>2.4645999999999999</v>
      </c>
      <c r="O1101">
        <v>2.4449999999999998</v>
      </c>
    </row>
    <row r="1102" spans="1:15" x14ac:dyDescent="0.25">
      <c r="A1102" t="s">
        <v>1043</v>
      </c>
      <c r="B1102">
        <v>8</v>
      </c>
      <c r="C1102" t="s">
        <v>384</v>
      </c>
      <c r="D1102" t="s">
        <v>372</v>
      </c>
      <c r="E1102" t="s">
        <v>2990</v>
      </c>
      <c r="F1102" t="s">
        <v>2991</v>
      </c>
      <c r="G1102">
        <v>2.5000000000000001E-3</v>
      </c>
      <c r="H1102">
        <v>2.6225000000000001</v>
      </c>
      <c r="I1102">
        <v>2.625</v>
      </c>
      <c r="J1102">
        <v>2.6074999999999999</v>
      </c>
      <c r="K1102" t="s">
        <v>257</v>
      </c>
      <c r="L1102">
        <v>2.5413000000000001</v>
      </c>
      <c r="M1102">
        <v>2.5331000000000001</v>
      </c>
      <c r="N1102">
        <v>2.4737</v>
      </c>
      <c r="O1102" t="s">
        <v>257</v>
      </c>
    </row>
    <row r="1103" spans="1:15" x14ac:dyDescent="0.25">
      <c r="A1103" t="s">
        <v>1043</v>
      </c>
      <c r="B1103">
        <v>8</v>
      </c>
      <c r="C1103" t="s">
        <v>384</v>
      </c>
      <c r="D1103" t="s">
        <v>373</v>
      </c>
      <c r="E1103" t="s">
        <v>4448</v>
      </c>
      <c r="F1103" t="s">
        <v>4449</v>
      </c>
      <c r="G1103" t="s">
        <v>257</v>
      </c>
      <c r="H1103" t="s">
        <v>257</v>
      </c>
      <c r="I1103">
        <v>2.625</v>
      </c>
      <c r="J1103">
        <v>2.625</v>
      </c>
      <c r="K1103" t="s">
        <v>257</v>
      </c>
      <c r="L1103">
        <v>2.5545</v>
      </c>
      <c r="M1103">
        <v>2.5438000000000001</v>
      </c>
      <c r="N1103">
        <v>2.5150000000000001</v>
      </c>
      <c r="O1103">
        <v>2.4900000000000002</v>
      </c>
    </row>
    <row r="1104" spans="1:15" x14ac:dyDescent="0.25">
      <c r="A1104" t="s">
        <v>1043</v>
      </c>
      <c r="B1104">
        <v>8</v>
      </c>
      <c r="C1104" t="s">
        <v>384</v>
      </c>
      <c r="D1104" t="s">
        <v>374</v>
      </c>
      <c r="E1104" t="s">
        <v>2992</v>
      </c>
      <c r="F1104" t="s">
        <v>2993</v>
      </c>
      <c r="G1104">
        <v>0</v>
      </c>
      <c r="H1104">
        <v>2.625</v>
      </c>
      <c r="I1104">
        <v>2.625</v>
      </c>
      <c r="J1104">
        <v>2.61</v>
      </c>
      <c r="K1104" t="s">
        <v>257</v>
      </c>
      <c r="L1104">
        <v>2.5438000000000001</v>
      </c>
      <c r="M1104">
        <v>2.5375999999999999</v>
      </c>
      <c r="N1104">
        <v>2.4762</v>
      </c>
      <c r="O1104" t="s">
        <v>257</v>
      </c>
    </row>
    <row r="1105" spans="1:15" x14ac:dyDescent="0.25">
      <c r="A1105" t="s">
        <v>1043</v>
      </c>
      <c r="B1105">
        <v>8</v>
      </c>
      <c r="C1105" t="s">
        <v>384</v>
      </c>
      <c r="D1105" t="s">
        <v>375</v>
      </c>
      <c r="E1105" t="s">
        <v>4450</v>
      </c>
      <c r="F1105" t="s">
        <v>4451</v>
      </c>
      <c r="G1105" t="s">
        <v>257</v>
      </c>
      <c r="H1105" t="s">
        <v>257</v>
      </c>
      <c r="I1105">
        <v>2.625</v>
      </c>
      <c r="J1105">
        <v>2.625</v>
      </c>
      <c r="K1105" t="s">
        <v>257</v>
      </c>
      <c r="L1105">
        <v>2.5518000000000001</v>
      </c>
      <c r="M1105">
        <v>2.5438000000000001</v>
      </c>
      <c r="N1105">
        <v>2.5047000000000001</v>
      </c>
      <c r="O1105">
        <v>2.4900000000000002</v>
      </c>
    </row>
    <row r="1106" spans="1:15" x14ac:dyDescent="0.25">
      <c r="A1106" t="s">
        <v>1043</v>
      </c>
      <c r="B1106">
        <v>12</v>
      </c>
      <c r="C1106" t="s">
        <v>384</v>
      </c>
      <c r="D1106" t="s">
        <v>372</v>
      </c>
      <c r="E1106" t="s">
        <v>2994</v>
      </c>
      <c r="F1106" t="s">
        <v>2995</v>
      </c>
      <c r="G1106">
        <v>1.9E-3</v>
      </c>
      <c r="H1106">
        <v>2.6231</v>
      </c>
      <c r="I1106">
        <v>2.625</v>
      </c>
      <c r="J1106">
        <v>2.6116999999999999</v>
      </c>
      <c r="K1106" t="s">
        <v>257</v>
      </c>
      <c r="L1106">
        <v>2.569</v>
      </c>
      <c r="M1106">
        <v>2.5628000000000002</v>
      </c>
      <c r="N1106">
        <v>2.5238999999999998</v>
      </c>
      <c r="O1106" t="s">
        <v>257</v>
      </c>
    </row>
    <row r="1107" spans="1:15" x14ac:dyDescent="0.25">
      <c r="A1107" t="s">
        <v>1043</v>
      </c>
      <c r="B1107">
        <v>12</v>
      </c>
      <c r="C1107" t="s">
        <v>384</v>
      </c>
      <c r="D1107" t="s">
        <v>373</v>
      </c>
      <c r="E1107" t="s">
        <v>4452</v>
      </c>
      <c r="F1107" t="s">
        <v>4453</v>
      </c>
      <c r="G1107" t="s">
        <v>257</v>
      </c>
      <c r="H1107" t="s">
        <v>257</v>
      </c>
      <c r="I1107">
        <v>2.625</v>
      </c>
      <c r="J1107">
        <v>2.625</v>
      </c>
      <c r="K1107" t="s">
        <v>257</v>
      </c>
      <c r="L1107">
        <v>2.5790000000000002</v>
      </c>
      <c r="M1107">
        <v>2.5709</v>
      </c>
      <c r="N1107">
        <v>2.5529999999999999</v>
      </c>
      <c r="O1107">
        <v>2.5350000000000001</v>
      </c>
    </row>
    <row r="1108" spans="1:15" x14ac:dyDescent="0.25">
      <c r="A1108" t="s">
        <v>1043</v>
      </c>
      <c r="B1108">
        <v>12</v>
      </c>
      <c r="C1108" t="s">
        <v>384</v>
      </c>
      <c r="D1108" t="s">
        <v>374</v>
      </c>
      <c r="E1108" t="s">
        <v>2996</v>
      </c>
      <c r="F1108" t="s">
        <v>2997</v>
      </c>
      <c r="G1108">
        <v>0</v>
      </c>
      <c r="H1108">
        <v>2.625</v>
      </c>
      <c r="I1108">
        <v>2.625</v>
      </c>
      <c r="J1108">
        <v>2.6135999999999999</v>
      </c>
      <c r="K1108" t="s">
        <v>257</v>
      </c>
      <c r="L1108">
        <v>2.5709</v>
      </c>
      <c r="M1108">
        <v>2.5663</v>
      </c>
      <c r="N1108">
        <v>2.5257999999999998</v>
      </c>
      <c r="O1108" t="s">
        <v>257</v>
      </c>
    </row>
    <row r="1109" spans="1:15" x14ac:dyDescent="0.25">
      <c r="A1109" t="s">
        <v>1043</v>
      </c>
      <c r="B1109">
        <v>12</v>
      </c>
      <c r="C1109" t="s">
        <v>384</v>
      </c>
      <c r="D1109" t="s">
        <v>375</v>
      </c>
      <c r="E1109" t="s">
        <v>4454</v>
      </c>
      <c r="F1109" t="s">
        <v>4455</v>
      </c>
      <c r="G1109" t="s">
        <v>257</v>
      </c>
      <c r="H1109" t="s">
        <v>257</v>
      </c>
      <c r="I1109">
        <v>2.625</v>
      </c>
      <c r="J1109">
        <v>2.625</v>
      </c>
      <c r="K1109" t="s">
        <v>257</v>
      </c>
      <c r="L1109">
        <v>2.5769000000000002</v>
      </c>
      <c r="M1109">
        <v>2.5709</v>
      </c>
      <c r="N1109">
        <v>2.5448</v>
      </c>
      <c r="O1109">
        <v>2.5350000000000001</v>
      </c>
    </row>
    <row r="1110" spans="1:15" x14ac:dyDescent="0.25">
      <c r="A1110" t="s">
        <v>1043</v>
      </c>
      <c r="B1110">
        <v>16</v>
      </c>
      <c r="C1110" t="s">
        <v>384</v>
      </c>
      <c r="D1110" t="s">
        <v>372</v>
      </c>
      <c r="E1110" t="s">
        <v>2998</v>
      </c>
      <c r="F1110" t="s">
        <v>2999</v>
      </c>
      <c r="G1110">
        <v>1.6999999999999999E-3</v>
      </c>
      <c r="H1110">
        <v>2.6233</v>
      </c>
      <c r="I1110">
        <v>2.625</v>
      </c>
      <c r="J1110">
        <v>2.6139000000000001</v>
      </c>
      <c r="K1110" t="s">
        <v>257</v>
      </c>
      <c r="L1110">
        <v>2.5827</v>
      </c>
      <c r="M1110">
        <v>2.5771999999999999</v>
      </c>
      <c r="N1110">
        <v>2.5488</v>
      </c>
      <c r="O1110" t="s">
        <v>257</v>
      </c>
    </row>
    <row r="1111" spans="1:15" x14ac:dyDescent="0.25">
      <c r="A1111" t="s">
        <v>1043</v>
      </c>
      <c r="B1111">
        <v>16</v>
      </c>
      <c r="C1111" t="s">
        <v>384</v>
      </c>
      <c r="D1111" t="s">
        <v>373</v>
      </c>
      <c r="E1111" t="s">
        <v>4456</v>
      </c>
      <c r="F1111" t="s">
        <v>4457</v>
      </c>
      <c r="G1111" t="s">
        <v>257</v>
      </c>
      <c r="H1111" t="s">
        <v>257</v>
      </c>
      <c r="I1111">
        <v>2.625</v>
      </c>
      <c r="J1111">
        <v>2.625</v>
      </c>
      <c r="K1111" t="s">
        <v>257</v>
      </c>
      <c r="L1111">
        <v>2.5916000000000001</v>
      </c>
      <c r="M1111">
        <v>2.5844</v>
      </c>
      <c r="N1111">
        <v>2.5710000000000002</v>
      </c>
      <c r="O1111">
        <v>2.5569999999999999</v>
      </c>
    </row>
    <row r="1112" spans="1:15" x14ac:dyDescent="0.25">
      <c r="A1112" t="s">
        <v>1043</v>
      </c>
      <c r="B1112">
        <v>16</v>
      </c>
      <c r="C1112" t="s">
        <v>384</v>
      </c>
      <c r="D1112" t="s">
        <v>374</v>
      </c>
      <c r="E1112" t="s">
        <v>3000</v>
      </c>
      <c r="F1112" t="s">
        <v>3001</v>
      </c>
      <c r="G1112">
        <v>0</v>
      </c>
      <c r="H1112">
        <v>2.625</v>
      </c>
      <c r="I1112">
        <v>2.625</v>
      </c>
      <c r="J1112">
        <v>2.6156000000000001</v>
      </c>
      <c r="K1112" t="s">
        <v>257</v>
      </c>
      <c r="L1112">
        <v>2.5844</v>
      </c>
      <c r="M1112">
        <v>2.5802999999999998</v>
      </c>
      <c r="N1112">
        <v>2.5505</v>
      </c>
      <c r="O1112" t="s">
        <v>257</v>
      </c>
    </row>
    <row r="1113" spans="1:15" x14ac:dyDescent="0.25">
      <c r="A1113" t="s">
        <v>1043</v>
      </c>
      <c r="B1113">
        <v>16</v>
      </c>
      <c r="C1113" t="s">
        <v>384</v>
      </c>
      <c r="D1113" t="s">
        <v>375</v>
      </c>
      <c r="E1113" t="s">
        <v>4458</v>
      </c>
      <c r="F1113" t="s">
        <v>4459</v>
      </c>
      <c r="G1113" t="s">
        <v>257</v>
      </c>
      <c r="H1113" t="s">
        <v>257</v>
      </c>
      <c r="I1113">
        <v>2.625</v>
      </c>
      <c r="J1113">
        <v>2.625</v>
      </c>
      <c r="K1113" t="s">
        <v>257</v>
      </c>
      <c r="L1113">
        <v>2.5897999999999999</v>
      </c>
      <c r="M1113">
        <v>2.5844</v>
      </c>
      <c r="N1113">
        <v>2.5657999999999999</v>
      </c>
      <c r="O1113">
        <v>2.5569999999999999</v>
      </c>
    </row>
    <row r="1114" spans="1:15" x14ac:dyDescent="0.25">
      <c r="A1114" t="s">
        <v>1043</v>
      </c>
      <c r="B1114">
        <v>20</v>
      </c>
      <c r="C1114" t="s">
        <v>384</v>
      </c>
      <c r="D1114" t="s">
        <v>372</v>
      </c>
      <c r="E1114" t="s">
        <v>3002</v>
      </c>
      <c r="F1114" t="s">
        <v>3003</v>
      </c>
      <c r="G1114">
        <v>1.5E-3</v>
      </c>
      <c r="H1114">
        <v>2.6234999999999999</v>
      </c>
      <c r="I1114">
        <v>2.625</v>
      </c>
      <c r="J1114">
        <v>2.6154000000000002</v>
      </c>
      <c r="K1114" t="s">
        <v>257</v>
      </c>
      <c r="L1114">
        <v>2.5910000000000002</v>
      </c>
      <c r="M1114">
        <v>2.5859000000000001</v>
      </c>
      <c r="N1114">
        <v>2.5640000000000001</v>
      </c>
      <c r="O1114" t="s">
        <v>257</v>
      </c>
    </row>
    <row r="1115" spans="1:15" x14ac:dyDescent="0.25">
      <c r="A1115" t="s">
        <v>1043</v>
      </c>
      <c r="B1115">
        <v>20</v>
      </c>
      <c r="C1115" t="s">
        <v>384</v>
      </c>
      <c r="D1115" t="s">
        <v>373</v>
      </c>
      <c r="E1115" t="s">
        <v>4460</v>
      </c>
      <c r="F1115" t="s">
        <v>4461</v>
      </c>
      <c r="G1115" t="s">
        <v>257</v>
      </c>
      <c r="H1115" t="s">
        <v>257</v>
      </c>
      <c r="I1115">
        <v>2.625</v>
      </c>
      <c r="J1115">
        <v>2.625</v>
      </c>
      <c r="K1115" t="s">
        <v>257</v>
      </c>
      <c r="L1115">
        <v>2.5991</v>
      </c>
      <c r="M1115">
        <v>2.5924999999999998</v>
      </c>
      <c r="N1115">
        <v>2.5819999999999999</v>
      </c>
      <c r="O1115">
        <v>2.5710000000000002</v>
      </c>
    </row>
    <row r="1116" spans="1:15" x14ac:dyDescent="0.25">
      <c r="A1116" t="s">
        <v>1043</v>
      </c>
      <c r="B1116">
        <v>20</v>
      </c>
      <c r="C1116" t="s">
        <v>384</v>
      </c>
      <c r="D1116" t="s">
        <v>374</v>
      </c>
      <c r="E1116" t="s">
        <v>3004</v>
      </c>
      <c r="F1116" t="s">
        <v>3005</v>
      </c>
      <c r="G1116">
        <v>0</v>
      </c>
      <c r="H1116">
        <v>2.625</v>
      </c>
      <c r="I1116">
        <v>2.625</v>
      </c>
      <c r="J1116">
        <v>2.6168999999999998</v>
      </c>
      <c r="K1116" t="s">
        <v>257</v>
      </c>
      <c r="L1116">
        <v>2.5924999999999998</v>
      </c>
      <c r="M1116">
        <v>2.5886999999999998</v>
      </c>
      <c r="N1116">
        <v>2.5655000000000001</v>
      </c>
      <c r="O1116" t="s">
        <v>257</v>
      </c>
    </row>
    <row r="1117" spans="1:15" x14ac:dyDescent="0.25">
      <c r="A1117" t="s">
        <v>1043</v>
      </c>
      <c r="B1117">
        <v>20</v>
      </c>
      <c r="C1117" t="s">
        <v>384</v>
      </c>
      <c r="D1117" t="s">
        <v>375</v>
      </c>
      <c r="E1117" t="s">
        <v>4462</v>
      </c>
      <c r="F1117" t="s">
        <v>4463</v>
      </c>
      <c r="G1117" t="s">
        <v>257</v>
      </c>
      <c r="H1117" t="s">
        <v>257</v>
      </c>
      <c r="I1117">
        <v>2.625</v>
      </c>
      <c r="J1117">
        <v>2.625</v>
      </c>
      <c r="K1117" t="s">
        <v>257</v>
      </c>
      <c r="L1117">
        <v>2.5975000000000001</v>
      </c>
      <c r="M1117">
        <v>2.5924999999999998</v>
      </c>
      <c r="N1117">
        <v>2.5787</v>
      </c>
      <c r="O1117">
        <v>2.5710000000000002</v>
      </c>
    </row>
    <row r="1118" spans="1:15" x14ac:dyDescent="0.25">
      <c r="A1118" t="s">
        <v>1044</v>
      </c>
      <c r="B1118">
        <v>4</v>
      </c>
      <c r="C1118" t="s">
        <v>381</v>
      </c>
      <c r="D1118" t="s">
        <v>376</v>
      </c>
      <c r="E1118" t="s">
        <v>3006</v>
      </c>
      <c r="F1118" t="s">
        <v>3007</v>
      </c>
      <c r="G1118">
        <v>3.2000000000000002E-3</v>
      </c>
      <c r="H1118">
        <v>2.7467999999999999</v>
      </c>
      <c r="I1118">
        <v>2.75</v>
      </c>
      <c r="J1118">
        <v>2.7111000000000001</v>
      </c>
      <c r="K1118" t="s">
        <v>257</v>
      </c>
      <c r="L1118">
        <v>2.5844</v>
      </c>
      <c r="M1118">
        <v>2.5686</v>
      </c>
      <c r="N1118">
        <v>2.4491000000000001</v>
      </c>
      <c r="O1118" t="s">
        <v>257</v>
      </c>
    </row>
    <row r="1119" spans="1:15" x14ac:dyDescent="0.25">
      <c r="A1119" t="s">
        <v>1044</v>
      </c>
      <c r="B1119">
        <v>4</v>
      </c>
      <c r="C1119" t="s">
        <v>381</v>
      </c>
      <c r="D1119" t="s">
        <v>377</v>
      </c>
      <c r="E1119" t="s">
        <v>4464</v>
      </c>
      <c r="F1119" t="s">
        <v>4465</v>
      </c>
      <c r="G1119" t="s">
        <v>257</v>
      </c>
      <c r="H1119" t="s">
        <v>257</v>
      </c>
      <c r="I1119">
        <v>2.75</v>
      </c>
      <c r="J1119">
        <v>2.75</v>
      </c>
      <c r="K1119" t="s">
        <v>257</v>
      </c>
      <c r="L1119">
        <v>2.6082000000000001</v>
      </c>
      <c r="M1119">
        <v>2.5876000000000001</v>
      </c>
      <c r="N1119">
        <v>2.5169999999999999</v>
      </c>
      <c r="O1119">
        <v>2.4790000000000001</v>
      </c>
    </row>
    <row r="1120" spans="1:15" x14ac:dyDescent="0.25">
      <c r="A1120" t="s">
        <v>1044</v>
      </c>
      <c r="B1120">
        <v>4</v>
      </c>
      <c r="C1120" t="s">
        <v>381</v>
      </c>
      <c r="D1120" t="s">
        <v>372</v>
      </c>
      <c r="E1120" t="s">
        <v>3008</v>
      </c>
      <c r="F1120" t="s">
        <v>3009</v>
      </c>
      <c r="G1120">
        <v>3.2000000000000002E-3</v>
      </c>
      <c r="H1120">
        <v>2.7467999999999999</v>
      </c>
      <c r="I1120">
        <v>2.75</v>
      </c>
      <c r="J1120">
        <v>2.7229999999999999</v>
      </c>
      <c r="K1120">
        <v>2.7111000000000001</v>
      </c>
      <c r="L1120">
        <v>2.5844</v>
      </c>
      <c r="M1120">
        <v>2.5739000000000001</v>
      </c>
      <c r="N1120">
        <v>2.4491000000000001</v>
      </c>
      <c r="O1120" t="s">
        <v>257</v>
      </c>
    </row>
    <row r="1121" spans="1:15" x14ac:dyDescent="0.25">
      <c r="A1121" t="s">
        <v>1044</v>
      </c>
      <c r="B1121">
        <v>4</v>
      </c>
      <c r="C1121" t="s">
        <v>381</v>
      </c>
      <c r="D1121" t="s">
        <v>373</v>
      </c>
      <c r="E1121" t="s">
        <v>4466</v>
      </c>
      <c r="F1121" t="s">
        <v>4467</v>
      </c>
      <c r="G1121" t="s">
        <v>257</v>
      </c>
      <c r="H1121" t="s">
        <v>257</v>
      </c>
      <c r="I1121">
        <v>2.75</v>
      </c>
      <c r="J1121">
        <v>2.75</v>
      </c>
      <c r="K1121" t="s">
        <v>257</v>
      </c>
      <c r="L1121">
        <v>2.6013000000000002</v>
      </c>
      <c r="M1121">
        <v>2.5876000000000001</v>
      </c>
      <c r="N1121">
        <v>2.5169999999999999</v>
      </c>
      <c r="O1121">
        <v>2.4790000000000001</v>
      </c>
    </row>
    <row r="1122" spans="1:15" x14ac:dyDescent="0.25">
      <c r="A1122" t="s">
        <v>1044</v>
      </c>
      <c r="B1122">
        <v>4</v>
      </c>
      <c r="C1122" t="s">
        <v>381</v>
      </c>
      <c r="D1122" t="s">
        <v>374</v>
      </c>
      <c r="E1122" t="s">
        <v>3010</v>
      </c>
      <c r="F1122" t="s">
        <v>3011</v>
      </c>
      <c r="G1122">
        <v>0</v>
      </c>
      <c r="H1122">
        <v>2.75</v>
      </c>
      <c r="I1122">
        <v>2.75</v>
      </c>
      <c r="J1122">
        <v>2.7262</v>
      </c>
      <c r="K1122" t="s">
        <v>257</v>
      </c>
      <c r="L1122">
        <v>2.5876000000000001</v>
      </c>
      <c r="M1122">
        <v>2.5796999999999999</v>
      </c>
      <c r="N1122">
        <v>2.4523000000000001</v>
      </c>
      <c r="O1122" t="s">
        <v>257</v>
      </c>
    </row>
    <row r="1123" spans="1:15" x14ac:dyDescent="0.25">
      <c r="A1123" t="s">
        <v>1044</v>
      </c>
      <c r="B1123">
        <v>4</v>
      </c>
      <c r="C1123" t="s">
        <v>381</v>
      </c>
      <c r="D1123" t="s">
        <v>375</v>
      </c>
      <c r="E1123" t="s">
        <v>4468</v>
      </c>
      <c r="F1123" t="s">
        <v>4469</v>
      </c>
      <c r="G1123" t="s">
        <v>257</v>
      </c>
      <c r="H1123" t="s">
        <v>257</v>
      </c>
      <c r="I1123">
        <v>2.75</v>
      </c>
      <c r="J1123">
        <v>2.75</v>
      </c>
      <c r="K1123" t="s">
        <v>257</v>
      </c>
      <c r="L1123">
        <v>2.5979000000000001</v>
      </c>
      <c r="M1123">
        <v>2.5876000000000001</v>
      </c>
      <c r="N1123">
        <v>2.5093999999999999</v>
      </c>
      <c r="O1123">
        <v>2.4790000000000001</v>
      </c>
    </row>
    <row r="1124" spans="1:15" x14ac:dyDescent="0.25">
      <c r="A1124" t="s">
        <v>1044</v>
      </c>
      <c r="B1124">
        <v>6</v>
      </c>
      <c r="C1124" t="s">
        <v>384</v>
      </c>
      <c r="D1124" t="s">
        <v>372</v>
      </c>
      <c r="E1124" t="s">
        <v>3012</v>
      </c>
      <c r="F1124" t="s">
        <v>3013</v>
      </c>
      <c r="G1124">
        <v>2.7000000000000001E-3</v>
      </c>
      <c r="H1124">
        <v>2.7473000000000001</v>
      </c>
      <c r="I1124">
        <v>2.75</v>
      </c>
      <c r="J1124">
        <v>2.7290999999999999</v>
      </c>
      <c r="K1124" t="s">
        <v>257</v>
      </c>
      <c r="L1124">
        <v>2.6389999999999998</v>
      </c>
      <c r="M1124">
        <v>2.6299000000000001</v>
      </c>
      <c r="N1124">
        <v>2.5489000000000002</v>
      </c>
      <c r="O1124" t="s">
        <v>257</v>
      </c>
    </row>
    <row r="1125" spans="1:15" x14ac:dyDescent="0.25">
      <c r="A1125" t="s">
        <v>1044</v>
      </c>
      <c r="B1125">
        <v>6</v>
      </c>
      <c r="C1125" t="s">
        <v>384</v>
      </c>
      <c r="D1125" t="s">
        <v>373</v>
      </c>
      <c r="E1125" t="s">
        <v>4470</v>
      </c>
      <c r="F1125" t="s">
        <v>4471</v>
      </c>
      <c r="G1125" t="s">
        <v>257</v>
      </c>
      <c r="H1125" t="s">
        <v>257</v>
      </c>
      <c r="I1125">
        <v>2.75</v>
      </c>
      <c r="J1125">
        <v>2.75</v>
      </c>
      <c r="K1125" t="s">
        <v>257</v>
      </c>
      <c r="L1125">
        <v>2.6536</v>
      </c>
      <c r="M1125">
        <v>2.6417000000000002</v>
      </c>
      <c r="N1125">
        <v>2.6</v>
      </c>
      <c r="O1125">
        <v>2.57</v>
      </c>
    </row>
    <row r="1126" spans="1:15" x14ac:dyDescent="0.25">
      <c r="A1126" t="s">
        <v>1044</v>
      </c>
      <c r="B1126">
        <v>6</v>
      </c>
      <c r="C1126" t="s">
        <v>384</v>
      </c>
      <c r="D1126" t="s">
        <v>374</v>
      </c>
      <c r="E1126" t="s">
        <v>3014</v>
      </c>
      <c r="F1126" t="s">
        <v>3015</v>
      </c>
      <c r="G1126">
        <v>0</v>
      </c>
      <c r="H1126">
        <v>2.75</v>
      </c>
      <c r="I1126">
        <v>2.75</v>
      </c>
      <c r="J1126">
        <v>2.7317999999999998</v>
      </c>
      <c r="K1126" t="s">
        <v>257</v>
      </c>
      <c r="L1126">
        <v>2.6417000000000002</v>
      </c>
      <c r="M1126">
        <v>2.6349</v>
      </c>
      <c r="N1126">
        <v>2.5516000000000001</v>
      </c>
      <c r="O1126" t="s">
        <v>257</v>
      </c>
    </row>
    <row r="1127" spans="1:15" x14ac:dyDescent="0.25">
      <c r="A1127" t="s">
        <v>1044</v>
      </c>
      <c r="B1127">
        <v>6</v>
      </c>
      <c r="C1127" t="s">
        <v>384</v>
      </c>
      <c r="D1127" t="s">
        <v>375</v>
      </c>
      <c r="E1127" t="s">
        <v>4472</v>
      </c>
      <c r="F1127" t="s">
        <v>4473</v>
      </c>
      <c r="G1127" t="s">
        <v>257</v>
      </c>
      <c r="H1127" t="s">
        <v>257</v>
      </c>
      <c r="I1127">
        <v>2.75</v>
      </c>
      <c r="J1127">
        <v>2.75</v>
      </c>
      <c r="K1127" t="s">
        <v>257</v>
      </c>
      <c r="L1127">
        <v>2.6505999999999998</v>
      </c>
      <c r="M1127">
        <v>2.6417000000000002</v>
      </c>
      <c r="N1127">
        <v>2.5895999999999999</v>
      </c>
      <c r="O1127">
        <v>2.57</v>
      </c>
    </row>
    <row r="1128" spans="1:15" x14ac:dyDescent="0.25">
      <c r="A1128" t="s">
        <v>1044</v>
      </c>
      <c r="B1128">
        <v>8</v>
      </c>
      <c r="C1128" t="s">
        <v>384</v>
      </c>
      <c r="D1128" t="s">
        <v>372</v>
      </c>
      <c r="E1128" t="s">
        <v>3016</v>
      </c>
      <c r="F1128" t="s">
        <v>3017</v>
      </c>
      <c r="G1128">
        <v>2.5000000000000001E-3</v>
      </c>
      <c r="H1128">
        <v>2.7475000000000001</v>
      </c>
      <c r="I1128">
        <v>2.75</v>
      </c>
      <c r="J1128">
        <v>2.7324999999999999</v>
      </c>
      <c r="K1128">
        <v>2.7250000000000001</v>
      </c>
      <c r="L1128">
        <v>2.6663000000000001</v>
      </c>
      <c r="M1128">
        <v>2.6579999999999999</v>
      </c>
      <c r="N1128">
        <v>2.5987</v>
      </c>
      <c r="O1128" t="s">
        <v>257</v>
      </c>
    </row>
    <row r="1129" spans="1:15" x14ac:dyDescent="0.25">
      <c r="A1129" t="s">
        <v>1044</v>
      </c>
      <c r="B1129">
        <v>8</v>
      </c>
      <c r="C1129" t="s">
        <v>384</v>
      </c>
      <c r="D1129" t="s">
        <v>373</v>
      </c>
      <c r="E1129" t="s">
        <v>4474</v>
      </c>
      <c r="F1129" t="s">
        <v>4475</v>
      </c>
      <c r="G1129" t="s">
        <v>257</v>
      </c>
      <c r="H1129" t="s">
        <v>257</v>
      </c>
      <c r="I1129">
        <v>2.75</v>
      </c>
      <c r="J1129">
        <v>2.75</v>
      </c>
      <c r="K1129" t="s">
        <v>257</v>
      </c>
      <c r="L1129">
        <v>2.6796000000000002</v>
      </c>
      <c r="M1129">
        <v>2.6688000000000001</v>
      </c>
      <c r="N1129">
        <v>2.64</v>
      </c>
      <c r="O1129">
        <v>2.6150000000000002</v>
      </c>
    </row>
    <row r="1130" spans="1:15" x14ac:dyDescent="0.25">
      <c r="A1130" t="s">
        <v>1044</v>
      </c>
      <c r="B1130">
        <v>8</v>
      </c>
      <c r="C1130" t="s">
        <v>384</v>
      </c>
      <c r="D1130" t="s">
        <v>374</v>
      </c>
      <c r="E1130" t="s">
        <v>3018</v>
      </c>
      <c r="F1130" t="s">
        <v>3019</v>
      </c>
      <c r="G1130">
        <v>0</v>
      </c>
      <c r="H1130">
        <v>2.75</v>
      </c>
      <c r="I1130">
        <v>2.75</v>
      </c>
      <c r="J1130">
        <v>2.7349999999999999</v>
      </c>
      <c r="K1130" t="s">
        <v>257</v>
      </c>
      <c r="L1130">
        <v>2.6688000000000001</v>
      </c>
      <c r="M1130">
        <v>2.6625000000000001</v>
      </c>
      <c r="N1130">
        <v>2.6012</v>
      </c>
      <c r="O1130" t="s">
        <v>257</v>
      </c>
    </row>
    <row r="1131" spans="1:15" x14ac:dyDescent="0.25">
      <c r="A1131" t="s">
        <v>1044</v>
      </c>
      <c r="B1131">
        <v>8</v>
      </c>
      <c r="C1131" t="s">
        <v>384</v>
      </c>
      <c r="D1131" t="s">
        <v>375</v>
      </c>
      <c r="E1131" t="s">
        <v>4476</v>
      </c>
      <c r="F1131" t="s">
        <v>4477</v>
      </c>
      <c r="G1131" t="s">
        <v>257</v>
      </c>
      <c r="H1131" t="s">
        <v>257</v>
      </c>
      <c r="I1131">
        <v>2.75</v>
      </c>
      <c r="J1131">
        <v>2.75</v>
      </c>
      <c r="K1131" t="s">
        <v>257</v>
      </c>
      <c r="L1131">
        <v>2.6768999999999998</v>
      </c>
      <c r="M1131">
        <v>2.6688000000000001</v>
      </c>
      <c r="N1131">
        <v>2.6297000000000001</v>
      </c>
      <c r="O1131">
        <v>2.6150000000000002</v>
      </c>
    </row>
    <row r="1132" spans="1:15" x14ac:dyDescent="0.25">
      <c r="A1132" t="s">
        <v>1044</v>
      </c>
      <c r="B1132">
        <v>10</v>
      </c>
      <c r="C1132" t="s">
        <v>382</v>
      </c>
      <c r="D1132" t="s">
        <v>372</v>
      </c>
      <c r="E1132" t="s">
        <v>3020</v>
      </c>
      <c r="F1132" t="s">
        <v>3021</v>
      </c>
      <c r="G1132">
        <v>2E-3</v>
      </c>
      <c r="H1132">
        <v>2.7480000000000002</v>
      </c>
      <c r="I1132">
        <v>2.75</v>
      </c>
      <c r="J1132">
        <v>2.7351000000000001</v>
      </c>
      <c r="K1132" t="s">
        <v>257</v>
      </c>
      <c r="L1132">
        <v>2.6829999999999998</v>
      </c>
      <c r="M1132">
        <v>2.6762999999999999</v>
      </c>
      <c r="N1132">
        <v>2.629</v>
      </c>
      <c r="O1132" t="s">
        <v>257</v>
      </c>
    </row>
    <row r="1133" spans="1:15" x14ac:dyDescent="0.25">
      <c r="A1133" t="s">
        <v>1044</v>
      </c>
      <c r="B1133">
        <v>10</v>
      </c>
      <c r="C1133" t="s">
        <v>382</v>
      </c>
      <c r="D1133" t="s">
        <v>373</v>
      </c>
      <c r="E1133" t="s">
        <v>4478</v>
      </c>
      <c r="F1133" t="s">
        <v>4479</v>
      </c>
      <c r="G1133" t="s">
        <v>257</v>
      </c>
      <c r="H1133" t="s">
        <v>257</v>
      </c>
      <c r="I1133">
        <v>2.75</v>
      </c>
      <c r="J1133">
        <v>2.75</v>
      </c>
      <c r="K1133" t="s">
        <v>257</v>
      </c>
      <c r="L1133">
        <v>2.6937000000000002</v>
      </c>
      <c r="M1133">
        <v>2.6850000000000001</v>
      </c>
      <c r="N1133">
        <v>2.6629999999999998</v>
      </c>
      <c r="O1133">
        <v>2.6419999999999999</v>
      </c>
    </row>
    <row r="1134" spans="1:15" x14ac:dyDescent="0.25">
      <c r="A1134" t="s">
        <v>1044</v>
      </c>
      <c r="B1134">
        <v>12</v>
      </c>
      <c r="C1134" t="s">
        <v>384</v>
      </c>
      <c r="D1134" t="s">
        <v>372</v>
      </c>
      <c r="E1134" t="s">
        <v>3022</v>
      </c>
      <c r="F1134" t="s">
        <v>3023</v>
      </c>
      <c r="G1134">
        <v>1.9E-3</v>
      </c>
      <c r="H1134">
        <v>2.7481</v>
      </c>
      <c r="I1134">
        <v>2.75</v>
      </c>
      <c r="J1134">
        <v>2.7366999999999999</v>
      </c>
      <c r="K1134" t="s">
        <v>257</v>
      </c>
      <c r="L1134">
        <v>2.694</v>
      </c>
      <c r="M1134">
        <v>2.6878000000000002</v>
      </c>
      <c r="N1134">
        <v>2.6488999999999998</v>
      </c>
      <c r="O1134" t="s">
        <v>257</v>
      </c>
    </row>
    <row r="1135" spans="1:15" x14ac:dyDescent="0.25">
      <c r="A1135" t="s">
        <v>1044</v>
      </c>
      <c r="B1135">
        <v>12</v>
      </c>
      <c r="C1135" t="s">
        <v>384</v>
      </c>
      <c r="D1135" t="s">
        <v>373</v>
      </c>
      <c r="E1135" t="s">
        <v>4480</v>
      </c>
      <c r="F1135" t="s">
        <v>4481</v>
      </c>
      <c r="G1135" t="s">
        <v>257</v>
      </c>
      <c r="H1135" t="s">
        <v>257</v>
      </c>
      <c r="I1135">
        <v>2.75</v>
      </c>
      <c r="J1135">
        <v>2.75</v>
      </c>
      <c r="K1135" t="s">
        <v>257</v>
      </c>
      <c r="L1135">
        <v>2.7040000000000002</v>
      </c>
      <c r="M1135">
        <v>2.6959</v>
      </c>
      <c r="N1135">
        <v>2.6779999999999999</v>
      </c>
      <c r="O1135">
        <v>2.66</v>
      </c>
    </row>
    <row r="1136" spans="1:15" x14ac:dyDescent="0.25">
      <c r="A1136" t="s">
        <v>1044</v>
      </c>
      <c r="B1136">
        <v>12</v>
      </c>
      <c r="C1136" t="s">
        <v>384</v>
      </c>
      <c r="D1136" t="s">
        <v>374</v>
      </c>
      <c r="E1136" t="s">
        <v>3024</v>
      </c>
      <c r="F1136" t="s">
        <v>3025</v>
      </c>
      <c r="G1136">
        <v>0</v>
      </c>
      <c r="H1136">
        <v>2.75</v>
      </c>
      <c r="I1136">
        <v>2.75</v>
      </c>
      <c r="J1136">
        <v>2.7385999999999999</v>
      </c>
      <c r="K1136" t="s">
        <v>257</v>
      </c>
      <c r="L1136">
        <v>2.6959</v>
      </c>
      <c r="M1136">
        <v>2.6913</v>
      </c>
      <c r="N1136">
        <v>2.6507999999999998</v>
      </c>
      <c r="O1136" t="s">
        <v>257</v>
      </c>
    </row>
    <row r="1137" spans="1:15" x14ac:dyDescent="0.25">
      <c r="A1137" t="s">
        <v>1044</v>
      </c>
      <c r="B1137">
        <v>12</v>
      </c>
      <c r="C1137" t="s">
        <v>384</v>
      </c>
      <c r="D1137" t="s">
        <v>375</v>
      </c>
      <c r="E1137" t="s">
        <v>4482</v>
      </c>
      <c r="F1137" t="s">
        <v>4483</v>
      </c>
      <c r="G1137" t="s">
        <v>257</v>
      </c>
      <c r="H1137" t="s">
        <v>257</v>
      </c>
      <c r="I1137">
        <v>2.75</v>
      </c>
      <c r="J1137">
        <v>2.75</v>
      </c>
      <c r="K1137" t="s">
        <v>257</v>
      </c>
      <c r="L1137">
        <v>2.7019000000000002</v>
      </c>
      <c r="M1137">
        <v>2.6959</v>
      </c>
      <c r="N1137">
        <v>2.6698</v>
      </c>
      <c r="O1137">
        <v>2.66</v>
      </c>
    </row>
    <row r="1138" spans="1:15" x14ac:dyDescent="0.25">
      <c r="A1138" t="s">
        <v>1044</v>
      </c>
      <c r="B1138">
        <v>14</v>
      </c>
      <c r="C1138" t="s">
        <v>382</v>
      </c>
      <c r="D1138" t="s">
        <v>372</v>
      </c>
      <c r="E1138" t="s">
        <v>3026</v>
      </c>
      <c r="F1138" t="s">
        <v>3027</v>
      </c>
      <c r="G1138">
        <v>1.6999999999999999E-3</v>
      </c>
      <c r="H1138">
        <v>2.7483</v>
      </c>
      <c r="I1138">
        <v>2.75</v>
      </c>
      <c r="J1138">
        <v>2.738</v>
      </c>
      <c r="K1138" t="s">
        <v>257</v>
      </c>
      <c r="L1138">
        <v>2.7019000000000002</v>
      </c>
      <c r="M1138">
        <v>2.6960999999999999</v>
      </c>
      <c r="N1138">
        <v>2.6633</v>
      </c>
      <c r="O1138" t="s">
        <v>257</v>
      </c>
    </row>
    <row r="1139" spans="1:15" x14ac:dyDescent="0.25">
      <c r="A1139" t="s">
        <v>1044</v>
      </c>
      <c r="B1139">
        <v>14</v>
      </c>
      <c r="C1139" t="s">
        <v>382</v>
      </c>
      <c r="D1139" t="s">
        <v>373</v>
      </c>
      <c r="E1139" t="s">
        <v>4484</v>
      </c>
      <c r="F1139" t="s">
        <v>4485</v>
      </c>
      <c r="G1139" t="s">
        <v>257</v>
      </c>
      <c r="H1139" t="s">
        <v>257</v>
      </c>
      <c r="I1139">
        <v>2.75</v>
      </c>
      <c r="J1139">
        <v>2.75</v>
      </c>
      <c r="K1139" t="s">
        <v>257</v>
      </c>
      <c r="L1139">
        <v>2.7111999999999998</v>
      </c>
      <c r="M1139">
        <v>2.7035999999999998</v>
      </c>
      <c r="N1139">
        <v>2.6880000000000002</v>
      </c>
      <c r="O1139">
        <v>2.673</v>
      </c>
    </row>
    <row r="1140" spans="1:15" x14ac:dyDescent="0.25">
      <c r="A1140" t="s">
        <v>1044</v>
      </c>
      <c r="B1140">
        <v>16</v>
      </c>
      <c r="C1140" t="s">
        <v>384</v>
      </c>
      <c r="D1140" t="s">
        <v>372</v>
      </c>
      <c r="E1140" t="s">
        <v>3028</v>
      </c>
      <c r="F1140" t="s">
        <v>3029</v>
      </c>
      <c r="G1140">
        <v>1.6999999999999999E-3</v>
      </c>
      <c r="H1140">
        <v>2.7483</v>
      </c>
      <c r="I1140">
        <v>2.75</v>
      </c>
      <c r="J1140">
        <v>2.7389000000000001</v>
      </c>
      <c r="K1140" t="s">
        <v>257</v>
      </c>
      <c r="L1140">
        <v>2.7077</v>
      </c>
      <c r="M1140">
        <v>2.7021999999999999</v>
      </c>
      <c r="N1140">
        <v>2.6738</v>
      </c>
      <c r="O1140" t="s">
        <v>257</v>
      </c>
    </row>
    <row r="1141" spans="1:15" x14ac:dyDescent="0.25">
      <c r="A1141" t="s">
        <v>1044</v>
      </c>
      <c r="B1141">
        <v>16</v>
      </c>
      <c r="C1141" t="s">
        <v>384</v>
      </c>
      <c r="D1141" t="s">
        <v>373</v>
      </c>
      <c r="E1141" t="s">
        <v>4486</v>
      </c>
      <c r="F1141" t="s">
        <v>4487</v>
      </c>
      <c r="G1141" t="s">
        <v>257</v>
      </c>
      <c r="H1141" t="s">
        <v>257</v>
      </c>
      <c r="I1141">
        <v>2.75</v>
      </c>
      <c r="J1141">
        <v>2.75</v>
      </c>
      <c r="K1141" t="s">
        <v>257</v>
      </c>
      <c r="L1141">
        <v>2.7166000000000001</v>
      </c>
      <c r="M1141">
        <v>2.7094</v>
      </c>
      <c r="N1141">
        <v>2.6960000000000002</v>
      </c>
      <c r="O1141">
        <v>2.6819999999999999</v>
      </c>
    </row>
    <row r="1142" spans="1:15" x14ac:dyDescent="0.25">
      <c r="A1142" t="s">
        <v>1044</v>
      </c>
      <c r="B1142">
        <v>16</v>
      </c>
      <c r="C1142" t="s">
        <v>384</v>
      </c>
      <c r="D1142" t="s">
        <v>374</v>
      </c>
      <c r="E1142" t="s">
        <v>3030</v>
      </c>
      <c r="F1142" t="s">
        <v>3031</v>
      </c>
      <c r="G1142">
        <v>0</v>
      </c>
      <c r="H1142">
        <v>2.75</v>
      </c>
      <c r="I1142">
        <v>2.75</v>
      </c>
      <c r="J1142">
        <v>2.7406000000000001</v>
      </c>
      <c r="K1142" t="s">
        <v>257</v>
      </c>
      <c r="L1142">
        <v>2.7094</v>
      </c>
      <c r="M1142">
        <v>2.7052999999999998</v>
      </c>
      <c r="N1142">
        <v>2.6755</v>
      </c>
      <c r="O1142" t="s">
        <v>257</v>
      </c>
    </row>
    <row r="1143" spans="1:15" x14ac:dyDescent="0.25">
      <c r="A1143" t="s">
        <v>1044</v>
      </c>
      <c r="B1143">
        <v>16</v>
      </c>
      <c r="C1143" t="s">
        <v>384</v>
      </c>
      <c r="D1143" t="s">
        <v>375</v>
      </c>
      <c r="E1143" t="s">
        <v>4488</v>
      </c>
      <c r="F1143" t="s">
        <v>4489</v>
      </c>
      <c r="G1143" t="s">
        <v>257</v>
      </c>
      <c r="H1143" t="s">
        <v>257</v>
      </c>
      <c r="I1143">
        <v>2.75</v>
      </c>
      <c r="J1143">
        <v>2.75</v>
      </c>
      <c r="K1143" t="s">
        <v>257</v>
      </c>
      <c r="L1143">
        <v>2.7147999999999999</v>
      </c>
      <c r="M1143">
        <v>2.7094</v>
      </c>
      <c r="N1143">
        <v>2.6907999999999999</v>
      </c>
      <c r="O1143">
        <v>2.6819999999999999</v>
      </c>
    </row>
    <row r="1144" spans="1:15" x14ac:dyDescent="0.25">
      <c r="A1144" t="s">
        <v>1044</v>
      </c>
      <c r="B1144">
        <v>18</v>
      </c>
      <c r="C1144" t="s">
        <v>382</v>
      </c>
      <c r="D1144" t="s">
        <v>372</v>
      </c>
      <c r="E1144" t="s">
        <v>3032</v>
      </c>
      <c r="F1144" t="s">
        <v>3033</v>
      </c>
      <c r="G1144">
        <v>1.6000000000000001E-3</v>
      </c>
      <c r="H1144">
        <v>2.7484000000000002</v>
      </c>
      <c r="I1144">
        <v>2.75</v>
      </c>
      <c r="J1144">
        <v>2.7397</v>
      </c>
      <c r="K1144" t="s">
        <v>257</v>
      </c>
      <c r="L1144">
        <v>2.7122999999999999</v>
      </c>
      <c r="M1144">
        <v>2.7069999999999999</v>
      </c>
      <c r="N1144">
        <v>2.6823000000000001</v>
      </c>
      <c r="O1144" t="s">
        <v>257</v>
      </c>
    </row>
    <row r="1145" spans="1:15" x14ac:dyDescent="0.25">
      <c r="A1145" t="s">
        <v>1044</v>
      </c>
      <c r="B1145">
        <v>18</v>
      </c>
      <c r="C1145" t="s">
        <v>382</v>
      </c>
      <c r="D1145" t="s">
        <v>373</v>
      </c>
      <c r="E1145" t="s">
        <v>4490</v>
      </c>
      <c r="F1145" t="s">
        <v>4491</v>
      </c>
      <c r="G1145" t="s">
        <v>257</v>
      </c>
      <c r="H1145" t="s">
        <v>257</v>
      </c>
      <c r="I1145">
        <v>2.75</v>
      </c>
      <c r="J1145">
        <v>2.75</v>
      </c>
      <c r="K1145" t="s">
        <v>257</v>
      </c>
      <c r="L1145">
        <v>2.7208000000000001</v>
      </c>
      <c r="M1145">
        <v>2.7139000000000002</v>
      </c>
      <c r="N1145">
        <v>2.7029999999999998</v>
      </c>
      <c r="O1145">
        <v>2.69</v>
      </c>
    </row>
    <row r="1146" spans="1:15" x14ac:dyDescent="0.25">
      <c r="A1146" t="s">
        <v>1044</v>
      </c>
      <c r="B1146">
        <v>20</v>
      </c>
      <c r="C1146" t="s">
        <v>384</v>
      </c>
      <c r="D1146" t="s">
        <v>372</v>
      </c>
      <c r="E1146" t="s">
        <v>3034</v>
      </c>
      <c r="F1146" t="s">
        <v>3035</v>
      </c>
      <c r="G1146">
        <v>1.5E-3</v>
      </c>
      <c r="H1146">
        <v>2.7484999999999999</v>
      </c>
      <c r="I1146">
        <v>2.75</v>
      </c>
      <c r="J1146">
        <v>2.7404000000000002</v>
      </c>
      <c r="K1146" t="s">
        <v>257</v>
      </c>
      <c r="L1146">
        <v>2.7160000000000002</v>
      </c>
      <c r="M1146">
        <v>2.7109000000000001</v>
      </c>
      <c r="N1146">
        <v>2.6890000000000001</v>
      </c>
      <c r="O1146" t="s">
        <v>257</v>
      </c>
    </row>
    <row r="1147" spans="1:15" x14ac:dyDescent="0.25">
      <c r="A1147" t="s">
        <v>1044</v>
      </c>
      <c r="B1147">
        <v>20</v>
      </c>
      <c r="C1147" t="s">
        <v>384</v>
      </c>
      <c r="D1147" t="s">
        <v>373</v>
      </c>
      <c r="E1147" t="s">
        <v>4492</v>
      </c>
      <c r="F1147" t="s">
        <v>4493</v>
      </c>
      <c r="G1147" t="s">
        <v>257</v>
      </c>
      <c r="H1147" t="s">
        <v>257</v>
      </c>
      <c r="I1147">
        <v>2.75</v>
      </c>
      <c r="J1147">
        <v>2.75</v>
      </c>
      <c r="K1147" t="s">
        <v>257</v>
      </c>
      <c r="L1147">
        <v>2.7241</v>
      </c>
      <c r="M1147">
        <v>2.7174999999999998</v>
      </c>
      <c r="N1147">
        <v>2.7069999999999999</v>
      </c>
      <c r="O1147">
        <v>2.6960000000000002</v>
      </c>
    </row>
    <row r="1148" spans="1:15" x14ac:dyDescent="0.25">
      <c r="A1148" t="s">
        <v>1044</v>
      </c>
      <c r="B1148">
        <v>20</v>
      </c>
      <c r="C1148" t="s">
        <v>384</v>
      </c>
      <c r="D1148" t="s">
        <v>374</v>
      </c>
      <c r="E1148" t="s">
        <v>3036</v>
      </c>
      <c r="F1148" t="s">
        <v>3037</v>
      </c>
      <c r="G1148">
        <v>0</v>
      </c>
      <c r="H1148">
        <v>2.75</v>
      </c>
      <c r="I1148">
        <v>2.75</v>
      </c>
      <c r="J1148">
        <v>2.7418999999999998</v>
      </c>
      <c r="K1148" t="s">
        <v>257</v>
      </c>
      <c r="L1148">
        <v>2.7174999999999998</v>
      </c>
      <c r="M1148">
        <v>2.7136999999999998</v>
      </c>
      <c r="N1148">
        <v>2.6905000000000001</v>
      </c>
      <c r="O1148" t="s">
        <v>257</v>
      </c>
    </row>
    <row r="1149" spans="1:15" x14ac:dyDescent="0.25">
      <c r="A1149" t="s">
        <v>1044</v>
      </c>
      <c r="B1149">
        <v>20</v>
      </c>
      <c r="C1149" t="s">
        <v>384</v>
      </c>
      <c r="D1149" t="s">
        <v>375</v>
      </c>
      <c r="E1149" t="s">
        <v>4494</v>
      </c>
      <c r="F1149" t="s">
        <v>4495</v>
      </c>
      <c r="G1149" t="s">
        <v>257</v>
      </c>
      <c r="H1149" t="s">
        <v>257</v>
      </c>
      <c r="I1149">
        <v>2.75</v>
      </c>
      <c r="J1149">
        <v>2.75</v>
      </c>
      <c r="K1149" t="s">
        <v>257</v>
      </c>
      <c r="L1149">
        <v>2.7225000000000001</v>
      </c>
      <c r="M1149">
        <v>2.7174999999999998</v>
      </c>
      <c r="N1149">
        <v>2.7037</v>
      </c>
      <c r="O1149">
        <v>2.6960000000000002</v>
      </c>
    </row>
    <row r="1150" spans="1:15" x14ac:dyDescent="0.25">
      <c r="A1150" t="s">
        <v>1045</v>
      </c>
      <c r="B1150">
        <v>6</v>
      </c>
      <c r="C1150" t="s">
        <v>384</v>
      </c>
      <c r="D1150" t="s">
        <v>372</v>
      </c>
      <c r="E1150" t="s">
        <v>3038</v>
      </c>
      <c r="F1150" t="s">
        <v>3039</v>
      </c>
      <c r="G1150">
        <v>2.8E-3</v>
      </c>
      <c r="H1150">
        <v>2.8721999999999999</v>
      </c>
      <c r="I1150">
        <v>2.875</v>
      </c>
      <c r="J1150">
        <v>2.8540000000000001</v>
      </c>
      <c r="K1150" t="s">
        <v>257</v>
      </c>
      <c r="L1150">
        <v>2.7639</v>
      </c>
      <c r="M1150">
        <v>2.7547000000000001</v>
      </c>
      <c r="N1150">
        <v>2.6738</v>
      </c>
      <c r="O1150" t="s">
        <v>257</v>
      </c>
    </row>
    <row r="1151" spans="1:15" x14ac:dyDescent="0.25">
      <c r="A1151" t="s">
        <v>1045</v>
      </c>
      <c r="B1151">
        <v>6</v>
      </c>
      <c r="C1151" t="s">
        <v>384</v>
      </c>
      <c r="D1151" t="s">
        <v>373</v>
      </c>
      <c r="E1151" t="s">
        <v>4496</v>
      </c>
      <c r="F1151" t="s">
        <v>4497</v>
      </c>
      <c r="G1151" t="s">
        <v>257</v>
      </c>
      <c r="H1151" t="s">
        <v>257</v>
      </c>
      <c r="I1151">
        <v>2.875</v>
      </c>
      <c r="J1151">
        <v>2.875</v>
      </c>
      <c r="K1151" t="s">
        <v>257</v>
      </c>
      <c r="L1151">
        <v>2.7787000000000002</v>
      </c>
      <c r="M1151">
        <v>2.7667000000000002</v>
      </c>
      <c r="N1151">
        <v>2.7250000000000001</v>
      </c>
      <c r="O1151">
        <v>2.6949999999999998</v>
      </c>
    </row>
    <row r="1152" spans="1:15" x14ac:dyDescent="0.25">
      <c r="A1152" t="s">
        <v>1045</v>
      </c>
      <c r="B1152">
        <v>6</v>
      </c>
      <c r="C1152" t="s">
        <v>384</v>
      </c>
      <c r="D1152" t="s">
        <v>374</v>
      </c>
      <c r="E1152" t="s">
        <v>3040</v>
      </c>
      <c r="F1152" t="s">
        <v>3041</v>
      </c>
      <c r="G1152">
        <v>0</v>
      </c>
      <c r="H1152">
        <v>2.875</v>
      </c>
      <c r="I1152">
        <v>2.875</v>
      </c>
      <c r="J1152">
        <v>2.8567999999999998</v>
      </c>
      <c r="K1152" t="s">
        <v>257</v>
      </c>
      <c r="L1152">
        <v>2.7667000000000002</v>
      </c>
      <c r="M1152">
        <v>2.7597999999999998</v>
      </c>
      <c r="N1152">
        <v>2.6766000000000001</v>
      </c>
      <c r="O1152" t="s">
        <v>257</v>
      </c>
    </row>
    <row r="1153" spans="1:15" x14ac:dyDescent="0.25">
      <c r="A1153" t="s">
        <v>1045</v>
      </c>
      <c r="B1153">
        <v>6</v>
      </c>
      <c r="C1153" t="s">
        <v>384</v>
      </c>
      <c r="D1153" t="s">
        <v>375</v>
      </c>
      <c r="E1153" t="s">
        <v>4498</v>
      </c>
      <c r="F1153" t="s">
        <v>4499</v>
      </c>
      <c r="G1153" t="s">
        <v>257</v>
      </c>
      <c r="H1153" t="s">
        <v>257</v>
      </c>
      <c r="I1153">
        <v>2.875</v>
      </c>
      <c r="J1153">
        <v>2.875</v>
      </c>
      <c r="K1153" t="s">
        <v>257</v>
      </c>
      <c r="L1153">
        <v>2.7757000000000001</v>
      </c>
      <c r="M1153">
        <v>2.7667000000000002</v>
      </c>
      <c r="N1153">
        <v>2.7145999999999999</v>
      </c>
      <c r="O1153">
        <v>2.6949999999999998</v>
      </c>
    </row>
    <row r="1154" spans="1:15" x14ac:dyDescent="0.25">
      <c r="A1154" t="s">
        <v>1045</v>
      </c>
      <c r="B1154">
        <v>8</v>
      </c>
      <c r="C1154" t="s">
        <v>384</v>
      </c>
      <c r="D1154" t="s">
        <v>372</v>
      </c>
      <c r="E1154" t="s">
        <v>3042</v>
      </c>
      <c r="F1154" t="s">
        <v>3043</v>
      </c>
      <c r="G1154">
        <v>2.5000000000000001E-3</v>
      </c>
      <c r="H1154">
        <v>2.8725000000000001</v>
      </c>
      <c r="I1154">
        <v>2.875</v>
      </c>
      <c r="J1154">
        <v>2.8574999999999999</v>
      </c>
      <c r="K1154" t="s">
        <v>257</v>
      </c>
      <c r="L1154">
        <v>2.7913000000000001</v>
      </c>
      <c r="M1154">
        <v>2.7829000000000002</v>
      </c>
      <c r="N1154">
        <v>2.7237</v>
      </c>
      <c r="O1154" t="s">
        <v>257</v>
      </c>
    </row>
    <row r="1155" spans="1:15" x14ac:dyDescent="0.25">
      <c r="A1155" t="s">
        <v>1045</v>
      </c>
      <c r="B1155">
        <v>8</v>
      </c>
      <c r="C1155" t="s">
        <v>384</v>
      </c>
      <c r="D1155" t="s">
        <v>373</v>
      </c>
      <c r="E1155" t="s">
        <v>4500</v>
      </c>
      <c r="F1155" t="s">
        <v>4501</v>
      </c>
      <c r="G1155" t="s">
        <v>257</v>
      </c>
      <c r="H1155" t="s">
        <v>257</v>
      </c>
      <c r="I1155">
        <v>2.875</v>
      </c>
      <c r="J1155">
        <v>2.875</v>
      </c>
      <c r="K1155" t="s">
        <v>257</v>
      </c>
      <c r="L1155">
        <v>2.8048000000000002</v>
      </c>
      <c r="M1155">
        <v>2.7938000000000001</v>
      </c>
      <c r="N1155">
        <v>2.7650000000000001</v>
      </c>
      <c r="O1155">
        <v>2.74</v>
      </c>
    </row>
    <row r="1156" spans="1:15" x14ac:dyDescent="0.25">
      <c r="A1156" t="s">
        <v>1045</v>
      </c>
      <c r="B1156">
        <v>8</v>
      </c>
      <c r="C1156" t="s">
        <v>384</v>
      </c>
      <c r="D1156" t="s">
        <v>374</v>
      </c>
      <c r="E1156" t="s">
        <v>3044</v>
      </c>
      <c r="F1156" t="s">
        <v>3045</v>
      </c>
      <c r="G1156">
        <v>0</v>
      </c>
      <c r="H1156">
        <v>2.875</v>
      </c>
      <c r="I1156">
        <v>2.875</v>
      </c>
      <c r="J1156">
        <v>2.86</v>
      </c>
      <c r="K1156" t="s">
        <v>257</v>
      </c>
      <c r="L1156">
        <v>2.7938000000000001</v>
      </c>
      <c r="M1156">
        <v>2.7875000000000001</v>
      </c>
      <c r="N1156">
        <v>2.7262</v>
      </c>
      <c r="O1156" t="s">
        <v>257</v>
      </c>
    </row>
    <row r="1157" spans="1:15" x14ac:dyDescent="0.25">
      <c r="A1157" t="s">
        <v>1045</v>
      </c>
      <c r="B1157">
        <v>8</v>
      </c>
      <c r="C1157" t="s">
        <v>384</v>
      </c>
      <c r="D1157" t="s">
        <v>375</v>
      </c>
      <c r="E1157" t="s">
        <v>4502</v>
      </c>
      <c r="F1157" t="s">
        <v>4503</v>
      </c>
      <c r="G1157" t="s">
        <v>257</v>
      </c>
      <c r="H1157" t="s">
        <v>257</v>
      </c>
      <c r="I1157">
        <v>2.875</v>
      </c>
      <c r="J1157">
        <v>2.875</v>
      </c>
      <c r="K1157" t="s">
        <v>257</v>
      </c>
      <c r="L1157">
        <v>2.802</v>
      </c>
      <c r="M1157">
        <v>2.7938000000000001</v>
      </c>
      <c r="N1157">
        <v>2.7547000000000001</v>
      </c>
      <c r="O1157">
        <v>2.74</v>
      </c>
    </row>
    <row r="1158" spans="1:15" x14ac:dyDescent="0.25">
      <c r="A1158" t="s">
        <v>1045</v>
      </c>
      <c r="B1158">
        <v>12</v>
      </c>
      <c r="C1158" t="s">
        <v>384</v>
      </c>
      <c r="D1158" t="s">
        <v>372</v>
      </c>
      <c r="E1158" t="s">
        <v>3046</v>
      </c>
      <c r="F1158" t="s">
        <v>3047</v>
      </c>
      <c r="G1158">
        <v>1.9E-3</v>
      </c>
      <c r="H1158">
        <v>2.8731</v>
      </c>
      <c r="I1158">
        <v>2.875</v>
      </c>
      <c r="J1158">
        <v>2.8616999999999999</v>
      </c>
      <c r="K1158" t="s">
        <v>257</v>
      </c>
      <c r="L1158">
        <v>2.819</v>
      </c>
      <c r="M1158">
        <v>2.8127</v>
      </c>
      <c r="N1158">
        <v>2.7738999999999998</v>
      </c>
      <c r="O1158" t="s">
        <v>257</v>
      </c>
    </row>
    <row r="1159" spans="1:15" x14ac:dyDescent="0.25">
      <c r="A1159" t="s">
        <v>1045</v>
      </c>
      <c r="B1159">
        <v>12</v>
      </c>
      <c r="C1159" t="s">
        <v>384</v>
      </c>
      <c r="D1159" t="s">
        <v>373</v>
      </c>
      <c r="E1159" t="s">
        <v>4504</v>
      </c>
      <c r="F1159" t="s">
        <v>4505</v>
      </c>
      <c r="G1159" t="s">
        <v>257</v>
      </c>
      <c r="H1159" t="s">
        <v>257</v>
      </c>
      <c r="I1159">
        <v>2.875</v>
      </c>
      <c r="J1159">
        <v>2.875</v>
      </c>
      <c r="K1159" t="s">
        <v>257</v>
      </c>
      <c r="L1159">
        <v>2.8290999999999999</v>
      </c>
      <c r="M1159">
        <v>2.8209</v>
      </c>
      <c r="N1159">
        <v>2.8029999999999999</v>
      </c>
      <c r="O1159">
        <v>2.7850000000000001</v>
      </c>
    </row>
    <row r="1160" spans="1:15" x14ac:dyDescent="0.25">
      <c r="A1160" t="s">
        <v>1045</v>
      </c>
      <c r="B1160">
        <v>12</v>
      </c>
      <c r="C1160" t="s">
        <v>384</v>
      </c>
      <c r="D1160" t="s">
        <v>374</v>
      </c>
      <c r="E1160" t="s">
        <v>3048</v>
      </c>
      <c r="F1160" t="s">
        <v>3049</v>
      </c>
      <c r="G1160">
        <v>0</v>
      </c>
      <c r="H1160">
        <v>2.875</v>
      </c>
      <c r="I1160">
        <v>2.875</v>
      </c>
      <c r="J1160">
        <v>2.8635999999999999</v>
      </c>
      <c r="K1160" t="s">
        <v>257</v>
      </c>
      <c r="L1160">
        <v>2.8209</v>
      </c>
      <c r="M1160">
        <v>2.8161999999999998</v>
      </c>
      <c r="N1160">
        <v>2.7757999999999998</v>
      </c>
      <c r="O1160" t="s">
        <v>257</v>
      </c>
    </row>
    <row r="1161" spans="1:15" x14ac:dyDescent="0.25">
      <c r="A1161" t="s">
        <v>1045</v>
      </c>
      <c r="B1161">
        <v>12</v>
      </c>
      <c r="C1161" t="s">
        <v>384</v>
      </c>
      <c r="D1161" t="s">
        <v>375</v>
      </c>
      <c r="E1161" t="s">
        <v>4506</v>
      </c>
      <c r="F1161" t="s">
        <v>4507</v>
      </c>
      <c r="G1161" t="s">
        <v>257</v>
      </c>
      <c r="H1161" t="s">
        <v>257</v>
      </c>
      <c r="I1161">
        <v>2.875</v>
      </c>
      <c r="J1161">
        <v>2.875</v>
      </c>
      <c r="K1161" t="s">
        <v>257</v>
      </c>
      <c r="L1161">
        <v>2.8271000000000002</v>
      </c>
      <c r="M1161">
        <v>2.8209</v>
      </c>
      <c r="N1161">
        <v>2.7948</v>
      </c>
      <c r="O1161">
        <v>2.7850000000000001</v>
      </c>
    </row>
    <row r="1162" spans="1:15" x14ac:dyDescent="0.25">
      <c r="A1162" t="s">
        <v>1045</v>
      </c>
      <c r="B1162">
        <v>16</v>
      </c>
      <c r="C1162" t="s">
        <v>384</v>
      </c>
      <c r="D1162" t="s">
        <v>372</v>
      </c>
      <c r="E1162" t="s">
        <v>3050</v>
      </c>
      <c r="F1162" t="s">
        <v>3051</v>
      </c>
      <c r="G1162">
        <v>1.6999999999999999E-3</v>
      </c>
      <c r="H1162">
        <v>2.8733</v>
      </c>
      <c r="I1162">
        <v>2.875</v>
      </c>
      <c r="J1162">
        <v>2.8639000000000001</v>
      </c>
      <c r="K1162" t="s">
        <v>257</v>
      </c>
      <c r="L1162">
        <v>2.8327</v>
      </c>
      <c r="M1162">
        <v>2.8271000000000002</v>
      </c>
      <c r="N1162">
        <v>2.7988</v>
      </c>
      <c r="O1162" t="s">
        <v>257</v>
      </c>
    </row>
    <row r="1163" spans="1:15" x14ac:dyDescent="0.25">
      <c r="A1163" t="s">
        <v>1045</v>
      </c>
      <c r="B1163">
        <v>16</v>
      </c>
      <c r="C1163" t="s">
        <v>384</v>
      </c>
      <c r="D1163" t="s">
        <v>373</v>
      </c>
      <c r="E1163" t="s">
        <v>4508</v>
      </c>
      <c r="F1163" t="s">
        <v>4509</v>
      </c>
      <c r="G1163" t="s">
        <v>257</v>
      </c>
      <c r="H1163" t="s">
        <v>257</v>
      </c>
      <c r="I1163">
        <v>2.875</v>
      </c>
      <c r="J1163">
        <v>2.875</v>
      </c>
      <c r="K1163" t="s">
        <v>257</v>
      </c>
      <c r="L1163">
        <v>2.8416999999999999</v>
      </c>
      <c r="M1163">
        <v>2.8344</v>
      </c>
      <c r="N1163">
        <v>2.8210000000000002</v>
      </c>
      <c r="O1163">
        <v>2.8069999999999999</v>
      </c>
    </row>
    <row r="1164" spans="1:15" x14ac:dyDescent="0.25">
      <c r="A1164" t="s">
        <v>1045</v>
      </c>
      <c r="B1164">
        <v>16</v>
      </c>
      <c r="C1164" t="s">
        <v>384</v>
      </c>
      <c r="D1164" t="s">
        <v>374</v>
      </c>
      <c r="E1164" t="s">
        <v>3052</v>
      </c>
      <c r="F1164" t="s">
        <v>3053</v>
      </c>
      <c r="G1164">
        <v>0</v>
      </c>
      <c r="H1164">
        <v>2.875</v>
      </c>
      <c r="I1164">
        <v>2.875</v>
      </c>
      <c r="J1164">
        <v>2.8656000000000001</v>
      </c>
      <c r="K1164" t="s">
        <v>257</v>
      </c>
      <c r="L1164">
        <v>2.8344</v>
      </c>
      <c r="M1164">
        <v>2.8302</v>
      </c>
      <c r="N1164">
        <v>2.8005</v>
      </c>
      <c r="O1164" t="s">
        <v>257</v>
      </c>
    </row>
    <row r="1165" spans="1:15" x14ac:dyDescent="0.25">
      <c r="A1165" t="s">
        <v>1045</v>
      </c>
      <c r="B1165">
        <v>16</v>
      </c>
      <c r="C1165" t="s">
        <v>384</v>
      </c>
      <c r="D1165" t="s">
        <v>375</v>
      </c>
      <c r="E1165" t="s">
        <v>4510</v>
      </c>
      <c r="F1165" t="s">
        <v>4511</v>
      </c>
      <c r="G1165" t="s">
        <v>257</v>
      </c>
      <c r="H1165" t="s">
        <v>257</v>
      </c>
      <c r="I1165">
        <v>2.875</v>
      </c>
      <c r="J1165">
        <v>2.875</v>
      </c>
      <c r="K1165" t="s">
        <v>257</v>
      </c>
      <c r="L1165">
        <v>2.8399000000000001</v>
      </c>
      <c r="M1165">
        <v>2.8344</v>
      </c>
      <c r="N1165">
        <v>2.8157999999999999</v>
      </c>
      <c r="O1165">
        <v>2.8069999999999999</v>
      </c>
    </row>
    <row r="1166" spans="1:15" x14ac:dyDescent="0.25">
      <c r="A1166" t="s">
        <v>1045</v>
      </c>
      <c r="B1166">
        <v>20</v>
      </c>
      <c r="C1166" t="s">
        <v>384</v>
      </c>
      <c r="D1166" t="s">
        <v>372</v>
      </c>
      <c r="E1166" t="s">
        <v>3054</v>
      </c>
      <c r="F1166" t="s">
        <v>3055</v>
      </c>
      <c r="G1166">
        <v>1.6000000000000001E-3</v>
      </c>
      <c r="H1166">
        <v>2.8734000000000002</v>
      </c>
      <c r="I1166">
        <v>2.875</v>
      </c>
      <c r="J1166">
        <v>2.8653</v>
      </c>
      <c r="K1166" t="s">
        <v>257</v>
      </c>
      <c r="L1166">
        <v>2.8409</v>
      </c>
      <c r="M1166">
        <v>2.8357000000000001</v>
      </c>
      <c r="N1166">
        <v>2.8138999999999998</v>
      </c>
      <c r="O1166" t="s">
        <v>257</v>
      </c>
    </row>
    <row r="1167" spans="1:15" x14ac:dyDescent="0.25">
      <c r="A1167" t="s">
        <v>1045</v>
      </c>
      <c r="B1167">
        <v>20</v>
      </c>
      <c r="C1167" t="s">
        <v>384</v>
      </c>
      <c r="D1167" t="s">
        <v>373</v>
      </c>
      <c r="E1167" t="s">
        <v>4512</v>
      </c>
      <c r="F1167" t="s">
        <v>4513</v>
      </c>
      <c r="G1167" t="s">
        <v>257</v>
      </c>
      <c r="H1167" t="s">
        <v>257</v>
      </c>
      <c r="I1167">
        <v>2.875</v>
      </c>
      <c r="J1167">
        <v>2.875</v>
      </c>
      <c r="K1167" t="s">
        <v>257</v>
      </c>
      <c r="L1167">
        <v>2.8492999999999999</v>
      </c>
      <c r="M1167">
        <v>2.8424999999999998</v>
      </c>
      <c r="N1167">
        <v>2.8319999999999999</v>
      </c>
      <c r="O1167">
        <v>2.8210000000000002</v>
      </c>
    </row>
    <row r="1168" spans="1:15" x14ac:dyDescent="0.25">
      <c r="A1168" t="s">
        <v>1045</v>
      </c>
      <c r="B1168">
        <v>20</v>
      </c>
      <c r="C1168" t="s">
        <v>384</v>
      </c>
      <c r="D1168" t="s">
        <v>374</v>
      </c>
      <c r="E1168" t="s">
        <v>3056</v>
      </c>
      <c r="F1168" t="s">
        <v>3057</v>
      </c>
      <c r="G1168">
        <v>0</v>
      </c>
      <c r="H1168">
        <v>2.875</v>
      </c>
      <c r="I1168">
        <v>2.875</v>
      </c>
      <c r="J1168">
        <v>2.8668999999999998</v>
      </c>
      <c r="K1168" t="s">
        <v>257</v>
      </c>
      <c r="L1168">
        <v>2.8424999999999998</v>
      </c>
      <c r="M1168">
        <v>2.8386</v>
      </c>
      <c r="N1168">
        <v>2.8155000000000001</v>
      </c>
      <c r="O1168" t="s">
        <v>257</v>
      </c>
    </row>
    <row r="1169" spans="1:15" x14ac:dyDescent="0.25">
      <c r="A1169" t="s">
        <v>1045</v>
      </c>
      <c r="B1169">
        <v>20</v>
      </c>
      <c r="C1169" t="s">
        <v>384</v>
      </c>
      <c r="D1169" t="s">
        <v>375</v>
      </c>
      <c r="E1169" t="s">
        <v>4514</v>
      </c>
      <c r="F1169" t="s">
        <v>4515</v>
      </c>
      <c r="G1169" t="s">
        <v>257</v>
      </c>
      <c r="H1169" t="s">
        <v>257</v>
      </c>
      <c r="I1169">
        <v>2.875</v>
      </c>
      <c r="J1169">
        <v>2.875</v>
      </c>
      <c r="K1169" t="s">
        <v>257</v>
      </c>
      <c r="L1169">
        <v>2.8475999999999999</v>
      </c>
      <c r="M1169">
        <v>2.8424999999999998</v>
      </c>
      <c r="N1169">
        <v>2.8287</v>
      </c>
      <c r="O1169">
        <v>2.8210000000000002</v>
      </c>
    </row>
    <row r="1170" spans="1:15" x14ac:dyDescent="0.25">
      <c r="A1170" t="s">
        <v>956</v>
      </c>
      <c r="B1170">
        <v>4</v>
      </c>
      <c r="C1170" t="s">
        <v>381</v>
      </c>
      <c r="D1170" t="s">
        <v>376</v>
      </c>
      <c r="E1170" t="s">
        <v>3058</v>
      </c>
      <c r="F1170" t="s">
        <v>3059</v>
      </c>
      <c r="G1170">
        <v>3.2000000000000002E-3</v>
      </c>
      <c r="H1170">
        <v>2.9967999999999999</v>
      </c>
      <c r="I1170">
        <v>3</v>
      </c>
      <c r="J1170">
        <v>2.9611000000000001</v>
      </c>
      <c r="K1170" t="s">
        <v>257</v>
      </c>
      <c r="L1170">
        <v>2.8344</v>
      </c>
      <c r="M1170">
        <v>2.8182999999999998</v>
      </c>
      <c r="N1170">
        <v>2.6991000000000001</v>
      </c>
      <c r="O1170" t="s">
        <v>257</v>
      </c>
    </row>
    <row r="1171" spans="1:15" x14ac:dyDescent="0.25">
      <c r="A1171" t="s">
        <v>956</v>
      </c>
      <c r="B1171">
        <v>4</v>
      </c>
      <c r="C1171" t="s">
        <v>381</v>
      </c>
      <c r="D1171" t="s">
        <v>377</v>
      </c>
      <c r="E1171" t="s">
        <v>4516</v>
      </c>
      <c r="F1171" t="s">
        <v>4517</v>
      </c>
      <c r="G1171" t="s">
        <v>257</v>
      </c>
      <c r="H1171" t="s">
        <v>257</v>
      </c>
      <c r="I1171">
        <v>3</v>
      </c>
      <c r="J1171">
        <v>3</v>
      </c>
      <c r="K1171" t="s">
        <v>257</v>
      </c>
      <c r="L1171">
        <v>2.8584999999999998</v>
      </c>
      <c r="M1171">
        <v>2.8376000000000001</v>
      </c>
      <c r="N1171">
        <v>2.7669999999999999</v>
      </c>
      <c r="O1171">
        <v>2.7290000000000001</v>
      </c>
    </row>
    <row r="1172" spans="1:15" x14ac:dyDescent="0.25">
      <c r="A1172" t="s">
        <v>956</v>
      </c>
      <c r="B1172">
        <v>4</v>
      </c>
      <c r="C1172" t="s">
        <v>381</v>
      </c>
      <c r="D1172" t="s">
        <v>372</v>
      </c>
      <c r="E1172" t="s">
        <v>3060</v>
      </c>
      <c r="F1172" t="s">
        <v>3061</v>
      </c>
      <c r="G1172">
        <v>3.2000000000000002E-3</v>
      </c>
      <c r="H1172">
        <v>2.9967999999999999</v>
      </c>
      <c r="I1172">
        <v>3</v>
      </c>
      <c r="J1172">
        <v>2.9729999999999999</v>
      </c>
      <c r="K1172">
        <v>2.9611000000000001</v>
      </c>
      <c r="L1172">
        <v>2.8344</v>
      </c>
      <c r="M1172">
        <v>2.8237000000000001</v>
      </c>
      <c r="N1172">
        <v>2.6991000000000001</v>
      </c>
      <c r="O1172" t="s">
        <v>257</v>
      </c>
    </row>
    <row r="1173" spans="1:15" x14ac:dyDescent="0.25">
      <c r="A1173" t="s">
        <v>956</v>
      </c>
      <c r="B1173">
        <v>4</v>
      </c>
      <c r="C1173" t="s">
        <v>381</v>
      </c>
      <c r="D1173" t="s">
        <v>373</v>
      </c>
      <c r="E1173" t="s">
        <v>4518</v>
      </c>
      <c r="F1173" t="s">
        <v>4519</v>
      </c>
      <c r="G1173" t="s">
        <v>257</v>
      </c>
      <c r="H1173" t="s">
        <v>257</v>
      </c>
      <c r="I1173">
        <v>3</v>
      </c>
      <c r="J1173">
        <v>3</v>
      </c>
      <c r="K1173" t="s">
        <v>257</v>
      </c>
      <c r="L1173">
        <v>2.8515000000000001</v>
      </c>
      <c r="M1173">
        <v>2.8376000000000001</v>
      </c>
      <c r="N1173">
        <v>2.7669999999999999</v>
      </c>
      <c r="O1173">
        <v>2.7290000000000001</v>
      </c>
    </row>
    <row r="1174" spans="1:15" x14ac:dyDescent="0.25">
      <c r="A1174" t="s">
        <v>956</v>
      </c>
      <c r="B1174">
        <v>4</v>
      </c>
      <c r="C1174" t="s">
        <v>381</v>
      </c>
      <c r="D1174" t="s">
        <v>374</v>
      </c>
      <c r="E1174" t="s">
        <v>3062</v>
      </c>
      <c r="F1174" t="s">
        <v>3063</v>
      </c>
      <c r="G1174">
        <v>0</v>
      </c>
      <c r="H1174">
        <v>3</v>
      </c>
      <c r="I1174">
        <v>3</v>
      </c>
      <c r="J1174">
        <v>2.9762</v>
      </c>
      <c r="K1174" t="s">
        <v>257</v>
      </c>
      <c r="L1174">
        <v>2.8376000000000001</v>
      </c>
      <c r="M1174">
        <v>2.8296000000000001</v>
      </c>
      <c r="N1174">
        <v>2.7023000000000001</v>
      </c>
      <c r="O1174" t="s">
        <v>257</v>
      </c>
    </row>
    <row r="1175" spans="1:15" x14ac:dyDescent="0.25">
      <c r="A1175" t="s">
        <v>956</v>
      </c>
      <c r="B1175">
        <v>4</v>
      </c>
      <c r="C1175" t="s">
        <v>381</v>
      </c>
      <c r="D1175" t="s">
        <v>375</v>
      </c>
      <c r="E1175" t="s">
        <v>4520</v>
      </c>
      <c r="F1175" t="s">
        <v>4521</v>
      </c>
      <c r="G1175" t="s">
        <v>257</v>
      </c>
      <c r="H1175" t="s">
        <v>257</v>
      </c>
      <c r="I1175">
        <v>3</v>
      </c>
      <c r="J1175">
        <v>3</v>
      </c>
      <c r="K1175" t="s">
        <v>257</v>
      </c>
      <c r="L1175">
        <v>2.8479999999999999</v>
      </c>
      <c r="M1175">
        <v>2.8376000000000001</v>
      </c>
      <c r="N1175">
        <v>2.7593999999999999</v>
      </c>
      <c r="O1175">
        <v>2.7290000000000001</v>
      </c>
    </row>
    <row r="1176" spans="1:15" x14ac:dyDescent="0.25">
      <c r="A1176" t="s">
        <v>956</v>
      </c>
      <c r="B1176">
        <v>6</v>
      </c>
      <c r="C1176" t="s">
        <v>384</v>
      </c>
      <c r="D1176" t="s">
        <v>372</v>
      </c>
      <c r="E1176" t="s">
        <v>3064</v>
      </c>
      <c r="F1176" t="s">
        <v>3065</v>
      </c>
      <c r="G1176">
        <v>2.8E-3</v>
      </c>
      <c r="H1176">
        <v>2.9971999999999999</v>
      </c>
      <c r="I1176">
        <v>3</v>
      </c>
      <c r="J1176">
        <v>2.9790000000000001</v>
      </c>
      <c r="K1176" t="s">
        <v>257</v>
      </c>
      <c r="L1176">
        <v>2.8889</v>
      </c>
      <c r="M1176">
        <v>2.8795999999999999</v>
      </c>
      <c r="N1176">
        <v>2.7988</v>
      </c>
      <c r="O1176" t="s">
        <v>257</v>
      </c>
    </row>
    <row r="1177" spans="1:15" x14ac:dyDescent="0.25">
      <c r="A1177" t="s">
        <v>956</v>
      </c>
      <c r="B1177">
        <v>6</v>
      </c>
      <c r="C1177" t="s">
        <v>384</v>
      </c>
      <c r="D1177" t="s">
        <v>373</v>
      </c>
      <c r="E1177" t="s">
        <v>4522</v>
      </c>
      <c r="F1177" t="s">
        <v>4523</v>
      </c>
      <c r="G1177" t="s">
        <v>257</v>
      </c>
      <c r="H1177" t="s">
        <v>257</v>
      </c>
      <c r="I1177">
        <v>3</v>
      </c>
      <c r="J1177">
        <v>3</v>
      </c>
      <c r="K1177" t="s">
        <v>257</v>
      </c>
      <c r="L1177">
        <v>2.9037999999999999</v>
      </c>
      <c r="M1177">
        <v>2.8917000000000002</v>
      </c>
      <c r="N1177">
        <v>2.85</v>
      </c>
      <c r="O1177">
        <v>2.82</v>
      </c>
    </row>
    <row r="1178" spans="1:15" x14ac:dyDescent="0.25">
      <c r="A1178" t="s">
        <v>956</v>
      </c>
      <c r="B1178">
        <v>6</v>
      </c>
      <c r="C1178" t="s">
        <v>384</v>
      </c>
      <c r="D1178" t="s">
        <v>374</v>
      </c>
      <c r="E1178" t="s">
        <v>3066</v>
      </c>
      <c r="F1178" t="s">
        <v>3067</v>
      </c>
      <c r="G1178">
        <v>0</v>
      </c>
      <c r="H1178">
        <v>3</v>
      </c>
      <c r="I1178">
        <v>3</v>
      </c>
      <c r="J1178">
        <v>2.9817999999999998</v>
      </c>
      <c r="K1178" t="s">
        <v>257</v>
      </c>
      <c r="L1178">
        <v>2.8917000000000002</v>
      </c>
      <c r="M1178">
        <v>2.8847</v>
      </c>
      <c r="N1178">
        <v>2.8016000000000001</v>
      </c>
      <c r="O1178" t="s">
        <v>257</v>
      </c>
    </row>
    <row r="1179" spans="1:15" x14ac:dyDescent="0.25">
      <c r="A1179" t="s">
        <v>956</v>
      </c>
      <c r="B1179">
        <v>6</v>
      </c>
      <c r="C1179" t="s">
        <v>384</v>
      </c>
      <c r="D1179" t="s">
        <v>375</v>
      </c>
      <c r="E1179" t="s">
        <v>4524</v>
      </c>
      <c r="F1179" t="s">
        <v>4525</v>
      </c>
      <c r="G1179" t="s">
        <v>257</v>
      </c>
      <c r="H1179" t="s">
        <v>257</v>
      </c>
      <c r="I1179">
        <v>3</v>
      </c>
      <c r="J1179">
        <v>3</v>
      </c>
      <c r="K1179" t="s">
        <v>257</v>
      </c>
      <c r="L1179">
        <v>2.9007999999999998</v>
      </c>
      <c r="M1179">
        <v>2.8917000000000002</v>
      </c>
      <c r="N1179">
        <v>2.8395999999999999</v>
      </c>
      <c r="O1179">
        <v>2.82</v>
      </c>
    </row>
    <row r="1180" spans="1:15" x14ac:dyDescent="0.25">
      <c r="A1180" t="s">
        <v>956</v>
      </c>
      <c r="B1180">
        <v>8</v>
      </c>
      <c r="C1180" t="s">
        <v>384</v>
      </c>
      <c r="D1180" t="s">
        <v>372</v>
      </c>
      <c r="E1180" t="s">
        <v>3068</v>
      </c>
      <c r="F1180" t="s">
        <v>3069</v>
      </c>
      <c r="G1180">
        <v>2.5999999999999999E-3</v>
      </c>
      <c r="H1180">
        <v>2.9973999999999998</v>
      </c>
      <c r="I1180">
        <v>3</v>
      </c>
      <c r="J1180">
        <v>2.9824000000000002</v>
      </c>
      <c r="K1180">
        <v>2.9748999999999999</v>
      </c>
      <c r="L1180">
        <v>2.9161999999999999</v>
      </c>
      <c r="M1180">
        <v>2.9077000000000002</v>
      </c>
      <c r="N1180">
        <v>2.8485999999999998</v>
      </c>
      <c r="O1180" t="s">
        <v>257</v>
      </c>
    </row>
    <row r="1181" spans="1:15" x14ac:dyDescent="0.25">
      <c r="A1181" t="s">
        <v>956</v>
      </c>
      <c r="B1181">
        <v>8</v>
      </c>
      <c r="C1181" t="s">
        <v>384</v>
      </c>
      <c r="D1181" t="s">
        <v>373</v>
      </c>
      <c r="E1181" t="s">
        <v>4526</v>
      </c>
      <c r="F1181" t="s">
        <v>4527</v>
      </c>
      <c r="G1181" t="s">
        <v>257</v>
      </c>
      <c r="H1181" t="s">
        <v>257</v>
      </c>
      <c r="I1181">
        <v>3</v>
      </c>
      <c r="J1181">
        <v>3</v>
      </c>
      <c r="K1181" t="s">
        <v>257</v>
      </c>
      <c r="L1181">
        <v>2.9298999999999999</v>
      </c>
      <c r="M1181">
        <v>2.9188000000000001</v>
      </c>
      <c r="N1181">
        <v>2.89</v>
      </c>
      <c r="O1181">
        <v>2.8650000000000002</v>
      </c>
    </row>
    <row r="1182" spans="1:15" x14ac:dyDescent="0.25">
      <c r="A1182" t="s">
        <v>956</v>
      </c>
      <c r="B1182">
        <v>8</v>
      </c>
      <c r="C1182" t="s">
        <v>384</v>
      </c>
      <c r="D1182" t="s">
        <v>374</v>
      </c>
      <c r="E1182" t="s">
        <v>3070</v>
      </c>
      <c r="F1182" t="s">
        <v>3071</v>
      </c>
      <c r="G1182">
        <v>0</v>
      </c>
      <c r="H1182">
        <v>3</v>
      </c>
      <c r="I1182">
        <v>3</v>
      </c>
      <c r="J1182">
        <v>2.9849999999999999</v>
      </c>
      <c r="K1182" t="s">
        <v>257</v>
      </c>
      <c r="L1182">
        <v>2.9188000000000001</v>
      </c>
      <c r="M1182">
        <v>2.9123999999999999</v>
      </c>
      <c r="N1182">
        <v>2.8512</v>
      </c>
      <c r="O1182" t="s">
        <v>257</v>
      </c>
    </row>
    <row r="1183" spans="1:15" x14ac:dyDescent="0.25">
      <c r="A1183" t="s">
        <v>956</v>
      </c>
      <c r="B1183">
        <v>8</v>
      </c>
      <c r="C1183" t="s">
        <v>384</v>
      </c>
      <c r="D1183" t="s">
        <v>375</v>
      </c>
      <c r="E1183" t="s">
        <v>4528</v>
      </c>
      <c r="F1183" t="s">
        <v>4529</v>
      </c>
      <c r="G1183" t="s">
        <v>257</v>
      </c>
      <c r="H1183" t="s">
        <v>257</v>
      </c>
      <c r="I1183">
        <v>3</v>
      </c>
      <c r="J1183">
        <v>3</v>
      </c>
      <c r="K1183" t="s">
        <v>257</v>
      </c>
      <c r="L1183">
        <v>2.9270999999999998</v>
      </c>
      <c r="M1183">
        <v>2.9188000000000001</v>
      </c>
      <c r="N1183">
        <v>2.8797000000000001</v>
      </c>
      <c r="O1183">
        <v>2.8650000000000002</v>
      </c>
    </row>
    <row r="1184" spans="1:15" x14ac:dyDescent="0.25">
      <c r="A1184" t="s">
        <v>956</v>
      </c>
      <c r="B1184">
        <v>10</v>
      </c>
      <c r="C1184" t="s">
        <v>382</v>
      </c>
      <c r="D1184" t="s">
        <v>372</v>
      </c>
      <c r="E1184" t="s">
        <v>3072</v>
      </c>
      <c r="F1184" t="s">
        <v>3073</v>
      </c>
      <c r="G1184">
        <v>2E-3</v>
      </c>
      <c r="H1184">
        <v>2.9980000000000002</v>
      </c>
      <c r="I1184">
        <v>3</v>
      </c>
      <c r="J1184">
        <v>2.9851000000000001</v>
      </c>
      <c r="K1184" t="s">
        <v>257</v>
      </c>
      <c r="L1184">
        <v>2.9329999999999998</v>
      </c>
      <c r="M1184">
        <v>2.9262000000000001</v>
      </c>
      <c r="N1184">
        <v>2.879</v>
      </c>
      <c r="O1184" t="s">
        <v>257</v>
      </c>
    </row>
    <row r="1185" spans="1:15" x14ac:dyDescent="0.25">
      <c r="A1185" t="s">
        <v>956</v>
      </c>
      <c r="B1185">
        <v>10</v>
      </c>
      <c r="C1185" t="s">
        <v>382</v>
      </c>
      <c r="D1185" t="s">
        <v>373</v>
      </c>
      <c r="E1185" t="s">
        <v>4530</v>
      </c>
      <c r="F1185" t="s">
        <v>4531</v>
      </c>
      <c r="G1185" t="s">
        <v>257</v>
      </c>
      <c r="H1185" t="s">
        <v>257</v>
      </c>
      <c r="I1185">
        <v>3</v>
      </c>
      <c r="J1185">
        <v>3</v>
      </c>
      <c r="K1185" t="s">
        <v>257</v>
      </c>
      <c r="L1185">
        <v>2.9439000000000002</v>
      </c>
      <c r="M1185">
        <v>2.9350000000000001</v>
      </c>
      <c r="N1185">
        <v>2.9129999999999998</v>
      </c>
      <c r="O1185">
        <v>2.8919999999999999</v>
      </c>
    </row>
    <row r="1186" spans="1:15" x14ac:dyDescent="0.25">
      <c r="A1186" t="s">
        <v>956</v>
      </c>
      <c r="B1186">
        <v>12</v>
      </c>
      <c r="C1186" t="s">
        <v>384</v>
      </c>
      <c r="D1186" t="s">
        <v>372</v>
      </c>
      <c r="E1186" t="s">
        <v>3074</v>
      </c>
      <c r="F1186" t="s">
        <v>3075</v>
      </c>
      <c r="G1186">
        <v>1.9E-3</v>
      </c>
      <c r="H1186">
        <v>2.9981</v>
      </c>
      <c r="I1186">
        <v>3</v>
      </c>
      <c r="J1186">
        <v>2.9866999999999999</v>
      </c>
      <c r="K1186" t="s">
        <v>257</v>
      </c>
      <c r="L1186">
        <v>2.944</v>
      </c>
      <c r="M1186">
        <v>2.9377</v>
      </c>
      <c r="N1186">
        <v>2.8988999999999998</v>
      </c>
      <c r="O1186" t="s">
        <v>257</v>
      </c>
    </row>
    <row r="1187" spans="1:15" x14ac:dyDescent="0.25">
      <c r="A1187" t="s">
        <v>956</v>
      </c>
      <c r="B1187">
        <v>12</v>
      </c>
      <c r="C1187" t="s">
        <v>384</v>
      </c>
      <c r="D1187" t="s">
        <v>373</v>
      </c>
      <c r="E1187" t="s">
        <v>4532</v>
      </c>
      <c r="F1187" t="s">
        <v>4533</v>
      </c>
      <c r="G1187" t="s">
        <v>257</v>
      </c>
      <c r="H1187" t="s">
        <v>257</v>
      </c>
      <c r="I1187">
        <v>3</v>
      </c>
      <c r="J1187">
        <v>3</v>
      </c>
      <c r="K1187" t="s">
        <v>257</v>
      </c>
      <c r="L1187">
        <v>2.9540999999999999</v>
      </c>
      <c r="M1187">
        <v>2.9459</v>
      </c>
      <c r="N1187">
        <v>2.9279999999999999</v>
      </c>
      <c r="O1187">
        <v>2.91</v>
      </c>
    </row>
    <row r="1188" spans="1:15" x14ac:dyDescent="0.25">
      <c r="A1188" t="s">
        <v>956</v>
      </c>
      <c r="B1188">
        <v>12</v>
      </c>
      <c r="C1188" t="s">
        <v>384</v>
      </c>
      <c r="D1188" t="s">
        <v>374</v>
      </c>
      <c r="E1188" t="s">
        <v>3076</v>
      </c>
      <c r="F1188" t="s">
        <v>3077</v>
      </c>
      <c r="G1188">
        <v>0</v>
      </c>
      <c r="H1188">
        <v>3</v>
      </c>
      <c r="I1188">
        <v>3</v>
      </c>
      <c r="J1188">
        <v>2.9885999999999999</v>
      </c>
      <c r="K1188" t="s">
        <v>257</v>
      </c>
      <c r="L1188">
        <v>2.9459</v>
      </c>
      <c r="M1188">
        <v>2.9411999999999998</v>
      </c>
      <c r="N1188">
        <v>2.9007999999999998</v>
      </c>
      <c r="O1188" t="s">
        <v>257</v>
      </c>
    </row>
    <row r="1189" spans="1:15" x14ac:dyDescent="0.25">
      <c r="A1189" t="s">
        <v>956</v>
      </c>
      <c r="B1189">
        <v>12</v>
      </c>
      <c r="C1189" t="s">
        <v>384</v>
      </c>
      <c r="D1189" t="s">
        <v>375</v>
      </c>
      <c r="E1189" t="s">
        <v>4534</v>
      </c>
      <c r="F1189" t="s">
        <v>4535</v>
      </c>
      <c r="G1189" t="s">
        <v>257</v>
      </c>
      <c r="H1189" t="s">
        <v>257</v>
      </c>
      <c r="I1189">
        <v>3</v>
      </c>
      <c r="J1189">
        <v>3</v>
      </c>
      <c r="K1189" t="s">
        <v>257</v>
      </c>
      <c r="L1189">
        <v>2.9521000000000002</v>
      </c>
      <c r="M1189">
        <v>2.9459</v>
      </c>
      <c r="N1189">
        <v>2.9198</v>
      </c>
      <c r="O1189">
        <v>2.91</v>
      </c>
    </row>
    <row r="1190" spans="1:15" x14ac:dyDescent="0.25">
      <c r="A1190" t="s">
        <v>956</v>
      </c>
      <c r="B1190">
        <v>14</v>
      </c>
      <c r="C1190" t="s">
        <v>382</v>
      </c>
      <c r="D1190" t="s">
        <v>372</v>
      </c>
      <c r="E1190" t="s">
        <v>3078</v>
      </c>
      <c r="F1190" t="s">
        <v>3079</v>
      </c>
      <c r="G1190">
        <v>1.8E-3</v>
      </c>
      <c r="H1190">
        <v>2.9982000000000002</v>
      </c>
      <c r="I1190">
        <v>3</v>
      </c>
      <c r="J1190">
        <v>2.9878999999999998</v>
      </c>
      <c r="K1190" t="s">
        <v>257</v>
      </c>
      <c r="L1190">
        <v>2.9518</v>
      </c>
      <c r="M1190">
        <v>2.9459</v>
      </c>
      <c r="N1190">
        <v>2.9131999999999998</v>
      </c>
      <c r="O1190" t="s">
        <v>257</v>
      </c>
    </row>
    <row r="1191" spans="1:15" x14ac:dyDescent="0.25">
      <c r="A1191" t="s">
        <v>956</v>
      </c>
      <c r="B1191">
        <v>14</v>
      </c>
      <c r="C1191" t="s">
        <v>382</v>
      </c>
      <c r="D1191" t="s">
        <v>373</v>
      </c>
      <c r="E1191" t="s">
        <v>4536</v>
      </c>
      <c r="F1191" t="s">
        <v>4537</v>
      </c>
      <c r="G1191" t="s">
        <v>257</v>
      </c>
      <c r="H1191" t="s">
        <v>257</v>
      </c>
      <c r="I1191">
        <v>3</v>
      </c>
      <c r="J1191">
        <v>3</v>
      </c>
      <c r="K1191" t="s">
        <v>257</v>
      </c>
      <c r="L1191">
        <v>2.9613</v>
      </c>
      <c r="M1191">
        <v>2.9535999999999998</v>
      </c>
      <c r="N1191">
        <v>2.9380000000000002</v>
      </c>
      <c r="O1191">
        <v>2.923</v>
      </c>
    </row>
    <row r="1192" spans="1:15" x14ac:dyDescent="0.25">
      <c r="A1192" t="s">
        <v>956</v>
      </c>
      <c r="B1192">
        <v>16</v>
      </c>
      <c r="C1192" t="s">
        <v>384</v>
      </c>
      <c r="D1192" t="s">
        <v>372</v>
      </c>
      <c r="E1192" t="s">
        <v>3080</v>
      </c>
      <c r="F1192" t="s">
        <v>3081</v>
      </c>
      <c r="G1192">
        <v>1.6999999999999999E-3</v>
      </c>
      <c r="H1192">
        <v>2.9983</v>
      </c>
      <c r="I1192">
        <v>3</v>
      </c>
      <c r="J1192">
        <v>2.9889000000000001</v>
      </c>
      <c r="K1192" t="s">
        <v>257</v>
      </c>
      <c r="L1192">
        <v>2.9577</v>
      </c>
      <c r="M1192">
        <v>2.9521000000000002</v>
      </c>
      <c r="N1192">
        <v>2.9238</v>
      </c>
      <c r="O1192" t="s">
        <v>257</v>
      </c>
    </row>
    <row r="1193" spans="1:15" x14ac:dyDescent="0.25">
      <c r="A1193" t="s">
        <v>956</v>
      </c>
      <c r="B1193">
        <v>16</v>
      </c>
      <c r="C1193" t="s">
        <v>384</v>
      </c>
      <c r="D1193" t="s">
        <v>373</v>
      </c>
      <c r="E1193" t="s">
        <v>4538</v>
      </c>
      <c r="F1193" t="s">
        <v>4539</v>
      </c>
      <c r="G1193" t="s">
        <v>257</v>
      </c>
      <c r="H1193" t="s">
        <v>257</v>
      </c>
      <c r="I1193">
        <v>3</v>
      </c>
      <c r="J1193">
        <v>3</v>
      </c>
      <c r="K1193" t="s">
        <v>257</v>
      </c>
      <c r="L1193">
        <v>2.9666999999999999</v>
      </c>
      <c r="M1193">
        <v>2.9594</v>
      </c>
      <c r="N1193">
        <v>2.9460000000000002</v>
      </c>
      <c r="O1193">
        <v>2.9319999999999999</v>
      </c>
    </row>
    <row r="1194" spans="1:15" x14ac:dyDescent="0.25">
      <c r="A1194" t="s">
        <v>956</v>
      </c>
      <c r="B1194">
        <v>16</v>
      </c>
      <c r="C1194" t="s">
        <v>384</v>
      </c>
      <c r="D1194" t="s">
        <v>374</v>
      </c>
      <c r="E1194" t="s">
        <v>3082</v>
      </c>
      <c r="F1194" t="s">
        <v>3083</v>
      </c>
      <c r="G1194">
        <v>0</v>
      </c>
      <c r="H1194">
        <v>3</v>
      </c>
      <c r="I1194">
        <v>3</v>
      </c>
      <c r="J1194">
        <v>2.9906000000000001</v>
      </c>
      <c r="K1194" t="s">
        <v>257</v>
      </c>
      <c r="L1194">
        <v>2.9594</v>
      </c>
      <c r="M1194">
        <v>2.9552</v>
      </c>
      <c r="N1194">
        <v>2.9255</v>
      </c>
      <c r="O1194" t="s">
        <v>257</v>
      </c>
    </row>
    <row r="1195" spans="1:15" x14ac:dyDescent="0.25">
      <c r="A1195" t="s">
        <v>956</v>
      </c>
      <c r="B1195">
        <v>16</v>
      </c>
      <c r="C1195" t="s">
        <v>384</v>
      </c>
      <c r="D1195" t="s">
        <v>375</v>
      </c>
      <c r="E1195" t="s">
        <v>4540</v>
      </c>
      <c r="F1195" t="s">
        <v>4541</v>
      </c>
      <c r="G1195" t="s">
        <v>257</v>
      </c>
      <c r="H1195" t="s">
        <v>257</v>
      </c>
      <c r="I1195">
        <v>3</v>
      </c>
      <c r="J1195">
        <v>3</v>
      </c>
      <c r="K1195" t="s">
        <v>257</v>
      </c>
      <c r="L1195">
        <v>2.9649000000000001</v>
      </c>
      <c r="M1195">
        <v>2.9594</v>
      </c>
      <c r="N1195">
        <v>2.9407999999999999</v>
      </c>
      <c r="O1195">
        <v>2.9319999999999999</v>
      </c>
    </row>
    <row r="1196" spans="1:15" x14ac:dyDescent="0.25">
      <c r="A1196" t="s">
        <v>956</v>
      </c>
      <c r="B1196">
        <v>18</v>
      </c>
      <c r="C1196" t="s">
        <v>382</v>
      </c>
      <c r="D1196" t="s">
        <v>372</v>
      </c>
      <c r="E1196" t="s">
        <v>3084</v>
      </c>
      <c r="F1196" t="s">
        <v>3085</v>
      </c>
      <c r="G1196">
        <v>1.6000000000000001E-3</v>
      </c>
      <c r="H1196">
        <v>2.9984000000000002</v>
      </c>
      <c r="I1196">
        <v>3</v>
      </c>
      <c r="J1196">
        <v>2.9897</v>
      </c>
      <c r="K1196" t="s">
        <v>257</v>
      </c>
      <c r="L1196">
        <v>2.9622999999999999</v>
      </c>
      <c r="M1196">
        <v>2.9569000000000001</v>
      </c>
      <c r="N1196">
        <v>2.9323000000000001</v>
      </c>
      <c r="O1196" t="s">
        <v>257</v>
      </c>
    </row>
    <row r="1197" spans="1:15" x14ac:dyDescent="0.25">
      <c r="A1197" t="s">
        <v>956</v>
      </c>
      <c r="B1197">
        <v>18</v>
      </c>
      <c r="C1197" t="s">
        <v>382</v>
      </c>
      <c r="D1197" t="s">
        <v>373</v>
      </c>
      <c r="E1197" t="s">
        <v>4542</v>
      </c>
      <c r="F1197" t="s">
        <v>4543</v>
      </c>
      <c r="G1197" t="s">
        <v>257</v>
      </c>
      <c r="H1197" t="s">
        <v>257</v>
      </c>
      <c r="I1197">
        <v>3</v>
      </c>
      <c r="J1197">
        <v>3</v>
      </c>
      <c r="K1197" t="s">
        <v>257</v>
      </c>
      <c r="L1197">
        <v>2.9708999999999999</v>
      </c>
      <c r="M1197">
        <v>2.9639000000000002</v>
      </c>
      <c r="N1197">
        <v>2.9529999999999998</v>
      </c>
      <c r="O1197">
        <v>2.94</v>
      </c>
    </row>
    <row r="1198" spans="1:15" x14ac:dyDescent="0.25">
      <c r="A1198" t="s">
        <v>956</v>
      </c>
      <c r="B1198">
        <v>20</v>
      </c>
      <c r="C1198" t="s">
        <v>384</v>
      </c>
      <c r="D1198" t="s">
        <v>372</v>
      </c>
      <c r="E1198" t="s">
        <v>3086</v>
      </c>
      <c r="F1198" t="s">
        <v>3087</v>
      </c>
      <c r="G1198">
        <v>1.6000000000000001E-3</v>
      </c>
      <c r="H1198">
        <v>2.9984000000000002</v>
      </c>
      <c r="I1198">
        <v>3</v>
      </c>
      <c r="J1198">
        <v>2.9903</v>
      </c>
      <c r="K1198" t="s">
        <v>257</v>
      </c>
      <c r="L1198">
        <v>2.9659</v>
      </c>
      <c r="M1198">
        <v>2.9607000000000001</v>
      </c>
      <c r="N1198">
        <v>2.9388999999999998</v>
      </c>
      <c r="O1198" t="s">
        <v>257</v>
      </c>
    </row>
    <row r="1199" spans="1:15" x14ac:dyDescent="0.25">
      <c r="A1199" t="s">
        <v>956</v>
      </c>
      <c r="B1199">
        <v>20</v>
      </c>
      <c r="C1199" t="s">
        <v>384</v>
      </c>
      <c r="D1199" t="s">
        <v>373</v>
      </c>
      <c r="E1199" t="s">
        <v>4544</v>
      </c>
      <c r="F1199" t="s">
        <v>4545</v>
      </c>
      <c r="G1199" t="s">
        <v>257</v>
      </c>
      <c r="H1199" t="s">
        <v>257</v>
      </c>
      <c r="I1199">
        <v>3</v>
      </c>
      <c r="J1199">
        <v>3</v>
      </c>
      <c r="K1199" t="s">
        <v>257</v>
      </c>
      <c r="L1199">
        <v>2.9742999999999999</v>
      </c>
      <c r="M1199">
        <v>2.9674999999999998</v>
      </c>
      <c r="N1199">
        <v>2.9569999999999999</v>
      </c>
      <c r="O1199">
        <v>2.9460000000000002</v>
      </c>
    </row>
    <row r="1200" spans="1:15" x14ac:dyDescent="0.25">
      <c r="A1200" t="s">
        <v>956</v>
      </c>
      <c r="B1200">
        <v>20</v>
      </c>
      <c r="C1200" t="s">
        <v>384</v>
      </c>
      <c r="D1200" t="s">
        <v>374</v>
      </c>
      <c r="E1200" t="s">
        <v>3088</v>
      </c>
      <c r="F1200" t="s">
        <v>3089</v>
      </c>
      <c r="G1200">
        <v>0</v>
      </c>
      <c r="H1200">
        <v>3</v>
      </c>
      <c r="I1200">
        <v>3</v>
      </c>
      <c r="J1200">
        <v>2.9918999999999998</v>
      </c>
      <c r="K1200" t="s">
        <v>257</v>
      </c>
      <c r="L1200">
        <v>2.9674999999999998</v>
      </c>
      <c r="M1200">
        <v>2.9636</v>
      </c>
      <c r="N1200">
        <v>2.9405000000000001</v>
      </c>
      <c r="O1200" t="s">
        <v>257</v>
      </c>
    </row>
    <row r="1201" spans="1:15" x14ac:dyDescent="0.25">
      <c r="A1201" t="s">
        <v>956</v>
      </c>
      <c r="B1201">
        <v>20</v>
      </c>
      <c r="C1201" t="s">
        <v>384</v>
      </c>
      <c r="D1201" t="s">
        <v>375</v>
      </c>
      <c r="E1201" t="s">
        <v>4546</v>
      </c>
      <c r="F1201" t="s">
        <v>4547</v>
      </c>
      <c r="G1201" t="s">
        <v>257</v>
      </c>
      <c r="H1201" t="s">
        <v>257</v>
      </c>
      <c r="I1201">
        <v>3</v>
      </c>
      <c r="J1201">
        <v>3</v>
      </c>
      <c r="K1201" t="s">
        <v>257</v>
      </c>
      <c r="L1201">
        <v>2.9725999999999999</v>
      </c>
      <c r="M1201">
        <v>2.9674999999999998</v>
      </c>
      <c r="N1201">
        <v>2.9537</v>
      </c>
      <c r="O1201">
        <v>2.9460000000000002</v>
      </c>
    </row>
    <row r="1202" spans="1:15" x14ac:dyDescent="0.25">
      <c r="A1202" t="s">
        <v>1046</v>
      </c>
      <c r="B1202">
        <v>6</v>
      </c>
      <c r="C1202" t="s">
        <v>384</v>
      </c>
      <c r="D1202" t="s">
        <v>372</v>
      </c>
      <c r="E1202" t="s">
        <v>3090</v>
      </c>
      <c r="F1202" t="s">
        <v>3091</v>
      </c>
      <c r="G1202">
        <v>2.8E-3</v>
      </c>
      <c r="H1202">
        <v>3.1221999999999999</v>
      </c>
      <c r="I1202">
        <v>3.125</v>
      </c>
      <c r="J1202">
        <v>3.1040000000000001</v>
      </c>
      <c r="K1202" t="s">
        <v>257</v>
      </c>
      <c r="L1202">
        <v>3.0139</v>
      </c>
      <c r="M1202">
        <v>3.0045000000000002</v>
      </c>
      <c r="N1202">
        <v>2.9238</v>
      </c>
      <c r="O1202" t="s">
        <v>257</v>
      </c>
    </row>
    <row r="1203" spans="1:15" x14ac:dyDescent="0.25">
      <c r="A1203" t="s">
        <v>1046</v>
      </c>
      <c r="B1203">
        <v>6</v>
      </c>
      <c r="C1203" t="s">
        <v>384</v>
      </c>
      <c r="D1203" t="s">
        <v>373</v>
      </c>
      <c r="E1203" t="s">
        <v>4548</v>
      </c>
      <c r="F1203" t="s">
        <v>4549</v>
      </c>
      <c r="G1203" t="s">
        <v>257</v>
      </c>
      <c r="H1203" t="s">
        <v>257</v>
      </c>
      <c r="I1203">
        <v>3.125</v>
      </c>
      <c r="J1203">
        <v>3.125</v>
      </c>
      <c r="K1203" t="s">
        <v>257</v>
      </c>
      <c r="L1203">
        <v>3.0289000000000001</v>
      </c>
      <c r="M1203">
        <v>3.0167000000000002</v>
      </c>
      <c r="N1203">
        <v>2.9750000000000001</v>
      </c>
      <c r="O1203">
        <v>2.9449999999999998</v>
      </c>
    </row>
    <row r="1204" spans="1:15" x14ac:dyDescent="0.25">
      <c r="A1204" t="s">
        <v>1046</v>
      </c>
      <c r="B1204">
        <v>6</v>
      </c>
      <c r="C1204" t="s">
        <v>384</v>
      </c>
      <c r="D1204" t="s">
        <v>374</v>
      </c>
      <c r="E1204" t="s">
        <v>3092</v>
      </c>
      <c r="F1204" t="s">
        <v>3093</v>
      </c>
      <c r="G1204">
        <v>0</v>
      </c>
      <c r="H1204">
        <v>3.125</v>
      </c>
      <c r="I1204">
        <v>3.125</v>
      </c>
      <c r="J1204">
        <v>3.1067999999999998</v>
      </c>
      <c r="K1204" t="s">
        <v>257</v>
      </c>
      <c r="L1204">
        <v>3.0167000000000002</v>
      </c>
      <c r="M1204">
        <v>3.0097</v>
      </c>
      <c r="N1204">
        <v>2.9266000000000001</v>
      </c>
      <c r="O1204" t="s">
        <v>257</v>
      </c>
    </row>
    <row r="1205" spans="1:15" x14ac:dyDescent="0.25">
      <c r="A1205" t="s">
        <v>1046</v>
      </c>
      <c r="B1205">
        <v>6</v>
      </c>
      <c r="C1205" t="s">
        <v>384</v>
      </c>
      <c r="D1205" t="s">
        <v>375</v>
      </c>
      <c r="E1205" t="s">
        <v>4550</v>
      </c>
      <c r="F1205" t="s">
        <v>4551</v>
      </c>
      <c r="G1205" t="s">
        <v>257</v>
      </c>
      <c r="H1205" t="s">
        <v>257</v>
      </c>
      <c r="I1205">
        <v>3.125</v>
      </c>
      <c r="J1205">
        <v>3.125</v>
      </c>
      <c r="K1205" t="s">
        <v>257</v>
      </c>
      <c r="L1205">
        <v>3.0259</v>
      </c>
      <c r="M1205">
        <v>3.0167000000000002</v>
      </c>
      <c r="N1205">
        <v>2.9645999999999999</v>
      </c>
      <c r="O1205">
        <v>2.9449999999999998</v>
      </c>
    </row>
    <row r="1206" spans="1:15" x14ac:dyDescent="0.25">
      <c r="A1206" t="s">
        <v>1046</v>
      </c>
      <c r="B1206">
        <v>8</v>
      </c>
      <c r="C1206" t="s">
        <v>384</v>
      </c>
      <c r="D1206" t="s">
        <v>372</v>
      </c>
      <c r="E1206" t="s">
        <v>3094</v>
      </c>
      <c r="F1206" t="s">
        <v>3095</v>
      </c>
      <c r="G1206">
        <v>2.5999999999999999E-3</v>
      </c>
      <c r="H1206">
        <v>3.1223999999999998</v>
      </c>
      <c r="I1206">
        <v>3.125</v>
      </c>
      <c r="J1206">
        <v>3.1074000000000002</v>
      </c>
      <c r="K1206" t="s">
        <v>257</v>
      </c>
      <c r="L1206">
        <v>3.0411999999999999</v>
      </c>
      <c r="M1206">
        <v>3.0326</v>
      </c>
      <c r="N1206">
        <v>2.9735999999999998</v>
      </c>
      <c r="O1206" t="s">
        <v>257</v>
      </c>
    </row>
    <row r="1207" spans="1:15" x14ac:dyDescent="0.25">
      <c r="A1207" t="s">
        <v>1046</v>
      </c>
      <c r="B1207">
        <v>8</v>
      </c>
      <c r="C1207" t="s">
        <v>384</v>
      </c>
      <c r="D1207" t="s">
        <v>373</v>
      </c>
      <c r="E1207" t="s">
        <v>4552</v>
      </c>
      <c r="F1207" t="s">
        <v>4553</v>
      </c>
      <c r="G1207" t="s">
        <v>257</v>
      </c>
      <c r="H1207" t="s">
        <v>257</v>
      </c>
      <c r="I1207">
        <v>3.125</v>
      </c>
      <c r="J1207">
        <v>3.125</v>
      </c>
      <c r="K1207" t="s">
        <v>257</v>
      </c>
      <c r="L1207">
        <v>3.0550000000000002</v>
      </c>
      <c r="M1207">
        <v>3.0438000000000001</v>
      </c>
      <c r="N1207">
        <v>3.0150000000000001</v>
      </c>
      <c r="O1207">
        <v>2.99</v>
      </c>
    </row>
    <row r="1208" spans="1:15" x14ac:dyDescent="0.25">
      <c r="A1208" t="s">
        <v>1046</v>
      </c>
      <c r="B1208">
        <v>8</v>
      </c>
      <c r="C1208" t="s">
        <v>384</v>
      </c>
      <c r="D1208" t="s">
        <v>374</v>
      </c>
      <c r="E1208" t="s">
        <v>3096</v>
      </c>
      <c r="F1208" t="s">
        <v>3097</v>
      </c>
      <c r="G1208">
        <v>0</v>
      </c>
      <c r="H1208">
        <v>3.125</v>
      </c>
      <c r="I1208">
        <v>3.125</v>
      </c>
      <c r="J1208">
        <v>3.11</v>
      </c>
      <c r="K1208" t="s">
        <v>257</v>
      </c>
      <c r="L1208">
        <v>3.0438000000000001</v>
      </c>
      <c r="M1208">
        <v>3.0373999999999999</v>
      </c>
      <c r="N1208">
        <v>2.9762</v>
      </c>
      <c r="O1208" t="s">
        <v>257</v>
      </c>
    </row>
    <row r="1209" spans="1:15" x14ac:dyDescent="0.25">
      <c r="A1209" t="s">
        <v>1046</v>
      </c>
      <c r="B1209">
        <v>8</v>
      </c>
      <c r="C1209" t="s">
        <v>384</v>
      </c>
      <c r="D1209" t="s">
        <v>375</v>
      </c>
      <c r="E1209" t="s">
        <v>4554</v>
      </c>
      <c r="F1209" t="s">
        <v>4555</v>
      </c>
      <c r="G1209" t="s">
        <v>257</v>
      </c>
      <c r="H1209" t="s">
        <v>257</v>
      </c>
      <c r="I1209">
        <v>3.125</v>
      </c>
      <c r="J1209">
        <v>3.125</v>
      </c>
      <c r="K1209" t="s">
        <v>257</v>
      </c>
      <c r="L1209">
        <v>3.0522</v>
      </c>
      <c r="M1209">
        <v>3.0438000000000001</v>
      </c>
      <c r="N1209">
        <v>3.0047000000000001</v>
      </c>
      <c r="O1209">
        <v>2.99</v>
      </c>
    </row>
    <row r="1210" spans="1:15" x14ac:dyDescent="0.25">
      <c r="A1210" t="s">
        <v>1046</v>
      </c>
      <c r="B1210">
        <v>12</v>
      </c>
      <c r="C1210" t="s">
        <v>384</v>
      </c>
      <c r="D1210" t="s">
        <v>372</v>
      </c>
      <c r="E1210" t="s">
        <v>3098</v>
      </c>
      <c r="F1210" t="s">
        <v>3099</v>
      </c>
      <c r="G1210">
        <v>1.9E-3</v>
      </c>
      <c r="H1210">
        <v>3.1231</v>
      </c>
      <c r="I1210">
        <v>3.125</v>
      </c>
      <c r="J1210">
        <v>3.1116999999999999</v>
      </c>
      <c r="K1210" t="s">
        <v>257</v>
      </c>
      <c r="L1210">
        <v>3.069</v>
      </c>
      <c r="M1210">
        <v>3.0627</v>
      </c>
      <c r="N1210">
        <v>3.0238999999999998</v>
      </c>
      <c r="O1210" t="s">
        <v>257</v>
      </c>
    </row>
    <row r="1211" spans="1:15" x14ac:dyDescent="0.25">
      <c r="A1211" t="s">
        <v>1046</v>
      </c>
      <c r="B1211">
        <v>12</v>
      </c>
      <c r="C1211" t="s">
        <v>384</v>
      </c>
      <c r="D1211" t="s">
        <v>373</v>
      </c>
      <c r="E1211" t="s">
        <v>4556</v>
      </c>
      <c r="F1211" t="s">
        <v>4557</v>
      </c>
      <c r="G1211" t="s">
        <v>257</v>
      </c>
      <c r="H1211" t="s">
        <v>257</v>
      </c>
      <c r="I1211">
        <v>3.125</v>
      </c>
      <c r="J1211">
        <v>3.125</v>
      </c>
      <c r="K1211" t="s">
        <v>257</v>
      </c>
      <c r="L1211">
        <v>3.0790999999999999</v>
      </c>
      <c r="M1211">
        <v>3.0709</v>
      </c>
      <c r="N1211">
        <v>3.0529999999999999</v>
      </c>
      <c r="O1211">
        <v>3.0350000000000001</v>
      </c>
    </row>
    <row r="1212" spans="1:15" x14ac:dyDescent="0.25">
      <c r="A1212" t="s">
        <v>1046</v>
      </c>
      <c r="B1212">
        <v>12</v>
      </c>
      <c r="C1212" t="s">
        <v>384</v>
      </c>
      <c r="D1212" t="s">
        <v>374</v>
      </c>
      <c r="E1212" t="s">
        <v>3100</v>
      </c>
      <c r="F1212" t="s">
        <v>3101</v>
      </c>
      <c r="G1212">
        <v>0</v>
      </c>
      <c r="H1212">
        <v>3.125</v>
      </c>
      <c r="I1212">
        <v>3.125</v>
      </c>
      <c r="J1212">
        <v>3.1135999999999999</v>
      </c>
      <c r="K1212" t="s">
        <v>257</v>
      </c>
      <c r="L1212">
        <v>3.0709</v>
      </c>
      <c r="M1212">
        <v>3.0661999999999998</v>
      </c>
      <c r="N1212">
        <v>3.0257999999999998</v>
      </c>
      <c r="O1212" t="s">
        <v>257</v>
      </c>
    </row>
    <row r="1213" spans="1:15" x14ac:dyDescent="0.25">
      <c r="A1213" t="s">
        <v>1046</v>
      </c>
      <c r="B1213">
        <v>12</v>
      </c>
      <c r="C1213" t="s">
        <v>384</v>
      </c>
      <c r="D1213" t="s">
        <v>375</v>
      </c>
      <c r="E1213" t="s">
        <v>4558</v>
      </c>
      <c r="F1213" t="s">
        <v>4559</v>
      </c>
      <c r="G1213" t="s">
        <v>257</v>
      </c>
      <c r="H1213" t="s">
        <v>257</v>
      </c>
      <c r="I1213">
        <v>3.125</v>
      </c>
      <c r="J1213">
        <v>3.125</v>
      </c>
      <c r="K1213" t="s">
        <v>257</v>
      </c>
      <c r="L1213">
        <v>3.0771000000000002</v>
      </c>
      <c r="M1213">
        <v>3.0709</v>
      </c>
      <c r="N1213">
        <v>3.0448</v>
      </c>
      <c r="O1213">
        <v>3.0350000000000001</v>
      </c>
    </row>
    <row r="1214" spans="1:15" x14ac:dyDescent="0.25">
      <c r="A1214" t="s">
        <v>1046</v>
      </c>
      <c r="B1214">
        <v>16</v>
      </c>
      <c r="C1214" t="s">
        <v>384</v>
      </c>
      <c r="D1214" t="s">
        <v>372</v>
      </c>
      <c r="E1214" t="s">
        <v>3102</v>
      </c>
      <c r="F1214" t="s">
        <v>3103</v>
      </c>
      <c r="G1214">
        <v>1.6999999999999999E-3</v>
      </c>
      <c r="H1214">
        <v>3.1233</v>
      </c>
      <c r="I1214">
        <v>3.125</v>
      </c>
      <c r="J1214">
        <v>3.1139000000000001</v>
      </c>
      <c r="K1214" t="s">
        <v>257</v>
      </c>
      <c r="L1214">
        <v>3.0827</v>
      </c>
      <c r="M1214">
        <v>3.0771000000000002</v>
      </c>
      <c r="N1214">
        <v>3.0488</v>
      </c>
      <c r="O1214" t="s">
        <v>257</v>
      </c>
    </row>
    <row r="1215" spans="1:15" x14ac:dyDescent="0.25">
      <c r="A1215" t="s">
        <v>1046</v>
      </c>
      <c r="B1215">
        <v>16</v>
      </c>
      <c r="C1215" t="s">
        <v>384</v>
      </c>
      <c r="D1215" t="s">
        <v>373</v>
      </c>
      <c r="E1215" t="s">
        <v>4560</v>
      </c>
      <c r="F1215" t="s">
        <v>4561</v>
      </c>
      <c r="G1215" t="s">
        <v>257</v>
      </c>
      <c r="H1215" t="s">
        <v>257</v>
      </c>
      <c r="I1215">
        <v>3.125</v>
      </c>
      <c r="J1215">
        <v>3.125</v>
      </c>
      <c r="K1215" t="s">
        <v>257</v>
      </c>
      <c r="L1215">
        <v>3.0916999999999999</v>
      </c>
      <c r="M1215">
        <v>3.0844</v>
      </c>
      <c r="N1215">
        <v>3.0710000000000002</v>
      </c>
      <c r="O1215">
        <v>3.0569999999999999</v>
      </c>
    </row>
    <row r="1216" spans="1:15" x14ac:dyDescent="0.25">
      <c r="A1216" t="s">
        <v>1046</v>
      </c>
      <c r="B1216">
        <v>16</v>
      </c>
      <c r="C1216" t="s">
        <v>384</v>
      </c>
      <c r="D1216" t="s">
        <v>374</v>
      </c>
      <c r="E1216" t="s">
        <v>3104</v>
      </c>
      <c r="F1216" t="s">
        <v>3105</v>
      </c>
      <c r="G1216">
        <v>0</v>
      </c>
      <c r="H1216">
        <v>3.125</v>
      </c>
      <c r="I1216">
        <v>3.125</v>
      </c>
      <c r="J1216">
        <v>3.1156000000000001</v>
      </c>
      <c r="K1216" t="s">
        <v>257</v>
      </c>
      <c r="L1216">
        <v>3.0844</v>
      </c>
      <c r="M1216">
        <v>3.0802</v>
      </c>
      <c r="N1216">
        <v>3.0505</v>
      </c>
      <c r="O1216" t="s">
        <v>257</v>
      </c>
    </row>
    <row r="1217" spans="1:15" x14ac:dyDescent="0.25">
      <c r="A1217" t="s">
        <v>1046</v>
      </c>
      <c r="B1217">
        <v>16</v>
      </c>
      <c r="C1217" t="s">
        <v>384</v>
      </c>
      <c r="D1217" t="s">
        <v>375</v>
      </c>
      <c r="E1217" t="s">
        <v>4562</v>
      </c>
      <c r="F1217" t="s">
        <v>4563</v>
      </c>
      <c r="G1217" t="s">
        <v>257</v>
      </c>
      <c r="H1217" t="s">
        <v>257</v>
      </c>
      <c r="I1217">
        <v>3.125</v>
      </c>
      <c r="J1217">
        <v>3.125</v>
      </c>
      <c r="K1217" t="s">
        <v>257</v>
      </c>
      <c r="L1217">
        <v>3.0899000000000001</v>
      </c>
      <c r="M1217">
        <v>3.0844</v>
      </c>
      <c r="N1217">
        <v>3.0657999999999999</v>
      </c>
      <c r="O1217">
        <v>3.0569999999999999</v>
      </c>
    </row>
    <row r="1218" spans="1:15" x14ac:dyDescent="0.25">
      <c r="A1218" t="s">
        <v>1047</v>
      </c>
      <c r="B1218">
        <v>4</v>
      </c>
      <c r="C1218" t="s">
        <v>381</v>
      </c>
      <c r="D1218" t="s">
        <v>376</v>
      </c>
      <c r="E1218" t="s">
        <v>3106</v>
      </c>
      <c r="F1218" t="s">
        <v>3107</v>
      </c>
      <c r="G1218">
        <v>3.3E-3</v>
      </c>
      <c r="H1218">
        <v>3.2467000000000001</v>
      </c>
      <c r="I1218">
        <v>3.25</v>
      </c>
      <c r="J1218">
        <v>3.2109999999999999</v>
      </c>
      <c r="K1218" t="s">
        <v>257</v>
      </c>
      <c r="L1218">
        <v>3.0842999999999998</v>
      </c>
      <c r="M1218">
        <v>3.0680000000000001</v>
      </c>
      <c r="N1218">
        <v>2.9489999999999998</v>
      </c>
      <c r="O1218" t="s">
        <v>257</v>
      </c>
    </row>
    <row r="1219" spans="1:15" x14ac:dyDescent="0.25">
      <c r="A1219" t="s">
        <v>1047</v>
      </c>
      <c r="B1219">
        <v>4</v>
      </c>
      <c r="C1219" t="s">
        <v>381</v>
      </c>
      <c r="D1219" t="s">
        <v>377</v>
      </c>
      <c r="E1219" t="s">
        <v>4564</v>
      </c>
      <c r="F1219" t="s">
        <v>4565</v>
      </c>
      <c r="G1219" t="s">
        <v>257</v>
      </c>
      <c r="H1219" t="s">
        <v>257</v>
      </c>
      <c r="I1219">
        <v>3.25</v>
      </c>
      <c r="J1219">
        <v>3.25</v>
      </c>
      <c r="K1219" t="s">
        <v>257</v>
      </c>
      <c r="L1219">
        <v>3.1088</v>
      </c>
      <c r="M1219">
        <v>3.0876000000000001</v>
      </c>
      <c r="N1219">
        <v>3.0169999999999999</v>
      </c>
      <c r="O1219">
        <v>2.9790000000000001</v>
      </c>
    </row>
    <row r="1220" spans="1:15" x14ac:dyDescent="0.25">
      <c r="A1220" t="s">
        <v>1047</v>
      </c>
      <c r="B1220">
        <v>4</v>
      </c>
      <c r="C1220" t="s">
        <v>381</v>
      </c>
      <c r="D1220" t="s">
        <v>372</v>
      </c>
      <c r="E1220" t="s">
        <v>3108</v>
      </c>
      <c r="F1220" t="s">
        <v>3109</v>
      </c>
      <c r="G1220">
        <v>3.3E-3</v>
      </c>
      <c r="H1220">
        <v>3.2467000000000001</v>
      </c>
      <c r="I1220">
        <v>3.25</v>
      </c>
      <c r="J1220">
        <v>3.2229000000000001</v>
      </c>
      <c r="K1220">
        <v>3.2109999999999999</v>
      </c>
      <c r="L1220">
        <v>3.0842999999999998</v>
      </c>
      <c r="M1220">
        <v>3.0733999999999999</v>
      </c>
      <c r="N1220">
        <v>2.9489999999999998</v>
      </c>
      <c r="O1220" t="s">
        <v>257</v>
      </c>
    </row>
    <row r="1221" spans="1:15" x14ac:dyDescent="0.25">
      <c r="A1221" t="s">
        <v>1047</v>
      </c>
      <c r="B1221">
        <v>4</v>
      </c>
      <c r="C1221" t="s">
        <v>381</v>
      </c>
      <c r="D1221" t="s">
        <v>373</v>
      </c>
      <c r="E1221" t="s">
        <v>4566</v>
      </c>
      <c r="F1221" t="s">
        <v>4567</v>
      </c>
      <c r="G1221" t="s">
        <v>257</v>
      </c>
      <c r="H1221" t="s">
        <v>257</v>
      </c>
      <c r="I1221">
        <v>3.25</v>
      </c>
      <c r="J1221">
        <v>3.25</v>
      </c>
      <c r="K1221" t="s">
        <v>257</v>
      </c>
      <c r="L1221">
        <v>3.1017000000000001</v>
      </c>
      <c r="M1221">
        <v>3.0876000000000001</v>
      </c>
      <c r="N1221">
        <v>3.0169999999999999</v>
      </c>
      <c r="O1221">
        <v>2.9790000000000001</v>
      </c>
    </row>
    <row r="1222" spans="1:15" x14ac:dyDescent="0.25">
      <c r="A1222" t="s">
        <v>1047</v>
      </c>
      <c r="B1222">
        <v>4</v>
      </c>
      <c r="C1222" t="s">
        <v>381</v>
      </c>
      <c r="D1222" t="s">
        <v>374</v>
      </c>
      <c r="E1222" t="s">
        <v>3110</v>
      </c>
      <c r="F1222" t="s">
        <v>3111</v>
      </c>
      <c r="G1222">
        <v>0</v>
      </c>
      <c r="H1222">
        <v>3.25</v>
      </c>
      <c r="I1222">
        <v>3.25</v>
      </c>
      <c r="J1222">
        <v>3.2262</v>
      </c>
      <c r="K1222" t="s">
        <v>257</v>
      </c>
      <c r="L1222">
        <v>3.0876000000000001</v>
      </c>
      <c r="M1222">
        <v>3.0794000000000001</v>
      </c>
      <c r="N1222">
        <v>2.9523000000000001</v>
      </c>
      <c r="O1222" t="s">
        <v>257</v>
      </c>
    </row>
    <row r="1223" spans="1:15" x14ac:dyDescent="0.25">
      <c r="A1223" t="s">
        <v>1047</v>
      </c>
      <c r="B1223">
        <v>4</v>
      </c>
      <c r="C1223" t="s">
        <v>381</v>
      </c>
      <c r="D1223" t="s">
        <v>375</v>
      </c>
      <c r="E1223" t="s">
        <v>4568</v>
      </c>
      <c r="F1223" t="s">
        <v>4569</v>
      </c>
      <c r="G1223" t="s">
        <v>257</v>
      </c>
      <c r="H1223" t="s">
        <v>257</v>
      </c>
      <c r="I1223">
        <v>3.25</v>
      </c>
      <c r="J1223">
        <v>3.25</v>
      </c>
      <c r="K1223" t="s">
        <v>257</v>
      </c>
      <c r="L1223">
        <v>3.0981999999999998</v>
      </c>
      <c r="M1223">
        <v>3.0876000000000001</v>
      </c>
      <c r="N1223">
        <v>3.0093999999999999</v>
      </c>
      <c r="O1223">
        <v>2.9790000000000001</v>
      </c>
    </row>
    <row r="1224" spans="1:15" x14ac:dyDescent="0.25">
      <c r="A1224" t="s">
        <v>1047</v>
      </c>
      <c r="B1224">
        <v>6</v>
      </c>
      <c r="C1224" t="s">
        <v>384</v>
      </c>
      <c r="D1224" t="s">
        <v>372</v>
      </c>
      <c r="E1224" t="s">
        <v>3112</v>
      </c>
      <c r="F1224" t="s">
        <v>3113</v>
      </c>
      <c r="G1224">
        <v>2.8E-3</v>
      </c>
      <c r="H1224">
        <v>3.2471999999999999</v>
      </c>
      <c r="I1224">
        <v>3.25</v>
      </c>
      <c r="J1224">
        <v>3.2290000000000001</v>
      </c>
      <c r="K1224" t="s">
        <v>257</v>
      </c>
      <c r="L1224">
        <v>3.1389</v>
      </c>
      <c r="M1224">
        <v>3.1294</v>
      </c>
      <c r="N1224">
        <v>3.0488</v>
      </c>
      <c r="O1224" t="s">
        <v>257</v>
      </c>
    </row>
    <row r="1225" spans="1:15" x14ac:dyDescent="0.25">
      <c r="A1225" t="s">
        <v>1047</v>
      </c>
      <c r="B1225">
        <v>6</v>
      </c>
      <c r="C1225" t="s">
        <v>384</v>
      </c>
      <c r="D1225" t="s">
        <v>373</v>
      </c>
      <c r="E1225" t="s">
        <v>4570</v>
      </c>
      <c r="F1225" t="s">
        <v>4571</v>
      </c>
      <c r="G1225" t="s">
        <v>257</v>
      </c>
      <c r="H1225" t="s">
        <v>257</v>
      </c>
      <c r="I1225">
        <v>3.25</v>
      </c>
      <c r="J1225">
        <v>3.25</v>
      </c>
      <c r="K1225" t="s">
        <v>257</v>
      </c>
      <c r="L1225">
        <v>3.1539999999999999</v>
      </c>
      <c r="M1225">
        <v>3.1417000000000002</v>
      </c>
      <c r="N1225">
        <v>3.1</v>
      </c>
      <c r="O1225">
        <v>3.07</v>
      </c>
    </row>
    <row r="1226" spans="1:15" x14ac:dyDescent="0.25">
      <c r="A1226" t="s">
        <v>1047</v>
      </c>
      <c r="B1226">
        <v>6</v>
      </c>
      <c r="C1226" t="s">
        <v>384</v>
      </c>
      <c r="D1226" t="s">
        <v>374</v>
      </c>
      <c r="E1226" t="s">
        <v>3114</v>
      </c>
      <c r="F1226" t="s">
        <v>3115</v>
      </c>
      <c r="G1226">
        <v>0</v>
      </c>
      <c r="H1226">
        <v>3.25</v>
      </c>
      <c r="I1226">
        <v>3.25</v>
      </c>
      <c r="J1226">
        <v>3.2317999999999998</v>
      </c>
      <c r="K1226" t="s">
        <v>257</v>
      </c>
      <c r="L1226">
        <v>3.1417000000000002</v>
      </c>
      <c r="M1226">
        <v>3.1345999999999998</v>
      </c>
      <c r="N1226">
        <v>3.0516000000000001</v>
      </c>
      <c r="O1226" t="s">
        <v>257</v>
      </c>
    </row>
    <row r="1227" spans="1:15" x14ac:dyDescent="0.25">
      <c r="A1227" t="s">
        <v>1047</v>
      </c>
      <c r="B1227">
        <v>6</v>
      </c>
      <c r="C1227" t="s">
        <v>384</v>
      </c>
      <c r="D1227" t="s">
        <v>375</v>
      </c>
      <c r="E1227" t="s">
        <v>4572</v>
      </c>
      <c r="F1227" t="s">
        <v>4573</v>
      </c>
      <c r="G1227" t="s">
        <v>257</v>
      </c>
      <c r="H1227" t="s">
        <v>257</v>
      </c>
      <c r="I1227">
        <v>3.25</v>
      </c>
      <c r="J1227">
        <v>3.25</v>
      </c>
      <c r="K1227" t="s">
        <v>257</v>
      </c>
      <c r="L1227">
        <v>3.1509</v>
      </c>
      <c r="M1227">
        <v>3.1417000000000002</v>
      </c>
      <c r="N1227">
        <v>3.0895999999999999</v>
      </c>
      <c r="O1227">
        <v>3.07</v>
      </c>
    </row>
    <row r="1228" spans="1:15" x14ac:dyDescent="0.25">
      <c r="A1228" t="s">
        <v>1047</v>
      </c>
      <c r="B1228">
        <v>8</v>
      </c>
      <c r="C1228" t="s">
        <v>384</v>
      </c>
      <c r="D1228" t="s">
        <v>372</v>
      </c>
      <c r="E1228" t="s">
        <v>3116</v>
      </c>
      <c r="F1228" t="s">
        <v>3117</v>
      </c>
      <c r="G1228">
        <v>2.5999999999999999E-3</v>
      </c>
      <c r="H1228">
        <v>3.2473999999999998</v>
      </c>
      <c r="I1228">
        <v>3.25</v>
      </c>
      <c r="J1228">
        <v>3.2324000000000002</v>
      </c>
      <c r="K1228">
        <v>3.2248999999999999</v>
      </c>
      <c r="L1228">
        <v>3.1661999999999999</v>
      </c>
      <c r="M1228">
        <v>3.1575000000000002</v>
      </c>
      <c r="N1228">
        <v>3.0985999999999998</v>
      </c>
      <c r="O1228" t="s">
        <v>257</v>
      </c>
    </row>
    <row r="1229" spans="1:15" x14ac:dyDescent="0.25">
      <c r="A1229" t="s">
        <v>1047</v>
      </c>
      <c r="B1229">
        <v>8</v>
      </c>
      <c r="C1229" t="s">
        <v>384</v>
      </c>
      <c r="D1229" t="s">
        <v>373</v>
      </c>
      <c r="E1229" t="s">
        <v>4574</v>
      </c>
      <c r="F1229" t="s">
        <v>4575</v>
      </c>
      <c r="G1229" t="s">
        <v>257</v>
      </c>
      <c r="H1229" t="s">
        <v>257</v>
      </c>
      <c r="I1229">
        <v>3.25</v>
      </c>
      <c r="J1229">
        <v>3.25</v>
      </c>
      <c r="K1229" t="s">
        <v>257</v>
      </c>
      <c r="L1229">
        <v>3.1800999999999999</v>
      </c>
      <c r="M1229">
        <v>3.1688000000000001</v>
      </c>
      <c r="N1229">
        <v>3.14</v>
      </c>
      <c r="O1229">
        <v>3.1150000000000002</v>
      </c>
    </row>
    <row r="1230" spans="1:15" x14ac:dyDescent="0.25">
      <c r="A1230" t="s">
        <v>1047</v>
      </c>
      <c r="B1230">
        <v>8</v>
      </c>
      <c r="C1230" t="s">
        <v>384</v>
      </c>
      <c r="D1230" t="s">
        <v>374</v>
      </c>
      <c r="E1230" t="s">
        <v>3118</v>
      </c>
      <c r="F1230" t="s">
        <v>3119</v>
      </c>
      <c r="G1230">
        <v>0</v>
      </c>
      <c r="H1230">
        <v>3.25</v>
      </c>
      <c r="I1230">
        <v>3.25</v>
      </c>
      <c r="J1230">
        <v>3.2349999999999999</v>
      </c>
      <c r="K1230" t="s">
        <v>257</v>
      </c>
      <c r="L1230">
        <v>3.1688000000000001</v>
      </c>
      <c r="M1230">
        <v>3.1623000000000001</v>
      </c>
      <c r="N1230">
        <v>3.1012</v>
      </c>
      <c r="O1230" t="s">
        <v>257</v>
      </c>
    </row>
    <row r="1231" spans="1:15" x14ac:dyDescent="0.25">
      <c r="A1231" t="s">
        <v>1047</v>
      </c>
      <c r="B1231">
        <v>8</v>
      </c>
      <c r="C1231" t="s">
        <v>384</v>
      </c>
      <c r="D1231" t="s">
        <v>375</v>
      </c>
      <c r="E1231" t="s">
        <v>4576</v>
      </c>
      <c r="F1231" t="s">
        <v>4577</v>
      </c>
      <c r="G1231" t="s">
        <v>257</v>
      </c>
      <c r="H1231" t="s">
        <v>257</v>
      </c>
      <c r="I1231">
        <v>3.25</v>
      </c>
      <c r="J1231">
        <v>3.25</v>
      </c>
      <c r="K1231" t="s">
        <v>257</v>
      </c>
      <c r="L1231">
        <v>3.1772999999999998</v>
      </c>
      <c r="M1231">
        <v>3.1688000000000001</v>
      </c>
      <c r="N1231">
        <v>3.1297000000000001</v>
      </c>
      <c r="O1231">
        <v>3.1150000000000002</v>
      </c>
    </row>
    <row r="1232" spans="1:15" x14ac:dyDescent="0.25">
      <c r="A1232" t="s">
        <v>1047</v>
      </c>
      <c r="B1232">
        <v>10</v>
      </c>
      <c r="C1232" t="s">
        <v>382</v>
      </c>
      <c r="D1232" t="s">
        <v>372</v>
      </c>
      <c r="E1232" t="s">
        <v>3120</v>
      </c>
      <c r="F1232" t="s">
        <v>3121</v>
      </c>
      <c r="G1232">
        <v>2E-3</v>
      </c>
      <c r="H1232">
        <v>3.2480000000000002</v>
      </c>
      <c r="I1232">
        <v>3.25</v>
      </c>
      <c r="J1232">
        <v>3.2351000000000001</v>
      </c>
      <c r="K1232" t="s">
        <v>257</v>
      </c>
      <c r="L1232">
        <v>3.1829999999999998</v>
      </c>
      <c r="M1232">
        <v>3.1762000000000001</v>
      </c>
      <c r="N1232">
        <v>3.129</v>
      </c>
      <c r="O1232" t="s">
        <v>257</v>
      </c>
    </row>
    <row r="1233" spans="1:15" x14ac:dyDescent="0.25">
      <c r="A1233" t="s">
        <v>1047</v>
      </c>
      <c r="B1233">
        <v>10</v>
      </c>
      <c r="C1233" t="s">
        <v>382</v>
      </c>
      <c r="D1233" t="s">
        <v>373</v>
      </c>
      <c r="E1233" t="s">
        <v>4578</v>
      </c>
      <c r="F1233" t="s">
        <v>4579</v>
      </c>
      <c r="G1233" t="s">
        <v>257</v>
      </c>
      <c r="H1233" t="s">
        <v>257</v>
      </c>
      <c r="I1233">
        <v>3.25</v>
      </c>
      <c r="J1233">
        <v>3.25</v>
      </c>
      <c r="K1233" t="s">
        <v>257</v>
      </c>
      <c r="L1233">
        <v>3.1939000000000002</v>
      </c>
      <c r="M1233">
        <v>3.1850000000000001</v>
      </c>
      <c r="N1233">
        <v>3.1629999999999998</v>
      </c>
      <c r="O1233">
        <v>3.1419999999999999</v>
      </c>
    </row>
    <row r="1234" spans="1:15" x14ac:dyDescent="0.25">
      <c r="A1234" t="s">
        <v>1047</v>
      </c>
      <c r="B1234">
        <v>12</v>
      </c>
      <c r="C1234" t="s">
        <v>384</v>
      </c>
      <c r="D1234" t="s">
        <v>372</v>
      </c>
      <c r="E1234" t="s">
        <v>3122</v>
      </c>
      <c r="F1234" t="s">
        <v>3123</v>
      </c>
      <c r="G1234">
        <v>1.9E-3</v>
      </c>
      <c r="H1234">
        <v>3.2481</v>
      </c>
      <c r="I1234">
        <v>3.25</v>
      </c>
      <c r="J1234">
        <v>3.2366999999999999</v>
      </c>
      <c r="K1234" t="s">
        <v>257</v>
      </c>
      <c r="L1234">
        <v>3.194</v>
      </c>
      <c r="M1234">
        <v>3.1877</v>
      </c>
      <c r="N1234">
        <v>3.1488999999999998</v>
      </c>
      <c r="O1234" t="s">
        <v>257</v>
      </c>
    </row>
    <row r="1235" spans="1:15" x14ac:dyDescent="0.25">
      <c r="A1235" t="s">
        <v>1047</v>
      </c>
      <c r="B1235">
        <v>12</v>
      </c>
      <c r="C1235" t="s">
        <v>384</v>
      </c>
      <c r="D1235" t="s">
        <v>373</v>
      </c>
      <c r="E1235" t="s">
        <v>4580</v>
      </c>
      <c r="F1235" t="s">
        <v>4581</v>
      </c>
      <c r="G1235" t="s">
        <v>257</v>
      </c>
      <c r="H1235" t="s">
        <v>257</v>
      </c>
      <c r="I1235">
        <v>3.25</v>
      </c>
      <c r="J1235">
        <v>3.25</v>
      </c>
      <c r="K1235" t="s">
        <v>257</v>
      </c>
      <c r="L1235">
        <v>3.2040999999999999</v>
      </c>
      <c r="M1235">
        <v>3.1959</v>
      </c>
      <c r="N1235">
        <v>3.1779999999999999</v>
      </c>
      <c r="O1235">
        <v>3.16</v>
      </c>
    </row>
    <row r="1236" spans="1:15" x14ac:dyDescent="0.25">
      <c r="A1236" t="s">
        <v>1047</v>
      </c>
      <c r="B1236">
        <v>12</v>
      </c>
      <c r="C1236" t="s">
        <v>384</v>
      </c>
      <c r="D1236" t="s">
        <v>374</v>
      </c>
      <c r="E1236" t="s">
        <v>3124</v>
      </c>
      <c r="F1236" t="s">
        <v>3125</v>
      </c>
      <c r="G1236">
        <v>0</v>
      </c>
      <c r="H1236">
        <v>3.25</v>
      </c>
      <c r="I1236">
        <v>3.25</v>
      </c>
      <c r="J1236">
        <v>3.2385999999999999</v>
      </c>
      <c r="K1236" t="s">
        <v>257</v>
      </c>
      <c r="L1236">
        <v>3.1959</v>
      </c>
      <c r="M1236">
        <v>3.1911999999999998</v>
      </c>
      <c r="N1236">
        <v>3.1507999999999998</v>
      </c>
      <c r="O1236" t="s">
        <v>257</v>
      </c>
    </row>
    <row r="1237" spans="1:15" x14ac:dyDescent="0.25">
      <c r="A1237" t="s">
        <v>1047</v>
      </c>
      <c r="B1237">
        <v>12</v>
      </c>
      <c r="C1237" t="s">
        <v>384</v>
      </c>
      <c r="D1237" t="s">
        <v>375</v>
      </c>
      <c r="E1237" t="s">
        <v>4582</v>
      </c>
      <c r="F1237" t="s">
        <v>4583</v>
      </c>
      <c r="G1237" t="s">
        <v>257</v>
      </c>
      <c r="H1237" t="s">
        <v>257</v>
      </c>
      <c r="I1237">
        <v>3.25</v>
      </c>
      <c r="J1237">
        <v>3.25</v>
      </c>
      <c r="K1237" t="s">
        <v>257</v>
      </c>
      <c r="L1237">
        <v>3.2040999999999999</v>
      </c>
      <c r="M1237">
        <v>3.1959</v>
      </c>
      <c r="N1237">
        <v>3.1698</v>
      </c>
      <c r="O1237">
        <v>3.16</v>
      </c>
    </row>
    <row r="1238" spans="1:15" x14ac:dyDescent="0.25">
      <c r="A1238" t="s">
        <v>1047</v>
      </c>
      <c r="B1238">
        <v>14</v>
      </c>
      <c r="C1238" t="s">
        <v>382</v>
      </c>
      <c r="D1238" t="s">
        <v>372</v>
      </c>
      <c r="E1238" t="s">
        <v>3126</v>
      </c>
      <c r="F1238" t="s">
        <v>3127</v>
      </c>
      <c r="G1238">
        <v>1.8E-3</v>
      </c>
      <c r="H1238">
        <v>3.2482000000000002</v>
      </c>
      <c r="I1238">
        <v>3.25</v>
      </c>
      <c r="J1238">
        <v>3.2378999999999998</v>
      </c>
      <c r="K1238" t="s">
        <v>257</v>
      </c>
      <c r="L1238">
        <v>3.2018</v>
      </c>
      <c r="M1238">
        <v>3.1959</v>
      </c>
      <c r="N1238">
        <v>3.1631999999999998</v>
      </c>
      <c r="O1238" t="s">
        <v>257</v>
      </c>
    </row>
    <row r="1239" spans="1:15" x14ac:dyDescent="0.25">
      <c r="A1239" t="s">
        <v>1047</v>
      </c>
      <c r="B1239">
        <v>14</v>
      </c>
      <c r="C1239" t="s">
        <v>382</v>
      </c>
      <c r="D1239" t="s">
        <v>373</v>
      </c>
      <c r="E1239" t="s">
        <v>4584</v>
      </c>
      <c r="F1239" t="s">
        <v>4585</v>
      </c>
      <c r="G1239" t="s">
        <v>257</v>
      </c>
      <c r="H1239" t="s">
        <v>257</v>
      </c>
      <c r="I1239">
        <v>3.25</v>
      </c>
      <c r="J1239">
        <v>3.25</v>
      </c>
      <c r="K1239" t="s">
        <v>257</v>
      </c>
      <c r="L1239">
        <v>3.2113</v>
      </c>
      <c r="M1239">
        <v>3.2035999999999998</v>
      </c>
      <c r="N1239">
        <v>3.1880000000000002</v>
      </c>
      <c r="O1239">
        <v>3.173</v>
      </c>
    </row>
    <row r="1240" spans="1:15" x14ac:dyDescent="0.25">
      <c r="A1240" t="s">
        <v>1047</v>
      </c>
      <c r="B1240">
        <v>16</v>
      </c>
      <c r="C1240" t="s">
        <v>384</v>
      </c>
      <c r="D1240" t="s">
        <v>372</v>
      </c>
      <c r="E1240" t="s">
        <v>3128</v>
      </c>
      <c r="F1240" t="s">
        <v>3129</v>
      </c>
      <c r="G1240">
        <v>1.6999999999999999E-3</v>
      </c>
      <c r="H1240">
        <v>3.2483</v>
      </c>
      <c r="I1240">
        <v>3.25</v>
      </c>
      <c r="J1240">
        <v>3.2389000000000001</v>
      </c>
      <c r="K1240" t="s">
        <v>257</v>
      </c>
      <c r="L1240">
        <v>3.2077</v>
      </c>
      <c r="M1240">
        <v>3.2021000000000002</v>
      </c>
      <c r="N1240">
        <v>3.1738</v>
      </c>
      <c r="O1240" t="s">
        <v>257</v>
      </c>
    </row>
    <row r="1241" spans="1:15" x14ac:dyDescent="0.25">
      <c r="A1241" t="s">
        <v>1047</v>
      </c>
      <c r="B1241">
        <v>16</v>
      </c>
      <c r="C1241" t="s">
        <v>384</v>
      </c>
      <c r="D1241" t="s">
        <v>373</v>
      </c>
      <c r="E1241" t="s">
        <v>4586</v>
      </c>
      <c r="F1241" t="s">
        <v>4587</v>
      </c>
      <c r="G1241" t="s">
        <v>257</v>
      </c>
      <c r="H1241" t="s">
        <v>257</v>
      </c>
      <c r="I1241">
        <v>3.25</v>
      </c>
      <c r="J1241">
        <v>3.25</v>
      </c>
      <c r="K1241" t="s">
        <v>257</v>
      </c>
      <c r="L1241">
        <v>3.2166999999999999</v>
      </c>
      <c r="M1241">
        <v>3.2094</v>
      </c>
      <c r="N1241">
        <v>3.1960000000000002</v>
      </c>
      <c r="O1241">
        <v>3.1819999999999999</v>
      </c>
    </row>
    <row r="1242" spans="1:15" x14ac:dyDescent="0.25">
      <c r="A1242" t="s">
        <v>1047</v>
      </c>
      <c r="B1242">
        <v>16</v>
      </c>
      <c r="C1242" t="s">
        <v>384</v>
      </c>
      <c r="D1242" t="s">
        <v>374</v>
      </c>
      <c r="E1242" t="s">
        <v>3130</v>
      </c>
      <c r="F1242" t="s">
        <v>3131</v>
      </c>
      <c r="G1242">
        <v>0</v>
      </c>
      <c r="H1242">
        <v>3.25</v>
      </c>
      <c r="I1242">
        <v>3.25</v>
      </c>
      <c r="J1242">
        <v>3.2406000000000001</v>
      </c>
      <c r="K1242" t="s">
        <v>257</v>
      </c>
      <c r="L1242">
        <v>3.2094</v>
      </c>
      <c r="M1242">
        <v>3.2052</v>
      </c>
      <c r="N1242">
        <v>3.1755</v>
      </c>
      <c r="O1242" t="s">
        <v>257</v>
      </c>
    </row>
    <row r="1243" spans="1:15" x14ac:dyDescent="0.25">
      <c r="A1243" t="s">
        <v>1047</v>
      </c>
      <c r="B1243">
        <v>16</v>
      </c>
      <c r="C1243" t="s">
        <v>384</v>
      </c>
      <c r="D1243" t="s">
        <v>375</v>
      </c>
      <c r="E1243" t="s">
        <v>4588</v>
      </c>
      <c r="F1243" t="s">
        <v>4589</v>
      </c>
      <c r="G1243" t="s">
        <v>257</v>
      </c>
      <c r="H1243" t="s">
        <v>257</v>
      </c>
      <c r="I1243">
        <v>3.25</v>
      </c>
      <c r="J1243">
        <v>3.25</v>
      </c>
      <c r="K1243" t="s">
        <v>257</v>
      </c>
      <c r="L1243">
        <v>3.2149000000000001</v>
      </c>
      <c r="M1243">
        <v>3.2094</v>
      </c>
      <c r="N1243">
        <v>3.1907999999999999</v>
      </c>
      <c r="O1243">
        <v>3.1819999999999999</v>
      </c>
    </row>
    <row r="1244" spans="1:15" x14ac:dyDescent="0.25">
      <c r="A1244" t="s">
        <v>1047</v>
      </c>
      <c r="B1244">
        <v>18</v>
      </c>
      <c r="C1244" t="s">
        <v>382</v>
      </c>
      <c r="D1244" t="s">
        <v>372</v>
      </c>
      <c r="E1244" t="s">
        <v>3132</v>
      </c>
      <c r="F1244" t="s">
        <v>3133</v>
      </c>
      <c r="G1244">
        <v>1.6000000000000001E-3</v>
      </c>
      <c r="H1244">
        <v>3.2484000000000002</v>
      </c>
      <c r="I1244">
        <v>3.25</v>
      </c>
      <c r="J1244">
        <v>3.2397</v>
      </c>
      <c r="K1244" t="s">
        <v>257</v>
      </c>
      <c r="L1244">
        <v>3.2122999999999999</v>
      </c>
      <c r="M1244">
        <v>3.2069000000000001</v>
      </c>
      <c r="N1244">
        <v>3.1823000000000001</v>
      </c>
      <c r="O1244" t="s">
        <v>257</v>
      </c>
    </row>
    <row r="1245" spans="1:15" x14ac:dyDescent="0.25">
      <c r="A1245" t="s">
        <v>1047</v>
      </c>
      <c r="B1245">
        <v>18</v>
      </c>
      <c r="C1245" t="s">
        <v>382</v>
      </c>
      <c r="D1245" t="s">
        <v>373</v>
      </c>
      <c r="E1245" t="s">
        <v>4590</v>
      </c>
      <c r="F1245" t="s">
        <v>4591</v>
      </c>
      <c r="G1245" t="s">
        <v>257</v>
      </c>
      <c r="H1245" t="s">
        <v>257</v>
      </c>
      <c r="I1245">
        <v>3.25</v>
      </c>
      <c r="J1245">
        <v>3.25</v>
      </c>
      <c r="K1245" t="s">
        <v>257</v>
      </c>
      <c r="L1245">
        <v>3.2208999999999999</v>
      </c>
      <c r="M1245">
        <v>3.2139000000000002</v>
      </c>
      <c r="N1245">
        <v>3.2029999999999998</v>
      </c>
      <c r="O1245">
        <v>3.19</v>
      </c>
    </row>
    <row r="1246" spans="1:15" x14ac:dyDescent="0.25">
      <c r="A1246" t="s">
        <v>1048</v>
      </c>
      <c r="B1246">
        <v>6</v>
      </c>
      <c r="C1246" t="s">
        <v>384</v>
      </c>
      <c r="D1246" t="s">
        <v>372</v>
      </c>
      <c r="E1246" t="s">
        <v>3134</v>
      </c>
      <c r="F1246" t="s">
        <v>3135</v>
      </c>
      <c r="G1246">
        <v>2.8999999999999998E-3</v>
      </c>
      <c r="H1246">
        <v>3.3721000000000001</v>
      </c>
      <c r="I1246">
        <v>3.375</v>
      </c>
      <c r="J1246">
        <v>3.3538999999999999</v>
      </c>
      <c r="K1246" t="s">
        <v>257</v>
      </c>
      <c r="L1246">
        <v>3.2637999999999998</v>
      </c>
      <c r="M1246">
        <v>3.2543000000000002</v>
      </c>
      <c r="N1246">
        <v>3.1737000000000002</v>
      </c>
      <c r="O1246" t="s">
        <v>257</v>
      </c>
    </row>
    <row r="1247" spans="1:15" x14ac:dyDescent="0.25">
      <c r="A1247" t="s">
        <v>1048</v>
      </c>
      <c r="B1247">
        <v>6</v>
      </c>
      <c r="C1247" t="s">
        <v>384</v>
      </c>
      <c r="D1247" t="s">
        <v>373</v>
      </c>
      <c r="E1247" t="s">
        <v>4592</v>
      </c>
      <c r="F1247" t="s">
        <v>4593</v>
      </c>
      <c r="G1247" t="s">
        <v>257</v>
      </c>
      <c r="H1247" t="s">
        <v>257</v>
      </c>
      <c r="I1247">
        <v>3.375</v>
      </c>
      <c r="J1247">
        <v>3.375</v>
      </c>
      <c r="K1247" t="s">
        <v>257</v>
      </c>
      <c r="L1247">
        <v>3.2791000000000001</v>
      </c>
      <c r="M1247">
        <v>3.2667000000000002</v>
      </c>
      <c r="N1247">
        <v>3.2250000000000001</v>
      </c>
      <c r="O1247">
        <v>3.1949999999999998</v>
      </c>
    </row>
    <row r="1248" spans="1:15" x14ac:dyDescent="0.25">
      <c r="A1248" t="s">
        <v>1048</v>
      </c>
      <c r="B1248">
        <v>6</v>
      </c>
      <c r="C1248" t="s">
        <v>384</v>
      </c>
      <c r="D1248" t="s">
        <v>374</v>
      </c>
      <c r="E1248" t="s">
        <v>3136</v>
      </c>
      <c r="F1248" t="s">
        <v>3137</v>
      </c>
      <c r="G1248">
        <v>0</v>
      </c>
      <c r="H1248">
        <v>3.375</v>
      </c>
      <c r="I1248">
        <v>3.375</v>
      </c>
      <c r="J1248">
        <v>3.3567999999999998</v>
      </c>
      <c r="K1248" t="s">
        <v>257</v>
      </c>
      <c r="L1248">
        <v>3.2667000000000002</v>
      </c>
      <c r="M1248">
        <v>3.2595000000000001</v>
      </c>
      <c r="N1248">
        <v>3.1766000000000001</v>
      </c>
      <c r="O1248" t="s">
        <v>257</v>
      </c>
    </row>
    <row r="1249" spans="1:15" x14ac:dyDescent="0.25">
      <c r="A1249" t="s">
        <v>1048</v>
      </c>
      <c r="B1249">
        <v>6</v>
      </c>
      <c r="C1249" t="s">
        <v>384</v>
      </c>
      <c r="D1249" t="s">
        <v>375</v>
      </c>
      <c r="E1249" t="s">
        <v>4594</v>
      </c>
      <c r="F1249" t="s">
        <v>4595</v>
      </c>
      <c r="G1249" t="s">
        <v>257</v>
      </c>
      <c r="H1249" t="s">
        <v>257</v>
      </c>
      <c r="I1249">
        <v>3.375</v>
      </c>
      <c r="J1249">
        <v>3.375</v>
      </c>
      <c r="K1249" t="s">
        <v>257</v>
      </c>
      <c r="L1249">
        <v>3.2759999999999998</v>
      </c>
      <c r="M1249">
        <v>3.2667000000000002</v>
      </c>
      <c r="N1249">
        <v>3.2145999999999999</v>
      </c>
      <c r="O1249">
        <v>3.1949999999999998</v>
      </c>
    </row>
    <row r="1250" spans="1:15" x14ac:dyDescent="0.25">
      <c r="A1250" t="s">
        <v>1048</v>
      </c>
      <c r="B1250">
        <v>8</v>
      </c>
      <c r="C1250" t="s">
        <v>384</v>
      </c>
      <c r="D1250" t="s">
        <v>372</v>
      </c>
      <c r="E1250" t="s">
        <v>3138</v>
      </c>
      <c r="F1250" t="s">
        <v>3139</v>
      </c>
      <c r="G1250">
        <v>2.5999999999999999E-3</v>
      </c>
      <c r="H1250">
        <v>3.3723999999999998</v>
      </c>
      <c r="I1250">
        <v>3.375</v>
      </c>
      <c r="J1250">
        <v>3.3574000000000002</v>
      </c>
      <c r="K1250" t="s">
        <v>257</v>
      </c>
      <c r="L1250">
        <v>3.2911999999999999</v>
      </c>
      <c r="M1250">
        <v>3.2824</v>
      </c>
      <c r="N1250">
        <v>3.2235999999999998</v>
      </c>
      <c r="O1250" t="s">
        <v>257</v>
      </c>
    </row>
    <row r="1251" spans="1:15" x14ac:dyDescent="0.25">
      <c r="A1251" t="s">
        <v>1048</v>
      </c>
      <c r="B1251">
        <v>8</v>
      </c>
      <c r="C1251" t="s">
        <v>384</v>
      </c>
      <c r="D1251" t="s">
        <v>373</v>
      </c>
      <c r="E1251" t="s">
        <v>4596</v>
      </c>
      <c r="F1251" t="s">
        <v>4597</v>
      </c>
      <c r="G1251" t="s">
        <v>257</v>
      </c>
      <c r="H1251" t="s">
        <v>257</v>
      </c>
      <c r="I1251">
        <v>3.375</v>
      </c>
      <c r="J1251">
        <v>3.375</v>
      </c>
      <c r="K1251" t="s">
        <v>257</v>
      </c>
      <c r="L1251">
        <v>3.3052000000000001</v>
      </c>
      <c r="M1251">
        <v>3.2938000000000001</v>
      </c>
      <c r="N1251">
        <v>3.2650000000000001</v>
      </c>
      <c r="O1251">
        <v>3.24</v>
      </c>
    </row>
    <row r="1252" spans="1:15" x14ac:dyDescent="0.25">
      <c r="A1252" t="s">
        <v>1048</v>
      </c>
      <c r="B1252">
        <v>8</v>
      </c>
      <c r="C1252" t="s">
        <v>384</v>
      </c>
      <c r="D1252" t="s">
        <v>374</v>
      </c>
      <c r="E1252" t="s">
        <v>3140</v>
      </c>
      <c r="F1252" t="s">
        <v>3141</v>
      </c>
      <c r="G1252">
        <v>0</v>
      </c>
      <c r="H1252">
        <v>3.375</v>
      </c>
      <c r="I1252">
        <v>3.375</v>
      </c>
      <c r="J1252">
        <v>3.36</v>
      </c>
      <c r="K1252" t="s">
        <v>257</v>
      </c>
      <c r="L1252">
        <v>3.2938000000000001</v>
      </c>
      <c r="M1252">
        <v>3.2871999999999999</v>
      </c>
      <c r="N1252">
        <v>3.2262</v>
      </c>
      <c r="O1252" t="s">
        <v>257</v>
      </c>
    </row>
    <row r="1253" spans="1:15" x14ac:dyDescent="0.25">
      <c r="A1253" t="s">
        <v>1048</v>
      </c>
      <c r="B1253">
        <v>8</v>
      </c>
      <c r="C1253" t="s">
        <v>384</v>
      </c>
      <c r="D1253" t="s">
        <v>375</v>
      </c>
      <c r="E1253" t="s">
        <v>4598</v>
      </c>
      <c r="F1253" t="s">
        <v>4599</v>
      </c>
      <c r="G1253" t="s">
        <v>257</v>
      </c>
      <c r="H1253" t="s">
        <v>257</v>
      </c>
      <c r="I1253">
        <v>3.375</v>
      </c>
      <c r="J1253">
        <v>3.375</v>
      </c>
      <c r="K1253" t="s">
        <v>257</v>
      </c>
      <c r="L1253">
        <v>3.3022999999999998</v>
      </c>
      <c r="M1253">
        <v>3.2938000000000001</v>
      </c>
      <c r="N1253">
        <v>3.2547000000000001</v>
      </c>
      <c r="O1253">
        <v>3.24</v>
      </c>
    </row>
    <row r="1254" spans="1:15" x14ac:dyDescent="0.25">
      <c r="A1254" t="s">
        <v>1048</v>
      </c>
      <c r="B1254">
        <v>12</v>
      </c>
      <c r="C1254" t="s">
        <v>384</v>
      </c>
      <c r="D1254" t="s">
        <v>372</v>
      </c>
      <c r="E1254" t="s">
        <v>3142</v>
      </c>
      <c r="F1254" t="s">
        <v>3143</v>
      </c>
      <c r="G1254">
        <v>1.9E-3</v>
      </c>
      <c r="H1254">
        <v>3.3731</v>
      </c>
      <c r="I1254">
        <v>3.375</v>
      </c>
      <c r="J1254">
        <v>3.3616999999999999</v>
      </c>
      <c r="K1254" t="s">
        <v>257</v>
      </c>
      <c r="L1254">
        <v>3.319</v>
      </c>
      <c r="M1254">
        <v>3.3126000000000002</v>
      </c>
      <c r="N1254">
        <v>3.2738999999999998</v>
      </c>
      <c r="O1254" t="s">
        <v>257</v>
      </c>
    </row>
    <row r="1255" spans="1:15" x14ac:dyDescent="0.25">
      <c r="A1255" t="s">
        <v>1048</v>
      </c>
      <c r="B1255">
        <v>12</v>
      </c>
      <c r="C1255" t="s">
        <v>384</v>
      </c>
      <c r="D1255" t="s">
        <v>373</v>
      </c>
      <c r="E1255" t="s">
        <v>4600</v>
      </c>
      <c r="F1255" t="s">
        <v>4601</v>
      </c>
      <c r="G1255" t="s">
        <v>257</v>
      </c>
      <c r="H1255" t="s">
        <v>257</v>
      </c>
      <c r="I1255">
        <v>3.375</v>
      </c>
      <c r="J1255">
        <v>3.375</v>
      </c>
      <c r="K1255" t="s">
        <v>257</v>
      </c>
      <c r="L1255">
        <v>3.3292999999999999</v>
      </c>
      <c r="M1255">
        <v>3.3209</v>
      </c>
      <c r="N1255">
        <v>3.3029999999999999</v>
      </c>
      <c r="O1255">
        <v>3.2850000000000001</v>
      </c>
    </row>
    <row r="1256" spans="1:15" x14ac:dyDescent="0.25">
      <c r="A1256" t="s">
        <v>1048</v>
      </c>
      <c r="B1256">
        <v>12</v>
      </c>
      <c r="C1256" t="s">
        <v>384</v>
      </c>
      <c r="D1256" t="s">
        <v>374</v>
      </c>
      <c r="E1256" t="s">
        <v>3144</v>
      </c>
      <c r="F1256" t="s">
        <v>3145</v>
      </c>
      <c r="G1256">
        <v>0</v>
      </c>
      <c r="H1256">
        <v>3.375</v>
      </c>
      <c r="I1256">
        <v>3.375</v>
      </c>
      <c r="J1256">
        <v>3.3635999999999999</v>
      </c>
      <c r="K1256" t="s">
        <v>257</v>
      </c>
      <c r="L1256">
        <v>3.3209</v>
      </c>
      <c r="M1256">
        <v>3.3161</v>
      </c>
      <c r="N1256">
        <v>3.2757999999999998</v>
      </c>
      <c r="O1256" t="s">
        <v>257</v>
      </c>
    </row>
    <row r="1257" spans="1:15" x14ac:dyDescent="0.25">
      <c r="A1257" t="s">
        <v>1048</v>
      </c>
      <c r="B1257">
        <v>12</v>
      </c>
      <c r="C1257" t="s">
        <v>384</v>
      </c>
      <c r="D1257" t="s">
        <v>375</v>
      </c>
      <c r="E1257" t="s">
        <v>4602</v>
      </c>
      <c r="F1257" t="s">
        <v>4603</v>
      </c>
      <c r="G1257" t="s">
        <v>257</v>
      </c>
      <c r="H1257" t="s">
        <v>257</v>
      </c>
      <c r="I1257">
        <v>3.375</v>
      </c>
      <c r="J1257">
        <v>3.375</v>
      </c>
      <c r="K1257" t="s">
        <v>257</v>
      </c>
      <c r="L1257">
        <v>3.3271999999999999</v>
      </c>
      <c r="M1257">
        <v>3.3209</v>
      </c>
      <c r="N1257">
        <v>3.2948</v>
      </c>
      <c r="O1257">
        <v>3.2850000000000001</v>
      </c>
    </row>
    <row r="1258" spans="1:15" x14ac:dyDescent="0.25">
      <c r="A1258" t="s">
        <v>1048</v>
      </c>
      <c r="B1258">
        <v>16</v>
      </c>
      <c r="C1258" t="s">
        <v>384</v>
      </c>
      <c r="D1258" t="s">
        <v>372</v>
      </c>
      <c r="E1258" t="s">
        <v>3146</v>
      </c>
      <c r="F1258" t="s">
        <v>3147</v>
      </c>
      <c r="G1258">
        <v>1.6999999999999999E-3</v>
      </c>
      <c r="H1258">
        <v>3.3733</v>
      </c>
      <c r="I1258">
        <v>3.375</v>
      </c>
      <c r="J1258">
        <v>3.3639000000000001</v>
      </c>
      <c r="K1258" t="s">
        <v>257</v>
      </c>
      <c r="L1258">
        <v>3.3327</v>
      </c>
      <c r="M1258">
        <v>3.3269000000000002</v>
      </c>
      <c r="N1258">
        <v>3.2988</v>
      </c>
      <c r="O1258" t="s">
        <v>257</v>
      </c>
    </row>
    <row r="1259" spans="1:15" x14ac:dyDescent="0.25">
      <c r="A1259" t="s">
        <v>1048</v>
      </c>
      <c r="B1259">
        <v>16</v>
      </c>
      <c r="C1259" t="s">
        <v>384</v>
      </c>
      <c r="D1259" t="s">
        <v>373</v>
      </c>
      <c r="E1259" t="s">
        <v>4604</v>
      </c>
      <c r="F1259" t="s">
        <v>4605</v>
      </c>
      <c r="G1259" t="s">
        <v>257</v>
      </c>
      <c r="H1259" t="s">
        <v>257</v>
      </c>
      <c r="I1259">
        <v>3.375</v>
      </c>
      <c r="J1259">
        <v>3.375</v>
      </c>
      <c r="K1259" t="s">
        <v>257</v>
      </c>
      <c r="L1259">
        <v>3.3418999999999999</v>
      </c>
      <c r="M1259">
        <v>3.3344</v>
      </c>
      <c r="N1259">
        <v>3.3210000000000002</v>
      </c>
      <c r="O1259">
        <v>3.3069999999999999</v>
      </c>
    </row>
    <row r="1260" spans="1:15" x14ac:dyDescent="0.25">
      <c r="A1260" t="s">
        <v>1048</v>
      </c>
      <c r="B1260">
        <v>16</v>
      </c>
      <c r="C1260" t="s">
        <v>384</v>
      </c>
      <c r="D1260" t="s">
        <v>374</v>
      </c>
      <c r="E1260" t="s">
        <v>3148</v>
      </c>
      <c r="F1260" t="s">
        <v>3149</v>
      </c>
      <c r="G1260">
        <v>0</v>
      </c>
      <c r="H1260">
        <v>3.375</v>
      </c>
      <c r="I1260">
        <v>3.375</v>
      </c>
      <c r="J1260">
        <v>3.3656000000000001</v>
      </c>
      <c r="K1260" t="s">
        <v>257</v>
      </c>
      <c r="L1260">
        <v>3.3344</v>
      </c>
      <c r="M1260">
        <v>3.3300999999999998</v>
      </c>
      <c r="N1260">
        <v>3.3005</v>
      </c>
      <c r="O1260" t="s">
        <v>257</v>
      </c>
    </row>
    <row r="1261" spans="1:15" x14ac:dyDescent="0.25">
      <c r="A1261" t="s">
        <v>1048</v>
      </c>
      <c r="B1261">
        <v>16</v>
      </c>
      <c r="C1261" t="s">
        <v>384</v>
      </c>
      <c r="D1261" t="s">
        <v>375</v>
      </c>
      <c r="E1261" t="s">
        <v>4606</v>
      </c>
      <c r="F1261" t="s">
        <v>4607</v>
      </c>
      <c r="G1261" t="s">
        <v>257</v>
      </c>
      <c r="H1261" t="s">
        <v>257</v>
      </c>
      <c r="I1261">
        <v>3.375</v>
      </c>
      <c r="J1261">
        <v>3.375</v>
      </c>
      <c r="K1261" t="s">
        <v>257</v>
      </c>
      <c r="L1261">
        <v>3.34</v>
      </c>
      <c r="M1261">
        <v>3.3344</v>
      </c>
      <c r="N1261">
        <v>3.3157999999999999</v>
      </c>
      <c r="O1261">
        <v>3.3069999999999999</v>
      </c>
    </row>
    <row r="1262" spans="1:15" x14ac:dyDescent="0.25">
      <c r="A1262" t="s">
        <v>1049</v>
      </c>
      <c r="B1262">
        <v>4</v>
      </c>
      <c r="C1262" t="s">
        <v>381</v>
      </c>
      <c r="D1262" t="s">
        <v>376</v>
      </c>
      <c r="E1262" t="s">
        <v>3150</v>
      </c>
      <c r="F1262" t="s">
        <v>3151</v>
      </c>
      <c r="G1262">
        <v>3.3E-3</v>
      </c>
      <c r="H1262">
        <v>3.4967000000000001</v>
      </c>
      <c r="I1262">
        <v>3.5</v>
      </c>
      <c r="J1262">
        <v>3.4609999999999999</v>
      </c>
      <c r="K1262" t="s">
        <v>257</v>
      </c>
      <c r="L1262">
        <v>3.3342999999999998</v>
      </c>
      <c r="M1262">
        <v>3.3176999999999999</v>
      </c>
      <c r="N1262">
        <v>3.1989999999999998</v>
      </c>
      <c r="O1262" t="s">
        <v>257</v>
      </c>
    </row>
    <row r="1263" spans="1:15" x14ac:dyDescent="0.25">
      <c r="A1263" t="s">
        <v>1049</v>
      </c>
      <c r="B1263">
        <v>4</v>
      </c>
      <c r="C1263" t="s">
        <v>381</v>
      </c>
      <c r="D1263" t="s">
        <v>377</v>
      </c>
      <c r="E1263" t="s">
        <v>4608</v>
      </c>
      <c r="F1263" t="s">
        <v>4609</v>
      </c>
      <c r="G1263" t="s">
        <v>257</v>
      </c>
      <c r="H1263" t="s">
        <v>257</v>
      </c>
      <c r="I1263">
        <v>3.5</v>
      </c>
      <c r="J1263">
        <v>3.5</v>
      </c>
      <c r="K1263" t="s">
        <v>257</v>
      </c>
      <c r="L1263">
        <v>3.3591000000000002</v>
      </c>
      <c r="M1263">
        <v>3.3376000000000001</v>
      </c>
      <c r="N1263">
        <v>3.2669999999999999</v>
      </c>
      <c r="O1263">
        <v>3.2290000000000001</v>
      </c>
    </row>
    <row r="1264" spans="1:15" x14ac:dyDescent="0.25">
      <c r="A1264" t="s">
        <v>1049</v>
      </c>
      <c r="B1264">
        <v>4</v>
      </c>
      <c r="C1264" t="s">
        <v>381</v>
      </c>
      <c r="D1264" t="s">
        <v>372</v>
      </c>
      <c r="E1264" t="s">
        <v>3152</v>
      </c>
      <c r="F1264" t="s">
        <v>3153</v>
      </c>
      <c r="G1264">
        <v>3.3E-3</v>
      </c>
      <c r="H1264">
        <v>3.4967000000000001</v>
      </c>
      <c r="I1264">
        <v>3.5</v>
      </c>
      <c r="J1264">
        <v>3.4729000000000001</v>
      </c>
      <c r="K1264">
        <v>3.4609999999999999</v>
      </c>
      <c r="L1264">
        <v>3.3342999999999998</v>
      </c>
      <c r="M1264">
        <v>3.3233000000000001</v>
      </c>
      <c r="N1264">
        <v>3.1989999999999998</v>
      </c>
      <c r="O1264" t="s">
        <v>257</v>
      </c>
    </row>
    <row r="1265" spans="1:15" x14ac:dyDescent="0.25">
      <c r="A1265" t="s">
        <v>1049</v>
      </c>
      <c r="B1265">
        <v>4</v>
      </c>
      <c r="C1265" t="s">
        <v>381</v>
      </c>
      <c r="D1265" t="s">
        <v>373</v>
      </c>
      <c r="E1265" t="s">
        <v>4610</v>
      </c>
      <c r="F1265" t="s">
        <v>4611</v>
      </c>
      <c r="G1265" t="s">
        <v>257</v>
      </c>
      <c r="H1265" t="s">
        <v>257</v>
      </c>
      <c r="I1265">
        <v>3.5</v>
      </c>
      <c r="J1265">
        <v>3.5</v>
      </c>
      <c r="K1265" t="s">
        <v>257</v>
      </c>
      <c r="L1265">
        <v>3.3519000000000001</v>
      </c>
      <c r="M1265">
        <v>3.3376000000000001</v>
      </c>
      <c r="N1265">
        <v>3.2669999999999999</v>
      </c>
      <c r="O1265">
        <v>3.2290000000000001</v>
      </c>
    </row>
    <row r="1266" spans="1:15" x14ac:dyDescent="0.25">
      <c r="A1266" t="s">
        <v>1049</v>
      </c>
      <c r="B1266">
        <v>4</v>
      </c>
      <c r="C1266" t="s">
        <v>381</v>
      </c>
      <c r="D1266" t="s">
        <v>374</v>
      </c>
      <c r="E1266" t="s">
        <v>3154</v>
      </c>
      <c r="F1266" t="s">
        <v>3155</v>
      </c>
      <c r="G1266">
        <v>0</v>
      </c>
      <c r="H1266">
        <v>3.5</v>
      </c>
      <c r="I1266">
        <v>3.5</v>
      </c>
      <c r="J1266">
        <v>3.4762</v>
      </c>
      <c r="K1266" t="s">
        <v>257</v>
      </c>
      <c r="L1266">
        <v>3.3376000000000001</v>
      </c>
      <c r="M1266">
        <v>3.3292999999999999</v>
      </c>
      <c r="N1266">
        <v>3.2023000000000001</v>
      </c>
      <c r="O1266" t="s">
        <v>257</v>
      </c>
    </row>
    <row r="1267" spans="1:15" x14ac:dyDescent="0.25">
      <c r="A1267" t="s">
        <v>1049</v>
      </c>
      <c r="B1267">
        <v>4</v>
      </c>
      <c r="C1267" t="s">
        <v>381</v>
      </c>
      <c r="D1267" t="s">
        <v>375</v>
      </c>
      <c r="E1267" t="s">
        <v>4612</v>
      </c>
      <c r="F1267" t="s">
        <v>4613</v>
      </c>
      <c r="G1267" t="s">
        <v>257</v>
      </c>
      <c r="H1267" t="s">
        <v>257</v>
      </c>
      <c r="I1267">
        <v>3.5</v>
      </c>
      <c r="J1267">
        <v>3.5</v>
      </c>
      <c r="K1267" t="s">
        <v>257</v>
      </c>
      <c r="L1267">
        <v>3.3483999999999998</v>
      </c>
      <c r="M1267">
        <v>3.3376000000000001</v>
      </c>
      <c r="N1267">
        <v>3.2593999999999999</v>
      </c>
      <c r="O1267">
        <v>3.2290000000000001</v>
      </c>
    </row>
    <row r="1268" spans="1:15" x14ac:dyDescent="0.25">
      <c r="A1268" t="s">
        <v>1049</v>
      </c>
      <c r="B1268">
        <v>6</v>
      </c>
      <c r="C1268" t="s">
        <v>384</v>
      </c>
      <c r="D1268" t="s">
        <v>372</v>
      </c>
      <c r="E1268" t="s">
        <v>3156</v>
      </c>
      <c r="F1268" t="s">
        <v>3157</v>
      </c>
      <c r="G1268">
        <v>2.8999999999999998E-3</v>
      </c>
      <c r="H1268">
        <v>3.4971000000000001</v>
      </c>
      <c r="I1268">
        <v>3.5</v>
      </c>
      <c r="J1268">
        <v>3.4788999999999999</v>
      </c>
      <c r="K1268" t="s">
        <v>257</v>
      </c>
      <c r="L1268">
        <v>3.3887999999999998</v>
      </c>
      <c r="M1268">
        <v>3.3792</v>
      </c>
      <c r="N1268">
        <v>3.2987000000000002</v>
      </c>
      <c r="O1268" t="s">
        <v>257</v>
      </c>
    </row>
    <row r="1269" spans="1:15" x14ac:dyDescent="0.25">
      <c r="A1269" t="s">
        <v>1049</v>
      </c>
      <c r="B1269">
        <v>6</v>
      </c>
      <c r="C1269" t="s">
        <v>384</v>
      </c>
      <c r="D1269" t="s">
        <v>373</v>
      </c>
      <c r="E1269" t="s">
        <v>4614</v>
      </c>
      <c r="F1269" t="s">
        <v>4615</v>
      </c>
      <c r="G1269" t="s">
        <v>257</v>
      </c>
      <c r="H1269" t="s">
        <v>257</v>
      </c>
      <c r="I1269">
        <v>3.5</v>
      </c>
      <c r="J1269">
        <v>3.5</v>
      </c>
      <c r="K1269" t="s">
        <v>257</v>
      </c>
      <c r="L1269">
        <v>3.4041999999999999</v>
      </c>
      <c r="M1269">
        <v>3.3917000000000002</v>
      </c>
      <c r="N1269">
        <v>3.35</v>
      </c>
      <c r="O1269">
        <v>3.32</v>
      </c>
    </row>
    <row r="1270" spans="1:15" x14ac:dyDescent="0.25">
      <c r="A1270" t="s">
        <v>1049</v>
      </c>
      <c r="B1270">
        <v>6</v>
      </c>
      <c r="C1270" t="s">
        <v>384</v>
      </c>
      <c r="D1270" t="s">
        <v>374</v>
      </c>
      <c r="E1270" t="s">
        <v>3158</v>
      </c>
      <c r="F1270" t="s">
        <v>3159</v>
      </c>
      <c r="G1270">
        <v>0</v>
      </c>
      <c r="H1270">
        <v>3.5</v>
      </c>
      <c r="I1270">
        <v>3.5</v>
      </c>
      <c r="J1270">
        <v>3.4817999999999998</v>
      </c>
      <c r="K1270" t="s">
        <v>257</v>
      </c>
      <c r="L1270">
        <v>3.3917000000000002</v>
      </c>
      <c r="M1270">
        <v>3.3845000000000001</v>
      </c>
      <c r="N1270">
        <v>3.3016000000000001</v>
      </c>
      <c r="O1270" t="s">
        <v>257</v>
      </c>
    </row>
    <row r="1271" spans="1:15" x14ac:dyDescent="0.25">
      <c r="A1271" t="s">
        <v>1049</v>
      </c>
      <c r="B1271">
        <v>6</v>
      </c>
      <c r="C1271" t="s">
        <v>384</v>
      </c>
      <c r="D1271" t="s">
        <v>375</v>
      </c>
      <c r="E1271" t="s">
        <v>4616</v>
      </c>
      <c r="F1271" t="s">
        <v>4617</v>
      </c>
      <c r="G1271" t="s">
        <v>257</v>
      </c>
      <c r="H1271" t="s">
        <v>257</v>
      </c>
      <c r="I1271">
        <v>3.5</v>
      </c>
      <c r="J1271">
        <v>3.5</v>
      </c>
      <c r="K1271" t="s">
        <v>257</v>
      </c>
      <c r="L1271">
        <v>3.4011</v>
      </c>
      <c r="M1271">
        <v>3.3917000000000002</v>
      </c>
      <c r="N1271">
        <v>3.3395999999999999</v>
      </c>
      <c r="O1271">
        <v>3.32</v>
      </c>
    </row>
    <row r="1272" spans="1:15" x14ac:dyDescent="0.25">
      <c r="A1272" t="s">
        <v>1049</v>
      </c>
      <c r="B1272">
        <v>8</v>
      </c>
      <c r="C1272" t="s">
        <v>384</v>
      </c>
      <c r="D1272" t="s">
        <v>372</v>
      </c>
      <c r="E1272" t="s">
        <v>3160</v>
      </c>
      <c r="F1272" t="s">
        <v>3161</v>
      </c>
      <c r="G1272">
        <v>2.5999999999999999E-3</v>
      </c>
      <c r="H1272">
        <v>3.4973999999999998</v>
      </c>
      <c r="I1272">
        <v>3.5</v>
      </c>
      <c r="J1272">
        <v>3.4824000000000002</v>
      </c>
      <c r="K1272">
        <v>3.4748999999999999</v>
      </c>
      <c r="L1272">
        <v>3.4161999999999999</v>
      </c>
      <c r="M1272">
        <v>3.4074</v>
      </c>
      <c r="N1272">
        <v>3.3485999999999998</v>
      </c>
      <c r="O1272" t="s">
        <v>257</v>
      </c>
    </row>
    <row r="1273" spans="1:15" x14ac:dyDescent="0.25">
      <c r="A1273" t="s">
        <v>1049</v>
      </c>
      <c r="B1273">
        <v>8</v>
      </c>
      <c r="C1273" t="s">
        <v>384</v>
      </c>
      <c r="D1273" t="s">
        <v>373</v>
      </c>
      <c r="E1273" t="s">
        <v>4618</v>
      </c>
      <c r="F1273" t="s">
        <v>4619</v>
      </c>
      <c r="G1273" t="s">
        <v>257</v>
      </c>
      <c r="H1273" t="s">
        <v>257</v>
      </c>
      <c r="I1273">
        <v>3.5</v>
      </c>
      <c r="J1273">
        <v>3.5</v>
      </c>
      <c r="K1273" t="s">
        <v>257</v>
      </c>
      <c r="L1273">
        <v>3.4302999999999999</v>
      </c>
      <c r="M1273">
        <v>3.4188000000000001</v>
      </c>
      <c r="N1273">
        <v>3.39</v>
      </c>
      <c r="O1273">
        <v>3.3650000000000002</v>
      </c>
    </row>
    <row r="1274" spans="1:15" x14ac:dyDescent="0.25">
      <c r="A1274" t="s">
        <v>1049</v>
      </c>
      <c r="B1274">
        <v>8</v>
      </c>
      <c r="C1274" t="s">
        <v>384</v>
      </c>
      <c r="D1274" t="s">
        <v>374</v>
      </c>
      <c r="E1274" t="s">
        <v>3162</v>
      </c>
      <c r="F1274" t="s">
        <v>3163</v>
      </c>
      <c r="G1274">
        <v>0</v>
      </c>
      <c r="H1274">
        <v>3.5</v>
      </c>
      <c r="I1274">
        <v>3.5</v>
      </c>
      <c r="J1274">
        <v>3.4849999999999999</v>
      </c>
      <c r="K1274" t="s">
        <v>257</v>
      </c>
      <c r="L1274">
        <v>3.4188000000000001</v>
      </c>
      <c r="M1274">
        <v>3.4121999999999999</v>
      </c>
      <c r="N1274">
        <v>3.3512</v>
      </c>
      <c r="O1274" t="s">
        <v>257</v>
      </c>
    </row>
    <row r="1275" spans="1:15" x14ac:dyDescent="0.25">
      <c r="A1275" t="s">
        <v>1049</v>
      </c>
      <c r="B1275">
        <v>8</v>
      </c>
      <c r="C1275" t="s">
        <v>384</v>
      </c>
      <c r="D1275" t="s">
        <v>375</v>
      </c>
      <c r="E1275" t="s">
        <v>4620</v>
      </c>
      <c r="F1275" t="s">
        <v>4621</v>
      </c>
      <c r="G1275" t="s">
        <v>257</v>
      </c>
      <c r="H1275" t="s">
        <v>257</v>
      </c>
      <c r="I1275">
        <v>3.5</v>
      </c>
      <c r="J1275">
        <v>3.5</v>
      </c>
      <c r="K1275" t="s">
        <v>257</v>
      </c>
      <c r="L1275">
        <v>3.4274</v>
      </c>
      <c r="M1275">
        <v>3.4188000000000001</v>
      </c>
      <c r="N1275">
        <v>3.3797000000000001</v>
      </c>
      <c r="O1275">
        <v>3.3650000000000002</v>
      </c>
    </row>
    <row r="1276" spans="1:15" x14ac:dyDescent="0.25">
      <c r="A1276" t="s">
        <v>1049</v>
      </c>
      <c r="B1276">
        <v>10</v>
      </c>
      <c r="C1276" t="s">
        <v>382</v>
      </c>
      <c r="D1276" t="s">
        <v>372</v>
      </c>
      <c r="E1276" t="s">
        <v>3164</v>
      </c>
      <c r="F1276" t="s">
        <v>3165</v>
      </c>
      <c r="G1276">
        <v>2.0999999999999999E-3</v>
      </c>
      <c r="H1276">
        <v>3.4979</v>
      </c>
      <c r="I1276">
        <v>3.5</v>
      </c>
      <c r="J1276">
        <v>3.4849999999999999</v>
      </c>
      <c r="K1276" t="s">
        <v>257</v>
      </c>
      <c r="L1276">
        <v>3.4329000000000001</v>
      </c>
      <c r="M1276">
        <v>3.4260000000000002</v>
      </c>
      <c r="N1276">
        <v>3.3788999999999998</v>
      </c>
      <c r="O1276" t="s">
        <v>257</v>
      </c>
    </row>
    <row r="1277" spans="1:15" x14ac:dyDescent="0.25">
      <c r="A1277" t="s">
        <v>1049</v>
      </c>
      <c r="B1277">
        <v>10</v>
      </c>
      <c r="C1277" t="s">
        <v>382</v>
      </c>
      <c r="D1277" t="s">
        <v>373</v>
      </c>
      <c r="E1277" t="s">
        <v>4622</v>
      </c>
      <c r="F1277" t="s">
        <v>4623</v>
      </c>
      <c r="G1277" t="s">
        <v>257</v>
      </c>
      <c r="H1277" t="s">
        <v>257</v>
      </c>
      <c r="I1277">
        <v>3.5</v>
      </c>
      <c r="J1277">
        <v>3.5</v>
      </c>
      <c r="K1277" t="s">
        <v>257</v>
      </c>
      <c r="L1277">
        <v>3.444</v>
      </c>
      <c r="M1277">
        <v>3.4350000000000001</v>
      </c>
      <c r="N1277">
        <v>3.4129999999999998</v>
      </c>
      <c r="O1277">
        <v>3.3919999999999999</v>
      </c>
    </row>
    <row r="1278" spans="1:15" x14ac:dyDescent="0.25">
      <c r="A1278" t="s">
        <v>1049</v>
      </c>
      <c r="B1278">
        <v>12</v>
      </c>
      <c r="C1278" t="s">
        <v>384</v>
      </c>
      <c r="D1278" t="s">
        <v>372</v>
      </c>
      <c r="E1278" t="s">
        <v>3166</v>
      </c>
      <c r="F1278" t="s">
        <v>3167</v>
      </c>
      <c r="G1278">
        <v>1.9E-3</v>
      </c>
      <c r="H1278">
        <v>3.4981</v>
      </c>
      <c r="I1278">
        <v>3.5</v>
      </c>
      <c r="J1278">
        <v>3.4866999999999999</v>
      </c>
      <c r="K1278" t="s">
        <v>257</v>
      </c>
      <c r="L1278">
        <v>3.444</v>
      </c>
      <c r="M1278">
        <v>3.4376000000000002</v>
      </c>
      <c r="N1278">
        <v>3.3988999999999998</v>
      </c>
      <c r="O1278" t="s">
        <v>257</v>
      </c>
    </row>
    <row r="1279" spans="1:15" x14ac:dyDescent="0.25">
      <c r="A1279" t="s">
        <v>1049</v>
      </c>
      <c r="B1279">
        <v>12</v>
      </c>
      <c r="C1279" t="s">
        <v>384</v>
      </c>
      <c r="D1279" t="s">
        <v>373</v>
      </c>
      <c r="E1279" t="s">
        <v>4624</v>
      </c>
      <c r="F1279" t="s">
        <v>4625</v>
      </c>
      <c r="G1279" t="s">
        <v>257</v>
      </c>
      <c r="H1279" t="s">
        <v>257</v>
      </c>
      <c r="I1279">
        <v>3.5</v>
      </c>
      <c r="J1279">
        <v>3.5</v>
      </c>
      <c r="K1279" t="s">
        <v>257</v>
      </c>
      <c r="L1279">
        <v>3.4542999999999999</v>
      </c>
      <c r="M1279">
        <v>3.4459</v>
      </c>
      <c r="N1279">
        <v>3.4279999999999999</v>
      </c>
      <c r="O1279">
        <v>3.41</v>
      </c>
    </row>
    <row r="1280" spans="1:15" x14ac:dyDescent="0.25">
      <c r="A1280" t="s">
        <v>1049</v>
      </c>
      <c r="B1280">
        <v>12</v>
      </c>
      <c r="C1280" t="s">
        <v>384</v>
      </c>
      <c r="D1280" t="s">
        <v>374</v>
      </c>
      <c r="E1280" t="s">
        <v>3168</v>
      </c>
      <c r="F1280" t="s">
        <v>3169</v>
      </c>
      <c r="G1280">
        <v>0</v>
      </c>
      <c r="H1280">
        <v>3.5</v>
      </c>
      <c r="I1280">
        <v>3.5</v>
      </c>
      <c r="J1280">
        <v>3.4885999999999999</v>
      </c>
      <c r="K1280" t="s">
        <v>257</v>
      </c>
      <c r="L1280">
        <v>3.4459</v>
      </c>
      <c r="M1280">
        <v>3.4411</v>
      </c>
      <c r="N1280">
        <v>3.4007999999999998</v>
      </c>
      <c r="O1280" t="s">
        <v>257</v>
      </c>
    </row>
    <row r="1281" spans="1:15" x14ac:dyDescent="0.25">
      <c r="A1281" t="s">
        <v>1049</v>
      </c>
      <c r="B1281">
        <v>12</v>
      </c>
      <c r="C1281" t="s">
        <v>384</v>
      </c>
      <c r="D1281" t="s">
        <v>375</v>
      </c>
      <c r="E1281" t="s">
        <v>4626</v>
      </c>
      <c r="F1281" t="s">
        <v>4627</v>
      </c>
      <c r="G1281" t="s">
        <v>257</v>
      </c>
      <c r="H1281" t="s">
        <v>257</v>
      </c>
      <c r="I1281">
        <v>3.5</v>
      </c>
      <c r="J1281">
        <v>3.5</v>
      </c>
      <c r="K1281" t="s">
        <v>257</v>
      </c>
      <c r="L1281">
        <v>3.4521999999999999</v>
      </c>
      <c r="M1281">
        <v>3.4459</v>
      </c>
      <c r="N1281">
        <v>3.4198</v>
      </c>
      <c r="O1281">
        <v>3.41</v>
      </c>
    </row>
    <row r="1282" spans="1:15" x14ac:dyDescent="0.25">
      <c r="A1282" t="s">
        <v>1049</v>
      </c>
      <c r="B1282">
        <v>14</v>
      </c>
      <c r="C1282" t="s">
        <v>382</v>
      </c>
      <c r="D1282" t="s">
        <v>372</v>
      </c>
      <c r="E1282" t="s">
        <v>3170</v>
      </c>
      <c r="F1282" t="s">
        <v>3171</v>
      </c>
      <c r="G1282">
        <v>1.8E-3</v>
      </c>
      <c r="H1282">
        <v>3.4982000000000002</v>
      </c>
      <c r="I1282">
        <v>3.5</v>
      </c>
      <c r="J1282">
        <v>3.4878999999999998</v>
      </c>
      <c r="K1282" t="s">
        <v>257</v>
      </c>
      <c r="L1282">
        <v>3.4518</v>
      </c>
      <c r="M1282">
        <v>3.4457</v>
      </c>
      <c r="N1282">
        <v>3.4131999999999998</v>
      </c>
      <c r="O1282" t="s">
        <v>257</v>
      </c>
    </row>
    <row r="1283" spans="1:15" x14ac:dyDescent="0.25">
      <c r="A1283" t="s">
        <v>1049</v>
      </c>
      <c r="B1283">
        <v>14</v>
      </c>
      <c r="C1283" t="s">
        <v>382</v>
      </c>
      <c r="D1283" t="s">
        <v>373</v>
      </c>
      <c r="E1283" t="s">
        <v>4628</v>
      </c>
      <c r="F1283" t="s">
        <v>4629</v>
      </c>
      <c r="G1283" t="s">
        <v>257</v>
      </c>
      <c r="H1283" t="s">
        <v>257</v>
      </c>
      <c r="I1283">
        <v>3.5</v>
      </c>
      <c r="J1283">
        <v>3.5</v>
      </c>
      <c r="K1283" t="s">
        <v>257</v>
      </c>
      <c r="L1283">
        <v>3.4615</v>
      </c>
      <c r="M1283">
        <v>3.4535999999999998</v>
      </c>
      <c r="N1283">
        <v>3.4380000000000002</v>
      </c>
      <c r="O1283">
        <v>3.423</v>
      </c>
    </row>
    <row r="1284" spans="1:15" x14ac:dyDescent="0.25">
      <c r="A1284" t="s">
        <v>1049</v>
      </c>
      <c r="B1284">
        <v>16</v>
      </c>
      <c r="C1284" t="s">
        <v>384</v>
      </c>
      <c r="D1284" t="s">
        <v>372</v>
      </c>
      <c r="E1284" t="s">
        <v>3172</v>
      </c>
      <c r="F1284" t="s">
        <v>3173</v>
      </c>
      <c r="G1284">
        <v>1.6999999999999999E-3</v>
      </c>
      <c r="H1284">
        <v>3.4983</v>
      </c>
      <c r="I1284">
        <v>3.5</v>
      </c>
      <c r="J1284">
        <v>3.4889000000000001</v>
      </c>
      <c r="K1284" t="s">
        <v>257</v>
      </c>
      <c r="L1284">
        <v>3.4577</v>
      </c>
      <c r="M1284">
        <v>3.4519000000000002</v>
      </c>
      <c r="N1284">
        <v>3.4238</v>
      </c>
      <c r="O1284" t="s">
        <v>257</v>
      </c>
    </row>
    <row r="1285" spans="1:15" x14ac:dyDescent="0.25">
      <c r="A1285" t="s">
        <v>1049</v>
      </c>
      <c r="B1285">
        <v>16</v>
      </c>
      <c r="C1285" t="s">
        <v>384</v>
      </c>
      <c r="D1285" t="s">
        <v>373</v>
      </c>
      <c r="E1285" t="s">
        <v>4630</v>
      </c>
      <c r="F1285" t="s">
        <v>4631</v>
      </c>
      <c r="G1285" t="s">
        <v>257</v>
      </c>
      <c r="H1285" t="s">
        <v>257</v>
      </c>
      <c r="I1285">
        <v>3.5</v>
      </c>
      <c r="J1285">
        <v>3.5</v>
      </c>
      <c r="K1285" t="s">
        <v>257</v>
      </c>
      <c r="L1285">
        <v>3.4668999999999999</v>
      </c>
      <c r="M1285">
        <v>3.4594</v>
      </c>
      <c r="N1285">
        <v>3.4460000000000002</v>
      </c>
      <c r="O1285">
        <v>3.4319999999999999</v>
      </c>
    </row>
    <row r="1286" spans="1:15" x14ac:dyDescent="0.25">
      <c r="A1286" t="s">
        <v>1049</v>
      </c>
      <c r="B1286">
        <v>16</v>
      </c>
      <c r="C1286" t="s">
        <v>384</v>
      </c>
      <c r="D1286" t="s">
        <v>374</v>
      </c>
      <c r="E1286" t="s">
        <v>3174</v>
      </c>
      <c r="F1286" t="s">
        <v>3175</v>
      </c>
      <c r="G1286">
        <v>0</v>
      </c>
      <c r="H1286">
        <v>3.5</v>
      </c>
      <c r="I1286">
        <v>3.5</v>
      </c>
      <c r="J1286">
        <v>3.4906000000000001</v>
      </c>
      <c r="K1286" t="s">
        <v>257</v>
      </c>
      <c r="L1286">
        <v>3.4594</v>
      </c>
      <c r="M1286">
        <v>3.4550999999999998</v>
      </c>
      <c r="N1286">
        <v>3.4255</v>
      </c>
      <c r="O1286" t="s">
        <v>257</v>
      </c>
    </row>
    <row r="1287" spans="1:15" x14ac:dyDescent="0.25">
      <c r="A1287" t="s">
        <v>1049</v>
      </c>
      <c r="B1287">
        <v>16</v>
      </c>
      <c r="C1287" t="s">
        <v>384</v>
      </c>
      <c r="D1287" t="s">
        <v>375</v>
      </c>
      <c r="E1287" t="s">
        <v>4632</v>
      </c>
      <c r="F1287" t="s">
        <v>4633</v>
      </c>
      <c r="G1287" t="s">
        <v>257</v>
      </c>
      <c r="H1287" t="s">
        <v>257</v>
      </c>
      <c r="I1287">
        <v>3.5</v>
      </c>
      <c r="J1287">
        <v>3.5</v>
      </c>
      <c r="K1287" t="s">
        <v>257</v>
      </c>
      <c r="L1287">
        <v>3.4649999999999999</v>
      </c>
      <c r="M1287">
        <v>3.4594</v>
      </c>
      <c r="N1287">
        <v>3.4407999999999999</v>
      </c>
      <c r="O1287">
        <v>3.4319999999999999</v>
      </c>
    </row>
    <row r="1288" spans="1:15" x14ac:dyDescent="0.25">
      <c r="A1288" t="s">
        <v>1049</v>
      </c>
      <c r="B1288">
        <v>18</v>
      </c>
      <c r="C1288" t="s">
        <v>382</v>
      </c>
      <c r="D1288" t="s">
        <v>372</v>
      </c>
      <c r="E1288" t="s">
        <v>3176</v>
      </c>
      <c r="F1288" t="s">
        <v>3177</v>
      </c>
      <c r="G1288">
        <v>1.6999999999999999E-3</v>
      </c>
      <c r="H1288">
        <v>3.4983</v>
      </c>
      <c r="I1288">
        <v>3.5</v>
      </c>
      <c r="J1288">
        <v>3.4895999999999998</v>
      </c>
      <c r="K1288" t="s">
        <v>257</v>
      </c>
      <c r="L1288">
        <v>3.4622000000000002</v>
      </c>
      <c r="M1288">
        <v>3.4567000000000001</v>
      </c>
      <c r="N1288">
        <v>3.4321999999999999</v>
      </c>
      <c r="O1288" t="s">
        <v>257</v>
      </c>
    </row>
    <row r="1289" spans="1:15" x14ac:dyDescent="0.25">
      <c r="A1289" t="s">
        <v>1049</v>
      </c>
      <c r="B1289">
        <v>18</v>
      </c>
      <c r="C1289" t="s">
        <v>382</v>
      </c>
      <c r="D1289" t="s">
        <v>373</v>
      </c>
      <c r="E1289" t="s">
        <v>4634</v>
      </c>
      <c r="F1289" t="s">
        <v>4635</v>
      </c>
      <c r="G1289" t="s">
        <v>257</v>
      </c>
      <c r="H1289" t="s">
        <v>257</v>
      </c>
      <c r="I1289">
        <v>3.5</v>
      </c>
      <c r="J1289">
        <v>3.5</v>
      </c>
      <c r="K1289" t="s">
        <v>257</v>
      </c>
      <c r="L1289">
        <v>3.4710999999999999</v>
      </c>
      <c r="M1289">
        <v>3.4639000000000002</v>
      </c>
      <c r="N1289">
        <v>3.4529999999999998</v>
      </c>
      <c r="O1289">
        <v>3.44</v>
      </c>
    </row>
    <row r="1290" spans="1:15" x14ac:dyDescent="0.25">
      <c r="A1290" t="s">
        <v>1050</v>
      </c>
      <c r="B1290">
        <v>6</v>
      </c>
      <c r="C1290" t="s">
        <v>384</v>
      </c>
      <c r="D1290" t="s">
        <v>372</v>
      </c>
      <c r="E1290" t="s">
        <v>3178</v>
      </c>
      <c r="F1290" t="s">
        <v>3179</v>
      </c>
      <c r="G1290">
        <v>2.8999999999999998E-3</v>
      </c>
      <c r="H1290">
        <v>3.6221000000000001</v>
      </c>
      <c r="I1290">
        <v>3.625</v>
      </c>
      <c r="J1290">
        <v>3.6038999999999999</v>
      </c>
      <c r="K1290" t="s">
        <v>257</v>
      </c>
      <c r="L1290">
        <v>3.5137999999999998</v>
      </c>
      <c r="M1290">
        <v>3.5041000000000002</v>
      </c>
      <c r="N1290">
        <v>3.4237000000000002</v>
      </c>
      <c r="O1290" t="s">
        <v>257</v>
      </c>
    </row>
    <row r="1291" spans="1:15" x14ac:dyDescent="0.25">
      <c r="A1291" t="s">
        <v>1050</v>
      </c>
      <c r="B1291">
        <v>6</v>
      </c>
      <c r="C1291" t="s">
        <v>384</v>
      </c>
      <c r="D1291" t="s">
        <v>373</v>
      </c>
      <c r="E1291" t="s">
        <v>4636</v>
      </c>
      <c r="F1291" t="s">
        <v>4637</v>
      </c>
      <c r="G1291" t="s">
        <v>257</v>
      </c>
      <c r="H1291" t="s">
        <v>257</v>
      </c>
      <c r="I1291">
        <v>3.625</v>
      </c>
      <c r="J1291">
        <v>3.625</v>
      </c>
      <c r="K1291" t="s">
        <v>257</v>
      </c>
      <c r="L1291">
        <v>3.5293000000000001</v>
      </c>
      <c r="M1291">
        <v>3.5167000000000002</v>
      </c>
      <c r="N1291">
        <v>3.4750000000000001</v>
      </c>
      <c r="O1291">
        <v>3.4449999999999998</v>
      </c>
    </row>
    <row r="1292" spans="1:15" x14ac:dyDescent="0.25">
      <c r="A1292" t="s">
        <v>1050</v>
      </c>
      <c r="B1292">
        <v>6</v>
      </c>
      <c r="C1292" t="s">
        <v>384</v>
      </c>
      <c r="D1292" t="s">
        <v>374</v>
      </c>
      <c r="E1292" t="s">
        <v>3180</v>
      </c>
      <c r="F1292" t="s">
        <v>3181</v>
      </c>
      <c r="G1292">
        <v>0</v>
      </c>
      <c r="H1292">
        <v>3.625</v>
      </c>
      <c r="I1292">
        <v>3.625</v>
      </c>
      <c r="J1292">
        <v>3.6067999999999998</v>
      </c>
      <c r="K1292" t="s">
        <v>257</v>
      </c>
      <c r="L1292">
        <v>3.5167000000000002</v>
      </c>
      <c r="M1292">
        <v>3.5093999999999999</v>
      </c>
      <c r="N1292">
        <v>3.4266000000000001</v>
      </c>
      <c r="O1292" t="s">
        <v>257</v>
      </c>
    </row>
    <row r="1293" spans="1:15" x14ac:dyDescent="0.25">
      <c r="A1293" t="s">
        <v>1050</v>
      </c>
      <c r="B1293">
        <v>6</v>
      </c>
      <c r="C1293" t="s">
        <v>384</v>
      </c>
      <c r="D1293" t="s">
        <v>375</v>
      </c>
      <c r="E1293" t="s">
        <v>4638</v>
      </c>
      <c r="F1293" t="s">
        <v>4639</v>
      </c>
      <c r="G1293" t="s">
        <v>257</v>
      </c>
      <c r="H1293" t="s">
        <v>257</v>
      </c>
      <c r="I1293">
        <v>3.625</v>
      </c>
      <c r="J1293">
        <v>3.625</v>
      </c>
      <c r="K1293" t="s">
        <v>257</v>
      </c>
      <c r="L1293">
        <v>3.5261999999999998</v>
      </c>
      <c r="M1293">
        <v>3.5167000000000002</v>
      </c>
      <c r="N1293">
        <v>3.4645999999999999</v>
      </c>
      <c r="O1293">
        <v>3.4449999999999998</v>
      </c>
    </row>
    <row r="1294" spans="1:15" x14ac:dyDescent="0.25">
      <c r="A1294" t="s">
        <v>1050</v>
      </c>
      <c r="B1294">
        <v>8</v>
      </c>
      <c r="C1294" t="s">
        <v>384</v>
      </c>
      <c r="D1294" t="s">
        <v>372</v>
      </c>
      <c r="E1294" t="s">
        <v>3182</v>
      </c>
      <c r="F1294" t="s">
        <v>3183</v>
      </c>
      <c r="G1294">
        <v>2.7000000000000001E-3</v>
      </c>
      <c r="H1294">
        <v>3.6223000000000001</v>
      </c>
      <c r="I1294">
        <v>3.625</v>
      </c>
      <c r="J1294">
        <v>3.6073</v>
      </c>
      <c r="K1294" t="s">
        <v>257</v>
      </c>
      <c r="L1294">
        <v>3.5411000000000001</v>
      </c>
      <c r="M1294">
        <v>3.5322</v>
      </c>
      <c r="N1294">
        <v>3.4735</v>
      </c>
      <c r="O1294" t="s">
        <v>257</v>
      </c>
    </row>
    <row r="1295" spans="1:15" x14ac:dyDescent="0.25">
      <c r="A1295" t="s">
        <v>1050</v>
      </c>
      <c r="B1295">
        <v>8</v>
      </c>
      <c r="C1295" t="s">
        <v>384</v>
      </c>
      <c r="D1295" t="s">
        <v>373</v>
      </c>
      <c r="E1295" t="s">
        <v>4640</v>
      </c>
      <c r="F1295" t="s">
        <v>4641</v>
      </c>
      <c r="G1295" t="s">
        <v>257</v>
      </c>
      <c r="H1295" t="s">
        <v>257</v>
      </c>
      <c r="I1295">
        <v>3.625</v>
      </c>
      <c r="J1295">
        <v>3.625</v>
      </c>
      <c r="K1295" t="s">
        <v>257</v>
      </c>
      <c r="L1295">
        <v>3.5554000000000001</v>
      </c>
      <c r="M1295">
        <v>3.5438000000000001</v>
      </c>
      <c r="N1295">
        <v>3.5150000000000001</v>
      </c>
      <c r="O1295">
        <v>3.49</v>
      </c>
    </row>
    <row r="1296" spans="1:15" x14ac:dyDescent="0.25">
      <c r="A1296" t="s">
        <v>1050</v>
      </c>
      <c r="B1296">
        <v>8</v>
      </c>
      <c r="C1296" t="s">
        <v>384</v>
      </c>
      <c r="D1296" t="s">
        <v>374</v>
      </c>
      <c r="E1296" t="s">
        <v>3184</v>
      </c>
      <c r="F1296" t="s">
        <v>3185</v>
      </c>
      <c r="G1296">
        <v>0</v>
      </c>
      <c r="H1296">
        <v>3.625</v>
      </c>
      <c r="I1296">
        <v>3.625</v>
      </c>
      <c r="J1296">
        <v>3.61</v>
      </c>
      <c r="K1296" t="s">
        <v>257</v>
      </c>
      <c r="L1296">
        <v>3.5438000000000001</v>
      </c>
      <c r="M1296">
        <v>3.5371000000000001</v>
      </c>
      <c r="N1296">
        <v>3.4762</v>
      </c>
      <c r="O1296" t="s">
        <v>257</v>
      </c>
    </row>
    <row r="1297" spans="1:15" x14ac:dyDescent="0.25">
      <c r="A1297" t="s">
        <v>1050</v>
      </c>
      <c r="B1297">
        <v>8</v>
      </c>
      <c r="C1297" t="s">
        <v>384</v>
      </c>
      <c r="D1297" t="s">
        <v>375</v>
      </c>
      <c r="E1297" t="s">
        <v>4642</v>
      </c>
      <c r="F1297" t="s">
        <v>4643</v>
      </c>
      <c r="G1297" t="s">
        <v>257</v>
      </c>
      <c r="H1297" t="s">
        <v>257</v>
      </c>
      <c r="I1297">
        <v>3.625</v>
      </c>
      <c r="J1297">
        <v>3.625</v>
      </c>
      <c r="K1297" t="s">
        <v>257</v>
      </c>
      <c r="L1297">
        <v>3.5525000000000002</v>
      </c>
      <c r="M1297">
        <v>3.5438000000000001</v>
      </c>
      <c r="N1297">
        <v>3.5047000000000001</v>
      </c>
      <c r="O1297">
        <v>3.49</v>
      </c>
    </row>
    <row r="1298" spans="1:15" x14ac:dyDescent="0.25">
      <c r="A1298" t="s">
        <v>1050</v>
      </c>
      <c r="B1298">
        <v>12</v>
      </c>
      <c r="C1298" t="s">
        <v>384</v>
      </c>
      <c r="D1298" t="s">
        <v>372</v>
      </c>
      <c r="E1298" t="s">
        <v>3186</v>
      </c>
      <c r="F1298" t="s">
        <v>3187</v>
      </c>
      <c r="G1298">
        <v>1.9E-3</v>
      </c>
      <c r="H1298">
        <v>3.6231</v>
      </c>
      <c r="I1298">
        <v>3.625</v>
      </c>
      <c r="J1298">
        <v>3.6116999999999999</v>
      </c>
      <c r="K1298" t="s">
        <v>257</v>
      </c>
      <c r="L1298">
        <v>3.569</v>
      </c>
      <c r="M1298">
        <v>3.5626000000000002</v>
      </c>
      <c r="N1298">
        <v>3.5238999999999998</v>
      </c>
      <c r="O1298" t="s">
        <v>257</v>
      </c>
    </row>
    <row r="1299" spans="1:15" x14ac:dyDescent="0.25">
      <c r="A1299" t="s">
        <v>1050</v>
      </c>
      <c r="B1299">
        <v>12</v>
      </c>
      <c r="C1299" t="s">
        <v>384</v>
      </c>
      <c r="D1299" t="s">
        <v>373</v>
      </c>
      <c r="E1299" t="s">
        <v>4644</v>
      </c>
      <c r="F1299" t="s">
        <v>4645</v>
      </c>
      <c r="G1299" t="s">
        <v>257</v>
      </c>
      <c r="H1299" t="s">
        <v>257</v>
      </c>
      <c r="I1299">
        <v>3.625</v>
      </c>
      <c r="J1299">
        <v>3.625</v>
      </c>
      <c r="K1299" t="s">
        <v>257</v>
      </c>
      <c r="L1299">
        <v>3.5792999999999999</v>
      </c>
      <c r="M1299">
        <v>3.5709</v>
      </c>
      <c r="N1299">
        <v>3.5529999999999999</v>
      </c>
      <c r="O1299">
        <v>3.5350000000000001</v>
      </c>
    </row>
    <row r="1300" spans="1:15" x14ac:dyDescent="0.25">
      <c r="A1300" t="s">
        <v>1050</v>
      </c>
      <c r="B1300">
        <v>12</v>
      </c>
      <c r="C1300" t="s">
        <v>384</v>
      </c>
      <c r="D1300" t="s">
        <v>374</v>
      </c>
      <c r="E1300" t="s">
        <v>3188</v>
      </c>
      <c r="F1300" t="s">
        <v>3189</v>
      </c>
      <c r="G1300">
        <v>0</v>
      </c>
      <c r="H1300">
        <v>3.625</v>
      </c>
      <c r="I1300">
        <v>3.625</v>
      </c>
      <c r="J1300">
        <v>3.6135999999999999</v>
      </c>
      <c r="K1300" t="s">
        <v>257</v>
      </c>
      <c r="L1300">
        <v>3.5709</v>
      </c>
      <c r="M1300">
        <v>3.5661</v>
      </c>
      <c r="N1300">
        <v>3.5257999999999998</v>
      </c>
      <c r="O1300" t="s">
        <v>257</v>
      </c>
    </row>
    <row r="1301" spans="1:15" x14ac:dyDescent="0.25">
      <c r="A1301" t="s">
        <v>1050</v>
      </c>
      <c r="B1301">
        <v>12</v>
      </c>
      <c r="C1301" t="s">
        <v>384</v>
      </c>
      <c r="D1301" t="s">
        <v>375</v>
      </c>
      <c r="E1301" t="s">
        <v>4646</v>
      </c>
      <c r="F1301" t="s">
        <v>4647</v>
      </c>
      <c r="G1301" t="s">
        <v>257</v>
      </c>
      <c r="H1301" t="s">
        <v>257</v>
      </c>
      <c r="I1301">
        <v>3.625</v>
      </c>
      <c r="J1301">
        <v>3.625</v>
      </c>
      <c r="K1301" t="s">
        <v>257</v>
      </c>
      <c r="L1301">
        <v>3.5771999999999999</v>
      </c>
      <c r="M1301">
        <v>3.5709</v>
      </c>
      <c r="N1301">
        <v>3.5448</v>
      </c>
      <c r="O1301">
        <v>3.5350000000000001</v>
      </c>
    </row>
    <row r="1302" spans="1:15" x14ac:dyDescent="0.25">
      <c r="A1302" t="s">
        <v>1050</v>
      </c>
      <c r="B1302">
        <v>16</v>
      </c>
      <c r="C1302" t="s">
        <v>384</v>
      </c>
      <c r="D1302" t="s">
        <v>372</v>
      </c>
      <c r="E1302" t="s">
        <v>3190</v>
      </c>
      <c r="F1302" t="s">
        <v>3191</v>
      </c>
      <c r="G1302">
        <v>1.6999999999999999E-3</v>
      </c>
      <c r="H1302">
        <v>3.6233</v>
      </c>
      <c r="I1302">
        <v>3.625</v>
      </c>
      <c r="J1302">
        <v>3.6139000000000001</v>
      </c>
      <c r="K1302" t="s">
        <v>257</v>
      </c>
      <c r="L1302">
        <v>3.5827</v>
      </c>
      <c r="M1302">
        <v>3.5769000000000002</v>
      </c>
      <c r="N1302">
        <v>3.5488</v>
      </c>
      <c r="O1302" t="s">
        <v>257</v>
      </c>
    </row>
    <row r="1303" spans="1:15" x14ac:dyDescent="0.25">
      <c r="A1303" t="s">
        <v>1050</v>
      </c>
      <c r="B1303">
        <v>16</v>
      </c>
      <c r="C1303" t="s">
        <v>384</v>
      </c>
      <c r="D1303" t="s">
        <v>373</v>
      </c>
      <c r="E1303" t="s">
        <v>4648</v>
      </c>
      <c r="F1303" t="s">
        <v>4649</v>
      </c>
      <c r="G1303" t="s">
        <v>257</v>
      </c>
      <c r="H1303" t="s">
        <v>257</v>
      </c>
      <c r="I1303">
        <v>3.625</v>
      </c>
      <c r="J1303">
        <v>3.625</v>
      </c>
      <c r="K1303" t="s">
        <v>257</v>
      </c>
      <c r="L1303">
        <v>3.5918999999999999</v>
      </c>
      <c r="M1303">
        <v>3.5844</v>
      </c>
      <c r="N1303">
        <v>3.5710000000000002</v>
      </c>
      <c r="O1303">
        <v>3.5569999999999999</v>
      </c>
    </row>
    <row r="1304" spans="1:15" x14ac:dyDescent="0.25">
      <c r="A1304" t="s">
        <v>1050</v>
      </c>
      <c r="B1304">
        <v>16</v>
      </c>
      <c r="C1304" t="s">
        <v>384</v>
      </c>
      <c r="D1304" t="s">
        <v>374</v>
      </c>
      <c r="E1304" t="s">
        <v>3192</v>
      </c>
      <c r="F1304" t="s">
        <v>3193</v>
      </c>
      <c r="G1304">
        <v>0</v>
      </c>
      <c r="H1304">
        <v>3.625</v>
      </c>
      <c r="I1304">
        <v>3.625</v>
      </c>
      <c r="J1304">
        <v>3.6156000000000001</v>
      </c>
      <c r="K1304" t="s">
        <v>257</v>
      </c>
      <c r="L1304">
        <v>3.5844</v>
      </c>
      <c r="M1304">
        <v>3.5800999999999998</v>
      </c>
      <c r="N1304">
        <v>3.5505</v>
      </c>
      <c r="O1304" t="s">
        <v>257</v>
      </c>
    </row>
    <row r="1305" spans="1:15" x14ac:dyDescent="0.25">
      <c r="A1305" t="s">
        <v>1050</v>
      </c>
      <c r="B1305">
        <v>16</v>
      </c>
      <c r="C1305" t="s">
        <v>384</v>
      </c>
      <c r="D1305" t="s">
        <v>375</v>
      </c>
      <c r="E1305" t="s">
        <v>4650</v>
      </c>
      <c r="F1305" t="s">
        <v>4651</v>
      </c>
      <c r="G1305" t="s">
        <v>257</v>
      </c>
      <c r="H1305" t="s">
        <v>257</v>
      </c>
      <c r="I1305">
        <v>3.625</v>
      </c>
      <c r="J1305">
        <v>3.625</v>
      </c>
      <c r="K1305" t="s">
        <v>257</v>
      </c>
      <c r="L1305">
        <v>3.59</v>
      </c>
      <c r="M1305">
        <v>3.5844</v>
      </c>
      <c r="N1305">
        <v>3.5657999999999999</v>
      </c>
      <c r="O1305">
        <v>3.5569999999999999</v>
      </c>
    </row>
    <row r="1306" spans="1:15" x14ac:dyDescent="0.25">
      <c r="A1306" t="s">
        <v>1051</v>
      </c>
      <c r="B1306">
        <v>4</v>
      </c>
      <c r="C1306" t="s">
        <v>381</v>
      </c>
      <c r="D1306" t="s">
        <v>376</v>
      </c>
      <c r="E1306" t="s">
        <v>3194</v>
      </c>
      <c r="F1306" t="s">
        <v>3195</v>
      </c>
      <c r="G1306">
        <v>3.3999999999999998E-3</v>
      </c>
      <c r="H1306">
        <v>3.7465999999999999</v>
      </c>
      <c r="I1306">
        <v>3.75</v>
      </c>
      <c r="J1306">
        <v>3.7109000000000001</v>
      </c>
      <c r="K1306" t="s">
        <v>257</v>
      </c>
      <c r="L1306">
        <v>3.5842000000000001</v>
      </c>
      <c r="M1306">
        <v>3.5674000000000001</v>
      </c>
      <c r="N1306">
        <v>3.4489000000000001</v>
      </c>
      <c r="O1306" t="s">
        <v>257</v>
      </c>
    </row>
    <row r="1307" spans="1:15" x14ac:dyDescent="0.25">
      <c r="A1307" t="s">
        <v>1051</v>
      </c>
      <c r="B1307">
        <v>4</v>
      </c>
      <c r="C1307" t="s">
        <v>381</v>
      </c>
      <c r="D1307" t="s">
        <v>377</v>
      </c>
      <c r="E1307" t="s">
        <v>4652</v>
      </c>
      <c r="F1307" t="s">
        <v>4653</v>
      </c>
      <c r="G1307" t="s">
        <v>257</v>
      </c>
      <c r="H1307" t="s">
        <v>257</v>
      </c>
      <c r="I1307">
        <v>3.75</v>
      </c>
      <c r="J1307">
        <v>3.75</v>
      </c>
      <c r="K1307" t="s">
        <v>257</v>
      </c>
      <c r="L1307">
        <v>3.6093999999999999</v>
      </c>
      <c r="M1307">
        <v>3.5876000000000001</v>
      </c>
      <c r="N1307">
        <v>3.5169999999999999</v>
      </c>
      <c r="O1307">
        <v>3.4790000000000001</v>
      </c>
    </row>
    <row r="1308" spans="1:15" x14ac:dyDescent="0.25">
      <c r="A1308" t="s">
        <v>1051</v>
      </c>
      <c r="B1308">
        <v>4</v>
      </c>
      <c r="C1308" t="s">
        <v>381</v>
      </c>
      <c r="D1308" t="s">
        <v>372</v>
      </c>
      <c r="E1308" t="s">
        <v>3196</v>
      </c>
      <c r="F1308" t="s">
        <v>3197</v>
      </c>
      <c r="G1308">
        <v>3.3999999999999998E-3</v>
      </c>
      <c r="H1308">
        <v>3.7465999999999999</v>
      </c>
      <c r="I1308">
        <v>3.75</v>
      </c>
      <c r="J1308">
        <v>3.7227999999999999</v>
      </c>
      <c r="K1308">
        <v>3.7109000000000001</v>
      </c>
      <c r="L1308">
        <v>3.5842000000000001</v>
      </c>
      <c r="M1308">
        <v>3.573</v>
      </c>
      <c r="N1308">
        <v>3.4489000000000001</v>
      </c>
      <c r="O1308" t="s">
        <v>257</v>
      </c>
    </row>
    <row r="1309" spans="1:15" x14ac:dyDescent="0.25">
      <c r="A1309" t="s">
        <v>1051</v>
      </c>
      <c r="B1309">
        <v>4</v>
      </c>
      <c r="C1309" t="s">
        <v>381</v>
      </c>
      <c r="D1309" t="s">
        <v>373</v>
      </c>
      <c r="E1309" t="s">
        <v>4654</v>
      </c>
      <c r="F1309" t="s">
        <v>4655</v>
      </c>
      <c r="G1309" t="s">
        <v>257</v>
      </c>
      <c r="H1309" t="s">
        <v>257</v>
      </c>
      <c r="I1309">
        <v>3.75</v>
      </c>
      <c r="J1309">
        <v>3.75</v>
      </c>
      <c r="K1309" t="s">
        <v>257</v>
      </c>
      <c r="L1309">
        <v>3.6021000000000001</v>
      </c>
      <c r="M1309">
        <v>3.5876000000000001</v>
      </c>
      <c r="N1309">
        <v>3.5169999999999999</v>
      </c>
      <c r="O1309">
        <v>3.4790000000000001</v>
      </c>
    </row>
    <row r="1310" spans="1:15" x14ac:dyDescent="0.25">
      <c r="A1310" t="s">
        <v>1051</v>
      </c>
      <c r="B1310">
        <v>4</v>
      </c>
      <c r="C1310" t="s">
        <v>381</v>
      </c>
      <c r="D1310" t="s">
        <v>374</v>
      </c>
      <c r="E1310" t="s">
        <v>3198</v>
      </c>
      <c r="F1310" t="s">
        <v>3199</v>
      </c>
      <c r="G1310">
        <v>0</v>
      </c>
      <c r="H1310">
        <v>3.75</v>
      </c>
      <c r="I1310">
        <v>3.75</v>
      </c>
      <c r="J1310">
        <v>3.7262</v>
      </c>
      <c r="K1310" t="s">
        <v>257</v>
      </c>
      <c r="L1310">
        <v>3.5876000000000001</v>
      </c>
      <c r="M1310">
        <v>3.5792000000000002</v>
      </c>
      <c r="N1310">
        <v>3.4523000000000001</v>
      </c>
      <c r="O1310" t="s">
        <v>257</v>
      </c>
    </row>
    <row r="1311" spans="1:15" x14ac:dyDescent="0.25">
      <c r="A1311" t="s">
        <v>1051</v>
      </c>
      <c r="B1311">
        <v>4</v>
      </c>
      <c r="C1311" t="s">
        <v>381</v>
      </c>
      <c r="D1311" t="s">
        <v>375</v>
      </c>
      <c r="E1311" t="s">
        <v>4656</v>
      </c>
      <c r="F1311" t="s">
        <v>4657</v>
      </c>
      <c r="G1311" t="s">
        <v>257</v>
      </c>
      <c r="H1311" t="s">
        <v>257</v>
      </c>
      <c r="I1311">
        <v>3.75</v>
      </c>
      <c r="J1311">
        <v>3.75</v>
      </c>
      <c r="K1311" t="s">
        <v>257</v>
      </c>
      <c r="L1311">
        <v>3.5985</v>
      </c>
      <c r="M1311">
        <v>3.5876000000000001</v>
      </c>
      <c r="N1311">
        <v>3.5093999999999999</v>
      </c>
      <c r="O1311">
        <v>3.4790000000000001</v>
      </c>
    </row>
    <row r="1312" spans="1:15" x14ac:dyDescent="0.25">
      <c r="A1312" t="s">
        <v>1051</v>
      </c>
      <c r="B1312">
        <v>6</v>
      </c>
      <c r="C1312" t="s">
        <v>384</v>
      </c>
      <c r="D1312" t="s">
        <v>372</v>
      </c>
      <c r="E1312" t="s">
        <v>3200</v>
      </c>
      <c r="F1312" t="s">
        <v>3201</v>
      </c>
      <c r="G1312">
        <v>2.8999999999999998E-3</v>
      </c>
      <c r="H1312">
        <v>3.7471000000000001</v>
      </c>
      <c r="I1312">
        <v>3.75</v>
      </c>
      <c r="J1312">
        <v>3.7288999999999999</v>
      </c>
      <c r="K1312" t="s">
        <v>257</v>
      </c>
      <c r="L1312">
        <v>3.6387999999999998</v>
      </c>
      <c r="M1312">
        <v>3.629</v>
      </c>
      <c r="N1312">
        <v>3.5487000000000002</v>
      </c>
      <c r="O1312" t="s">
        <v>257</v>
      </c>
    </row>
    <row r="1313" spans="1:15" x14ac:dyDescent="0.25">
      <c r="A1313" t="s">
        <v>1051</v>
      </c>
      <c r="B1313">
        <v>6</v>
      </c>
      <c r="C1313" t="s">
        <v>384</v>
      </c>
      <c r="D1313" t="s">
        <v>373</v>
      </c>
      <c r="E1313" t="s">
        <v>4658</v>
      </c>
      <c r="F1313" t="s">
        <v>4659</v>
      </c>
      <c r="G1313" t="s">
        <v>257</v>
      </c>
      <c r="H1313" t="s">
        <v>257</v>
      </c>
      <c r="I1313">
        <v>3.75</v>
      </c>
      <c r="J1313">
        <v>3.75</v>
      </c>
      <c r="K1313" t="s">
        <v>257</v>
      </c>
      <c r="L1313">
        <v>3.6543999999999999</v>
      </c>
      <c r="M1313">
        <v>3.6417000000000002</v>
      </c>
      <c r="N1313">
        <v>3.6</v>
      </c>
      <c r="O1313">
        <v>3.57</v>
      </c>
    </row>
    <row r="1314" spans="1:15" x14ac:dyDescent="0.25">
      <c r="A1314" t="s">
        <v>1051</v>
      </c>
      <c r="B1314">
        <v>6</v>
      </c>
      <c r="C1314" t="s">
        <v>384</v>
      </c>
      <c r="D1314" t="s">
        <v>374</v>
      </c>
      <c r="E1314" t="s">
        <v>3202</v>
      </c>
      <c r="F1314" t="s">
        <v>3203</v>
      </c>
      <c r="G1314">
        <v>0</v>
      </c>
      <c r="H1314">
        <v>3.75</v>
      </c>
      <c r="I1314">
        <v>3.75</v>
      </c>
      <c r="J1314">
        <v>3.7317999999999998</v>
      </c>
      <c r="K1314" t="s">
        <v>257</v>
      </c>
      <c r="L1314">
        <v>3.6417000000000002</v>
      </c>
      <c r="M1314">
        <v>3.6343999999999999</v>
      </c>
      <c r="N1314">
        <v>3.5516000000000001</v>
      </c>
      <c r="O1314" t="s">
        <v>257</v>
      </c>
    </row>
    <row r="1315" spans="1:15" x14ac:dyDescent="0.25">
      <c r="A1315" t="s">
        <v>1051</v>
      </c>
      <c r="B1315">
        <v>6</v>
      </c>
      <c r="C1315" t="s">
        <v>384</v>
      </c>
      <c r="D1315" t="s">
        <v>375</v>
      </c>
      <c r="E1315" t="s">
        <v>4660</v>
      </c>
      <c r="F1315" t="s">
        <v>4661</v>
      </c>
      <c r="G1315" t="s">
        <v>257</v>
      </c>
      <c r="H1315" t="s">
        <v>257</v>
      </c>
      <c r="I1315">
        <v>3.75</v>
      </c>
      <c r="J1315">
        <v>3.75</v>
      </c>
      <c r="K1315" t="s">
        <v>257</v>
      </c>
      <c r="L1315">
        <v>3.6511999999999998</v>
      </c>
      <c r="M1315">
        <v>3.6417000000000002</v>
      </c>
      <c r="N1315">
        <v>3.5895999999999999</v>
      </c>
      <c r="O1315">
        <v>3.57</v>
      </c>
    </row>
    <row r="1316" spans="1:15" x14ac:dyDescent="0.25">
      <c r="A1316" t="s">
        <v>1051</v>
      </c>
      <c r="B1316">
        <v>8</v>
      </c>
      <c r="C1316" t="s">
        <v>384</v>
      </c>
      <c r="D1316" t="s">
        <v>372</v>
      </c>
      <c r="E1316" t="s">
        <v>3204</v>
      </c>
      <c r="F1316" t="s">
        <v>3205</v>
      </c>
      <c r="G1316">
        <v>2.7000000000000001E-3</v>
      </c>
      <c r="H1316">
        <v>3.7473000000000001</v>
      </c>
      <c r="I1316">
        <v>3.75</v>
      </c>
      <c r="J1316">
        <v>3.7323</v>
      </c>
      <c r="K1316">
        <v>3.7248000000000001</v>
      </c>
      <c r="L1316">
        <v>3.6661000000000001</v>
      </c>
      <c r="M1316">
        <v>3.6570999999999998</v>
      </c>
      <c r="N1316">
        <v>3.5985</v>
      </c>
      <c r="O1316" t="s">
        <v>257</v>
      </c>
    </row>
    <row r="1317" spans="1:15" x14ac:dyDescent="0.25">
      <c r="A1317" t="s">
        <v>1051</v>
      </c>
      <c r="B1317">
        <v>8</v>
      </c>
      <c r="C1317" t="s">
        <v>384</v>
      </c>
      <c r="D1317" t="s">
        <v>373</v>
      </c>
      <c r="E1317" t="s">
        <v>4662</v>
      </c>
      <c r="F1317" t="s">
        <v>4663</v>
      </c>
      <c r="G1317" t="s">
        <v>257</v>
      </c>
      <c r="H1317" t="s">
        <v>257</v>
      </c>
      <c r="I1317">
        <v>3.75</v>
      </c>
      <c r="J1317">
        <v>3.75</v>
      </c>
      <c r="K1317" t="s">
        <v>257</v>
      </c>
      <c r="L1317">
        <v>3.6804999999999999</v>
      </c>
      <c r="M1317">
        <v>3.6688000000000001</v>
      </c>
      <c r="N1317">
        <v>3.64</v>
      </c>
      <c r="O1317">
        <v>3.6150000000000002</v>
      </c>
    </row>
    <row r="1318" spans="1:15" x14ac:dyDescent="0.25">
      <c r="A1318" t="s">
        <v>1051</v>
      </c>
      <c r="B1318">
        <v>8</v>
      </c>
      <c r="C1318" t="s">
        <v>384</v>
      </c>
      <c r="D1318" t="s">
        <v>374</v>
      </c>
      <c r="E1318" t="s">
        <v>3206</v>
      </c>
      <c r="F1318" t="s">
        <v>3207</v>
      </c>
      <c r="G1318">
        <v>0</v>
      </c>
      <c r="H1318">
        <v>3.75</v>
      </c>
      <c r="I1318">
        <v>3.75</v>
      </c>
      <c r="J1318">
        <v>3.7349999999999999</v>
      </c>
      <c r="K1318" t="s">
        <v>257</v>
      </c>
      <c r="L1318">
        <v>3.6688000000000001</v>
      </c>
      <c r="M1318">
        <v>3.6621000000000001</v>
      </c>
      <c r="N1318">
        <v>3.6012</v>
      </c>
      <c r="O1318" t="s">
        <v>257</v>
      </c>
    </row>
    <row r="1319" spans="1:15" x14ac:dyDescent="0.25">
      <c r="A1319" t="s">
        <v>1051</v>
      </c>
      <c r="B1319">
        <v>8</v>
      </c>
      <c r="C1319" t="s">
        <v>384</v>
      </c>
      <c r="D1319" t="s">
        <v>375</v>
      </c>
      <c r="E1319" t="s">
        <v>4664</v>
      </c>
      <c r="F1319" t="s">
        <v>4665</v>
      </c>
      <c r="G1319" t="s">
        <v>257</v>
      </c>
      <c r="H1319" t="s">
        <v>257</v>
      </c>
      <c r="I1319">
        <v>3.75</v>
      </c>
      <c r="J1319">
        <v>3.75</v>
      </c>
      <c r="K1319" t="s">
        <v>257</v>
      </c>
      <c r="L1319">
        <v>3.6776</v>
      </c>
      <c r="M1319">
        <v>3.6688000000000001</v>
      </c>
      <c r="N1319">
        <v>3.6297000000000001</v>
      </c>
      <c r="O1319">
        <v>3.6150000000000002</v>
      </c>
    </row>
    <row r="1320" spans="1:15" x14ac:dyDescent="0.25">
      <c r="A1320" t="s">
        <v>1051</v>
      </c>
      <c r="B1320">
        <v>10</v>
      </c>
      <c r="C1320" t="s">
        <v>382</v>
      </c>
      <c r="D1320" t="s">
        <v>372</v>
      </c>
      <c r="E1320" t="s">
        <v>3208</v>
      </c>
      <c r="F1320" t="s">
        <v>3209</v>
      </c>
      <c r="G1320">
        <v>2.0999999999999999E-3</v>
      </c>
      <c r="H1320">
        <v>3.7479</v>
      </c>
      <c r="I1320">
        <v>3.75</v>
      </c>
      <c r="J1320">
        <v>3.7349999999999999</v>
      </c>
      <c r="K1320" t="s">
        <v>257</v>
      </c>
      <c r="L1320">
        <v>3.6829000000000001</v>
      </c>
      <c r="M1320">
        <v>3.6760000000000002</v>
      </c>
      <c r="N1320">
        <v>3.6288999999999998</v>
      </c>
      <c r="O1320" t="s">
        <v>257</v>
      </c>
    </row>
    <row r="1321" spans="1:15" x14ac:dyDescent="0.25">
      <c r="A1321" t="s">
        <v>1051</v>
      </c>
      <c r="B1321">
        <v>10</v>
      </c>
      <c r="C1321" t="s">
        <v>382</v>
      </c>
      <c r="D1321" t="s">
        <v>373</v>
      </c>
      <c r="E1321" t="s">
        <v>4666</v>
      </c>
      <c r="F1321" t="s">
        <v>4667</v>
      </c>
      <c r="G1321" t="s">
        <v>257</v>
      </c>
      <c r="H1321" t="s">
        <v>257</v>
      </c>
      <c r="I1321">
        <v>3.75</v>
      </c>
      <c r="J1321">
        <v>3.75</v>
      </c>
      <c r="K1321" t="s">
        <v>257</v>
      </c>
      <c r="L1321">
        <v>3.694</v>
      </c>
      <c r="M1321">
        <v>3.6850000000000001</v>
      </c>
      <c r="N1321">
        <v>3.6629999999999998</v>
      </c>
      <c r="O1321">
        <v>3.6419999999999999</v>
      </c>
    </row>
    <row r="1322" spans="1:15" x14ac:dyDescent="0.25">
      <c r="A1322" t="s">
        <v>1051</v>
      </c>
      <c r="B1322">
        <v>12</v>
      </c>
      <c r="C1322" t="s">
        <v>384</v>
      </c>
      <c r="D1322" t="s">
        <v>372</v>
      </c>
      <c r="E1322" t="s">
        <v>3210</v>
      </c>
      <c r="F1322" t="s">
        <v>3211</v>
      </c>
      <c r="G1322">
        <v>1.9E-3</v>
      </c>
      <c r="H1322">
        <v>3.7481</v>
      </c>
      <c r="I1322">
        <v>3.75</v>
      </c>
      <c r="J1322">
        <v>3.7366999999999999</v>
      </c>
      <c r="K1322" t="s">
        <v>257</v>
      </c>
      <c r="L1322">
        <v>3.694</v>
      </c>
      <c r="M1322">
        <v>3.6876000000000002</v>
      </c>
      <c r="N1322">
        <v>3.6488999999999998</v>
      </c>
      <c r="O1322" t="s">
        <v>257</v>
      </c>
    </row>
    <row r="1323" spans="1:15" x14ac:dyDescent="0.25">
      <c r="A1323" t="s">
        <v>1051</v>
      </c>
      <c r="B1323">
        <v>12</v>
      </c>
      <c r="C1323" t="s">
        <v>384</v>
      </c>
      <c r="D1323" t="s">
        <v>373</v>
      </c>
      <c r="E1323" t="s">
        <v>4668</v>
      </c>
      <c r="F1323" t="s">
        <v>4669</v>
      </c>
      <c r="G1323" t="s">
        <v>257</v>
      </c>
      <c r="H1323" t="s">
        <v>257</v>
      </c>
      <c r="I1323">
        <v>3.75</v>
      </c>
      <c r="J1323">
        <v>3.75</v>
      </c>
      <c r="K1323" t="s">
        <v>257</v>
      </c>
      <c r="L1323">
        <v>3.7042999999999999</v>
      </c>
      <c r="M1323">
        <v>3.6959</v>
      </c>
      <c r="N1323">
        <v>3.6779999999999999</v>
      </c>
      <c r="O1323">
        <v>3.66</v>
      </c>
    </row>
    <row r="1324" spans="1:15" x14ac:dyDescent="0.25">
      <c r="A1324" t="s">
        <v>1051</v>
      </c>
      <c r="B1324">
        <v>12</v>
      </c>
      <c r="C1324" t="s">
        <v>384</v>
      </c>
      <c r="D1324" t="s">
        <v>374</v>
      </c>
      <c r="E1324" t="s">
        <v>3212</v>
      </c>
      <c r="F1324" t="s">
        <v>3213</v>
      </c>
      <c r="G1324">
        <v>0</v>
      </c>
      <c r="H1324">
        <v>3.75</v>
      </c>
      <c r="I1324">
        <v>3.75</v>
      </c>
      <c r="J1324">
        <v>3.7385999999999999</v>
      </c>
      <c r="K1324" t="s">
        <v>257</v>
      </c>
      <c r="L1324">
        <v>3.6959</v>
      </c>
      <c r="M1324">
        <v>3.6911</v>
      </c>
      <c r="N1324">
        <v>3.6507999999999998</v>
      </c>
      <c r="O1324" t="s">
        <v>257</v>
      </c>
    </row>
    <row r="1325" spans="1:15" x14ac:dyDescent="0.25">
      <c r="A1325" t="s">
        <v>1051</v>
      </c>
      <c r="B1325">
        <v>12</v>
      </c>
      <c r="C1325" t="s">
        <v>384</v>
      </c>
      <c r="D1325" t="s">
        <v>375</v>
      </c>
      <c r="E1325" t="s">
        <v>4670</v>
      </c>
      <c r="F1325" t="s">
        <v>4671</v>
      </c>
      <c r="G1325" t="s">
        <v>257</v>
      </c>
      <c r="H1325" t="s">
        <v>257</v>
      </c>
      <c r="I1325">
        <v>3.75</v>
      </c>
      <c r="J1325">
        <v>3.75</v>
      </c>
      <c r="K1325" t="s">
        <v>257</v>
      </c>
      <c r="L1325">
        <v>3.7021999999999999</v>
      </c>
      <c r="M1325">
        <v>3.6959</v>
      </c>
      <c r="N1325">
        <v>3.6698</v>
      </c>
      <c r="O1325">
        <v>3.66</v>
      </c>
    </row>
    <row r="1326" spans="1:15" x14ac:dyDescent="0.25">
      <c r="A1326" t="s">
        <v>1051</v>
      </c>
      <c r="B1326">
        <v>14</v>
      </c>
      <c r="C1326" t="s">
        <v>382</v>
      </c>
      <c r="D1326" t="s">
        <v>372</v>
      </c>
      <c r="E1326" t="s">
        <v>3214</v>
      </c>
      <c r="F1326" t="s">
        <v>3215</v>
      </c>
      <c r="G1326">
        <v>1.8E-3</v>
      </c>
      <c r="H1326">
        <v>3.7482000000000002</v>
      </c>
      <c r="I1326">
        <v>3.75</v>
      </c>
      <c r="J1326">
        <v>3.7378999999999998</v>
      </c>
      <c r="K1326" t="s">
        <v>257</v>
      </c>
      <c r="L1326">
        <v>3.7018</v>
      </c>
      <c r="M1326">
        <v>3.6957</v>
      </c>
      <c r="N1326">
        <v>3.6631999999999998</v>
      </c>
      <c r="O1326" t="s">
        <v>257</v>
      </c>
    </row>
    <row r="1327" spans="1:15" x14ac:dyDescent="0.25">
      <c r="A1327" t="s">
        <v>1051</v>
      </c>
      <c r="B1327">
        <v>14</v>
      </c>
      <c r="C1327" t="s">
        <v>382</v>
      </c>
      <c r="D1327" t="s">
        <v>373</v>
      </c>
      <c r="E1327" t="s">
        <v>4672</v>
      </c>
      <c r="F1327" t="s">
        <v>4673</v>
      </c>
      <c r="G1327" t="s">
        <v>257</v>
      </c>
      <c r="H1327" t="s">
        <v>257</v>
      </c>
      <c r="I1327">
        <v>3.75</v>
      </c>
      <c r="J1327">
        <v>3.75</v>
      </c>
      <c r="K1327" t="s">
        <v>257</v>
      </c>
      <c r="L1327">
        <v>3.7115</v>
      </c>
      <c r="M1327">
        <v>3.7035999999999998</v>
      </c>
      <c r="N1327">
        <v>3.6880000000000002</v>
      </c>
      <c r="O1327">
        <v>3.673</v>
      </c>
    </row>
    <row r="1328" spans="1:15" x14ac:dyDescent="0.25">
      <c r="A1328" t="s">
        <v>1051</v>
      </c>
      <c r="B1328">
        <v>16</v>
      </c>
      <c r="C1328" t="s">
        <v>384</v>
      </c>
      <c r="D1328" t="s">
        <v>372</v>
      </c>
      <c r="E1328" t="s">
        <v>3216</v>
      </c>
      <c r="F1328" t="s">
        <v>3217</v>
      </c>
      <c r="G1328">
        <v>1.6999999999999999E-3</v>
      </c>
      <c r="H1328">
        <v>3.7483</v>
      </c>
      <c r="I1328">
        <v>3.75</v>
      </c>
      <c r="J1328">
        <v>3.7389000000000001</v>
      </c>
      <c r="K1328" t="s">
        <v>257</v>
      </c>
      <c r="L1328">
        <v>3.7077</v>
      </c>
      <c r="M1328">
        <v>3.7019000000000002</v>
      </c>
      <c r="N1328">
        <v>3.6738</v>
      </c>
      <c r="O1328" t="s">
        <v>257</v>
      </c>
    </row>
    <row r="1329" spans="1:15" x14ac:dyDescent="0.25">
      <c r="A1329" t="s">
        <v>1051</v>
      </c>
      <c r="B1329">
        <v>16</v>
      </c>
      <c r="C1329" t="s">
        <v>384</v>
      </c>
      <c r="D1329" t="s">
        <v>373</v>
      </c>
      <c r="E1329" t="s">
        <v>4674</v>
      </c>
      <c r="F1329" t="s">
        <v>4675</v>
      </c>
      <c r="G1329" t="s">
        <v>257</v>
      </c>
      <c r="H1329" t="s">
        <v>257</v>
      </c>
      <c r="I1329">
        <v>3.75</v>
      </c>
      <c r="J1329">
        <v>3.75</v>
      </c>
      <c r="K1329" t="s">
        <v>257</v>
      </c>
      <c r="L1329">
        <v>3.7168999999999999</v>
      </c>
      <c r="M1329">
        <v>3.7094</v>
      </c>
      <c r="N1329">
        <v>3.6960000000000002</v>
      </c>
      <c r="O1329">
        <v>3.6819999999999999</v>
      </c>
    </row>
    <row r="1330" spans="1:15" x14ac:dyDescent="0.25">
      <c r="A1330" t="s">
        <v>1051</v>
      </c>
      <c r="B1330">
        <v>16</v>
      </c>
      <c r="C1330" t="s">
        <v>384</v>
      </c>
      <c r="D1330" t="s">
        <v>374</v>
      </c>
      <c r="E1330" t="s">
        <v>3218</v>
      </c>
      <c r="F1330" t="s">
        <v>3219</v>
      </c>
      <c r="G1330">
        <v>0</v>
      </c>
      <c r="H1330">
        <v>3.75</v>
      </c>
      <c r="I1330">
        <v>3.75</v>
      </c>
      <c r="J1330">
        <v>3.7406000000000001</v>
      </c>
      <c r="K1330" t="s">
        <v>257</v>
      </c>
      <c r="L1330">
        <v>3.7094</v>
      </c>
      <c r="M1330">
        <v>3.7050999999999998</v>
      </c>
      <c r="N1330">
        <v>3.6755</v>
      </c>
      <c r="O1330" t="s">
        <v>257</v>
      </c>
    </row>
    <row r="1331" spans="1:15" x14ac:dyDescent="0.25">
      <c r="A1331" t="s">
        <v>1051</v>
      </c>
      <c r="B1331">
        <v>16</v>
      </c>
      <c r="C1331" t="s">
        <v>384</v>
      </c>
      <c r="D1331" t="s">
        <v>375</v>
      </c>
      <c r="E1331" t="s">
        <v>4676</v>
      </c>
      <c r="F1331" t="s">
        <v>4677</v>
      </c>
      <c r="G1331" t="s">
        <v>257</v>
      </c>
      <c r="H1331" t="s">
        <v>257</v>
      </c>
      <c r="I1331">
        <v>3.75</v>
      </c>
      <c r="J1331">
        <v>3.75</v>
      </c>
      <c r="K1331" t="s">
        <v>257</v>
      </c>
      <c r="L1331">
        <v>3.7149999999999999</v>
      </c>
      <c r="M1331">
        <v>3.7094</v>
      </c>
      <c r="N1331">
        <v>3.6907999999999999</v>
      </c>
      <c r="O1331">
        <v>3.6819999999999999</v>
      </c>
    </row>
    <row r="1332" spans="1:15" x14ac:dyDescent="0.25">
      <c r="A1332" t="s">
        <v>1051</v>
      </c>
      <c r="B1332">
        <v>18</v>
      </c>
      <c r="C1332" t="s">
        <v>382</v>
      </c>
      <c r="D1332" t="s">
        <v>372</v>
      </c>
      <c r="E1332" t="s">
        <v>3220</v>
      </c>
      <c r="F1332" t="s">
        <v>3221</v>
      </c>
      <c r="G1332">
        <v>1.6999999999999999E-3</v>
      </c>
      <c r="H1332">
        <v>3.7483</v>
      </c>
      <c r="I1332">
        <v>3.75</v>
      </c>
      <c r="J1332">
        <v>3.7395999999999998</v>
      </c>
      <c r="K1332" t="s">
        <v>257</v>
      </c>
      <c r="L1332">
        <v>3.7122000000000002</v>
      </c>
      <c r="M1332">
        <v>3.7067000000000001</v>
      </c>
      <c r="N1332">
        <v>3.6821999999999999</v>
      </c>
      <c r="O1332" t="s">
        <v>257</v>
      </c>
    </row>
    <row r="1333" spans="1:15" x14ac:dyDescent="0.25">
      <c r="A1333" t="s">
        <v>1051</v>
      </c>
      <c r="B1333">
        <v>18</v>
      </c>
      <c r="C1333" t="s">
        <v>382</v>
      </c>
      <c r="D1333" t="s">
        <v>373</v>
      </c>
      <c r="E1333" t="s">
        <v>4678</v>
      </c>
      <c r="F1333" t="s">
        <v>4679</v>
      </c>
      <c r="G1333" t="s">
        <v>257</v>
      </c>
      <c r="H1333" t="s">
        <v>257</v>
      </c>
      <c r="I1333">
        <v>3.75</v>
      </c>
      <c r="J1333">
        <v>3.75</v>
      </c>
      <c r="K1333" t="s">
        <v>257</v>
      </c>
      <c r="L1333">
        <v>3.7210999999999999</v>
      </c>
      <c r="M1333">
        <v>3.7139000000000002</v>
      </c>
      <c r="N1333">
        <v>3.7029999999999998</v>
      </c>
      <c r="O1333">
        <v>3.69</v>
      </c>
    </row>
    <row r="1334" spans="1:15" x14ac:dyDescent="0.25">
      <c r="A1334" t="s">
        <v>1052</v>
      </c>
      <c r="B1334">
        <v>6</v>
      </c>
      <c r="C1334" t="s">
        <v>384</v>
      </c>
      <c r="D1334" t="s">
        <v>372</v>
      </c>
      <c r="E1334" t="s">
        <v>3222</v>
      </c>
      <c r="F1334" t="s">
        <v>3223</v>
      </c>
      <c r="G1334">
        <v>3.0000000000000001E-3</v>
      </c>
      <c r="H1334">
        <v>3.8719999999999999</v>
      </c>
      <c r="I1334">
        <v>3.875</v>
      </c>
      <c r="J1334">
        <v>3.8538000000000001</v>
      </c>
      <c r="K1334" t="s">
        <v>257</v>
      </c>
      <c r="L1334">
        <v>3.7637</v>
      </c>
      <c r="M1334">
        <v>3.7538</v>
      </c>
      <c r="N1334">
        <v>3.6736</v>
      </c>
      <c r="O1334" t="s">
        <v>257</v>
      </c>
    </row>
    <row r="1335" spans="1:15" x14ac:dyDescent="0.25">
      <c r="A1335" t="s">
        <v>1052</v>
      </c>
      <c r="B1335">
        <v>6</v>
      </c>
      <c r="C1335" t="s">
        <v>384</v>
      </c>
      <c r="D1335" t="s">
        <v>373</v>
      </c>
      <c r="E1335" t="s">
        <v>4680</v>
      </c>
      <c r="F1335" t="s">
        <v>4681</v>
      </c>
      <c r="G1335" t="s">
        <v>257</v>
      </c>
      <c r="H1335" t="s">
        <v>257</v>
      </c>
      <c r="I1335">
        <v>3.875</v>
      </c>
      <c r="J1335">
        <v>3.875</v>
      </c>
      <c r="K1335" t="s">
        <v>257</v>
      </c>
      <c r="L1335">
        <v>3.7795000000000001</v>
      </c>
      <c r="M1335">
        <v>3.7667000000000002</v>
      </c>
      <c r="N1335">
        <v>3.7250000000000001</v>
      </c>
      <c r="O1335">
        <v>3.6949999999999998</v>
      </c>
    </row>
    <row r="1336" spans="1:15" x14ac:dyDescent="0.25">
      <c r="A1336" t="s">
        <v>1052</v>
      </c>
      <c r="B1336">
        <v>6</v>
      </c>
      <c r="C1336" t="s">
        <v>384</v>
      </c>
      <c r="D1336" t="s">
        <v>374</v>
      </c>
      <c r="E1336" t="s">
        <v>3224</v>
      </c>
      <c r="F1336" t="s">
        <v>3225</v>
      </c>
      <c r="G1336">
        <v>0</v>
      </c>
      <c r="H1336">
        <v>3.875</v>
      </c>
      <c r="I1336">
        <v>3.875</v>
      </c>
      <c r="J1336">
        <v>3.8567999999999998</v>
      </c>
      <c r="K1336" t="s">
        <v>257</v>
      </c>
      <c r="L1336">
        <v>3.7667000000000002</v>
      </c>
      <c r="M1336">
        <v>3.7593000000000001</v>
      </c>
      <c r="N1336">
        <v>3.6766000000000001</v>
      </c>
      <c r="O1336" t="s">
        <v>257</v>
      </c>
    </row>
    <row r="1337" spans="1:15" x14ac:dyDescent="0.25">
      <c r="A1337" t="s">
        <v>1052</v>
      </c>
      <c r="B1337">
        <v>6</v>
      </c>
      <c r="C1337" t="s">
        <v>384</v>
      </c>
      <c r="D1337" t="s">
        <v>375</v>
      </c>
      <c r="E1337" t="s">
        <v>4682</v>
      </c>
      <c r="F1337" t="s">
        <v>4683</v>
      </c>
      <c r="G1337" t="s">
        <v>257</v>
      </c>
      <c r="H1337" t="s">
        <v>257</v>
      </c>
      <c r="I1337">
        <v>3.875</v>
      </c>
      <c r="J1337">
        <v>3.875</v>
      </c>
      <c r="K1337" t="s">
        <v>257</v>
      </c>
      <c r="L1337">
        <v>3.7763</v>
      </c>
      <c r="M1337">
        <v>3.7667000000000002</v>
      </c>
      <c r="N1337">
        <v>3.7145999999999999</v>
      </c>
      <c r="O1337">
        <v>3.6949999999999998</v>
      </c>
    </row>
    <row r="1338" spans="1:15" x14ac:dyDescent="0.25">
      <c r="A1338" t="s">
        <v>1052</v>
      </c>
      <c r="B1338">
        <v>8</v>
      </c>
      <c r="C1338" t="s">
        <v>384</v>
      </c>
      <c r="D1338" t="s">
        <v>372</v>
      </c>
      <c r="E1338" t="s">
        <v>3226</v>
      </c>
      <c r="F1338" t="s">
        <v>3227</v>
      </c>
      <c r="G1338">
        <v>2.7000000000000001E-3</v>
      </c>
      <c r="H1338">
        <v>3.8723000000000001</v>
      </c>
      <c r="I1338">
        <v>3.875</v>
      </c>
      <c r="J1338">
        <v>3.8573</v>
      </c>
      <c r="K1338" t="s">
        <v>257</v>
      </c>
      <c r="L1338">
        <v>3.7911000000000001</v>
      </c>
      <c r="M1338">
        <v>3.782</v>
      </c>
      <c r="N1338">
        <v>3.7235</v>
      </c>
      <c r="O1338" t="s">
        <v>257</v>
      </c>
    </row>
    <row r="1339" spans="1:15" x14ac:dyDescent="0.25">
      <c r="A1339" t="s">
        <v>1052</v>
      </c>
      <c r="B1339">
        <v>8</v>
      </c>
      <c r="C1339" t="s">
        <v>384</v>
      </c>
      <c r="D1339" t="s">
        <v>373</v>
      </c>
      <c r="E1339" t="s">
        <v>4684</v>
      </c>
      <c r="F1339" t="s">
        <v>4685</v>
      </c>
      <c r="G1339" t="s">
        <v>257</v>
      </c>
      <c r="H1339" t="s">
        <v>257</v>
      </c>
      <c r="I1339">
        <v>3.875</v>
      </c>
      <c r="J1339">
        <v>3.875</v>
      </c>
      <c r="K1339" t="s">
        <v>257</v>
      </c>
      <c r="L1339">
        <v>3.8056000000000001</v>
      </c>
      <c r="M1339">
        <v>3.7938000000000001</v>
      </c>
      <c r="N1339">
        <v>3.7650000000000001</v>
      </c>
      <c r="O1339">
        <v>3.74</v>
      </c>
    </row>
    <row r="1340" spans="1:15" x14ac:dyDescent="0.25">
      <c r="A1340" t="s">
        <v>1052</v>
      </c>
      <c r="B1340">
        <v>8</v>
      </c>
      <c r="C1340" t="s">
        <v>384</v>
      </c>
      <c r="D1340" t="s">
        <v>374</v>
      </c>
      <c r="E1340" t="s">
        <v>3228</v>
      </c>
      <c r="F1340" t="s">
        <v>3229</v>
      </c>
      <c r="G1340">
        <v>0</v>
      </c>
      <c r="H1340">
        <v>3.875</v>
      </c>
      <c r="I1340">
        <v>3.875</v>
      </c>
      <c r="J1340">
        <v>3.86</v>
      </c>
      <c r="K1340" t="s">
        <v>257</v>
      </c>
      <c r="L1340">
        <v>3.7938000000000001</v>
      </c>
      <c r="M1340">
        <v>3.7869999999999999</v>
      </c>
      <c r="N1340">
        <v>3.7262</v>
      </c>
      <c r="O1340" t="s">
        <v>257</v>
      </c>
    </row>
    <row r="1341" spans="1:15" x14ac:dyDescent="0.25">
      <c r="A1341" t="s">
        <v>1052</v>
      </c>
      <c r="B1341">
        <v>8</v>
      </c>
      <c r="C1341" t="s">
        <v>384</v>
      </c>
      <c r="D1341" t="s">
        <v>375</v>
      </c>
      <c r="E1341" t="s">
        <v>4686</v>
      </c>
      <c r="F1341" t="s">
        <v>4687</v>
      </c>
      <c r="G1341" t="s">
        <v>257</v>
      </c>
      <c r="H1341" t="s">
        <v>257</v>
      </c>
      <c r="I1341">
        <v>3.875</v>
      </c>
      <c r="J1341">
        <v>3.875</v>
      </c>
      <c r="K1341" t="s">
        <v>257</v>
      </c>
      <c r="L1341">
        <v>3.8026</v>
      </c>
      <c r="M1341">
        <v>3.7938000000000001</v>
      </c>
      <c r="N1341">
        <v>3.7547000000000001</v>
      </c>
      <c r="O1341">
        <v>3.74</v>
      </c>
    </row>
    <row r="1342" spans="1:15" x14ac:dyDescent="0.25">
      <c r="A1342" t="s">
        <v>1052</v>
      </c>
      <c r="B1342">
        <v>12</v>
      </c>
      <c r="C1342" t="s">
        <v>384</v>
      </c>
      <c r="D1342" t="s">
        <v>372</v>
      </c>
      <c r="E1342" t="s">
        <v>3230</v>
      </c>
      <c r="F1342" t="s">
        <v>3231</v>
      </c>
      <c r="G1342">
        <v>2E-3</v>
      </c>
      <c r="H1342">
        <v>3.8730000000000002</v>
      </c>
      <c r="I1342">
        <v>3.875</v>
      </c>
      <c r="J1342">
        <v>3.8616000000000001</v>
      </c>
      <c r="K1342" t="s">
        <v>257</v>
      </c>
      <c r="L1342">
        <v>3.8189000000000002</v>
      </c>
      <c r="M1342">
        <v>3.8123999999999998</v>
      </c>
      <c r="N1342">
        <v>3.7738</v>
      </c>
      <c r="O1342" t="s">
        <v>257</v>
      </c>
    </row>
    <row r="1343" spans="1:15" x14ac:dyDescent="0.25">
      <c r="A1343" t="s">
        <v>1052</v>
      </c>
      <c r="B1343">
        <v>12</v>
      </c>
      <c r="C1343" t="s">
        <v>384</v>
      </c>
      <c r="D1343" t="s">
        <v>373</v>
      </c>
      <c r="E1343" t="s">
        <v>4688</v>
      </c>
      <c r="F1343" t="s">
        <v>4689</v>
      </c>
      <c r="G1343" t="s">
        <v>257</v>
      </c>
      <c r="H1343" t="s">
        <v>257</v>
      </c>
      <c r="I1343">
        <v>3.875</v>
      </c>
      <c r="J1343">
        <v>3.875</v>
      </c>
      <c r="K1343" t="s">
        <v>257</v>
      </c>
      <c r="L1343">
        <v>3.8294000000000001</v>
      </c>
      <c r="M1343">
        <v>3.8209</v>
      </c>
      <c r="N1343">
        <v>3.8029999999999999</v>
      </c>
      <c r="O1343">
        <v>3.7850000000000001</v>
      </c>
    </row>
    <row r="1344" spans="1:15" x14ac:dyDescent="0.25">
      <c r="A1344" t="s">
        <v>1052</v>
      </c>
      <c r="B1344">
        <v>12</v>
      </c>
      <c r="C1344" t="s">
        <v>384</v>
      </c>
      <c r="D1344" t="s">
        <v>374</v>
      </c>
      <c r="E1344" t="s">
        <v>3232</v>
      </c>
      <c r="F1344" t="s">
        <v>3233</v>
      </c>
      <c r="G1344">
        <v>0</v>
      </c>
      <c r="H1344">
        <v>3.875</v>
      </c>
      <c r="I1344">
        <v>3.875</v>
      </c>
      <c r="J1344">
        <v>3.8635999999999999</v>
      </c>
      <c r="K1344" t="s">
        <v>257</v>
      </c>
      <c r="L1344">
        <v>3.8209</v>
      </c>
      <c r="M1344">
        <v>3.8159999999999998</v>
      </c>
      <c r="N1344">
        <v>3.7757999999999998</v>
      </c>
      <c r="O1344" t="s">
        <v>257</v>
      </c>
    </row>
    <row r="1345" spans="1:15" x14ac:dyDescent="0.25">
      <c r="A1345" t="s">
        <v>1052</v>
      </c>
      <c r="B1345">
        <v>12</v>
      </c>
      <c r="C1345" t="s">
        <v>384</v>
      </c>
      <c r="D1345" t="s">
        <v>375</v>
      </c>
      <c r="E1345" t="s">
        <v>4690</v>
      </c>
      <c r="F1345" t="s">
        <v>4691</v>
      </c>
      <c r="G1345" t="s">
        <v>257</v>
      </c>
      <c r="H1345" t="s">
        <v>257</v>
      </c>
      <c r="I1345">
        <v>3.875</v>
      </c>
      <c r="J1345">
        <v>3.875</v>
      </c>
      <c r="K1345" t="s">
        <v>257</v>
      </c>
      <c r="L1345">
        <v>3.8273000000000001</v>
      </c>
      <c r="M1345">
        <v>3.8209</v>
      </c>
      <c r="N1345">
        <v>3.7948</v>
      </c>
      <c r="O1345">
        <v>3.7850000000000001</v>
      </c>
    </row>
    <row r="1346" spans="1:15" x14ac:dyDescent="0.25">
      <c r="A1346" t="s">
        <v>1052</v>
      </c>
      <c r="B1346">
        <v>16</v>
      </c>
      <c r="C1346" t="s">
        <v>384</v>
      </c>
      <c r="D1346" t="s">
        <v>372</v>
      </c>
      <c r="E1346" t="s">
        <v>3234</v>
      </c>
      <c r="F1346" t="s">
        <v>3235</v>
      </c>
      <c r="G1346">
        <v>1.8E-3</v>
      </c>
      <c r="H1346">
        <v>3.8732000000000002</v>
      </c>
      <c r="I1346">
        <v>3.875</v>
      </c>
      <c r="J1346">
        <v>3.8637999999999999</v>
      </c>
      <c r="K1346" t="s">
        <v>257</v>
      </c>
      <c r="L1346">
        <v>3.8325999999999998</v>
      </c>
      <c r="M1346">
        <v>3.8267000000000002</v>
      </c>
      <c r="N1346">
        <v>3.7987000000000002</v>
      </c>
      <c r="O1346" t="s">
        <v>257</v>
      </c>
    </row>
    <row r="1347" spans="1:15" x14ac:dyDescent="0.25">
      <c r="A1347" t="s">
        <v>1052</v>
      </c>
      <c r="B1347">
        <v>16</v>
      </c>
      <c r="C1347" t="s">
        <v>384</v>
      </c>
      <c r="D1347" t="s">
        <v>373</v>
      </c>
      <c r="E1347" t="s">
        <v>4692</v>
      </c>
      <c r="F1347" t="s">
        <v>4693</v>
      </c>
      <c r="G1347" t="s">
        <v>257</v>
      </c>
      <c r="H1347" t="s">
        <v>257</v>
      </c>
      <c r="I1347">
        <v>3.875</v>
      </c>
      <c r="J1347">
        <v>3.875</v>
      </c>
      <c r="K1347" t="s">
        <v>257</v>
      </c>
      <c r="L1347">
        <v>3.8420000000000001</v>
      </c>
      <c r="M1347">
        <v>3.8344</v>
      </c>
      <c r="N1347">
        <v>3.8210000000000002</v>
      </c>
      <c r="O1347">
        <v>3.8069999999999999</v>
      </c>
    </row>
    <row r="1348" spans="1:15" x14ac:dyDescent="0.25">
      <c r="A1348" t="s">
        <v>1052</v>
      </c>
      <c r="B1348">
        <v>16</v>
      </c>
      <c r="C1348" t="s">
        <v>384</v>
      </c>
      <c r="D1348" t="s">
        <v>374</v>
      </c>
      <c r="E1348" t="s">
        <v>3236</v>
      </c>
      <c r="F1348" t="s">
        <v>3237</v>
      </c>
      <c r="G1348">
        <v>0</v>
      </c>
      <c r="H1348">
        <v>3.875</v>
      </c>
      <c r="I1348">
        <v>3.875</v>
      </c>
      <c r="J1348">
        <v>3.8656000000000001</v>
      </c>
      <c r="K1348" t="s">
        <v>257</v>
      </c>
      <c r="L1348">
        <v>3.8344</v>
      </c>
      <c r="M1348">
        <v>3.83</v>
      </c>
      <c r="N1348">
        <v>3.8005</v>
      </c>
      <c r="O1348" t="s">
        <v>257</v>
      </c>
    </row>
    <row r="1349" spans="1:15" x14ac:dyDescent="0.25">
      <c r="A1349" t="s">
        <v>1052</v>
      </c>
      <c r="B1349">
        <v>16</v>
      </c>
      <c r="C1349" t="s">
        <v>384</v>
      </c>
      <c r="D1349" t="s">
        <v>375</v>
      </c>
      <c r="E1349" t="s">
        <v>4694</v>
      </c>
      <c r="F1349" t="s">
        <v>4695</v>
      </c>
      <c r="G1349" t="s">
        <v>257</v>
      </c>
      <c r="H1349" t="s">
        <v>257</v>
      </c>
      <c r="I1349">
        <v>3.875</v>
      </c>
      <c r="J1349">
        <v>3.875</v>
      </c>
      <c r="K1349" t="s">
        <v>257</v>
      </c>
      <c r="L1349">
        <v>3.8401000000000001</v>
      </c>
      <c r="M1349">
        <v>3.8344</v>
      </c>
      <c r="N1349">
        <v>3.8157999999999999</v>
      </c>
      <c r="O1349">
        <v>3.8069999999999999</v>
      </c>
    </row>
    <row r="1350" spans="1:15" x14ac:dyDescent="0.25">
      <c r="A1350" t="s">
        <v>957</v>
      </c>
      <c r="B1350">
        <v>4</v>
      </c>
      <c r="C1350" t="s">
        <v>381</v>
      </c>
      <c r="D1350" t="s">
        <v>376</v>
      </c>
      <c r="E1350" t="s">
        <v>3238</v>
      </c>
      <c r="F1350" t="s">
        <v>3239</v>
      </c>
      <c r="G1350">
        <v>3.3999999999999998E-3</v>
      </c>
      <c r="H1350">
        <v>3.9965999999999999</v>
      </c>
      <c r="I1350">
        <v>4</v>
      </c>
      <c r="J1350">
        <v>3.9609000000000001</v>
      </c>
      <c r="K1350" t="s">
        <v>257</v>
      </c>
      <c r="L1350">
        <v>3.8342000000000001</v>
      </c>
      <c r="M1350">
        <v>3.8172000000000001</v>
      </c>
      <c r="N1350">
        <v>3.6989000000000001</v>
      </c>
      <c r="O1350" t="s">
        <v>257</v>
      </c>
    </row>
    <row r="1351" spans="1:15" x14ac:dyDescent="0.25">
      <c r="A1351" t="s">
        <v>957</v>
      </c>
      <c r="B1351">
        <v>4</v>
      </c>
      <c r="C1351" t="s">
        <v>381</v>
      </c>
      <c r="D1351" t="s">
        <v>377</v>
      </c>
      <c r="E1351" t="s">
        <v>4696</v>
      </c>
      <c r="F1351" t="s">
        <v>4697</v>
      </c>
      <c r="G1351" t="s">
        <v>257</v>
      </c>
      <c r="H1351" t="s">
        <v>257</v>
      </c>
      <c r="I1351">
        <v>4</v>
      </c>
      <c r="J1351">
        <v>4</v>
      </c>
      <c r="K1351" t="s">
        <v>257</v>
      </c>
      <c r="L1351">
        <v>3.8597000000000001</v>
      </c>
      <c r="M1351">
        <v>3.8376000000000001</v>
      </c>
      <c r="N1351">
        <v>3.7669999999999999</v>
      </c>
      <c r="O1351">
        <v>3.7290000000000001</v>
      </c>
    </row>
    <row r="1352" spans="1:15" x14ac:dyDescent="0.25">
      <c r="A1352" t="s">
        <v>957</v>
      </c>
      <c r="B1352">
        <v>4</v>
      </c>
      <c r="C1352" t="s">
        <v>381</v>
      </c>
      <c r="D1352" t="s">
        <v>372</v>
      </c>
      <c r="E1352" t="s">
        <v>3240</v>
      </c>
      <c r="F1352" t="s">
        <v>3241</v>
      </c>
      <c r="G1352">
        <v>3.3999999999999998E-3</v>
      </c>
      <c r="H1352">
        <v>3.9965999999999999</v>
      </c>
      <c r="I1352">
        <v>4</v>
      </c>
      <c r="J1352">
        <v>3.9727999999999999</v>
      </c>
      <c r="K1352">
        <v>3.9609000000000001</v>
      </c>
      <c r="L1352">
        <v>3.8342000000000001</v>
      </c>
      <c r="M1352">
        <v>3.8229000000000002</v>
      </c>
      <c r="N1352">
        <v>3.6989000000000001</v>
      </c>
      <c r="O1352" t="s">
        <v>257</v>
      </c>
    </row>
    <row r="1353" spans="1:15" x14ac:dyDescent="0.25">
      <c r="A1353" t="s">
        <v>957</v>
      </c>
      <c r="B1353">
        <v>4</v>
      </c>
      <c r="C1353" t="s">
        <v>381</v>
      </c>
      <c r="D1353" t="s">
        <v>373</v>
      </c>
      <c r="E1353" t="s">
        <v>4698</v>
      </c>
      <c r="F1353" t="s">
        <v>4699</v>
      </c>
      <c r="G1353" t="s">
        <v>257</v>
      </c>
      <c r="H1353" t="s">
        <v>257</v>
      </c>
      <c r="I1353">
        <v>4</v>
      </c>
      <c r="J1353">
        <v>4</v>
      </c>
      <c r="K1353" t="s">
        <v>257</v>
      </c>
      <c r="L1353">
        <v>3.8523000000000001</v>
      </c>
      <c r="M1353">
        <v>3.8376000000000001</v>
      </c>
      <c r="N1353">
        <v>3.7669999999999999</v>
      </c>
      <c r="O1353">
        <v>3.7290000000000001</v>
      </c>
    </row>
    <row r="1354" spans="1:15" x14ac:dyDescent="0.25">
      <c r="A1354" t="s">
        <v>957</v>
      </c>
      <c r="B1354">
        <v>4</v>
      </c>
      <c r="C1354" t="s">
        <v>381</v>
      </c>
      <c r="D1354" t="s">
        <v>374</v>
      </c>
      <c r="E1354" t="s">
        <v>3242</v>
      </c>
      <c r="F1354" t="s">
        <v>3243</v>
      </c>
      <c r="G1354">
        <v>0</v>
      </c>
      <c r="H1354">
        <v>4</v>
      </c>
      <c r="I1354">
        <v>4</v>
      </c>
      <c r="J1354">
        <v>3.9762</v>
      </c>
      <c r="K1354" t="s">
        <v>257</v>
      </c>
      <c r="L1354">
        <v>3.8376000000000001</v>
      </c>
      <c r="M1354">
        <v>3.8290999999999999</v>
      </c>
      <c r="N1354">
        <v>3.7023000000000001</v>
      </c>
      <c r="O1354" t="s">
        <v>257</v>
      </c>
    </row>
    <row r="1355" spans="1:15" x14ac:dyDescent="0.25">
      <c r="A1355" t="s">
        <v>957</v>
      </c>
      <c r="B1355">
        <v>4</v>
      </c>
      <c r="C1355" t="s">
        <v>381</v>
      </c>
      <c r="D1355" t="s">
        <v>375</v>
      </c>
      <c r="E1355" t="s">
        <v>4700</v>
      </c>
      <c r="F1355" t="s">
        <v>4701</v>
      </c>
      <c r="G1355" t="s">
        <v>257</v>
      </c>
      <c r="H1355" t="s">
        <v>257</v>
      </c>
      <c r="I1355">
        <v>4</v>
      </c>
      <c r="J1355">
        <v>4</v>
      </c>
      <c r="K1355" t="s">
        <v>257</v>
      </c>
      <c r="L1355">
        <v>3.8487</v>
      </c>
      <c r="M1355">
        <v>3.8376000000000001</v>
      </c>
      <c r="N1355">
        <v>3.7593999999999999</v>
      </c>
      <c r="O1355">
        <v>3.7290000000000001</v>
      </c>
    </row>
    <row r="1356" spans="1:15" x14ac:dyDescent="0.25">
      <c r="A1356" t="s">
        <v>957</v>
      </c>
      <c r="B1356">
        <v>6</v>
      </c>
      <c r="C1356" t="s">
        <v>384</v>
      </c>
      <c r="D1356" t="s">
        <v>372</v>
      </c>
      <c r="E1356" t="s">
        <v>3244</v>
      </c>
      <c r="F1356" t="s">
        <v>3245</v>
      </c>
      <c r="G1356">
        <v>3.0000000000000001E-3</v>
      </c>
      <c r="H1356">
        <v>3.9969999999999999</v>
      </c>
      <c r="I1356">
        <v>4</v>
      </c>
      <c r="J1356">
        <v>3.9788000000000001</v>
      </c>
      <c r="K1356" t="s">
        <v>257</v>
      </c>
      <c r="L1356">
        <v>3.8887</v>
      </c>
      <c r="M1356">
        <v>3.8788</v>
      </c>
      <c r="N1356">
        <v>3.7986</v>
      </c>
      <c r="O1356" t="s">
        <v>257</v>
      </c>
    </row>
    <row r="1357" spans="1:15" x14ac:dyDescent="0.25">
      <c r="A1357" t="s">
        <v>957</v>
      </c>
      <c r="B1357">
        <v>6</v>
      </c>
      <c r="C1357" t="s">
        <v>384</v>
      </c>
      <c r="D1357" t="s">
        <v>373</v>
      </c>
      <c r="E1357" t="s">
        <v>4702</v>
      </c>
      <c r="F1357" t="s">
        <v>4703</v>
      </c>
      <c r="G1357" t="s">
        <v>257</v>
      </c>
      <c r="H1357" t="s">
        <v>257</v>
      </c>
      <c r="I1357">
        <v>4</v>
      </c>
      <c r="J1357">
        <v>4</v>
      </c>
      <c r="K1357" t="s">
        <v>257</v>
      </c>
      <c r="L1357">
        <v>3.9045999999999998</v>
      </c>
      <c r="M1357">
        <v>3.8917000000000002</v>
      </c>
      <c r="N1357">
        <v>3.85</v>
      </c>
      <c r="O1357">
        <v>3.82</v>
      </c>
    </row>
    <row r="1358" spans="1:15" x14ac:dyDescent="0.25">
      <c r="A1358" t="s">
        <v>957</v>
      </c>
      <c r="B1358">
        <v>6</v>
      </c>
      <c r="C1358" t="s">
        <v>384</v>
      </c>
      <c r="D1358" t="s">
        <v>374</v>
      </c>
      <c r="E1358" t="s">
        <v>3246</v>
      </c>
      <c r="F1358" t="s">
        <v>3247</v>
      </c>
      <c r="G1358">
        <v>0</v>
      </c>
      <c r="H1358">
        <v>4</v>
      </c>
      <c r="I1358">
        <v>4</v>
      </c>
      <c r="J1358">
        <v>3.9817999999999998</v>
      </c>
      <c r="K1358" t="s">
        <v>257</v>
      </c>
      <c r="L1358">
        <v>3.8917000000000002</v>
      </c>
      <c r="M1358">
        <v>3.8843000000000001</v>
      </c>
      <c r="N1358">
        <v>3.8016000000000001</v>
      </c>
      <c r="O1358" t="s">
        <v>257</v>
      </c>
    </row>
    <row r="1359" spans="1:15" x14ac:dyDescent="0.25">
      <c r="A1359" t="s">
        <v>957</v>
      </c>
      <c r="B1359">
        <v>6</v>
      </c>
      <c r="C1359" t="s">
        <v>384</v>
      </c>
      <c r="D1359" t="s">
        <v>375</v>
      </c>
      <c r="E1359" t="s">
        <v>4704</v>
      </c>
      <c r="F1359" t="s">
        <v>4705</v>
      </c>
      <c r="G1359" t="s">
        <v>257</v>
      </c>
      <c r="H1359" t="s">
        <v>257</v>
      </c>
      <c r="I1359">
        <v>4</v>
      </c>
      <c r="J1359">
        <v>4</v>
      </c>
      <c r="K1359" t="s">
        <v>257</v>
      </c>
      <c r="L1359">
        <v>3.9014000000000002</v>
      </c>
      <c r="M1359">
        <v>3.8917000000000002</v>
      </c>
      <c r="N1359">
        <v>3.8395999999999999</v>
      </c>
      <c r="O1359">
        <v>3.82</v>
      </c>
    </row>
    <row r="1360" spans="1:15" x14ac:dyDescent="0.25">
      <c r="A1360" t="s">
        <v>957</v>
      </c>
      <c r="B1360">
        <v>8</v>
      </c>
      <c r="C1360" t="s">
        <v>384</v>
      </c>
      <c r="D1360" t="s">
        <v>372</v>
      </c>
      <c r="E1360" t="s">
        <v>3248</v>
      </c>
      <c r="F1360" t="s">
        <v>3249</v>
      </c>
      <c r="G1360">
        <v>2.7000000000000001E-3</v>
      </c>
      <c r="H1360">
        <v>3.9973000000000001</v>
      </c>
      <c r="I1360">
        <v>4</v>
      </c>
      <c r="J1360">
        <v>3.9823</v>
      </c>
      <c r="K1360">
        <v>3.9748000000000001</v>
      </c>
      <c r="L1360">
        <v>3.9161000000000001</v>
      </c>
      <c r="M1360">
        <v>3.907</v>
      </c>
      <c r="N1360">
        <v>3.8485</v>
      </c>
      <c r="O1360" t="s">
        <v>257</v>
      </c>
    </row>
    <row r="1361" spans="1:15" x14ac:dyDescent="0.25">
      <c r="A1361" t="s">
        <v>957</v>
      </c>
      <c r="B1361">
        <v>8</v>
      </c>
      <c r="C1361" t="s">
        <v>384</v>
      </c>
      <c r="D1361" t="s">
        <v>373</v>
      </c>
      <c r="E1361" t="s">
        <v>4706</v>
      </c>
      <c r="F1361" t="s">
        <v>4707</v>
      </c>
      <c r="G1361" t="s">
        <v>257</v>
      </c>
      <c r="H1361" t="s">
        <v>257</v>
      </c>
      <c r="I1361">
        <v>4</v>
      </c>
      <c r="J1361">
        <v>4</v>
      </c>
      <c r="K1361" t="s">
        <v>257</v>
      </c>
      <c r="L1361">
        <v>3.9306999999999999</v>
      </c>
      <c r="M1361">
        <v>3.9188000000000001</v>
      </c>
      <c r="N1361">
        <v>3.89</v>
      </c>
      <c r="O1361">
        <v>3.8650000000000002</v>
      </c>
    </row>
    <row r="1362" spans="1:15" x14ac:dyDescent="0.25">
      <c r="A1362" t="s">
        <v>957</v>
      </c>
      <c r="B1362">
        <v>8</v>
      </c>
      <c r="C1362" t="s">
        <v>384</v>
      </c>
      <c r="D1362" t="s">
        <v>374</v>
      </c>
      <c r="E1362" t="s">
        <v>3250</v>
      </c>
      <c r="F1362" t="s">
        <v>3251</v>
      </c>
      <c r="G1362">
        <v>0</v>
      </c>
      <c r="H1362">
        <v>4</v>
      </c>
      <c r="I1362">
        <v>4</v>
      </c>
      <c r="J1362">
        <v>3.9849999999999999</v>
      </c>
      <c r="K1362" t="s">
        <v>257</v>
      </c>
      <c r="L1362">
        <v>3.9188000000000001</v>
      </c>
      <c r="M1362">
        <v>3.9119999999999999</v>
      </c>
      <c r="N1362">
        <v>3.8512</v>
      </c>
      <c r="O1362" t="s">
        <v>257</v>
      </c>
    </row>
    <row r="1363" spans="1:15" x14ac:dyDescent="0.25">
      <c r="A1363" t="s">
        <v>957</v>
      </c>
      <c r="B1363">
        <v>8</v>
      </c>
      <c r="C1363" t="s">
        <v>384</v>
      </c>
      <c r="D1363" t="s">
        <v>375</v>
      </c>
      <c r="E1363" t="s">
        <v>4708</v>
      </c>
      <c r="F1363" t="s">
        <v>4709</v>
      </c>
      <c r="G1363" t="s">
        <v>257</v>
      </c>
      <c r="H1363" t="s">
        <v>257</v>
      </c>
      <c r="I1363">
        <v>4</v>
      </c>
      <c r="J1363">
        <v>4</v>
      </c>
      <c r="K1363" t="s">
        <v>257</v>
      </c>
      <c r="L1363">
        <v>3.9277000000000002</v>
      </c>
      <c r="M1363">
        <v>3.9188000000000001</v>
      </c>
      <c r="N1363">
        <v>3.8797000000000001</v>
      </c>
      <c r="O1363">
        <v>3.8650000000000002</v>
      </c>
    </row>
    <row r="1364" spans="1:15" x14ac:dyDescent="0.25">
      <c r="A1364" t="s">
        <v>957</v>
      </c>
      <c r="B1364">
        <v>10</v>
      </c>
      <c r="C1364" t="s">
        <v>382</v>
      </c>
      <c r="D1364" t="s">
        <v>372</v>
      </c>
      <c r="E1364" t="s">
        <v>3252</v>
      </c>
      <c r="F1364" t="s">
        <v>3253</v>
      </c>
      <c r="G1364">
        <v>2.0999999999999999E-3</v>
      </c>
      <c r="H1364">
        <v>3.9979</v>
      </c>
      <c r="I1364">
        <v>4</v>
      </c>
      <c r="J1364">
        <v>3.9849999999999999</v>
      </c>
      <c r="K1364" t="s">
        <v>257</v>
      </c>
      <c r="L1364">
        <v>3.9329000000000001</v>
      </c>
      <c r="M1364">
        <v>3.9258999999999999</v>
      </c>
      <c r="N1364">
        <v>3.8767999999999998</v>
      </c>
      <c r="O1364" t="s">
        <v>257</v>
      </c>
    </row>
    <row r="1365" spans="1:15" x14ac:dyDescent="0.25">
      <c r="A1365" t="s">
        <v>957</v>
      </c>
      <c r="B1365">
        <v>10</v>
      </c>
      <c r="C1365" t="s">
        <v>382</v>
      </c>
      <c r="D1365" t="s">
        <v>373</v>
      </c>
      <c r="E1365" t="s">
        <v>4710</v>
      </c>
      <c r="F1365" t="s">
        <v>4711</v>
      </c>
      <c r="G1365" t="s">
        <v>257</v>
      </c>
      <c r="H1365" t="s">
        <v>257</v>
      </c>
      <c r="I1365">
        <v>4</v>
      </c>
      <c r="J1365">
        <v>4</v>
      </c>
      <c r="K1365" t="s">
        <v>257</v>
      </c>
      <c r="L1365">
        <v>3.9441000000000002</v>
      </c>
      <c r="M1365">
        <v>3.9350000000000001</v>
      </c>
      <c r="N1365">
        <v>3.9129999999999998</v>
      </c>
      <c r="O1365">
        <v>3.8919999999999999</v>
      </c>
    </row>
    <row r="1366" spans="1:15" x14ac:dyDescent="0.25">
      <c r="A1366" t="s">
        <v>957</v>
      </c>
      <c r="B1366">
        <v>12</v>
      </c>
      <c r="C1366" t="s">
        <v>384</v>
      </c>
      <c r="D1366" t="s">
        <v>372</v>
      </c>
      <c r="E1366" t="s">
        <v>3254</v>
      </c>
      <c r="F1366" t="s">
        <v>3255</v>
      </c>
      <c r="G1366">
        <v>2E-3</v>
      </c>
      <c r="H1366">
        <v>3.9980000000000002</v>
      </c>
      <c r="I1366">
        <v>4</v>
      </c>
      <c r="J1366">
        <v>3.9866000000000001</v>
      </c>
      <c r="K1366" t="s">
        <v>257</v>
      </c>
      <c r="L1366">
        <v>3.9439000000000002</v>
      </c>
      <c r="M1366">
        <v>3.9373999999999998</v>
      </c>
      <c r="N1366">
        <v>3.8988</v>
      </c>
      <c r="O1366" t="s">
        <v>257</v>
      </c>
    </row>
    <row r="1367" spans="1:15" x14ac:dyDescent="0.25">
      <c r="A1367" t="s">
        <v>957</v>
      </c>
      <c r="B1367">
        <v>12</v>
      </c>
      <c r="C1367" t="s">
        <v>384</v>
      </c>
      <c r="D1367" t="s">
        <v>373</v>
      </c>
      <c r="E1367" t="s">
        <v>4712</v>
      </c>
      <c r="F1367" t="s">
        <v>4713</v>
      </c>
      <c r="G1367" t="s">
        <v>257</v>
      </c>
      <c r="H1367" t="s">
        <v>257</v>
      </c>
      <c r="I1367">
        <v>4</v>
      </c>
      <c r="J1367">
        <v>4</v>
      </c>
      <c r="K1367" t="s">
        <v>257</v>
      </c>
      <c r="L1367">
        <v>3.9544000000000001</v>
      </c>
      <c r="M1367">
        <v>3.9459</v>
      </c>
      <c r="N1367">
        <v>3.9279999999999999</v>
      </c>
      <c r="O1367">
        <v>3.91</v>
      </c>
    </row>
    <row r="1368" spans="1:15" x14ac:dyDescent="0.25">
      <c r="A1368" t="s">
        <v>957</v>
      </c>
      <c r="B1368">
        <v>12</v>
      </c>
      <c r="C1368" t="s">
        <v>384</v>
      </c>
      <c r="D1368" t="s">
        <v>374</v>
      </c>
      <c r="E1368" t="s">
        <v>3256</v>
      </c>
      <c r="F1368" t="s">
        <v>3257</v>
      </c>
      <c r="G1368">
        <v>0</v>
      </c>
      <c r="H1368">
        <v>4</v>
      </c>
      <c r="I1368">
        <v>4</v>
      </c>
      <c r="J1368">
        <v>3.9885999999999999</v>
      </c>
      <c r="K1368" t="s">
        <v>257</v>
      </c>
      <c r="L1368">
        <v>3.9459</v>
      </c>
      <c r="M1368">
        <v>3.9409999999999998</v>
      </c>
      <c r="N1368">
        <v>3.9007999999999998</v>
      </c>
      <c r="O1368" t="s">
        <v>257</v>
      </c>
    </row>
    <row r="1369" spans="1:15" x14ac:dyDescent="0.25">
      <c r="A1369" t="s">
        <v>957</v>
      </c>
      <c r="B1369">
        <v>12</v>
      </c>
      <c r="C1369" t="s">
        <v>384</v>
      </c>
      <c r="D1369" t="s">
        <v>375</v>
      </c>
      <c r="E1369" t="s">
        <v>4714</v>
      </c>
      <c r="F1369" t="s">
        <v>4715</v>
      </c>
      <c r="G1369" t="s">
        <v>257</v>
      </c>
      <c r="H1369" t="s">
        <v>257</v>
      </c>
      <c r="I1369">
        <v>4</v>
      </c>
      <c r="J1369">
        <v>4</v>
      </c>
      <c r="K1369" t="s">
        <v>257</v>
      </c>
      <c r="L1369">
        <v>3.9523000000000001</v>
      </c>
      <c r="M1369">
        <v>3.9459</v>
      </c>
      <c r="N1369">
        <v>3.9198</v>
      </c>
      <c r="O1369">
        <v>3.91</v>
      </c>
    </row>
    <row r="1370" spans="1:15" x14ac:dyDescent="0.25">
      <c r="A1370" t="s">
        <v>957</v>
      </c>
      <c r="B1370">
        <v>14</v>
      </c>
      <c r="C1370" t="s">
        <v>382</v>
      </c>
      <c r="D1370" t="s">
        <v>372</v>
      </c>
      <c r="E1370" t="s">
        <v>3258</v>
      </c>
      <c r="F1370" t="s">
        <v>3259</v>
      </c>
      <c r="G1370">
        <v>1.8E-3</v>
      </c>
      <c r="H1370">
        <v>3.9982000000000002</v>
      </c>
      <c r="I1370">
        <v>4</v>
      </c>
      <c r="J1370">
        <v>3.9878999999999998</v>
      </c>
      <c r="K1370" t="s">
        <v>257</v>
      </c>
      <c r="L1370">
        <v>3.9518</v>
      </c>
      <c r="M1370">
        <v>3.9456000000000002</v>
      </c>
      <c r="N1370">
        <v>3.9131999999999998</v>
      </c>
      <c r="O1370" t="s">
        <v>257</v>
      </c>
    </row>
    <row r="1371" spans="1:15" x14ac:dyDescent="0.25">
      <c r="A1371" t="s">
        <v>957</v>
      </c>
      <c r="B1371">
        <v>14</v>
      </c>
      <c r="C1371" t="s">
        <v>382</v>
      </c>
      <c r="D1371" t="s">
        <v>373</v>
      </c>
      <c r="E1371" t="s">
        <v>4716</v>
      </c>
      <c r="F1371" t="s">
        <v>4717</v>
      </c>
      <c r="G1371" t="s">
        <v>257</v>
      </c>
      <c r="H1371" t="s">
        <v>257</v>
      </c>
      <c r="I1371">
        <v>4</v>
      </c>
      <c r="J1371">
        <v>4</v>
      </c>
      <c r="K1371" t="s">
        <v>257</v>
      </c>
      <c r="L1371">
        <v>3.9615999999999998</v>
      </c>
      <c r="M1371">
        <v>3.9535999999999998</v>
      </c>
      <c r="N1371">
        <v>3.9380000000000002</v>
      </c>
      <c r="O1371">
        <v>3.923</v>
      </c>
    </row>
    <row r="1372" spans="1:15" x14ac:dyDescent="0.25">
      <c r="A1372" t="s">
        <v>957</v>
      </c>
      <c r="B1372">
        <v>16</v>
      </c>
      <c r="C1372" t="s">
        <v>384</v>
      </c>
      <c r="D1372" t="s">
        <v>372</v>
      </c>
      <c r="E1372" t="s">
        <v>3260</v>
      </c>
      <c r="F1372" t="s">
        <v>3261</v>
      </c>
      <c r="G1372">
        <v>1.8E-3</v>
      </c>
      <c r="H1372">
        <v>3.9982000000000002</v>
      </c>
      <c r="I1372">
        <v>4</v>
      </c>
      <c r="J1372">
        <v>3.9887999999999999</v>
      </c>
      <c r="K1372" t="s">
        <v>257</v>
      </c>
      <c r="L1372">
        <v>3.9575999999999998</v>
      </c>
      <c r="M1372">
        <v>3.9517000000000002</v>
      </c>
      <c r="N1372">
        <v>3.9237000000000002</v>
      </c>
      <c r="O1372" t="s">
        <v>257</v>
      </c>
    </row>
    <row r="1373" spans="1:15" x14ac:dyDescent="0.25">
      <c r="A1373" t="s">
        <v>957</v>
      </c>
      <c r="B1373">
        <v>16</v>
      </c>
      <c r="C1373" t="s">
        <v>384</v>
      </c>
      <c r="D1373" t="s">
        <v>373</v>
      </c>
      <c r="E1373" t="s">
        <v>4718</v>
      </c>
      <c r="F1373" t="s">
        <v>4719</v>
      </c>
      <c r="G1373" t="s">
        <v>257</v>
      </c>
      <c r="H1373" t="s">
        <v>257</v>
      </c>
      <c r="I1373">
        <v>4</v>
      </c>
      <c r="J1373">
        <v>4</v>
      </c>
      <c r="K1373" t="s">
        <v>257</v>
      </c>
      <c r="L1373">
        <v>3.9670000000000001</v>
      </c>
      <c r="M1373">
        <v>3.9594</v>
      </c>
      <c r="N1373">
        <v>3.9460000000000002</v>
      </c>
      <c r="O1373">
        <v>3.9319999999999999</v>
      </c>
    </row>
    <row r="1374" spans="1:15" x14ac:dyDescent="0.25">
      <c r="A1374" t="s">
        <v>957</v>
      </c>
      <c r="B1374">
        <v>16</v>
      </c>
      <c r="C1374" t="s">
        <v>384</v>
      </c>
      <c r="D1374" t="s">
        <v>374</v>
      </c>
      <c r="E1374" t="s">
        <v>3262</v>
      </c>
      <c r="F1374" t="s">
        <v>3263</v>
      </c>
      <c r="G1374">
        <v>0</v>
      </c>
      <c r="H1374">
        <v>4</v>
      </c>
      <c r="I1374">
        <v>4</v>
      </c>
      <c r="J1374">
        <v>3.9906000000000001</v>
      </c>
      <c r="K1374" t="s">
        <v>257</v>
      </c>
      <c r="L1374">
        <v>3.9594</v>
      </c>
      <c r="M1374">
        <v>3.9550000000000001</v>
      </c>
      <c r="N1374">
        <v>3.9255</v>
      </c>
      <c r="O1374" t="s">
        <v>257</v>
      </c>
    </row>
    <row r="1375" spans="1:15" x14ac:dyDescent="0.25">
      <c r="A1375" t="s">
        <v>957</v>
      </c>
      <c r="B1375">
        <v>16</v>
      </c>
      <c r="C1375" t="s">
        <v>384</v>
      </c>
      <c r="D1375" t="s">
        <v>375</v>
      </c>
      <c r="E1375" t="s">
        <v>4720</v>
      </c>
      <c r="F1375" t="s">
        <v>4721</v>
      </c>
      <c r="G1375" t="s">
        <v>257</v>
      </c>
      <c r="H1375" t="s">
        <v>257</v>
      </c>
      <c r="I1375">
        <v>4</v>
      </c>
      <c r="J1375">
        <v>4</v>
      </c>
      <c r="K1375" t="s">
        <v>257</v>
      </c>
      <c r="L1375">
        <v>3.9651000000000001</v>
      </c>
      <c r="M1375">
        <v>3.9594</v>
      </c>
      <c r="N1375">
        <v>3.9407999999999999</v>
      </c>
      <c r="O1375">
        <v>3.9319999999999999</v>
      </c>
    </row>
    <row r="1376" spans="1:15" x14ac:dyDescent="0.25">
      <c r="A1376" t="s">
        <v>1053</v>
      </c>
      <c r="B1376">
        <v>10</v>
      </c>
      <c r="C1376" t="s">
        <v>382</v>
      </c>
      <c r="D1376" t="s">
        <v>372</v>
      </c>
      <c r="E1376" t="s">
        <v>3264</v>
      </c>
      <c r="F1376" t="s">
        <v>3265</v>
      </c>
      <c r="G1376">
        <v>2.0999999999999999E-3</v>
      </c>
      <c r="H1376">
        <v>4.2478999999999996</v>
      </c>
      <c r="I1376">
        <v>4.25</v>
      </c>
      <c r="J1376">
        <v>4.2350000000000003</v>
      </c>
      <c r="K1376" t="s">
        <v>257</v>
      </c>
      <c r="L1376">
        <v>4.1829000000000001</v>
      </c>
      <c r="M1376">
        <v>4.1759000000000004</v>
      </c>
      <c r="N1376">
        <v>4.1288999999999998</v>
      </c>
      <c r="O1376" t="s">
        <v>257</v>
      </c>
    </row>
    <row r="1377" spans="1:15" x14ac:dyDescent="0.25">
      <c r="A1377" t="s">
        <v>1053</v>
      </c>
      <c r="B1377">
        <v>10</v>
      </c>
      <c r="C1377" t="s">
        <v>382</v>
      </c>
      <c r="D1377" t="s">
        <v>373</v>
      </c>
      <c r="E1377" t="s">
        <v>4722</v>
      </c>
      <c r="F1377" t="s">
        <v>4723</v>
      </c>
      <c r="G1377" t="s">
        <v>257</v>
      </c>
      <c r="H1377" t="s">
        <v>257</v>
      </c>
      <c r="I1377">
        <v>4.25</v>
      </c>
      <c r="J1377">
        <v>4.25</v>
      </c>
      <c r="K1377" t="s">
        <v>257</v>
      </c>
      <c r="L1377">
        <v>4.1940999999999997</v>
      </c>
      <c r="M1377">
        <v>4.1849999999999996</v>
      </c>
      <c r="N1377">
        <v>4.1630000000000003</v>
      </c>
      <c r="O1377">
        <v>4.1420000000000003</v>
      </c>
    </row>
    <row r="1378" spans="1:15" x14ac:dyDescent="0.25">
      <c r="A1378" t="s">
        <v>1053</v>
      </c>
      <c r="B1378">
        <v>12</v>
      </c>
      <c r="C1378" t="s">
        <v>384</v>
      </c>
      <c r="D1378" t="s">
        <v>372</v>
      </c>
      <c r="E1378" t="s">
        <v>3268</v>
      </c>
      <c r="F1378" t="s">
        <v>3269</v>
      </c>
      <c r="G1378">
        <v>2E-3</v>
      </c>
      <c r="H1378">
        <v>4.2480000000000002</v>
      </c>
      <c r="I1378">
        <v>4.25</v>
      </c>
      <c r="J1378">
        <v>4.2366000000000001</v>
      </c>
      <c r="K1378" t="s">
        <v>257</v>
      </c>
      <c r="L1378">
        <v>4.1939000000000002</v>
      </c>
      <c r="M1378">
        <v>4.1874000000000002</v>
      </c>
      <c r="N1378">
        <v>4.1487999999999996</v>
      </c>
      <c r="O1378" t="s">
        <v>257</v>
      </c>
    </row>
    <row r="1379" spans="1:15" x14ac:dyDescent="0.25">
      <c r="A1379" t="s">
        <v>1053</v>
      </c>
      <c r="B1379">
        <v>12</v>
      </c>
      <c r="C1379" t="s">
        <v>384</v>
      </c>
      <c r="D1379" t="s">
        <v>373</v>
      </c>
      <c r="E1379" t="s">
        <v>4726</v>
      </c>
      <c r="F1379" t="s">
        <v>4727</v>
      </c>
      <c r="G1379" t="s">
        <v>257</v>
      </c>
      <c r="H1379" t="s">
        <v>257</v>
      </c>
      <c r="I1379">
        <v>4.25</v>
      </c>
      <c r="J1379">
        <v>4.25</v>
      </c>
      <c r="K1379" t="s">
        <v>257</v>
      </c>
      <c r="L1379">
        <v>4.2043999999999997</v>
      </c>
      <c r="M1379">
        <v>4.1959</v>
      </c>
      <c r="N1379">
        <v>4.1779999999999999</v>
      </c>
      <c r="O1379">
        <v>4.16</v>
      </c>
    </row>
    <row r="1380" spans="1:15" x14ac:dyDescent="0.25">
      <c r="A1380" t="s">
        <v>1053</v>
      </c>
      <c r="B1380">
        <v>12</v>
      </c>
      <c r="C1380" t="s">
        <v>384</v>
      </c>
      <c r="D1380" t="s">
        <v>374</v>
      </c>
      <c r="E1380" t="s">
        <v>3270</v>
      </c>
      <c r="F1380" t="s">
        <v>3271</v>
      </c>
      <c r="G1380">
        <v>0</v>
      </c>
      <c r="H1380">
        <v>4.25</v>
      </c>
      <c r="I1380">
        <v>4.25</v>
      </c>
      <c r="J1380">
        <v>4.2385999999999999</v>
      </c>
      <c r="K1380" t="s">
        <v>257</v>
      </c>
      <c r="L1380">
        <v>4.1959</v>
      </c>
      <c r="M1380">
        <v>4.1909999999999998</v>
      </c>
      <c r="N1380">
        <v>4.1508000000000003</v>
      </c>
      <c r="O1380" t="s">
        <v>257</v>
      </c>
    </row>
    <row r="1381" spans="1:15" x14ac:dyDescent="0.25">
      <c r="A1381" t="s">
        <v>1053</v>
      </c>
      <c r="B1381">
        <v>12</v>
      </c>
      <c r="C1381" t="s">
        <v>384</v>
      </c>
      <c r="D1381" t="s">
        <v>375</v>
      </c>
      <c r="E1381" t="s">
        <v>4728</v>
      </c>
      <c r="F1381" t="s">
        <v>4729</v>
      </c>
      <c r="G1381" t="s">
        <v>257</v>
      </c>
      <c r="H1381" t="s">
        <v>257</v>
      </c>
      <c r="I1381">
        <v>4.25</v>
      </c>
      <c r="J1381">
        <v>4.25</v>
      </c>
      <c r="K1381" t="s">
        <v>257</v>
      </c>
      <c r="L1381">
        <v>4.2023000000000001</v>
      </c>
      <c r="M1381">
        <v>4.1959</v>
      </c>
      <c r="N1381">
        <v>4.1698000000000004</v>
      </c>
      <c r="O1381">
        <v>4.16</v>
      </c>
    </row>
    <row r="1382" spans="1:15" x14ac:dyDescent="0.25">
      <c r="A1382" t="s">
        <v>1053</v>
      </c>
      <c r="B1382">
        <v>14</v>
      </c>
      <c r="C1382" t="s">
        <v>382</v>
      </c>
      <c r="D1382" t="s">
        <v>372</v>
      </c>
      <c r="E1382" t="s">
        <v>3266</v>
      </c>
      <c r="F1382" t="s">
        <v>3267</v>
      </c>
      <c r="G1382">
        <v>1.8E-3</v>
      </c>
      <c r="H1382">
        <v>4.2481999999999998</v>
      </c>
      <c r="I1382">
        <v>4.25</v>
      </c>
      <c r="J1382">
        <v>4.2378999999999998</v>
      </c>
      <c r="K1382" t="s">
        <v>257</v>
      </c>
      <c r="L1382">
        <v>4.2018000000000004</v>
      </c>
      <c r="M1382">
        <v>4.1955999999999998</v>
      </c>
      <c r="N1382">
        <v>4.1631999999999998</v>
      </c>
      <c r="O1382" t="s">
        <v>257</v>
      </c>
    </row>
    <row r="1383" spans="1:15" x14ac:dyDescent="0.25">
      <c r="A1383" t="s">
        <v>1053</v>
      </c>
      <c r="B1383">
        <v>14</v>
      </c>
      <c r="C1383" t="s">
        <v>382</v>
      </c>
      <c r="D1383" t="s">
        <v>373</v>
      </c>
      <c r="E1383" t="s">
        <v>4724</v>
      </c>
      <c r="F1383" t="s">
        <v>4725</v>
      </c>
      <c r="G1383" t="s">
        <v>257</v>
      </c>
      <c r="H1383" t="s">
        <v>257</v>
      </c>
      <c r="I1383">
        <v>4.25</v>
      </c>
      <c r="J1383">
        <v>4.25</v>
      </c>
      <c r="K1383" t="s">
        <v>257</v>
      </c>
      <c r="L1383">
        <v>4.2115999999999998</v>
      </c>
      <c r="M1383">
        <v>4.2035999999999998</v>
      </c>
      <c r="N1383">
        <v>4.1879999999999997</v>
      </c>
      <c r="O1383">
        <v>4.173</v>
      </c>
    </row>
    <row r="1384" spans="1:15" x14ac:dyDescent="0.25">
      <c r="A1384" t="s">
        <v>1053</v>
      </c>
      <c r="B1384">
        <v>16</v>
      </c>
      <c r="C1384" t="s">
        <v>384</v>
      </c>
      <c r="D1384" t="s">
        <v>372</v>
      </c>
      <c r="E1384" t="s">
        <v>3272</v>
      </c>
      <c r="F1384" t="s">
        <v>3273</v>
      </c>
      <c r="G1384">
        <v>1.8E-3</v>
      </c>
      <c r="H1384">
        <v>4.2481999999999998</v>
      </c>
      <c r="I1384">
        <v>4.25</v>
      </c>
      <c r="J1384">
        <v>4.2388000000000003</v>
      </c>
      <c r="K1384" t="s">
        <v>257</v>
      </c>
      <c r="L1384">
        <v>4.2076000000000002</v>
      </c>
      <c r="M1384">
        <v>4.2016999999999998</v>
      </c>
      <c r="N1384">
        <v>4.1737000000000002</v>
      </c>
      <c r="O1384" t="s">
        <v>257</v>
      </c>
    </row>
    <row r="1385" spans="1:15" x14ac:dyDescent="0.25">
      <c r="A1385" t="s">
        <v>1053</v>
      </c>
      <c r="B1385">
        <v>16</v>
      </c>
      <c r="C1385" t="s">
        <v>384</v>
      </c>
      <c r="D1385" t="s">
        <v>373</v>
      </c>
      <c r="E1385" t="s">
        <v>4730</v>
      </c>
      <c r="F1385" t="s">
        <v>4731</v>
      </c>
      <c r="G1385" t="s">
        <v>257</v>
      </c>
      <c r="H1385" t="s">
        <v>257</v>
      </c>
      <c r="I1385">
        <v>4.25</v>
      </c>
      <c r="J1385">
        <v>4.25</v>
      </c>
      <c r="K1385" t="s">
        <v>257</v>
      </c>
      <c r="L1385">
        <v>4.2169999999999996</v>
      </c>
      <c r="M1385">
        <v>4.2093999999999996</v>
      </c>
      <c r="N1385">
        <v>4.1959999999999997</v>
      </c>
      <c r="O1385">
        <v>4.1820000000000004</v>
      </c>
    </row>
    <row r="1386" spans="1:15" x14ac:dyDescent="0.25">
      <c r="A1386" t="s">
        <v>1053</v>
      </c>
      <c r="B1386">
        <v>16</v>
      </c>
      <c r="C1386" t="s">
        <v>384</v>
      </c>
      <c r="D1386" t="s">
        <v>374</v>
      </c>
      <c r="E1386" t="s">
        <v>3274</v>
      </c>
      <c r="F1386" t="s">
        <v>3275</v>
      </c>
      <c r="G1386">
        <v>0</v>
      </c>
      <c r="H1386">
        <v>4.25</v>
      </c>
      <c r="I1386">
        <v>4.25</v>
      </c>
      <c r="J1386">
        <v>4.2405999999999997</v>
      </c>
      <c r="K1386" t="s">
        <v>257</v>
      </c>
      <c r="L1386">
        <v>4.2093999999999996</v>
      </c>
      <c r="M1386">
        <v>4.2050000000000001</v>
      </c>
      <c r="N1386">
        <v>4.1755000000000004</v>
      </c>
      <c r="O1386" t="s">
        <v>257</v>
      </c>
    </row>
    <row r="1387" spans="1:15" x14ac:dyDescent="0.25">
      <c r="A1387" t="s">
        <v>1053</v>
      </c>
      <c r="B1387">
        <v>16</v>
      </c>
      <c r="C1387" t="s">
        <v>384</v>
      </c>
      <c r="D1387" t="s">
        <v>375</v>
      </c>
      <c r="E1387" t="s">
        <v>4732</v>
      </c>
      <c r="F1387" t="s">
        <v>4733</v>
      </c>
      <c r="G1387" t="s">
        <v>257</v>
      </c>
      <c r="H1387" t="s">
        <v>257</v>
      </c>
      <c r="I1387">
        <v>4.25</v>
      </c>
      <c r="J1387">
        <v>4.25</v>
      </c>
      <c r="K1387" t="s">
        <v>257</v>
      </c>
      <c r="L1387">
        <v>4.2150999999999996</v>
      </c>
      <c r="M1387">
        <v>4.2093999999999996</v>
      </c>
      <c r="N1387">
        <v>4.1900000000000004</v>
      </c>
      <c r="O1387">
        <v>4.1820000000000004</v>
      </c>
    </row>
    <row r="1388" spans="1:15" x14ac:dyDescent="0.25">
      <c r="A1388" t="s">
        <v>1054</v>
      </c>
      <c r="B1388">
        <v>10</v>
      </c>
      <c r="C1388" t="s">
        <v>382</v>
      </c>
      <c r="D1388" t="s">
        <v>372</v>
      </c>
      <c r="E1388" t="s">
        <v>3276</v>
      </c>
      <c r="F1388" t="s">
        <v>3277</v>
      </c>
      <c r="G1388">
        <v>2.0999999999999999E-3</v>
      </c>
      <c r="H1388">
        <v>4.4978999999999996</v>
      </c>
      <c r="I1388">
        <v>4.5</v>
      </c>
      <c r="J1388">
        <v>4.4850000000000003</v>
      </c>
      <c r="K1388" t="s">
        <v>257</v>
      </c>
      <c r="L1388">
        <v>4.4329000000000001</v>
      </c>
      <c r="M1388">
        <v>4.4259000000000004</v>
      </c>
      <c r="N1388">
        <v>4.3788999999999998</v>
      </c>
      <c r="O1388" t="s">
        <v>257</v>
      </c>
    </row>
    <row r="1389" spans="1:15" x14ac:dyDescent="0.25">
      <c r="A1389" t="s">
        <v>1054</v>
      </c>
      <c r="B1389">
        <v>10</v>
      </c>
      <c r="C1389" t="s">
        <v>382</v>
      </c>
      <c r="D1389" t="s">
        <v>373</v>
      </c>
      <c r="E1389" t="s">
        <v>4734</v>
      </c>
      <c r="F1389" t="s">
        <v>4735</v>
      </c>
      <c r="G1389" t="s">
        <v>257</v>
      </c>
      <c r="H1389" t="s">
        <v>257</v>
      </c>
      <c r="I1389">
        <v>4.5</v>
      </c>
      <c r="J1389">
        <v>4.5</v>
      </c>
      <c r="K1389" t="s">
        <v>257</v>
      </c>
      <c r="L1389">
        <v>4.4440999999999997</v>
      </c>
      <c r="M1389">
        <v>4.4349999999999996</v>
      </c>
      <c r="N1389">
        <v>4.4130000000000003</v>
      </c>
      <c r="O1389">
        <v>4.3920000000000003</v>
      </c>
    </row>
    <row r="1390" spans="1:15" x14ac:dyDescent="0.25">
      <c r="A1390" t="s">
        <v>1054</v>
      </c>
      <c r="B1390">
        <v>12</v>
      </c>
      <c r="C1390" t="s">
        <v>384</v>
      </c>
      <c r="D1390" t="s">
        <v>372</v>
      </c>
      <c r="E1390" t="s">
        <v>3280</v>
      </c>
      <c r="F1390" t="s">
        <v>3281</v>
      </c>
      <c r="G1390">
        <v>2E-3</v>
      </c>
      <c r="H1390">
        <v>4.4980000000000002</v>
      </c>
      <c r="I1390">
        <v>4.5</v>
      </c>
      <c r="J1390">
        <v>4.4866000000000001</v>
      </c>
      <c r="K1390" t="s">
        <v>257</v>
      </c>
      <c r="L1390">
        <v>4.4439000000000002</v>
      </c>
      <c r="M1390">
        <v>4.4374000000000002</v>
      </c>
      <c r="N1390">
        <v>4.3987999999999996</v>
      </c>
      <c r="O1390" t="s">
        <v>257</v>
      </c>
    </row>
    <row r="1391" spans="1:15" x14ac:dyDescent="0.25">
      <c r="A1391" t="s">
        <v>1054</v>
      </c>
      <c r="B1391">
        <v>12</v>
      </c>
      <c r="C1391" t="s">
        <v>384</v>
      </c>
      <c r="D1391" t="s">
        <v>373</v>
      </c>
      <c r="E1391" t="s">
        <v>4738</v>
      </c>
      <c r="F1391" t="s">
        <v>4739</v>
      </c>
      <c r="G1391" t="s">
        <v>257</v>
      </c>
      <c r="H1391" t="s">
        <v>257</v>
      </c>
      <c r="I1391">
        <v>4.5</v>
      </c>
      <c r="J1391">
        <v>4.5</v>
      </c>
      <c r="K1391" t="s">
        <v>257</v>
      </c>
      <c r="L1391">
        <v>4.4543999999999997</v>
      </c>
      <c r="M1391">
        <v>4.4459</v>
      </c>
      <c r="N1391">
        <v>4.4279999999999999</v>
      </c>
      <c r="O1391">
        <v>4.41</v>
      </c>
    </row>
    <row r="1392" spans="1:15" x14ac:dyDescent="0.25">
      <c r="A1392" t="s">
        <v>1054</v>
      </c>
      <c r="B1392">
        <v>12</v>
      </c>
      <c r="C1392" t="s">
        <v>384</v>
      </c>
      <c r="D1392" t="s">
        <v>374</v>
      </c>
      <c r="E1392" t="s">
        <v>3282</v>
      </c>
      <c r="F1392" t="s">
        <v>3283</v>
      </c>
      <c r="G1392">
        <v>0</v>
      </c>
      <c r="H1392">
        <v>4.5</v>
      </c>
      <c r="I1392">
        <v>4.5</v>
      </c>
      <c r="J1392">
        <v>4.4885999999999999</v>
      </c>
      <c r="K1392" t="s">
        <v>257</v>
      </c>
      <c r="L1392">
        <v>4.4459</v>
      </c>
      <c r="M1392">
        <v>4.4409999999999998</v>
      </c>
      <c r="N1392">
        <v>4.4008000000000003</v>
      </c>
      <c r="O1392" t="s">
        <v>257</v>
      </c>
    </row>
    <row r="1393" spans="1:15" x14ac:dyDescent="0.25">
      <c r="A1393" t="s">
        <v>1054</v>
      </c>
      <c r="B1393">
        <v>12</v>
      </c>
      <c r="C1393" t="s">
        <v>384</v>
      </c>
      <c r="D1393" t="s">
        <v>375</v>
      </c>
      <c r="E1393" t="s">
        <v>4740</v>
      </c>
      <c r="F1393" t="s">
        <v>4741</v>
      </c>
      <c r="G1393" t="s">
        <v>257</v>
      </c>
      <c r="H1393" t="s">
        <v>257</v>
      </c>
      <c r="I1393">
        <v>4.5</v>
      </c>
      <c r="J1393">
        <v>4.5</v>
      </c>
      <c r="K1393" t="s">
        <v>257</v>
      </c>
      <c r="L1393">
        <v>4.4523000000000001</v>
      </c>
      <c r="M1393">
        <v>4.4459</v>
      </c>
      <c r="N1393">
        <v>4.4198000000000004</v>
      </c>
      <c r="O1393">
        <v>4.41</v>
      </c>
    </row>
    <row r="1394" spans="1:15" x14ac:dyDescent="0.25">
      <c r="A1394" t="s">
        <v>1054</v>
      </c>
      <c r="B1394">
        <v>14</v>
      </c>
      <c r="C1394" t="s">
        <v>382</v>
      </c>
      <c r="D1394" t="s">
        <v>372</v>
      </c>
      <c r="E1394" t="s">
        <v>3278</v>
      </c>
      <c r="F1394" t="s">
        <v>3279</v>
      </c>
      <c r="G1394">
        <v>1.8E-3</v>
      </c>
      <c r="H1394">
        <v>4.4981999999999998</v>
      </c>
      <c r="I1394">
        <v>4.5</v>
      </c>
      <c r="J1394">
        <v>4.4878999999999998</v>
      </c>
      <c r="K1394" t="s">
        <v>257</v>
      </c>
      <c r="L1394">
        <v>4.4518000000000004</v>
      </c>
      <c r="M1394">
        <v>4.4455999999999998</v>
      </c>
      <c r="N1394">
        <v>4.4131999999999998</v>
      </c>
      <c r="O1394" t="s">
        <v>257</v>
      </c>
    </row>
    <row r="1395" spans="1:15" x14ac:dyDescent="0.25">
      <c r="A1395" t="s">
        <v>1054</v>
      </c>
      <c r="B1395">
        <v>14</v>
      </c>
      <c r="C1395" t="s">
        <v>382</v>
      </c>
      <c r="D1395" t="s">
        <v>373</v>
      </c>
      <c r="E1395" t="s">
        <v>4736</v>
      </c>
      <c r="F1395" t="s">
        <v>4737</v>
      </c>
      <c r="G1395" t="s">
        <v>257</v>
      </c>
      <c r="H1395" t="s">
        <v>257</v>
      </c>
      <c r="I1395">
        <v>4.5</v>
      </c>
      <c r="J1395">
        <v>4.5</v>
      </c>
      <c r="K1395" t="s">
        <v>257</v>
      </c>
      <c r="L1395">
        <v>4.4615999999999998</v>
      </c>
      <c r="M1395">
        <v>4.4535999999999998</v>
      </c>
      <c r="N1395">
        <v>4.4379999999999997</v>
      </c>
      <c r="O1395">
        <v>4.423</v>
      </c>
    </row>
    <row r="1396" spans="1:15" x14ac:dyDescent="0.25">
      <c r="A1396" t="s">
        <v>1054</v>
      </c>
      <c r="B1396">
        <v>16</v>
      </c>
      <c r="C1396" t="s">
        <v>384</v>
      </c>
      <c r="D1396" t="s">
        <v>372</v>
      </c>
      <c r="E1396" t="s">
        <v>3284</v>
      </c>
      <c r="F1396" t="s">
        <v>3285</v>
      </c>
      <c r="G1396">
        <v>1.8E-3</v>
      </c>
      <c r="H1396">
        <v>4.4981999999999998</v>
      </c>
      <c r="I1396">
        <v>4.5</v>
      </c>
      <c r="J1396">
        <v>4.4888000000000003</v>
      </c>
      <c r="K1396" t="s">
        <v>257</v>
      </c>
      <c r="L1396">
        <v>4.4576000000000002</v>
      </c>
      <c r="M1396">
        <v>4.4516999999999998</v>
      </c>
      <c r="N1396">
        <v>4.4237000000000002</v>
      </c>
      <c r="O1396" t="s">
        <v>257</v>
      </c>
    </row>
    <row r="1397" spans="1:15" x14ac:dyDescent="0.25">
      <c r="A1397" t="s">
        <v>1054</v>
      </c>
      <c r="B1397">
        <v>16</v>
      </c>
      <c r="C1397" t="s">
        <v>384</v>
      </c>
      <c r="D1397" t="s">
        <v>373</v>
      </c>
      <c r="E1397" t="s">
        <v>4742</v>
      </c>
      <c r="F1397" t="s">
        <v>4743</v>
      </c>
      <c r="G1397" t="s">
        <v>257</v>
      </c>
      <c r="H1397" t="s">
        <v>257</v>
      </c>
      <c r="I1397">
        <v>4.5</v>
      </c>
      <c r="J1397">
        <v>4.5</v>
      </c>
      <c r="K1397" t="s">
        <v>257</v>
      </c>
      <c r="L1397">
        <v>4.4669999999999996</v>
      </c>
      <c r="M1397">
        <v>4.4593999999999996</v>
      </c>
      <c r="N1397">
        <v>4.4459999999999997</v>
      </c>
      <c r="O1397">
        <v>4.4320000000000004</v>
      </c>
    </row>
    <row r="1398" spans="1:15" x14ac:dyDescent="0.25">
      <c r="A1398" t="s">
        <v>1054</v>
      </c>
      <c r="B1398">
        <v>16</v>
      </c>
      <c r="C1398" t="s">
        <v>384</v>
      </c>
      <c r="D1398" t="s">
        <v>374</v>
      </c>
      <c r="E1398" t="s">
        <v>3286</v>
      </c>
      <c r="F1398" t="s">
        <v>3287</v>
      </c>
      <c r="G1398">
        <v>0</v>
      </c>
      <c r="H1398">
        <v>4.5</v>
      </c>
      <c r="I1398">
        <v>4.5</v>
      </c>
      <c r="J1398">
        <v>4.4905999999999997</v>
      </c>
      <c r="K1398" t="s">
        <v>257</v>
      </c>
      <c r="L1398">
        <v>4.4593999999999996</v>
      </c>
      <c r="M1398">
        <v>4.4550000000000001</v>
      </c>
      <c r="N1398">
        <v>4.4255000000000004</v>
      </c>
      <c r="O1398" t="s">
        <v>257</v>
      </c>
    </row>
    <row r="1399" spans="1:15" x14ac:dyDescent="0.25">
      <c r="A1399" t="s">
        <v>1054</v>
      </c>
      <c r="B1399">
        <v>16</v>
      </c>
      <c r="C1399" t="s">
        <v>384</v>
      </c>
      <c r="D1399" t="s">
        <v>375</v>
      </c>
      <c r="E1399" t="s">
        <v>4744</v>
      </c>
      <c r="F1399" t="s">
        <v>4745</v>
      </c>
      <c r="G1399" t="s">
        <v>257</v>
      </c>
      <c r="H1399" t="s">
        <v>257</v>
      </c>
      <c r="I1399">
        <v>4.5</v>
      </c>
      <c r="J1399">
        <v>4.5</v>
      </c>
      <c r="K1399" t="s">
        <v>257</v>
      </c>
      <c r="L1399">
        <v>4.4650999999999996</v>
      </c>
      <c r="M1399">
        <v>4.4593999999999996</v>
      </c>
      <c r="N1399">
        <v>4.4408000000000003</v>
      </c>
      <c r="O1399">
        <v>4.4320000000000004</v>
      </c>
    </row>
    <row r="1400" spans="1:15" x14ac:dyDescent="0.25">
      <c r="A1400" t="s">
        <v>1055</v>
      </c>
      <c r="B1400">
        <v>10</v>
      </c>
      <c r="C1400" t="s">
        <v>382</v>
      </c>
      <c r="D1400" t="s">
        <v>372</v>
      </c>
      <c r="E1400" t="s">
        <v>3288</v>
      </c>
      <c r="F1400" t="s">
        <v>3289</v>
      </c>
      <c r="G1400">
        <v>2.2000000000000001E-3</v>
      </c>
      <c r="H1400">
        <v>4.7477999999999998</v>
      </c>
      <c r="I1400">
        <v>4.75</v>
      </c>
      <c r="J1400">
        <v>4.7348999999999997</v>
      </c>
      <c r="K1400" t="s">
        <v>257</v>
      </c>
      <c r="L1400">
        <v>4.6828000000000003</v>
      </c>
      <c r="M1400">
        <v>4.6756000000000002</v>
      </c>
      <c r="N1400">
        <v>4.6288</v>
      </c>
      <c r="O1400" t="s">
        <v>257</v>
      </c>
    </row>
    <row r="1401" spans="1:15" x14ac:dyDescent="0.25">
      <c r="A1401" t="s">
        <v>1055</v>
      </c>
      <c r="B1401">
        <v>10</v>
      </c>
      <c r="C1401" t="s">
        <v>382</v>
      </c>
      <c r="D1401" t="s">
        <v>373</v>
      </c>
      <c r="E1401" t="s">
        <v>4746</v>
      </c>
      <c r="F1401" t="s">
        <v>4747</v>
      </c>
      <c r="G1401" t="s">
        <v>257</v>
      </c>
      <c r="H1401" t="s">
        <v>257</v>
      </c>
      <c r="I1401">
        <v>4.75</v>
      </c>
      <c r="J1401">
        <v>4.75</v>
      </c>
      <c r="K1401" t="s">
        <v>257</v>
      </c>
      <c r="L1401">
        <v>4.6943999999999999</v>
      </c>
      <c r="M1401">
        <v>4.6849999999999996</v>
      </c>
      <c r="N1401">
        <v>4.6630000000000003</v>
      </c>
      <c r="O1401">
        <v>4.6420000000000003</v>
      </c>
    </row>
    <row r="1402" spans="1:15" x14ac:dyDescent="0.25">
      <c r="A1402" t="s">
        <v>1055</v>
      </c>
      <c r="B1402">
        <v>12</v>
      </c>
      <c r="C1402" t="s">
        <v>384</v>
      </c>
      <c r="D1402" t="s">
        <v>372</v>
      </c>
      <c r="E1402" t="s">
        <v>3292</v>
      </c>
      <c r="F1402" t="s">
        <v>3293</v>
      </c>
      <c r="G1402">
        <v>2E-3</v>
      </c>
      <c r="H1402">
        <v>4.7480000000000002</v>
      </c>
      <c r="I1402">
        <v>4.75</v>
      </c>
      <c r="J1402">
        <v>4.7366000000000001</v>
      </c>
      <c r="K1402" t="s">
        <v>257</v>
      </c>
      <c r="L1402">
        <v>4.6939000000000002</v>
      </c>
      <c r="M1402">
        <v>4.6871999999999998</v>
      </c>
      <c r="N1402">
        <v>4.6487999999999996</v>
      </c>
      <c r="O1402" t="s">
        <v>257</v>
      </c>
    </row>
    <row r="1403" spans="1:15" x14ac:dyDescent="0.25">
      <c r="A1403" t="s">
        <v>1055</v>
      </c>
      <c r="B1403">
        <v>12</v>
      </c>
      <c r="C1403" t="s">
        <v>384</v>
      </c>
      <c r="D1403" t="s">
        <v>373</v>
      </c>
      <c r="E1403" t="s">
        <v>4750</v>
      </c>
      <c r="F1403" t="s">
        <v>4751</v>
      </c>
      <c r="G1403" t="s">
        <v>257</v>
      </c>
      <c r="H1403" t="s">
        <v>257</v>
      </c>
      <c r="I1403">
        <v>4.75</v>
      </c>
      <c r="J1403">
        <v>4.75</v>
      </c>
      <c r="K1403" t="s">
        <v>257</v>
      </c>
      <c r="L1403">
        <v>4.7046000000000001</v>
      </c>
      <c r="M1403">
        <v>4.6959</v>
      </c>
      <c r="N1403">
        <v>4.6779999999999999</v>
      </c>
      <c r="O1403">
        <v>4.66</v>
      </c>
    </row>
    <row r="1404" spans="1:15" x14ac:dyDescent="0.25">
      <c r="A1404" t="s">
        <v>1055</v>
      </c>
      <c r="B1404">
        <v>12</v>
      </c>
      <c r="C1404" t="s">
        <v>384</v>
      </c>
      <c r="D1404" t="s">
        <v>374</v>
      </c>
      <c r="E1404" t="s">
        <v>3294</v>
      </c>
      <c r="F1404" t="s">
        <v>3295</v>
      </c>
      <c r="G1404">
        <v>0</v>
      </c>
      <c r="H1404">
        <v>4.75</v>
      </c>
      <c r="I1404">
        <v>4.75</v>
      </c>
      <c r="J1404">
        <v>4.7385999999999999</v>
      </c>
      <c r="K1404" t="s">
        <v>257</v>
      </c>
      <c r="L1404">
        <v>4.6959</v>
      </c>
      <c r="M1404">
        <v>4.6909000000000001</v>
      </c>
      <c r="N1404">
        <v>4.6508000000000003</v>
      </c>
      <c r="O1404" t="s">
        <v>257</v>
      </c>
    </row>
    <row r="1405" spans="1:15" x14ac:dyDescent="0.25">
      <c r="A1405" t="s">
        <v>1055</v>
      </c>
      <c r="B1405">
        <v>12</v>
      </c>
      <c r="C1405" t="s">
        <v>384</v>
      </c>
      <c r="D1405" t="s">
        <v>375</v>
      </c>
      <c r="E1405" t="s">
        <v>4752</v>
      </c>
      <c r="F1405" t="s">
        <v>4753</v>
      </c>
      <c r="G1405" t="s">
        <v>257</v>
      </c>
      <c r="H1405" t="s">
        <v>257</v>
      </c>
      <c r="I1405">
        <v>4.75</v>
      </c>
      <c r="J1405">
        <v>4.75</v>
      </c>
      <c r="K1405" t="s">
        <v>257</v>
      </c>
      <c r="L1405">
        <v>4.7024999999999997</v>
      </c>
      <c r="M1405">
        <v>4.6959</v>
      </c>
      <c r="N1405">
        <v>4.6698000000000004</v>
      </c>
      <c r="O1405">
        <v>4.66</v>
      </c>
    </row>
    <row r="1406" spans="1:15" x14ac:dyDescent="0.25">
      <c r="A1406" t="s">
        <v>1055</v>
      </c>
      <c r="B1406">
        <v>14</v>
      </c>
      <c r="C1406" t="s">
        <v>382</v>
      </c>
      <c r="D1406" t="s">
        <v>372</v>
      </c>
      <c r="E1406" t="s">
        <v>3290</v>
      </c>
      <c r="F1406" t="s">
        <v>3291</v>
      </c>
      <c r="G1406">
        <v>1.9E-3</v>
      </c>
      <c r="H1406">
        <v>4.7481</v>
      </c>
      <c r="I1406">
        <v>4.75</v>
      </c>
      <c r="J1406">
        <v>4.7378</v>
      </c>
      <c r="K1406" t="s">
        <v>257</v>
      </c>
      <c r="L1406">
        <v>4.7016999999999998</v>
      </c>
      <c r="M1406">
        <v>4.6952999999999996</v>
      </c>
      <c r="N1406">
        <v>4.6631</v>
      </c>
      <c r="O1406" t="s">
        <v>257</v>
      </c>
    </row>
    <row r="1407" spans="1:15" x14ac:dyDescent="0.25">
      <c r="A1407" t="s">
        <v>1055</v>
      </c>
      <c r="B1407">
        <v>14</v>
      </c>
      <c r="C1407" t="s">
        <v>382</v>
      </c>
      <c r="D1407" t="s">
        <v>373</v>
      </c>
      <c r="E1407" t="s">
        <v>4748</v>
      </c>
      <c r="F1407" t="s">
        <v>4749</v>
      </c>
      <c r="G1407" t="s">
        <v>257</v>
      </c>
      <c r="H1407" t="s">
        <v>257</v>
      </c>
      <c r="I1407">
        <v>4.75</v>
      </c>
      <c r="J1407">
        <v>4.75</v>
      </c>
      <c r="K1407" t="s">
        <v>257</v>
      </c>
      <c r="L1407">
        <v>4.7119</v>
      </c>
      <c r="M1407">
        <v>4.7035999999999998</v>
      </c>
      <c r="N1407">
        <v>4.6879999999999997</v>
      </c>
      <c r="O1407">
        <v>4.673</v>
      </c>
    </row>
    <row r="1408" spans="1:15" x14ac:dyDescent="0.25">
      <c r="A1408" t="s">
        <v>1055</v>
      </c>
      <c r="B1408">
        <v>16</v>
      </c>
      <c r="C1408" t="s">
        <v>384</v>
      </c>
      <c r="D1408" t="s">
        <v>372</v>
      </c>
      <c r="E1408" t="s">
        <v>3296</v>
      </c>
      <c r="F1408" t="s">
        <v>3297</v>
      </c>
      <c r="G1408">
        <v>1.8E-3</v>
      </c>
      <c r="H1408">
        <v>4.7481999999999998</v>
      </c>
      <c r="I1408">
        <v>4.75</v>
      </c>
      <c r="J1408">
        <v>4.7388000000000003</v>
      </c>
      <c r="K1408" t="s">
        <v>257</v>
      </c>
      <c r="L1408">
        <v>4.7076000000000002</v>
      </c>
      <c r="M1408">
        <v>4.7015000000000002</v>
      </c>
      <c r="N1408">
        <v>4.6737000000000002</v>
      </c>
      <c r="O1408" t="s">
        <v>257</v>
      </c>
    </row>
    <row r="1409" spans="1:15" x14ac:dyDescent="0.25">
      <c r="A1409" t="s">
        <v>1055</v>
      </c>
      <c r="B1409">
        <v>16</v>
      </c>
      <c r="C1409" t="s">
        <v>384</v>
      </c>
      <c r="D1409" t="s">
        <v>373</v>
      </c>
      <c r="E1409" t="s">
        <v>4754</v>
      </c>
      <c r="F1409" t="s">
        <v>4755</v>
      </c>
      <c r="G1409" t="s">
        <v>257</v>
      </c>
      <c r="H1409" t="s">
        <v>257</v>
      </c>
      <c r="I1409">
        <v>4.75</v>
      </c>
      <c r="J1409">
        <v>4.75</v>
      </c>
      <c r="K1409" t="s">
        <v>257</v>
      </c>
      <c r="L1409">
        <v>4.7172999999999998</v>
      </c>
      <c r="M1409">
        <v>4.7093999999999996</v>
      </c>
      <c r="N1409">
        <v>4.6959999999999997</v>
      </c>
      <c r="O1409">
        <v>4.6820000000000004</v>
      </c>
    </row>
    <row r="1410" spans="1:15" x14ac:dyDescent="0.25">
      <c r="A1410" t="s">
        <v>1055</v>
      </c>
      <c r="B1410">
        <v>16</v>
      </c>
      <c r="C1410" t="s">
        <v>384</v>
      </c>
      <c r="D1410" t="s">
        <v>374</v>
      </c>
      <c r="E1410" t="s">
        <v>3298</v>
      </c>
      <c r="F1410" t="s">
        <v>3299</v>
      </c>
      <c r="G1410">
        <v>0</v>
      </c>
      <c r="H1410">
        <v>4.75</v>
      </c>
      <c r="I1410">
        <v>4.75</v>
      </c>
      <c r="J1410">
        <v>4.7405999999999997</v>
      </c>
      <c r="K1410" t="s">
        <v>257</v>
      </c>
      <c r="L1410">
        <v>4.7093999999999996</v>
      </c>
      <c r="M1410">
        <v>4.7049000000000003</v>
      </c>
      <c r="N1410">
        <v>4.6755000000000004</v>
      </c>
      <c r="O1410" t="s">
        <v>257</v>
      </c>
    </row>
    <row r="1411" spans="1:15" x14ac:dyDescent="0.25">
      <c r="A1411" t="s">
        <v>1055</v>
      </c>
      <c r="B1411">
        <v>16</v>
      </c>
      <c r="C1411" t="s">
        <v>384</v>
      </c>
      <c r="D1411" t="s">
        <v>375</v>
      </c>
      <c r="E1411" t="s">
        <v>4756</v>
      </c>
      <c r="F1411" t="s">
        <v>4757</v>
      </c>
      <c r="G1411" t="s">
        <v>257</v>
      </c>
      <c r="H1411" t="s">
        <v>257</v>
      </c>
      <c r="I1411">
        <v>4.75</v>
      </c>
      <c r="J1411">
        <v>4.75</v>
      </c>
      <c r="K1411" t="s">
        <v>257</v>
      </c>
      <c r="L1411">
        <v>4.7153</v>
      </c>
      <c r="M1411">
        <v>4.7093999999999996</v>
      </c>
      <c r="N1411">
        <v>4.6908000000000003</v>
      </c>
      <c r="O1411">
        <v>4.6820000000000004</v>
      </c>
    </row>
    <row r="1412" spans="1:15" x14ac:dyDescent="0.25">
      <c r="A1412" t="s">
        <v>958</v>
      </c>
      <c r="B1412">
        <v>10</v>
      </c>
      <c r="C1412" t="s">
        <v>382</v>
      </c>
      <c r="D1412" t="s">
        <v>372</v>
      </c>
      <c r="E1412" t="s">
        <v>3300</v>
      </c>
      <c r="F1412" t="s">
        <v>3301</v>
      </c>
      <c r="G1412">
        <v>2.2000000000000001E-3</v>
      </c>
      <c r="H1412">
        <v>4.9977999999999998</v>
      </c>
      <c r="I1412">
        <v>5</v>
      </c>
      <c r="J1412">
        <v>4.9848999999999997</v>
      </c>
      <c r="K1412" t="s">
        <v>257</v>
      </c>
      <c r="L1412">
        <v>4.9328000000000003</v>
      </c>
      <c r="M1412">
        <v>4.9256000000000002</v>
      </c>
      <c r="N1412">
        <v>4.8788</v>
      </c>
      <c r="O1412" t="s">
        <v>257</v>
      </c>
    </row>
    <row r="1413" spans="1:15" x14ac:dyDescent="0.25">
      <c r="A1413" t="s">
        <v>958</v>
      </c>
      <c r="B1413">
        <v>10</v>
      </c>
      <c r="C1413" t="s">
        <v>382</v>
      </c>
      <c r="D1413" t="s">
        <v>373</v>
      </c>
      <c r="E1413" t="s">
        <v>4758</v>
      </c>
      <c r="F1413" t="s">
        <v>4759</v>
      </c>
      <c r="G1413" t="s">
        <v>257</v>
      </c>
      <c r="H1413" t="s">
        <v>257</v>
      </c>
      <c r="I1413">
        <v>5</v>
      </c>
      <c r="J1413">
        <v>5</v>
      </c>
      <c r="K1413" t="s">
        <v>257</v>
      </c>
      <c r="L1413">
        <v>4.9443999999999999</v>
      </c>
      <c r="M1413">
        <v>4.9349999999999996</v>
      </c>
      <c r="N1413">
        <v>4.9130000000000003</v>
      </c>
      <c r="O1413">
        <v>4.8920000000000003</v>
      </c>
    </row>
    <row r="1414" spans="1:15" x14ac:dyDescent="0.25">
      <c r="A1414" t="s">
        <v>958</v>
      </c>
      <c r="B1414">
        <v>12</v>
      </c>
      <c r="C1414" t="s">
        <v>384</v>
      </c>
      <c r="D1414" t="s">
        <v>372</v>
      </c>
      <c r="E1414" t="s">
        <v>3304</v>
      </c>
      <c r="F1414" t="s">
        <v>3305</v>
      </c>
      <c r="G1414">
        <v>2E-3</v>
      </c>
      <c r="H1414">
        <v>4.9980000000000002</v>
      </c>
      <c r="I1414">
        <v>5</v>
      </c>
      <c r="J1414">
        <v>4.9866000000000001</v>
      </c>
      <c r="K1414" t="s">
        <v>257</v>
      </c>
      <c r="L1414">
        <v>4.9439000000000002</v>
      </c>
      <c r="M1414">
        <v>4.9371999999999998</v>
      </c>
      <c r="N1414">
        <v>4.8987999999999996</v>
      </c>
      <c r="O1414" t="s">
        <v>257</v>
      </c>
    </row>
    <row r="1415" spans="1:15" x14ac:dyDescent="0.25">
      <c r="A1415" t="s">
        <v>958</v>
      </c>
      <c r="B1415">
        <v>12</v>
      </c>
      <c r="C1415" t="s">
        <v>384</v>
      </c>
      <c r="D1415" t="s">
        <v>373</v>
      </c>
      <c r="E1415" t="s">
        <v>4762</v>
      </c>
      <c r="F1415" t="s">
        <v>4763</v>
      </c>
      <c r="G1415" t="s">
        <v>257</v>
      </c>
      <c r="H1415" t="s">
        <v>257</v>
      </c>
      <c r="I1415">
        <v>5</v>
      </c>
      <c r="J1415">
        <v>5</v>
      </c>
      <c r="K1415" t="s">
        <v>257</v>
      </c>
      <c r="L1415">
        <v>4.9546000000000001</v>
      </c>
      <c r="M1415">
        <v>4.9459</v>
      </c>
      <c r="N1415">
        <v>4.9279999999999999</v>
      </c>
      <c r="O1415">
        <v>4.91</v>
      </c>
    </row>
    <row r="1416" spans="1:15" x14ac:dyDescent="0.25">
      <c r="A1416" t="s">
        <v>958</v>
      </c>
      <c r="B1416">
        <v>12</v>
      </c>
      <c r="C1416" t="s">
        <v>384</v>
      </c>
      <c r="D1416" t="s">
        <v>374</v>
      </c>
      <c r="E1416" t="s">
        <v>3306</v>
      </c>
      <c r="F1416" t="s">
        <v>3307</v>
      </c>
      <c r="G1416">
        <v>0</v>
      </c>
      <c r="H1416">
        <v>5</v>
      </c>
      <c r="I1416">
        <v>5</v>
      </c>
      <c r="J1416">
        <v>4.9885999999999999</v>
      </c>
      <c r="K1416" t="s">
        <v>257</v>
      </c>
      <c r="L1416">
        <v>4.9459</v>
      </c>
      <c r="M1416">
        <v>4.9409000000000001</v>
      </c>
      <c r="N1416">
        <v>4.9008000000000003</v>
      </c>
      <c r="O1416" t="s">
        <v>257</v>
      </c>
    </row>
    <row r="1417" spans="1:15" x14ac:dyDescent="0.25">
      <c r="A1417" t="s">
        <v>958</v>
      </c>
      <c r="B1417">
        <v>12</v>
      </c>
      <c r="C1417" t="s">
        <v>384</v>
      </c>
      <c r="D1417" t="s">
        <v>375</v>
      </c>
      <c r="E1417" t="s">
        <v>4764</v>
      </c>
      <c r="F1417" t="s">
        <v>4765</v>
      </c>
      <c r="G1417" t="s">
        <v>257</v>
      </c>
      <c r="H1417" t="s">
        <v>257</v>
      </c>
      <c r="I1417">
        <v>5</v>
      </c>
      <c r="J1417">
        <v>5</v>
      </c>
      <c r="K1417" t="s">
        <v>257</v>
      </c>
      <c r="L1417">
        <v>4.9524999999999997</v>
      </c>
      <c r="M1417">
        <v>4.9459</v>
      </c>
      <c r="N1417">
        <v>4.9198000000000004</v>
      </c>
      <c r="O1417">
        <v>4.91</v>
      </c>
    </row>
    <row r="1418" spans="1:15" x14ac:dyDescent="0.25">
      <c r="A1418" t="s">
        <v>958</v>
      </c>
      <c r="B1418">
        <v>14</v>
      </c>
      <c r="C1418" t="s">
        <v>382</v>
      </c>
      <c r="D1418" t="s">
        <v>372</v>
      </c>
      <c r="E1418" t="s">
        <v>3302</v>
      </c>
      <c r="F1418" t="s">
        <v>3303</v>
      </c>
      <c r="G1418">
        <v>1.9E-3</v>
      </c>
      <c r="H1418">
        <v>4.9981</v>
      </c>
      <c r="I1418">
        <v>5</v>
      </c>
      <c r="J1418">
        <v>4.9878</v>
      </c>
      <c r="K1418" t="s">
        <v>257</v>
      </c>
      <c r="L1418">
        <v>4.9516999999999998</v>
      </c>
      <c r="M1418">
        <v>4.9452999999999996</v>
      </c>
      <c r="N1418">
        <v>4.9131</v>
      </c>
      <c r="O1418" t="s">
        <v>257</v>
      </c>
    </row>
    <row r="1419" spans="1:15" x14ac:dyDescent="0.25">
      <c r="A1419" t="s">
        <v>958</v>
      </c>
      <c r="B1419">
        <v>14</v>
      </c>
      <c r="C1419" t="s">
        <v>382</v>
      </c>
      <c r="D1419" t="s">
        <v>373</v>
      </c>
      <c r="E1419" t="s">
        <v>4760</v>
      </c>
      <c r="F1419" t="s">
        <v>4761</v>
      </c>
      <c r="G1419" t="s">
        <v>257</v>
      </c>
      <c r="H1419" t="s">
        <v>257</v>
      </c>
      <c r="I1419">
        <v>5</v>
      </c>
      <c r="J1419">
        <v>5</v>
      </c>
      <c r="K1419" t="s">
        <v>257</v>
      </c>
      <c r="L1419">
        <v>4.9619</v>
      </c>
      <c r="M1419">
        <v>4.9535999999999998</v>
      </c>
      <c r="N1419">
        <v>4.9379999999999997</v>
      </c>
      <c r="O1419">
        <v>4.923</v>
      </c>
    </row>
    <row r="1420" spans="1:15" x14ac:dyDescent="0.25">
      <c r="A1420" t="s">
        <v>958</v>
      </c>
      <c r="B1420">
        <v>16</v>
      </c>
      <c r="C1420" t="s">
        <v>384</v>
      </c>
      <c r="D1420" t="s">
        <v>372</v>
      </c>
      <c r="E1420" t="s">
        <v>3308</v>
      </c>
      <c r="F1420" t="s">
        <v>3309</v>
      </c>
      <c r="G1420">
        <v>1.8E-3</v>
      </c>
      <c r="H1420">
        <v>4.9981999999999998</v>
      </c>
      <c r="I1420">
        <v>5</v>
      </c>
      <c r="J1420">
        <v>4.9888000000000003</v>
      </c>
      <c r="K1420" t="s">
        <v>257</v>
      </c>
      <c r="L1420">
        <v>4.9576000000000002</v>
      </c>
      <c r="M1420">
        <v>4.9515000000000002</v>
      </c>
      <c r="N1420">
        <v>4.9237000000000002</v>
      </c>
      <c r="O1420" t="s">
        <v>257</v>
      </c>
    </row>
    <row r="1421" spans="1:15" x14ac:dyDescent="0.25">
      <c r="A1421" t="s">
        <v>958</v>
      </c>
      <c r="B1421">
        <v>16</v>
      </c>
      <c r="C1421" t="s">
        <v>384</v>
      </c>
      <c r="D1421" t="s">
        <v>373</v>
      </c>
      <c r="E1421" t="s">
        <v>4766</v>
      </c>
      <c r="F1421" t="s">
        <v>4767</v>
      </c>
      <c r="G1421" t="s">
        <v>257</v>
      </c>
      <c r="H1421" t="s">
        <v>257</v>
      </c>
      <c r="I1421">
        <v>5</v>
      </c>
      <c r="J1421">
        <v>5</v>
      </c>
      <c r="K1421" t="s">
        <v>257</v>
      </c>
      <c r="L1421">
        <v>4.9672999999999998</v>
      </c>
      <c r="M1421">
        <v>4.9593999999999996</v>
      </c>
      <c r="N1421">
        <v>4.9459999999999997</v>
      </c>
      <c r="O1421">
        <v>4.9320000000000004</v>
      </c>
    </row>
    <row r="1422" spans="1:15" x14ac:dyDescent="0.25">
      <c r="A1422" t="s">
        <v>958</v>
      </c>
      <c r="B1422">
        <v>16</v>
      </c>
      <c r="C1422" t="s">
        <v>384</v>
      </c>
      <c r="D1422" t="s">
        <v>374</v>
      </c>
      <c r="E1422" t="s">
        <v>3310</v>
      </c>
      <c r="F1422" t="s">
        <v>3311</v>
      </c>
      <c r="G1422">
        <v>0</v>
      </c>
      <c r="H1422">
        <v>5</v>
      </c>
      <c r="I1422">
        <v>5</v>
      </c>
      <c r="J1422">
        <v>4.9905999999999997</v>
      </c>
      <c r="K1422" t="s">
        <v>257</v>
      </c>
      <c r="L1422">
        <v>4.9593999999999996</v>
      </c>
      <c r="M1422">
        <v>4.9549000000000003</v>
      </c>
      <c r="N1422">
        <v>4.9255000000000004</v>
      </c>
      <c r="O1422" t="s">
        <v>257</v>
      </c>
    </row>
    <row r="1423" spans="1:15" x14ac:dyDescent="0.25">
      <c r="A1423" t="s">
        <v>958</v>
      </c>
      <c r="B1423">
        <v>16</v>
      </c>
      <c r="C1423" t="s">
        <v>384</v>
      </c>
      <c r="D1423" t="s">
        <v>375</v>
      </c>
      <c r="E1423" t="s">
        <v>4768</v>
      </c>
      <c r="F1423" t="s">
        <v>4769</v>
      </c>
      <c r="G1423" t="s">
        <v>257</v>
      </c>
      <c r="H1423" t="s">
        <v>257</v>
      </c>
      <c r="I1423">
        <v>5</v>
      </c>
      <c r="J1423">
        <v>5</v>
      </c>
      <c r="K1423" t="s">
        <v>257</v>
      </c>
      <c r="L1423">
        <v>4.9653</v>
      </c>
      <c r="M1423">
        <v>4.9593999999999996</v>
      </c>
      <c r="N1423">
        <v>4.9408000000000003</v>
      </c>
      <c r="O1423">
        <v>4.9320000000000004</v>
      </c>
    </row>
    <row r="1424" spans="1:15" x14ac:dyDescent="0.25">
      <c r="A1424" t="s">
        <v>1056</v>
      </c>
      <c r="B1424">
        <v>10</v>
      </c>
      <c r="C1424" t="s">
        <v>382</v>
      </c>
      <c r="D1424" t="s">
        <v>372</v>
      </c>
      <c r="E1424" t="s">
        <v>3312</v>
      </c>
      <c r="F1424" t="s">
        <v>3313</v>
      </c>
      <c r="G1424">
        <v>2.2000000000000001E-3</v>
      </c>
      <c r="H1424">
        <v>5.2477999999999998</v>
      </c>
      <c r="I1424">
        <v>5.25</v>
      </c>
      <c r="J1424">
        <v>5.2348999999999997</v>
      </c>
      <c r="K1424" t="s">
        <v>257</v>
      </c>
      <c r="L1424">
        <v>5.1829000000000001</v>
      </c>
      <c r="M1424">
        <v>5.1756000000000002</v>
      </c>
      <c r="N1424">
        <v>5.1288</v>
      </c>
      <c r="O1424" t="s">
        <v>257</v>
      </c>
    </row>
    <row r="1425" spans="1:15" x14ac:dyDescent="0.25">
      <c r="A1425" t="s">
        <v>1056</v>
      </c>
      <c r="B1425">
        <v>10</v>
      </c>
      <c r="C1425" t="s">
        <v>382</v>
      </c>
      <c r="D1425" t="s">
        <v>373</v>
      </c>
      <c r="E1425" t="s">
        <v>4770</v>
      </c>
      <c r="F1425" t="s">
        <v>4771</v>
      </c>
      <c r="G1425" t="s">
        <v>257</v>
      </c>
      <c r="H1425" t="s">
        <v>257</v>
      </c>
      <c r="I1425">
        <v>5.25</v>
      </c>
      <c r="J1425">
        <v>5.25</v>
      </c>
      <c r="K1425" t="s">
        <v>257</v>
      </c>
      <c r="L1425">
        <v>5.1943999999999999</v>
      </c>
      <c r="M1425">
        <v>5.1849999999999996</v>
      </c>
      <c r="N1425">
        <v>5.1630000000000003</v>
      </c>
      <c r="O1425">
        <v>5.1420000000000003</v>
      </c>
    </row>
    <row r="1426" spans="1:15" x14ac:dyDescent="0.25">
      <c r="A1426" t="s">
        <v>1056</v>
      </c>
      <c r="B1426">
        <v>12</v>
      </c>
      <c r="C1426" t="s">
        <v>384</v>
      </c>
      <c r="D1426" t="s">
        <v>372</v>
      </c>
      <c r="E1426" t="s">
        <v>3316</v>
      </c>
      <c r="F1426" t="s">
        <v>3317</v>
      </c>
      <c r="G1426">
        <v>2E-3</v>
      </c>
      <c r="H1426">
        <v>5.2480000000000002</v>
      </c>
      <c r="I1426">
        <v>5.25</v>
      </c>
      <c r="J1426">
        <v>5.2366000000000001</v>
      </c>
      <c r="K1426" t="s">
        <v>257</v>
      </c>
      <c r="L1426">
        <v>5.1939000000000002</v>
      </c>
      <c r="M1426">
        <v>5.1871999999999998</v>
      </c>
      <c r="N1426">
        <v>5.1487999999999996</v>
      </c>
      <c r="O1426" t="s">
        <v>257</v>
      </c>
    </row>
    <row r="1427" spans="1:15" x14ac:dyDescent="0.25">
      <c r="A1427" t="s">
        <v>1056</v>
      </c>
      <c r="B1427">
        <v>12</v>
      </c>
      <c r="C1427" t="s">
        <v>384</v>
      </c>
      <c r="D1427" t="s">
        <v>373</v>
      </c>
      <c r="E1427" t="s">
        <v>4774</v>
      </c>
      <c r="F1427" t="s">
        <v>4775</v>
      </c>
      <c r="G1427" t="s">
        <v>257</v>
      </c>
      <c r="H1427" t="s">
        <v>257</v>
      </c>
      <c r="I1427">
        <v>5.25</v>
      </c>
      <c r="J1427">
        <v>5.25</v>
      </c>
      <c r="K1427" t="s">
        <v>257</v>
      </c>
      <c r="L1427">
        <v>5.2046000000000001</v>
      </c>
      <c r="M1427">
        <v>5.1959</v>
      </c>
      <c r="N1427">
        <v>5.1779999999999999</v>
      </c>
      <c r="O1427">
        <v>5.16</v>
      </c>
    </row>
    <row r="1428" spans="1:15" x14ac:dyDescent="0.25">
      <c r="A1428" t="s">
        <v>1056</v>
      </c>
      <c r="B1428">
        <v>12</v>
      </c>
      <c r="C1428" t="s">
        <v>384</v>
      </c>
      <c r="D1428" t="s">
        <v>374</v>
      </c>
      <c r="E1428" t="s">
        <v>3318</v>
      </c>
      <c r="F1428" t="s">
        <v>3319</v>
      </c>
      <c r="G1428">
        <v>0</v>
      </c>
      <c r="H1428">
        <v>5.25</v>
      </c>
      <c r="I1428">
        <v>5.25</v>
      </c>
      <c r="J1428">
        <v>5.2385999999999999</v>
      </c>
      <c r="K1428" t="s">
        <v>257</v>
      </c>
      <c r="L1428">
        <v>5.1959</v>
      </c>
      <c r="M1428">
        <v>5.1909000000000001</v>
      </c>
      <c r="N1428">
        <v>5.1508000000000003</v>
      </c>
      <c r="O1428" t="s">
        <v>257</v>
      </c>
    </row>
    <row r="1429" spans="1:15" x14ac:dyDescent="0.25">
      <c r="A1429" t="s">
        <v>1056</v>
      </c>
      <c r="B1429">
        <v>12</v>
      </c>
      <c r="C1429" t="s">
        <v>384</v>
      </c>
      <c r="D1429" t="s">
        <v>375</v>
      </c>
      <c r="E1429" t="s">
        <v>4776</v>
      </c>
      <c r="F1429" t="s">
        <v>4777</v>
      </c>
      <c r="G1429" t="s">
        <v>257</v>
      </c>
      <c r="H1429" t="s">
        <v>257</v>
      </c>
      <c r="I1429">
        <v>5.25</v>
      </c>
      <c r="J1429">
        <v>5.25</v>
      </c>
      <c r="K1429" t="s">
        <v>257</v>
      </c>
      <c r="L1429">
        <v>5.2024999999999997</v>
      </c>
      <c r="M1429">
        <v>5.1959</v>
      </c>
      <c r="N1429">
        <v>5.1698000000000004</v>
      </c>
      <c r="O1429">
        <v>5.16</v>
      </c>
    </row>
    <row r="1430" spans="1:15" x14ac:dyDescent="0.25">
      <c r="A1430" t="s">
        <v>1056</v>
      </c>
      <c r="B1430">
        <v>14</v>
      </c>
      <c r="C1430" t="s">
        <v>382</v>
      </c>
      <c r="D1430" t="s">
        <v>372</v>
      </c>
      <c r="E1430" t="s">
        <v>3314</v>
      </c>
      <c r="F1430" t="s">
        <v>3315</v>
      </c>
      <c r="G1430">
        <v>1.9E-3</v>
      </c>
      <c r="H1430">
        <v>5.2481</v>
      </c>
      <c r="I1430">
        <v>5.25</v>
      </c>
      <c r="J1430">
        <v>5.2378</v>
      </c>
      <c r="K1430" t="s">
        <v>257</v>
      </c>
      <c r="L1430">
        <v>5.2016999999999998</v>
      </c>
      <c r="M1430">
        <v>5.1952999999999996</v>
      </c>
      <c r="N1430">
        <v>5.1631</v>
      </c>
      <c r="O1430" t="s">
        <v>257</v>
      </c>
    </row>
    <row r="1431" spans="1:15" x14ac:dyDescent="0.25">
      <c r="A1431" t="s">
        <v>1056</v>
      </c>
      <c r="B1431">
        <v>14</v>
      </c>
      <c r="C1431" t="s">
        <v>382</v>
      </c>
      <c r="D1431" t="s">
        <v>373</v>
      </c>
      <c r="E1431" t="s">
        <v>4772</v>
      </c>
      <c r="F1431" t="s">
        <v>4773</v>
      </c>
      <c r="G1431" t="s">
        <v>257</v>
      </c>
      <c r="H1431" t="s">
        <v>257</v>
      </c>
      <c r="I1431">
        <v>5.25</v>
      </c>
      <c r="J1431">
        <v>5.25</v>
      </c>
      <c r="K1431" t="s">
        <v>257</v>
      </c>
      <c r="L1431">
        <v>5.2119</v>
      </c>
      <c r="M1431">
        <v>5.2035999999999998</v>
      </c>
      <c r="N1431">
        <v>5.1879999999999997</v>
      </c>
      <c r="O1431">
        <v>5.173</v>
      </c>
    </row>
    <row r="1432" spans="1:15" x14ac:dyDescent="0.25">
      <c r="A1432" t="s">
        <v>1056</v>
      </c>
      <c r="B1432">
        <v>16</v>
      </c>
      <c r="C1432" t="s">
        <v>384</v>
      </c>
      <c r="D1432" t="s">
        <v>372</v>
      </c>
      <c r="E1432" t="s">
        <v>3320</v>
      </c>
      <c r="F1432" t="s">
        <v>3321</v>
      </c>
      <c r="G1432">
        <v>1.8E-3</v>
      </c>
      <c r="H1432">
        <v>5.2481999999999998</v>
      </c>
      <c r="I1432">
        <v>5.25</v>
      </c>
      <c r="J1432">
        <v>5.2388000000000003</v>
      </c>
      <c r="K1432" t="s">
        <v>257</v>
      </c>
      <c r="L1432">
        <v>5.2076000000000002</v>
      </c>
      <c r="M1432">
        <v>5.2015000000000002</v>
      </c>
      <c r="N1432">
        <v>5.1737000000000002</v>
      </c>
      <c r="O1432" t="s">
        <v>257</v>
      </c>
    </row>
    <row r="1433" spans="1:15" x14ac:dyDescent="0.25">
      <c r="A1433" t="s">
        <v>1056</v>
      </c>
      <c r="B1433">
        <v>16</v>
      </c>
      <c r="C1433" t="s">
        <v>384</v>
      </c>
      <c r="D1433" t="s">
        <v>373</v>
      </c>
      <c r="E1433" t="s">
        <v>4778</v>
      </c>
      <c r="F1433" t="s">
        <v>4779</v>
      </c>
      <c r="G1433" t="s">
        <v>257</v>
      </c>
      <c r="H1433" t="s">
        <v>257</v>
      </c>
      <c r="I1433">
        <v>5.25</v>
      </c>
      <c r="J1433">
        <v>5.25</v>
      </c>
      <c r="K1433" t="s">
        <v>257</v>
      </c>
      <c r="L1433">
        <v>5.2172999999999998</v>
      </c>
      <c r="M1433">
        <v>5.2093999999999996</v>
      </c>
      <c r="N1433">
        <v>5.1959999999999997</v>
      </c>
      <c r="O1433">
        <v>5.1820000000000004</v>
      </c>
    </row>
    <row r="1434" spans="1:15" x14ac:dyDescent="0.25">
      <c r="A1434" t="s">
        <v>1056</v>
      </c>
      <c r="B1434">
        <v>16</v>
      </c>
      <c r="C1434" t="s">
        <v>384</v>
      </c>
      <c r="D1434" t="s">
        <v>374</v>
      </c>
      <c r="E1434" t="s">
        <v>3322</v>
      </c>
      <c r="F1434" t="s">
        <v>3323</v>
      </c>
      <c r="G1434">
        <v>0</v>
      </c>
      <c r="H1434">
        <v>5.25</v>
      </c>
      <c r="I1434">
        <v>5.25</v>
      </c>
      <c r="J1434">
        <v>5.2405999999999997</v>
      </c>
      <c r="K1434" t="s">
        <v>257</v>
      </c>
      <c r="L1434">
        <v>5.2093999999999996</v>
      </c>
      <c r="M1434">
        <v>5.2049000000000003</v>
      </c>
      <c r="N1434">
        <v>5.1755000000000004</v>
      </c>
      <c r="O1434" t="s">
        <v>257</v>
      </c>
    </row>
    <row r="1435" spans="1:15" x14ac:dyDescent="0.25">
      <c r="A1435" t="s">
        <v>1056</v>
      </c>
      <c r="B1435">
        <v>16</v>
      </c>
      <c r="C1435" t="s">
        <v>384</v>
      </c>
      <c r="D1435" t="s">
        <v>375</v>
      </c>
      <c r="E1435" t="s">
        <v>4780</v>
      </c>
      <c r="F1435" t="s">
        <v>4781</v>
      </c>
      <c r="G1435" t="s">
        <v>257</v>
      </c>
      <c r="H1435" t="s">
        <v>257</v>
      </c>
      <c r="I1435">
        <v>5.25</v>
      </c>
      <c r="J1435">
        <v>5.25</v>
      </c>
      <c r="K1435" t="s">
        <v>257</v>
      </c>
      <c r="L1435">
        <v>5.2153</v>
      </c>
      <c r="M1435">
        <v>5.2093999999999996</v>
      </c>
      <c r="N1435">
        <v>5.1908000000000003</v>
      </c>
      <c r="O1435">
        <v>5.1820000000000004</v>
      </c>
    </row>
    <row r="1436" spans="1:15" x14ac:dyDescent="0.25">
      <c r="A1436" t="s">
        <v>1057</v>
      </c>
      <c r="B1436">
        <v>10</v>
      </c>
      <c r="C1436" t="s">
        <v>382</v>
      </c>
      <c r="D1436" t="s">
        <v>372</v>
      </c>
      <c r="E1436" t="s">
        <v>3324</v>
      </c>
      <c r="F1436" t="s">
        <v>3325</v>
      </c>
      <c r="G1436">
        <v>2.2000000000000001E-3</v>
      </c>
      <c r="H1436">
        <v>5.4977999999999998</v>
      </c>
      <c r="I1436">
        <v>5.5</v>
      </c>
      <c r="J1436">
        <v>5.4848999999999997</v>
      </c>
      <c r="K1436" t="s">
        <v>257</v>
      </c>
      <c r="L1436">
        <v>5.4328000000000003</v>
      </c>
      <c r="M1436">
        <v>5.4256000000000002</v>
      </c>
      <c r="N1436">
        <v>5.3788</v>
      </c>
      <c r="O1436" t="s">
        <v>257</v>
      </c>
    </row>
    <row r="1437" spans="1:15" x14ac:dyDescent="0.25">
      <c r="A1437" t="s">
        <v>1057</v>
      </c>
      <c r="B1437">
        <v>10</v>
      </c>
      <c r="C1437" t="s">
        <v>382</v>
      </c>
      <c r="D1437" t="s">
        <v>373</v>
      </c>
      <c r="E1437" t="s">
        <v>4782</v>
      </c>
      <c r="F1437" t="s">
        <v>4783</v>
      </c>
      <c r="G1437" t="s">
        <v>257</v>
      </c>
      <c r="H1437" t="s">
        <v>257</v>
      </c>
      <c r="I1437">
        <v>5.5</v>
      </c>
      <c r="J1437">
        <v>5.5</v>
      </c>
      <c r="K1437" t="s">
        <v>257</v>
      </c>
      <c r="L1437">
        <v>5.4443999999999999</v>
      </c>
      <c r="M1437">
        <v>5.4349999999999996</v>
      </c>
      <c r="N1437">
        <v>5.4130000000000003</v>
      </c>
      <c r="O1437">
        <v>5.3920000000000003</v>
      </c>
    </row>
    <row r="1438" spans="1:15" x14ac:dyDescent="0.25">
      <c r="A1438" t="s">
        <v>1057</v>
      </c>
      <c r="B1438">
        <v>12</v>
      </c>
      <c r="C1438" t="s">
        <v>384</v>
      </c>
      <c r="D1438" t="s">
        <v>372</v>
      </c>
      <c r="E1438" t="s">
        <v>3328</v>
      </c>
      <c r="F1438" t="s">
        <v>3329</v>
      </c>
      <c r="G1438">
        <v>2E-3</v>
      </c>
      <c r="H1438">
        <v>5.4980000000000002</v>
      </c>
      <c r="I1438">
        <v>5.5</v>
      </c>
      <c r="J1438">
        <v>5.4866000000000001</v>
      </c>
      <c r="K1438" t="s">
        <v>257</v>
      </c>
      <c r="L1438">
        <v>5.4439000000000002</v>
      </c>
      <c r="M1438">
        <v>5.4371999999999998</v>
      </c>
      <c r="N1438">
        <v>5.3987999999999996</v>
      </c>
      <c r="O1438" t="s">
        <v>257</v>
      </c>
    </row>
    <row r="1439" spans="1:15" x14ac:dyDescent="0.25">
      <c r="A1439" t="s">
        <v>1057</v>
      </c>
      <c r="B1439">
        <v>12</v>
      </c>
      <c r="C1439" t="s">
        <v>384</v>
      </c>
      <c r="D1439" t="s">
        <v>373</v>
      </c>
      <c r="E1439" t="s">
        <v>4786</v>
      </c>
      <c r="F1439" t="s">
        <v>4787</v>
      </c>
      <c r="G1439" t="s">
        <v>257</v>
      </c>
      <c r="H1439" t="s">
        <v>257</v>
      </c>
      <c r="I1439">
        <v>5.5</v>
      </c>
      <c r="J1439">
        <v>5.5</v>
      </c>
      <c r="K1439" t="s">
        <v>257</v>
      </c>
      <c r="L1439">
        <v>5.4546000000000001</v>
      </c>
      <c r="M1439">
        <v>5.4459</v>
      </c>
      <c r="N1439">
        <v>5.4279999999999999</v>
      </c>
      <c r="O1439">
        <v>5.41</v>
      </c>
    </row>
    <row r="1440" spans="1:15" x14ac:dyDescent="0.25">
      <c r="A1440" t="s">
        <v>1057</v>
      </c>
      <c r="B1440">
        <v>12</v>
      </c>
      <c r="C1440" t="s">
        <v>384</v>
      </c>
      <c r="D1440" t="s">
        <v>374</v>
      </c>
      <c r="E1440" t="s">
        <v>3330</v>
      </c>
      <c r="F1440" t="s">
        <v>3331</v>
      </c>
      <c r="G1440">
        <v>0</v>
      </c>
      <c r="H1440">
        <v>5.5</v>
      </c>
      <c r="I1440">
        <v>5.5</v>
      </c>
      <c r="J1440">
        <v>5.4885999999999999</v>
      </c>
      <c r="K1440" t="s">
        <v>257</v>
      </c>
      <c r="L1440">
        <v>5.4459</v>
      </c>
      <c r="M1440">
        <v>5.4409000000000001</v>
      </c>
      <c r="N1440">
        <v>5.4008000000000003</v>
      </c>
      <c r="O1440" t="s">
        <v>257</v>
      </c>
    </row>
    <row r="1441" spans="1:15" x14ac:dyDescent="0.25">
      <c r="A1441" t="s">
        <v>1057</v>
      </c>
      <c r="B1441">
        <v>12</v>
      </c>
      <c r="C1441" t="s">
        <v>384</v>
      </c>
      <c r="D1441" t="s">
        <v>375</v>
      </c>
      <c r="E1441" t="s">
        <v>4788</v>
      </c>
      <c r="F1441" t="s">
        <v>4789</v>
      </c>
      <c r="G1441" t="s">
        <v>257</v>
      </c>
      <c r="H1441" t="s">
        <v>257</v>
      </c>
      <c r="I1441">
        <v>5.5</v>
      </c>
      <c r="J1441">
        <v>5.5</v>
      </c>
      <c r="K1441" t="s">
        <v>257</v>
      </c>
      <c r="L1441">
        <v>5.4524999999999997</v>
      </c>
      <c r="M1441">
        <v>5.4459</v>
      </c>
      <c r="N1441">
        <v>5.4198000000000004</v>
      </c>
      <c r="O1441">
        <v>5.41</v>
      </c>
    </row>
    <row r="1442" spans="1:15" x14ac:dyDescent="0.25">
      <c r="A1442" t="s">
        <v>1057</v>
      </c>
      <c r="B1442">
        <v>14</v>
      </c>
      <c r="C1442" t="s">
        <v>382</v>
      </c>
      <c r="D1442" t="s">
        <v>372</v>
      </c>
      <c r="E1442" t="s">
        <v>3326</v>
      </c>
      <c r="F1442" t="s">
        <v>3327</v>
      </c>
      <c r="G1442">
        <v>1.9E-3</v>
      </c>
      <c r="H1442">
        <v>5.4981</v>
      </c>
      <c r="I1442">
        <v>5.5</v>
      </c>
      <c r="J1442">
        <v>5.4878</v>
      </c>
      <c r="K1442" t="s">
        <v>257</v>
      </c>
      <c r="L1442">
        <v>5.4516999999999998</v>
      </c>
      <c r="M1442">
        <v>5.4452999999999996</v>
      </c>
      <c r="N1442">
        <v>5.4131</v>
      </c>
      <c r="O1442" t="s">
        <v>257</v>
      </c>
    </row>
    <row r="1443" spans="1:15" x14ac:dyDescent="0.25">
      <c r="A1443" t="s">
        <v>1057</v>
      </c>
      <c r="B1443">
        <v>14</v>
      </c>
      <c r="C1443" t="s">
        <v>382</v>
      </c>
      <c r="D1443" t="s">
        <v>373</v>
      </c>
      <c r="E1443" t="s">
        <v>4784</v>
      </c>
      <c r="F1443" t="s">
        <v>4785</v>
      </c>
      <c r="G1443" t="s">
        <v>257</v>
      </c>
      <c r="H1443" t="s">
        <v>257</v>
      </c>
      <c r="I1443">
        <v>5.5</v>
      </c>
      <c r="J1443">
        <v>5.5</v>
      </c>
      <c r="K1443" t="s">
        <v>257</v>
      </c>
      <c r="L1443">
        <v>5.4619</v>
      </c>
      <c r="M1443">
        <v>5.4535999999999998</v>
      </c>
      <c r="N1443">
        <v>5.4379999999999997</v>
      </c>
      <c r="O1443">
        <v>5.423</v>
      </c>
    </row>
    <row r="1444" spans="1:15" x14ac:dyDescent="0.25">
      <c r="A1444" t="s">
        <v>1057</v>
      </c>
      <c r="B1444">
        <v>16</v>
      </c>
      <c r="C1444" t="s">
        <v>384</v>
      </c>
      <c r="D1444" t="s">
        <v>372</v>
      </c>
      <c r="E1444" t="s">
        <v>3332</v>
      </c>
      <c r="F1444" t="s">
        <v>3333</v>
      </c>
      <c r="G1444">
        <v>1.8E-3</v>
      </c>
      <c r="H1444">
        <v>5.4981999999999998</v>
      </c>
      <c r="I1444">
        <v>5.5</v>
      </c>
      <c r="J1444">
        <v>5.4888000000000003</v>
      </c>
      <c r="K1444" t="s">
        <v>257</v>
      </c>
      <c r="L1444">
        <v>5.4576000000000002</v>
      </c>
      <c r="M1444">
        <v>5.4515000000000002</v>
      </c>
      <c r="N1444">
        <v>5.4237000000000002</v>
      </c>
      <c r="O1444" t="s">
        <v>257</v>
      </c>
    </row>
    <row r="1445" spans="1:15" x14ac:dyDescent="0.25">
      <c r="A1445" t="s">
        <v>1057</v>
      </c>
      <c r="B1445">
        <v>16</v>
      </c>
      <c r="C1445" t="s">
        <v>384</v>
      </c>
      <c r="D1445" t="s">
        <v>373</v>
      </c>
      <c r="E1445" t="s">
        <v>4790</v>
      </c>
      <c r="F1445" t="s">
        <v>4791</v>
      </c>
      <c r="G1445" t="s">
        <v>257</v>
      </c>
      <c r="H1445" t="s">
        <v>257</v>
      </c>
      <c r="I1445">
        <v>5.5</v>
      </c>
      <c r="J1445">
        <v>5.5</v>
      </c>
      <c r="K1445" t="s">
        <v>257</v>
      </c>
      <c r="L1445">
        <v>5.4672999999999998</v>
      </c>
      <c r="M1445">
        <v>5.4593999999999996</v>
      </c>
      <c r="N1445">
        <v>5.4459999999999997</v>
      </c>
      <c r="O1445">
        <v>5.4320000000000004</v>
      </c>
    </row>
    <row r="1446" spans="1:15" x14ac:dyDescent="0.25">
      <c r="A1446" t="s">
        <v>1057</v>
      </c>
      <c r="B1446">
        <v>16</v>
      </c>
      <c r="C1446" t="s">
        <v>384</v>
      </c>
      <c r="D1446" t="s">
        <v>374</v>
      </c>
      <c r="E1446" t="s">
        <v>3334</v>
      </c>
      <c r="F1446" t="s">
        <v>3335</v>
      </c>
      <c r="G1446">
        <v>0</v>
      </c>
      <c r="H1446">
        <v>5.5</v>
      </c>
      <c r="I1446">
        <v>5.5</v>
      </c>
      <c r="J1446">
        <v>5.4905999999999997</v>
      </c>
      <c r="K1446" t="s">
        <v>257</v>
      </c>
      <c r="L1446">
        <v>5.4593999999999996</v>
      </c>
      <c r="M1446">
        <v>5.4549000000000003</v>
      </c>
      <c r="N1446">
        <v>5.4255000000000004</v>
      </c>
      <c r="O1446" t="s">
        <v>257</v>
      </c>
    </row>
    <row r="1447" spans="1:15" x14ac:dyDescent="0.25">
      <c r="A1447" t="s">
        <v>1057</v>
      </c>
      <c r="B1447">
        <v>16</v>
      </c>
      <c r="C1447" t="s">
        <v>384</v>
      </c>
      <c r="D1447" t="s">
        <v>375</v>
      </c>
      <c r="E1447" t="s">
        <v>4792</v>
      </c>
      <c r="F1447" t="s">
        <v>4793</v>
      </c>
      <c r="G1447" t="s">
        <v>257</v>
      </c>
      <c r="H1447" t="s">
        <v>257</v>
      </c>
      <c r="I1447">
        <v>5.5</v>
      </c>
      <c r="J1447">
        <v>5.5</v>
      </c>
      <c r="K1447" t="s">
        <v>257</v>
      </c>
      <c r="L1447">
        <v>5.4653</v>
      </c>
      <c r="M1447">
        <v>5.4593999999999996</v>
      </c>
      <c r="N1447">
        <v>5.4408000000000003</v>
      </c>
      <c r="O1447">
        <v>5.4320000000000004</v>
      </c>
    </row>
    <row r="1448" spans="1:15" x14ac:dyDescent="0.25">
      <c r="A1448" t="s">
        <v>1058</v>
      </c>
      <c r="B1448">
        <v>10</v>
      </c>
      <c r="C1448" t="s">
        <v>382</v>
      </c>
      <c r="D1448" t="s">
        <v>372</v>
      </c>
      <c r="E1448" t="s">
        <v>3336</v>
      </c>
      <c r="F1448" t="s">
        <v>3337</v>
      </c>
      <c r="G1448">
        <v>2.2000000000000001E-3</v>
      </c>
      <c r="H1448">
        <v>5.7477999999999998</v>
      </c>
      <c r="I1448">
        <v>5.75</v>
      </c>
      <c r="J1448">
        <v>5.7348999999999997</v>
      </c>
      <c r="K1448" t="s">
        <v>257</v>
      </c>
      <c r="L1448">
        <v>5.6828000000000003</v>
      </c>
      <c r="M1448">
        <v>5.6753999999999998</v>
      </c>
      <c r="N1448">
        <v>5.6288</v>
      </c>
      <c r="O1448" t="s">
        <v>257</v>
      </c>
    </row>
    <row r="1449" spans="1:15" x14ac:dyDescent="0.25">
      <c r="A1449" t="s">
        <v>1058</v>
      </c>
      <c r="B1449">
        <v>10</v>
      </c>
      <c r="C1449" t="s">
        <v>382</v>
      </c>
      <c r="D1449" t="s">
        <v>373</v>
      </c>
      <c r="E1449" t="s">
        <v>4794</v>
      </c>
      <c r="F1449" t="s">
        <v>4795</v>
      </c>
      <c r="G1449" t="s">
        <v>257</v>
      </c>
      <c r="H1449" t="s">
        <v>257</v>
      </c>
      <c r="I1449">
        <v>5.75</v>
      </c>
      <c r="J1449">
        <v>5.75</v>
      </c>
      <c r="K1449" t="s">
        <v>257</v>
      </c>
      <c r="L1449">
        <v>5.6946000000000003</v>
      </c>
      <c r="M1449">
        <v>5.6849999999999996</v>
      </c>
      <c r="N1449">
        <v>5.6630000000000003</v>
      </c>
      <c r="O1449">
        <v>5.6420000000000003</v>
      </c>
    </row>
    <row r="1450" spans="1:15" x14ac:dyDescent="0.25">
      <c r="A1450" t="s">
        <v>1058</v>
      </c>
      <c r="B1450">
        <v>12</v>
      </c>
      <c r="C1450" t="s">
        <v>384</v>
      </c>
      <c r="D1450" t="s">
        <v>372</v>
      </c>
      <c r="E1450" t="s">
        <v>3340</v>
      </c>
      <c r="F1450" t="s">
        <v>3341</v>
      </c>
      <c r="G1450">
        <v>2.0999999999999999E-3</v>
      </c>
      <c r="H1450">
        <v>5.7478999999999996</v>
      </c>
      <c r="I1450">
        <v>5.75</v>
      </c>
      <c r="J1450">
        <v>5.7365000000000004</v>
      </c>
      <c r="K1450" t="s">
        <v>257</v>
      </c>
      <c r="L1450">
        <v>5.6938000000000004</v>
      </c>
      <c r="M1450">
        <v>5.6868999999999996</v>
      </c>
      <c r="N1450">
        <v>5.6486999999999998</v>
      </c>
      <c r="O1450" t="s">
        <v>257</v>
      </c>
    </row>
    <row r="1451" spans="1:15" x14ac:dyDescent="0.25">
      <c r="A1451" t="s">
        <v>1058</v>
      </c>
      <c r="B1451">
        <v>12</v>
      </c>
      <c r="C1451" t="s">
        <v>384</v>
      </c>
      <c r="D1451" t="s">
        <v>373</v>
      </c>
      <c r="E1451" t="s">
        <v>4798</v>
      </c>
      <c r="F1451" t="s">
        <v>4799</v>
      </c>
      <c r="G1451" t="s">
        <v>257</v>
      </c>
      <c r="H1451" t="s">
        <v>257</v>
      </c>
      <c r="I1451">
        <v>5.75</v>
      </c>
      <c r="J1451">
        <v>5.75</v>
      </c>
      <c r="K1451" t="s">
        <v>257</v>
      </c>
      <c r="L1451">
        <v>5.7049000000000003</v>
      </c>
      <c r="M1451">
        <v>5.6959</v>
      </c>
      <c r="N1451">
        <v>5.6779999999999999</v>
      </c>
      <c r="O1451">
        <v>5.66</v>
      </c>
    </row>
    <row r="1452" spans="1:15" x14ac:dyDescent="0.25">
      <c r="A1452" t="s">
        <v>1058</v>
      </c>
      <c r="B1452">
        <v>12</v>
      </c>
      <c r="C1452" t="s">
        <v>384</v>
      </c>
      <c r="D1452" t="s">
        <v>374</v>
      </c>
      <c r="E1452" t="s">
        <v>3342</v>
      </c>
      <c r="F1452" t="s">
        <v>3343</v>
      </c>
      <c r="G1452">
        <v>0</v>
      </c>
      <c r="H1452">
        <v>5.75</v>
      </c>
      <c r="I1452">
        <v>5.75</v>
      </c>
      <c r="J1452">
        <v>5.7385999999999999</v>
      </c>
      <c r="K1452" t="s">
        <v>257</v>
      </c>
      <c r="L1452">
        <v>5.6959</v>
      </c>
      <c r="M1452">
        <v>5.6906999999999996</v>
      </c>
      <c r="N1452">
        <v>5.6508000000000003</v>
      </c>
      <c r="O1452" t="s">
        <v>257</v>
      </c>
    </row>
    <row r="1453" spans="1:15" x14ac:dyDescent="0.25">
      <c r="A1453" t="s">
        <v>1058</v>
      </c>
      <c r="B1453">
        <v>12</v>
      </c>
      <c r="C1453" t="s">
        <v>384</v>
      </c>
      <c r="D1453" t="s">
        <v>375</v>
      </c>
      <c r="E1453" t="s">
        <v>4800</v>
      </c>
      <c r="F1453" t="s">
        <v>4801</v>
      </c>
      <c r="G1453" t="s">
        <v>257</v>
      </c>
      <c r="H1453" t="s">
        <v>257</v>
      </c>
      <c r="I1453">
        <v>5.75</v>
      </c>
      <c r="J1453">
        <v>5.75</v>
      </c>
      <c r="K1453" t="s">
        <v>257</v>
      </c>
      <c r="L1453">
        <v>5.7026000000000003</v>
      </c>
      <c r="M1453">
        <v>5.6959</v>
      </c>
      <c r="N1453">
        <v>5.6698000000000004</v>
      </c>
      <c r="O1453">
        <v>5.66</v>
      </c>
    </row>
    <row r="1454" spans="1:15" x14ac:dyDescent="0.25">
      <c r="A1454" t="s">
        <v>1058</v>
      </c>
      <c r="B1454">
        <v>14</v>
      </c>
      <c r="C1454" t="s">
        <v>382</v>
      </c>
      <c r="D1454" t="s">
        <v>372</v>
      </c>
      <c r="E1454" t="s">
        <v>3338</v>
      </c>
      <c r="F1454" t="s">
        <v>3339</v>
      </c>
      <c r="G1454">
        <v>2E-3</v>
      </c>
      <c r="H1454">
        <v>5.7480000000000002</v>
      </c>
      <c r="I1454">
        <v>5.75</v>
      </c>
      <c r="J1454">
        <v>5.7377000000000002</v>
      </c>
      <c r="K1454" t="s">
        <v>257</v>
      </c>
      <c r="L1454">
        <v>5.7016</v>
      </c>
      <c r="M1454">
        <v>5.6951000000000001</v>
      </c>
      <c r="N1454">
        <v>5.6630000000000003</v>
      </c>
      <c r="O1454" t="s">
        <v>257</v>
      </c>
    </row>
    <row r="1455" spans="1:15" x14ac:dyDescent="0.25">
      <c r="A1455" t="s">
        <v>1058</v>
      </c>
      <c r="B1455">
        <v>14</v>
      </c>
      <c r="C1455" t="s">
        <v>382</v>
      </c>
      <c r="D1455" t="s">
        <v>373</v>
      </c>
      <c r="E1455" t="s">
        <v>4796</v>
      </c>
      <c r="F1455" t="s">
        <v>4797</v>
      </c>
      <c r="G1455" t="s">
        <v>257</v>
      </c>
      <c r="H1455" t="s">
        <v>257</v>
      </c>
      <c r="I1455">
        <v>5.75</v>
      </c>
      <c r="J1455">
        <v>5.75</v>
      </c>
      <c r="K1455" t="s">
        <v>257</v>
      </c>
      <c r="L1455">
        <v>5.7121000000000004</v>
      </c>
      <c r="M1455">
        <v>5.7035999999999998</v>
      </c>
      <c r="N1455">
        <v>5.6879999999999997</v>
      </c>
      <c r="O1455">
        <v>5.673</v>
      </c>
    </row>
    <row r="1456" spans="1:15" x14ac:dyDescent="0.25">
      <c r="A1456" t="s">
        <v>1058</v>
      </c>
      <c r="B1456">
        <v>16</v>
      </c>
      <c r="C1456" t="s">
        <v>384</v>
      </c>
      <c r="D1456" t="s">
        <v>372</v>
      </c>
      <c r="E1456" t="s">
        <v>3344</v>
      </c>
      <c r="F1456" t="s">
        <v>3345</v>
      </c>
      <c r="G1456">
        <v>1.9E-3</v>
      </c>
      <c r="H1456">
        <v>5.7481</v>
      </c>
      <c r="I1456">
        <v>5.75</v>
      </c>
      <c r="J1456">
        <v>5.7386999999999997</v>
      </c>
      <c r="K1456" t="s">
        <v>257</v>
      </c>
      <c r="L1456">
        <v>5.7074999999999996</v>
      </c>
      <c r="M1456">
        <v>5.7012999999999998</v>
      </c>
      <c r="N1456">
        <v>5.6736000000000004</v>
      </c>
      <c r="O1456" t="s">
        <v>257</v>
      </c>
    </row>
    <row r="1457" spans="1:15" x14ac:dyDescent="0.25">
      <c r="A1457" t="s">
        <v>1058</v>
      </c>
      <c r="B1457">
        <v>16</v>
      </c>
      <c r="C1457" t="s">
        <v>384</v>
      </c>
      <c r="D1457" t="s">
        <v>373</v>
      </c>
      <c r="E1457" t="s">
        <v>4802</v>
      </c>
      <c r="F1457" t="s">
        <v>4803</v>
      </c>
      <c r="G1457" t="s">
        <v>257</v>
      </c>
      <c r="H1457" t="s">
        <v>257</v>
      </c>
      <c r="I1457">
        <v>5.75</v>
      </c>
      <c r="J1457">
        <v>5.75</v>
      </c>
      <c r="K1457" t="s">
        <v>257</v>
      </c>
      <c r="L1457">
        <v>5.7175000000000002</v>
      </c>
      <c r="M1457">
        <v>5.7093999999999996</v>
      </c>
      <c r="N1457">
        <v>5.6959999999999997</v>
      </c>
      <c r="O1457">
        <v>5.6820000000000004</v>
      </c>
    </row>
    <row r="1458" spans="1:15" x14ac:dyDescent="0.25">
      <c r="A1458" t="s">
        <v>1058</v>
      </c>
      <c r="B1458">
        <v>16</v>
      </c>
      <c r="C1458" t="s">
        <v>384</v>
      </c>
      <c r="D1458" t="s">
        <v>374</v>
      </c>
      <c r="E1458" t="s">
        <v>3346</v>
      </c>
      <c r="F1458" t="s">
        <v>3347</v>
      </c>
      <c r="G1458">
        <v>0</v>
      </c>
      <c r="H1458">
        <v>5.75</v>
      </c>
      <c r="I1458">
        <v>5.75</v>
      </c>
      <c r="J1458">
        <v>5.7405999999999997</v>
      </c>
      <c r="K1458" t="s">
        <v>257</v>
      </c>
      <c r="L1458">
        <v>5.7093999999999996</v>
      </c>
      <c r="M1458">
        <v>5.7046999999999999</v>
      </c>
      <c r="N1458">
        <v>5.6755000000000004</v>
      </c>
      <c r="O1458" t="s">
        <v>257</v>
      </c>
    </row>
    <row r="1459" spans="1:15" x14ac:dyDescent="0.25">
      <c r="A1459" t="s">
        <v>1058</v>
      </c>
      <c r="B1459">
        <v>16</v>
      </c>
      <c r="C1459" t="s">
        <v>384</v>
      </c>
      <c r="D1459" t="s">
        <v>375</v>
      </c>
      <c r="E1459" t="s">
        <v>4804</v>
      </c>
      <c r="F1459" t="s">
        <v>4805</v>
      </c>
      <c r="G1459" t="s">
        <v>257</v>
      </c>
      <c r="H1459" t="s">
        <v>257</v>
      </c>
      <c r="I1459">
        <v>5.75</v>
      </c>
      <c r="J1459">
        <v>5.75</v>
      </c>
      <c r="K1459" t="s">
        <v>257</v>
      </c>
      <c r="L1459">
        <v>5.7154999999999996</v>
      </c>
      <c r="M1459">
        <v>5.7093999999999996</v>
      </c>
      <c r="N1459">
        <v>5.6908000000000003</v>
      </c>
      <c r="O1459">
        <v>5.6820000000000004</v>
      </c>
    </row>
    <row r="1460" spans="1:15" x14ac:dyDescent="0.25">
      <c r="A1460" t="s">
        <v>959</v>
      </c>
      <c r="B1460">
        <v>10</v>
      </c>
      <c r="C1460" t="s">
        <v>382</v>
      </c>
      <c r="D1460" t="s">
        <v>372</v>
      </c>
      <c r="E1460" t="s">
        <v>3348</v>
      </c>
      <c r="F1460" t="s">
        <v>3349</v>
      </c>
      <c r="G1460">
        <v>2.2000000000000001E-3</v>
      </c>
      <c r="H1460">
        <v>5.9977999999999998</v>
      </c>
      <c r="I1460">
        <v>6</v>
      </c>
      <c r="J1460">
        <v>5.9848999999999997</v>
      </c>
      <c r="K1460" t="s">
        <v>257</v>
      </c>
      <c r="L1460">
        <v>5.9328000000000003</v>
      </c>
      <c r="M1460">
        <v>5.9253999999999998</v>
      </c>
      <c r="N1460">
        <v>5.8788</v>
      </c>
      <c r="O1460" t="s">
        <v>257</v>
      </c>
    </row>
    <row r="1461" spans="1:15" x14ac:dyDescent="0.25">
      <c r="A1461" t="s">
        <v>959</v>
      </c>
      <c r="B1461">
        <v>10</v>
      </c>
      <c r="C1461" t="s">
        <v>382</v>
      </c>
      <c r="D1461" t="s">
        <v>373</v>
      </c>
      <c r="E1461" t="s">
        <v>4806</v>
      </c>
      <c r="F1461" t="s">
        <v>4807</v>
      </c>
      <c r="G1461" t="s">
        <v>257</v>
      </c>
      <c r="H1461" t="s">
        <v>257</v>
      </c>
      <c r="I1461">
        <v>6</v>
      </c>
      <c r="J1461">
        <v>6</v>
      </c>
      <c r="K1461" t="s">
        <v>257</v>
      </c>
      <c r="L1461">
        <v>5.9446000000000003</v>
      </c>
      <c r="M1461">
        <v>5.9349999999999996</v>
      </c>
      <c r="N1461">
        <v>5.9130000000000003</v>
      </c>
      <c r="O1461">
        <v>5.8920000000000003</v>
      </c>
    </row>
    <row r="1462" spans="1:15" x14ac:dyDescent="0.25">
      <c r="A1462" t="s">
        <v>959</v>
      </c>
      <c r="B1462">
        <v>12</v>
      </c>
      <c r="C1462" t="s">
        <v>384</v>
      </c>
      <c r="D1462" t="s">
        <v>372</v>
      </c>
      <c r="E1462" t="s">
        <v>3352</v>
      </c>
      <c r="F1462" t="s">
        <v>3353</v>
      </c>
      <c r="G1462">
        <v>2.0999999999999999E-3</v>
      </c>
      <c r="H1462">
        <v>5.9978999999999996</v>
      </c>
      <c r="I1462">
        <v>6</v>
      </c>
      <c r="J1462">
        <v>5.9865000000000004</v>
      </c>
      <c r="K1462" t="s">
        <v>257</v>
      </c>
      <c r="L1462">
        <v>5.9438000000000004</v>
      </c>
      <c r="M1462">
        <v>5.9368999999999996</v>
      </c>
      <c r="N1462">
        <v>5.8986999999999998</v>
      </c>
      <c r="O1462" t="s">
        <v>257</v>
      </c>
    </row>
    <row r="1463" spans="1:15" x14ac:dyDescent="0.25">
      <c r="A1463" t="s">
        <v>959</v>
      </c>
      <c r="B1463">
        <v>12</v>
      </c>
      <c r="C1463" t="s">
        <v>384</v>
      </c>
      <c r="D1463" t="s">
        <v>373</v>
      </c>
      <c r="E1463" t="s">
        <v>4810</v>
      </c>
      <c r="F1463" t="s">
        <v>4811</v>
      </c>
      <c r="G1463" t="s">
        <v>257</v>
      </c>
      <c r="H1463" t="s">
        <v>257</v>
      </c>
      <c r="I1463">
        <v>6</v>
      </c>
      <c r="J1463">
        <v>6</v>
      </c>
      <c r="K1463" t="s">
        <v>257</v>
      </c>
      <c r="L1463">
        <v>5.9549000000000003</v>
      </c>
      <c r="M1463">
        <v>5.9459</v>
      </c>
      <c r="N1463">
        <v>5.9279999999999999</v>
      </c>
      <c r="O1463">
        <v>5.91</v>
      </c>
    </row>
    <row r="1464" spans="1:15" x14ac:dyDescent="0.25">
      <c r="A1464" t="s">
        <v>959</v>
      </c>
      <c r="B1464">
        <v>12</v>
      </c>
      <c r="C1464" t="s">
        <v>384</v>
      </c>
      <c r="D1464" t="s">
        <v>374</v>
      </c>
      <c r="E1464" t="s">
        <v>3354</v>
      </c>
      <c r="F1464" t="s">
        <v>3355</v>
      </c>
      <c r="G1464">
        <v>0</v>
      </c>
      <c r="H1464">
        <v>6</v>
      </c>
      <c r="I1464">
        <v>6</v>
      </c>
      <c r="J1464">
        <v>5.9885999999999999</v>
      </c>
      <c r="K1464" t="s">
        <v>257</v>
      </c>
      <c r="L1464">
        <v>5.9459</v>
      </c>
      <c r="M1464">
        <v>5.9406999999999996</v>
      </c>
      <c r="N1464">
        <v>5.9008000000000003</v>
      </c>
      <c r="O1464" t="s">
        <v>257</v>
      </c>
    </row>
    <row r="1465" spans="1:15" x14ac:dyDescent="0.25">
      <c r="A1465" t="s">
        <v>959</v>
      </c>
      <c r="B1465">
        <v>12</v>
      </c>
      <c r="C1465" t="s">
        <v>384</v>
      </c>
      <c r="D1465" t="s">
        <v>375</v>
      </c>
      <c r="E1465" t="s">
        <v>4812</v>
      </c>
      <c r="F1465" t="s">
        <v>4813</v>
      </c>
      <c r="G1465" t="s">
        <v>257</v>
      </c>
      <c r="H1465" t="s">
        <v>257</v>
      </c>
      <c r="I1465">
        <v>6</v>
      </c>
      <c r="J1465">
        <v>6</v>
      </c>
      <c r="K1465" t="s">
        <v>257</v>
      </c>
      <c r="L1465">
        <v>5.9526000000000003</v>
      </c>
      <c r="M1465">
        <v>5.9459</v>
      </c>
      <c r="N1465">
        <v>5.9198000000000004</v>
      </c>
      <c r="O1465">
        <v>5.91</v>
      </c>
    </row>
    <row r="1466" spans="1:15" x14ac:dyDescent="0.25">
      <c r="A1466" t="s">
        <v>959</v>
      </c>
      <c r="B1466">
        <v>14</v>
      </c>
      <c r="C1466" t="s">
        <v>382</v>
      </c>
      <c r="D1466" t="s">
        <v>372</v>
      </c>
      <c r="E1466" t="s">
        <v>3350</v>
      </c>
      <c r="F1466" t="s">
        <v>3351</v>
      </c>
      <c r="G1466">
        <v>2E-3</v>
      </c>
      <c r="H1466">
        <v>5.9980000000000002</v>
      </c>
      <c r="I1466">
        <v>6</v>
      </c>
      <c r="J1466">
        <v>5.9877000000000002</v>
      </c>
      <c r="K1466" t="s">
        <v>257</v>
      </c>
      <c r="L1466">
        <v>5.9516</v>
      </c>
      <c r="M1466">
        <v>5.9451000000000001</v>
      </c>
      <c r="N1466">
        <v>5.9130000000000003</v>
      </c>
      <c r="O1466" t="s">
        <v>257</v>
      </c>
    </row>
    <row r="1467" spans="1:15" x14ac:dyDescent="0.25">
      <c r="A1467" t="s">
        <v>959</v>
      </c>
      <c r="B1467">
        <v>14</v>
      </c>
      <c r="C1467" t="s">
        <v>382</v>
      </c>
      <c r="D1467" t="s">
        <v>373</v>
      </c>
      <c r="E1467" t="s">
        <v>4808</v>
      </c>
      <c r="F1467" t="s">
        <v>4809</v>
      </c>
      <c r="G1467" t="s">
        <v>257</v>
      </c>
      <c r="H1467" t="s">
        <v>257</v>
      </c>
      <c r="I1467">
        <v>6</v>
      </c>
      <c r="J1467">
        <v>6</v>
      </c>
      <c r="K1467" t="s">
        <v>257</v>
      </c>
      <c r="L1467">
        <v>5.9621000000000004</v>
      </c>
      <c r="M1467">
        <v>5.9535999999999998</v>
      </c>
      <c r="N1467">
        <v>5.9379999999999997</v>
      </c>
      <c r="O1467">
        <v>5.923</v>
      </c>
    </row>
    <row r="1468" spans="1:15" x14ac:dyDescent="0.25">
      <c r="A1468" t="s">
        <v>959</v>
      </c>
      <c r="B1468">
        <v>16</v>
      </c>
      <c r="C1468" t="s">
        <v>384</v>
      </c>
      <c r="D1468" t="s">
        <v>372</v>
      </c>
      <c r="E1468" t="s">
        <v>3356</v>
      </c>
      <c r="F1468" t="s">
        <v>3357</v>
      </c>
      <c r="G1468">
        <v>1.9E-3</v>
      </c>
      <c r="H1468">
        <v>5.9981</v>
      </c>
      <c r="I1468">
        <v>6</v>
      </c>
      <c r="J1468">
        <v>5.9886999999999997</v>
      </c>
      <c r="K1468" t="s">
        <v>257</v>
      </c>
      <c r="L1468">
        <v>5.9574999999999996</v>
      </c>
      <c r="M1468">
        <v>5.9512999999999998</v>
      </c>
      <c r="N1468">
        <v>5.9236000000000004</v>
      </c>
      <c r="O1468" t="s">
        <v>257</v>
      </c>
    </row>
    <row r="1469" spans="1:15" x14ac:dyDescent="0.25">
      <c r="A1469" t="s">
        <v>959</v>
      </c>
      <c r="B1469">
        <v>16</v>
      </c>
      <c r="C1469" t="s">
        <v>384</v>
      </c>
      <c r="D1469" t="s">
        <v>373</v>
      </c>
      <c r="E1469" t="s">
        <v>4814</v>
      </c>
      <c r="F1469" t="s">
        <v>4815</v>
      </c>
      <c r="G1469" t="s">
        <v>257</v>
      </c>
      <c r="H1469" t="s">
        <v>257</v>
      </c>
      <c r="I1469">
        <v>6</v>
      </c>
      <c r="J1469">
        <v>6</v>
      </c>
      <c r="K1469" t="s">
        <v>257</v>
      </c>
      <c r="L1469">
        <v>5.9675000000000002</v>
      </c>
      <c r="M1469">
        <v>5.9593999999999996</v>
      </c>
      <c r="N1469">
        <v>5.9459999999999997</v>
      </c>
      <c r="O1469">
        <v>5.9320000000000004</v>
      </c>
    </row>
    <row r="1470" spans="1:15" x14ac:dyDescent="0.25">
      <c r="A1470" t="s">
        <v>959</v>
      </c>
      <c r="B1470">
        <v>16</v>
      </c>
      <c r="C1470" t="s">
        <v>384</v>
      </c>
      <c r="D1470" t="s">
        <v>374</v>
      </c>
      <c r="E1470" t="s">
        <v>3358</v>
      </c>
      <c r="F1470" t="s">
        <v>3359</v>
      </c>
      <c r="G1470">
        <v>0</v>
      </c>
      <c r="H1470">
        <v>6</v>
      </c>
      <c r="I1470">
        <v>6</v>
      </c>
      <c r="J1470">
        <v>5.9905999999999997</v>
      </c>
      <c r="K1470" t="s">
        <v>257</v>
      </c>
      <c r="L1470">
        <v>5.9593999999999996</v>
      </c>
      <c r="M1470">
        <v>5.9546999999999999</v>
      </c>
      <c r="N1470">
        <v>5.9255000000000004</v>
      </c>
      <c r="O1470" t="s">
        <v>257</v>
      </c>
    </row>
    <row r="1471" spans="1:15" x14ac:dyDescent="0.25">
      <c r="A1471" t="s">
        <v>959</v>
      </c>
      <c r="B1471">
        <v>16</v>
      </c>
      <c r="C1471" t="s">
        <v>384</v>
      </c>
      <c r="D1471" t="s">
        <v>375</v>
      </c>
      <c r="E1471" t="s">
        <v>4816</v>
      </c>
      <c r="F1471" t="s">
        <v>4817</v>
      </c>
      <c r="G1471" t="s">
        <v>257</v>
      </c>
      <c r="H1471" t="s">
        <v>257</v>
      </c>
      <c r="I1471">
        <v>6</v>
      </c>
      <c r="J1471">
        <v>6</v>
      </c>
      <c r="K1471" t="s">
        <v>257</v>
      </c>
      <c r="L1471">
        <v>5.9654999999999996</v>
      </c>
      <c r="M1471">
        <v>5.9593999999999996</v>
      </c>
      <c r="N1471">
        <v>5.9408000000000003</v>
      </c>
      <c r="O1471">
        <v>5.9320000000000004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7"/>
  <sheetViews>
    <sheetView zoomScale="85" zoomScaleNormal="85" workbookViewId="0">
      <selection activeCell="O9" sqref="O9"/>
    </sheetView>
  </sheetViews>
  <sheetFormatPr defaultRowHeight="15" x14ac:dyDescent="0.25"/>
  <cols>
    <col min="1" max="1" width="10.42578125" bestFit="1" customWidth="1"/>
    <col min="2" max="2" width="5" bestFit="1" customWidth="1"/>
    <col min="3" max="3" width="8.85546875" bestFit="1" customWidth="1"/>
    <col min="4" max="4" width="7.7109375" bestFit="1" customWidth="1"/>
    <col min="5" max="6" width="16.85546875" bestFit="1" customWidth="1"/>
    <col min="7" max="8" width="14.5703125" customWidth="1"/>
    <col min="9" max="9" width="14.5703125" style="107" customWidth="1"/>
    <col min="10" max="16" width="14.5703125" customWidth="1"/>
  </cols>
  <sheetData>
    <row r="1" spans="1:16" x14ac:dyDescent="0.25">
      <c r="A1" t="s">
        <v>1059</v>
      </c>
      <c r="B1" s="16" t="s">
        <v>5494</v>
      </c>
      <c r="C1" t="s">
        <v>385</v>
      </c>
      <c r="D1" t="s">
        <v>0</v>
      </c>
      <c r="E1" t="s">
        <v>1885</v>
      </c>
      <c r="F1" t="s">
        <v>4824</v>
      </c>
      <c r="G1" t="s">
        <v>371</v>
      </c>
      <c r="H1" t="s">
        <v>1062</v>
      </c>
      <c r="I1" s="107" t="s">
        <v>5257</v>
      </c>
      <c r="J1" t="s">
        <v>1063</v>
      </c>
      <c r="K1" t="s">
        <v>1886</v>
      </c>
      <c r="L1" t="s">
        <v>1065</v>
      </c>
      <c r="M1" t="s">
        <v>1066</v>
      </c>
      <c r="N1" t="s">
        <v>1069</v>
      </c>
      <c r="O1" t="s">
        <v>1068</v>
      </c>
      <c r="P1" t="s">
        <v>5064</v>
      </c>
    </row>
    <row r="2" spans="1:16" x14ac:dyDescent="0.25">
      <c r="A2" s="55" t="s">
        <v>257</v>
      </c>
      <c r="B2">
        <v>0.35</v>
      </c>
      <c r="C2" t="s">
        <v>5066</v>
      </c>
      <c r="D2" t="s">
        <v>5063</v>
      </c>
      <c r="E2" s="55" t="s">
        <v>257</v>
      </c>
      <c r="F2" t="s">
        <v>5258</v>
      </c>
      <c r="G2" s="55">
        <v>1.9E-2</v>
      </c>
      <c r="H2">
        <v>1.581</v>
      </c>
      <c r="I2">
        <v>1.6</v>
      </c>
      <c r="J2">
        <v>1.496</v>
      </c>
      <c r="K2" s="55" t="s">
        <v>257</v>
      </c>
      <c r="L2">
        <v>1.3540000000000001</v>
      </c>
      <c r="M2">
        <v>1.3140000000000001</v>
      </c>
      <c r="N2">
        <v>1.202</v>
      </c>
      <c r="O2">
        <v>1.0980000000000001</v>
      </c>
      <c r="P2">
        <v>0.04</v>
      </c>
    </row>
    <row r="3" spans="1:16" x14ac:dyDescent="0.25">
      <c r="A3" s="55" t="s">
        <v>257</v>
      </c>
      <c r="B3">
        <v>0.35</v>
      </c>
      <c r="C3" t="s">
        <v>5066</v>
      </c>
      <c r="D3" t="s">
        <v>5062</v>
      </c>
      <c r="E3" s="55" t="s">
        <v>257</v>
      </c>
      <c r="F3" t="s">
        <v>5259</v>
      </c>
      <c r="G3" s="55">
        <v>1.9E-2</v>
      </c>
      <c r="H3">
        <v>1.581</v>
      </c>
      <c r="I3">
        <v>1.6</v>
      </c>
      <c r="J3">
        <v>1.496</v>
      </c>
      <c r="K3" s="55" t="s">
        <v>257</v>
      </c>
      <c r="L3">
        <v>1.3540000000000001</v>
      </c>
      <c r="M3">
        <v>1.2909999999999999</v>
      </c>
      <c r="N3">
        <v>1.202</v>
      </c>
      <c r="O3">
        <v>1.075</v>
      </c>
      <c r="P3">
        <v>6.3E-2</v>
      </c>
    </row>
    <row r="4" spans="1:16" x14ac:dyDescent="0.25">
      <c r="A4" s="55" t="s">
        <v>257</v>
      </c>
      <c r="B4">
        <v>0.35</v>
      </c>
      <c r="C4" t="s">
        <v>5066</v>
      </c>
      <c r="D4" t="s">
        <v>5061</v>
      </c>
      <c r="E4" s="55" t="s">
        <v>257</v>
      </c>
      <c r="F4" t="s">
        <v>5260</v>
      </c>
      <c r="G4" s="55" t="s">
        <v>257</v>
      </c>
      <c r="H4">
        <v>1.736</v>
      </c>
      <c r="I4">
        <v>1.6</v>
      </c>
      <c r="J4">
        <v>1.6</v>
      </c>
      <c r="K4" s="55" t="s">
        <v>257</v>
      </c>
      <c r="L4">
        <v>1.458</v>
      </c>
      <c r="M4">
        <v>1.373</v>
      </c>
      <c r="N4">
        <v>1.321</v>
      </c>
      <c r="O4">
        <v>1.2210000000000001</v>
      </c>
      <c r="P4">
        <v>8.5000000000000006E-2</v>
      </c>
    </row>
    <row r="5" spans="1:16" x14ac:dyDescent="0.25">
      <c r="A5" s="55" t="s">
        <v>257</v>
      </c>
      <c r="B5">
        <v>0.4</v>
      </c>
      <c r="C5" t="s">
        <v>5066</v>
      </c>
      <c r="D5" t="s">
        <v>5063</v>
      </c>
      <c r="E5" s="55" t="s">
        <v>257</v>
      </c>
      <c r="F5" t="s">
        <v>5338</v>
      </c>
      <c r="G5" s="55">
        <v>1.9E-2</v>
      </c>
      <c r="H5">
        <v>1.9810000000000001</v>
      </c>
      <c r="I5">
        <v>2</v>
      </c>
      <c r="J5">
        <v>1.8859999999999999</v>
      </c>
      <c r="K5" s="55" t="s">
        <v>257</v>
      </c>
      <c r="L5">
        <v>1.7210000000000001</v>
      </c>
      <c r="M5">
        <v>1.679</v>
      </c>
      <c r="N5">
        <v>1.548</v>
      </c>
      <c r="O5">
        <v>1.4330000000000001</v>
      </c>
      <c r="P5">
        <v>4.2000000000000003E-2</v>
      </c>
    </row>
    <row r="6" spans="1:16" x14ac:dyDescent="0.25">
      <c r="A6" s="55" t="s">
        <v>257</v>
      </c>
      <c r="B6">
        <v>0.4</v>
      </c>
      <c r="C6" t="s">
        <v>5066</v>
      </c>
      <c r="D6" t="s">
        <v>5062</v>
      </c>
      <c r="E6" s="55" t="s">
        <v>257</v>
      </c>
      <c r="F6" t="s">
        <v>5339</v>
      </c>
      <c r="G6" s="55">
        <v>1.9E-2</v>
      </c>
      <c r="H6">
        <v>1.9810000000000001</v>
      </c>
      <c r="I6">
        <v>2</v>
      </c>
      <c r="J6">
        <v>1.8859999999999999</v>
      </c>
      <c r="K6" s="55" t="s">
        <v>257</v>
      </c>
      <c r="L6">
        <v>1.7210000000000001</v>
      </c>
      <c r="M6">
        <v>1.6539999999999999</v>
      </c>
      <c r="N6">
        <v>1.548</v>
      </c>
      <c r="O6">
        <v>1.4079999999999999</v>
      </c>
      <c r="P6">
        <v>6.7000000000000004E-2</v>
      </c>
    </row>
    <row r="7" spans="1:16" x14ac:dyDescent="0.25">
      <c r="A7" s="55" t="s">
        <v>257</v>
      </c>
      <c r="B7">
        <v>0.4</v>
      </c>
      <c r="C7" t="s">
        <v>5066</v>
      </c>
      <c r="D7" t="s">
        <v>5061</v>
      </c>
      <c r="E7" s="55" t="s">
        <v>257</v>
      </c>
      <c r="F7" t="s">
        <v>5340</v>
      </c>
      <c r="G7" s="55" t="s">
        <v>257</v>
      </c>
      <c r="H7">
        <v>2.1480000000000001</v>
      </c>
      <c r="I7">
        <v>2</v>
      </c>
      <c r="J7">
        <v>2</v>
      </c>
      <c r="K7" s="55" t="s">
        <v>257</v>
      </c>
      <c r="L7">
        <v>1.83</v>
      </c>
      <c r="M7">
        <v>1.74</v>
      </c>
      <c r="N7">
        <v>1.679</v>
      </c>
      <c r="O7">
        <v>1.5669999999999999</v>
      </c>
      <c r="P7">
        <v>0.09</v>
      </c>
    </row>
    <row r="8" spans="1:16" x14ac:dyDescent="0.25">
      <c r="A8" s="55" t="s">
        <v>257</v>
      </c>
      <c r="B8">
        <v>0.45</v>
      </c>
      <c r="C8" t="s">
        <v>5066</v>
      </c>
      <c r="D8" t="s">
        <v>5063</v>
      </c>
      <c r="E8" s="55" t="s">
        <v>257</v>
      </c>
      <c r="F8" t="s">
        <v>5341</v>
      </c>
      <c r="G8" s="55">
        <v>0.02</v>
      </c>
      <c r="H8">
        <v>2.48</v>
      </c>
      <c r="I8">
        <v>2.5</v>
      </c>
      <c r="J8">
        <v>2.38</v>
      </c>
      <c r="K8" s="55" t="s">
        <v>257</v>
      </c>
      <c r="L8">
        <v>2.1880000000000002</v>
      </c>
      <c r="M8">
        <v>2.1429999999999998</v>
      </c>
      <c r="N8">
        <v>1.9930000000000001</v>
      </c>
      <c r="O8">
        <v>1.8660000000000001</v>
      </c>
      <c r="P8">
        <v>4.4999999999999998E-2</v>
      </c>
    </row>
    <row r="9" spans="1:16" x14ac:dyDescent="0.25">
      <c r="A9" s="55" t="s">
        <v>257</v>
      </c>
      <c r="B9">
        <v>0.45</v>
      </c>
      <c r="C9" t="s">
        <v>5066</v>
      </c>
      <c r="D9" t="s">
        <v>5062</v>
      </c>
      <c r="E9" s="55" t="s">
        <v>257</v>
      </c>
      <c r="F9" t="s">
        <v>5342</v>
      </c>
      <c r="G9" s="55">
        <v>0.02</v>
      </c>
      <c r="H9">
        <v>2.48</v>
      </c>
      <c r="I9">
        <v>2.5</v>
      </c>
      <c r="J9">
        <v>2.38</v>
      </c>
      <c r="K9" s="55" t="s">
        <v>257</v>
      </c>
      <c r="L9">
        <v>2.1880000000000002</v>
      </c>
      <c r="M9">
        <v>2.117</v>
      </c>
      <c r="N9">
        <v>1.9930000000000001</v>
      </c>
      <c r="O9">
        <v>1.84</v>
      </c>
      <c r="P9">
        <v>7.0999999999999994E-2</v>
      </c>
    </row>
    <row r="10" spans="1:16" x14ac:dyDescent="0.25">
      <c r="A10" s="55" t="s">
        <v>257</v>
      </c>
      <c r="B10">
        <v>0.45</v>
      </c>
      <c r="C10" t="s">
        <v>5066</v>
      </c>
      <c r="D10" t="s">
        <v>5061</v>
      </c>
      <c r="E10" s="55" t="s">
        <v>257</v>
      </c>
      <c r="F10" t="s">
        <v>5343</v>
      </c>
      <c r="G10" s="55" t="s">
        <v>257</v>
      </c>
      <c r="H10">
        <v>2.66</v>
      </c>
      <c r="I10">
        <v>2.5</v>
      </c>
      <c r="J10">
        <v>2.5</v>
      </c>
      <c r="K10" s="55" t="s">
        <v>257</v>
      </c>
      <c r="L10">
        <v>2.3029999999999999</v>
      </c>
      <c r="M10">
        <v>2.2080000000000002</v>
      </c>
      <c r="N10">
        <v>2.1379999999999999</v>
      </c>
      <c r="O10">
        <v>2.0129999999999999</v>
      </c>
      <c r="P10">
        <v>9.5000000000000001E-2</v>
      </c>
    </row>
    <row r="11" spans="1:16" x14ac:dyDescent="0.25">
      <c r="A11" s="55" t="s">
        <v>257</v>
      </c>
      <c r="B11">
        <v>0.5</v>
      </c>
      <c r="C11" t="s">
        <v>5066</v>
      </c>
      <c r="D11" t="s">
        <v>5063</v>
      </c>
      <c r="E11" s="55" t="s">
        <v>257</v>
      </c>
      <c r="F11" t="s">
        <v>5375</v>
      </c>
      <c r="G11" s="55">
        <v>0.02</v>
      </c>
      <c r="H11">
        <v>2.98</v>
      </c>
      <c r="I11">
        <v>3</v>
      </c>
      <c r="J11">
        <v>2.8740000000000001</v>
      </c>
      <c r="K11" s="55" t="s">
        <v>257</v>
      </c>
      <c r="L11">
        <v>2.6549999999999998</v>
      </c>
      <c r="M11">
        <v>2.6070000000000002</v>
      </c>
      <c r="N11">
        <v>2.4390000000000001</v>
      </c>
      <c r="O11">
        <v>2.2989999999999999</v>
      </c>
      <c r="P11">
        <v>4.8000000000000001E-2</v>
      </c>
    </row>
    <row r="12" spans="1:16" x14ac:dyDescent="0.25">
      <c r="A12" s="55" t="s">
        <v>257</v>
      </c>
      <c r="B12">
        <v>0.5</v>
      </c>
      <c r="C12" t="s">
        <v>5066</v>
      </c>
      <c r="D12" t="s">
        <v>5062</v>
      </c>
      <c r="E12" s="55" t="s">
        <v>257</v>
      </c>
      <c r="F12" t="s">
        <v>5376</v>
      </c>
      <c r="G12" s="55">
        <v>0.02</v>
      </c>
      <c r="H12">
        <v>2.98</v>
      </c>
      <c r="I12">
        <v>3</v>
      </c>
      <c r="J12">
        <v>2.8740000000000001</v>
      </c>
      <c r="K12" s="55" t="s">
        <v>257</v>
      </c>
      <c r="L12">
        <v>2.6549999999999998</v>
      </c>
      <c r="M12">
        <v>2.58</v>
      </c>
      <c r="N12">
        <v>2.4390000000000001</v>
      </c>
      <c r="O12">
        <v>2.2719999999999998</v>
      </c>
      <c r="P12">
        <v>7.4999999999999997E-2</v>
      </c>
    </row>
    <row r="13" spans="1:16" x14ac:dyDescent="0.25">
      <c r="A13" s="55" t="s">
        <v>257</v>
      </c>
      <c r="B13">
        <v>0.5</v>
      </c>
      <c r="C13" t="s">
        <v>5066</v>
      </c>
      <c r="D13" t="s">
        <v>5061</v>
      </c>
      <c r="E13" s="55" t="s">
        <v>257</v>
      </c>
      <c r="F13" t="s">
        <v>5377</v>
      </c>
      <c r="G13" s="55" t="s">
        <v>257</v>
      </c>
      <c r="H13">
        <v>3.1720000000000002</v>
      </c>
      <c r="I13">
        <v>3</v>
      </c>
      <c r="J13">
        <v>3</v>
      </c>
      <c r="K13" s="55" t="s">
        <v>257</v>
      </c>
      <c r="L13">
        <v>2.7749999999999999</v>
      </c>
      <c r="M13">
        <v>2.6749999999999998</v>
      </c>
      <c r="N13">
        <v>2.5990000000000002</v>
      </c>
      <c r="O13">
        <v>2.4590000000000001</v>
      </c>
      <c r="P13">
        <v>0.1</v>
      </c>
    </row>
    <row r="14" spans="1:16" x14ac:dyDescent="0.25">
      <c r="A14" s="55" t="s">
        <v>257</v>
      </c>
      <c r="B14">
        <v>0.6</v>
      </c>
      <c r="C14" t="s">
        <v>5066</v>
      </c>
      <c r="D14" t="s">
        <v>5063</v>
      </c>
      <c r="E14" s="55" t="s">
        <v>257</v>
      </c>
      <c r="F14" t="s">
        <v>5378</v>
      </c>
      <c r="G14" s="55">
        <v>2.1000000000000001E-2</v>
      </c>
      <c r="H14">
        <v>3.4790000000000001</v>
      </c>
      <c r="I14">
        <v>3.5</v>
      </c>
      <c r="J14">
        <v>3.3540000000000001</v>
      </c>
      <c r="K14" s="55" t="s">
        <v>257</v>
      </c>
      <c r="L14">
        <v>3.089</v>
      </c>
      <c r="M14">
        <v>3.036</v>
      </c>
      <c r="N14">
        <v>2.8290000000000002</v>
      </c>
      <c r="O14">
        <v>2.6669999999999998</v>
      </c>
      <c r="P14">
        <v>5.2999999999999999E-2</v>
      </c>
    </row>
    <row r="15" spans="1:16" x14ac:dyDescent="0.25">
      <c r="A15" s="55" t="s">
        <v>257</v>
      </c>
      <c r="B15">
        <v>0.6</v>
      </c>
      <c r="C15" t="s">
        <v>5066</v>
      </c>
      <c r="D15" t="s">
        <v>5062</v>
      </c>
      <c r="E15" s="55" t="s">
        <v>257</v>
      </c>
      <c r="F15" t="s">
        <v>5379</v>
      </c>
      <c r="G15" s="55">
        <v>2.1000000000000001E-2</v>
      </c>
      <c r="H15">
        <v>3.4790000000000001</v>
      </c>
      <c r="I15">
        <v>3.5</v>
      </c>
      <c r="J15">
        <v>3.3540000000000001</v>
      </c>
      <c r="K15" s="55" t="s">
        <v>257</v>
      </c>
      <c r="L15">
        <v>3.089</v>
      </c>
      <c r="M15">
        <v>3.004</v>
      </c>
      <c r="N15">
        <v>2.8290000000000002</v>
      </c>
      <c r="O15">
        <v>2.6349999999999998</v>
      </c>
      <c r="P15">
        <v>8.5000000000000006E-2</v>
      </c>
    </row>
    <row r="16" spans="1:16" x14ac:dyDescent="0.25">
      <c r="A16" s="55" t="s">
        <v>257</v>
      </c>
      <c r="B16">
        <v>0.6</v>
      </c>
      <c r="C16" t="s">
        <v>5066</v>
      </c>
      <c r="D16" t="s">
        <v>5061</v>
      </c>
      <c r="E16" s="55" t="s">
        <v>257</v>
      </c>
      <c r="F16" t="s">
        <v>5380</v>
      </c>
      <c r="G16" s="55" t="s">
        <v>257</v>
      </c>
      <c r="H16">
        <v>3.6989999999999998</v>
      </c>
      <c r="I16">
        <v>3.5</v>
      </c>
      <c r="J16">
        <v>3.5</v>
      </c>
      <c r="K16" s="55" t="s">
        <v>257</v>
      </c>
      <c r="L16">
        <v>3.222</v>
      </c>
      <c r="M16">
        <v>3.11</v>
      </c>
      <c r="N16">
        <v>3.01</v>
      </c>
      <c r="O16">
        <v>2.85</v>
      </c>
      <c r="P16">
        <v>0.112</v>
      </c>
    </row>
    <row r="17" spans="1:16" x14ac:dyDescent="0.25">
      <c r="A17" s="55" t="s">
        <v>257</v>
      </c>
      <c r="B17">
        <v>0.7</v>
      </c>
      <c r="C17" t="s">
        <v>5066</v>
      </c>
      <c r="D17" t="s">
        <v>5063</v>
      </c>
      <c r="E17" s="55" t="s">
        <v>257</v>
      </c>
      <c r="F17" t="s">
        <v>5404</v>
      </c>
      <c r="G17" s="55">
        <v>2.1999999999999999E-2</v>
      </c>
      <c r="H17">
        <v>3.9780000000000002</v>
      </c>
      <c r="I17">
        <v>4</v>
      </c>
      <c r="J17">
        <v>3.8380000000000001</v>
      </c>
      <c r="K17" s="55" t="s">
        <v>257</v>
      </c>
      <c r="L17">
        <v>3.5230000000000001</v>
      </c>
      <c r="M17">
        <v>3.4670000000000001</v>
      </c>
      <c r="N17">
        <v>3.22</v>
      </c>
      <c r="O17">
        <v>3.036</v>
      </c>
      <c r="P17">
        <v>5.6000000000000001E-2</v>
      </c>
    </row>
    <row r="18" spans="1:16" x14ac:dyDescent="0.25">
      <c r="A18" s="55" t="s">
        <v>257</v>
      </c>
      <c r="B18">
        <v>0.7</v>
      </c>
      <c r="C18" t="s">
        <v>5066</v>
      </c>
      <c r="D18" t="s">
        <v>5062</v>
      </c>
      <c r="E18" s="55" t="s">
        <v>257</v>
      </c>
      <c r="F18" t="s">
        <v>5405</v>
      </c>
      <c r="G18" s="55">
        <v>2.1999999999999999E-2</v>
      </c>
      <c r="H18">
        <v>3.9780000000000002</v>
      </c>
      <c r="I18">
        <v>4</v>
      </c>
      <c r="J18">
        <v>3.8380000000000001</v>
      </c>
      <c r="K18" s="55" t="s">
        <v>257</v>
      </c>
      <c r="L18">
        <v>3.5230000000000001</v>
      </c>
      <c r="M18">
        <v>3.4329999999999998</v>
      </c>
      <c r="N18">
        <v>3.22</v>
      </c>
      <c r="O18">
        <v>3.0019999999999998</v>
      </c>
      <c r="P18">
        <v>0.09</v>
      </c>
    </row>
    <row r="19" spans="1:16" x14ac:dyDescent="0.25">
      <c r="A19" s="55" t="s">
        <v>257</v>
      </c>
      <c r="B19">
        <v>0.7</v>
      </c>
      <c r="C19" t="s">
        <v>5066</v>
      </c>
      <c r="D19" t="s">
        <v>5061</v>
      </c>
      <c r="E19" s="55" t="s">
        <v>257</v>
      </c>
      <c r="F19" t="s">
        <v>5406</v>
      </c>
      <c r="G19" s="55" t="s">
        <v>257</v>
      </c>
      <c r="H19">
        <v>4.2190000000000003</v>
      </c>
      <c r="I19">
        <v>4</v>
      </c>
      <c r="J19">
        <v>4</v>
      </c>
      <c r="K19" s="55" t="s">
        <v>257</v>
      </c>
      <c r="L19">
        <v>3.6629999999999998</v>
      </c>
      <c r="M19">
        <v>3.5449999999999999</v>
      </c>
      <c r="N19">
        <v>3.4220000000000002</v>
      </c>
      <c r="O19">
        <v>3.242</v>
      </c>
      <c r="P19">
        <v>0.11799999999999999</v>
      </c>
    </row>
    <row r="20" spans="1:16" x14ac:dyDescent="0.25">
      <c r="A20" s="55" t="s">
        <v>257</v>
      </c>
      <c r="B20">
        <v>0.8</v>
      </c>
      <c r="C20" t="s">
        <v>5066</v>
      </c>
      <c r="D20" t="s">
        <v>5063</v>
      </c>
      <c r="E20" s="55" t="s">
        <v>257</v>
      </c>
      <c r="F20" t="s">
        <v>5425</v>
      </c>
      <c r="G20" s="55">
        <v>2.4E-2</v>
      </c>
      <c r="H20">
        <v>4.976</v>
      </c>
      <c r="I20">
        <v>5</v>
      </c>
      <c r="J20">
        <v>4.8259999999999996</v>
      </c>
      <c r="K20" s="55" t="s">
        <v>257</v>
      </c>
      <c r="L20">
        <v>4.4560000000000004</v>
      </c>
      <c r="M20">
        <v>4.3959999999999999</v>
      </c>
      <c r="N20">
        <v>4.1100000000000003</v>
      </c>
      <c r="O20">
        <v>3.9039999999999999</v>
      </c>
      <c r="P20">
        <v>0.06</v>
      </c>
    </row>
    <row r="21" spans="1:16" x14ac:dyDescent="0.25">
      <c r="A21" s="55" t="s">
        <v>257</v>
      </c>
      <c r="B21">
        <v>0.8</v>
      </c>
      <c r="C21" t="s">
        <v>5066</v>
      </c>
      <c r="D21" t="s">
        <v>5062</v>
      </c>
      <c r="E21" s="55" t="s">
        <v>257</v>
      </c>
      <c r="F21" t="s">
        <v>5426</v>
      </c>
      <c r="G21" s="55">
        <v>2.4E-2</v>
      </c>
      <c r="H21">
        <v>4.976</v>
      </c>
      <c r="I21">
        <v>5</v>
      </c>
      <c r="J21">
        <v>4.8259999999999996</v>
      </c>
      <c r="K21" s="55" t="s">
        <v>257</v>
      </c>
      <c r="L21">
        <v>4.4560000000000004</v>
      </c>
      <c r="M21">
        <v>4.3609999999999998</v>
      </c>
      <c r="N21">
        <v>4.1100000000000003</v>
      </c>
      <c r="O21">
        <v>3.8690000000000002</v>
      </c>
      <c r="P21">
        <v>9.5000000000000001E-2</v>
      </c>
    </row>
    <row r="22" spans="1:16" x14ac:dyDescent="0.25">
      <c r="A22" s="55" t="s">
        <v>257</v>
      </c>
      <c r="B22">
        <v>0.8</v>
      </c>
      <c r="C22" t="s">
        <v>5066</v>
      </c>
      <c r="D22" t="s">
        <v>5061</v>
      </c>
      <c r="E22" s="55" t="s">
        <v>257</v>
      </c>
      <c r="F22" t="s">
        <v>5427</v>
      </c>
      <c r="G22" s="55" t="s">
        <v>257</v>
      </c>
      <c r="H22">
        <v>5.24</v>
      </c>
      <c r="I22">
        <v>5</v>
      </c>
      <c r="J22">
        <v>5</v>
      </c>
      <c r="K22" s="55" t="s">
        <v>257</v>
      </c>
      <c r="L22">
        <v>4.6050000000000004</v>
      </c>
      <c r="M22">
        <v>4.4800000000000004</v>
      </c>
      <c r="N22">
        <v>4.3339999999999996</v>
      </c>
      <c r="O22">
        <v>4.1340000000000003</v>
      </c>
      <c r="P22">
        <v>0.125</v>
      </c>
    </row>
    <row r="23" spans="1:16" x14ac:dyDescent="0.25">
      <c r="A23" s="55" t="s">
        <v>257</v>
      </c>
      <c r="B23">
        <v>1</v>
      </c>
      <c r="C23" t="s">
        <v>5066</v>
      </c>
      <c r="D23" t="s">
        <v>5063</v>
      </c>
      <c r="E23" s="55" t="s">
        <v>257</v>
      </c>
      <c r="F23" t="s">
        <v>5440</v>
      </c>
      <c r="G23" s="55">
        <v>2.5999999999999999E-2</v>
      </c>
      <c r="H23">
        <v>5.9740000000000002</v>
      </c>
      <c r="I23">
        <v>6</v>
      </c>
      <c r="J23">
        <v>5.7939999999999996</v>
      </c>
      <c r="K23" s="55" t="s">
        <v>257</v>
      </c>
      <c r="L23">
        <v>5.3239999999999998</v>
      </c>
      <c r="M23">
        <v>5.2530000000000001</v>
      </c>
      <c r="N23">
        <v>4.891</v>
      </c>
      <c r="O23">
        <v>4.6369999999999996</v>
      </c>
      <c r="P23">
        <v>7.0999999999999994E-2</v>
      </c>
    </row>
    <row r="24" spans="1:16" x14ac:dyDescent="0.25">
      <c r="A24" s="55" t="s">
        <v>257</v>
      </c>
      <c r="B24">
        <v>1</v>
      </c>
      <c r="C24" t="s">
        <v>5066</v>
      </c>
      <c r="D24" t="s">
        <v>5062</v>
      </c>
      <c r="E24" s="55" t="s">
        <v>257</v>
      </c>
      <c r="F24" t="s">
        <v>5441</v>
      </c>
      <c r="G24" s="55">
        <v>2.5999999999999999E-2</v>
      </c>
      <c r="H24">
        <v>5.9740000000000002</v>
      </c>
      <c r="I24">
        <v>6</v>
      </c>
      <c r="J24">
        <v>5.7939999999999996</v>
      </c>
      <c r="K24" s="55" t="s">
        <v>257</v>
      </c>
      <c r="L24">
        <v>5.3239999999999998</v>
      </c>
      <c r="M24">
        <v>5.2119999999999997</v>
      </c>
      <c r="N24">
        <v>4.891</v>
      </c>
      <c r="O24">
        <v>4.5960000000000001</v>
      </c>
      <c r="P24">
        <v>0.112</v>
      </c>
    </row>
    <row r="25" spans="1:16" x14ac:dyDescent="0.25">
      <c r="A25" s="55" t="s">
        <v>257</v>
      </c>
      <c r="B25">
        <v>1</v>
      </c>
      <c r="C25" t="s">
        <v>5066</v>
      </c>
      <c r="D25" t="s">
        <v>5061</v>
      </c>
      <c r="E25" s="55" t="s">
        <v>257</v>
      </c>
      <c r="F25" t="s">
        <v>5442</v>
      </c>
      <c r="G25" s="55" t="s">
        <v>257</v>
      </c>
      <c r="H25">
        <v>6.2939999999999996</v>
      </c>
      <c r="I25">
        <v>6</v>
      </c>
      <c r="J25">
        <v>6</v>
      </c>
      <c r="K25" s="55" t="s">
        <v>257</v>
      </c>
      <c r="L25">
        <v>5.5</v>
      </c>
      <c r="M25">
        <v>5.35</v>
      </c>
      <c r="N25">
        <v>5.1529999999999996</v>
      </c>
      <c r="O25">
        <v>4.9169999999999998</v>
      </c>
      <c r="P25">
        <v>0.15</v>
      </c>
    </row>
    <row r="26" spans="1:16" x14ac:dyDescent="0.25">
      <c r="A26" s="55" t="s">
        <v>257</v>
      </c>
      <c r="B26">
        <v>1.25</v>
      </c>
      <c r="C26" t="s">
        <v>5066</v>
      </c>
      <c r="D26" t="s">
        <v>5063</v>
      </c>
      <c r="E26" s="55" t="s">
        <v>257</v>
      </c>
      <c r="F26" t="s">
        <v>5467</v>
      </c>
      <c r="G26" s="55">
        <v>2.8000000000000001E-2</v>
      </c>
      <c r="H26">
        <v>7.9720000000000004</v>
      </c>
      <c r="I26">
        <v>8</v>
      </c>
      <c r="J26">
        <v>7.76</v>
      </c>
      <c r="K26" s="55" t="s">
        <v>257</v>
      </c>
      <c r="L26">
        <v>7.16</v>
      </c>
      <c r="M26">
        <v>7.085</v>
      </c>
      <c r="N26">
        <v>6.6189999999999998</v>
      </c>
      <c r="O26">
        <v>6.3150000000000004</v>
      </c>
      <c r="P26">
        <v>7.4999999999999997E-2</v>
      </c>
    </row>
    <row r="27" spans="1:16" x14ac:dyDescent="0.25">
      <c r="A27" s="55" t="s">
        <v>257</v>
      </c>
      <c r="B27">
        <v>1.25</v>
      </c>
      <c r="C27" t="s">
        <v>5066</v>
      </c>
      <c r="D27" t="s">
        <v>5062</v>
      </c>
      <c r="E27" s="55" t="s">
        <v>257</v>
      </c>
      <c r="F27" t="s">
        <v>5468</v>
      </c>
      <c r="G27" s="55">
        <v>2.8000000000000001E-2</v>
      </c>
      <c r="H27">
        <v>7.9720000000000004</v>
      </c>
      <c r="I27">
        <v>8</v>
      </c>
      <c r="J27">
        <v>7.76</v>
      </c>
      <c r="K27" s="55" t="s">
        <v>257</v>
      </c>
      <c r="L27">
        <v>7.16</v>
      </c>
      <c r="M27">
        <v>7.0419999999999998</v>
      </c>
      <c r="N27">
        <v>6.6189999999999998</v>
      </c>
      <c r="O27">
        <v>6.2720000000000002</v>
      </c>
      <c r="P27">
        <v>0.11799999999999999</v>
      </c>
    </row>
    <row r="28" spans="1:16" x14ac:dyDescent="0.25">
      <c r="A28" s="55" t="s">
        <v>257</v>
      </c>
      <c r="B28">
        <v>1.25</v>
      </c>
      <c r="C28" t="s">
        <v>5066</v>
      </c>
      <c r="D28" t="s">
        <v>5061</v>
      </c>
      <c r="E28" s="55" t="s">
        <v>257</v>
      </c>
      <c r="F28" t="s">
        <v>5469</v>
      </c>
      <c r="G28" s="55" t="s">
        <v>257</v>
      </c>
      <c r="H28">
        <v>8.34</v>
      </c>
      <c r="I28">
        <v>8</v>
      </c>
      <c r="J28">
        <v>8</v>
      </c>
      <c r="K28" s="55" t="s">
        <v>257</v>
      </c>
      <c r="L28">
        <v>7.3479999999999999</v>
      </c>
      <c r="M28">
        <v>7.1879999999999997</v>
      </c>
      <c r="N28">
        <v>6.9119999999999999</v>
      </c>
      <c r="O28">
        <v>6.6470000000000002</v>
      </c>
      <c r="P28">
        <v>0.16</v>
      </c>
    </row>
    <row r="29" spans="1:16" x14ac:dyDescent="0.25">
      <c r="A29" s="55" t="s">
        <v>257</v>
      </c>
      <c r="B29">
        <v>1</v>
      </c>
      <c r="C29" t="s">
        <v>5066</v>
      </c>
      <c r="D29" t="s">
        <v>5063</v>
      </c>
      <c r="E29" s="55" t="s">
        <v>257</v>
      </c>
      <c r="F29" t="s">
        <v>5470</v>
      </c>
      <c r="G29" s="55">
        <v>2.5999999999999999E-2</v>
      </c>
      <c r="H29">
        <v>7.9740000000000002</v>
      </c>
      <c r="I29">
        <v>8</v>
      </c>
      <c r="J29">
        <v>7.7939999999999996</v>
      </c>
      <c r="K29" s="55" t="s">
        <v>257</v>
      </c>
      <c r="L29">
        <v>7.3239999999999998</v>
      </c>
      <c r="M29">
        <v>7.2530000000000001</v>
      </c>
      <c r="N29">
        <v>6.891</v>
      </c>
      <c r="O29">
        <v>6.6369999999999996</v>
      </c>
      <c r="P29">
        <v>7.0999999999999994E-2</v>
      </c>
    </row>
    <row r="30" spans="1:16" x14ac:dyDescent="0.25">
      <c r="A30" s="55" t="s">
        <v>257</v>
      </c>
      <c r="B30">
        <v>1</v>
      </c>
      <c r="C30" t="s">
        <v>5066</v>
      </c>
      <c r="D30" t="s">
        <v>5062</v>
      </c>
      <c r="E30" s="55" t="s">
        <v>257</v>
      </c>
      <c r="F30" t="s">
        <v>5471</v>
      </c>
      <c r="G30" s="55">
        <v>2.5999999999999999E-2</v>
      </c>
      <c r="H30">
        <v>7.9740000000000002</v>
      </c>
      <c r="I30">
        <v>8</v>
      </c>
      <c r="J30">
        <v>7.7939999999999996</v>
      </c>
      <c r="K30" s="55" t="s">
        <v>257</v>
      </c>
      <c r="L30">
        <v>7.3239999999999998</v>
      </c>
      <c r="M30">
        <v>7.2119999999999997</v>
      </c>
      <c r="N30">
        <v>6.891</v>
      </c>
      <c r="O30">
        <v>6.5960000000000001</v>
      </c>
      <c r="P30">
        <v>0.112</v>
      </c>
    </row>
    <row r="31" spans="1:16" x14ac:dyDescent="0.25">
      <c r="A31" s="55" t="s">
        <v>257</v>
      </c>
      <c r="B31">
        <v>1</v>
      </c>
      <c r="C31" t="s">
        <v>5066</v>
      </c>
      <c r="D31" t="s">
        <v>5061</v>
      </c>
      <c r="E31" s="55" t="s">
        <v>257</v>
      </c>
      <c r="F31" t="s">
        <v>5472</v>
      </c>
      <c r="G31" s="55" t="s">
        <v>257</v>
      </c>
      <c r="H31">
        <v>8.2940000000000005</v>
      </c>
      <c r="I31">
        <v>8</v>
      </c>
      <c r="J31">
        <v>8</v>
      </c>
      <c r="K31" s="55" t="s">
        <v>257</v>
      </c>
      <c r="L31">
        <v>7.5</v>
      </c>
      <c r="M31">
        <v>7.35</v>
      </c>
      <c r="N31">
        <v>7.1529999999999996</v>
      </c>
      <c r="O31">
        <v>6.9169999999999998</v>
      </c>
      <c r="P31">
        <v>0.15</v>
      </c>
    </row>
    <row r="32" spans="1:16" x14ac:dyDescent="0.25">
      <c r="A32" s="55" t="s">
        <v>257</v>
      </c>
      <c r="B32">
        <v>0.75</v>
      </c>
      <c r="C32" t="s">
        <v>5066</v>
      </c>
      <c r="D32" t="s">
        <v>5063</v>
      </c>
      <c r="E32" s="55" t="s">
        <v>257</v>
      </c>
      <c r="F32" t="s">
        <v>5261</v>
      </c>
      <c r="G32" s="55">
        <v>2.1999999999999999E-2</v>
      </c>
      <c r="H32">
        <v>9.9779999999999998</v>
      </c>
      <c r="I32">
        <v>10</v>
      </c>
      <c r="J32">
        <v>9.8379999999999992</v>
      </c>
      <c r="K32" s="55" t="s">
        <v>257</v>
      </c>
      <c r="L32">
        <v>9.4909999999999997</v>
      </c>
      <c r="M32">
        <v>9.4280000000000008</v>
      </c>
      <c r="N32">
        <v>9.1660000000000004</v>
      </c>
      <c r="O32">
        <v>8.9659999999999993</v>
      </c>
      <c r="P32">
        <v>6.3E-2</v>
      </c>
    </row>
    <row r="33" spans="1:16" x14ac:dyDescent="0.25">
      <c r="A33" s="55" t="s">
        <v>257</v>
      </c>
      <c r="B33">
        <v>0.75</v>
      </c>
      <c r="C33" t="s">
        <v>5066</v>
      </c>
      <c r="D33" t="s">
        <v>5062</v>
      </c>
      <c r="E33" s="55" t="s">
        <v>257</v>
      </c>
      <c r="F33" t="s">
        <v>5262</v>
      </c>
      <c r="G33" s="55">
        <v>2.1999999999999999E-2</v>
      </c>
      <c r="H33">
        <v>9.9779999999999998</v>
      </c>
      <c r="I33">
        <v>10</v>
      </c>
      <c r="J33">
        <v>9.8379999999999992</v>
      </c>
      <c r="K33" s="55" t="s">
        <v>257</v>
      </c>
      <c r="L33">
        <v>9.4909999999999997</v>
      </c>
      <c r="M33">
        <v>9.391</v>
      </c>
      <c r="N33">
        <v>9.1660000000000004</v>
      </c>
      <c r="O33">
        <v>8.9290000000000003</v>
      </c>
      <c r="P33">
        <v>0.1</v>
      </c>
    </row>
    <row r="34" spans="1:16" x14ac:dyDescent="0.25">
      <c r="A34" s="55" t="s">
        <v>257</v>
      </c>
      <c r="B34">
        <v>0.75</v>
      </c>
      <c r="C34" t="s">
        <v>5066</v>
      </c>
      <c r="D34" t="s">
        <v>5061</v>
      </c>
      <c r="E34" s="55" t="s">
        <v>257</v>
      </c>
      <c r="F34" t="s">
        <v>5263</v>
      </c>
      <c r="G34" s="55" t="s">
        <v>257</v>
      </c>
      <c r="H34">
        <v>10.24</v>
      </c>
      <c r="I34">
        <v>10</v>
      </c>
      <c r="J34">
        <v>10</v>
      </c>
      <c r="K34" s="55" t="s">
        <v>257</v>
      </c>
      <c r="L34">
        <v>9.6449999999999996</v>
      </c>
      <c r="M34">
        <v>9.5129999999999999</v>
      </c>
      <c r="N34">
        <v>9.3780000000000001</v>
      </c>
      <c r="O34">
        <v>9.1880000000000006</v>
      </c>
      <c r="P34">
        <v>0.13200000000000001</v>
      </c>
    </row>
    <row r="35" spans="1:16" x14ac:dyDescent="0.25">
      <c r="A35" s="55" t="s">
        <v>257</v>
      </c>
      <c r="B35">
        <v>1.25</v>
      </c>
      <c r="C35" t="s">
        <v>5066</v>
      </c>
      <c r="D35" t="s">
        <v>5063</v>
      </c>
      <c r="E35" s="55" t="s">
        <v>257</v>
      </c>
      <c r="F35" t="s">
        <v>5264</v>
      </c>
      <c r="G35" s="55">
        <v>2.8000000000000001E-2</v>
      </c>
      <c r="H35">
        <v>9.9719999999999995</v>
      </c>
      <c r="I35">
        <v>10</v>
      </c>
      <c r="J35">
        <v>9.76</v>
      </c>
      <c r="K35" s="55" t="s">
        <v>257</v>
      </c>
      <c r="L35">
        <v>9.16</v>
      </c>
      <c r="M35">
        <v>9.0850000000000009</v>
      </c>
      <c r="N35">
        <v>8.6189999999999998</v>
      </c>
      <c r="O35">
        <v>8.3149999999999995</v>
      </c>
      <c r="P35">
        <v>7.4999999999999997E-2</v>
      </c>
    </row>
    <row r="36" spans="1:16" x14ac:dyDescent="0.25">
      <c r="A36" s="55" t="s">
        <v>257</v>
      </c>
      <c r="B36">
        <v>1.25</v>
      </c>
      <c r="C36" t="s">
        <v>5066</v>
      </c>
      <c r="D36" t="s">
        <v>5062</v>
      </c>
      <c r="E36" s="55" t="s">
        <v>257</v>
      </c>
      <c r="F36" t="s">
        <v>5265</v>
      </c>
      <c r="G36" s="55">
        <v>2.8000000000000001E-2</v>
      </c>
      <c r="H36">
        <v>9.9719999999999995</v>
      </c>
      <c r="I36">
        <v>10</v>
      </c>
      <c r="J36">
        <v>9.76</v>
      </c>
      <c r="K36" s="55" t="s">
        <v>257</v>
      </c>
      <c r="L36">
        <v>9.16</v>
      </c>
      <c r="M36">
        <v>9.0419999999999998</v>
      </c>
      <c r="N36">
        <v>8.6189999999999998</v>
      </c>
      <c r="O36">
        <v>8.2720000000000002</v>
      </c>
      <c r="P36">
        <v>0.11799999999999999</v>
      </c>
    </row>
    <row r="37" spans="1:16" x14ac:dyDescent="0.25">
      <c r="A37" s="55" t="s">
        <v>257</v>
      </c>
      <c r="B37">
        <v>1.25</v>
      </c>
      <c r="C37" t="s">
        <v>5066</v>
      </c>
      <c r="D37" t="s">
        <v>5061</v>
      </c>
      <c r="E37" s="55" t="s">
        <v>257</v>
      </c>
      <c r="F37" t="s">
        <v>5266</v>
      </c>
      <c r="G37" s="55" t="s">
        <v>257</v>
      </c>
      <c r="H37">
        <v>10.34</v>
      </c>
      <c r="I37">
        <v>10</v>
      </c>
      <c r="J37">
        <v>10</v>
      </c>
      <c r="K37" s="55" t="s">
        <v>257</v>
      </c>
      <c r="L37">
        <v>9.3480000000000008</v>
      </c>
      <c r="M37">
        <v>9.1880000000000006</v>
      </c>
      <c r="N37">
        <v>8.9120000000000008</v>
      </c>
      <c r="O37">
        <v>8.6470000000000002</v>
      </c>
      <c r="P37">
        <v>0.16</v>
      </c>
    </row>
    <row r="38" spans="1:16" x14ac:dyDescent="0.25">
      <c r="A38" s="55" t="s">
        <v>257</v>
      </c>
      <c r="B38">
        <v>1.5</v>
      </c>
      <c r="C38" t="s">
        <v>5066</v>
      </c>
      <c r="D38" t="s">
        <v>5063</v>
      </c>
      <c r="E38" s="55" t="s">
        <v>257</v>
      </c>
      <c r="F38" t="s">
        <v>5267</v>
      </c>
      <c r="G38" s="55">
        <v>3.2000000000000001E-2</v>
      </c>
      <c r="H38">
        <v>9.968</v>
      </c>
      <c r="I38">
        <v>10</v>
      </c>
      <c r="J38">
        <v>9.7319999999999993</v>
      </c>
      <c r="K38" s="55" t="s">
        <v>257</v>
      </c>
      <c r="L38">
        <v>8.9939999999999998</v>
      </c>
      <c r="M38">
        <v>8.9090000000000007</v>
      </c>
      <c r="N38">
        <v>8.3439999999999994</v>
      </c>
      <c r="O38">
        <v>7.9850000000000003</v>
      </c>
      <c r="P38">
        <v>8.5000000000000006E-2</v>
      </c>
    </row>
    <row r="39" spans="1:16" x14ac:dyDescent="0.25">
      <c r="A39" s="55" t="s">
        <v>257</v>
      </c>
      <c r="B39">
        <v>1.5</v>
      </c>
      <c r="C39" t="s">
        <v>5066</v>
      </c>
      <c r="D39" t="s">
        <v>5062</v>
      </c>
      <c r="E39" s="55" t="s">
        <v>257</v>
      </c>
      <c r="F39" t="s">
        <v>5268</v>
      </c>
      <c r="G39" s="55">
        <v>3.2000000000000001E-2</v>
      </c>
      <c r="H39">
        <v>9.968</v>
      </c>
      <c r="I39">
        <v>10</v>
      </c>
      <c r="J39">
        <v>9.7319999999999993</v>
      </c>
      <c r="K39" s="55" t="s">
        <v>257</v>
      </c>
      <c r="L39">
        <v>8.9939999999999998</v>
      </c>
      <c r="M39">
        <v>8.8620000000000001</v>
      </c>
      <c r="N39">
        <v>8.3439999999999994</v>
      </c>
      <c r="O39">
        <v>7.9379999999999997</v>
      </c>
      <c r="P39">
        <v>0.13200000000000001</v>
      </c>
    </row>
    <row r="40" spans="1:16" x14ac:dyDescent="0.25">
      <c r="A40" s="55" t="s">
        <v>257</v>
      </c>
      <c r="B40">
        <v>1.5</v>
      </c>
      <c r="C40" t="s">
        <v>5066</v>
      </c>
      <c r="D40" t="s">
        <v>5061</v>
      </c>
      <c r="E40" s="55" t="s">
        <v>257</v>
      </c>
      <c r="F40" t="s">
        <v>5269</v>
      </c>
      <c r="G40" s="55" t="s">
        <v>257</v>
      </c>
      <c r="H40">
        <v>10.396000000000001</v>
      </c>
      <c r="I40">
        <v>10</v>
      </c>
      <c r="J40">
        <v>10</v>
      </c>
      <c r="K40" s="55" t="s">
        <v>257</v>
      </c>
      <c r="L40">
        <v>9.2059999999999995</v>
      </c>
      <c r="M40">
        <v>9.0259999999999998</v>
      </c>
      <c r="N40">
        <v>8.6760000000000002</v>
      </c>
      <c r="O40">
        <v>8.3759999999999994</v>
      </c>
      <c r="P40">
        <v>0.18</v>
      </c>
    </row>
    <row r="41" spans="1:16" x14ac:dyDescent="0.25">
      <c r="A41" s="55" t="s">
        <v>257</v>
      </c>
      <c r="B41">
        <v>1.25</v>
      </c>
      <c r="C41" t="s">
        <v>5066</v>
      </c>
      <c r="D41" t="s">
        <v>5063</v>
      </c>
      <c r="E41" s="55" t="s">
        <v>257</v>
      </c>
      <c r="F41" t="s">
        <v>5282</v>
      </c>
      <c r="G41" s="55">
        <v>2.8000000000000001E-2</v>
      </c>
      <c r="H41">
        <v>11.972</v>
      </c>
      <c r="I41">
        <v>12</v>
      </c>
      <c r="J41">
        <v>11.76</v>
      </c>
      <c r="K41" s="55" t="s">
        <v>257</v>
      </c>
      <c r="L41">
        <v>11.16</v>
      </c>
      <c r="M41">
        <v>11.074999999999999</v>
      </c>
      <c r="N41">
        <v>10.619</v>
      </c>
      <c r="O41">
        <v>10.305</v>
      </c>
      <c r="P41">
        <v>8.5000000000000006E-2</v>
      </c>
    </row>
    <row r="42" spans="1:16" x14ac:dyDescent="0.25">
      <c r="A42" s="55" t="s">
        <v>257</v>
      </c>
      <c r="B42">
        <v>1.25</v>
      </c>
      <c r="C42" t="s">
        <v>5066</v>
      </c>
      <c r="D42" t="s">
        <v>5062</v>
      </c>
      <c r="E42" s="55" t="s">
        <v>257</v>
      </c>
      <c r="F42" t="s">
        <v>5283</v>
      </c>
      <c r="G42" s="55">
        <v>2.8000000000000001E-2</v>
      </c>
      <c r="H42">
        <v>11.972</v>
      </c>
      <c r="I42">
        <v>12</v>
      </c>
      <c r="J42">
        <v>11.76</v>
      </c>
      <c r="K42" s="55" t="s">
        <v>257</v>
      </c>
      <c r="L42">
        <v>11.16</v>
      </c>
      <c r="M42">
        <v>11.028</v>
      </c>
      <c r="N42">
        <v>10.619</v>
      </c>
      <c r="O42">
        <v>10.257999999999999</v>
      </c>
      <c r="P42">
        <v>0.13200000000000001</v>
      </c>
    </row>
    <row r="43" spans="1:16" x14ac:dyDescent="0.25">
      <c r="A43" s="55" t="s">
        <v>257</v>
      </c>
      <c r="B43">
        <v>1.25</v>
      </c>
      <c r="C43" t="s">
        <v>5066</v>
      </c>
      <c r="D43" t="s">
        <v>5061</v>
      </c>
      <c r="E43" s="55" t="s">
        <v>257</v>
      </c>
      <c r="F43" t="s">
        <v>5284</v>
      </c>
      <c r="G43" s="55" t="s">
        <v>257</v>
      </c>
      <c r="H43">
        <v>12.36</v>
      </c>
      <c r="I43">
        <v>12</v>
      </c>
      <c r="J43">
        <v>12</v>
      </c>
      <c r="K43" s="55" t="s">
        <v>257</v>
      </c>
      <c r="L43">
        <v>11.368</v>
      </c>
      <c r="M43">
        <v>11.188000000000001</v>
      </c>
      <c r="N43">
        <v>10.912000000000001</v>
      </c>
      <c r="O43">
        <v>10.647</v>
      </c>
      <c r="P43">
        <v>0.18</v>
      </c>
    </row>
    <row r="44" spans="1:16" x14ac:dyDescent="0.25">
      <c r="A44" s="55" t="s">
        <v>257</v>
      </c>
      <c r="B44">
        <v>1.5</v>
      </c>
      <c r="C44" t="s">
        <v>5066</v>
      </c>
      <c r="D44" t="s">
        <v>5062</v>
      </c>
      <c r="E44" s="55" t="s">
        <v>257</v>
      </c>
      <c r="F44" t="s">
        <v>5285</v>
      </c>
      <c r="G44" s="55">
        <v>3.2000000000000001E-2</v>
      </c>
      <c r="H44">
        <v>11.968</v>
      </c>
      <c r="I44">
        <v>12</v>
      </c>
      <c r="J44">
        <v>11.731999999999999</v>
      </c>
      <c r="K44" s="55" t="s">
        <v>257</v>
      </c>
      <c r="L44">
        <v>10.994</v>
      </c>
      <c r="M44">
        <v>10.853999999999999</v>
      </c>
      <c r="N44">
        <v>10.343999999999999</v>
      </c>
      <c r="O44">
        <v>9.93</v>
      </c>
      <c r="P44">
        <v>0.14000000000000001</v>
      </c>
    </row>
    <row r="45" spans="1:16" x14ac:dyDescent="0.25">
      <c r="A45" s="55" t="s">
        <v>257</v>
      </c>
      <c r="B45">
        <v>1.5</v>
      </c>
      <c r="C45" t="s">
        <v>5066</v>
      </c>
      <c r="D45" t="s">
        <v>5061</v>
      </c>
      <c r="E45" s="55" t="s">
        <v>257</v>
      </c>
      <c r="F45" t="s">
        <v>5286</v>
      </c>
      <c r="G45" s="55" t="s">
        <v>257</v>
      </c>
      <c r="H45">
        <v>12.406000000000001</v>
      </c>
      <c r="I45">
        <v>12</v>
      </c>
      <c r="J45">
        <v>12</v>
      </c>
      <c r="K45" s="55" t="s">
        <v>257</v>
      </c>
      <c r="L45">
        <v>11.215999999999999</v>
      </c>
      <c r="M45">
        <v>11.026</v>
      </c>
      <c r="N45">
        <v>10.676</v>
      </c>
      <c r="O45">
        <v>10.375999999999999</v>
      </c>
      <c r="P45">
        <v>0.19</v>
      </c>
    </row>
    <row r="46" spans="1:16" x14ac:dyDescent="0.25">
      <c r="A46" s="55" t="s">
        <v>257</v>
      </c>
      <c r="B46">
        <v>1.75</v>
      </c>
      <c r="C46" t="s">
        <v>5066</v>
      </c>
      <c r="D46" t="s">
        <v>5063</v>
      </c>
      <c r="E46" s="55" t="s">
        <v>257</v>
      </c>
      <c r="F46" t="s">
        <v>5287</v>
      </c>
      <c r="G46" s="55">
        <v>3.4000000000000002E-2</v>
      </c>
      <c r="H46">
        <v>11.965999999999999</v>
      </c>
      <c r="I46">
        <v>12</v>
      </c>
      <c r="J46">
        <v>11.701000000000001</v>
      </c>
      <c r="K46" s="55" t="s">
        <v>257</v>
      </c>
      <c r="L46">
        <v>10.829000000000001</v>
      </c>
      <c r="M46">
        <v>10.734</v>
      </c>
      <c r="N46">
        <v>10.071999999999999</v>
      </c>
      <c r="O46">
        <v>9.6560000000000006</v>
      </c>
      <c r="P46">
        <v>9.5000000000000001E-2</v>
      </c>
    </row>
    <row r="47" spans="1:16" x14ac:dyDescent="0.25">
      <c r="A47" s="55" t="s">
        <v>257</v>
      </c>
      <c r="B47">
        <v>1.75</v>
      </c>
      <c r="C47" t="s">
        <v>5066</v>
      </c>
      <c r="D47" t="s">
        <v>5062</v>
      </c>
      <c r="E47" s="55" t="s">
        <v>257</v>
      </c>
      <c r="F47" t="s">
        <v>5288</v>
      </c>
      <c r="G47" s="55">
        <v>3.4000000000000002E-2</v>
      </c>
      <c r="H47">
        <v>11.965999999999999</v>
      </c>
      <c r="I47">
        <v>12</v>
      </c>
      <c r="J47">
        <v>11.701000000000001</v>
      </c>
      <c r="K47" s="55" t="s">
        <v>257</v>
      </c>
      <c r="L47">
        <v>10.829000000000001</v>
      </c>
      <c r="M47">
        <v>10.679</v>
      </c>
      <c r="N47">
        <v>10.071999999999999</v>
      </c>
      <c r="O47">
        <v>9.6010000000000009</v>
      </c>
      <c r="P47">
        <v>0.15</v>
      </c>
    </row>
    <row r="48" spans="1:16" x14ac:dyDescent="0.25">
      <c r="A48" s="55" t="s">
        <v>257</v>
      </c>
      <c r="B48">
        <v>1.75</v>
      </c>
      <c r="C48" t="s">
        <v>5066</v>
      </c>
      <c r="D48" t="s">
        <v>5061</v>
      </c>
      <c r="E48" s="55" t="s">
        <v>257</v>
      </c>
      <c r="F48" t="s">
        <v>5289</v>
      </c>
      <c r="G48" s="55" t="s">
        <v>257</v>
      </c>
      <c r="H48">
        <v>12.452999999999999</v>
      </c>
      <c r="I48">
        <v>12</v>
      </c>
      <c r="J48">
        <v>12</v>
      </c>
      <c r="K48" s="55" t="s">
        <v>257</v>
      </c>
      <c r="L48">
        <v>11.063000000000001</v>
      </c>
      <c r="M48">
        <v>10.863</v>
      </c>
      <c r="N48">
        <v>10.441000000000001</v>
      </c>
      <c r="O48">
        <v>10.106</v>
      </c>
      <c r="P48">
        <v>0.2</v>
      </c>
    </row>
    <row r="49" spans="1:16" x14ac:dyDescent="0.25">
      <c r="A49" s="55" t="s">
        <v>257</v>
      </c>
      <c r="B49">
        <v>1</v>
      </c>
      <c r="C49" t="s">
        <v>5066</v>
      </c>
      <c r="D49" t="s">
        <v>5063</v>
      </c>
      <c r="E49" s="55" t="s">
        <v>257</v>
      </c>
      <c r="F49" t="s">
        <v>5290</v>
      </c>
      <c r="G49" s="55">
        <v>2.5999999999999999E-2</v>
      </c>
      <c r="H49">
        <v>11.974</v>
      </c>
      <c r="I49">
        <v>12</v>
      </c>
      <c r="J49">
        <v>11.794</v>
      </c>
      <c r="K49" s="55" t="s">
        <v>257</v>
      </c>
      <c r="L49">
        <v>11.324</v>
      </c>
      <c r="M49">
        <v>11.249000000000001</v>
      </c>
      <c r="N49">
        <v>10.891</v>
      </c>
      <c r="O49">
        <v>10.632999999999999</v>
      </c>
      <c r="P49">
        <v>7.4999999999999997E-2</v>
      </c>
    </row>
    <row r="50" spans="1:16" x14ac:dyDescent="0.25">
      <c r="A50" s="55" t="s">
        <v>257</v>
      </c>
      <c r="B50">
        <v>1</v>
      </c>
      <c r="C50" t="s">
        <v>5066</v>
      </c>
      <c r="D50" t="s">
        <v>5062</v>
      </c>
      <c r="E50" s="55" t="s">
        <v>257</v>
      </c>
      <c r="F50" t="s">
        <v>5291</v>
      </c>
      <c r="G50" s="55">
        <v>2.5999999999999999E-2</v>
      </c>
      <c r="H50">
        <v>11.974</v>
      </c>
      <c r="I50">
        <v>12</v>
      </c>
      <c r="J50">
        <v>11.794</v>
      </c>
      <c r="K50" s="55" t="s">
        <v>257</v>
      </c>
      <c r="L50">
        <v>11.324</v>
      </c>
      <c r="M50">
        <v>11.206</v>
      </c>
      <c r="N50">
        <v>10.891</v>
      </c>
      <c r="O50">
        <v>10.59</v>
      </c>
      <c r="P50">
        <v>0.11799999999999999</v>
      </c>
    </row>
    <row r="51" spans="1:16" x14ac:dyDescent="0.25">
      <c r="A51" s="55" t="s">
        <v>257</v>
      </c>
      <c r="B51">
        <v>1</v>
      </c>
      <c r="C51" t="s">
        <v>5066</v>
      </c>
      <c r="D51" t="s">
        <v>5061</v>
      </c>
      <c r="E51" s="55" t="s">
        <v>257</v>
      </c>
      <c r="F51" t="s">
        <v>5292</v>
      </c>
      <c r="G51" s="55" t="s">
        <v>257</v>
      </c>
      <c r="H51">
        <v>12.304</v>
      </c>
      <c r="I51">
        <v>12</v>
      </c>
      <c r="J51">
        <v>12</v>
      </c>
      <c r="K51" s="55" t="s">
        <v>257</v>
      </c>
      <c r="L51">
        <v>11.51</v>
      </c>
      <c r="M51">
        <v>11.35</v>
      </c>
      <c r="N51">
        <v>11.153</v>
      </c>
      <c r="O51">
        <v>10.917</v>
      </c>
      <c r="P51">
        <v>0.16</v>
      </c>
    </row>
    <row r="52" spans="1:16" x14ac:dyDescent="0.25">
      <c r="A52" s="55" t="s">
        <v>257</v>
      </c>
      <c r="B52">
        <v>1.5</v>
      </c>
      <c r="C52" t="s">
        <v>5066</v>
      </c>
      <c r="D52" t="s">
        <v>5063</v>
      </c>
      <c r="E52" s="55" t="s">
        <v>257</v>
      </c>
      <c r="F52" t="s">
        <v>5299</v>
      </c>
      <c r="G52" s="55">
        <v>3.2000000000000001E-2</v>
      </c>
      <c r="H52">
        <v>13.968</v>
      </c>
      <c r="I52">
        <v>14</v>
      </c>
      <c r="J52">
        <v>13.731999999999999</v>
      </c>
      <c r="K52" s="55" t="s">
        <v>257</v>
      </c>
      <c r="L52">
        <v>12.994</v>
      </c>
      <c r="M52">
        <v>12.904</v>
      </c>
      <c r="N52">
        <v>12.343999999999999</v>
      </c>
      <c r="O52">
        <v>11.98</v>
      </c>
      <c r="P52">
        <v>0.09</v>
      </c>
    </row>
    <row r="53" spans="1:16" x14ac:dyDescent="0.25">
      <c r="A53" s="55" t="s">
        <v>257</v>
      </c>
      <c r="B53">
        <v>1.5</v>
      </c>
      <c r="C53" t="s">
        <v>5066</v>
      </c>
      <c r="D53" t="s">
        <v>5062</v>
      </c>
      <c r="E53" s="55" t="s">
        <v>257</v>
      </c>
      <c r="F53" t="s">
        <v>5300</v>
      </c>
      <c r="G53" s="55">
        <v>3.2000000000000001E-2</v>
      </c>
      <c r="H53">
        <v>13.968</v>
      </c>
      <c r="I53">
        <v>14</v>
      </c>
      <c r="J53">
        <v>13.731999999999999</v>
      </c>
      <c r="K53" s="55" t="s">
        <v>257</v>
      </c>
      <c r="L53">
        <v>12.994</v>
      </c>
      <c r="M53">
        <v>12.853999999999999</v>
      </c>
      <c r="N53">
        <v>12.343999999999999</v>
      </c>
      <c r="O53">
        <v>11.93</v>
      </c>
      <c r="P53">
        <v>0.14000000000000001</v>
      </c>
    </row>
    <row r="54" spans="1:16" x14ac:dyDescent="0.25">
      <c r="A54" s="55" t="s">
        <v>257</v>
      </c>
      <c r="B54">
        <v>1.5</v>
      </c>
      <c r="C54" t="s">
        <v>5066</v>
      </c>
      <c r="D54" t="s">
        <v>5061</v>
      </c>
      <c r="E54" s="55" t="s">
        <v>257</v>
      </c>
      <c r="F54" t="s">
        <v>5301</v>
      </c>
      <c r="G54" s="55" t="s">
        <v>257</v>
      </c>
      <c r="H54">
        <v>14.406000000000001</v>
      </c>
      <c r="I54">
        <v>14</v>
      </c>
      <c r="J54">
        <v>14</v>
      </c>
      <c r="K54" s="55" t="s">
        <v>257</v>
      </c>
      <c r="L54">
        <v>13.215999999999999</v>
      </c>
      <c r="M54">
        <v>13.026</v>
      </c>
      <c r="N54">
        <v>12.676</v>
      </c>
      <c r="O54">
        <v>12.375999999999999</v>
      </c>
      <c r="P54">
        <v>0.19</v>
      </c>
    </row>
    <row r="55" spans="1:16" x14ac:dyDescent="0.25">
      <c r="A55" s="55" t="s">
        <v>257</v>
      </c>
      <c r="B55">
        <v>2</v>
      </c>
      <c r="C55" t="s">
        <v>5066</v>
      </c>
      <c r="D55" t="s">
        <v>5063</v>
      </c>
      <c r="E55" s="55" t="s">
        <v>257</v>
      </c>
      <c r="F55" t="s">
        <v>5302</v>
      </c>
      <c r="G55" s="55">
        <v>3.7999999999999999E-2</v>
      </c>
      <c r="H55">
        <v>13.962</v>
      </c>
      <c r="I55">
        <v>14</v>
      </c>
      <c r="J55">
        <v>13.682</v>
      </c>
      <c r="K55" s="55" t="s">
        <v>257</v>
      </c>
      <c r="L55">
        <v>12.663</v>
      </c>
      <c r="M55">
        <v>12.563000000000001</v>
      </c>
      <c r="N55">
        <v>11.797000000000001</v>
      </c>
      <c r="O55">
        <v>11.331</v>
      </c>
      <c r="P55">
        <v>0.1</v>
      </c>
    </row>
    <row r="56" spans="1:16" x14ac:dyDescent="0.25">
      <c r="A56" s="55" t="s">
        <v>257</v>
      </c>
      <c r="B56">
        <v>2</v>
      </c>
      <c r="C56" t="s">
        <v>5066</v>
      </c>
      <c r="D56" t="s">
        <v>5062</v>
      </c>
      <c r="E56" s="55" t="s">
        <v>257</v>
      </c>
      <c r="F56" t="s">
        <v>5303</v>
      </c>
      <c r="G56" s="55">
        <v>3.7999999999999999E-2</v>
      </c>
      <c r="H56">
        <v>13.962</v>
      </c>
      <c r="I56">
        <v>14</v>
      </c>
      <c r="J56">
        <v>13.682</v>
      </c>
      <c r="K56" s="55" t="s">
        <v>257</v>
      </c>
      <c r="L56">
        <v>12.663</v>
      </c>
      <c r="M56">
        <v>12.503</v>
      </c>
      <c r="N56">
        <v>11.797000000000001</v>
      </c>
      <c r="O56">
        <v>11.271000000000001</v>
      </c>
      <c r="P56">
        <v>0.16</v>
      </c>
    </row>
    <row r="57" spans="1:16" x14ac:dyDescent="0.25">
      <c r="A57" s="55" t="s">
        <v>257</v>
      </c>
      <c r="B57">
        <v>2</v>
      </c>
      <c r="C57" t="s">
        <v>5066</v>
      </c>
      <c r="D57" t="s">
        <v>5061</v>
      </c>
      <c r="E57" s="55" t="s">
        <v>257</v>
      </c>
      <c r="F57" t="s">
        <v>5304</v>
      </c>
      <c r="G57" s="55" t="s">
        <v>257</v>
      </c>
      <c r="H57">
        <v>14.500999999999999</v>
      </c>
      <c r="I57">
        <v>14</v>
      </c>
      <c r="J57">
        <v>14</v>
      </c>
      <c r="K57" s="55" t="s">
        <v>257</v>
      </c>
      <c r="L57">
        <v>12.913</v>
      </c>
      <c r="M57">
        <v>12.701000000000001</v>
      </c>
      <c r="N57">
        <v>12.21</v>
      </c>
      <c r="O57">
        <v>11.835000000000001</v>
      </c>
      <c r="P57">
        <v>0.21199999999999999</v>
      </c>
    </row>
    <row r="58" spans="1:16" x14ac:dyDescent="0.25">
      <c r="A58" s="55" t="s">
        <v>257</v>
      </c>
      <c r="B58">
        <v>1</v>
      </c>
      <c r="C58" t="s">
        <v>5066</v>
      </c>
      <c r="D58" t="s">
        <v>5063</v>
      </c>
      <c r="E58" s="55" t="s">
        <v>257</v>
      </c>
      <c r="F58" t="s">
        <v>5308</v>
      </c>
      <c r="G58" s="55">
        <v>2.5999999999999999E-2</v>
      </c>
      <c r="H58">
        <v>14.974</v>
      </c>
      <c r="I58">
        <v>15</v>
      </c>
      <c r="J58">
        <v>14.794</v>
      </c>
      <c r="K58" s="55" t="s">
        <v>257</v>
      </c>
      <c r="L58">
        <v>14.324</v>
      </c>
      <c r="M58">
        <v>14.249000000000001</v>
      </c>
      <c r="N58">
        <v>13.891</v>
      </c>
      <c r="O58">
        <v>13.632999999999999</v>
      </c>
      <c r="P58">
        <v>7.4999999999999997E-2</v>
      </c>
    </row>
    <row r="59" spans="1:16" x14ac:dyDescent="0.25">
      <c r="A59" s="55" t="s">
        <v>257</v>
      </c>
      <c r="B59">
        <v>1</v>
      </c>
      <c r="C59" t="s">
        <v>5066</v>
      </c>
      <c r="D59" t="s">
        <v>5062</v>
      </c>
      <c r="E59" s="55" t="s">
        <v>257</v>
      </c>
      <c r="F59" t="s">
        <v>5309</v>
      </c>
      <c r="G59" s="55">
        <v>2.5999999999999999E-2</v>
      </c>
      <c r="H59">
        <v>14.974</v>
      </c>
      <c r="I59">
        <v>15</v>
      </c>
      <c r="J59">
        <v>14.794</v>
      </c>
      <c r="K59" s="55" t="s">
        <v>257</v>
      </c>
      <c r="L59">
        <v>14.324</v>
      </c>
      <c r="M59">
        <v>14.206</v>
      </c>
      <c r="N59">
        <v>13.891</v>
      </c>
      <c r="O59">
        <v>13.59</v>
      </c>
      <c r="P59">
        <v>0.11799999999999999</v>
      </c>
    </row>
    <row r="60" spans="1:16" x14ac:dyDescent="0.25">
      <c r="A60" s="55" t="s">
        <v>257</v>
      </c>
      <c r="B60">
        <v>1</v>
      </c>
      <c r="C60" t="s">
        <v>5066</v>
      </c>
      <c r="D60" t="s">
        <v>5061</v>
      </c>
      <c r="E60" s="55" t="s">
        <v>257</v>
      </c>
      <c r="F60" t="s">
        <v>5310</v>
      </c>
      <c r="G60" s="55" t="s">
        <v>257</v>
      </c>
      <c r="H60">
        <v>15.304</v>
      </c>
      <c r="I60">
        <v>15</v>
      </c>
      <c r="J60">
        <v>15</v>
      </c>
      <c r="K60" s="55" t="s">
        <v>257</v>
      </c>
      <c r="L60">
        <v>14.51</v>
      </c>
      <c r="M60">
        <v>14.35</v>
      </c>
      <c r="N60">
        <v>14.153</v>
      </c>
      <c r="O60">
        <v>13.917</v>
      </c>
      <c r="P60">
        <v>0.16</v>
      </c>
    </row>
    <row r="61" spans="1:16" x14ac:dyDescent="0.25">
      <c r="A61" s="55" t="s">
        <v>257</v>
      </c>
      <c r="B61">
        <v>1.5</v>
      </c>
      <c r="C61" t="s">
        <v>5066</v>
      </c>
      <c r="D61" t="s">
        <v>5063</v>
      </c>
      <c r="E61" s="55" t="s">
        <v>257</v>
      </c>
      <c r="F61" t="s">
        <v>5314</v>
      </c>
      <c r="G61" s="55">
        <v>3.2000000000000001E-2</v>
      </c>
      <c r="H61">
        <v>15.968</v>
      </c>
      <c r="I61">
        <v>16</v>
      </c>
      <c r="J61">
        <v>15.731999999999999</v>
      </c>
      <c r="K61" s="55" t="s">
        <v>257</v>
      </c>
      <c r="L61">
        <v>14.994</v>
      </c>
      <c r="M61">
        <v>14.904</v>
      </c>
      <c r="N61">
        <v>14.343999999999999</v>
      </c>
      <c r="O61">
        <v>13.98</v>
      </c>
      <c r="P61">
        <v>0.09</v>
      </c>
    </row>
    <row r="62" spans="1:16" x14ac:dyDescent="0.25">
      <c r="A62" s="55" t="s">
        <v>257</v>
      </c>
      <c r="B62">
        <v>1.5</v>
      </c>
      <c r="C62" t="s">
        <v>5066</v>
      </c>
      <c r="D62" t="s">
        <v>5062</v>
      </c>
      <c r="E62" s="55" t="s">
        <v>257</v>
      </c>
      <c r="F62" t="s">
        <v>5315</v>
      </c>
      <c r="G62" s="55">
        <v>3.2000000000000001E-2</v>
      </c>
      <c r="H62">
        <v>15.968</v>
      </c>
      <c r="I62">
        <v>16</v>
      </c>
      <c r="J62">
        <v>15.731999999999999</v>
      </c>
      <c r="K62" s="55" t="s">
        <v>257</v>
      </c>
      <c r="L62">
        <v>14.994</v>
      </c>
      <c r="M62">
        <v>14.853999999999999</v>
      </c>
      <c r="N62">
        <v>14.343999999999999</v>
      </c>
      <c r="O62">
        <v>13.93</v>
      </c>
      <c r="P62">
        <v>0.14000000000000001</v>
      </c>
    </row>
    <row r="63" spans="1:16" x14ac:dyDescent="0.25">
      <c r="A63" s="55" t="s">
        <v>257</v>
      </c>
      <c r="B63">
        <v>1.5</v>
      </c>
      <c r="C63" t="s">
        <v>5066</v>
      </c>
      <c r="D63" t="s">
        <v>5061</v>
      </c>
      <c r="E63" s="55" t="s">
        <v>257</v>
      </c>
      <c r="F63" t="s">
        <v>5316</v>
      </c>
      <c r="G63" s="55" t="s">
        <v>257</v>
      </c>
      <c r="H63">
        <v>16.405999999999999</v>
      </c>
      <c r="I63">
        <v>16</v>
      </c>
      <c r="J63">
        <v>16</v>
      </c>
      <c r="K63" s="55" t="s">
        <v>257</v>
      </c>
      <c r="L63">
        <v>15.215999999999999</v>
      </c>
      <c r="M63">
        <v>15.026</v>
      </c>
      <c r="N63">
        <v>14.676</v>
      </c>
      <c r="O63">
        <v>14.375999999999999</v>
      </c>
      <c r="P63">
        <v>0.19</v>
      </c>
    </row>
    <row r="64" spans="1:16" x14ac:dyDescent="0.25">
      <c r="A64" s="55" t="s">
        <v>257</v>
      </c>
      <c r="B64">
        <v>2</v>
      </c>
      <c r="C64" t="s">
        <v>5066</v>
      </c>
      <c r="D64" t="s">
        <v>5063</v>
      </c>
      <c r="E64" s="55" t="s">
        <v>257</v>
      </c>
      <c r="F64" t="s">
        <v>5317</v>
      </c>
      <c r="G64" s="55">
        <v>3.7999999999999999E-2</v>
      </c>
      <c r="H64">
        <v>15.962</v>
      </c>
      <c r="I64">
        <v>16</v>
      </c>
      <c r="J64">
        <v>15.682</v>
      </c>
      <c r="K64" s="55" t="s">
        <v>257</v>
      </c>
      <c r="L64">
        <v>14.663</v>
      </c>
      <c r="M64">
        <v>14.563000000000001</v>
      </c>
      <c r="N64">
        <v>13.797000000000001</v>
      </c>
      <c r="O64">
        <v>13.331</v>
      </c>
      <c r="P64">
        <v>0.1</v>
      </c>
    </row>
    <row r="65" spans="1:16" x14ac:dyDescent="0.25">
      <c r="A65" s="55" t="s">
        <v>257</v>
      </c>
      <c r="B65">
        <v>2</v>
      </c>
      <c r="C65" t="s">
        <v>5066</v>
      </c>
      <c r="D65" t="s">
        <v>5062</v>
      </c>
      <c r="E65" s="55" t="s">
        <v>257</v>
      </c>
      <c r="F65" t="s">
        <v>5318</v>
      </c>
      <c r="G65" s="55">
        <v>3.7999999999999999E-2</v>
      </c>
      <c r="H65">
        <v>15.962</v>
      </c>
      <c r="I65">
        <v>16</v>
      </c>
      <c r="J65">
        <v>15.682</v>
      </c>
      <c r="K65" s="55" t="s">
        <v>257</v>
      </c>
      <c r="L65">
        <v>14.663</v>
      </c>
      <c r="M65">
        <v>14.503</v>
      </c>
      <c r="N65">
        <v>13.797000000000001</v>
      </c>
      <c r="O65">
        <v>13.271000000000001</v>
      </c>
      <c r="P65">
        <v>0.16</v>
      </c>
    </row>
    <row r="66" spans="1:16" x14ac:dyDescent="0.25">
      <c r="A66" s="55" t="s">
        <v>257</v>
      </c>
      <c r="B66">
        <v>2</v>
      </c>
      <c r="C66" t="s">
        <v>5066</v>
      </c>
      <c r="D66" t="s">
        <v>5061</v>
      </c>
      <c r="E66" s="55" t="s">
        <v>257</v>
      </c>
      <c r="F66" t="s">
        <v>5319</v>
      </c>
      <c r="G66" s="55" t="s">
        <v>257</v>
      </c>
      <c r="H66">
        <v>16.501000000000001</v>
      </c>
      <c r="I66">
        <v>16</v>
      </c>
      <c r="J66">
        <v>16</v>
      </c>
      <c r="K66" s="55" t="s">
        <v>257</v>
      </c>
      <c r="L66">
        <v>14.913</v>
      </c>
      <c r="M66">
        <v>14.701000000000001</v>
      </c>
      <c r="N66">
        <v>14.21</v>
      </c>
      <c r="O66">
        <v>13.835000000000001</v>
      </c>
      <c r="P66">
        <v>0.21199999999999999</v>
      </c>
    </row>
    <row r="67" spans="1:16" x14ac:dyDescent="0.25">
      <c r="A67" s="55" t="s">
        <v>257</v>
      </c>
      <c r="B67">
        <v>1</v>
      </c>
      <c r="C67" t="s">
        <v>5066</v>
      </c>
      <c r="D67" t="s">
        <v>5063</v>
      </c>
      <c r="E67" s="55" t="s">
        <v>257</v>
      </c>
      <c r="F67" t="s">
        <v>5323</v>
      </c>
      <c r="G67" s="55">
        <v>2.5999999999999999E-2</v>
      </c>
      <c r="H67">
        <v>16.974</v>
      </c>
      <c r="I67">
        <v>17</v>
      </c>
      <c r="J67">
        <v>16.794</v>
      </c>
      <c r="K67" s="55" t="s">
        <v>257</v>
      </c>
      <c r="L67">
        <v>16.324000000000002</v>
      </c>
      <c r="M67">
        <v>16.248999999999999</v>
      </c>
      <c r="N67">
        <v>15.891</v>
      </c>
      <c r="O67">
        <v>15.632999999999999</v>
      </c>
      <c r="P67">
        <v>7.4999999999999997E-2</v>
      </c>
    </row>
    <row r="68" spans="1:16" x14ac:dyDescent="0.25">
      <c r="A68" s="55" t="s">
        <v>257</v>
      </c>
      <c r="B68">
        <v>1</v>
      </c>
      <c r="C68" t="s">
        <v>5066</v>
      </c>
      <c r="D68" t="s">
        <v>5062</v>
      </c>
      <c r="E68" s="55" t="s">
        <v>257</v>
      </c>
      <c r="F68" t="s">
        <v>5324</v>
      </c>
      <c r="G68" s="55">
        <v>2.5999999999999999E-2</v>
      </c>
      <c r="H68">
        <v>16.974</v>
      </c>
      <c r="I68">
        <v>17</v>
      </c>
      <c r="J68">
        <v>16.794</v>
      </c>
      <c r="K68" s="55" t="s">
        <v>257</v>
      </c>
      <c r="L68">
        <v>16.324000000000002</v>
      </c>
      <c r="M68">
        <v>16.206</v>
      </c>
      <c r="N68">
        <v>15.891</v>
      </c>
      <c r="O68">
        <v>15.59</v>
      </c>
      <c r="P68">
        <v>0.11799999999999999</v>
      </c>
    </row>
    <row r="69" spans="1:16" x14ac:dyDescent="0.25">
      <c r="A69" s="55" t="s">
        <v>257</v>
      </c>
      <c r="B69">
        <v>1</v>
      </c>
      <c r="C69" t="s">
        <v>5066</v>
      </c>
      <c r="D69" t="s">
        <v>5061</v>
      </c>
      <c r="E69" s="55" t="s">
        <v>257</v>
      </c>
      <c r="F69" t="s">
        <v>5325</v>
      </c>
      <c r="G69" s="55" t="s">
        <v>257</v>
      </c>
      <c r="H69">
        <v>17.303999999999998</v>
      </c>
      <c r="I69">
        <v>17</v>
      </c>
      <c r="J69">
        <v>17</v>
      </c>
      <c r="K69" s="55" t="s">
        <v>257</v>
      </c>
      <c r="L69">
        <v>16.510000000000002</v>
      </c>
      <c r="M69">
        <v>16.350000000000001</v>
      </c>
      <c r="N69">
        <v>16.152999999999999</v>
      </c>
      <c r="O69">
        <v>15.917</v>
      </c>
      <c r="P69">
        <v>0.16</v>
      </c>
    </row>
    <row r="70" spans="1:16" x14ac:dyDescent="0.25">
      <c r="A70" s="55" t="s">
        <v>257</v>
      </c>
      <c r="B70">
        <v>1.5</v>
      </c>
      <c r="C70" t="s">
        <v>5066</v>
      </c>
      <c r="D70" t="s">
        <v>5063</v>
      </c>
      <c r="E70" s="55" t="s">
        <v>257</v>
      </c>
      <c r="F70" t="s">
        <v>5329</v>
      </c>
      <c r="G70" s="55">
        <v>3.2000000000000001E-2</v>
      </c>
      <c r="H70">
        <v>17.968</v>
      </c>
      <c r="I70">
        <v>18</v>
      </c>
      <c r="J70">
        <v>17.731999999999999</v>
      </c>
      <c r="K70" s="55" t="s">
        <v>257</v>
      </c>
      <c r="L70">
        <v>16.994</v>
      </c>
      <c r="M70">
        <v>16.904</v>
      </c>
      <c r="N70">
        <v>16.344000000000001</v>
      </c>
      <c r="O70">
        <v>15.98</v>
      </c>
      <c r="P70">
        <v>0.09</v>
      </c>
    </row>
    <row r="71" spans="1:16" x14ac:dyDescent="0.25">
      <c r="A71" s="55" t="s">
        <v>257</v>
      </c>
      <c r="B71">
        <v>1.5</v>
      </c>
      <c r="C71" t="s">
        <v>5066</v>
      </c>
      <c r="D71" t="s">
        <v>5062</v>
      </c>
      <c r="E71" s="55" t="s">
        <v>257</v>
      </c>
      <c r="F71" t="s">
        <v>5330</v>
      </c>
      <c r="G71" s="55">
        <v>3.2000000000000001E-2</v>
      </c>
      <c r="H71">
        <v>17.968</v>
      </c>
      <c r="I71">
        <v>18</v>
      </c>
      <c r="J71">
        <v>17.731999999999999</v>
      </c>
      <c r="K71" s="55" t="s">
        <v>257</v>
      </c>
      <c r="L71">
        <v>16.994</v>
      </c>
      <c r="M71">
        <v>16.853999999999999</v>
      </c>
      <c r="N71">
        <v>16.344000000000001</v>
      </c>
      <c r="O71">
        <v>15.93</v>
      </c>
      <c r="P71">
        <v>0.14000000000000001</v>
      </c>
    </row>
    <row r="72" spans="1:16" x14ac:dyDescent="0.25">
      <c r="A72" s="55" t="s">
        <v>257</v>
      </c>
      <c r="B72">
        <v>1.5</v>
      </c>
      <c r="C72" t="s">
        <v>5066</v>
      </c>
      <c r="D72" t="s">
        <v>5061</v>
      </c>
      <c r="E72" s="55" t="s">
        <v>257</v>
      </c>
      <c r="F72" t="s">
        <v>5331</v>
      </c>
      <c r="G72" s="55" t="s">
        <v>257</v>
      </c>
      <c r="H72">
        <v>18.405999999999999</v>
      </c>
      <c r="I72">
        <v>18</v>
      </c>
      <c r="J72">
        <v>18</v>
      </c>
      <c r="K72" s="55" t="s">
        <v>257</v>
      </c>
      <c r="L72">
        <v>17.216000000000001</v>
      </c>
      <c r="M72">
        <v>17.026</v>
      </c>
      <c r="N72">
        <v>16.675999999999998</v>
      </c>
      <c r="O72">
        <v>16.376000000000001</v>
      </c>
      <c r="P72">
        <v>0.19</v>
      </c>
    </row>
    <row r="73" spans="1:16" x14ac:dyDescent="0.25">
      <c r="A73" s="55" t="s">
        <v>257</v>
      </c>
      <c r="B73">
        <v>1.5</v>
      </c>
      <c r="C73" t="s">
        <v>5066</v>
      </c>
      <c r="D73" t="s">
        <v>5063</v>
      </c>
      <c r="E73" s="55" t="s">
        <v>257</v>
      </c>
      <c r="F73" t="s">
        <v>5344</v>
      </c>
      <c r="G73" s="55">
        <v>3.2000000000000001E-2</v>
      </c>
      <c r="H73">
        <v>19.968</v>
      </c>
      <c r="I73">
        <v>20</v>
      </c>
      <c r="J73">
        <v>19.731999999999999</v>
      </c>
      <c r="K73" s="55" t="s">
        <v>257</v>
      </c>
      <c r="L73">
        <v>18.994</v>
      </c>
      <c r="M73">
        <v>18.904</v>
      </c>
      <c r="N73">
        <v>18.344000000000001</v>
      </c>
      <c r="O73">
        <v>17.98</v>
      </c>
      <c r="P73">
        <v>0.09</v>
      </c>
    </row>
    <row r="74" spans="1:16" x14ac:dyDescent="0.25">
      <c r="A74" s="55" t="s">
        <v>257</v>
      </c>
      <c r="B74">
        <v>1.5</v>
      </c>
      <c r="C74" t="s">
        <v>5066</v>
      </c>
      <c r="D74" t="s">
        <v>5062</v>
      </c>
      <c r="E74" s="55" t="s">
        <v>257</v>
      </c>
      <c r="F74" t="s">
        <v>5345</v>
      </c>
      <c r="G74" s="55">
        <v>3.2000000000000001E-2</v>
      </c>
      <c r="H74">
        <v>19.968</v>
      </c>
      <c r="I74">
        <v>20</v>
      </c>
      <c r="J74">
        <v>19.731999999999999</v>
      </c>
      <c r="K74" s="55" t="s">
        <v>257</v>
      </c>
      <c r="L74">
        <v>18.994</v>
      </c>
      <c r="M74">
        <v>18.853999999999999</v>
      </c>
      <c r="N74">
        <v>18.344000000000001</v>
      </c>
      <c r="O74">
        <v>17.93</v>
      </c>
      <c r="P74">
        <v>0.14000000000000001</v>
      </c>
    </row>
    <row r="75" spans="1:16" x14ac:dyDescent="0.25">
      <c r="A75" s="55" t="s">
        <v>257</v>
      </c>
      <c r="B75">
        <v>1.5</v>
      </c>
      <c r="C75" t="s">
        <v>5066</v>
      </c>
      <c r="D75" t="s">
        <v>5061</v>
      </c>
      <c r="E75" s="55" t="s">
        <v>257</v>
      </c>
      <c r="F75" t="s">
        <v>5346</v>
      </c>
      <c r="G75" s="55" t="s">
        <v>257</v>
      </c>
      <c r="H75">
        <v>20.405999999999999</v>
      </c>
      <c r="I75">
        <v>20</v>
      </c>
      <c r="J75">
        <v>20</v>
      </c>
      <c r="K75" s="55" t="s">
        <v>257</v>
      </c>
      <c r="L75">
        <v>19.216000000000001</v>
      </c>
      <c r="M75">
        <v>19.026</v>
      </c>
      <c r="N75">
        <v>18.675999999999998</v>
      </c>
      <c r="O75">
        <v>18.376000000000001</v>
      </c>
      <c r="P75">
        <v>0.19</v>
      </c>
    </row>
    <row r="76" spans="1:16" x14ac:dyDescent="0.25">
      <c r="A76" s="55" t="s">
        <v>257</v>
      </c>
      <c r="B76">
        <v>1</v>
      </c>
      <c r="C76" t="s">
        <v>5066</v>
      </c>
      <c r="D76" t="s">
        <v>5063</v>
      </c>
      <c r="E76" s="55" t="s">
        <v>257</v>
      </c>
      <c r="F76" t="s">
        <v>5347</v>
      </c>
      <c r="G76" s="55">
        <v>2.5999999999999999E-2</v>
      </c>
      <c r="H76">
        <v>19.974</v>
      </c>
      <c r="I76">
        <v>20</v>
      </c>
      <c r="J76">
        <v>19.794</v>
      </c>
      <c r="K76" s="55" t="s">
        <v>257</v>
      </c>
      <c r="L76">
        <v>19.324000000000002</v>
      </c>
      <c r="M76">
        <v>19.248999999999999</v>
      </c>
      <c r="N76">
        <v>18.890999999999998</v>
      </c>
      <c r="O76">
        <v>18.632999999999999</v>
      </c>
      <c r="P76">
        <v>7.4999999999999997E-2</v>
      </c>
    </row>
    <row r="77" spans="1:16" x14ac:dyDescent="0.25">
      <c r="A77" s="55" t="s">
        <v>257</v>
      </c>
      <c r="B77">
        <v>1</v>
      </c>
      <c r="C77" t="s">
        <v>5066</v>
      </c>
      <c r="D77" t="s">
        <v>5062</v>
      </c>
      <c r="E77" s="55" t="s">
        <v>257</v>
      </c>
      <c r="F77" t="s">
        <v>5348</v>
      </c>
      <c r="G77" s="55">
        <v>2.5999999999999999E-2</v>
      </c>
      <c r="H77">
        <v>19.974</v>
      </c>
      <c r="I77">
        <v>20</v>
      </c>
      <c r="J77">
        <v>19.794</v>
      </c>
      <c r="K77" s="55" t="s">
        <v>257</v>
      </c>
      <c r="L77">
        <v>19.324000000000002</v>
      </c>
      <c r="M77">
        <v>19.206</v>
      </c>
      <c r="N77">
        <v>18.890999999999998</v>
      </c>
      <c r="O77">
        <v>18.59</v>
      </c>
      <c r="P77">
        <v>0.11799999999999999</v>
      </c>
    </row>
    <row r="78" spans="1:16" x14ac:dyDescent="0.25">
      <c r="A78" s="55" t="s">
        <v>257</v>
      </c>
      <c r="B78">
        <v>1</v>
      </c>
      <c r="C78" t="s">
        <v>5066</v>
      </c>
      <c r="D78" t="s">
        <v>5061</v>
      </c>
      <c r="E78" s="55" t="s">
        <v>257</v>
      </c>
      <c r="F78" t="s">
        <v>5349</v>
      </c>
      <c r="G78" s="55" t="s">
        <v>257</v>
      </c>
      <c r="H78">
        <v>20.303999999999998</v>
      </c>
      <c r="I78">
        <v>20</v>
      </c>
      <c r="J78">
        <v>20</v>
      </c>
      <c r="K78" s="55" t="s">
        <v>257</v>
      </c>
      <c r="L78">
        <v>19.510000000000002</v>
      </c>
      <c r="M78">
        <v>19.350000000000001</v>
      </c>
      <c r="N78">
        <v>19.152999999999999</v>
      </c>
      <c r="O78">
        <v>18.917000000000002</v>
      </c>
      <c r="P78">
        <v>0.16</v>
      </c>
    </row>
    <row r="79" spans="1:16" x14ac:dyDescent="0.25">
      <c r="A79" s="55" t="s">
        <v>257</v>
      </c>
      <c r="B79">
        <v>2.5</v>
      </c>
      <c r="C79" t="s">
        <v>5066</v>
      </c>
      <c r="D79" t="s">
        <v>5063</v>
      </c>
      <c r="E79" s="55" t="s">
        <v>257</v>
      </c>
      <c r="F79" t="s">
        <v>5350</v>
      </c>
      <c r="G79" s="55">
        <v>4.2000000000000003E-2</v>
      </c>
      <c r="H79">
        <v>19.957999999999998</v>
      </c>
      <c r="I79">
        <v>20</v>
      </c>
      <c r="J79">
        <v>19.623000000000001</v>
      </c>
      <c r="K79" s="55" t="s">
        <v>257</v>
      </c>
      <c r="L79">
        <v>18.334</v>
      </c>
      <c r="M79">
        <v>18.228000000000002</v>
      </c>
      <c r="N79">
        <v>17.251999999999999</v>
      </c>
      <c r="O79">
        <v>16.687999999999999</v>
      </c>
      <c r="P79">
        <v>0.106</v>
      </c>
    </row>
    <row r="80" spans="1:16" x14ac:dyDescent="0.25">
      <c r="A80" s="55" t="s">
        <v>257</v>
      </c>
      <c r="B80">
        <v>2.5</v>
      </c>
      <c r="C80" t="s">
        <v>5066</v>
      </c>
      <c r="D80" t="s">
        <v>5062</v>
      </c>
      <c r="E80" s="55" t="s">
        <v>257</v>
      </c>
      <c r="F80" t="s">
        <v>5351</v>
      </c>
      <c r="G80" s="55">
        <v>4.2000000000000003E-2</v>
      </c>
      <c r="H80">
        <v>19.957999999999998</v>
      </c>
      <c r="I80">
        <v>20</v>
      </c>
      <c r="J80">
        <v>19.623000000000001</v>
      </c>
      <c r="K80" s="55" t="s">
        <v>257</v>
      </c>
      <c r="L80">
        <v>18.334</v>
      </c>
      <c r="M80">
        <v>18.164000000000001</v>
      </c>
      <c r="N80">
        <v>17.251999999999999</v>
      </c>
      <c r="O80">
        <v>16.623999999999999</v>
      </c>
      <c r="P80">
        <v>0.17</v>
      </c>
    </row>
    <row r="81" spans="1:16" x14ac:dyDescent="0.25">
      <c r="A81" s="55" t="s">
        <v>257</v>
      </c>
      <c r="B81">
        <v>2.5</v>
      </c>
      <c r="C81" t="s">
        <v>5066</v>
      </c>
      <c r="D81" t="s">
        <v>5061</v>
      </c>
      <c r="E81" s="55" t="s">
        <v>257</v>
      </c>
      <c r="F81" t="s">
        <v>5352</v>
      </c>
      <c r="G81" s="55" t="s">
        <v>257</v>
      </c>
      <c r="H81">
        <v>20.585000000000001</v>
      </c>
      <c r="I81">
        <v>20</v>
      </c>
      <c r="J81">
        <v>20</v>
      </c>
      <c r="K81" s="55" t="s">
        <v>257</v>
      </c>
      <c r="L81">
        <v>18.600000000000001</v>
      </c>
      <c r="M81">
        <v>18.376000000000001</v>
      </c>
      <c r="N81">
        <v>17.744</v>
      </c>
      <c r="O81">
        <v>17.294</v>
      </c>
      <c r="P81">
        <v>0.224</v>
      </c>
    </row>
    <row r="82" spans="1:16" x14ac:dyDescent="0.25">
      <c r="A82" s="55" t="s">
        <v>257</v>
      </c>
      <c r="B82">
        <v>1.5</v>
      </c>
      <c r="C82" t="s">
        <v>5066</v>
      </c>
      <c r="D82" t="s">
        <v>5063</v>
      </c>
      <c r="E82" s="55" t="s">
        <v>257</v>
      </c>
      <c r="F82" t="s">
        <v>5356</v>
      </c>
      <c r="G82" s="55">
        <v>3.2000000000000001E-2</v>
      </c>
      <c r="H82">
        <v>21.968</v>
      </c>
      <c r="I82">
        <v>22</v>
      </c>
      <c r="J82">
        <v>21.731999999999999</v>
      </c>
      <c r="K82" s="55" t="s">
        <v>257</v>
      </c>
      <c r="L82">
        <v>20.994</v>
      </c>
      <c r="M82">
        <v>20.904</v>
      </c>
      <c r="N82">
        <v>20.344000000000001</v>
      </c>
      <c r="O82">
        <v>19.98</v>
      </c>
      <c r="P82">
        <v>0.09</v>
      </c>
    </row>
    <row r="83" spans="1:16" x14ac:dyDescent="0.25">
      <c r="A83" s="55" t="s">
        <v>257</v>
      </c>
      <c r="B83">
        <v>1.5</v>
      </c>
      <c r="C83" t="s">
        <v>5066</v>
      </c>
      <c r="D83" t="s">
        <v>5062</v>
      </c>
      <c r="E83" s="55" t="s">
        <v>257</v>
      </c>
      <c r="F83" t="s">
        <v>5357</v>
      </c>
      <c r="G83" s="55">
        <v>3.2000000000000001E-2</v>
      </c>
      <c r="H83">
        <v>21.968</v>
      </c>
      <c r="I83">
        <v>22</v>
      </c>
      <c r="J83">
        <v>21.731999999999999</v>
      </c>
      <c r="K83" s="55" t="s">
        <v>257</v>
      </c>
      <c r="L83">
        <v>20.994</v>
      </c>
      <c r="M83">
        <v>20.853999999999999</v>
      </c>
      <c r="N83">
        <v>20.344000000000001</v>
      </c>
      <c r="O83">
        <v>19.93</v>
      </c>
      <c r="P83">
        <v>0.14000000000000001</v>
      </c>
    </row>
    <row r="84" spans="1:16" x14ac:dyDescent="0.25">
      <c r="A84" s="55" t="s">
        <v>257</v>
      </c>
      <c r="B84">
        <v>1.5</v>
      </c>
      <c r="C84" t="s">
        <v>5066</v>
      </c>
      <c r="D84" t="s">
        <v>5061</v>
      </c>
      <c r="E84" s="55" t="s">
        <v>257</v>
      </c>
      <c r="F84" t="s">
        <v>5358</v>
      </c>
      <c r="G84" s="55" t="s">
        <v>257</v>
      </c>
      <c r="H84">
        <v>22.405999999999999</v>
      </c>
      <c r="I84">
        <v>22</v>
      </c>
      <c r="J84">
        <v>22</v>
      </c>
      <c r="K84" s="55" t="s">
        <v>257</v>
      </c>
      <c r="L84">
        <v>21.216000000000001</v>
      </c>
      <c r="M84">
        <v>21.026</v>
      </c>
      <c r="N84">
        <v>20.675999999999998</v>
      </c>
      <c r="O84">
        <v>20.376000000000001</v>
      </c>
      <c r="P84">
        <v>0.19</v>
      </c>
    </row>
    <row r="85" spans="1:16" x14ac:dyDescent="0.25">
      <c r="A85" s="55" t="s">
        <v>257</v>
      </c>
      <c r="B85">
        <v>2.5</v>
      </c>
      <c r="C85" t="s">
        <v>5066</v>
      </c>
      <c r="D85" t="s">
        <v>5062</v>
      </c>
      <c r="E85" s="55" t="s">
        <v>257</v>
      </c>
      <c r="F85" t="s">
        <v>5359</v>
      </c>
      <c r="G85" s="55">
        <v>4.2000000000000003E-2</v>
      </c>
      <c r="H85">
        <v>21.9587</v>
      </c>
      <c r="I85">
        <v>22</v>
      </c>
      <c r="J85">
        <v>21.623000000000001</v>
      </c>
      <c r="K85" s="55" t="s">
        <v>257</v>
      </c>
      <c r="L85">
        <v>20.334</v>
      </c>
      <c r="M85">
        <v>20.164000000000001</v>
      </c>
      <c r="N85">
        <v>19.251999999999999</v>
      </c>
      <c r="O85">
        <v>18.623999999999999</v>
      </c>
      <c r="P85">
        <v>0.17</v>
      </c>
    </row>
    <row r="86" spans="1:16" x14ac:dyDescent="0.25">
      <c r="A86" s="55" t="s">
        <v>257</v>
      </c>
      <c r="B86">
        <v>2.5</v>
      </c>
      <c r="C86" t="s">
        <v>5066</v>
      </c>
      <c r="D86" t="s">
        <v>5061</v>
      </c>
      <c r="E86" s="55" t="s">
        <v>257</v>
      </c>
      <c r="F86" t="s">
        <v>5360</v>
      </c>
      <c r="G86" s="55" t="s">
        <v>257</v>
      </c>
      <c r="H86">
        <v>22.585000000000001</v>
      </c>
      <c r="I86">
        <v>22</v>
      </c>
      <c r="J86">
        <v>22</v>
      </c>
      <c r="K86" s="55" t="s">
        <v>257</v>
      </c>
      <c r="L86">
        <v>20.6</v>
      </c>
      <c r="M86">
        <v>20.376000000000001</v>
      </c>
      <c r="N86">
        <v>19.744</v>
      </c>
      <c r="O86">
        <v>19.294</v>
      </c>
      <c r="P86">
        <v>0.224</v>
      </c>
    </row>
    <row r="87" spans="1:16" x14ac:dyDescent="0.25">
      <c r="A87" s="55" t="s">
        <v>257</v>
      </c>
      <c r="B87">
        <v>2</v>
      </c>
      <c r="C87" t="s">
        <v>5066</v>
      </c>
      <c r="D87" t="s">
        <v>5063</v>
      </c>
      <c r="E87" s="55" t="s">
        <v>257</v>
      </c>
      <c r="F87" t="s">
        <v>5361</v>
      </c>
      <c r="G87" s="55">
        <v>3.7999999999999999E-2</v>
      </c>
      <c r="H87">
        <v>23.962</v>
      </c>
      <c r="I87">
        <v>24</v>
      </c>
      <c r="J87">
        <v>23.681999999999999</v>
      </c>
      <c r="K87" s="55" t="s">
        <v>257</v>
      </c>
      <c r="L87">
        <v>22.663</v>
      </c>
      <c r="M87">
        <v>22.556999999999999</v>
      </c>
      <c r="N87">
        <v>21.797000000000001</v>
      </c>
      <c r="O87">
        <v>21.324999999999999</v>
      </c>
      <c r="P87">
        <v>0.106</v>
      </c>
    </row>
    <row r="88" spans="1:16" x14ac:dyDescent="0.25">
      <c r="A88" s="55" t="s">
        <v>257</v>
      </c>
      <c r="B88">
        <v>2</v>
      </c>
      <c r="C88" t="s">
        <v>5066</v>
      </c>
      <c r="D88" t="s">
        <v>5062</v>
      </c>
      <c r="E88" s="55" t="s">
        <v>257</v>
      </c>
      <c r="F88" t="s">
        <v>5362</v>
      </c>
      <c r="G88" s="55">
        <v>3.7999999999999999E-2</v>
      </c>
      <c r="H88">
        <v>23.962</v>
      </c>
      <c r="I88">
        <v>24</v>
      </c>
      <c r="J88">
        <v>23.681999999999999</v>
      </c>
      <c r="K88" s="55" t="s">
        <v>257</v>
      </c>
      <c r="L88">
        <v>22.663</v>
      </c>
      <c r="M88">
        <v>22.492999999999999</v>
      </c>
      <c r="N88">
        <v>21.797000000000001</v>
      </c>
      <c r="O88">
        <v>21.260999999999999</v>
      </c>
      <c r="P88">
        <v>0.17</v>
      </c>
    </row>
    <row r="89" spans="1:16" x14ac:dyDescent="0.25">
      <c r="A89" s="55" t="s">
        <v>257</v>
      </c>
      <c r="B89">
        <v>2</v>
      </c>
      <c r="C89" t="s">
        <v>5066</v>
      </c>
      <c r="D89" t="s">
        <v>5061</v>
      </c>
      <c r="E89" s="55" t="s">
        <v>257</v>
      </c>
      <c r="F89" t="s">
        <v>5363</v>
      </c>
      <c r="G89" s="55" t="s">
        <v>257</v>
      </c>
      <c r="H89">
        <v>24.513000000000002</v>
      </c>
      <c r="I89">
        <v>24</v>
      </c>
      <c r="J89">
        <v>24</v>
      </c>
      <c r="K89" s="55" t="s">
        <v>257</v>
      </c>
      <c r="L89">
        <v>22.925000000000001</v>
      </c>
      <c r="M89">
        <v>22.701000000000001</v>
      </c>
      <c r="N89">
        <v>22.21</v>
      </c>
      <c r="O89">
        <v>21.835000000000001</v>
      </c>
      <c r="P89">
        <v>0.224</v>
      </c>
    </row>
    <row r="90" spans="1:16" x14ac:dyDescent="0.25">
      <c r="A90" s="55" t="s">
        <v>257</v>
      </c>
      <c r="B90">
        <v>3</v>
      </c>
      <c r="C90" t="s">
        <v>5066</v>
      </c>
      <c r="D90" t="s">
        <v>5063</v>
      </c>
      <c r="E90" s="55" t="s">
        <v>257</v>
      </c>
      <c r="F90" t="s">
        <v>5364</v>
      </c>
      <c r="G90" s="55">
        <v>4.8000000000000001E-2</v>
      </c>
      <c r="H90">
        <v>23.952000000000002</v>
      </c>
      <c r="I90">
        <v>24</v>
      </c>
      <c r="J90">
        <v>23.556999999999999</v>
      </c>
      <c r="K90" s="55" t="s">
        <v>257</v>
      </c>
      <c r="L90">
        <v>22.003</v>
      </c>
      <c r="M90">
        <v>21.878</v>
      </c>
      <c r="N90">
        <v>20.704000000000001</v>
      </c>
      <c r="O90">
        <v>20.03</v>
      </c>
      <c r="P90">
        <v>0.125</v>
      </c>
    </row>
    <row r="91" spans="1:16" x14ac:dyDescent="0.25">
      <c r="A91" s="55" t="s">
        <v>257</v>
      </c>
      <c r="B91">
        <v>3</v>
      </c>
      <c r="C91" t="s">
        <v>5066</v>
      </c>
      <c r="D91" t="s">
        <v>5062</v>
      </c>
      <c r="E91" s="55" t="s">
        <v>257</v>
      </c>
      <c r="F91" t="s">
        <v>5365</v>
      </c>
      <c r="G91" s="55">
        <v>4.8000000000000001E-2</v>
      </c>
      <c r="H91">
        <v>23.952000000000002</v>
      </c>
      <c r="I91">
        <v>24</v>
      </c>
      <c r="J91">
        <v>23.577000000000002</v>
      </c>
      <c r="K91" s="55" t="s">
        <v>257</v>
      </c>
      <c r="L91">
        <v>22.003</v>
      </c>
      <c r="M91">
        <v>21.803000000000001</v>
      </c>
      <c r="N91">
        <v>20.704000000000001</v>
      </c>
      <c r="O91">
        <v>19.954999999999998</v>
      </c>
      <c r="P91">
        <v>0.2</v>
      </c>
    </row>
    <row r="92" spans="1:16" x14ac:dyDescent="0.25">
      <c r="A92" s="55" t="s">
        <v>257</v>
      </c>
      <c r="B92">
        <v>3</v>
      </c>
      <c r="C92" t="s">
        <v>5066</v>
      </c>
      <c r="D92" t="s">
        <v>5061</v>
      </c>
      <c r="E92" s="55" t="s">
        <v>257</v>
      </c>
      <c r="F92" t="s">
        <v>5366</v>
      </c>
      <c r="G92" s="55" t="s">
        <v>257</v>
      </c>
      <c r="H92">
        <v>24.698</v>
      </c>
      <c r="I92">
        <v>24</v>
      </c>
      <c r="J92">
        <v>24</v>
      </c>
      <c r="K92" s="55" t="s">
        <v>257</v>
      </c>
      <c r="L92">
        <v>22.315999999999999</v>
      </c>
      <c r="M92">
        <v>22.050999999999998</v>
      </c>
      <c r="N92">
        <v>21.251999999999999</v>
      </c>
      <c r="O92">
        <v>20.751999999999999</v>
      </c>
      <c r="P92">
        <v>0.26500000000000001</v>
      </c>
    </row>
    <row r="93" spans="1:16" x14ac:dyDescent="0.25">
      <c r="A93" s="55" t="s">
        <v>257</v>
      </c>
      <c r="B93">
        <v>1.5</v>
      </c>
      <c r="C93" t="s">
        <v>5066</v>
      </c>
      <c r="D93" t="s">
        <v>5063</v>
      </c>
      <c r="E93" s="55" t="s">
        <v>257</v>
      </c>
      <c r="F93" t="s">
        <v>5367</v>
      </c>
      <c r="G93" s="55">
        <v>3.2000000000000001E-2</v>
      </c>
      <c r="H93">
        <v>24.968</v>
      </c>
      <c r="I93">
        <v>25</v>
      </c>
      <c r="J93">
        <v>24.731999999999999</v>
      </c>
      <c r="K93" s="55" t="s">
        <v>257</v>
      </c>
      <c r="L93">
        <v>23.994</v>
      </c>
      <c r="M93">
        <v>23.899000000000001</v>
      </c>
      <c r="N93">
        <v>23.344000000000001</v>
      </c>
      <c r="O93">
        <v>22.975000000000001</v>
      </c>
      <c r="P93">
        <v>9.5000000000000001E-2</v>
      </c>
    </row>
    <row r="94" spans="1:16" x14ac:dyDescent="0.25">
      <c r="A94" s="55" t="s">
        <v>257</v>
      </c>
      <c r="B94">
        <v>1.5</v>
      </c>
      <c r="C94" t="s">
        <v>5066</v>
      </c>
      <c r="D94" t="s">
        <v>5062</v>
      </c>
      <c r="E94" s="55" t="s">
        <v>257</v>
      </c>
      <c r="F94" t="s">
        <v>5368</v>
      </c>
      <c r="G94" s="55">
        <v>3.2000000000000001E-2</v>
      </c>
      <c r="H94">
        <v>24.968</v>
      </c>
      <c r="I94">
        <v>25</v>
      </c>
      <c r="J94">
        <v>24.731999999999999</v>
      </c>
      <c r="K94" s="55" t="s">
        <v>257</v>
      </c>
      <c r="L94">
        <v>23.994</v>
      </c>
      <c r="M94">
        <v>23.844000000000001</v>
      </c>
      <c r="N94">
        <v>23.344000000000001</v>
      </c>
      <c r="O94">
        <v>22.92</v>
      </c>
      <c r="P94">
        <v>0.15</v>
      </c>
    </row>
    <row r="95" spans="1:16" x14ac:dyDescent="0.25">
      <c r="A95" s="55" t="s">
        <v>257</v>
      </c>
      <c r="B95">
        <v>1.5</v>
      </c>
      <c r="C95" t="s">
        <v>5066</v>
      </c>
      <c r="D95" t="s">
        <v>5061</v>
      </c>
      <c r="E95" s="55" t="s">
        <v>257</v>
      </c>
      <c r="F95" t="s">
        <v>5369</v>
      </c>
      <c r="G95" s="55" t="s">
        <v>257</v>
      </c>
      <c r="H95">
        <v>25.416</v>
      </c>
      <c r="I95">
        <v>25</v>
      </c>
      <c r="J95">
        <v>25</v>
      </c>
      <c r="K95" s="55" t="s">
        <v>257</v>
      </c>
      <c r="L95">
        <v>24.225999999999999</v>
      </c>
      <c r="M95">
        <v>24.026</v>
      </c>
      <c r="N95">
        <v>23.675999999999998</v>
      </c>
      <c r="O95">
        <v>23.376000000000001</v>
      </c>
      <c r="P95">
        <v>0.2</v>
      </c>
    </row>
    <row r="96" spans="1:16" x14ac:dyDescent="0.25">
      <c r="A96" s="55" t="s">
        <v>257</v>
      </c>
      <c r="B96">
        <v>2</v>
      </c>
      <c r="C96" t="s">
        <v>5066</v>
      </c>
      <c r="D96" t="s">
        <v>5063</v>
      </c>
      <c r="E96" s="55" t="s">
        <v>257</v>
      </c>
      <c r="F96" t="s">
        <v>5370</v>
      </c>
      <c r="G96" s="55">
        <v>3.7999999999999999E-2</v>
      </c>
      <c r="H96">
        <v>26.962</v>
      </c>
      <c r="I96">
        <v>27</v>
      </c>
      <c r="J96">
        <v>26.681999999999999</v>
      </c>
      <c r="K96" s="55" t="s">
        <v>257</v>
      </c>
      <c r="L96">
        <v>25.663</v>
      </c>
      <c r="M96">
        <v>25.556999999999999</v>
      </c>
      <c r="N96">
        <v>24.797000000000001</v>
      </c>
      <c r="O96">
        <v>24.324999999999999</v>
      </c>
      <c r="P96">
        <v>0.106</v>
      </c>
    </row>
    <row r="97" spans="1:16" x14ac:dyDescent="0.25">
      <c r="A97" s="55" t="s">
        <v>257</v>
      </c>
      <c r="B97">
        <v>2</v>
      </c>
      <c r="C97" t="s">
        <v>5066</v>
      </c>
      <c r="D97" t="s">
        <v>5062</v>
      </c>
      <c r="E97" s="55" t="s">
        <v>257</v>
      </c>
      <c r="F97" t="s">
        <v>5371</v>
      </c>
      <c r="G97" s="55">
        <v>3.7999999999999999E-2</v>
      </c>
      <c r="H97">
        <v>26.962</v>
      </c>
      <c r="I97">
        <v>27</v>
      </c>
      <c r="J97">
        <v>26.681999999999999</v>
      </c>
      <c r="K97" s="55" t="s">
        <v>257</v>
      </c>
      <c r="L97">
        <v>25.663</v>
      </c>
      <c r="M97">
        <v>25.492999999999999</v>
      </c>
      <c r="N97">
        <v>24.797000000000001</v>
      </c>
      <c r="O97">
        <v>24.260999999999999</v>
      </c>
      <c r="P97">
        <v>0.17</v>
      </c>
    </row>
    <row r="98" spans="1:16" x14ac:dyDescent="0.25">
      <c r="A98" s="55" t="s">
        <v>257</v>
      </c>
      <c r="B98">
        <v>2</v>
      </c>
      <c r="C98" t="s">
        <v>5066</v>
      </c>
      <c r="D98" t="s">
        <v>5061</v>
      </c>
      <c r="E98" s="55" t="s">
        <v>257</v>
      </c>
      <c r="F98" t="s">
        <v>5372</v>
      </c>
      <c r="G98" s="55" t="s">
        <v>257</v>
      </c>
      <c r="H98">
        <v>27.513000000000002</v>
      </c>
      <c r="I98">
        <v>27</v>
      </c>
      <c r="J98">
        <v>27</v>
      </c>
      <c r="K98" s="55" t="s">
        <v>257</v>
      </c>
      <c r="L98">
        <v>25.925000000000001</v>
      </c>
      <c r="M98">
        <v>25.701000000000001</v>
      </c>
      <c r="N98">
        <v>25.21</v>
      </c>
      <c r="O98">
        <v>24.835000000000001</v>
      </c>
      <c r="P98">
        <v>0.224</v>
      </c>
    </row>
    <row r="99" spans="1:16" x14ac:dyDescent="0.25">
      <c r="A99" s="55" t="s">
        <v>257</v>
      </c>
      <c r="B99">
        <v>3</v>
      </c>
      <c r="C99" t="s">
        <v>5066</v>
      </c>
      <c r="D99" t="s">
        <v>5062</v>
      </c>
      <c r="E99" s="55" t="s">
        <v>257</v>
      </c>
      <c r="F99" t="s">
        <v>5373</v>
      </c>
      <c r="G99" s="55">
        <v>4.8000000000000001E-2</v>
      </c>
      <c r="H99">
        <v>26.952000000000002</v>
      </c>
      <c r="I99">
        <v>27</v>
      </c>
      <c r="J99">
        <v>26.577000000000002</v>
      </c>
      <c r="K99" s="55" t="s">
        <v>257</v>
      </c>
      <c r="L99">
        <v>25.003</v>
      </c>
      <c r="M99">
        <v>24.803000000000001</v>
      </c>
      <c r="N99">
        <v>23.704000000000001</v>
      </c>
      <c r="O99">
        <v>22.954999999999998</v>
      </c>
      <c r="P99">
        <v>0.2</v>
      </c>
    </row>
    <row r="100" spans="1:16" x14ac:dyDescent="0.25">
      <c r="A100" s="55" t="s">
        <v>257</v>
      </c>
      <c r="B100">
        <v>3</v>
      </c>
      <c r="C100" t="s">
        <v>5066</v>
      </c>
      <c r="D100" t="s">
        <v>5061</v>
      </c>
      <c r="E100" s="55" t="s">
        <v>257</v>
      </c>
      <c r="F100" t="s">
        <v>5374</v>
      </c>
      <c r="G100" s="55" t="s">
        <v>257</v>
      </c>
      <c r="H100">
        <v>27.698</v>
      </c>
      <c r="I100">
        <v>27</v>
      </c>
      <c r="J100">
        <v>27</v>
      </c>
      <c r="K100" s="55" t="s">
        <v>257</v>
      </c>
      <c r="L100">
        <v>25.315999999999999</v>
      </c>
      <c r="M100">
        <v>25.050999999999998</v>
      </c>
      <c r="N100">
        <v>24.251999999999999</v>
      </c>
      <c r="O100">
        <v>23.751999999999999</v>
      </c>
      <c r="P100">
        <v>0.26500000000000001</v>
      </c>
    </row>
    <row r="101" spans="1:16" x14ac:dyDescent="0.25">
      <c r="A101" s="55" t="s">
        <v>257</v>
      </c>
      <c r="B101">
        <v>1.5</v>
      </c>
      <c r="C101" t="s">
        <v>5066</v>
      </c>
      <c r="D101" t="s">
        <v>5063</v>
      </c>
      <c r="E101" s="55" t="s">
        <v>257</v>
      </c>
      <c r="F101" t="s">
        <v>5381</v>
      </c>
      <c r="G101" s="55">
        <v>3.2000000000000001E-2</v>
      </c>
      <c r="H101">
        <v>29.968</v>
      </c>
      <c r="I101">
        <v>30</v>
      </c>
      <c r="J101">
        <v>29.731999999999999</v>
      </c>
      <c r="K101" s="55" t="s">
        <v>257</v>
      </c>
      <c r="L101">
        <v>28.994</v>
      </c>
      <c r="M101">
        <v>28.899000000000001</v>
      </c>
      <c r="N101">
        <v>28.344000000000001</v>
      </c>
      <c r="O101">
        <v>27.975000000000001</v>
      </c>
      <c r="P101">
        <v>9.5000000000000001E-2</v>
      </c>
    </row>
    <row r="102" spans="1:16" x14ac:dyDescent="0.25">
      <c r="A102" s="55" t="s">
        <v>257</v>
      </c>
      <c r="B102">
        <v>1.5</v>
      </c>
      <c r="C102" t="s">
        <v>5066</v>
      </c>
      <c r="D102" t="s">
        <v>5062</v>
      </c>
      <c r="E102" s="55" t="s">
        <v>257</v>
      </c>
      <c r="F102" t="s">
        <v>5382</v>
      </c>
      <c r="G102" s="55">
        <v>3.2000000000000001E-2</v>
      </c>
      <c r="H102">
        <v>29.968</v>
      </c>
      <c r="I102">
        <v>30</v>
      </c>
      <c r="J102">
        <v>29.731999999999999</v>
      </c>
      <c r="K102" s="55" t="s">
        <v>257</v>
      </c>
      <c r="L102">
        <v>28.994</v>
      </c>
      <c r="M102">
        <v>28.844000000000001</v>
      </c>
      <c r="N102">
        <v>28.344000000000001</v>
      </c>
      <c r="O102">
        <v>27.92</v>
      </c>
      <c r="P102">
        <v>0.15</v>
      </c>
    </row>
    <row r="103" spans="1:16" x14ac:dyDescent="0.25">
      <c r="A103" s="55" t="s">
        <v>257</v>
      </c>
      <c r="B103">
        <v>1.5</v>
      </c>
      <c r="C103" t="s">
        <v>5066</v>
      </c>
      <c r="D103" t="s">
        <v>5061</v>
      </c>
      <c r="E103" s="55" t="s">
        <v>257</v>
      </c>
      <c r="F103" t="s">
        <v>5383</v>
      </c>
      <c r="G103" s="55" t="s">
        <v>257</v>
      </c>
      <c r="H103">
        <v>30.416</v>
      </c>
      <c r="I103">
        <v>30</v>
      </c>
      <c r="J103">
        <v>30</v>
      </c>
      <c r="K103" s="55" t="s">
        <v>257</v>
      </c>
      <c r="L103">
        <v>29.225999999999999</v>
      </c>
      <c r="M103">
        <v>29.026</v>
      </c>
      <c r="N103">
        <v>28.675999999999998</v>
      </c>
      <c r="O103">
        <v>28.376000000000001</v>
      </c>
      <c r="P103">
        <v>0.2</v>
      </c>
    </row>
    <row r="104" spans="1:16" x14ac:dyDescent="0.25">
      <c r="A104" s="55" t="s">
        <v>257</v>
      </c>
      <c r="B104">
        <v>2</v>
      </c>
      <c r="C104" t="s">
        <v>5066</v>
      </c>
      <c r="D104" t="s">
        <v>5063</v>
      </c>
      <c r="E104" s="55" t="s">
        <v>257</v>
      </c>
      <c r="F104" t="s">
        <v>5384</v>
      </c>
      <c r="G104" s="55">
        <v>3.7999999999999999E-2</v>
      </c>
      <c r="H104">
        <v>29.962</v>
      </c>
      <c r="I104">
        <v>30</v>
      </c>
      <c r="J104">
        <v>29.681999999999999</v>
      </c>
      <c r="K104" s="55" t="s">
        <v>257</v>
      </c>
      <c r="L104">
        <v>28.663</v>
      </c>
      <c r="M104">
        <v>28.556999999999999</v>
      </c>
      <c r="N104">
        <v>27.797000000000001</v>
      </c>
      <c r="O104">
        <v>27.324999999999999</v>
      </c>
      <c r="P104">
        <v>0.106</v>
      </c>
    </row>
    <row r="105" spans="1:16" x14ac:dyDescent="0.25">
      <c r="A105" s="55" t="s">
        <v>257</v>
      </c>
      <c r="B105">
        <v>2</v>
      </c>
      <c r="C105" t="s">
        <v>5066</v>
      </c>
      <c r="D105" t="s">
        <v>5062</v>
      </c>
      <c r="E105" s="55" t="s">
        <v>257</v>
      </c>
      <c r="F105" t="s">
        <v>5385</v>
      </c>
      <c r="G105" s="55">
        <v>3.7999999999999999E-2</v>
      </c>
      <c r="H105">
        <v>29.962</v>
      </c>
      <c r="I105">
        <v>30</v>
      </c>
      <c r="J105">
        <v>29.681999999999999</v>
      </c>
      <c r="K105" s="55" t="s">
        <v>257</v>
      </c>
      <c r="L105">
        <v>28.663</v>
      </c>
      <c r="M105">
        <v>28.492999999999999</v>
      </c>
      <c r="N105">
        <v>27.797000000000001</v>
      </c>
      <c r="O105">
        <v>27.260999999999999</v>
      </c>
      <c r="P105">
        <v>0.17</v>
      </c>
    </row>
    <row r="106" spans="1:16" x14ac:dyDescent="0.25">
      <c r="A106" s="55" t="s">
        <v>257</v>
      </c>
      <c r="B106">
        <v>2</v>
      </c>
      <c r="C106" t="s">
        <v>5066</v>
      </c>
      <c r="D106" t="s">
        <v>5061</v>
      </c>
      <c r="E106" s="55" t="s">
        <v>257</v>
      </c>
      <c r="F106" t="s">
        <v>5386</v>
      </c>
      <c r="G106" s="55" t="s">
        <v>257</v>
      </c>
      <c r="H106">
        <v>30.513000000000002</v>
      </c>
      <c r="I106">
        <v>30</v>
      </c>
      <c r="J106">
        <v>30</v>
      </c>
      <c r="K106" s="55" t="s">
        <v>257</v>
      </c>
      <c r="L106">
        <v>28.925000000000001</v>
      </c>
      <c r="M106">
        <v>28.701000000000001</v>
      </c>
      <c r="N106">
        <v>28.21</v>
      </c>
      <c r="O106">
        <v>27.835000000000001</v>
      </c>
      <c r="P106">
        <v>0.224</v>
      </c>
    </row>
    <row r="107" spans="1:16" x14ac:dyDescent="0.25">
      <c r="A107" s="55" t="s">
        <v>257</v>
      </c>
      <c r="B107">
        <v>3.5</v>
      </c>
      <c r="C107" t="s">
        <v>5066</v>
      </c>
      <c r="D107" t="s">
        <v>5063</v>
      </c>
      <c r="E107" s="55" t="s">
        <v>257</v>
      </c>
      <c r="F107" t="s">
        <v>5387</v>
      </c>
      <c r="G107" s="55">
        <v>5.2999999999999999E-2</v>
      </c>
      <c r="H107">
        <v>29.946999999999999</v>
      </c>
      <c r="I107">
        <v>30</v>
      </c>
      <c r="J107">
        <v>29.521999999999998</v>
      </c>
      <c r="K107" s="55" t="s">
        <v>257</v>
      </c>
      <c r="L107">
        <v>27.673999999999999</v>
      </c>
      <c r="M107">
        <v>27.542000000000002</v>
      </c>
      <c r="N107">
        <v>26.158000000000001</v>
      </c>
      <c r="O107">
        <v>25.385999999999999</v>
      </c>
      <c r="P107">
        <v>0.13200000000000001</v>
      </c>
    </row>
    <row r="108" spans="1:16" x14ac:dyDescent="0.25">
      <c r="A108" s="55" t="s">
        <v>257</v>
      </c>
      <c r="B108">
        <v>3.5</v>
      </c>
      <c r="C108" t="s">
        <v>5066</v>
      </c>
      <c r="D108" t="s">
        <v>5062</v>
      </c>
      <c r="E108" s="55" t="s">
        <v>257</v>
      </c>
      <c r="F108" t="s">
        <v>5388</v>
      </c>
      <c r="G108" s="55">
        <v>5.2999999999999999E-2</v>
      </c>
      <c r="H108">
        <v>29.946999999999999</v>
      </c>
      <c r="I108">
        <v>30</v>
      </c>
      <c r="J108">
        <v>29.521999999999998</v>
      </c>
      <c r="K108" s="55" t="s">
        <v>257</v>
      </c>
      <c r="L108">
        <v>27.673999999999999</v>
      </c>
      <c r="M108">
        <v>27.462</v>
      </c>
      <c r="N108">
        <v>26.158000000000001</v>
      </c>
      <c r="O108">
        <v>25.306000000000001</v>
      </c>
      <c r="P108">
        <v>0.21199999999999999</v>
      </c>
    </row>
    <row r="109" spans="1:16" x14ac:dyDescent="0.25">
      <c r="A109" s="55" t="s">
        <v>257</v>
      </c>
      <c r="B109">
        <v>3.5</v>
      </c>
      <c r="C109" t="s">
        <v>5066</v>
      </c>
      <c r="D109" t="s">
        <v>5061</v>
      </c>
      <c r="E109" s="55" t="s">
        <v>257</v>
      </c>
      <c r="F109" t="s">
        <v>5389</v>
      </c>
      <c r="G109" s="55" t="s">
        <v>257</v>
      </c>
      <c r="H109">
        <v>30.785</v>
      </c>
      <c r="I109">
        <v>30</v>
      </c>
      <c r="J109">
        <v>30</v>
      </c>
      <c r="K109" s="55" t="s">
        <v>257</v>
      </c>
      <c r="L109">
        <v>28.007000000000001</v>
      </c>
      <c r="M109">
        <v>27.727</v>
      </c>
      <c r="N109">
        <v>26.771000000000001</v>
      </c>
      <c r="O109">
        <v>26.210999999999999</v>
      </c>
      <c r="P109">
        <v>0.28000000000000003</v>
      </c>
    </row>
    <row r="110" spans="1:16" x14ac:dyDescent="0.25">
      <c r="A110" s="55" t="s">
        <v>257</v>
      </c>
      <c r="B110">
        <v>2</v>
      </c>
      <c r="C110" t="s">
        <v>5066</v>
      </c>
      <c r="D110" t="s">
        <v>5063</v>
      </c>
      <c r="E110" s="55" t="s">
        <v>257</v>
      </c>
      <c r="F110" t="s">
        <v>5390</v>
      </c>
      <c r="G110" s="55">
        <v>3.7999999999999999E-2</v>
      </c>
      <c r="H110">
        <v>32.962000000000003</v>
      </c>
      <c r="I110">
        <v>33</v>
      </c>
      <c r="J110">
        <v>32.682000000000002</v>
      </c>
      <c r="K110" s="55" t="s">
        <v>257</v>
      </c>
      <c r="L110">
        <v>31.663</v>
      </c>
      <c r="M110">
        <v>31.556999999999999</v>
      </c>
      <c r="N110">
        <v>30.797000000000001</v>
      </c>
      <c r="O110">
        <v>30.324999999999999</v>
      </c>
      <c r="P110">
        <v>0.106</v>
      </c>
    </row>
    <row r="111" spans="1:16" x14ac:dyDescent="0.25">
      <c r="A111" s="55" t="s">
        <v>257</v>
      </c>
      <c r="B111">
        <v>2</v>
      </c>
      <c r="C111" t="s">
        <v>5066</v>
      </c>
      <c r="D111" t="s">
        <v>5062</v>
      </c>
      <c r="E111" s="55" t="s">
        <v>257</v>
      </c>
      <c r="F111" t="s">
        <v>5391</v>
      </c>
      <c r="G111" s="55">
        <v>3.7999999999999999E-2</v>
      </c>
      <c r="H111">
        <v>32.962000000000003</v>
      </c>
      <c r="I111">
        <v>33</v>
      </c>
      <c r="J111">
        <v>32.682000000000002</v>
      </c>
      <c r="K111" s="55" t="s">
        <v>257</v>
      </c>
      <c r="L111">
        <v>31.663</v>
      </c>
      <c r="M111">
        <v>31.492999999999999</v>
      </c>
      <c r="N111">
        <v>30.797000000000001</v>
      </c>
      <c r="O111">
        <v>30.260999999999999</v>
      </c>
      <c r="P111">
        <v>0.17</v>
      </c>
    </row>
    <row r="112" spans="1:16" x14ac:dyDescent="0.25">
      <c r="A112" s="55" t="s">
        <v>257</v>
      </c>
      <c r="B112">
        <v>2</v>
      </c>
      <c r="C112" t="s">
        <v>5066</v>
      </c>
      <c r="D112" t="s">
        <v>5061</v>
      </c>
      <c r="E112" s="55" t="s">
        <v>257</v>
      </c>
      <c r="F112" t="s">
        <v>5392</v>
      </c>
      <c r="G112" s="55" t="s">
        <v>257</v>
      </c>
      <c r="H112">
        <v>33.512999999999998</v>
      </c>
      <c r="I112">
        <v>33</v>
      </c>
      <c r="J112">
        <v>33</v>
      </c>
      <c r="K112" s="55" t="s">
        <v>257</v>
      </c>
      <c r="L112">
        <v>31.925000000000001</v>
      </c>
      <c r="M112">
        <v>31.701000000000001</v>
      </c>
      <c r="N112">
        <v>31.21</v>
      </c>
      <c r="O112">
        <v>30.835000000000001</v>
      </c>
      <c r="P112">
        <v>0.224</v>
      </c>
    </row>
    <row r="113" spans="1:16" x14ac:dyDescent="0.25">
      <c r="A113" s="55" t="s">
        <v>257</v>
      </c>
      <c r="B113">
        <v>1.5</v>
      </c>
      <c r="C113" t="s">
        <v>5066</v>
      </c>
      <c r="D113" t="s">
        <v>5062</v>
      </c>
      <c r="E113" s="55" t="s">
        <v>257</v>
      </c>
      <c r="F113" t="s">
        <v>5393</v>
      </c>
      <c r="G113" s="55">
        <v>3.2000000000000001E-2</v>
      </c>
      <c r="H113">
        <v>34.968000000000004</v>
      </c>
      <c r="I113">
        <v>35</v>
      </c>
      <c r="J113">
        <v>34.731999999999999</v>
      </c>
      <c r="K113" s="55" t="s">
        <v>257</v>
      </c>
      <c r="L113">
        <v>33.994</v>
      </c>
      <c r="M113">
        <v>33.844000000000001</v>
      </c>
      <c r="N113">
        <v>33.344000000000001</v>
      </c>
      <c r="O113">
        <v>33.92</v>
      </c>
      <c r="P113">
        <v>0.15</v>
      </c>
    </row>
    <row r="114" spans="1:16" x14ac:dyDescent="0.25">
      <c r="A114" s="55" t="s">
        <v>257</v>
      </c>
      <c r="B114">
        <v>1.5</v>
      </c>
      <c r="C114" t="s">
        <v>5066</v>
      </c>
      <c r="D114" t="s">
        <v>5061</v>
      </c>
      <c r="E114" s="55" t="s">
        <v>257</v>
      </c>
      <c r="F114" t="s">
        <v>5394</v>
      </c>
      <c r="G114" s="55" t="s">
        <v>257</v>
      </c>
      <c r="H114">
        <v>35.415999999999997</v>
      </c>
      <c r="I114">
        <v>35</v>
      </c>
      <c r="J114">
        <v>35</v>
      </c>
      <c r="K114" s="55" t="s">
        <v>257</v>
      </c>
      <c r="L114">
        <v>34.225999999999999</v>
      </c>
      <c r="M114">
        <v>34.026000000000003</v>
      </c>
      <c r="N114">
        <v>33.676000000000002</v>
      </c>
      <c r="O114">
        <v>33.375999999999998</v>
      </c>
      <c r="P114">
        <v>0.2</v>
      </c>
    </row>
    <row r="115" spans="1:16" x14ac:dyDescent="0.25">
      <c r="A115" s="55" t="s">
        <v>257</v>
      </c>
      <c r="B115">
        <v>2</v>
      </c>
      <c r="C115" t="s">
        <v>5066</v>
      </c>
      <c r="D115" t="s">
        <v>5063</v>
      </c>
      <c r="E115" s="55" t="s">
        <v>257</v>
      </c>
      <c r="F115" t="s">
        <v>5395</v>
      </c>
      <c r="G115" s="55">
        <v>3.7999999999999999E-2</v>
      </c>
      <c r="H115">
        <v>35.962000000000003</v>
      </c>
      <c r="I115">
        <v>36</v>
      </c>
      <c r="J115">
        <v>35.682000000000002</v>
      </c>
      <c r="K115" s="55" t="s">
        <v>257</v>
      </c>
      <c r="L115">
        <v>34.662999999999997</v>
      </c>
      <c r="M115">
        <v>34.557000000000002</v>
      </c>
      <c r="N115">
        <v>33.796999999999997</v>
      </c>
      <c r="O115">
        <v>33.325000000000003</v>
      </c>
      <c r="P115">
        <v>0.106</v>
      </c>
    </row>
    <row r="116" spans="1:16" x14ac:dyDescent="0.25">
      <c r="A116" s="55" t="s">
        <v>257</v>
      </c>
      <c r="B116">
        <v>2</v>
      </c>
      <c r="C116" t="s">
        <v>5066</v>
      </c>
      <c r="D116" t="s">
        <v>5062</v>
      </c>
      <c r="E116" s="55" t="s">
        <v>257</v>
      </c>
      <c r="F116" t="s">
        <v>5396</v>
      </c>
      <c r="G116" s="55">
        <v>3.7999999999999999E-2</v>
      </c>
      <c r="H116">
        <v>35.962000000000003</v>
      </c>
      <c r="I116">
        <v>36</v>
      </c>
      <c r="J116">
        <v>35.682000000000002</v>
      </c>
      <c r="K116" s="55" t="s">
        <v>257</v>
      </c>
      <c r="L116">
        <v>34.662999999999997</v>
      </c>
      <c r="M116">
        <v>34.493000000000002</v>
      </c>
      <c r="N116">
        <v>33.796999999999997</v>
      </c>
      <c r="O116">
        <v>33.261000000000003</v>
      </c>
      <c r="P116">
        <v>0.17</v>
      </c>
    </row>
    <row r="117" spans="1:16" x14ac:dyDescent="0.25">
      <c r="A117" s="55" t="s">
        <v>257</v>
      </c>
      <c r="B117">
        <v>2</v>
      </c>
      <c r="C117" t="s">
        <v>5066</v>
      </c>
      <c r="D117" t="s">
        <v>5061</v>
      </c>
      <c r="E117" s="55" t="s">
        <v>257</v>
      </c>
      <c r="F117" t="s">
        <v>5397</v>
      </c>
      <c r="G117" s="55" t="s">
        <v>257</v>
      </c>
      <c r="H117">
        <v>36.512999999999998</v>
      </c>
      <c r="I117">
        <v>36</v>
      </c>
      <c r="J117">
        <v>36</v>
      </c>
      <c r="K117" s="55" t="s">
        <v>257</v>
      </c>
      <c r="L117">
        <v>34.924999999999997</v>
      </c>
      <c r="M117">
        <v>34.701000000000001</v>
      </c>
      <c r="N117">
        <v>34.21</v>
      </c>
      <c r="O117">
        <v>33.835000000000001</v>
      </c>
      <c r="P117">
        <v>0.224</v>
      </c>
    </row>
    <row r="118" spans="1:16" x14ac:dyDescent="0.25">
      <c r="A118" s="55" t="s">
        <v>257</v>
      </c>
      <c r="B118">
        <v>4</v>
      </c>
      <c r="C118" t="s">
        <v>5066</v>
      </c>
      <c r="D118" t="s">
        <v>5063</v>
      </c>
      <c r="E118" s="55" t="s">
        <v>257</v>
      </c>
      <c r="F118" t="s">
        <v>5398</v>
      </c>
      <c r="G118" s="55">
        <v>0.06</v>
      </c>
      <c r="H118">
        <v>35.94</v>
      </c>
      <c r="I118">
        <v>36</v>
      </c>
      <c r="J118">
        <v>35.465000000000003</v>
      </c>
      <c r="K118" s="55" t="s">
        <v>257</v>
      </c>
      <c r="L118">
        <v>33.341999999999999</v>
      </c>
      <c r="M118">
        <v>33.201999999999998</v>
      </c>
      <c r="N118">
        <v>31.61</v>
      </c>
      <c r="O118">
        <v>30.738</v>
      </c>
      <c r="P118">
        <v>0.14000000000000001</v>
      </c>
    </row>
    <row r="119" spans="1:16" x14ac:dyDescent="0.25">
      <c r="A119" s="55" t="s">
        <v>257</v>
      </c>
      <c r="B119">
        <v>4</v>
      </c>
      <c r="C119" t="s">
        <v>5066</v>
      </c>
      <c r="D119" t="s">
        <v>5062</v>
      </c>
      <c r="E119" s="55" t="s">
        <v>257</v>
      </c>
      <c r="F119" t="s">
        <v>5399</v>
      </c>
      <c r="G119" s="55">
        <v>0.06</v>
      </c>
      <c r="H119">
        <v>35.94</v>
      </c>
      <c r="I119">
        <v>36</v>
      </c>
      <c r="J119">
        <v>35.465000000000003</v>
      </c>
      <c r="K119" s="55" t="s">
        <v>257</v>
      </c>
      <c r="L119">
        <v>33.341999999999999</v>
      </c>
      <c r="M119">
        <v>33.118000000000002</v>
      </c>
      <c r="N119">
        <v>31.61</v>
      </c>
      <c r="O119">
        <v>30.654</v>
      </c>
      <c r="P119">
        <v>0.224</v>
      </c>
    </row>
    <row r="120" spans="1:16" x14ac:dyDescent="0.25">
      <c r="A120" s="55" t="s">
        <v>257</v>
      </c>
      <c r="B120">
        <v>4</v>
      </c>
      <c r="C120" t="s">
        <v>5066</v>
      </c>
      <c r="D120" t="s">
        <v>5061</v>
      </c>
      <c r="E120" s="55" t="s">
        <v>257</v>
      </c>
      <c r="F120" t="s">
        <v>5400</v>
      </c>
      <c r="G120" s="55" t="s">
        <v>257</v>
      </c>
      <c r="H120">
        <v>36.877000000000002</v>
      </c>
      <c r="I120">
        <v>36</v>
      </c>
      <c r="J120">
        <v>36</v>
      </c>
      <c r="K120" s="55" t="s">
        <v>257</v>
      </c>
      <c r="L120">
        <v>33.701999999999998</v>
      </c>
      <c r="M120">
        <v>33.402000000000001</v>
      </c>
      <c r="N120">
        <v>32.270000000000003</v>
      </c>
      <c r="O120">
        <v>31.67</v>
      </c>
      <c r="P120">
        <v>0.3</v>
      </c>
    </row>
    <row r="121" spans="1:16" x14ac:dyDescent="0.25">
      <c r="A121" s="55" t="s">
        <v>257</v>
      </c>
      <c r="B121">
        <v>2</v>
      </c>
      <c r="C121" t="s">
        <v>5066</v>
      </c>
      <c r="D121" t="s">
        <v>5063</v>
      </c>
      <c r="E121" s="55" t="s">
        <v>257</v>
      </c>
      <c r="F121" t="s">
        <v>5401</v>
      </c>
      <c r="G121" s="55">
        <v>3.7999999999999999E-2</v>
      </c>
      <c r="H121">
        <v>38.962000000000003</v>
      </c>
      <c r="I121">
        <v>39</v>
      </c>
      <c r="J121">
        <v>38.682000000000002</v>
      </c>
      <c r="K121" s="55" t="s">
        <v>257</v>
      </c>
      <c r="L121">
        <v>37.662999999999997</v>
      </c>
      <c r="M121">
        <v>37.557000000000002</v>
      </c>
      <c r="N121">
        <v>36.796999999999997</v>
      </c>
      <c r="O121">
        <v>36.325000000000003</v>
      </c>
      <c r="P121">
        <v>0.106</v>
      </c>
    </row>
    <row r="122" spans="1:16" x14ac:dyDescent="0.25">
      <c r="A122" s="55" t="s">
        <v>257</v>
      </c>
      <c r="B122">
        <v>2</v>
      </c>
      <c r="C122" t="s">
        <v>5066</v>
      </c>
      <c r="D122" t="s">
        <v>5062</v>
      </c>
      <c r="E122" s="55" t="s">
        <v>257</v>
      </c>
      <c r="F122" t="s">
        <v>5402</v>
      </c>
      <c r="G122" s="55">
        <v>3.7999999999999999E-2</v>
      </c>
      <c r="H122">
        <v>38.962000000000003</v>
      </c>
      <c r="I122">
        <v>39</v>
      </c>
      <c r="J122">
        <v>38.682000000000002</v>
      </c>
      <c r="K122" s="55" t="s">
        <v>257</v>
      </c>
      <c r="L122">
        <v>37.662999999999997</v>
      </c>
      <c r="M122">
        <v>37.493000000000002</v>
      </c>
      <c r="N122">
        <v>36.796999999999997</v>
      </c>
      <c r="O122">
        <v>36.261000000000003</v>
      </c>
      <c r="P122">
        <v>0.17</v>
      </c>
    </row>
    <row r="123" spans="1:16" x14ac:dyDescent="0.25">
      <c r="A123" s="55" t="s">
        <v>257</v>
      </c>
      <c r="B123">
        <v>2</v>
      </c>
      <c r="C123" t="s">
        <v>5066</v>
      </c>
      <c r="D123" t="s">
        <v>5061</v>
      </c>
      <c r="E123" s="55" t="s">
        <v>257</v>
      </c>
      <c r="F123" t="s">
        <v>5403</v>
      </c>
      <c r="G123" s="55" t="s">
        <v>257</v>
      </c>
      <c r="H123">
        <v>39.512999999999998</v>
      </c>
      <c r="I123">
        <v>39</v>
      </c>
      <c r="J123">
        <v>39</v>
      </c>
      <c r="K123" s="55" t="s">
        <v>257</v>
      </c>
      <c r="L123">
        <v>37.924999999999997</v>
      </c>
      <c r="M123">
        <v>37.701000000000001</v>
      </c>
      <c r="N123">
        <v>37.21</v>
      </c>
      <c r="O123">
        <v>36.835000000000001</v>
      </c>
      <c r="P123">
        <v>0.224</v>
      </c>
    </row>
    <row r="124" spans="1:16" x14ac:dyDescent="0.25">
      <c r="A124" s="55" t="s">
        <v>257</v>
      </c>
      <c r="B124">
        <v>1.5</v>
      </c>
      <c r="C124" t="s">
        <v>5066</v>
      </c>
      <c r="D124" t="s">
        <v>5063</v>
      </c>
      <c r="E124" s="55" t="s">
        <v>257</v>
      </c>
      <c r="F124" t="s">
        <v>5407</v>
      </c>
      <c r="G124" s="55">
        <v>3.2000000000000001E-2</v>
      </c>
      <c r="H124">
        <v>39.968000000000004</v>
      </c>
      <c r="I124">
        <v>40</v>
      </c>
      <c r="J124">
        <v>39.731999999999999</v>
      </c>
      <c r="K124" s="55" t="s">
        <v>257</v>
      </c>
      <c r="L124">
        <v>38.994</v>
      </c>
      <c r="M124">
        <v>38.899000000000001</v>
      </c>
      <c r="N124">
        <v>38.344000000000001</v>
      </c>
      <c r="O124">
        <v>37.975000000000001</v>
      </c>
      <c r="P124">
        <v>9.5000000000000001E-2</v>
      </c>
    </row>
    <row r="125" spans="1:16" x14ac:dyDescent="0.25">
      <c r="A125" s="55" t="s">
        <v>257</v>
      </c>
      <c r="B125">
        <v>1.5</v>
      </c>
      <c r="C125" t="s">
        <v>5066</v>
      </c>
      <c r="D125" t="s">
        <v>5062</v>
      </c>
      <c r="E125" s="55" t="s">
        <v>257</v>
      </c>
      <c r="F125" t="s">
        <v>5408</v>
      </c>
      <c r="G125" s="55">
        <v>3.2000000000000001E-2</v>
      </c>
      <c r="H125">
        <v>39.968000000000004</v>
      </c>
      <c r="I125">
        <v>40</v>
      </c>
      <c r="J125">
        <v>39.731999999999999</v>
      </c>
      <c r="K125" s="55" t="s">
        <v>257</v>
      </c>
      <c r="L125">
        <v>38.994</v>
      </c>
      <c r="M125">
        <v>38.844000000000001</v>
      </c>
      <c r="N125">
        <v>38.344000000000001</v>
      </c>
      <c r="O125">
        <v>37.92</v>
      </c>
      <c r="P125">
        <v>0.15</v>
      </c>
    </row>
    <row r="126" spans="1:16" x14ac:dyDescent="0.25">
      <c r="A126" s="55" t="s">
        <v>257</v>
      </c>
      <c r="B126">
        <v>1.5</v>
      </c>
      <c r="C126" t="s">
        <v>5066</v>
      </c>
      <c r="D126" t="s">
        <v>5061</v>
      </c>
      <c r="E126" s="55" t="s">
        <v>257</v>
      </c>
      <c r="F126" t="s">
        <v>5409</v>
      </c>
      <c r="G126" s="55" t="s">
        <v>257</v>
      </c>
      <c r="H126">
        <v>40.415999999999997</v>
      </c>
      <c r="I126">
        <v>40</v>
      </c>
      <c r="J126">
        <v>40</v>
      </c>
      <c r="K126" s="55" t="s">
        <v>257</v>
      </c>
      <c r="L126">
        <v>39.225999999999999</v>
      </c>
      <c r="M126">
        <v>39.026000000000003</v>
      </c>
      <c r="N126">
        <v>38.676000000000002</v>
      </c>
      <c r="O126">
        <v>38.375999999999998</v>
      </c>
      <c r="P126">
        <v>0.2</v>
      </c>
    </row>
    <row r="127" spans="1:16" x14ac:dyDescent="0.25">
      <c r="A127" s="55" t="s">
        <v>257</v>
      </c>
      <c r="B127">
        <v>2</v>
      </c>
      <c r="C127" t="s">
        <v>5066</v>
      </c>
      <c r="D127" t="s">
        <v>5063</v>
      </c>
      <c r="E127" s="55" t="s">
        <v>257</v>
      </c>
      <c r="F127" t="s">
        <v>5410</v>
      </c>
      <c r="G127" s="55">
        <v>3.7999999999999999E-2</v>
      </c>
      <c r="H127">
        <v>41.962000000000003</v>
      </c>
      <c r="I127">
        <v>42</v>
      </c>
      <c r="J127">
        <v>41.682000000000002</v>
      </c>
      <c r="K127" s="55" t="s">
        <v>257</v>
      </c>
      <c r="L127">
        <v>40.662999999999997</v>
      </c>
      <c r="M127">
        <v>40.557000000000002</v>
      </c>
      <c r="N127">
        <v>39.796999999999997</v>
      </c>
      <c r="O127">
        <v>39.325000000000003</v>
      </c>
      <c r="P127">
        <v>0.106</v>
      </c>
    </row>
    <row r="128" spans="1:16" x14ac:dyDescent="0.25">
      <c r="A128" s="55" t="s">
        <v>257</v>
      </c>
      <c r="B128">
        <v>2</v>
      </c>
      <c r="C128" t="s">
        <v>5066</v>
      </c>
      <c r="D128" t="s">
        <v>5062</v>
      </c>
      <c r="E128" s="55" t="s">
        <v>257</v>
      </c>
      <c r="F128" t="s">
        <v>5411</v>
      </c>
      <c r="G128" s="55">
        <v>3.7999999999999999E-2</v>
      </c>
      <c r="H128">
        <v>41.962000000000003</v>
      </c>
      <c r="I128">
        <v>42</v>
      </c>
      <c r="J128">
        <v>41.682000000000002</v>
      </c>
      <c r="K128" s="55" t="s">
        <v>257</v>
      </c>
      <c r="L128">
        <v>40.662999999999997</v>
      </c>
      <c r="M128">
        <v>40.493000000000002</v>
      </c>
      <c r="N128">
        <v>39.796999999999997</v>
      </c>
      <c r="O128">
        <v>39.261000000000003</v>
      </c>
      <c r="P128">
        <v>0.17</v>
      </c>
    </row>
    <row r="129" spans="1:16" x14ac:dyDescent="0.25">
      <c r="A129" s="55" t="s">
        <v>257</v>
      </c>
      <c r="B129">
        <v>2</v>
      </c>
      <c r="C129" t="s">
        <v>5066</v>
      </c>
      <c r="D129" t="s">
        <v>5061</v>
      </c>
      <c r="E129" s="55" t="s">
        <v>257</v>
      </c>
      <c r="F129" t="s">
        <v>5412</v>
      </c>
      <c r="G129" s="55" t="s">
        <v>257</v>
      </c>
      <c r="H129">
        <v>42.512999999999998</v>
      </c>
      <c r="I129">
        <v>42</v>
      </c>
      <c r="J129">
        <v>42</v>
      </c>
      <c r="K129" s="55" t="s">
        <v>257</v>
      </c>
      <c r="L129">
        <v>40.924999999999997</v>
      </c>
      <c r="M129">
        <v>40.701000000000001</v>
      </c>
      <c r="N129">
        <v>40.21</v>
      </c>
      <c r="O129">
        <v>39.835000000000001</v>
      </c>
      <c r="P129">
        <v>0.224</v>
      </c>
    </row>
    <row r="130" spans="1:16" x14ac:dyDescent="0.25">
      <c r="A130" s="55" t="s">
        <v>257</v>
      </c>
      <c r="B130">
        <v>4.5</v>
      </c>
      <c r="C130" t="s">
        <v>5066</v>
      </c>
      <c r="D130" t="s">
        <v>5063</v>
      </c>
      <c r="E130" s="55" t="s">
        <v>257</v>
      </c>
      <c r="F130" t="s">
        <v>5413</v>
      </c>
      <c r="G130" s="55">
        <v>6.3E-2</v>
      </c>
      <c r="H130">
        <v>41.936999999999998</v>
      </c>
      <c r="I130">
        <v>42</v>
      </c>
      <c r="J130">
        <v>41.436999999999998</v>
      </c>
      <c r="K130" s="55" t="s">
        <v>257</v>
      </c>
      <c r="L130">
        <v>39.014000000000003</v>
      </c>
      <c r="M130">
        <v>38.863999999999997</v>
      </c>
      <c r="N130">
        <v>37.066000000000003</v>
      </c>
      <c r="O130">
        <v>36.091999999999999</v>
      </c>
      <c r="P130">
        <v>0.15</v>
      </c>
    </row>
    <row r="131" spans="1:16" x14ac:dyDescent="0.25">
      <c r="A131" s="55" t="s">
        <v>257</v>
      </c>
      <c r="B131">
        <v>4.5</v>
      </c>
      <c r="C131" t="s">
        <v>5066</v>
      </c>
      <c r="D131" t="s">
        <v>5062</v>
      </c>
      <c r="E131" s="55" t="s">
        <v>257</v>
      </c>
      <c r="F131" t="s">
        <v>5414</v>
      </c>
      <c r="G131" s="55">
        <v>6.3E-2</v>
      </c>
      <c r="H131">
        <v>41.936999999999998</v>
      </c>
      <c r="I131">
        <v>42</v>
      </c>
      <c r="J131">
        <v>41.436999999999998</v>
      </c>
      <c r="K131" s="55" t="s">
        <v>257</v>
      </c>
      <c r="L131">
        <v>39.014000000000003</v>
      </c>
      <c r="M131">
        <v>38.777999999999999</v>
      </c>
      <c r="N131">
        <v>37.066000000000003</v>
      </c>
      <c r="O131">
        <v>36.006</v>
      </c>
      <c r="P131">
        <v>0.23599999999999999</v>
      </c>
    </row>
    <row r="132" spans="1:16" x14ac:dyDescent="0.25">
      <c r="A132" s="55" t="s">
        <v>257</v>
      </c>
      <c r="B132">
        <v>4.5</v>
      </c>
      <c r="C132" t="s">
        <v>5066</v>
      </c>
      <c r="D132" t="s">
        <v>5061</v>
      </c>
      <c r="E132" s="55" t="s">
        <v>257</v>
      </c>
      <c r="F132" t="s">
        <v>5415</v>
      </c>
      <c r="G132" s="55" t="s">
        <v>257</v>
      </c>
      <c r="H132">
        <v>42.965000000000003</v>
      </c>
      <c r="I132">
        <v>42</v>
      </c>
      <c r="J132">
        <v>42</v>
      </c>
      <c r="K132" s="55" t="s">
        <v>257</v>
      </c>
      <c r="L132">
        <v>39.392000000000003</v>
      </c>
      <c r="M132">
        <v>39.076999999999998</v>
      </c>
      <c r="N132">
        <v>37.798999999999999</v>
      </c>
      <c r="O132">
        <v>37.128999999999998</v>
      </c>
      <c r="P132">
        <v>0.315</v>
      </c>
    </row>
    <row r="133" spans="1:16" x14ac:dyDescent="0.25">
      <c r="A133" s="55" t="s">
        <v>257</v>
      </c>
      <c r="B133">
        <v>1.5</v>
      </c>
      <c r="C133" t="s">
        <v>5066</v>
      </c>
      <c r="D133" t="s">
        <v>5063</v>
      </c>
      <c r="E133" s="55" t="s">
        <v>257</v>
      </c>
      <c r="F133" t="s">
        <v>5416</v>
      </c>
      <c r="G133" s="55">
        <v>3.2000000000000001E-2</v>
      </c>
      <c r="H133">
        <v>44.968000000000004</v>
      </c>
      <c r="I133">
        <v>45</v>
      </c>
      <c r="J133">
        <v>44.731999999999999</v>
      </c>
      <c r="K133" s="55" t="s">
        <v>257</v>
      </c>
      <c r="L133">
        <v>43.994</v>
      </c>
      <c r="M133">
        <v>43.899000000000001</v>
      </c>
      <c r="N133">
        <v>43.344000000000001</v>
      </c>
      <c r="O133">
        <v>42.975000000000001</v>
      </c>
      <c r="P133">
        <v>9.5000000000000001E-2</v>
      </c>
    </row>
    <row r="134" spans="1:16" x14ac:dyDescent="0.25">
      <c r="A134" s="55" t="s">
        <v>257</v>
      </c>
      <c r="B134">
        <v>1.5</v>
      </c>
      <c r="C134" t="s">
        <v>5066</v>
      </c>
      <c r="D134" t="s">
        <v>5062</v>
      </c>
      <c r="E134" s="55" t="s">
        <v>257</v>
      </c>
      <c r="F134" t="s">
        <v>5417</v>
      </c>
      <c r="G134" s="55">
        <v>3.2000000000000001E-2</v>
      </c>
      <c r="H134">
        <v>44.968000000000004</v>
      </c>
      <c r="I134">
        <v>45</v>
      </c>
      <c r="J134">
        <v>44.731999999999999</v>
      </c>
      <c r="K134" s="55" t="s">
        <v>257</v>
      </c>
      <c r="L134">
        <v>43.994</v>
      </c>
      <c r="M134">
        <v>43.844000000000001</v>
      </c>
      <c r="N134">
        <v>43.344000000000001</v>
      </c>
      <c r="O134">
        <v>42.92</v>
      </c>
      <c r="P134">
        <v>0.15</v>
      </c>
    </row>
    <row r="135" spans="1:16" x14ac:dyDescent="0.25">
      <c r="A135" s="55" t="s">
        <v>257</v>
      </c>
      <c r="B135">
        <v>1.5</v>
      </c>
      <c r="C135" t="s">
        <v>5066</v>
      </c>
      <c r="D135" t="s">
        <v>5061</v>
      </c>
      <c r="E135" s="55" t="s">
        <v>257</v>
      </c>
      <c r="F135" t="s">
        <v>5418</v>
      </c>
      <c r="G135" s="55" t="s">
        <v>257</v>
      </c>
      <c r="H135">
        <v>45.415999999999997</v>
      </c>
      <c r="I135">
        <v>45</v>
      </c>
      <c r="J135">
        <v>45</v>
      </c>
      <c r="K135" s="55" t="s">
        <v>257</v>
      </c>
      <c r="L135">
        <v>44.225999999999999</v>
      </c>
      <c r="M135">
        <v>44.026000000000003</v>
      </c>
      <c r="N135">
        <v>43.676000000000002</v>
      </c>
      <c r="O135">
        <v>43.375999999999998</v>
      </c>
      <c r="P135">
        <v>0.2</v>
      </c>
    </row>
    <row r="136" spans="1:16" x14ac:dyDescent="0.25">
      <c r="A136" s="55" t="s">
        <v>257</v>
      </c>
      <c r="B136">
        <v>2</v>
      </c>
      <c r="C136" t="s">
        <v>5066</v>
      </c>
      <c r="D136" t="s">
        <v>5063</v>
      </c>
      <c r="E136" s="55" t="s">
        <v>257</v>
      </c>
      <c r="F136" t="s">
        <v>5419</v>
      </c>
      <c r="G136" s="55">
        <v>3.7999999999999999E-2</v>
      </c>
      <c r="H136">
        <v>47.962000000000003</v>
      </c>
      <c r="I136">
        <v>48</v>
      </c>
      <c r="J136">
        <v>47.682000000000002</v>
      </c>
      <c r="K136" s="55" t="s">
        <v>257</v>
      </c>
      <c r="L136">
        <v>46.662999999999997</v>
      </c>
      <c r="M136">
        <v>46.551000000000002</v>
      </c>
      <c r="N136">
        <v>45.796999999999997</v>
      </c>
      <c r="O136">
        <v>45.319000000000003</v>
      </c>
      <c r="P136">
        <v>0.112</v>
      </c>
    </row>
    <row r="137" spans="1:16" x14ac:dyDescent="0.25">
      <c r="A137" s="55" t="s">
        <v>257</v>
      </c>
      <c r="B137">
        <v>2</v>
      </c>
      <c r="C137" t="s">
        <v>5066</v>
      </c>
      <c r="D137" t="s">
        <v>5062</v>
      </c>
      <c r="E137" s="55" t="s">
        <v>257</v>
      </c>
      <c r="F137" t="s">
        <v>5420</v>
      </c>
      <c r="G137" s="55">
        <v>3.7999999999999999E-2</v>
      </c>
      <c r="H137">
        <v>47.962000000000003</v>
      </c>
      <c r="I137">
        <v>48</v>
      </c>
      <c r="J137">
        <v>47.682000000000002</v>
      </c>
      <c r="K137" s="55" t="s">
        <v>257</v>
      </c>
      <c r="L137">
        <v>46.662999999999997</v>
      </c>
      <c r="M137">
        <v>46.482999999999997</v>
      </c>
      <c r="N137">
        <v>45.796999999999997</v>
      </c>
      <c r="O137">
        <v>45.250999999999998</v>
      </c>
      <c r="P137">
        <v>0.18</v>
      </c>
    </row>
    <row r="138" spans="1:16" x14ac:dyDescent="0.25">
      <c r="A138" s="55" t="s">
        <v>257</v>
      </c>
      <c r="B138">
        <v>2</v>
      </c>
      <c r="C138" t="s">
        <v>5066</v>
      </c>
      <c r="D138" t="s">
        <v>5061</v>
      </c>
      <c r="E138" s="55" t="s">
        <v>257</v>
      </c>
      <c r="F138" t="s">
        <v>5421</v>
      </c>
      <c r="G138" s="55" t="s">
        <v>257</v>
      </c>
      <c r="H138">
        <v>48.524999999999999</v>
      </c>
      <c r="I138">
        <v>48</v>
      </c>
      <c r="J138">
        <v>48</v>
      </c>
      <c r="K138" s="55" t="s">
        <v>257</v>
      </c>
      <c r="L138">
        <v>46.936999999999998</v>
      </c>
      <c r="M138">
        <v>46.701000000000001</v>
      </c>
      <c r="N138">
        <v>46.21</v>
      </c>
      <c r="O138">
        <v>45.835000000000001</v>
      </c>
      <c r="P138">
        <v>0.23599999999999999</v>
      </c>
    </row>
    <row r="139" spans="1:16" x14ac:dyDescent="0.25">
      <c r="A139" s="55" t="s">
        <v>257</v>
      </c>
      <c r="B139">
        <v>5</v>
      </c>
      <c r="C139" t="s">
        <v>5066</v>
      </c>
      <c r="D139" t="s">
        <v>5063</v>
      </c>
      <c r="E139" s="55" t="s">
        <v>257</v>
      </c>
      <c r="F139" t="s">
        <v>5422</v>
      </c>
      <c r="G139" s="55">
        <v>7.0999999999999994E-2</v>
      </c>
      <c r="H139">
        <v>47.929000000000002</v>
      </c>
      <c r="I139">
        <v>48</v>
      </c>
      <c r="J139">
        <v>47.399000000000001</v>
      </c>
      <c r="K139" s="55" t="s">
        <v>257</v>
      </c>
      <c r="L139">
        <v>44.680999999999997</v>
      </c>
      <c r="M139">
        <v>44.521000000000001</v>
      </c>
      <c r="N139">
        <v>42.515999999999998</v>
      </c>
      <c r="O139">
        <v>41.441000000000003</v>
      </c>
      <c r="P139">
        <v>0.16</v>
      </c>
    </row>
    <row r="140" spans="1:16" x14ac:dyDescent="0.25">
      <c r="A140" s="55" t="s">
        <v>257</v>
      </c>
      <c r="B140">
        <v>5</v>
      </c>
      <c r="C140" t="s">
        <v>5066</v>
      </c>
      <c r="D140" t="s">
        <v>5062</v>
      </c>
      <c r="E140" s="55" t="s">
        <v>257</v>
      </c>
      <c r="F140" t="s">
        <v>5423</v>
      </c>
      <c r="G140" s="55">
        <v>7.0999999999999994E-2</v>
      </c>
      <c r="H140">
        <v>47.929000000000002</v>
      </c>
      <c r="I140">
        <v>48</v>
      </c>
      <c r="J140">
        <v>47.399000000000001</v>
      </c>
      <c r="K140" s="55" t="s">
        <v>257</v>
      </c>
      <c r="L140">
        <v>44.680999999999997</v>
      </c>
      <c r="M140">
        <v>44.430999999999997</v>
      </c>
      <c r="N140">
        <v>42.515999999999998</v>
      </c>
      <c r="O140">
        <v>41.350999999999999</v>
      </c>
      <c r="P140">
        <v>0.25</v>
      </c>
    </row>
    <row r="141" spans="1:16" x14ac:dyDescent="0.25">
      <c r="A141" s="55" t="s">
        <v>257</v>
      </c>
      <c r="B141">
        <v>5</v>
      </c>
      <c r="C141" t="s">
        <v>5066</v>
      </c>
      <c r="D141" t="s">
        <v>5061</v>
      </c>
      <c r="E141" s="55" t="s">
        <v>257</v>
      </c>
      <c r="F141" t="s">
        <v>5424</v>
      </c>
      <c r="G141" s="55" t="s">
        <v>257</v>
      </c>
      <c r="H141">
        <v>49.057000000000002</v>
      </c>
      <c r="I141">
        <v>48</v>
      </c>
      <c r="J141">
        <v>48</v>
      </c>
      <c r="K141" s="55" t="s">
        <v>257</v>
      </c>
      <c r="L141">
        <v>45.087000000000003</v>
      </c>
      <c r="M141">
        <v>44.752000000000002</v>
      </c>
      <c r="N141">
        <v>43.296999999999997</v>
      </c>
      <c r="O141">
        <v>42.587000000000003</v>
      </c>
      <c r="P141">
        <v>0.33500000000000002</v>
      </c>
    </row>
    <row r="142" spans="1:16" x14ac:dyDescent="0.25">
      <c r="A142" s="55" t="s">
        <v>257</v>
      </c>
      <c r="B142">
        <v>1.5</v>
      </c>
      <c r="C142" t="s">
        <v>5066</v>
      </c>
      <c r="D142" t="s">
        <v>5063</v>
      </c>
      <c r="E142" s="55" t="s">
        <v>257</v>
      </c>
      <c r="F142" t="s">
        <v>5428</v>
      </c>
      <c r="G142" s="55">
        <v>3.2000000000000001E-2</v>
      </c>
      <c r="H142">
        <v>49.968000000000004</v>
      </c>
      <c r="I142">
        <v>50</v>
      </c>
      <c r="J142">
        <v>49.731999999999999</v>
      </c>
      <c r="K142" s="55" t="s">
        <v>257</v>
      </c>
      <c r="L142">
        <v>48.994</v>
      </c>
      <c r="M142">
        <v>48.893999999999998</v>
      </c>
      <c r="N142">
        <v>48.344000000000001</v>
      </c>
      <c r="O142">
        <v>47.97</v>
      </c>
      <c r="P142">
        <v>0.1</v>
      </c>
    </row>
    <row r="143" spans="1:16" x14ac:dyDescent="0.25">
      <c r="A143" s="55" t="s">
        <v>257</v>
      </c>
      <c r="B143">
        <v>1.5</v>
      </c>
      <c r="C143" t="s">
        <v>5066</v>
      </c>
      <c r="D143" t="s">
        <v>5062</v>
      </c>
      <c r="E143" s="55" t="s">
        <v>257</v>
      </c>
      <c r="F143" t="s">
        <v>5429</v>
      </c>
      <c r="G143" s="55">
        <v>3.2000000000000001E-2</v>
      </c>
      <c r="H143">
        <v>49.968000000000004</v>
      </c>
      <c r="I143">
        <v>50</v>
      </c>
      <c r="J143">
        <v>49.731999999999999</v>
      </c>
      <c r="K143" s="55" t="s">
        <v>257</v>
      </c>
      <c r="L143">
        <v>48.994</v>
      </c>
      <c r="M143">
        <v>48.834000000000003</v>
      </c>
      <c r="N143">
        <v>48.344000000000001</v>
      </c>
      <c r="O143">
        <v>47.91</v>
      </c>
      <c r="P143">
        <v>0.16</v>
      </c>
    </row>
    <row r="144" spans="1:16" x14ac:dyDescent="0.25">
      <c r="A144" s="55" t="s">
        <v>257</v>
      </c>
      <c r="B144">
        <v>1.5</v>
      </c>
      <c r="C144" t="s">
        <v>5066</v>
      </c>
      <c r="D144" t="s">
        <v>5061</v>
      </c>
      <c r="E144" s="55" t="s">
        <v>257</v>
      </c>
      <c r="F144" t="s">
        <v>5430</v>
      </c>
      <c r="G144" s="55" t="s">
        <v>257</v>
      </c>
      <c r="H144">
        <v>50.427999999999997</v>
      </c>
      <c r="I144">
        <v>50</v>
      </c>
      <c r="J144">
        <v>50</v>
      </c>
      <c r="K144" s="55" t="s">
        <v>257</v>
      </c>
      <c r="L144">
        <v>49.238</v>
      </c>
      <c r="M144">
        <v>49.026000000000003</v>
      </c>
      <c r="N144">
        <v>48.676000000000002</v>
      </c>
      <c r="O144">
        <v>48.375999999999998</v>
      </c>
      <c r="P144">
        <v>0.21199999999999999</v>
      </c>
    </row>
    <row r="145" spans="1:16" x14ac:dyDescent="0.25">
      <c r="A145" s="55" t="s">
        <v>257</v>
      </c>
      <c r="B145">
        <v>1.5</v>
      </c>
      <c r="C145" t="s">
        <v>5066</v>
      </c>
      <c r="D145" t="s">
        <v>5063</v>
      </c>
      <c r="E145" s="55" t="s">
        <v>257</v>
      </c>
      <c r="F145" t="s">
        <v>5431</v>
      </c>
      <c r="G145" s="55">
        <v>3.2000000000000001E-2</v>
      </c>
      <c r="H145">
        <v>54.968000000000004</v>
      </c>
      <c r="I145">
        <v>55</v>
      </c>
      <c r="J145">
        <v>54.731999999999999</v>
      </c>
      <c r="K145" s="55" t="s">
        <v>257</v>
      </c>
      <c r="L145">
        <v>53.994</v>
      </c>
      <c r="M145">
        <v>53.893999999999998</v>
      </c>
      <c r="N145">
        <v>53.344000000000001</v>
      </c>
      <c r="O145">
        <v>52.97</v>
      </c>
      <c r="P145">
        <v>0.1</v>
      </c>
    </row>
    <row r="146" spans="1:16" x14ac:dyDescent="0.25">
      <c r="A146" s="55" t="s">
        <v>257</v>
      </c>
      <c r="B146">
        <v>1.5</v>
      </c>
      <c r="C146" t="s">
        <v>5066</v>
      </c>
      <c r="D146" t="s">
        <v>5062</v>
      </c>
      <c r="E146" s="55" t="s">
        <v>257</v>
      </c>
      <c r="F146" t="s">
        <v>5432</v>
      </c>
      <c r="G146" s="55">
        <v>3.2000000000000001E-2</v>
      </c>
      <c r="H146">
        <v>54.968000000000004</v>
      </c>
      <c r="I146">
        <v>55</v>
      </c>
      <c r="J146">
        <v>54.731999999999999</v>
      </c>
      <c r="K146" s="55" t="s">
        <v>257</v>
      </c>
      <c r="L146">
        <v>53.994</v>
      </c>
      <c r="M146">
        <v>53.834000000000003</v>
      </c>
      <c r="N146">
        <v>53.344000000000001</v>
      </c>
      <c r="O146">
        <v>52.91</v>
      </c>
      <c r="P146">
        <v>0.16</v>
      </c>
    </row>
    <row r="147" spans="1:16" x14ac:dyDescent="0.25">
      <c r="A147" s="55" t="s">
        <v>257</v>
      </c>
      <c r="B147">
        <v>1.5</v>
      </c>
      <c r="C147" t="s">
        <v>5066</v>
      </c>
      <c r="D147" t="s">
        <v>5061</v>
      </c>
      <c r="E147" s="55" t="s">
        <v>257</v>
      </c>
      <c r="F147" t="s">
        <v>5433</v>
      </c>
      <c r="G147" s="55" t="s">
        <v>257</v>
      </c>
      <c r="H147">
        <v>55.427999999999997</v>
      </c>
      <c r="I147">
        <v>55</v>
      </c>
      <c r="J147">
        <v>55</v>
      </c>
      <c r="K147" s="55" t="s">
        <v>257</v>
      </c>
      <c r="L147">
        <v>54.238</v>
      </c>
      <c r="M147">
        <v>54.026000000000003</v>
      </c>
      <c r="N147">
        <v>53.676000000000002</v>
      </c>
      <c r="O147">
        <v>53.375999999999998</v>
      </c>
      <c r="P147">
        <v>0.21199999999999999</v>
      </c>
    </row>
    <row r="148" spans="1:16" x14ac:dyDescent="0.25">
      <c r="A148" s="55" t="s">
        <v>257</v>
      </c>
      <c r="B148">
        <v>2</v>
      </c>
      <c r="C148" t="s">
        <v>5066</v>
      </c>
      <c r="D148" t="s">
        <v>5063</v>
      </c>
      <c r="E148" s="55" t="s">
        <v>257</v>
      </c>
      <c r="F148" t="s">
        <v>5434</v>
      </c>
      <c r="G148" s="55">
        <v>3.7999999999999999E-2</v>
      </c>
      <c r="H148">
        <v>55.962000000000003</v>
      </c>
      <c r="I148">
        <v>56</v>
      </c>
      <c r="J148">
        <v>55.682000000000002</v>
      </c>
      <c r="K148" s="55" t="s">
        <v>257</v>
      </c>
      <c r="L148">
        <v>54.662999999999997</v>
      </c>
      <c r="M148">
        <v>54.551000000000002</v>
      </c>
      <c r="N148">
        <v>53.796999999999997</v>
      </c>
      <c r="O148">
        <v>53.319000000000003</v>
      </c>
      <c r="P148">
        <v>0.112</v>
      </c>
    </row>
    <row r="149" spans="1:16" x14ac:dyDescent="0.25">
      <c r="A149" s="55" t="s">
        <v>257</v>
      </c>
      <c r="B149">
        <v>2</v>
      </c>
      <c r="C149" t="s">
        <v>5066</v>
      </c>
      <c r="D149" t="s">
        <v>5062</v>
      </c>
      <c r="E149" s="55" t="s">
        <v>257</v>
      </c>
      <c r="F149" t="s">
        <v>5435</v>
      </c>
      <c r="G149" s="55">
        <v>3.7999999999999999E-2</v>
      </c>
      <c r="H149">
        <v>55.962000000000003</v>
      </c>
      <c r="I149">
        <v>56</v>
      </c>
      <c r="J149">
        <v>55.682000000000002</v>
      </c>
      <c r="K149" s="55" t="s">
        <v>257</v>
      </c>
      <c r="L149">
        <v>54.662999999999997</v>
      </c>
      <c r="M149">
        <v>54.482999999999997</v>
      </c>
      <c r="N149">
        <v>53.796999999999997</v>
      </c>
      <c r="O149">
        <v>53.250999999999998</v>
      </c>
      <c r="P149">
        <v>0.18</v>
      </c>
    </row>
    <row r="150" spans="1:16" x14ac:dyDescent="0.25">
      <c r="A150" s="55" t="s">
        <v>257</v>
      </c>
      <c r="B150">
        <v>2</v>
      </c>
      <c r="C150" t="s">
        <v>5066</v>
      </c>
      <c r="D150" t="s">
        <v>5061</v>
      </c>
      <c r="E150" s="55" t="s">
        <v>257</v>
      </c>
      <c r="F150" t="s">
        <v>5436</v>
      </c>
      <c r="G150" s="55" t="s">
        <v>257</v>
      </c>
      <c r="H150">
        <v>56.524999999999999</v>
      </c>
      <c r="I150">
        <v>56</v>
      </c>
      <c r="J150">
        <v>56</v>
      </c>
      <c r="K150" s="55" t="s">
        <v>257</v>
      </c>
      <c r="L150">
        <v>54.936999999999998</v>
      </c>
      <c r="M150">
        <v>54.701000000000001</v>
      </c>
      <c r="N150">
        <v>54.21</v>
      </c>
      <c r="O150">
        <v>53.835000000000001</v>
      </c>
      <c r="P150">
        <v>0.23599999999999999</v>
      </c>
    </row>
    <row r="151" spans="1:16" x14ac:dyDescent="0.25">
      <c r="A151" s="55" t="s">
        <v>257</v>
      </c>
      <c r="B151">
        <v>5.5</v>
      </c>
      <c r="C151" t="s">
        <v>5066</v>
      </c>
      <c r="D151" t="s">
        <v>5063</v>
      </c>
      <c r="E151" s="55" t="s">
        <v>257</v>
      </c>
      <c r="F151" t="s">
        <v>5437</v>
      </c>
      <c r="G151" s="55">
        <v>7.4999999999999997E-2</v>
      </c>
      <c r="H151">
        <v>55.924999999999997</v>
      </c>
      <c r="I151">
        <v>56</v>
      </c>
      <c r="J151">
        <v>55.365000000000002</v>
      </c>
      <c r="K151" s="55" t="s">
        <v>257</v>
      </c>
      <c r="L151">
        <v>52.353000000000002</v>
      </c>
      <c r="M151">
        <v>52.183</v>
      </c>
      <c r="N151">
        <v>49.970999999999997</v>
      </c>
      <c r="O151">
        <v>48.795000000000002</v>
      </c>
      <c r="P151">
        <v>0.17</v>
      </c>
    </row>
    <row r="152" spans="1:16" x14ac:dyDescent="0.25">
      <c r="A152" s="55" t="s">
        <v>257</v>
      </c>
      <c r="B152">
        <v>5.5</v>
      </c>
      <c r="C152" t="s">
        <v>5066</v>
      </c>
      <c r="D152" t="s">
        <v>5062</v>
      </c>
      <c r="E152" s="55" t="s">
        <v>257</v>
      </c>
      <c r="F152" t="s">
        <v>5438</v>
      </c>
      <c r="G152" s="55">
        <v>7.4999999999999997E-2</v>
      </c>
      <c r="H152">
        <v>55.924999999999997</v>
      </c>
      <c r="I152">
        <v>56</v>
      </c>
      <c r="J152">
        <v>55.365000000000002</v>
      </c>
      <c r="K152" s="55" t="s">
        <v>257</v>
      </c>
      <c r="L152">
        <v>52.353000000000002</v>
      </c>
      <c r="M152">
        <v>52.088000000000001</v>
      </c>
      <c r="N152">
        <v>49.970999999999997</v>
      </c>
      <c r="O152">
        <v>48.7</v>
      </c>
      <c r="P152">
        <v>0.26500000000000001</v>
      </c>
    </row>
    <row r="153" spans="1:16" x14ac:dyDescent="0.25">
      <c r="A153" s="55" t="s">
        <v>257</v>
      </c>
      <c r="B153">
        <v>5.5</v>
      </c>
      <c r="C153" t="s">
        <v>5066</v>
      </c>
      <c r="D153" t="s">
        <v>5061</v>
      </c>
      <c r="E153" s="55" t="s">
        <v>257</v>
      </c>
      <c r="F153" t="s">
        <v>5439</v>
      </c>
      <c r="G153" s="55" t="s">
        <v>257</v>
      </c>
      <c r="H153">
        <v>57.149000000000001</v>
      </c>
      <c r="I153">
        <v>56</v>
      </c>
      <c r="J153">
        <v>56</v>
      </c>
      <c r="K153" s="55" t="s">
        <v>257</v>
      </c>
      <c r="L153">
        <v>52.783000000000001</v>
      </c>
      <c r="M153">
        <v>52.427999999999997</v>
      </c>
      <c r="N153">
        <v>50.795999999999999</v>
      </c>
      <c r="O153">
        <v>50.045999999999999</v>
      </c>
      <c r="P153">
        <v>0.35499999999999998</v>
      </c>
    </row>
    <row r="154" spans="1:16" x14ac:dyDescent="0.25">
      <c r="A154" s="55" t="s">
        <v>257</v>
      </c>
      <c r="B154">
        <v>1.5</v>
      </c>
      <c r="C154" t="s">
        <v>5066</v>
      </c>
      <c r="D154" t="s">
        <v>5063</v>
      </c>
      <c r="E154" s="55" t="s">
        <v>257</v>
      </c>
      <c r="F154" t="s">
        <v>5443</v>
      </c>
      <c r="G154" s="55">
        <v>3.2000000000000001E-2</v>
      </c>
      <c r="H154">
        <v>59.968000000000004</v>
      </c>
      <c r="I154">
        <v>60</v>
      </c>
      <c r="J154">
        <v>59.731999999999999</v>
      </c>
      <c r="K154" s="55" t="s">
        <v>257</v>
      </c>
      <c r="L154">
        <v>58.994</v>
      </c>
      <c r="M154">
        <v>58.893999999999998</v>
      </c>
      <c r="N154">
        <v>58.344000000000001</v>
      </c>
      <c r="O154">
        <v>57.97</v>
      </c>
      <c r="P154">
        <v>0.1</v>
      </c>
    </row>
    <row r="155" spans="1:16" x14ac:dyDescent="0.25">
      <c r="A155" s="55" t="s">
        <v>257</v>
      </c>
      <c r="B155">
        <v>1.5</v>
      </c>
      <c r="C155" t="s">
        <v>5066</v>
      </c>
      <c r="D155" t="s">
        <v>5062</v>
      </c>
      <c r="E155" s="55" t="s">
        <v>257</v>
      </c>
      <c r="F155" t="s">
        <v>5444</v>
      </c>
      <c r="G155" s="55">
        <v>3.2000000000000001E-2</v>
      </c>
      <c r="H155">
        <v>59.968000000000004</v>
      </c>
      <c r="I155">
        <v>60</v>
      </c>
      <c r="J155">
        <v>59.731999999999999</v>
      </c>
      <c r="K155" s="55" t="s">
        <v>257</v>
      </c>
      <c r="L155">
        <v>58.994</v>
      </c>
      <c r="M155">
        <v>58.834000000000003</v>
      </c>
      <c r="N155">
        <v>58.344000000000001</v>
      </c>
      <c r="O155">
        <v>57.91</v>
      </c>
      <c r="P155">
        <v>0.16</v>
      </c>
    </row>
    <row r="156" spans="1:16" x14ac:dyDescent="0.25">
      <c r="A156" s="55" t="s">
        <v>257</v>
      </c>
      <c r="B156">
        <v>1.5</v>
      </c>
      <c r="C156" t="s">
        <v>5066</v>
      </c>
      <c r="D156" t="s">
        <v>5061</v>
      </c>
      <c r="E156" s="55" t="s">
        <v>257</v>
      </c>
      <c r="F156" t="s">
        <v>5445</v>
      </c>
      <c r="G156" s="55" t="s">
        <v>257</v>
      </c>
      <c r="H156">
        <v>60.427999999999997</v>
      </c>
      <c r="I156">
        <v>60</v>
      </c>
      <c r="J156">
        <v>60</v>
      </c>
      <c r="K156" s="55" t="s">
        <v>257</v>
      </c>
      <c r="L156">
        <v>59.238</v>
      </c>
      <c r="M156">
        <v>59.026000000000003</v>
      </c>
      <c r="N156">
        <v>58.676000000000002</v>
      </c>
      <c r="O156">
        <v>58.375999999999998</v>
      </c>
      <c r="P156">
        <v>0.21199999999999999</v>
      </c>
    </row>
    <row r="157" spans="1:16" x14ac:dyDescent="0.25">
      <c r="A157" s="55" t="s">
        <v>257</v>
      </c>
      <c r="B157">
        <v>2</v>
      </c>
      <c r="C157" t="s">
        <v>5066</v>
      </c>
      <c r="D157" t="s">
        <v>5063</v>
      </c>
      <c r="E157" s="55" t="s">
        <v>257</v>
      </c>
      <c r="F157" t="s">
        <v>5446</v>
      </c>
      <c r="G157" s="55">
        <v>3.7999999999999999E-2</v>
      </c>
      <c r="H157">
        <v>63.962000000000003</v>
      </c>
      <c r="I157">
        <v>64</v>
      </c>
      <c r="J157">
        <v>63.682000000000002</v>
      </c>
      <c r="K157" s="55" t="s">
        <v>257</v>
      </c>
      <c r="L157">
        <v>62.662999999999997</v>
      </c>
      <c r="M157">
        <v>62.551000000000002</v>
      </c>
      <c r="N157">
        <v>61.796999999999997</v>
      </c>
      <c r="O157">
        <v>61.319000000000003</v>
      </c>
      <c r="P157">
        <v>0.112</v>
      </c>
    </row>
    <row r="158" spans="1:16" x14ac:dyDescent="0.25">
      <c r="A158" s="55" t="s">
        <v>257</v>
      </c>
      <c r="B158">
        <v>2</v>
      </c>
      <c r="C158" t="s">
        <v>5066</v>
      </c>
      <c r="D158" t="s">
        <v>5062</v>
      </c>
      <c r="E158" s="55" t="s">
        <v>257</v>
      </c>
      <c r="F158" t="s">
        <v>5447</v>
      </c>
      <c r="G158" s="55">
        <v>3.7999999999999999E-2</v>
      </c>
      <c r="H158">
        <v>63.962000000000003</v>
      </c>
      <c r="I158">
        <v>64</v>
      </c>
      <c r="J158">
        <v>63.682000000000002</v>
      </c>
      <c r="K158" s="55" t="s">
        <v>257</v>
      </c>
      <c r="L158">
        <v>62.662999999999997</v>
      </c>
      <c r="M158">
        <v>62.482999999999997</v>
      </c>
      <c r="N158">
        <v>61.796999999999997</v>
      </c>
      <c r="O158">
        <v>61.250999999999998</v>
      </c>
      <c r="P158">
        <v>0.18</v>
      </c>
    </row>
    <row r="159" spans="1:16" x14ac:dyDescent="0.25">
      <c r="A159" s="55" t="s">
        <v>257</v>
      </c>
      <c r="B159">
        <v>2</v>
      </c>
      <c r="C159" t="s">
        <v>5066</v>
      </c>
      <c r="D159" t="s">
        <v>5061</v>
      </c>
      <c r="E159" s="55" t="s">
        <v>257</v>
      </c>
      <c r="F159" t="s">
        <v>5448</v>
      </c>
      <c r="G159" s="55" t="s">
        <v>257</v>
      </c>
      <c r="H159">
        <v>64.525000000000006</v>
      </c>
      <c r="I159">
        <v>64</v>
      </c>
      <c r="J159">
        <v>64</v>
      </c>
      <c r="K159" s="55" t="s">
        <v>257</v>
      </c>
      <c r="L159">
        <v>62.936999999999998</v>
      </c>
      <c r="M159">
        <v>62.701000000000001</v>
      </c>
      <c r="N159">
        <v>62.21</v>
      </c>
      <c r="O159">
        <v>61.835000000000001</v>
      </c>
      <c r="P159">
        <v>0.23599999999999999</v>
      </c>
    </row>
    <row r="160" spans="1:16" x14ac:dyDescent="0.25">
      <c r="A160" s="55" t="s">
        <v>257</v>
      </c>
      <c r="B160">
        <v>6</v>
      </c>
      <c r="C160" t="s">
        <v>5066</v>
      </c>
      <c r="D160" t="s">
        <v>5063</v>
      </c>
      <c r="E160" s="55" t="s">
        <v>257</v>
      </c>
      <c r="F160" t="s">
        <v>5449</v>
      </c>
      <c r="G160" s="55">
        <v>0.08</v>
      </c>
      <c r="H160">
        <v>63.92</v>
      </c>
      <c r="I160">
        <v>64</v>
      </c>
      <c r="J160">
        <v>63.32</v>
      </c>
      <c r="K160" s="55" t="s">
        <v>257</v>
      </c>
      <c r="L160">
        <v>60.023000000000003</v>
      </c>
      <c r="M160">
        <v>59.843000000000004</v>
      </c>
      <c r="N160">
        <v>57.424999999999997</v>
      </c>
      <c r="O160">
        <v>56.146999999999998</v>
      </c>
      <c r="P160">
        <v>0.18</v>
      </c>
    </row>
    <row r="161" spans="1:16" x14ac:dyDescent="0.25">
      <c r="A161" s="55" t="s">
        <v>257</v>
      </c>
      <c r="B161">
        <v>6</v>
      </c>
      <c r="C161" t="s">
        <v>5066</v>
      </c>
      <c r="D161" t="s">
        <v>5062</v>
      </c>
      <c r="E161" s="55" t="s">
        <v>257</v>
      </c>
      <c r="F161" t="s">
        <v>5450</v>
      </c>
      <c r="G161" s="55">
        <v>0.08</v>
      </c>
      <c r="H161">
        <v>63.92</v>
      </c>
      <c r="I161">
        <v>64</v>
      </c>
      <c r="J161">
        <v>63.32</v>
      </c>
      <c r="K161" s="55" t="s">
        <v>257</v>
      </c>
      <c r="L161">
        <v>60.023000000000003</v>
      </c>
      <c r="M161">
        <v>59.743000000000002</v>
      </c>
      <c r="N161">
        <v>57.424999999999997</v>
      </c>
      <c r="O161">
        <v>56.046999999999997</v>
      </c>
      <c r="P161">
        <v>0.28000000000000003</v>
      </c>
    </row>
    <row r="162" spans="1:16" x14ac:dyDescent="0.25">
      <c r="A162" s="55" t="s">
        <v>257</v>
      </c>
      <c r="B162">
        <v>6</v>
      </c>
      <c r="C162" t="s">
        <v>5066</v>
      </c>
      <c r="D162" t="s">
        <v>5061</v>
      </c>
      <c r="E162" s="55" t="s">
        <v>257</v>
      </c>
      <c r="F162" t="s">
        <v>5451</v>
      </c>
      <c r="G162" s="55" t="s">
        <v>257</v>
      </c>
      <c r="H162">
        <v>65.241</v>
      </c>
      <c r="I162">
        <v>64</v>
      </c>
      <c r="J162">
        <v>64</v>
      </c>
      <c r="K162" s="55" t="s">
        <v>257</v>
      </c>
      <c r="L162">
        <v>60.478000000000002</v>
      </c>
      <c r="M162">
        <v>60.103000000000002</v>
      </c>
      <c r="N162">
        <v>58.305</v>
      </c>
      <c r="O162">
        <v>57.505000000000003</v>
      </c>
      <c r="P162">
        <v>0.375</v>
      </c>
    </row>
    <row r="163" spans="1:16" x14ac:dyDescent="0.25">
      <c r="A163" s="55" t="s">
        <v>257</v>
      </c>
      <c r="B163">
        <v>1.5</v>
      </c>
      <c r="C163" t="s">
        <v>5066</v>
      </c>
      <c r="D163" t="s">
        <v>5063</v>
      </c>
      <c r="E163" s="55" t="s">
        <v>257</v>
      </c>
      <c r="F163" t="s">
        <v>5452</v>
      </c>
      <c r="G163" s="55">
        <v>3.2000000000000001E-2</v>
      </c>
      <c r="H163">
        <v>64.968000000000004</v>
      </c>
      <c r="I163">
        <v>65</v>
      </c>
      <c r="J163">
        <v>64.731999999999999</v>
      </c>
      <c r="K163" s="55" t="s">
        <v>257</v>
      </c>
      <c r="L163">
        <v>63.994</v>
      </c>
      <c r="M163">
        <v>63.893999999999998</v>
      </c>
      <c r="N163">
        <v>63.344000000000001</v>
      </c>
      <c r="O163">
        <v>62.97</v>
      </c>
      <c r="P163">
        <v>0.1</v>
      </c>
    </row>
    <row r="164" spans="1:16" x14ac:dyDescent="0.25">
      <c r="A164" s="55" t="s">
        <v>257</v>
      </c>
      <c r="B164">
        <v>1.5</v>
      </c>
      <c r="C164" t="s">
        <v>5066</v>
      </c>
      <c r="D164" t="s">
        <v>5062</v>
      </c>
      <c r="E164" s="55" t="s">
        <v>257</v>
      </c>
      <c r="F164" t="s">
        <v>5453</v>
      </c>
      <c r="G164" s="55">
        <v>3.2000000000000001E-2</v>
      </c>
      <c r="H164">
        <v>64.968000000000004</v>
      </c>
      <c r="I164">
        <v>65</v>
      </c>
      <c r="J164">
        <v>64.731999999999999</v>
      </c>
      <c r="K164" s="55" t="s">
        <v>257</v>
      </c>
      <c r="L164">
        <v>63.994</v>
      </c>
      <c r="M164">
        <v>63.834000000000003</v>
      </c>
      <c r="N164">
        <v>63.344000000000001</v>
      </c>
      <c r="O164">
        <v>62.91</v>
      </c>
      <c r="P164">
        <v>0.16</v>
      </c>
    </row>
    <row r="165" spans="1:16" x14ac:dyDescent="0.25">
      <c r="A165" s="55" t="s">
        <v>257</v>
      </c>
      <c r="B165">
        <v>1.5</v>
      </c>
      <c r="C165" t="s">
        <v>5066</v>
      </c>
      <c r="D165" t="s">
        <v>5061</v>
      </c>
      <c r="E165" s="55" t="s">
        <v>257</v>
      </c>
      <c r="F165" t="s">
        <v>5454</v>
      </c>
      <c r="G165" s="55" t="s">
        <v>257</v>
      </c>
      <c r="H165">
        <v>65.427999999999997</v>
      </c>
      <c r="I165">
        <v>65</v>
      </c>
      <c r="J165">
        <v>65</v>
      </c>
      <c r="K165" s="55" t="s">
        <v>257</v>
      </c>
      <c r="L165">
        <v>64.238</v>
      </c>
      <c r="M165">
        <v>64.025999999999996</v>
      </c>
      <c r="N165">
        <v>63.676000000000002</v>
      </c>
      <c r="O165">
        <v>63.375999999999998</v>
      </c>
      <c r="P165">
        <v>0.21199999999999999</v>
      </c>
    </row>
    <row r="166" spans="1:16" x14ac:dyDescent="0.25">
      <c r="A166" s="55" t="s">
        <v>257</v>
      </c>
      <c r="B166">
        <v>1.5</v>
      </c>
      <c r="C166" t="s">
        <v>5066</v>
      </c>
      <c r="D166" t="s">
        <v>5063</v>
      </c>
      <c r="E166" s="55" t="s">
        <v>257</v>
      </c>
      <c r="F166" t="s">
        <v>5455</v>
      </c>
      <c r="G166" s="55">
        <v>3.2000000000000001E-2</v>
      </c>
      <c r="H166">
        <v>69.968000000000004</v>
      </c>
      <c r="I166">
        <v>70</v>
      </c>
      <c r="J166">
        <v>69.731999999999999</v>
      </c>
      <c r="K166" s="55" t="s">
        <v>257</v>
      </c>
      <c r="L166">
        <v>68.994</v>
      </c>
      <c r="M166">
        <v>68.894000000000005</v>
      </c>
      <c r="N166">
        <v>68.343999999999994</v>
      </c>
      <c r="O166">
        <v>67.97</v>
      </c>
      <c r="P166">
        <v>0.1</v>
      </c>
    </row>
    <row r="167" spans="1:16" x14ac:dyDescent="0.25">
      <c r="A167" s="55" t="s">
        <v>257</v>
      </c>
      <c r="B167">
        <v>1.5</v>
      </c>
      <c r="C167" t="s">
        <v>5066</v>
      </c>
      <c r="D167" t="s">
        <v>5062</v>
      </c>
      <c r="E167" s="55" t="s">
        <v>257</v>
      </c>
      <c r="F167" t="s">
        <v>5456</v>
      </c>
      <c r="G167" s="55">
        <v>3.2000000000000001E-2</v>
      </c>
      <c r="H167">
        <v>69.968000000000004</v>
      </c>
      <c r="I167">
        <v>70</v>
      </c>
      <c r="J167">
        <v>69.731999999999999</v>
      </c>
      <c r="K167" s="55" t="s">
        <v>257</v>
      </c>
      <c r="L167">
        <v>68.994</v>
      </c>
      <c r="M167">
        <v>68.834000000000003</v>
      </c>
      <c r="N167">
        <v>68.343999999999994</v>
      </c>
      <c r="O167">
        <v>67.91</v>
      </c>
      <c r="P167">
        <v>0.16</v>
      </c>
    </row>
    <row r="168" spans="1:16" x14ac:dyDescent="0.25">
      <c r="A168" s="55" t="s">
        <v>257</v>
      </c>
      <c r="B168">
        <v>1.5</v>
      </c>
      <c r="C168" t="s">
        <v>5066</v>
      </c>
      <c r="D168" t="s">
        <v>5061</v>
      </c>
      <c r="E168" s="55" t="s">
        <v>257</v>
      </c>
      <c r="F168" t="s">
        <v>5457</v>
      </c>
      <c r="G168" s="55" t="s">
        <v>257</v>
      </c>
      <c r="H168">
        <v>70.427999999999997</v>
      </c>
      <c r="I168">
        <v>70</v>
      </c>
      <c r="J168">
        <v>70</v>
      </c>
      <c r="K168" s="55" t="s">
        <v>257</v>
      </c>
      <c r="L168">
        <v>69.238</v>
      </c>
      <c r="M168">
        <v>69.025999999999996</v>
      </c>
      <c r="N168">
        <v>68.676000000000002</v>
      </c>
      <c r="O168">
        <v>68.376000000000005</v>
      </c>
      <c r="P168">
        <v>0.21199999999999999</v>
      </c>
    </row>
    <row r="169" spans="1:16" x14ac:dyDescent="0.25">
      <c r="A169" s="55" t="s">
        <v>257</v>
      </c>
      <c r="B169">
        <v>2</v>
      </c>
      <c r="C169" t="s">
        <v>5066</v>
      </c>
      <c r="D169" t="s">
        <v>5063</v>
      </c>
      <c r="E169" s="55" t="s">
        <v>257</v>
      </c>
      <c r="F169" t="s">
        <v>5458</v>
      </c>
      <c r="G169" s="55">
        <v>3.7999999999999999E-2</v>
      </c>
      <c r="H169">
        <v>71.962000000000003</v>
      </c>
      <c r="I169">
        <v>72</v>
      </c>
      <c r="J169">
        <v>71.682000000000002</v>
      </c>
      <c r="K169" s="55" t="s">
        <v>257</v>
      </c>
      <c r="L169">
        <v>70.662999999999997</v>
      </c>
      <c r="M169">
        <v>70.551000000000002</v>
      </c>
      <c r="N169">
        <v>69.796999999999997</v>
      </c>
      <c r="O169">
        <v>69.319000000000003</v>
      </c>
      <c r="P169">
        <v>0.112</v>
      </c>
    </row>
    <row r="170" spans="1:16" x14ac:dyDescent="0.25">
      <c r="A170" s="55" t="s">
        <v>257</v>
      </c>
      <c r="B170">
        <v>2</v>
      </c>
      <c r="C170" t="s">
        <v>5066</v>
      </c>
      <c r="D170" t="s">
        <v>5062</v>
      </c>
      <c r="E170" s="55" t="s">
        <v>257</v>
      </c>
      <c r="F170" t="s">
        <v>5459</v>
      </c>
      <c r="G170" s="55">
        <v>3.7999999999999999E-2</v>
      </c>
      <c r="H170">
        <v>71.962000000000003</v>
      </c>
      <c r="I170">
        <v>72</v>
      </c>
      <c r="J170">
        <v>71.682000000000002</v>
      </c>
      <c r="K170" s="55" t="s">
        <v>257</v>
      </c>
      <c r="L170">
        <v>70.662999999999997</v>
      </c>
      <c r="M170">
        <v>70.483000000000004</v>
      </c>
      <c r="N170">
        <v>69.796999999999997</v>
      </c>
      <c r="O170">
        <v>69.251000000000005</v>
      </c>
      <c r="P170">
        <v>0.18</v>
      </c>
    </row>
    <row r="171" spans="1:16" x14ac:dyDescent="0.25">
      <c r="A171" s="55" t="s">
        <v>257</v>
      </c>
      <c r="B171">
        <v>2</v>
      </c>
      <c r="C171" t="s">
        <v>5066</v>
      </c>
      <c r="D171" t="s">
        <v>5061</v>
      </c>
      <c r="E171" s="55" t="s">
        <v>257</v>
      </c>
      <c r="F171" t="s">
        <v>5460</v>
      </c>
      <c r="G171" s="55" t="s">
        <v>257</v>
      </c>
      <c r="H171">
        <v>72.525000000000006</v>
      </c>
      <c r="I171">
        <v>72</v>
      </c>
      <c r="J171">
        <v>72</v>
      </c>
      <c r="K171" s="55" t="s">
        <v>257</v>
      </c>
      <c r="L171">
        <v>70.936999999999998</v>
      </c>
      <c r="M171">
        <v>70.700999999999993</v>
      </c>
      <c r="N171">
        <v>70.209999999999994</v>
      </c>
      <c r="O171">
        <v>69.834999999999994</v>
      </c>
      <c r="P171">
        <v>0.23599999999999999</v>
      </c>
    </row>
    <row r="172" spans="1:16" x14ac:dyDescent="0.25">
      <c r="A172" s="55" t="s">
        <v>257</v>
      </c>
      <c r="B172">
        <v>6</v>
      </c>
      <c r="C172" t="s">
        <v>5066</v>
      </c>
      <c r="D172" t="s">
        <v>5063</v>
      </c>
      <c r="E172" s="55" t="s">
        <v>257</v>
      </c>
      <c r="F172" t="s">
        <v>5461</v>
      </c>
      <c r="G172" s="55">
        <v>0.08</v>
      </c>
      <c r="H172">
        <v>71.92</v>
      </c>
      <c r="I172">
        <v>72</v>
      </c>
      <c r="J172">
        <v>71.319999999999993</v>
      </c>
      <c r="K172" s="55" t="s">
        <v>257</v>
      </c>
      <c r="L172">
        <v>68.022999999999996</v>
      </c>
      <c r="M172">
        <v>67.843000000000004</v>
      </c>
      <c r="N172">
        <v>65.424999999999997</v>
      </c>
      <c r="O172">
        <v>64.147000000000006</v>
      </c>
      <c r="P172">
        <v>0.18</v>
      </c>
    </row>
    <row r="173" spans="1:16" x14ac:dyDescent="0.25">
      <c r="A173" s="55" t="s">
        <v>257</v>
      </c>
      <c r="B173">
        <v>6</v>
      </c>
      <c r="C173" t="s">
        <v>5066</v>
      </c>
      <c r="D173" t="s">
        <v>5062</v>
      </c>
      <c r="E173" s="55" t="s">
        <v>257</v>
      </c>
      <c r="F173" t="s">
        <v>5462</v>
      </c>
      <c r="G173" s="55">
        <v>0.08</v>
      </c>
      <c r="H173">
        <v>71.92</v>
      </c>
      <c r="I173">
        <v>72</v>
      </c>
      <c r="J173">
        <v>71.319999999999993</v>
      </c>
      <c r="K173" s="55" t="s">
        <v>257</v>
      </c>
      <c r="L173">
        <v>68.022999999999996</v>
      </c>
      <c r="M173">
        <v>67.742999999999995</v>
      </c>
      <c r="N173">
        <v>65.424999999999997</v>
      </c>
      <c r="O173">
        <v>64.046999999999997</v>
      </c>
      <c r="P173">
        <v>0.28000000000000003</v>
      </c>
    </row>
    <row r="174" spans="1:16" x14ac:dyDescent="0.25">
      <c r="A174" s="55" t="s">
        <v>257</v>
      </c>
      <c r="B174">
        <v>6</v>
      </c>
      <c r="C174" t="s">
        <v>5066</v>
      </c>
      <c r="D174" t="s">
        <v>5061</v>
      </c>
      <c r="E174" s="55" t="s">
        <v>257</v>
      </c>
      <c r="F174" t="s">
        <v>5463</v>
      </c>
      <c r="G174" s="55" t="s">
        <v>257</v>
      </c>
      <c r="H174">
        <v>73.241</v>
      </c>
      <c r="I174">
        <v>72</v>
      </c>
      <c r="J174">
        <v>72</v>
      </c>
      <c r="K174" s="55" t="s">
        <v>257</v>
      </c>
      <c r="L174">
        <v>68.477999999999994</v>
      </c>
      <c r="M174">
        <v>68.102999999999994</v>
      </c>
      <c r="N174">
        <v>66.305000000000007</v>
      </c>
      <c r="O174">
        <v>65.504999999999995</v>
      </c>
      <c r="P174">
        <v>0.375</v>
      </c>
    </row>
    <row r="175" spans="1:16" x14ac:dyDescent="0.25">
      <c r="A175" s="55" t="s">
        <v>257</v>
      </c>
      <c r="B175">
        <v>1.5</v>
      </c>
      <c r="C175" t="s">
        <v>5066</v>
      </c>
      <c r="D175" t="s">
        <v>5063</v>
      </c>
      <c r="E175" s="55" t="s">
        <v>257</v>
      </c>
      <c r="F175" t="s">
        <v>5464</v>
      </c>
      <c r="G175" s="55">
        <v>3.2000000000000001E-2</v>
      </c>
      <c r="H175">
        <v>74.968000000000004</v>
      </c>
      <c r="I175">
        <v>75</v>
      </c>
      <c r="J175">
        <v>74.731999999999999</v>
      </c>
      <c r="K175" s="55" t="s">
        <v>257</v>
      </c>
      <c r="L175">
        <v>73.994</v>
      </c>
      <c r="M175">
        <v>73.894000000000005</v>
      </c>
      <c r="N175">
        <v>73.343999999999994</v>
      </c>
      <c r="O175">
        <v>72.97</v>
      </c>
      <c r="P175">
        <v>0.1</v>
      </c>
    </row>
    <row r="176" spans="1:16" x14ac:dyDescent="0.25">
      <c r="A176" s="55" t="s">
        <v>257</v>
      </c>
      <c r="B176">
        <v>1.5</v>
      </c>
      <c r="C176" t="s">
        <v>5066</v>
      </c>
      <c r="D176" t="s">
        <v>5062</v>
      </c>
      <c r="E176" s="55" t="s">
        <v>257</v>
      </c>
      <c r="F176" t="s">
        <v>5465</v>
      </c>
      <c r="G176" s="55">
        <v>3.2000000000000001E-2</v>
      </c>
      <c r="H176">
        <v>74.968000000000004</v>
      </c>
      <c r="I176">
        <v>75</v>
      </c>
      <c r="J176">
        <v>74.731999999999999</v>
      </c>
      <c r="K176" s="55" t="s">
        <v>257</v>
      </c>
      <c r="L176">
        <v>73.994</v>
      </c>
      <c r="M176">
        <v>73.834000000000003</v>
      </c>
      <c r="N176">
        <v>73.343999999999994</v>
      </c>
      <c r="O176">
        <v>72.91</v>
      </c>
      <c r="P176">
        <v>0.16</v>
      </c>
    </row>
    <row r="177" spans="1:16" x14ac:dyDescent="0.25">
      <c r="A177" s="55" t="s">
        <v>257</v>
      </c>
      <c r="B177">
        <v>1.5</v>
      </c>
      <c r="C177" t="s">
        <v>5066</v>
      </c>
      <c r="D177" t="s">
        <v>5061</v>
      </c>
      <c r="E177" s="55" t="s">
        <v>257</v>
      </c>
      <c r="F177" t="s">
        <v>5466</v>
      </c>
      <c r="G177" s="55" t="s">
        <v>257</v>
      </c>
      <c r="H177">
        <v>75.427999999999997</v>
      </c>
      <c r="I177">
        <v>75</v>
      </c>
      <c r="J177">
        <v>75</v>
      </c>
      <c r="K177" s="55" t="s">
        <v>257</v>
      </c>
      <c r="L177">
        <v>74.238</v>
      </c>
      <c r="M177">
        <v>74.025999999999996</v>
      </c>
      <c r="N177">
        <v>73.676000000000002</v>
      </c>
      <c r="O177">
        <v>73.376000000000005</v>
      </c>
      <c r="P177">
        <v>0.21199999999999999</v>
      </c>
    </row>
    <row r="178" spans="1:16" x14ac:dyDescent="0.25">
      <c r="A178" s="55" t="s">
        <v>257</v>
      </c>
      <c r="B178">
        <v>1.5</v>
      </c>
      <c r="C178" t="s">
        <v>5066</v>
      </c>
      <c r="D178" t="s">
        <v>5063</v>
      </c>
      <c r="E178" s="55" t="s">
        <v>257</v>
      </c>
      <c r="F178" t="s">
        <v>5473</v>
      </c>
      <c r="G178" s="55">
        <v>3.2000000000000001E-2</v>
      </c>
      <c r="H178">
        <v>79.968000000000004</v>
      </c>
      <c r="I178">
        <v>80</v>
      </c>
      <c r="J178">
        <v>79.731999999999999</v>
      </c>
      <c r="K178" s="55" t="s">
        <v>257</v>
      </c>
      <c r="L178">
        <v>78.994</v>
      </c>
      <c r="M178">
        <v>78.894000000000005</v>
      </c>
      <c r="N178">
        <v>78.334000000000003</v>
      </c>
      <c r="O178">
        <v>77.97</v>
      </c>
      <c r="P178">
        <v>0.1</v>
      </c>
    </row>
    <row r="179" spans="1:16" x14ac:dyDescent="0.25">
      <c r="A179" s="55" t="s">
        <v>257</v>
      </c>
      <c r="B179">
        <v>1.5</v>
      </c>
      <c r="C179" t="s">
        <v>5066</v>
      </c>
      <c r="D179" t="s">
        <v>5062</v>
      </c>
      <c r="E179" s="55" t="s">
        <v>257</v>
      </c>
      <c r="F179" t="s">
        <v>5474</v>
      </c>
      <c r="G179" s="55">
        <v>3.2000000000000001E-2</v>
      </c>
      <c r="H179">
        <v>79.968000000000004</v>
      </c>
      <c r="I179">
        <v>80</v>
      </c>
      <c r="J179">
        <v>79.731999999999999</v>
      </c>
      <c r="K179" s="55" t="s">
        <v>257</v>
      </c>
      <c r="L179">
        <v>78.994</v>
      </c>
      <c r="M179">
        <v>78.834000000000003</v>
      </c>
      <c r="N179">
        <v>78.343999999999994</v>
      </c>
      <c r="O179">
        <v>77.91</v>
      </c>
      <c r="P179">
        <v>0.16</v>
      </c>
    </row>
    <row r="180" spans="1:16" x14ac:dyDescent="0.25">
      <c r="A180" s="55" t="s">
        <v>257</v>
      </c>
      <c r="B180">
        <v>1.5</v>
      </c>
      <c r="C180" t="s">
        <v>5066</v>
      </c>
      <c r="D180" t="s">
        <v>5061</v>
      </c>
      <c r="E180" s="55" t="s">
        <v>257</v>
      </c>
      <c r="F180" t="s">
        <v>5475</v>
      </c>
      <c r="G180" s="55" t="s">
        <v>257</v>
      </c>
      <c r="H180">
        <v>80.427999999999997</v>
      </c>
      <c r="I180">
        <v>80</v>
      </c>
      <c r="J180">
        <v>80</v>
      </c>
      <c r="K180" s="55" t="s">
        <v>257</v>
      </c>
      <c r="L180">
        <v>79.238</v>
      </c>
      <c r="M180">
        <v>79.025999999999996</v>
      </c>
      <c r="N180">
        <v>78.676000000000002</v>
      </c>
      <c r="O180">
        <v>78.376000000000005</v>
      </c>
      <c r="P180">
        <v>0.21199999999999999</v>
      </c>
    </row>
    <row r="181" spans="1:16" x14ac:dyDescent="0.25">
      <c r="A181" s="55" t="s">
        <v>257</v>
      </c>
      <c r="B181">
        <v>2</v>
      </c>
      <c r="C181" t="s">
        <v>5066</v>
      </c>
      <c r="D181" t="s">
        <v>5063</v>
      </c>
      <c r="E181" s="55" t="s">
        <v>257</v>
      </c>
      <c r="F181" t="s">
        <v>5476</v>
      </c>
      <c r="G181" s="55">
        <v>3.7999999999999999E-2</v>
      </c>
      <c r="H181">
        <v>79.962000000000003</v>
      </c>
      <c r="I181">
        <v>80</v>
      </c>
      <c r="J181">
        <v>79.682000000000002</v>
      </c>
      <c r="K181" s="55" t="s">
        <v>257</v>
      </c>
      <c r="L181">
        <v>78.662999999999997</v>
      </c>
      <c r="M181">
        <v>78.551000000000002</v>
      </c>
      <c r="N181">
        <v>77.796999999999997</v>
      </c>
      <c r="O181">
        <v>77.319000000000003</v>
      </c>
      <c r="P181">
        <v>0.112</v>
      </c>
    </row>
    <row r="182" spans="1:16" x14ac:dyDescent="0.25">
      <c r="A182" s="55" t="s">
        <v>257</v>
      </c>
      <c r="B182">
        <v>2</v>
      </c>
      <c r="C182" t="s">
        <v>5066</v>
      </c>
      <c r="D182" t="s">
        <v>5062</v>
      </c>
      <c r="E182" s="55" t="s">
        <v>257</v>
      </c>
      <c r="F182" t="s">
        <v>5477</v>
      </c>
      <c r="G182" s="55">
        <v>3.7999999999999999E-2</v>
      </c>
      <c r="H182">
        <v>79.962000000000003</v>
      </c>
      <c r="I182">
        <v>80</v>
      </c>
      <c r="J182">
        <v>79.682000000000002</v>
      </c>
      <c r="K182" s="55" t="s">
        <v>257</v>
      </c>
      <c r="L182">
        <v>78.662999999999997</v>
      </c>
      <c r="M182">
        <v>78.483000000000004</v>
      </c>
      <c r="N182">
        <v>77.796999999999997</v>
      </c>
      <c r="O182">
        <v>77.251000000000005</v>
      </c>
      <c r="P182">
        <v>0.18</v>
      </c>
    </row>
    <row r="183" spans="1:16" x14ac:dyDescent="0.25">
      <c r="A183" s="55" t="s">
        <v>257</v>
      </c>
      <c r="B183">
        <v>2</v>
      </c>
      <c r="C183" t="s">
        <v>5066</v>
      </c>
      <c r="D183" t="s">
        <v>5061</v>
      </c>
      <c r="E183" s="55" t="s">
        <v>257</v>
      </c>
      <c r="F183" t="s">
        <v>5478</v>
      </c>
      <c r="G183" s="55" t="s">
        <v>257</v>
      </c>
      <c r="H183">
        <v>80.525000000000006</v>
      </c>
      <c r="I183">
        <v>80</v>
      </c>
      <c r="J183">
        <v>80</v>
      </c>
      <c r="K183" s="55" t="s">
        <v>257</v>
      </c>
      <c r="L183">
        <v>78.936999999999998</v>
      </c>
      <c r="M183">
        <v>78.700999999999993</v>
      </c>
      <c r="N183">
        <v>78.209999999999994</v>
      </c>
      <c r="O183">
        <v>77.834999999999994</v>
      </c>
      <c r="P183">
        <v>0.23599999999999999</v>
      </c>
    </row>
    <row r="184" spans="1:16" x14ac:dyDescent="0.25">
      <c r="A184" s="55" t="s">
        <v>257</v>
      </c>
      <c r="B184">
        <v>6</v>
      </c>
      <c r="C184" t="s">
        <v>5066</v>
      </c>
      <c r="D184" t="s">
        <v>5063</v>
      </c>
      <c r="E184" s="55" t="s">
        <v>257</v>
      </c>
      <c r="F184" t="s">
        <v>5479</v>
      </c>
      <c r="G184" s="55">
        <v>0.08</v>
      </c>
      <c r="H184">
        <v>79.92</v>
      </c>
      <c r="I184">
        <v>80</v>
      </c>
      <c r="J184">
        <v>79.319999999999993</v>
      </c>
      <c r="K184" s="55" t="s">
        <v>257</v>
      </c>
      <c r="L184">
        <v>76.022999999999996</v>
      </c>
      <c r="M184">
        <v>75.843000000000004</v>
      </c>
      <c r="N184">
        <v>73.424999999999997</v>
      </c>
      <c r="O184">
        <v>72.147000000000006</v>
      </c>
      <c r="P184">
        <v>0.18</v>
      </c>
    </row>
    <row r="185" spans="1:16" x14ac:dyDescent="0.25">
      <c r="A185" s="55" t="s">
        <v>257</v>
      </c>
      <c r="B185">
        <v>6</v>
      </c>
      <c r="C185" t="s">
        <v>5066</v>
      </c>
      <c r="D185" t="s">
        <v>5062</v>
      </c>
      <c r="E185" s="55" t="s">
        <v>257</v>
      </c>
      <c r="F185" t="s">
        <v>5480</v>
      </c>
      <c r="G185" s="55">
        <v>0.08</v>
      </c>
      <c r="H185">
        <v>79.92</v>
      </c>
      <c r="I185">
        <v>80</v>
      </c>
      <c r="J185">
        <v>79.319999999999993</v>
      </c>
      <c r="K185" s="55" t="s">
        <v>257</v>
      </c>
      <c r="L185">
        <v>76.022999999999996</v>
      </c>
      <c r="M185">
        <v>75.742999999999995</v>
      </c>
      <c r="N185">
        <v>73.424999999999997</v>
      </c>
      <c r="O185">
        <v>72.046999999999997</v>
      </c>
      <c r="P185">
        <v>0.28000000000000003</v>
      </c>
    </row>
    <row r="186" spans="1:16" x14ac:dyDescent="0.25">
      <c r="A186" s="55" t="s">
        <v>257</v>
      </c>
      <c r="B186">
        <v>6</v>
      </c>
      <c r="C186" t="s">
        <v>5066</v>
      </c>
      <c r="D186" t="s">
        <v>5061</v>
      </c>
      <c r="E186" s="55" t="s">
        <v>257</v>
      </c>
      <c r="F186" t="s">
        <v>5481</v>
      </c>
      <c r="G186" s="55" t="s">
        <v>257</v>
      </c>
      <c r="H186">
        <v>81.241</v>
      </c>
      <c r="I186">
        <v>80</v>
      </c>
      <c r="J186">
        <v>80</v>
      </c>
      <c r="K186" s="55" t="s">
        <v>257</v>
      </c>
      <c r="L186">
        <v>76.477999999999994</v>
      </c>
      <c r="M186">
        <v>76.102999999999994</v>
      </c>
      <c r="N186">
        <v>74.305000000000007</v>
      </c>
      <c r="O186">
        <v>73.504999999999995</v>
      </c>
      <c r="P186">
        <v>0.375</v>
      </c>
    </row>
    <row r="187" spans="1:16" x14ac:dyDescent="0.25">
      <c r="A187" s="55" t="s">
        <v>257</v>
      </c>
      <c r="B187">
        <v>2</v>
      </c>
      <c r="C187" t="s">
        <v>5066</v>
      </c>
      <c r="D187" t="s">
        <v>5063</v>
      </c>
      <c r="E187" s="55" t="s">
        <v>257</v>
      </c>
      <c r="F187" t="s">
        <v>5482</v>
      </c>
      <c r="G187" s="55">
        <v>3.7999999999999999E-2</v>
      </c>
      <c r="H187">
        <v>84.962000000000003</v>
      </c>
      <c r="I187">
        <v>85</v>
      </c>
      <c r="J187">
        <v>84.682000000000002</v>
      </c>
      <c r="K187" s="55" t="s">
        <v>257</v>
      </c>
      <c r="L187">
        <v>83.662999999999997</v>
      </c>
      <c r="M187">
        <v>83.551000000000002</v>
      </c>
      <c r="N187">
        <v>82.796999999999997</v>
      </c>
      <c r="O187">
        <v>82.319000000000003</v>
      </c>
      <c r="P187">
        <v>0.112</v>
      </c>
    </row>
    <row r="188" spans="1:16" x14ac:dyDescent="0.25">
      <c r="A188" s="55" t="s">
        <v>257</v>
      </c>
      <c r="B188">
        <v>2</v>
      </c>
      <c r="C188" t="s">
        <v>5066</v>
      </c>
      <c r="D188" t="s">
        <v>5062</v>
      </c>
      <c r="E188" s="55" t="s">
        <v>257</v>
      </c>
      <c r="F188" t="s">
        <v>5483</v>
      </c>
      <c r="G188" s="55">
        <v>3.7999999999999999E-2</v>
      </c>
      <c r="H188">
        <v>84.962000000000003</v>
      </c>
      <c r="I188">
        <v>85</v>
      </c>
      <c r="J188">
        <v>84.682000000000002</v>
      </c>
      <c r="K188" s="55" t="s">
        <v>257</v>
      </c>
      <c r="L188">
        <v>83.662999999999997</v>
      </c>
      <c r="M188">
        <v>83.483000000000004</v>
      </c>
      <c r="N188">
        <v>82.796999999999997</v>
      </c>
      <c r="O188">
        <v>82.251000000000005</v>
      </c>
      <c r="P188">
        <v>0.18</v>
      </c>
    </row>
    <row r="189" spans="1:16" x14ac:dyDescent="0.25">
      <c r="A189" s="55" t="s">
        <v>257</v>
      </c>
      <c r="B189">
        <v>2</v>
      </c>
      <c r="C189" t="s">
        <v>5066</v>
      </c>
      <c r="D189" t="s">
        <v>5061</v>
      </c>
      <c r="E189" s="55" t="s">
        <v>257</v>
      </c>
      <c r="F189" t="s">
        <v>5484</v>
      </c>
      <c r="G189" s="55" t="s">
        <v>257</v>
      </c>
      <c r="H189">
        <v>85.525000000000006</v>
      </c>
      <c r="I189">
        <v>85</v>
      </c>
      <c r="J189">
        <v>85</v>
      </c>
      <c r="K189" s="55" t="s">
        <v>257</v>
      </c>
      <c r="L189">
        <v>83.936999999999998</v>
      </c>
      <c r="M189">
        <v>83.700999999999993</v>
      </c>
      <c r="N189">
        <v>83.21</v>
      </c>
      <c r="O189">
        <v>82.834999999999994</v>
      </c>
      <c r="P189">
        <v>0.23599999999999999</v>
      </c>
    </row>
    <row r="190" spans="1:16" x14ac:dyDescent="0.25">
      <c r="A190" s="55" t="s">
        <v>257</v>
      </c>
      <c r="B190">
        <v>2</v>
      </c>
      <c r="C190" t="s">
        <v>5066</v>
      </c>
      <c r="D190" t="s">
        <v>5063</v>
      </c>
      <c r="E190" s="55" t="s">
        <v>257</v>
      </c>
      <c r="F190" t="s">
        <v>5485</v>
      </c>
      <c r="G190" s="55">
        <v>3.7999999999999999E-2</v>
      </c>
      <c r="H190">
        <v>89.962000000000003</v>
      </c>
      <c r="I190">
        <v>90</v>
      </c>
      <c r="J190">
        <v>89.682000000000002</v>
      </c>
      <c r="K190" s="55" t="s">
        <v>257</v>
      </c>
      <c r="L190">
        <v>88.662999999999997</v>
      </c>
      <c r="M190">
        <v>88.551000000000002</v>
      </c>
      <c r="N190">
        <v>87.796999999999997</v>
      </c>
      <c r="O190">
        <v>87.319000000000003</v>
      </c>
      <c r="P190">
        <v>0.112</v>
      </c>
    </row>
    <row r="191" spans="1:16" x14ac:dyDescent="0.25">
      <c r="A191" s="55" t="s">
        <v>257</v>
      </c>
      <c r="B191">
        <v>2</v>
      </c>
      <c r="C191" t="s">
        <v>5066</v>
      </c>
      <c r="D191" t="s">
        <v>5062</v>
      </c>
      <c r="E191" s="55" t="s">
        <v>257</v>
      </c>
      <c r="F191" t="s">
        <v>5486</v>
      </c>
      <c r="G191" s="55">
        <v>3.7999999999999999E-2</v>
      </c>
      <c r="H191">
        <v>89.962000000000003</v>
      </c>
      <c r="I191">
        <v>90</v>
      </c>
      <c r="J191">
        <v>89.682000000000002</v>
      </c>
      <c r="K191" s="55" t="s">
        <v>257</v>
      </c>
      <c r="L191">
        <v>88.662999999999997</v>
      </c>
      <c r="M191">
        <v>88.483000000000004</v>
      </c>
      <c r="N191">
        <v>87.796999999999997</v>
      </c>
      <c r="O191">
        <v>87.251000000000005</v>
      </c>
      <c r="P191">
        <v>0.18</v>
      </c>
    </row>
    <row r="192" spans="1:16" x14ac:dyDescent="0.25">
      <c r="A192" s="55" t="s">
        <v>257</v>
      </c>
      <c r="B192">
        <v>2</v>
      </c>
      <c r="C192" t="s">
        <v>5066</v>
      </c>
      <c r="D192" t="s">
        <v>5061</v>
      </c>
      <c r="E192" s="55" t="s">
        <v>257</v>
      </c>
      <c r="F192" t="s">
        <v>5487</v>
      </c>
      <c r="G192" s="55" t="s">
        <v>257</v>
      </c>
      <c r="H192">
        <v>90.525000000000006</v>
      </c>
      <c r="I192">
        <v>90</v>
      </c>
      <c r="J192">
        <v>90</v>
      </c>
      <c r="K192" s="55" t="s">
        <v>257</v>
      </c>
      <c r="L192">
        <v>88.936999999999998</v>
      </c>
      <c r="M192">
        <v>88.700999999999993</v>
      </c>
      <c r="N192">
        <v>88.21</v>
      </c>
      <c r="O192">
        <v>87.834999999999994</v>
      </c>
      <c r="P192">
        <v>0.23599999999999999</v>
      </c>
    </row>
    <row r="193" spans="1:16" x14ac:dyDescent="0.25">
      <c r="A193" s="55" t="s">
        <v>257</v>
      </c>
      <c r="B193">
        <v>6</v>
      </c>
      <c r="C193" t="s">
        <v>5066</v>
      </c>
      <c r="D193" t="s">
        <v>5063</v>
      </c>
      <c r="E193" s="55" t="s">
        <v>257</v>
      </c>
      <c r="F193" t="s">
        <v>5488</v>
      </c>
      <c r="G193" s="55">
        <v>0.08</v>
      </c>
      <c r="H193">
        <v>89.92</v>
      </c>
      <c r="I193">
        <v>90</v>
      </c>
      <c r="J193">
        <v>89.32</v>
      </c>
      <c r="K193" s="55" t="s">
        <v>257</v>
      </c>
      <c r="L193">
        <v>86.022999999999996</v>
      </c>
      <c r="M193">
        <v>85.843000000000004</v>
      </c>
      <c r="N193">
        <v>83.424999999999997</v>
      </c>
      <c r="O193">
        <v>82.147000000000006</v>
      </c>
      <c r="P193">
        <v>0.18</v>
      </c>
    </row>
    <row r="194" spans="1:16" x14ac:dyDescent="0.25">
      <c r="A194" s="55" t="s">
        <v>257</v>
      </c>
      <c r="B194">
        <v>6</v>
      </c>
      <c r="C194" t="s">
        <v>5066</v>
      </c>
      <c r="D194" t="s">
        <v>5062</v>
      </c>
      <c r="E194" s="55" t="s">
        <v>257</v>
      </c>
      <c r="F194" t="s">
        <v>5489</v>
      </c>
      <c r="G194" s="55">
        <v>0.08</v>
      </c>
      <c r="H194">
        <v>89.92</v>
      </c>
      <c r="I194">
        <v>90</v>
      </c>
      <c r="J194">
        <v>89.32</v>
      </c>
      <c r="K194" s="55" t="s">
        <v>257</v>
      </c>
      <c r="L194">
        <v>86.022999999999996</v>
      </c>
      <c r="M194">
        <v>85.742999999999995</v>
      </c>
      <c r="N194">
        <v>83.424999999999997</v>
      </c>
      <c r="O194">
        <v>82.046999999999997</v>
      </c>
      <c r="P194">
        <v>0.28000000000000003</v>
      </c>
    </row>
    <row r="195" spans="1:16" x14ac:dyDescent="0.25">
      <c r="A195" s="55" t="s">
        <v>257</v>
      </c>
      <c r="B195">
        <v>6</v>
      </c>
      <c r="C195" t="s">
        <v>5066</v>
      </c>
      <c r="D195" t="s">
        <v>5061</v>
      </c>
      <c r="E195" s="55" t="s">
        <v>257</v>
      </c>
      <c r="F195" t="s">
        <v>5490</v>
      </c>
      <c r="G195" s="55" t="s">
        <v>257</v>
      </c>
      <c r="H195">
        <v>91.241</v>
      </c>
      <c r="I195">
        <v>90</v>
      </c>
      <c r="J195">
        <v>90</v>
      </c>
      <c r="K195" s="55" t="s">
        <v>257</v>
      </c>
      <c r="L195">
        <v>86.477999999999994</v>
      </c>
      <c r="M195">
        <v>86.102999999999994</v>
      </c>
      <c r="N195">
        <v>84.305000000000007</v>
      </c>
      <c r="O195">
        <v>83.504999999999995</v>
      </c>
      <c r="P195">
        <v>0.375</v>
      </c>
    </row>
    <row r="196" spans="1:16" x14ac:dyDescent="0.25">
      <c r="A196" s="55" t="s">
        <v>257</v>
      </c>
      <c r="B196">
        <v>2</v>
      </c>
      <c r="C196" t="s">
        <v>5066</v>
      </c>
      <c r="D196" t="s">
        <v>5063</v>
      </c>
      <c r="E196" s="55" t="s">
        <v>257</v>
      </c>
      <c r="F196" t="s">
        <v>5491</v>
      </c>
      <c r="G196" s="55">
        <v>3.7999999999999999E-2</v>
      </c>
      <c r="H196">
        <v>94.962000000000003</v>
      </c>
      <c r="I196">
        <v>95</v>
      </c>
      <c r="J196">
        <v>94.682000000000002</v>
      </c>
      <c r="K196" s="55" t="s">
        <v>257</v>
      </c>
      <c r="L196">
        <v>93.662999999999997</v>
      </c>
      <c r="M196">
        <v>93.545000000000002</v>
      </c>
      <c r="N196">
        <v>92.796999999999997</v>
      </c>
      <c r="O196">
        <v>92.313000000000002</v>
      </c>
      <c r="P196">
        <v>0.11799999999999999</v>
      </c>
    </row>
    <row r="197" spans="1:16" x14ac:dyDescent="0.25">
      <c r="A197" s="55" t="s">
        <v>257</v>
      </c>
      <c r="B197">
        <v>2</v>
      </c>
      <c r="C197" t="s">
        <v>5066</v>
      </c>
      <c r="D197" t="s">
        <v>5062</v>
      </c>
      <c r="E197" s="55" t="s">
        <v>257</v>
      </c>
      <c r="F197" t="s">
        <v>5492</v>
      </c>
      <c r="G197" s="55">
        <v>3.7999999999999999E-2</v>
      </c>
      <c r="H197">
        <v>94.962000000000003</v>
      </c>
      <c r="I197">
        <v>95</v>
      </c>
      <c r="J197">
        <v>94.682000000000002</v>
      </c>
      <c r="K197" s="55" t="s">
        <v>257</v>
      </c>
      <c r="L197">
        <v>93.662999999999997</v>
      </c>
      <c r="M197">
        <v>93.472999999999999</v>
      </c>
      <c r="N197">
        <v>92.796999999999997</v>
      </c>
      <c r="O197">
        <v>92.241</v>
      </c>
      <c r="P197">
        <v>0.19</v>
      </c>
    </row>
    <row r="198" spans="1:16" x14ac:dyDescent="0.25">
      <c r="A198" s="55" t="s">
        <v>257</v>
      </c>
      <c r="B198">
        <v>2</v>
      </c>
      <c r="C198" t="s">
        <v>5066</v>
      </c>
      <c r="D198" t="s">
        <v>5061</v>
      </c>
      <c r="E198" s="55" t="s">
        <v>257</v>
      </c>
      <c r="F198" t="s">
        <v>5493</v>
      </c>
      <c r="G198" s="55" t="s">
        <v>257</v>
      </c>
      <c r="H198">
        <v>95.539000000000001</v>
      </c>
      <c r="I198">
        <v>95</v>
      </c>
      <c r="J198">
        <v>95</v>
      </c>
      <c r="K198" s="55" t="s">
        <v>257</v>
      </c>
      <c r="L198">
        <v>93.950999999999993</v>
      </c>
      <c r="M198">
        <v>93.700999999999993</v>
      </c>
      <c r="N198">
        <v>93.21</v>
      </c>
      <c r="O198">
        <v>92.834999999999994</v>
      </c>
      <c r="P198">
        <v>0.25</v>
      </c>
    </row>
    <row r="199" spans="1:16" x14ac:dyDescent="0.25">
      <c r="A199" s="55" t="s">
        <v>257</v>
      </c>
      <c r="B199">
        <v>2</v>
      </c>
      <c r="C199" t="s">
        <v>5066</v>
      </c>
      <c r="D199" t="s">
        <v>5063</v>
      </c>
      <c r="E199" s="55" t="s">
        <v>257</v>
      </c>
      <c r="F199" t="s">
        <v>5270</v>
      </c>
      <c r="G199" s="55">
        <v>3.7999999999999999E-2</v>
      </c>
      <c r="H199">
        <v>99.962000000000003</v>
      </c>
      <c r="I199">
        <v>100</v>
      </c>
      <c r="J199">
        <v>99.682000000000002</v>
      </c>
      <c r="K199" s="55" t="s">
        <v>257</v>
      </c>
      <c r="L199">
        <v>98.662999999999997</v>
      </c>
      <c r="M199">
        <v>98.545000000000002</v>
      </c>
      <c r="N199">
        <v>97.796999999999997</v>
      </c>
      <c r="O199">
        <v>97.313000000000002</v>
      </c>
      <c r="P199">
        <v>0.11799999999999999</v>
      </c>
    </row>
    <row r="200" spans="1:16" x14ac:dyDescent="0.25">
      <c r="A200" s="55" t="s">
        <v>257</v>
      </c>
      <c r="B200">
        <v>2</v>
      </c>
      <c r="C200" t="s">
        <v>5066</v>
      </c>
      <c r="D200" t="s">
        <v>5062</v>
      </c>
      <c r="E200" s="55" t="s">
        <v>257</v>
      </c>
      <c r="F200" t="s">
        <v>5271</v>
      </c>
      <c r="G200" s="55">
        <v>3.7999999999999999E-2</v>
      </c>
      <c r="H200">
        <v>99.962000000000003</v>
      </c>
      <c r="I200">
        <v>100</v>
      </c>
      <c r="J200">
        <v>99.682000000000002</v>
      </c>
      <c r="K200" s="55" t="s">
        <v>257</v>
      </c>
      <c r="L200">
        <v>98.662999999999997</v>
      </c>
      <c r="M200">
        <v>98.472999999999999</v>
      </c>
      <c r="N200">
        <v>97.796999999999997</v>
      </c>
      <c r="O200">
        <v>97.241</v>
      </c>
      <c r="P200">
        <v>0.19</v>
      </c>
    </row>
    <row r="201" spans="1:16" x14ac:dyDescent="0.25">
      <c r="A201" s="55" t="s">
        <v>257</v>
      </c>
      <c r="B201">
        <v>2</v>
      </c>
      <c r="C201" t="s">
        <v>5066</v>
      </c>
      <c r="D201" t="s">
        <v>5061</v>
      </c>
      <c r="E201" s="55" t="s">
        <v>257</v>
      </c>
      <c r="F201" t="s">
        <v>5272</v>
      </c>
      <c r="G201" s="55" t="s">
        <v>257</v>
      </c>
      <c r="H201">
        <v>100.539</v>
      </c>
      <c r="I201">
        <v>100</v>
      </c>
      <c r="J201">
        <v>100</v>
      </c>
      <c r="K201" s="55" t="s">
        <v>257</v>
      </c>
      <c r="L201">
        <v>98.950999999999993</v>
      </c>
      <c r="M201">
        <v>98.700999999999993</v>
      </c>
      <c r="N201">
        <v>98.21</v>
      </c>
      <c r="O201">
        <v>97.834999999999994</v>
      </c>
      <c r="P201">
        <v>0.25</v>
      </c>
    </row>
    <row r="202" spans="1:16" x14ac:dyDescent="0.25">
      <c r="A202" s="55" t="s">
        <v>257</v>
      </c>
      <c r="B202">
        <v>6</v>
      </c>
      <c r="C202" t="s">
        <v>5066</v>
      </c>
      <c r="D202" t="s">
        <v>5063</v>
      </c>
      <c r="E202" s="55" t="s">
        <v>257</v>
      </c>
      <c r="F202" t="s">
        <v>5273</v>
      </c>
      <c r="G202" s="55">
        <v>0.08</v>
      </c>
      <c r="H202">
        <v>99.92</v>
      </c>
      <c r="I202">
        <v>100</v>
      </c>
      <c r="J202">
        <v>99.32</v>
      </c>
      <c r="K202" s="55" t="s">
        <v>257</v>
      </c>
      <c r="L202">
        <v>96.022999999999996</v>
      </c>
      <c r="M202">
        <v>95.832999999999998</v>
      </c>
      <c r="N202">
        <v>93.424999999999997</v>
      </c>
      <c r="O202">
        <v>92.137</v>
      </c>
      <c r="P202">
        <v>0.19</v>
      </c>
    </row>
    <row r="203" spans="1:16" x14ac:dyDescent="0.25">
      <c r="A203" s="55" t="s">
        <v>257</v>
      </c>
      <c r="B203">
        <v>6</v>
      </c>
      <c r="C203" t="s">
        <v>5066</v>
      </c>
      <c r="D203" t="s">
        <v>5062</v>
      </c>
      <c r="E203" s="55" t="s">
        <v>257</v>
      </c>
      <c r="F203" t="s">
        <v>5274</v>
      </c>
      <c r="G203" s="55">
        <v>0.08</v>
      </c>
      <c r="H203">
        <v>99.92</v>
      </c>
      <c r="I203">
        <v>100</v>
      </c>
      <c r="J203">
        <v>99.32</v>
      </c>
      <c r="K203" s="55" t="s">
        <v>257</v>
      </c>
      <c r="L203">
        <v>96.022999999999996</v>
      </c>
      <c r="M203">
        <v>95.722999999999999</v>
      </c>
      <c r="N203">
        <v>93.424999999999997</v>
      </c>
      <c r="O203">
        <v>92.027000000000001</v>
      </c>
      <c r="P203">
        <v>0.3</v>
      </c>
    </row>
    <row r="204" spans="1:16" x14ac:dyDescent="0.25">
      <c r="A204" s="55" t="s">
        <v>257</v>
      </c>
      <c r="B204">
        <v>6</v>
      </c>
      <c r="C204" t="s">
        <v>5066</v>
      </c>
      <c r="D204" t="s">
        <v>5061</v>
      </c>
      <c r="E204" s="55" t="s">
        <v>257</v>
      </c>
      <c r="F204" t="s">
        <v>5275</v>
      </c>
      <c r="G204" s="55" t="s">
        <v>257</v>
      </c>
      <c r="H204">
        <v>101.26600000000001</v>
      </c>
      <c r="I204">
        <v>100</v>
      </c>
      <c r="J204">
        <v>100</v>
      </c>
      <c r="K204" s="55" t="s">
        <v>257</v>
      </c>
      <c r="L204">
        <v>96.503</v>
      </c>
      <c r="M204">
        <v>96.102999999999994</v>
      </c>
      <c r="N204">
        <v>94.305000000000007</v>
      </c>
      <c r="O204">
        <v>93.504999999999995</v>
      </c>
      <c r="P204">
        <v>0.4</v>
      </c>
    </row>
    <row r="205" spans="1:16" x14ac:dyDescent="0.25">
      <c r="A205" s="55" t="s">
        <v>257</v>
      </c>
      <c r="B205">
        <v>2</v>
      </c>
      <c r="C205" t="s">
        <v>5066</v>
      </c>
      <c r="D205" t="s">
        <v>5063</v>
      </c>
      <c r="E205" s="55" t="s">
        <v>257</v>
      </c>
      <c r="F205" t="s">
        <v>5276</v>
      </c>
      <c r="G205" s="55">
        <v>3.7999999999999999E-2</v>
      </c>
      <c r="H205">
        <v>104.962</v>
      </c>
      <c r="I205">
        <v>105</v>
      </c>
      <c r="J205">
        <v>104.682</v>
      </c>
      <c r="K205" s="55" t="s">
        <v>257</v>
      </c>
      <c r="L205">
        <v>103.663</v>
      </c>
      <c r="M205">
        <v>103.545</v>
      </c>
      <c r="N205">
        <v>102.797</v>
      </c>
      <c r="O205">
        <v>102.313</v>
      </c>
      <c r="P205">
        <v>0.11799999999999999</v>
      </c>
    </row>
    <row r="206" spans="1:16" x14ac:dyDescent="0.25">
      <c r="A206" s="55" t="s">
        <v>257</v>
      </c>
      <c r="B206">
        <v>2</v>
      </c>
      <c r="C206" t="s">
        <v>5066</v>
      </c>
      <c r="D206" t="s">
        <v>5062</v>
      </c>
      <c r="E206" s="55" t="s">
        <v>257</v>
      </c>
      <c r="F206" t="s">
        <v>5277</v>
      </c>
      <c r="G206" s="55">
        <v>3.7999999999999999E-2</v>
      </c>
      <c r="H206">
        <v>104.962</v>
      </c>
      <c r="I206">
        <v>105</v>
      </c>
      <c r="J206">
        <v>104.682</v>
      </c>
      <c r="K206" s="55" t="s">
        <v>257</v>
      </c>
      <c r="L206">
        <v>103.663</v>
      </c>
      <c r="M206">
        <v>103.473</v>
      </c>
      <c r="N206">
        <v>102.797</v>
      </c>
      <c r="O206">
        <v>102.241</v>
      </c>
      <c r="P206">
        <v>0.19</v>
      </c>
    </row>
    <row r="207" spans="1:16" x14ac:dyDescent="0.25">
      <c r="A207" s="55" t="s">
        <v>257</v>
      </c>
      <c r="B207">
        <v>2</v>
      </c>
      <c r="C207" t="s">
        <v>5066</v>
      </c>
      <c r="D207" t="s">
        <v>5061</v>
      </c>
      <c r="E207" s="55" t="s">
        <v>257</v>
      </c>
      <c r="F207" t="s">
        <v>5278</v>
      </c>
      <c r="G207" s="55" t="s">
        <v>257</v>
      </c>
      <c r="H207">
        <v>105.539</v>
      </c>
      <c r="I207">
        <v>105</v>
      </c>
      <c r="J207">
        <v>105</v>
      </c>
      <c r="K207" s="55" t="s">
        <v>257</v>
      </c>
      <c r="L207">
        <v>103.95099999999999</v>
      </c>
      <c r="M207">
        <v>103.70099999999999</v>
      </c>
      <c r="N207">
        <v>103.21</v>
      </c>
      <c r="O207">
        <v>102.83499999999999</v>
      </c>
      <c r="P207">
        <v>0.25</v>
      </c>
    </row>
    <row r="208" spans="1:16" x14ac:dyDescent="0.25">
      <c r="A208" s="55" t="s">
        <v>257</v>
      </c>
      <c r="B208">
        <v>2</v>
      </c>
      <c r="C208" t="s">
        <v>5066</v>
      </c>
      <c r="D208" t="s">
        <v>5063</v>
      </c>
      <c r="E208" s="55" t="s">
        <v>257</v>
      </c>
      <c r="F208" t="s">
        <v>5279</v>
      </c>
      <c r="G208" s="55">
        <v>3.7999999999999999E-2</v>
      </c>
      <c r="H208">
        <v>109.962</v>
      </c>
      <c r="I208">
        <v>110</v>
      </c>
      <c r="J208">
        <v>109.682</v>
      </c>
      <c r="K208" s="55" t="s">
        <v>257</v>
      </c>
      <c r="L208">
        <v>108.663</v>
      </c>
      <c r="M208">
        <v>108.545</v>
      </c>
      <c r="N208">
        <v>107.797</v>
      </c>
      <c r="O208">
        <v>107.313</v>
      </c>
      <c r="P208">
        <v>0.11799999999999999</v>
      </c>
    </row>
    <row r="209" spans="1:16" x14ac:dyDescent="0.25">
      <c r="A209" s="55" t="s">
        <v>257</v>
      </c>
      <c r="B209">
        <v>2</v>
      </c>
      <c r="C209" t="s">
        <v>5066</v>
      </c>
      <c r="D209" t="s">
        <v>5062</v>
      </c>
      <c r="E209" s="55" t="s">
        <v>257</v>
      </c>
      <c r="F209" t="s">
        <v>5280</v>
      </c>
      <c r="G209" s="55">
        <v>3.7999999999999999E-2</v>
      </c>
      <c r="H209">
        <v>109.962</v>
      </c>
      <c r="I209">
        <v>110</v>
      </c>
      <c r="J209">
        <v>109.682</v>
      </c>
      <c r="K209" s="55" t="s">
        <v>257</v>
      </c>
      <c r="L209">
        <v>108.663</v>
      </c>
      <c r="M209">
        <v>108.473</v>
      </c>
      <c r="N209">
        <v>107.797</v>
      </c>
      <c r="O209">
        <v>107.241</v>
      </c>
      <c r="P209">
        <v>0.19</v>
      </c>
    </row>
    <row r="210" spans="1:16" x14ac:dyDescent="0.25">
      <c r="A210" s="55" t="s">
        <v>257</v>
      </c>
      <c r="B210">
        <v>2</v>
      </c>
      <c r="C210" t="s">
        <v>5066</v>
      </c>
      <c r="D210" t="s">
        <v>5061</v>
      </c>
      <c r="E210" s="55" t="s">
        <v>257</v>
      </c>
      <c r="F210" t="s">
        <v>5281</v>
      </c>
      <c r="G210" s="55" t="s">
        <v>257</v>
      </c>
      <c r="H210">
        <v>110.539</v>
      </c>
      <c r="I210">
        <v>110</v>
      </c>
      <c r="J210">
        <v>110</v>
      </c>
      <c r="K210" s="55" t="s">
        <v>257</v>
      </c>
      <c r="L210">
        <v>108.95099999999999</v>
      </c>
      <c r="M210">
        <v>108.70099999999999</v>
      </c>
      <c r="N210">
        <v>108.21</v>
      </c>
      <c r="O210">
        <v>107.83499999999999</v>
      </c>
      <c r="P210">
        <v>0.25</v>
      </c>
    </row>
    <row r="211" spans="1:16" x14ac:dyDescent="0.25">
      <c r="A211" s="55" t="s">
        <v>257</v>
      </c>
      <c r="B211">
        <v>2</v>
      </c>
      <c r="C211" t="s">
        <v>5066</v>
      </c>
      <c r="D211" t="s">
        <v>5063</v>
      </c>
      <c r="E211" s="55" t="s">
        <v>257</v>
      </c>
      <c r="F211" t="s">
        <v>5293</v>
      </c>
      <c r="G211" s="55">
        <v>3.7999999999999999E-2</v>
      </c>
      <c r="H211">
        <v>119.962</v>
      </c>
      <c r="I211">
        <v>120</v>
      </c>
      <c r="J211">
        <v>119.682</v>
      </c>
      <c r="K211" s="55" t="s">
        <v>257</v>
      </c>
      <c r="L211">
        <v>118.663</v>
      </c>
      <c r="M211">
        <v>118.545</v>
      </c>
      <c r="N211">
        <v>117.797</v>
      </c>
      <c r="O211">
        <v>117.313</v>
      </c>
      <c r="P211">
        <v>0.11799999999999999</v>
      </c>
    </row>
    <row r="212" spans="1:16" x14ac:dyDescent="0.25">
      <c r="A212" s="55" t="s">
        <v>257</v>
      </c>
      <c r="B212">
        <v>2</v>
      </c>
      <c r="C212" t="s">
        <v>5066</v>
      </c>
      <c r="D212" t="s">
        <v>5062</v>
      </c>
      <c r="E212" s="55" t="s">
        <v>257</v>
      </c>
      <c r="F212" t="s">
        <v>5294</v>
      </c>
      <c r="G212" s="55">
        <v>3.7999999999999999E-2</v>
      </c>
      <c r="H212">
        <v>119.962</v>
      </c>
      <c r="I212">
        <v>120</v>
      </c>
      <c r="J212">
        <v>119.682</v>
      </c>
      <c r="K212" s="55" t="s">
        <v>257</v>
      </c>
      <c r="L212">
        <v>118.663</v>
      </c>
      <c r="M212">
        <v>118.473</v>
      </c>
      <c r="N212">
        <v>117.797</v>
      </c>
      <c r="O212">
        <v>117.241</v>
      </c>
      <c r="P212">
        <v>0.19</v>
      </c>
    </row>
    <row r="213" spans="1:16" x14ac:dyDescent="0.25">
      <c r="A213" s="55" t="s">
        <v>257</v>
      </c>
      <c r="B213">
        <v>2</v>
      </c>
      <c r="C213" t="s">
        <v>5066</v>
      </c>
      <c r="D213" t="s">
        <v>5061</v>
      </c>
      <c r="E213" s="55" t="s">
        <v>257</v>
      </c>
      <c r="F213" t="s">
        <v>5295</v>
      </c>
      <c r="G213" s="55" t="s">
        <v>257</v>
      </c>
      <c r="H213">
        <v>120.539</v>
      </c>
      <c r="I213">
        <v>120</v>
      </c>
      <c r="J213">
        <v>120</v>
      </c>
      <c r="K213" s="55" t="s">
        <v>257</v>
      </c>
      <c r="L213">
        <v>118.95099999999999</v>
      </c>
      <c r="M213">
        <v>118.70099999999999</v>
      </c>
      <c r="N213">
        <v>118.21</v>
      </c>
      <c r="O213">
        <v>117.83499999999999</v>
      </c>
      <c r="P213">
        <v>0.25</v>
      </c>
    </row>
    <row r="214" spans="1:16" x14ac:dyDescent="0.25">
      <c r="A214" s="55" t="s">
        <v>257</v>
      </c>
      <c r="B214">
        <v>2</v>
      </c>
      <c r="C214" t="s">
        <v>5066</v>
      </c>
      <c r="D214" t="s">
        <v>5063</v>
      </c>
      <c r="E214" s="55" t="s">
        <v>257</v>
      </c>
      <c r="F214" t="s">
        <v>5296</v>
      </c>
      <c r="G214" s="55">
        <v>3.7999999999999999E-2</v>
      </c>
      <c r="H214">
        <v>139.96199999999999</v>
      </c>
      <c r="I214">
        <v>130</v>
      </c>
      <c r="J214">
        <v>139.68199999999999</v>
      </c>
      <c r="K214" s="55" t="s">
        <v>257</v>
      </c>
      <c r="L214">
        <v>138.66300000000001</v>
      </c>
      <c r="M214">
        <v>138.54499999999999</v>
      </c>
      <c r="N214">
        <v>137.797</v>
      </c>
      <c r="O214">
        <v>137.31299999999999</v>
      </c>
      <c r="P214">
        <v>0.11799999999999999</v>
      </c>
    </row>
    <row r="215" spans="1:16" x14ac:dyDescent="0.25">
      <c r="A215" s="55" t="s">
        <v>257</v>
      </c>
      <c r="B215">
        <v>2</v>
      </c>
      <c r="C215" t="s">
        <v>5066</v>
      </c>
      <c r="D215" t="s">
        <v>5062</v>
      </c>
      <c r="E215" s="55" t="s">
        <v>257</v>
      </c>
      <c r="F215" t="s">
        <v>5297</v>
      </c>
      <c r="G215" s="55">
        <v>3.7999999999999999E-2</v>
      </c>
      <c r="H215">
        <v>129.96199999999999</v>
      </c>
      <c r="I215">
        <v>130</v>
      </c>
      <c r="J215">
        <v>129.68199999999999</v>
      </c>
      <c r="K215" s="55" t="s">
        <v>257</v>
      </c>
      <c r="L215">
        <v>128.66300000000001</v>
      </c>
      <c r="M215">
        <v>128.47300000000001</v>
      </c>
      <c r="N215">
        <v>127.797</v>
      </c>
      <c r="O215">
        <v>127.241</v>
      </c>
      <c r="P215">
        <v>0.19</v>
      </c>
    </row>
    <row r="216" spans="1:16" x14ac:dyDescent="0.25">
      <c r="A216" s="55" t="s">
        <v>257</v>
      </c>
      <c r="B216">
        <v>2</v>
      </c>
      <c r="C216" t="s">
        <v>5066</v>
      </c>
      <c r="D216" t="s">
        <v>5061</v>
      </c>
      <c r="E216" s="55" t="s">
        <v>257</v>
      </c>
      <c r="F216" t="s">
        <v>5298</v>
      </c>
      <c r="G216" s="55" t="s">
        <v>257</v>
      </c>
      <c r="H216">
        <v>130.53899999999999</v>
      </c>
      <c r="I216">
        <v>130</v>
      </c>
      <c r="J216">
        <v>130</v>
      </c>
      <c r="K216" s="55" t="s">
        <v>257</v>
      </c>
      <c r="L216">
        <v>128.95099999999999</v>
      </c>
      <c r="M216">
        <v>128.70099999999999</v>
      </c>
      <c r="N216">
        <v>128.21</v>
      </c>
      <c r="O216">
        <v>127.83499999999999</v>
      </c>
      <c r="P216">
        <v>0.25</v>
      </c>
    </row>
    <row r="217" spans="1:16" x14ac:dyDescent="0.25">
      <c r="A217" s="55" t="s">
        <v>257</v>
      </c>
      <c r="B217">
        <v>2</v>
      </c>
      <c r="C217" t="s">
        <v>5066</v>
      </c>
      <c r="D217" t="s">
        <v>5063</v>
      </c>
      <c r="E217" s="55" t="s">
        <v>257</v>
      </c>
      <c r="F217" t="s">
        <v>5305</v>
      </c>
      <c r="G217" s="55">
        <v>3.7999999999999999E-2</v>
      </c>
      <c r="H217">
        <v>139.96199999999999</v>
      </c>
      <c r="I217">
        <v>140</v>
      </c>
      <c r="J217">
        <v>139.68199999999999</v>
      </c>
      <c r="K217" s="55" t="s">
        <v>257</v>
      </c>
      <c r="L217">
        <v>138.66300000000001</v>
      </c>
      <c r="M217">
        <v>138.54499999999999</v>
      </c>
      <c r="N217">
        <v>137.797</v>
      </c>
      <c r="O217">
        <v>137.31299999999999</v>
      </c>
      <c r="P217">
        <v>0.11799999999999999</v>
      </c>
    </row>
    <row r="218" spans="1:16" x14ac:dyDescent="0.25">
      <c r="A218" s="55" t="s">
        <v>257</v>
      </c>
      <c r="B218">
        <v>2</v>
      </c>
      <c r="C218" t="s">
        <v>5066</v>
      </c>
      <c r="D218" t="s">
        <v>5062</v>
      </c>
      <c r="E218" s="55" t="s">
        <v>257</v>
      </c>
      <c r="F218" t="s">
        <v>5306</v>
      </c>
      <c r="G218" s="55">
        <v>3.7999999999999999E-2</v>
      </c>
      <c r="H218">
        <v>139.96199999999999</v>
      </c>
      <c r="I218">
        <v>140</v>
      </c>
      <c r="J218">
        <v>139.68199999999999</v>
      </c>
      <c r="K218" s="55" t="s">
        <v>257</v>
      </c>
      <c r="L218">
        <v>138.66300000000001</v>
      </c>
      <c r="M218">
        <v>138.47300000000001</v>
      </c>
      <c r="N218">
        <v>137.797</v>
      </c>
      <c r="O218">
        <v>137.24100000000001</v>
      </c>
      <c r="P218">
        <v>0.19</v>
      </c>
    </row>
    <row r="219" spans="1:16" x14ac:dyDescent="0.25">
      <c r="A219" s="55" t="s">
        <v>257</v>
      </c>
      <c r="B219">
        <v>2</v>
      </c>
      <c r="C219" t="s">
        <v>5066</v>
      </c>
      <c r="D219" t="s">
        <v>5061</v>
      </c>
      <c r="E219" s="55" t="s">
        <v>257</v>
      </c>
      <c r="F219" t="s">
        <v>5307</v>
      </c>
      <c r="G219" s="55" t="s">
        <v>257</v>
      </c>
      <c r="H219">
        <v>140.53899999999999</v>
      </c>
      <c r="I219">
        <v>140</v>
      </c>
      <c r="J219">
        <v>140</v>
      </c>
      <c r="K219" s="55" t="s">
        <v>257</v>
      </c>
      <c r="L219">
        <v>138.95099999999999</v>
      </c>
      <c r="M219">
        <v>138.70099999999999</v>
      </c>
      <c r="N219">
        <v>138.21</v>
      </c>
      <c r="O219">
        <v>137.83500000000001</v>
      </c>
      <c r="P219">
        <v>0.25</v>
      </c>
    </row>
    <row r="220" spans="1:16" x14ac:dyDescent="0.25">
      <c r="A220" s="55" t="s">
        <v>257</v>
      </c>
      <c r="B220">
        <v>2</v>
      </c>
      <c r="C220" t="s">
        <v>5066</v>
      </c>
      <c r="D220" t="s">
        <v>5063</v>
      </c>
      <c r="E220" s="55" t="s">
        <v>257</v>
      </c>
      <c r="F220" t="s">
        <v>5311</v>
      </c>
      <c r="G220" s="55">
        <v>3.7999999999999999E-2</v>
      </c>
      <c r="H220">
        <v>149.96199999999999</v>
      </c>
      <c r="I220">
        <v>150</v>
      </c>
      <c r="J220">
        <v>149.68199999999999</v>
      </c>
      <c r="K220" s="55" t="s">
        <v>257</v>
      </c>
      <c r="L220">
        <v>148.66300000000001</v>
      </c>
      <c r="M220">
        <v>148.54499999999999</v>
      </c>
      <c r="N220">
        <v>147.797</v>
      </c>
      <c r="O220">
        <v>147.31299999999999</v>
      </c>
      <c r="P220">
        <v>0.11799999999999999</v>
      </c>
    </row>
    <row r="221" spans="1:16" x14ac:dyDescent="0.25">
      <c r="A221" s="55" t="s">
        <v>257</v>
      </c>
      <c r="B221">
        <v>2</v>
      </c>
      <c r="C221" t="s">
        <v>5066</v>
      </c>
      <c r="D221" t="s">
        <v>5062</v>
      </c>
      <c r="E221" s="55" t="s">
        <v>257</v>
      </c>
      <c r="F221" t="s">
        <v>5312</v>
      </c>
      <c r="G221" s="55">
        <v>3.7999999999999999E-2</v>
      </c>
      <c r="H221">
        <v>149.96199999999999</v>
      </c>
      <c r="I221">
        <v>150</v>
      </c>
      <c r="J221">
        <v>149.68199999999999</v>
      </c>
      <c r="K221" s="55" t="s">
        <v>257</v>
      </c>
      <c r="L221">
        <v>148.66300000000001</v>
      </c>
      <c r="M221">
        <v>148.47300000000001</v>
      </c>
      <c r="N221">
        <v>147.797</v>
      </c>
      <c r="O221">
        <v>147.24100000000001</v>
      </c>
      <c r="P221">
        <v>0.19</v>
      </c>
    </row>
    <row r="222" spans="1:16" x14ac:dyDescent="0.25">
      <c r="A222" s="55" t="s">
        <v>257</v>
      </c>
      <c r="B222">
        <v>2</v>
      </c>
      <c r="C222" t="s">
        <v>5066</v>
      </c>
      <c r="D222" t="s">
        <v>5061</v>
      </c>
      <c r="E222" s="55" t="s">
        <v>257</v>
      </c>
      <c r="F222" t="s">
        <v>5313</v>
      </c>
      <c r="G222" s="55" t="s">
        <v>257</v>
      </c>
      <c r="H222">
        <v>150.53899999999999</v>
      </c>
      <c r="I222">
        <v>150</v>
      </c>
      <c r="J222">
        <v>150</v>
      </c>
      <c r="K222" s="55" t="s">
        <v>257</v>
      </c>
      <c r="L222">
        <v>148.95099999999999</v>
      </c>
      <c r="M222">
        <v>148.70099999999999</v>
      </c>
      <c r="N222">
        <v>148.21</v>
      </c>
      <c r="O222">
        <v>147.83500000000001</v>
      </c>
      <c r="P222">
        <v>0.25</v>
      </c>
    </row>
    <row r="223" spans="1:16" x14ac:dyDescent="0.25">
      <c r="A223" s="55" t="s">
        <v>257</v>
      </c>
      <c r="B223">
        <v>3</v>
      </c>
      <c r="C223" t="s">
        <v>5066</v>
      </c>
      <c r="D223" t="s">
        <v>5063</v>
      </c>
      <c r="E223" s="55" t="s">
        <v>257</v>
      </c>
      <c r="F223" t="s">
        <v>5320</v>
      </c>
      <c r="G223" s="55">
        <v>4.8000000000000001E-2</v>
      </c>
      <c r="H223">
        <v>159.952</v>
      </c>
      <c r="I223">
        <v>160</v>
      </c>
      <c r="J223">
        <v>159.577</v>
      </c>
      <c r="K223" s="55" t="s">
        <v>257</v>
      </c>
      <c r="L223">
        <v>158.00299999999999</v>
      </c>
      <c r="M223">
        <v>157.863</v>
      </c>
      <c r="N223">
        <v>156.70400000000001</v>
      </c>
      <c r="O223">
        <v>156.01499999999999</v>
      </c>
      <c r="P223">
        <v>0.14000000000000001</v>
      </c>
    </row>
    <row r="224" spans="1:16" x14ac:dyDescent="0.25">
      <c r="A224" s="55" t="s">
        <v>257</v>
      </c>
      <c r="B224">
        <v>3</v>
      </c>
      <c r="C224" t="s">
        <v>5066</v>
      </c>
      <c r="D224" t="s">
        <v>5062</v>
      </c>
      <c r="E224" s="55" t="s">
        <v>257</v>
      </c>
      <c r="F224" t="s">
        <v>5321</v>
      </c>
      <c r="G224" s="55">
        <v>4.8000000000000001E-2</v>
      </c>
      <c r="H224">
        <v>159.952</v>
      </c>
      <c r="I224">
        <v>160</v>
      </c>
      <c r="J224">
        <v>159.577</v>
      </c>
      <c r="K224" s="55" t="s">
        <v>257</v>
      </c>
      <c r="L224">
        <v>158.00299999999999</v>
      </c>
      <c r="M224">
        <v>157.779</v>
      </c>
      <c r="N224">
        <v>156.70400000000001</v>
      </c>
      <c r="O224">
        <v>155.93100000000001</v>
      </c>
      <c r="P224">
        <v>0.224</v>
      </c>
    </row>
    <row r="225" spans="1:16" x14ac:dyDescent="0.25">
      <c r="A225" s="55" t="s">
        <v>257</v>
      </c>
      <c r="B225">
        <v>3</v>
      </c>
      <c r="C225" t="s">
        <v>5066</v>
      </c>
      <c r="D225" t="s">
        <v>5061</v>
      </c>
      <c r="E225" s="55" t="s">
        <v>257</v>
      </c>
      <c r="F225" t="s">
        <v>5322</v>
      </c>
      <c r="G225" s="55" t="s">
        <v>257</v>
      </c>
      <c r="H225">
        <v>160.733</v>
      </c>
      <c r="I225">
        <v>160</v>
      </c>
      <c r="J225">
        <v>160</v>
      </c>
      <c r="K225" s="55" t="s">
        <v>257</v>
      </c>
      <c r="L225">
        <v>158.351</v>
      </c>
      <c r="M225">
        <v>158.05099999999999</v>
      </c>
      <c r="N225">
        <v>157.25200000000001</v>
      </c>
      <c r="O225">
        <v>156.75200000000001</v>
      </c>
      <c r="P225">
        <v>0.3</v>
      </c>
    </row>
    <row r="226" spans="1:16" x14ac:dyDescent="0.25">
      <c r="A226" s="55" t="s">
        <v>257</v>
      </c>
      <c r="B226">
        <v>3</v>
      </c>
      <c r="C226" t="s">
        <v>5066</v>
      </c>
      <c r="D226" t="s">
        <v>5063</v>
      </c>
      <c r="E226" s="55" t="s">
        <v>257</v>
      </c>
      <c r="F226" t="s">
        <v>5326</v>
      </c>
      <c r="G226" s="55">
        <v>4.8000000000000001E-2</v>
      </c>
      <c r="H226">
        <v>169.952</v>
      </c>
      <c r="I226">
        <v>170</v>
      </c>
      <c r="J226">
        <v>169.577</v>
      </c>
      <c r="K226" s="55" t="s">
        <v>257</v>
      </c>
      <c r="L226">
        <v>168.00299999999999</v>
      </c>
      <c r="M226">
        <v>167.863</v>
      </c>
      <c r="N226">
        <v>166.70400000000001</v>
      </c>
      <c r="O226">
        <v>166.01499999999999</v>
      </c>
      <c r="P226">
        <v>0.14000000000000001</v>
      </c>
    </row>
    <row r="227" spans="1:16" x14ac:dyDescent="0.25">
      <c r="A227" s="55" t="s">
        <v>257</v>
      </c>
      <c r="B227">
        <v>3</v>
      </c>
      <c r="C227" t="s">
        <v>5066</v>
      </c>
      <c r="D227" t="s">
        <v>5062</v>
      </c>
      <c r="E227" s="55" t="s">
        <v>257</v>
      </c>
      <c r="F227" t="s">
        <v>5327</v>
      </c>
      <c r="G227" s="55">
        <v>4.8000000000000001E-2</v>
      </c>
      <c r="H227">
        <v>169.952</v>
      </c>
      <c r="I227">
        <v>170</v>
      </c>
      <c r="J227">
        <v>169.577</v>
      </c>
      <c r="K227" s="55" t="s">
        <v>257</v>
      </c>
      <c r="L227">
        <v>168.00299999999999</v>
      </c>
      <c r="M227">
        <v>167.779</v>
      </c>
      <c r="N227">
        <v>166.70400000000001</v>
      </c>
      <c r="O227">
        <v>165.93100000000001</v>
      </c>
      <c r="P227">
        <v>0.224</v>
      </c>
    </row>
    <row r="228" spans="1:16" x14ac:dyDescent="0.25">
      <c r="A228" s="55" t="s">
        <v>257</v>
      </c>
      <c r="B228">
        <v>3</v>
      </c>
      <c r="C228" t="s">
        <v>5066</v>
      </c>
      <c r="D228" t="s">
        <v>5061</v>
      </c>
      <c r="E228" s="55" t="s">
        <v>257</v>
      </c>
      <c r="F228" t="s">
        <v>5328</v>
      </c>
      <c r="G228" s="55" t="s">
        <v>257</v>
      </c>
      <c r="H228">
        <v>170.733</v>
      </c>
      <c r="I228">
        <v>170</v>
      </c>
      <c r="J228">
        <v>170</v>
      </c>
      <c r="K228" s="55" t="s">
        <v>257</v>
      </c>
      <c r="L228">
        <v>168.351</v>
      </c>
      <c r="M228">
        <v>168.05099999999999</v>
      </c>
      <c r="N228">
        <v>167.25200000000001</v>
      </c>
      <c r="O228">
        <v>166.75200000000001</v>
      </c>
      <c r="P228">
        <v>0.3</v>
      </c>
    </row>
    <row r="229" spans="1:16" x14ac:dyDescent="0.25">
      <c r="A229" s="55" t="s">
        <v>257</v>
      </c>
      <c r="B229">
        <v>3</v>
      </c>
      <c r="C229" t="s">
        <v>5066</v>
      </c>
      <c r="D229" t="s">
        <v>5063</v>
      </c>
      <c r="E229" s="55" t="s">
        <v>257</v>
      </c>
      <c r="F229" t="s">
        <v>5332</v>
      </c>
      <c r="G229" s="55">
        <v>4.8000000000000001E-2</v>
      </c>
      <c r="H229">
        <v>179.952</v>
      </c>
      <c r="I229">
        <v>180</v>
      </c>
      <c r="J229">
        <v>179.577</v>
      </c>
      <c r="K229" s="55" t="s">
        <v>257</v>
      </c>
      <c r="L229">
        <v>178.00299999999999</v>
      </c>
      <c r="M229">
        <v>177.863</v>
      </c>
      <c r="N229">
        <v>176.70400000000001</v>
      </c>
      <c r="O229">
        <v>176.01499999999999</v>
      </c>
      <c r="P229">
        <v>0.14000000000000001</v>
      </c>
    </row>
    <row r="230" spans="1:16" x14ac:dyDescent="0.25">
      <c r="A230" s="55" t="s">
        <v>257</v>
      </c>
      <c r="B230">
        <v>3</v>
      </c>
      <c r="C230" t="s">
        <v>5066</v>
      </c>
      <c r="D230" t="s">
        <v>5062</v>
      </c>
      <c r="E230" s="55" t="s">
        <v>257</v>
      </c>
      <c r="F230" t="s">
        <v>5333</v>
      </c>
      <c r="G230" s="55">
        <v>4.8000000000000001E-2</v>
      </c>
      <c r="H230">
        <v>179.952</v>
      </c>
      <c r="I230">
        <v>180</v>
      </c>
      <c r="J230">
        <v>179.577</v>
      </c>
      <c r="K230" s="55" t="s">
        <v>257</v>
      </c>
      <c r="L230">
        <v>178.00299999999999</v>
      </c>
      <c r="M230">
        <v>177.779</v>
      </c>
      <c r="N230">
        <v>176.70400000000001</v>
      </c>
      <c r="O230">
        <v>175.93100000000001</v>
      </c>
      <c r="P230">
        <v>0.224</v>
      </c>
    </row>
    <row r="231" spans="1:16" x14ac:dyDescent="0.25">
      <c r="A231" s="55" t="s">
        <v>257</v>
      </c>
      <c r="B231">
        <v>3</v>
      </c>
      <c r="C231" t="s">
        <v>5066</v>
      </c>
      <c r="D231" t="s">
        <v>5061</v>
      </c>
      <c r="E231" s="55" t="s">
        <v>257</v>
      </c>
      <c r="F231" t="s">
        <v>5334</v>
      </c>
      <c r="G231" s="55" t="s">
        <v>257</v>
      </c>
      <c r="H231">
        <v>180.733</v>
      </c>
      <c r="I231">
        <v>180</v>
      </c>
      <c r="J231">
        <v>180</v>
      </c>
      <c r="K231" s="55" t="s">
        <v>257</v>
      </c>
      <c r="L231">
        <v>178.351</v>
      </c>
      <c r="M231">
        <v>178.05099999999999</v>
      </c>
      <c r="N231">
        <v>177.25200000000001</v>
      </c>
      <c r="O231">
        <v>176.75200000000001</v>
      </c>
      <c r="P231">
        <v>0.3</v>
      </c>
    </row>
    <row r="232" spans="1:16" x14ac:dyDescent="0.25">
      <c r="A232" s="55" t="s">
        <v>257</v>
      </c>
      <c r="B232">
        <v>3</v>
      </c>
      <c r="C232" t="s">
        <v>5066</v>
      </c>
      <c r="D232" t="s">
        <v>5063</v>
      </c>
      <c r="E232" s="55" t="s">
        <v>257</v>
      </c>
      <c r="F232" t="s">
        <v>5335</v>
      </c>
      <c r="G232" s="55">
        <v>4.8000000000000001E-2</v>
      </c>
      <c r="H232">
        <v>189.952</v>
      </c>
      <c r="I232">
        <v>190</v>
      </c>
      <c r="J232">
        <v>189.577</v>
      </c>
      <c r="K232" s="55" t="s">
        <v>257</v>
      </c>
      <c r="L232">
        <v>188.00299999999999</v>
      </c>
      <c r="M232">
        <v>187.84299999999999</v>
      </c>
      <c r="N232">
        <v>186.70400000000001</v>
      </c>
      <c r="O232">
        <v>185.995</v>
      </c>
      <c r="P232">
        <v>0.16</v>
      </c>
    </row>
    <row r="233" spans="1:16" x14ac:dyDescent="0.25">
      <c r="A233" s="55" t="s">
        <v>257</v>
      </c>
      <c r="B233">
        <v>3</v>
      </c>
      <c r="C233" t="s">
        <v>5066</v>
      </c>
      <c r="D233" t="s">
        <v>5062</v>
      </c>
      <c r="E233" s="55" t="s">
        <v>257</v>
      </c>
      <c r="F233" t="s">
        <v>5336</v>
      </c>
      <c r="G233" s="55">
        <v>4.8000000000000001E-2</v>
      </c>
      <c r="H233">
        <v>189.952</v>
      </c>
      <c r="I233">
        <v>190</v>
      </c>
      <c r="J233">
        <v>189.577</v>
      </c>
      <c r="K233" s="55" t="s">
        <v>257</v>
      </c>
      <c r="L233">
        <v>188.00299999999999</v>
      </c>
      <c r="M233">
        <v>187.75299999999999</v>
      </c>
      <c r="N233">
        <v>186.70400000000001</v>
      </c>
      <c r="O233">
        <v>185.905</v>
      </c>
      <c r="P233">
        <v>0.25</v>
      </c>
    </row>
    <row r="234" spans="1:16" x14ac:dyDescent="0.25">
      <c r="A234" s="55" t="s">
        <v>257</v>
      </c>
      <c r="B234">
        <v>3</v>
      </c>
      <c r="C234" t="s">
        <v>5066</v>
      </c>
      <c r="D234" t="s">
        <v>5061</v>
      </c>
      <c r="E234" s="55" t="s">
        <v>257</v>
      </c>
      <c r="F234" t="s">
        <v>5337</v>
      </c>
      <c r="G234" s="55" t="s">
        <v>257</v>
      </c>
      <c r="H234">
        <v>190.768</v>
      </c>
      <c r="I234">
        <v>190</v>
      </c>
      <c r="J234">
        <v>190</v>
      </c>
      <c r="K234" s="55" t="s">
        <v>257</v>
      </c>
      <c r="L234">
        <v>188.386</v>
      </c>
      <c r="M234">
        <v>188.05099999999999</v>
      </c>
      <c r="N234">
        <v>187.25200000000001</v>
      </c>
      <c r="O234">
        <v>186.75200000000001</v>
      </c>
      <c r="P234">
        <v>0.33500000000000002</v>
      </c>
    </row>
    <row r="235" spans="1:16" x14ac:dyDescent="0.25">
      <c r="A235" s="55" t="s">
        <v>257</v>
      </c>
      <c r="B235">
        <v>3</v>
      </c>
      <c r="C235" t="s">
        <v>5066</v>
      </c>
      <c r="D235" t="s">
        <v>5063</v>
      </c>
      <c r="E235" s="55" t="s">
        <v>257</v>
      </c>
      <c r="F235" t="s">
        <v>5353</v>
      </c>
      <c r="G235" s="55">
        <v>4.8000000000000001E-2</v>
      </c>
      <c r="H235">
        <v>199.952</v>
      </c>
      <c r="I235">
        <v>200</v>
      </c>
      <c r="J235">
        <v>199.577</v>
      </c>
      <c r="K235" s="55" t="s">
        <v>257</v>
      </c>
      <c r="L235">
        <v>198.00299999999999</v>
      </c>
      <c r="M235">
        <v>197.84299999999999</v>
      </c>
      <c r="N235">
        <v>196.70400000000001</v>
      </c>
      <c r="O235">
        <v>195.995</v>
      </c>
      <c r="P235">
        <v>0.16</v>
      </c>
    </row>
    <row r="236" spans="1:16" x14ac:dyDescent="0.25">
      <c r="A236" s="55" t="s">
        <v>257</v>
      </c>
      <c r="B236">
        <v>3</v>
      </c>
      <c r="C236" t="s">
        <v>5066</v>
      </c>
      <c r="D236" t="s">
        <v>5062</v>
      </c>
      <c r="E236" s="55" t="s">
        <v>257</v>
      </c>
      <c r="F236" t="s">
        <v>5354</v>
      </c>
      <c r="G236" s="55">
        <v>4.8000000000000001E-2</v>
      </c>
      <c r="H236">
        <v>199.952</v>
      </c>
      <c r="I236">
        <v>200</v>
      </c>
      <c r="J236">
        <v>199.577</v>
      </c>
      <c r="K236" s="55" t="s">
        <v>257</v>
      </c>
      <c r="L236">
        <v>198.00299999999999</v>
      </c>
      <c r="M236">
        <v>197.75299999999999</v>
      </c>
      <c r="N236">
        <v>196.70400000000001</v>
      </c>
      <c r="O236">
        <v>195.905</v>
      </c>
      <c r="P236">
        <v>0.25</v>
      </c>
    </row>
    <row r="237" spans="1:16" x14ac:dyDescent="0.25">
      <c r="A237" s="55" t="s">
        <v>257</v>
      </c>
      <c r="B237">
        <v>3</v>
      </c>
      <c r="C237" t="s">
        <v>5066</v>
      </c>
      <c r="D237" t="s">
        <v>5061</v>
      </c>
      <c r="E237" s="55" t="s">
        <v>257</v>
      </c>
      <c r="F237" t="s">
        <v>5355</v>
      </c>
      <c r="G237" s="55" t="s">
        <v>257</v>
      </c>
      <c r="H237">
        <v>200.768</v>
      </c>
      <c r="I237">
        <v>200</v>
      </c>
      <c r="J237">
        <v>200</v>
      </c>
      <c r="K237" s="55" t="s">
        <v>257</v>
      </c>
      <c r="L237">
        <v>198.386</v>
      </c>
      <c r="M237">
        <v>198.05099999999999</v>
      </c>
      <c r="N237">
        <v>197.25200000000001</v>
      </c>
      <c r="O237">
        <v>196.75200000000001</v>
      </c>
      <c r="P237">
        <v>0.33500000000000002</v>
      </c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Metric</vt:lpstr>
      <vt:lpstr>English</vt:lpstr>
      <vt:lpstr>Pipe and tube</vt:lpstr>
      <vt:lpstr>Fastener grades</vt:lpstr>
      <vt:lpstr>Bolt margins</vt:lpstr>
      <vt:lpstr>Threads3</vt:lpstr>
      <vt:lpstr>Threads4</vt:lpstr>
      <vt:lpstr>Threads4 (2)</vt:lpstr>
      <vt:lpstr>Threads4 (3)</vt:lpstr>
      <vt:lpstr>Threads4 (4)</vt:lpstr>
      <vt:lpstr>Threads4 (5)</vt:lpstr>
      <vt:lpstr>Threads4 (6)</vt:lpstr>
      <vt:lpstr>MetricThreads</vt:lpstr>
      <vt:lpstr>Sheet1</vt:lpstr>
      <vt:lpstr>BasicThdDims</vt:lpstr>
      <vt:lpstr>Threads</vt:lpstr>
      <vt:lpstr>MetricThreads (2)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Pogue</dc:creator>
  <cp:lastModifiedBy>Major Major</cp:lastModifiedBy>
  <dcterms:created xsi:type="dcterms:W3CDTF">2014-09-15T16:51:18Z</dcterms:created>
  <dcterms:modified xsi:type="dcterms:W3CDTF">2015-07-03T05:24:16Z</dcterms:modified>
</cp:coreProperties>
</file>